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360" yWindow="120" windowWidth="13395" windowHeight="4320"/>
  </bookViews>
  <sheets>
    <sheet name="control" sheetId="5" r:id="rId1"/>
    <sheet name="front" sheetId="1" r:id="rId2"/>
    <sheet name="params" sheetId="2" r:id="rId3"/>
    <sheet name="bookMap" sheetId="4" r:id="rId4"/>
    <sheet name="Sheet3" sheetId="3" r:id="rId5"/>
  </sheets>
  <externalReferences>
    <externalReference r:id="rId6"/>
    <externalReference r:id="rId7"/>
  </externalReferences>
  <definedNames>
    <definedName name="_xlnm._FilterDatabase" localSheetId="1" hidden="1">front!$A$4:$AI$1271</definedName>
    <definedName name="IDU_INFO">OFFSET('[1]Bond Info'!$A$3,,,COUNTA('[1]Bond Info'!$A$1:$A$65536)-2,13)</definedName>
    <definedName name="repoIsin">[2]Master!$B$1:$B$65536</definedName>
    <definedName name="repoRate">[2]Master!$H$1:$H$65536</definedName>
  </definedNames>
  <calcPr calcId="145621"/>
</workbook>
</file>

<file path=xl/calcChain.xml><?xml version="1.0" encoding="utf-8"?>
<calcChain xmlns="http://schemas.openxmlformats.org/spreadsheetml/2006/main">
  <c r="H148" i="1" l="1"/>
  <c r="Q148" i="1"/>
  <c r="AL148" i="1"/>
  <c r="D148" i="1"/>
  <c r="G148" i="1"/>
  <c r="E148" i="1"/>
  <c r="AJ148" i="1"/>
  <c r="J148" i="1"/>
  <c r="F148" i="1"/>
  <c r="AI148" i="1"/>
  <c r="K148" i="1"/>
  <c r="M148" i="1"/>
  <c r="AQ148" i="1"/>
  <c r="L148" i="1"/>
  <c r="AN148" i="1"/>
  <c r="O148" i="1"/>
  <c r="P148" i="1"/>
  <c r="AR148" i="1"/>
  <c r="AS148" i="1"/>
  <c r="I148" i="1"/>
  <c r="AC148" i="1" l="1"/>
  <c r="AU148" i="1"/>
  <c r="R148" i="1"/>
  <c r="V148" i="1"/>
  <c r="AA148" i="1"/>
  <c r="AT148" i="1"/>
  <c r="AD148" i="1"/>
  <c r="AK148" i="1"/>
  <c r="AM148" i="1"/>
  <c r="AO148" i="1"/>
  <c r="H683" i="1"/>
  <c r="Q683" i="1"/>
  <c r="AL683" i="1"/>
  <c r="H681" i="1"/>
  <c r="Q681" i="1"/>
  <c r="AL681" i="1"/>
  <c r="AP148" i="1"/>
  <c r="M681" i="1"/>
  <c r="D683" i="1"/>
  <c r="AS683" i="1"/>
  <c r="E683" i="1"/>
  <c r="AI681" i="1"/>
  <c r="G681" i="1"/>
  <c r="AQ681" i="1"/>
  <c r="AR681" i="1"/>
  <c r="L681" i="1"/>
  <c r="O681" i="1"/>
  <c r="F681" i="1"/>
  <c r="J683" i="1"/>
  <c r="AJ681" i="1"/>
  <c r="L683" i="1"/>
  <c r="J681" i="1"/>
  <c r="AN683" i="1"/>
  <c r="K681" i="1"/>
  <c r="O683" i="1"/>
  <c r="AN681" i="1"/>
  <c r="AR683" i="1"/>
  <c r="P681" i="1"/>
  <c r="I681" i="1"/>
  <c r="AI683" i="1"/>
  <c r="AS681" i="1"/>
  <c r="E681" i="1"/>
  <c r="K683" i="1"/>
  <c r="G683" i="1"/>
  <c r="AQ683" i="1"/>
  <c r="D681" i="1"/>
  <c r="P683" i="1"/>
  <c r="F683" i="1"/>
  <c r="I683" i="1"/>
  <c r="M683" i="1"/>
  <c r="AJ683" i="1"/>
  <c r="S148" i="1" l="1"/>
  <c r="X148" i="1" s="1"/>
  <c r="W148" i="1"/>
  <c r="AC683" i="1"/>
  <c r="R683" i="1"/>
  <c r="V683" i="1"/>
  <c r="AA683" i="1"/>
  <c r="AK683" i="1"/>
  <c r="AM683" i="1"/>
  <c r="AO683" i="1"/>
  <c r="AT683" i="1"/>
  <c r="AU683" i="1"/>
  <c r="AD683" i="1"/>
  <c r="AC681" i="1"/>
  <c r="R681" i="1"/>
  <c r="V681" i="1"/>
  <c r="AA681" i="1"/>
  <c r="AK681" i="1"/>
  <c r="AM681" i="1"/>
  <c r="AO681" i="1"/>
  <c r="AD681" i="1"/>
  <c r="AT681" i="1"/>
  <c r="AU681" i="1"/>
  <c r="H575" i="1"/>
  <c r="Q575" i="1"/>
  <c r="AL575" i="1"/>
  <c r="AP681" i="1"/>
  <c r="D575" i="1"/>
  <c r="AJ575" i="1"/>
  <c r="AR575" i="1"/>
  <c r="AS575" i="1"/>
  <c r="F575" i="1"/>
  <c r="E575" i="1"/>
  <c r="P575" i="1"/>
  <c r="K575" i="1"/>
  <c r="L575" i="1"/>
  <c r="AP683" i="1"/>
  <c r="AI575" i="1"/>
  <c r="I575" i="1"/>
  <c r="J575" i="1"/>
  <c r="AN575" i="1"/>
  <c r="M575" i="1"/>
  <c r="O575" i="1"/>
  <c r="AQ575" i="1"/>
  <c r="G575" i="1"/>
  <c r="Y148" i="1" l="1"/>
  <c r="AB148" i="1"/>
  <c r="S683" i="1"/>
  <c r="X683" i="1" s="1"/>
  <c r="W683" i="1"/>
  <c r="S681" i="1"/>
  <c r="X681" i="1" s="1"/>
  <c r="W681" i="1"/>
  <c r="AC575" i="1"/>
  <c r="AU575" i="1"/>
  <c r="AD575" i="1"/>
  <c r="AM575" i="1"/>
  <c r="AK575" i="1"/>
  <c r="AO575" i="1"/>
  <c r="AT575" i="1"/>
  <c r="R575" i="1"/>
  <c r="V575" i="1"/>
  <c r="AA575" i="1"/>
  <c r="H452" i="1"/>
  <c r="Q452" i="1"/>
  <c r="AL452" i="1"/>
  <c r="E452" i="1"/>
  <c r="P452" i="1"/>
  <c r="D452" i="1"/>
  <c r="AR452" i="1"/>
  <c r="O452" i="1"/>
  <c r="K452" i="1"/>
  <c r="AP575" i="1"/>
  <c r="I452" i="1"/>
  <c r="AS452" i="1"/>
  <c r="G452" i="1"/>
  <c r="AQ452" i="1"/>
  <c r="AI452" i="1"/>
  <c r="AN452" i="1"/>
  <c r="J452" i="1"/>
  <c r="L452" i="1"/>
  <c r="F452" i="1"/>
  <c r="M452" i="1"/>
  <c r="AJ452" i="1"/>
  <c r="AE148" i="1" l="1"/>
  <c r="Y683" i="1"/>
  <c r="AB683" i="1"/>
  <c r="AE683" i="1" s="1"/>
  <c r="Y681" i="1"/>
  <c r="AB681" i="1"/>
  <c r="S575" i="1"/>
  <c r="X575" i="1" s="1"/>
  <c r="W575" i="1"/>
  <c r="R452" i="1"/>
  <c r="V452" i="1"/>
  <c r="AD452" i="1"/>
  <c r="AK452" i="1"/>
  <c r="AM452" i="1"/>
  <c r="AO452" i="1"/>
  <c r="AC452" i="1"/>
  <c r="AT452" i="1"/>
  <c r="AU452" i="1"/>
  <c r="AA452" i="1"/>
  <c r="H120" i="1"/>
  <c r="Q120" i="1"/>
  <c r="AL120" i="1"/>
  <c r="AP452" i="1"/>
  <c r="L120" i="1"/>
  <c r="D120" i="1"/>
  <c r="AI120" i="1"/>
  <c r="I120" i="1"/>
  <c r="AJ120" i="1"/>
  <c r="E120" i="1"/>
  <c r="J120" i="1"/>
  <c r="P120" i="1"/>
  <c r="G120" i="1"/>
  <c r="K120" i="1"/>
  <c r="AQ120" i="1"/>
  <c r="O120" i="1"/>
  <c r="AR120" i="1"/>
  <c r="F120" i="1"/>
  <c r="M120" i="1"/>
  <c r="AN120" i="1"/>
  <c r="AS120" i="1"/>
  <c r="AE681" i="1" l="1"/>
  <c r="AB575" i="1"/>
  <c r="AE575" i="1" s="1"/>
  <c r="Y575" i="1"/>
  <c r="W452" i="1"/>
  <c r="S452" i="1"/>
  <c r="X452" i="1" s="1"/>
  <c r="AU120" i="1"/>
  <c r="AA120" i="1"/>
  <c r="AD120" i="1"/>
  <c r="AK120" i="1"/>
  <c r="AM120" i="1"/>
  <c r="AO120" i="1"/>
  <c r="AT120" i="1"/>
  <c r="V120" i="1"/>
  <c r="R120" i="1"/>
  <c r="AC120" i="1"/>
  <c r="H389" i="1"/>
  <c r="Q389" i="1"/>
  <c r="AL389" i="1"/>
  <c r="H523" i="1"/>
  <c r="Q523" i="1"/>
  <c r="AL523" i="1"/>
  <c r="H420" i="1"/>
  <c r="Q420" i="1"/>
  <c r="AL420" i="1"/>
  <c r="H605" i="1"/>
  <c r="Q605" i="1"/>
  <c r="AL605" i="1"/>
  <c r="H580" i="1"/>
  <c r="Q580" i="1"/>
  <c r="AL580" i="1"/>
  <c r="L580" i="1"/>
  <c r="P523" i="1"/>
  <c r="F389" i="1"/>
  <c r="P389" i="1"/>
  <c r="AN605" i="1"/>
  <c r="AQ420" i="1"/>
  <c r="D605" i="1"/>
  <c r="AR523" i="1"/>
  <c r="M523" i="1"/>
  <c r="G605" i="1"/>
  <c r="AI605" i="1"/>
  <c r="AJ420" i="1"/>
  <c r="O389" i="1"/>
  <c r="AN389" i="1"/>
  <c r="AJ523" i="1"/>
  <c r="I580" i="1"/>
  <c r="D580" i="1"/>
  <c r="AQ389" i="1"/>
  <c r="E580" i="1"/>
  <c r="K580" i="1"/>
  <c r="F605" i="1"/>
  <c r="AJ580" i="1"/>
  <c r="P580" i="1"/>
  <c r="J580" i="1"/>
  <c r="AQ523" i="1"/>
  <c r="AI580" i="1"/>
  <c r="O580" i="1"/>
  <c r="AS580" i="1"/>
  <c r="M389" i="1"/>
  <c r="AS389" i="1"/>
  <c r="G523" i="1"/>
  <c r="E523" i="1"/>
  <c r="E420" i="1"/>
  <c r="AI420" i="1"/>
  <c r="P420" i="1"/>
  <c r="AS605" i="1"/>
  <c r="AQ580" i="1"/>
  <c r="D389" i="1"/>
  <c r="AI523" i="1"/>
  <c r="D420" i="1"/>
  <c r="K523" i="1"/>
  <c r="AS420" i="1"/>
  <c r="O420" i="1"/>
  <c r="J389" i="1"/>
  <c r="G420" i="1"/>
  <c r="D523" i="1"/>
  <c r="J605" i="1"/>
  <c r="P605" i="1"/>
  <c r="G580" i="1"/>
  <c r="J420" i="1"/>
  <c r="AP120" i="1"/>
  <c r="M605" i="1"/>
  <c r="F420" i="1"/>
  <c r="I523" i="1"/>
  <c r="E605" i="1"/>
  <c r="K605" i="1"/>
  <c r="AR389" i="1"/>
  <c r="K389" i="1"/>
  <c r="L420" i="1"/>
  <c r="E389" i="1"/>
  <c r="F580" i="1"/>
  <c r="I420" i="1"/>
  <c r="L523" i="1"/>
  <c r="F523" i="1"/>
  <c r="J523" i="1"/>
  <c r="O605" i="1"/>
  <c r="O523" i="1"/>
  <c r="AJ605" i="1"/>
  <c r="I389" i="1"/>
  <c r="AN420" i="1"/>
  <c r="AI389" i="1"/>
  <c r="AR580" i="1"/>
  <c r="M420" i="1"/>
  <c r="AJ389" i="1"/>
  <c r="AS523" i="1"/>
  <c r="AQ605" i="1"/>
  <c r="AN580" i="1"/>
  <c r="I605" i="1"/>
  <c r="K420" i="1"/>
  <c r="L389" i="1"/>
  <c r="L605" i="1"/>
  <c r="AN523" i="1"/>
  <c r="AR420" i="1"/>
  <c r="AR605" i="1"/>
  <c r="M580" i="1"/>
  <c r="G389" i="1"/>
  <c r="Y452" i="1" l="1"/>
  <c r="AB452" i="1"/>
  <c r="S120" i="1"/>
  <c r="X120" i="1" s="1"/>
  <c r="W120" i="1"/>
  <c r="AC389" i="1"/>
  <c r="R389" i="1"/>
  <c r="V389" i="1"/>
  <c r="AA389" i="1"/>
  <c r="AD389" i="1"/>
  <c r="AK389" i="1"/>
  <c r="AM389" i="1"/>
  <c r="AO389" i="1"/>
  <c r="AT389" i="1"/>
  <c r="AU389" i="1"/>
  <c r="AC523" i="1"/>
  <c r="R523" i="1"/>
  <c r="V523" i="1"/>
  <c r="AA523" i="1"/>
  <c r="AD523" i="1"/>
  <c r="AK523" i="1"/>
  <c r="AM523" i="1"/>
  <c r="AO523" i="1"/>
  <c r="AT523" i="1"/>
  <c r="AU523" i="1"/>
  <c r="AC420" i="1"/>
  <c r="R420" i="1"/>
  <c r="V420" i="1"/>
  <c r="AO420" i="1"/>
  <c r="AK420" i="1"/>
  <c r="AM420" i="1"/>
  <c r="AD420" i="1"/>
  <c r="AT420" i="1"/>
  <c r="AU420" i="1"/>
  <c r="AA420" i="1"/>
  <c r="AC605" i="1"/>
  <c r="AU605" i="1"/>
  <c r="V605" i="1"/>
  <c r="R605" i="1"/>
  <c r="AA605" i="1"/>
  <c r="AD605" i="1"/>
  <c r="AK605" i="1"/>
  <c r="AM605" i="1"/>
  <c r="AO605" i="1"/>
  <c r="AT605" i="1"/>
  <c r="AC580" i="1"/>
  <c r="AD580" i="1"/>
  <c r="AM580" i="1"/>
  <c r="AK580" i="1"/>
  <c r="AO580" i="1"/>
  <c r="AT580" i="1"/>
  <c r="AU580" i="1"/>
  <c r="V580" i="1"/>
  <c r="R580" i="1"/>
  <c r="AA580" i="1"/>
  <c r="H135" i="1"/>
  <c r="Q135" i="1"/>
  <c r="AL135" i="1"/>
  <c r="O135" i="1"/>
  <c r="AR135" i="1"/>
  <c r="J135" i="1"/>
  <c r="M135" i="1"/>
  <c r="L135" i="1"/>
  <c r="E135" i="1"/>
  <c r="G135" i="1"/>
  <c r="AQ135" i="1"/>
  <c r="AP420" i="1"/>
  <c r="AP605" i="1"/>
  <c r="F135" i="1"/>
  <c r="I135" i="1"/>
  <c r="K135" i="1"/>
  <c r="P135" i="1"/>
  <c r="AN135" i="1"/>
  <c r="AP523" i="1"/>
  <c r="D135" i="1"/>
  <c r="AS135" i="1"/>
  <c r="AP580" i="1"/>
  <c r="AI135" i="1"/>
  <c r="AP389" i="1"/>
  <c r="AJ135" i="1"/>
  <c r="AE452" i="1" l="1"/>
  <c r="AB120" i="1"/>
  <c r="AE120" i="1" s="1"/>
  <c r="Y120" i="1"/>
  <c r="S389" i="1"/>
  <c r="X389" i="1" s="1"/>
  <c r="W389" i="1"/>
  <c r="W523" i="1"/>
  <c r="S523" i="1"/>
  <c r="X523" i="1" s="1"/>
  <c r="S420" i="1"/>
  <c r="X420" i="1" s="1"/>
  <c r="W420" i="1"/>
  <c r="W605" i="1"/>
  <c r="S605" i="1"/>
  <c r="X605" i="1" s="1"/>
  <c r="S580" i="1"/>
  <c r="X580" i="1" s="1"/>
  <c r="W580" i="1"/>
  <c r="AC135" i="1"/>
  <c r="AA135" i="1"/>
  <c r="AD135" i="1"/>
  <c r="AO135" i="1"/>
  <c r="AK135" i="1"/>
  <c r="AM135" i="1"/>
  <c r="AU135" i="1"/>
  <c r="R135" i="1"/>
  <c r="V135" i="1"/>
  <c r="AT135" i="1"/>
  <c r="H925" i="1"/>
  <c r="Q925" i="1"/>
  <c r="AL925" i="1"/>
  <c r="G925" i="1"/>
  <c r="F925" i="1"/>
  <c r="AS925" i="1"/>
  <c r="AQ925" i="1"/>
  <c r="AR925" i="1"/>
  <c r="M925" i="1"/>
  <c r="AN925" i="1"/>
  <c r="E925" i="1"/>
  <c r="AI925" i="1"/>
  <c r="D925" i="1"/>
  <c r="O925" i="1"/>
  <c r="I925" i="1"/>
  <c r="K925" i="1"/>
  <c r="J925" i="1"/>
  <c r="L925" i="1"/>
  <c r="AJ925" i="1"/>
  <c r="P925" i="1"/>
  <c r="D94" i="1"/>
  <c r="AP135" i="1"/>
  <c r="Y389" i="1" l="1"/>
  <c r="AB389" i="1"/>
  <c r="Y523" i="1"/>
  <c r="AB523" i="1"/>
  <c r="Y420" i="1"/>
  <c r="AB420" i="1"/>
  <c r="AB605" i="1"/>
  <c r="AE605" i="1" s="1"/>
  <c r="Y605" i="1"/>
  <c r="AB580" i="1"/>
  <c r="AE580" i="1" s="1"/>
  <c r="Y580" i="1"/>
  <c r="S135" i="1"/>
  <c r="X135" i="1" s="1"/>
  <c r="W135" i="1"/>
  <c r="AC925" i="1"/>
  <c r="AA925" i="1"/>
  <c r="AU925" i="1"/>
  <c r="AK925" i="1"/>
  <c r="AM925" i="1"/>
  <c r="AO925" i="1"/>
  <c r="R925" i="1"/>
  <c r="V925" i="1"/>
  <c r="AT925" i="1"/>
  <c r="AD925" i="1"/>
  <c r="H115" i="1"/>
  <c r="Q115" i="1"/>
  <c r="AL115" i="1"/>
  <c r="AQ115" i="1"/>
  <c r="J115" i="1"/>
  <c r="AS115" i="1"/>
  <c r="L115" i="1"/>
  <c r="P115" i="1"/>
  <c r="AJ115" i="1"/>
  <c r="F115" i="1"/>
  <c r="I115" i="1"/>
  <c r="O115" i="1"/>
  <c r="M115" i="1"/>
  <c r="AN115" i="1"/>
  <c r="AP925" i="1"/>
  <c r="K115" i="1"/>
  <c r="E115" i="1"/>
  <c r="G115" i="1"/>
  <c r="D115" i="1"/>
  <c r="AI115" i="1"/>
  <c r="AR115" i="1"/>
  <c r="AE389" i="1" l="1"/>
  <c r="AE523" i="1"/>
  <c r="AE420" i="1"/>
  <c r="Y135" i="1"/>
  <c r="AB135" i="1"/>
  <c r="S925" i="1"/>
  <c r="X925" i="1" s="1"/>
  <c r="W925" i="1"/>
  <c r="AC115" i="1"/>
  <c r="AU115" i="1"/>
  <c r="R115" i="1"/>
  <c r="V115" i="1"/>
  <c r="AA115" i="1"/>
  <c r="AK115" i="1"/>
  <c r="AM115" i="1"/>
  <c r="AO115" i="1"/>
  <c r="AD115" i="1"/>
  <c r="AT115" i="1"/>
  <c r="H1101" i="1"/>
  <c r="Q1101" i="1"/>
  <c r="AL1101" i="1"/>
  <c r="AP115" i="1"/>
  <c r="O1101" i="1"/>
  <c r="AR1101" i="1"/>
  <c r="AN1101" i="1"/>
  <c r="M1101" i="1"/>
  <c r="AI1101" i="1"/>
  <c r="D1101" i="1"/>
  <c r="I1101" i="1"/>
  <c r="L1101" i="1"/>
  <c r="G1101" i="1"/>
  <c r="E1101" i="1"/>
  <c r="K1101" i="1"/>
  <c r="F1101" i="1"/>
  <c r="P1101" i="1"/>
  <c r="AS1101" i="1"/>
  <c r="AJ1101" i="1"/>
  <c r="J1101" i="1"/>
  <c r="AQ1101" i="1"/>
  <c r="AE135" i="1" l="1"/>
  <c r="Y925" i="1"/>
  <c r="AB925" i="1"/>
  <c r="W115" i="1"/>
  <c r="S115" i="1"/>
  <c r="X115" i="1" s="1"/>
  <c r="AC1101" i="1"/>
  <c r="R1101" i="1"/>
  <c r="V1101" i="1"/>
  <c r="AA1101" i="1"/>
  <c r="AD1101" i="1"/>
  <c r="AK1101" i="1"/>
  <c r="AM1101" i="1"/>
  <c r="AO1101" i="1"/>
  <c r="AT1101" i="1"/>
  <c r="AU1101" i="1"/>
  <c r="H554" i="1"/>
  <c r="Q554" i="1"/>
  <c r="AL554" i="1"/>
  <c r="I554" i="1"/>
  <c r="AJ554" i="1"/>
  <c r="P554" i="1"/>
  <c r="AQ554" i="1"/>
  <c r="J554" i="1"/>
  <c r="K554" i="1"/>
  <c r="D554" i="1"/>
  <c r="L554" i="1"/>
  <c r="G554" i="1"/>
  <c r="M554" i="1"/>
  <c r="AN554" i="1"/>
  <c r="AI554" i="1"/>
  <c r="E554" i="1"/>
  <c r="AS554" i="1"/>
  <c r="F554" i="1"/>
  <c r="AP1101" i="1"/>
  <c r="AR554" i="1"/>
  <c r="O554" i="1"/>
  <c r="AE925" i="1" l="1"/>
  <c r="AB115" i="1"/>
  <c r="AE115" i="1" s="1"/>
  <c r="Y115" i="1"/>
  <c r="S1101" i="1"/>
  <c r="X1101" i="1" s="1"/>
  <c r="W1101" i="1"/>
  <c r="AC554" i="1"/>
  <c r="AU554" i="1"/>
  <c r="AA554" i="1"/>
  <c r="AD554" i="1"/>
  <c r="AK554" i="1"/>
  <c r="AM554" i="1"/>
  <c r="AO554" i="1"/>
  <c r="AT554" i="1"/>
  <c r="V554" i="1"/>
  <c r="R554" i="1"/>
  <c r="H437" i="1"/>
  <c r="Q437" i="1"/>
  <c r="AL437" i="1"/>
  <c r="AS437" i="1"/>
  <c r="AQ437" i="1"/>
  <c r="AJ437" i="1"/>
  <c r="F437" i="1"/>
  <c r="AI437" i="1"/>
  <c r="G437" i="1"/>
  <c r="AR437" i="1"/>
  <c r="K437" i="1"/>
  <c r="P437" i="1"/>
  <c r="J437" i="1"/>
  <c r="O437" i="1"/>
  <c r="AN437" i="1"/>
  <c r="D437" i="1"/>
  <c r="AP554" i="1"/>
  <c r="E437" i="1"/>
  <c r="I437" i="1"/>
  <c r="L437" i="1"/>
  <c r="M437" i="1"/>
  <c r="AB1101" i="1" l="1"/>
  <c r="AE1101" i="1" s="1"/>
  <c r="Y1101" i="1"/>
  <c r="S554" i="1"/>
  <c r="X554" i="1" s="1"/>
  <c r="W554" i="1"/>
  <c r="AC437" i="1"/>
  <c r="AU437" i="1"/>
  <c r="AA437" i="1"/>
  <c r="AK437" i="1"/>
  <c r="AM437" i="1"/>
  <c r="AO437" i="1"/>
  <c r="AD437" i="1"/>
  <c r="R437" i="1"/>
  <c r="V437" i="1"/>
  <c r="AT437" i="1"/>
  <c r="H508" i="1"/>
  <c r="Q508" i="1"/>
  <c r="AL508" i="1"/>
  <c r="F508" i="1"/>
  <c r="AR508" i="1"/>
  <c r="AI508" i="1"/>
  <c r="AP437" i="1"/>
  <c r="L508" i="1"/>
  <c r="D508" i="1"/>
  <c r="P508" i="1"/>
  <c r="M508" i="1"/>
  <c r="AN508" i="1"/>
  <c r="AS508" i="1"/>
  <c r="AJ508" i="1"/>
  <c r="K508" i="1"/>
  <c r="G508" i="1"/>
  <c r="I508" i="1"/>
  <c r="E508" i="1"/>
  <c r="AQ508" i="1"/>
  <c r="O508" i="1"/>
  <c r="J508" i="1"/>
  <c r="AB554" i="1" l="1"/>
  <c r="AE554" i="1" s="1"/>
  <c r="Y554" i="1"/>
  <c r="S437" i="1"/>
  <c r="X437" i="1" s="1"/>
  <c r="W437" i="1"/>
  <c r="AC508" i="1"/>
  <c r="AU508" i="1"/>
  <c r="R508" i="1"/>
  <c r="V508" i="1"/>
  <c r="AD508" i="1"/>
  <c r="AK508" i="1"/>
  <c r="AM508" i="1"/>
  <c r="AO508" i="1"/>
  <c r="AT508" i="1"/>
  <c r="AA508" i="1"/>
  <c r="H108" i="1"/>
  <c r="Q108" i="1"/>
  <c r="AL108" i="1"/>
  <c r="E108" i="1"/>
  <c r="O108" i="1"/>
  <c r="AS108" i="1"/>
  <c r="K108" i="1"/>
  <c r="AI108" i="1"/>
  <c r="F108" i="1"/>
  <c r="M108" i="1"/>
  <c r="AP508" i="1"/>
  <c r="G108" i="1"/>
  <c r="AQ108" i="1"/>
  <c r="J108" i="1"/>
  <c r="I108" i="1"/>
  <c r="AN108" i="1"/>
  <c r="P108" i="1"/>
  <c r="D108" i="1"/>
  <c r="AJ108" i="1"/>
  <c r="L108" i="1"/>
  <c r="AR108" i="1"/>
  <c r="Y437" i="1" l="1"/>
  <c r="AB437" i="1"/>
  <c r="W508" i="1"/>
  <c r="S508" i="1"/>
  <c r="X508" i="1" s="1"/>
  <c r="AC108" i="1"/>
  <c r="AU108" i="1"/>
  <c r="V108" i="1"/>
  <c r="R108" i="1"/>
  <c r="AA108" i="1"/>
  <c r="AD108" i="1"/>
  <c r="AK108" i="1"/>
  <c r="AM108" i="1"/>
  <c r="AO108" i="1"/>
  <c r="AT108" i="1"/>
  <c r="H997" i="1"/>
  <c r="Q997" i="1"/>
  <c r="AL997" i="1"/>
  <c r="M997" i="1"/>
  <c r="D997" i="1"/>
  <c r="AR997" i="1"/>
  <c r="AP108" i="1"/>
  <c r="O997" i="1"/>
  <c r="AQ997" i="1"/>
  <c r="E997" i="1"/>
  <c r="AI997" i="1"/>
  <c r="AS997" i="1"/>
  <c r="L997" i="1"/>
  <c r="P997" i="1"/>
  <c r="J997" i="1"/>
  <c r="AN997" i="1"/>
  <c r="F997" i="1"/>
  <c r="K997" i="1"/>
  <c r="G997" i="1"/>
  <c r="AJ997" i="1"/>
  <c r="I997" i="1"/>
  <c r="AE437" i="1" l="1"/>
  <c r="AB508" i="1"/>
  <c r="AE508" i="1" s="1"/>
  <c r="Y508" i="1"/>
  <c r="W108" i="1"/>
  <c r="S108" i="1"/>
  <c r="X108" i="1" s="1"/>
  <c r="AC997" i="1"/>
  <c r="AM997" i="1"/>
  <c r="AO997" i="1"/>
  <c r="AK997" i="1"/>
  <c r="AT997" i="1"/>
  <c r="R997" i="1"/>
  <c r="V997" i="1"/>
  <c r="AA997" i="1"/>
  <c r="AD997" i="1"/>
  <c r="AU997" i="1"/>
  <c r="H697" i="1"/>
  <c r="Q697" i="1"/>
  <c r="AL697" i="1"/>
  <c r="H476" i="1"/>
  <c r="Q476" i="1"/>
  <c r="AL476" i="1"/>
  <c r="H477" i="1"/>
  <c r="Q477" i="1"/>
  <c r="AL477" i="1"/>
  <c r="H497" i="1"/>
  <c r="Q497" i="1"/>
  <c r="AL497" i="1"/>
  <c r="H507" i="1"/>
  <c r="Q507" i="1"/>
  <c r="AL507" i="1"/>
  <c r="H660" i="1"/>
  <c r="Q660" i="1"/>
  <c r="AL660" i="1"/>
  <c r="H294" i="1"/>
  <c r="Q294" i="1"/>
  <c r="AL294" i="1"/>
  <c r="H289" i="1"/>
  <c r="Q289" i="1"/>
  <c r="AL289" i="1"/>
  <c r="O477" i="1"/>
  <c r="AN660" i="1"/>
  <c r="K507" i="1"/>
  <c r="AR289" i="1"/>
  <c r="E289" i="1"/>
  <c r="G289" i="1"/>
  <c r="F477" i="1"/>
  <c r="AI507" i="1"/>
  <c r="P294" i="1"/>
  <c r="D476" i="1"/>
  <c r="F476" i="1"/>
  <c r="O289" i="1"/>
  <c r="AI497" i="1"/>
  <c r="K497" i="1"/>
  <c r="AQ294" i="1"/>
  <c r="M294" i="1"/>
  <c r="F507" i="1"/>
  <c r="AS289" i="1"/>
  <c r="AS507" i="1"/>
  <c r="K697" i="1"/>
  <c r="G294" i="1"/>
  <c r="I477" i="1"/>
  <c r="F660" i="1"/>
  <c r="O697" i="1"/>
  <c r="D507" i="1"/>
  <c r="M477" i="1"/>
  <c r="AR476" i="1"/>
  <c r="E476" i="1"/>
  <c r="J477" i="1"/>
  <c r="AJ697" i="1"/>
  <c r="G497" i="1"/>
  <c r="L294" i="1"/>
  <c r="D697" i="1"/>
  <c r="AP997" i="1"/>
  <c r="P477" i="1"/>
  <c r="G477" i="1"/>
  <c r="P660" i="1"/>
  <c r="E477" i="1"/>
  <c r="M497" i="1"/>
  <c r="P289" i="1"/>
  <c r="J660" i="1"/>
  <c r="O476" i="1"/>
  <c r="P497" i="1"/>
  <c r="AQ697" i="1"/>
  <c r="O294" i="1"/>
  <c r="AQ497" i="1"/>
  <c r="AS477" i="1"/>
  <c r="G476" i="1"/>
  <c r="D497" i="1"/>
  <c r="M507" i="1"/>
  <c r="AR477" i="1"/>
  <c r="G660" i="1"/>
  <c r="AS294" i="1"/>
  <c r="AR294" i="1"/>
  <c r="I497" i="1"/>
  <c r="F289" i="1"/>
  <c r="K477" i="1"/>
  <c r="L507" i="1"/>
  <c r="AN697" i="1"/>
  <c r="O660" i="1"/>
  <c r="L497" i="1"/>
  <c r="AQ507" i="1"/>
  <c r="AR697" i="1"/>
  <c r="L477" i="1"/>
  <c r="G507" i="1"/>
  <c r="AS497" i="1"/>
  <c r="E497" i="1"/>
  <c r="AR507" i="1"/>
  <c r="M660" i="1"/>
  <c r="I697" i="1"/>
  <c r="O497" i="1"/>
  <c r="AN497" i="1"/>
  <c r="J497" i="1"/>
  <c r="AI697" i="1"/>
  <c r="K289" i="1"/>
  <c r="F497" i="1"/>
  <c r="AN289" i="1"/>
  <c r="AN507" i="1"/>
  <c r="D294" i="1"/>
  <c r="AI476" i="1"/>
  <c r="AJ477" i="1"/>
  <c r="M697" i="1"/>
  <c r="O507" i="1"/>
  <c r="AJ497" i="1"/>
  <c r="AN477" i="1"/>
  <c r="E697" i="1"/>
  <c r="I294" i="1"/>
  <c r="J294" i="1"/>
  <c r="E294" i="1"/>
  <c r="L289" i="1"/>
  <c r="J289" i="1"/>
  <c r="AS660" i="1"/>
  <c r="AQ476" i="1"/>
  <c r="AI289" i="1"/>
  <c r="AR660" i="1"/>
  <c r="G697" i="1"/>
  <c r="F697" i="1"/>
  <c r="L660" i="1"/>
  <c r="D289" i="1"/>
  <c r="AQ660" i="1"/>
  <c r="I289" i="1"/>
  <c r="E660" i="1"/>
  <c r="D660" i="1"/>
  <c r="M476" i="1"/>
  <c r="K476" i="1"/>
  <c r="D477" i="1"/>
  <c r="L476" i="1"/>
  <c r="L697" i="1"/>
  <c r="AI660" i="1"/>
  <c r="M289" i="1"/>
  <c r="AR497" i="1"/>
  <c r="F294" i="1"/>
  <c r="I660" i="1"/>
  <c r="I476" i="1"/>
  <c r="AI477" i="1"/>
  <c r="AQ289" i="1"/>
  <c r="AJ289" i="1"/>
  <c r="AS476" i="1"/>
  <c r="AN476" i="1"/>
  <c r="K660" i="1"/>
  <c r="P697" i="1"/>
  <c r="J697" i="1"/>
  <c r="P476" i="1"/>
  <c r="E507" i="1"/>
  <c r="AQ477" i="1"/>
  <c r="AJ507" i="1"/>
  <c r="AI294" i="1"/>
  <c r="P507" i="1"/>
  <c r="AJ476" i="1"/>
  <c r="J476" i="1"/>
  <c r="AJ294" i="1"/>
  <c r="AN294" i="1"/>
  <c r="J507" i="1"/>
  <c r="I507" i="1"/>
  <c r="AS697" i="1"/>
  <c r="AJ660" i="1"/>
  <c r="K294" i="1"/>
  <c r="AB108" i="1" l="1"/>
  <c r="AE108" i="1" s="1"/>
  <c r="Y108" i="1"/>
  <c r="S997" i="1"/>
  <c r="X997" i="1" s="1"/>
  <c r="W997" i="1"/>
  <c r="AC697" i="1"/>
  <c r="AU697" i="1"/>
  <c r="R697" i="1"/>
  <c r="V697" i="1"/>
  <c r="AA697" i="1"/>
  <c r="AD697" i="1"/>
  <c r="AO697" i="1"/>
  <c r="AK697" i="1"/>
  <c r="AM697" i="1"/>
  <c r="AT697" i="1"/>
  <c r="R476" i="1"/>
  <c r="V476" i="1"/>
  <c r="AA476" i="1"/>
  <c r="AD476" i="1"/>
  <c r="AK476" i="1"/>
  <c r="AM476" i="1"/>
  <c r="AO476" i="1"/>
  <c r="AU476" i="1"/>
  <c r="AC476" i="1"/>
  <c r="AT476" i="1"/>
  <c r="AC477" i="1"/>
  <c r="AU477" i="1"/>
  <c r="V477" i="1"/>
  <c r="R477" i="1"/>
  <c r="AA477" i="1"/>
  <c r="AD477" i="1"/>
  <c r="AK477" i="1"/>
  <c r="AM477" i="1"/>
  <c r="AO477" i="1"/>
  <c r="AT477" i="1"/>
  <c r="AC497" i="1"/>
  <c r="AA497" i="1"/>
  <c r="R497" i="1"/>
  <c r="V497" i="1"/>
  <c r="AD497" i="1"/>
  <c r="AU497" i="1"/>
  <c r="AM497" i="1"/>
  <c r="AK497" i="1"/>
  <c r="AO497" i="1"/>
  <c r="AT497" i="1"/>
  <c r="AC507" i="1"/>
  <c r="AU507" i="1"/>
  <c r="AA507" i="1"/>
  <c r="AD507" i="1"/>
  <c r="R507" i="1"/>
  <c r="V507" i="1"/>
  <c r="AT507" i="1"/>
  <c r="AK507" i="1"/>
  <c r="AO507" i="1"/>
  <c r="AM507" i="1"/>
  <c r="AC660" i="1"/>
  <c r="R660" i="1"/>
  <c r="V660" i="1"/>
  <c r="AU660" i="1"/>
  <c r="AD660" i="1"/>
  <c r="AA660" i="1"/>
  <c r="AT660" i="1"/>
  <c r="AM660" i="1"/>
  <c r="AK660" i="1"/>
  <c r="AO660" i="1"/>
  <c r="AC294" i="1"/>
  <c r="AA294" i="1"/>
  <c r="AD294" i="1"/>
  <c r="AM294" i="1"/>
  <c r="AK294" i="1"/>
  <c r="AO294" i="1"/>
  <c r="AU294" i="1"/>
  <c r="R294" i="1"/>
  <c r="V294" i="1"/>
  <c r="AT294" i="1"/>
  <c r="AC289" i="1"/>
  <c r="AU289" i="1"/>
  <c r="AA289" i="1"/>
  <c r="R289" i="1"/>
  <c r="V289" i="1"/>
  <c r="AD289" i="1"/>
  <c r="AK289" i="1"/>
  <c r="AM289" i="1"/>
  <c r="AO289" i="1"/>
  <c r="AT289" i="1"/>
  <c r="H150" i="1"/>
  <c r="Q150" i="1"/>
  <c r="AL150" i="1"/>
  <c r="P150" i="1"/>
  <c r="K150" i="1"/>
  <c r="M150" i="1"/>
  <c r="AP289" i="1"/>
  <c r="AP660" i="1"/>
  <c r="F150" i="1"/>
  <c r="AJ150" i="1"/>
  <c r="AP697" i="1"/>
  <c r="O150" i="1"/>
  <c r="AR150" i="1"/>
  <c r="AP507" i="1"/>
  <c r="AN150" i="1"/>
  <c r="I150" i="1"/>
  <c r="AQ150" i="1"/>
  <c r="E150" i="1"/>
  <c r="J150" i="1"/>
  <c r="AS150" i="1"/>
  <c r="AP497" i="1"/>
  <c r="AP477" i="1"/>
  <c r="AP476" i="1"/>
  <c r="AP294" i="1"/>
  <c r="AI150" i="1"/>
  <c r="L150" i="1"/>
  <c r="D150" i="1"/>
  <c r="G150" i="1"/>
  <c r="Y997" i="1" l="1"/>
  <c r="AB997" i="1"/>
  <c r="S697" i="1"/>
  <c r="X697" i="1" s="1"/>
  <c r="W697" i="1"/>
  <c r="S476" i="1"/>
  <c r="X476" i="1" s="1"/>
  <c r="W476" i="1"/>
  <c r="W477" i="1"/>
  <c r="S477" i="1"/>
  <c r="X477" i="1" s="1"/>
  <c r="W497" i="1"/>
  <c r="S497" i="1"/>
  <c r="X497" i="1" s="1"/>
  <c r="S507" i="1"/>
  <c r="X507" i="1" s="1"/>
  <c r="W507" i="1"/>
  <c r="W660" i="1"/>
  <c r="S660" i="1"/>
  <c r="X660" i="1" s="1"/>
  <c r="W294" i="1"/>
  <c r="S294" i="1"/>
  <c r="X294" i="1" s="1"/>
  <c r="W289" i="1"/>
  <c r="S289" i="1"/>
  <c r="X289" i="1" s="1"/>
  <c r="AC150" i="1"/>
  <c r="R150" i="1"/>
  <c r="V150" i="1"/>
  <c r="AU150" i="1"/>
  <c r="AD150" i="1"/>
  <c r="AM150" i="1"/>
  <c r="AK150" i="1"/>
  <c r="AO150" i="1"/>
  <c r="AA150" i="1"/>
  <c r="AT150" i="1"/>
  <c r="H1124" i="1"/>
  <c r="Q1124" i="1"/>
  <c r="AL1124" i="1"/>
  <c r="H1125" i="1"/>
  <c r="Q1125" i="1"/>
  <c r="AL1125" i="1"/>
  <c r="E42" i="5"/>
  <c r="H752" i="1"/>
  <c r="Q752" i="1"/>
  <c r="AL752" i="1"/>
  <c r="H57" i="1"/>
  <c r="Q57" i="1"/>
  <c r="AL57" i="1"/>
  <c r="J1125" i="1"/>
  <c r="AJ752" i="1"/>
  <c r="E57" i="1"/>
  <c r="E752" i="1"/>
  <c r="K752" i="1"/>
  <c r="D57" i="1"/>
  <c r="AS752" i="1"/>
  <c r="AS57" i="1"/>
  <c r="O1125" i="1"/>
  <c r="J752" i="1"/>
  <c r="AJ57" i="1"/>
  <c r="M752" i="1"/>
  <c r="L752" i="1"/>
  <c r="D1125" i="1"/>
  <c r="K1124" i="1"/>
  <c r="AI752" i="1"/>
  <c r="AS1125" i="1"/>
  <c r="M1125" i="1"/>
  <c r="F1125" i="1"/>
  <c r="M1124" i="1"/>
  <c r="E1125" i="1"/>
  <c r="J57" i="1"/>
  <c r="AI1125" i="1"/>
  <c r="O1124" i="1"/>
  <c r="AQ752" i="1"/>
  <c r="L1124" i="1"/>
  <c r="J1124" i="1"/>
  <c r="L57" i="1"/>
  <c r="F1124" i="1"/>
  <c r="P57" i="1"/>
  <c r="O57" i="1"/>
  <c r="AN752" i="1"/>
  <c r="AS1124" i="1"/>
  <c r="AP150" i="1"/>
  <c r="L1125" i="1"/>
  <c r="M57" i="1"/>
  <c r="D1124" i="1"/>
  <c r="G57" i="1"/>
  <c r="AR57" i="1"/>
  <c r="G1125" i="1"/>
  <c r="P1124" i="1"/>
  <c r="P752" i="1"/>
  <c r="AR752" i="1"/>
  <c r="I57" i="1"/>
  <c r="F752" i="1"/>
  <c r="AI57" i="1"/>
  <c r="AR1125" i="1"/>
  <c r="K57" i="1"/>
  <c r="G752" i="1"/>
  <c r="I1125" i="1"/>
  <c r="D752" i="1"/>
  <c r="I752" i="1"/>
  <c r="P1125" i="1"/>
  <c r="AN1124" i="1"/>
  <c r="AR1124" i="1"/>
  <c r="K1125" i="1"/>
  <c r="I1124" i="1"/>
  <c r="AJ1125" i="1"/>
  <c r="F57" i="1"/>
  <c r="G1124" i="1"/>
  <c r="AN57" i="1"/>
  <c r="AN1125" i="1"/>
  <c r="AQ1125" i="1"/>
  <c r="O752" i="1"/>
  <c r="AQ57" i="1"/>
  <c r="AI1124" i="1"/>
  <c r="E1124" i="1"/>
  <c r="AQ1124" i="1"/>
  <c r="AJ1124" i="1"/>
  <c r="AE997" i="1" l="1"/>
  <c r="AB697" i="1"/>
  <c r="AE697" i="1" s="1"/>
  <c r="Y697" i="1"/>
  <c r="AB477" i="1"/>
  <c r="AE477" i="1" s="1"/>
  <c r="Y476" i="1"/>
  <c r="AB476" i="1"/>
  <c r="Y477" i="1"/>
  <c r="Y497" i="1"/>
  <c r="AB497" i="1"/>
  <c r="Y507" i="1"/>
  <c r="AB507" i="1"/>
  <c r="Y660" i="1"/>
  <c r="AB660" i="1"/>
  <c r="AB294" i="1"/>
  <c r="AE294" i="1" s="1"/>
  <c r="Y294" i="1"/>
  <c r="AB289" i="1"/>
  <c r="AE289" i="1" s="1"/>
  <c r="Y289" i="1"/>
  <c r="S150" i="1"/>
  <c r="X150" i="1" s="1"/>
  <c r="W150" i="1"/>
  <c r="AU1124" i="1"/>
  <c r="V1124" i="1"/>
  <c r="R1124" i="1"/>
  <c r="AC1124" i="1"/>
  <c r="AM1124" i="1"/>
  <c r="AK1124" i="1"/>
  <c r="AO1124" i="1"/>
  <c r="AD1124" i="1"/>
  <c r="AT1124" i="1"/>
  <c r="AA1124" i="1"/>
  <c r="AC1125" i="1"/>
  <c r="V1125" i="1"/>
  <c r="R1125" i="1"/>
  <c r="AA1125" i="1"/>
  <c r="AM1125" i="1"/>
  <c r="AK1125" i="1"/>
  <c r="AO1125" i="1"/>
  <c r="AU1125" i="1"/>
  <c r="AT1125" i="1"/>
  <c r="AD1125" i="1"/>
  <c r="AC752" i="1"/>
  <c r="AU752" i="1"/>
  <c r="AD752" i="1"/>
  <c r="AM752" i="1"/>
  <c r="AK752" i="1"/>
  <c r="AO752" i="1"/>
  <c r="AA752" i="1"/>
  <c r="AT752" i="1"/>
  <c r="R752" i="1"/>
  <c r="V752" i="1"/>
  <c r="AC57" i="1"/>
  <c r="R57" i="1"/>
  <c r="V57" i="1"/>
  <c r="AA57" i="1"/>
  <c r="AD57" i="1"/>
  <c r="AO57" i="1"/>
  <c r="AK57" i="1"/>
  <c r="AM57" i="1"/>
  <c r="AU57" i="1"/>
  <c r="AT57" i="1"/>
  <c r="H561" i="1"/>
  <c r="Q561" i="1"/>
  <c r="AL561" i="1"/>
  <c r="L561" i="1"/>
  <c r="J561" i="1"/>
  <c r="G561" i="1"/>
  <c r="AP57" i="1"/>
  <c r="AR561" i="1"/>
  <c r="AQ561" i="1"/>
  <c r="D561" i="1"/>
  <c r="AP1124" i="1"/>
  <c r="AI561" i="1"/>
  <c r="AP1125" i="1"/>
  <c r="P561" i="1"/>
  <c r="F561" i="1"/>
  <c r="I561" i="1"/>
  <c r="AJ561" i="1"/>
  <c r="AS561" i="1"/>
  <c r="K561" i="1"/>
  <c r="E561" i="1"/>
  <c r="AN561" i="1"/>
  <c r="O561" i="1"/>
  <c r="M561" i="1"/>
  <c r="AP752" i="1"/>
  <c r="AE476" i="1" l="1"/>
  <c r="AE497" i="1"/>
  <c r="AE507" i="1"/>
  <c r="AE660" i="1"/>
  <c r="AB150" i="1"/>
  <c r="AE150" i="1" s="1"/>
  <c r="Y150" i="1"/>
  <c r="W1124" i="1"/>
  <c r="S1124" i="1"/>
  <c r="X1124" i="1" s="1"/>
  <c r="W1125" i="1"/>
  <c r="S1125" i="1"/>
  <c r="X1125" i="1" s="1"/>
  <c r="S752" i="1"/>
  <c r="X752" i="1" s="1"/>
  <c r="W752" i="1"/>
  <c r="W57" i="1"/>
  <c r="S57" i="1"/>
  <c r="X57" i="1" s="1"/>
  <c r="AA561" i="1"/>
  <c r="R561" i="1"/>
  <c r="V561" i="1"/>
  <c r="AD561" i="1"/>
  <c r="AC561" i="1"/>
  <c r="AM561" i="1"/>
  <c r="AK561" i="1"/>
  <c r="AO561" i="1"/>
  <c r="AT561" i="1"/>
  <c r="AU561" i="1"/>
  <c r="H442" i="1"/>
  <c r="Q442" i="1"/>
  <c r="AL442" i="1"/>
  <c r="AP561" i="1"/>
  <c r="AB1124" i="1" l="1"/>
  <c r="AE1124" i="1" s="1"/>
  <c r="Y1124" i="1"/>
  <c r="AB1125" i="1"/>
  <c r="AE1125" i="1" s="1"/>
  <c r="Y1125" i="1"/>
  <c r="AB752" i="1"/>
  <c r="AE752" i="1" s="1"/>
  <c r="Y752" i="1"/>
  <c r="Y57" i="1"/>
  <c r="AB57" i="1"/>
  <c r="S561" i="1"/>
  <c r="X561" i="1" s="1"/>
  <c r="W561" i="1"/>
  <c r="H94" i="1"/>
  <c r="Q94" i="1"/>
  <c r="AL94" i="1"/>
  <c r="H544" i="1"/>
  <c r="Q544" i="1"/>
  <c r="AL544" i="1"/>
  <c r="H545" i="1"/>
  <c r="Q545" i="1"/>
  <c r="AL545" i="1"/>
  <c r="H1199" i="1"/>
  <c r="Q1199" i="1"/>
  <c r="AL1199" i="1"/>
  <c r="AE57" i="1" l="1"/>
  <c r="Y561" i="1"/>
  <c r="AB561" i="1"/>
  <c r="H85" i="1"/>
  <c r="Q85" i="1"/>
  <c r="AL85" i="1"/>
  <c r="H187" i="1"/>
  <c r="Q187" i="1"/>
  <c r="AL187" i="1"/>
  <c r="AE561" i="1" l="1"/>
  <c r="H1216" i="1"/>
  <c r="Q1216" i="1"/>
  <c r="AL1216" i="1"/>
  <c r="H390" i="1" l="1"/>
  <c r="Q390" i="1"/>
  <c r="AL390" i="1"/>
  <c r="H398" i="1"/>
  <c r="Q398" i="1"/>
  <c r="AL398" i="1"/>
  <c r="P12" i="2"/>
  <c r="I12" i="2"/>
  <c r="L12" i="2" s="1"/>
  <c r="M12" i="2" s="1"/>
  <c r="N12" i="2" s="1"/>
  <c r="C12" i="2"/>
  <c r="P20" i="2"/>
  <c r="I20" i="2"/>
  <c r="L20" i="2" s="1"/>
  <c r="M20" i="2" s="1"/>
  <c r="N20" i="2" s="1"/>
  <c r="C20" i="2"/>
  <c r="H260" i="1"/>
  <c r="Q260" i="1"/>
  <c r="AL260" i="1"/>
  <c r="AL1090" i="1" l="1"/>
  <c r="Q1090" i="1"/>
  <c r="H1090" i="1"/>
  <c r="AL659" i="1"/>
  <c r="Q659" i="1"/>
  <c r="H659" i="1"/>
  <c r="AL581" i="1" l="1"/>
  <c r="Q581" i="1"/>
  <c r="H581" i="1"/>
  <c r="AL914" i="1"/>
  <c r="Q914" i="1"/>
  <c r="H914" i="1"/>
  <c r="AL907" i="1"/>
  <c r="Q907" i="1"/>
  <c r="H907" i="1"/>
  <c r="AL171" i="1" l="1"/>
  <c r="Q171" i="1"/>
  <c r="H171" i="1"/>
  <c r="AL170" i="1"/>
  <c r="Q170" i="1"/>
  <c r="H170" i="1"/>
  <c r="AS237" i="1"/>
  <c r="AR320" i="1"/>
  <c r="AR358" i="1"/>
  <c r="AR338" i="1"/>
  <c r="AR1037" i="1"/>
  <c r="AS358" i="1"/>
  <c r="AS685" i="1"/>
  <c r="AR237" i="1"/>
  <c r="AS1252" i="1"/>
  <c r="AR256" i="1"/>
  <c r="AR1027" i="1"/>
  <c r="AR242" i="1"/>
  <c r="AR673" i="1"/>
  <c r="AR319" i="1"/>
  <c r="AR671" i="1"/>
  <c r="AR296" i="1"/>
  <c r="AS1015" i="1"/>
  <c r="AR43" i="1"/>
  <c r="AS1000" i="1"/>
  <c r="AS1060" i="1"/>
  <c r="AS601" i="1"/>
  <c r="AR1015" i="1"/>
  <c r="AS671" i="1"/>
  <c r="AS238" i="1"/>
  <c r="AS1027" i="1"/>
  <c r="AR957" i="1"/>
  <c r="AR44" i="1"/>
  <c r="AS320" i="1"/>
  <c r="AR42" i="1"/>
  <c r="AS338" i="1"/>
  <c r="AS296" i="1"/>
  <c r="AS256" i="1"/>
  <c r="AS89" i="1"/>
  <c r="AR1252" i="1"/>
  <c r="AR89" i="1"/>
  <c r="AR1060" i="1"/>
  <c r="AR336" i="1"/>
  <c r="AS319" i="1"/>
  <c r="AR685" i="1"/>
  <c r="AS957" i="1"/>
  <c r="AR1168" i="1"/>
  <c r="AS1037" i="1"/>
  <c r="AS242" i="1"/>
  <c r="AR601" i="1"/>
  <c r="AS1168" i="1"/>
  <c r="AS56" i="1"/>
  <c r="AR1000" i="1"/>
  <c r="AS44" i="1"/>
  <c r="AS673" i="1"/>
  <c r="AS42" i="1"/>
  <c r="AS43" i="1"/>
  <c r="AR238" i="1"/>
  <c r="AS336" i="1"/>
  <c r="AR56" i="1"/>
  <c r="AQ1199" i="1"/>
  <c r="O61" i="1"/>
  <c r="O8" i="1"/>
  <c r="O593" i="1"/>
  <c r="O399" i="1"/>
  <c r="O48" i="1"/>
  <c r="I260" i="1"/>
  <c r="O469" i="1"/>
  <c r="O853" i="1"/>
  <c r="O904" i="1"/>
  <c r="O745" i="1"/>
  <c r="O1071" i="1"/>
  <c r="O25" i="1"/>
  <c r="O371" i="1"/>
  <c r="O875" i="1"/>
  <c r="D390" i="1"/>
  <c r="O84" i="1"/>
  <c r="O344" i="1"/>
  <c r="AJ659" i="1"/>
  <c r="AR1041" i="1"/>
  <c r="O570" i="1"/>
  <c r="O564" i="1"/>
  <c r="O423" i="1"/>
  <c r="O1187" i="1"/>
  <c r="O1067" i="1"/>
  <c r="O839" i="1"/>
  <c r="M187" i="1"/>
  <c r="O711" i="1"/>
  <c r="J1090" i="1"/>
  <c r="O1064" i="1"/>
  <c r="O1261" i="1"/>
  <c r="G907" i="1"/>
  <c r="O840" i="1"/>
  <c r="O989" i="1"/>
  <c r="O44" i="1"/>
  <c r="AS914" i="1"/>
  <c r="O949" i="1"/>
  <c r="O973" i="1"/>
  <c r="O311" i="1"/>
  <c r="O529" i="1"/>
  <c r="O907" i="1"/>
  <c r="O1193" i="1"/>
  <c r="O864" i="1"/>
  <c r="O239" i="1"/>
  <c r="O122" i="1"/>
  <c r="O848" i="1"/>
  <c r="AJ442" i="1"/>
  <c r="J260" i="1"/>
  <c r="O1208" i="1"/>
  <c r="F398" i="1"/>
  <c r="E544" i="1"/>
  <c r="O631" i="1"/>
  <c r="O68" i="1"/>
  <c r="AI187" i="1"/>
  <c r="O1142" i="1"/>
  <c r="O950" i="1"/>
  <c r="P544" i="1"/>
  <c r="O492" i="1"/>
  <c r="AN94" i="1"/>
  <c r="O116" i="1"/>
  <c r="O985" i="1"/>
  <c r="F94" i="1"/>
  <c r="O836" i="1"/>
  <c r="O110" i="1"/>
  <c r="O712" i="1"/>
  <c r="O1235" i="1"/>
  <c r="O675" i="1"/>
  <c r="O1019" i="1"/>
  <c r="O701" i="1"/>
  <c r="O310" i="1"/>
  <c r="O583" i="1"/>
  <c r="O978" i="1"/>
  <c r="O956" i="1"/>
  <c r="O86" i="1"/>
  <c r="O350" i="1"/>
  <c r="O248" i="1"/>
  <c r="O178" i="1"/>
  <c r="O333" i="1"/>
  <c r="O480" i="1"/>
  <c r="G545" i="1"/>
  <c r="O1043" i="1"/>
  <c r="O1254" i="1"/>
  <c r="O621" i="1"/>
  <c r="AJ187" i="1"/>
  <c r="AS1199" i="1"/>
  <c r="O613" i="1"/>
  <c r="O870" i="1"/>
  <c r="O1055" i="1"/>
  <c r="O838" i="1"/>
  <c r="G94" i="1"/>
  <c r="O288" i="1"/>
  <c r="O342" i="1"/>
  <c r="E187" i="1"/>
  <c r="O1121" i="1"/>
  <c r="O159" i="1"/>
  <c r="O1099" i="1"/>
  <c r="AR659" i="1"/>
  <c r="O281" i="1"/>
  <c r="O28" i="1"/>
  <c r="O351" i="1"/>
  <c r="O36" i="1"/>
  <c r="O1168" i="1"/>
  <c r="AI442" i="1"/>
  <c r="O972" i="1"/>
  <c r="O659" i="1"/>
  <c r="O678" i="1"/>
  <c r="AQ85" i="1"/>
  <c r="AQ914" i="1"/>
  <c r="AR1216" i="1"/>
  <c r="O1137" i="1"/>
  <c r="O589" i="1"/>
  <c r="O881" i="1"/>
  <c r="O1051" i="1"/>
  <c r="O195" i="1"/>
  <c r="O410" i="1"/>
  <c r="O584" i="1"/>
  <c r="O215" i="1"/>
  <c r="O808" i="1"/>
  <c r="O592" i="1"/>
  <c r="O690" i="1"/>
  <c r="O854" i="1"/>
  <c r="O563" i="1"/>
  <c r="O858" i="1"/>
  <c r="O237" i="1"/>
  <c r="O453" i="1"/>
  <c r="O412" i="1"/>
  <c r="O1265" i="1"/>
  <c r="O640" i="1"/>
  <c r="O1198" i="1"/>
  <c r="AI94" i="1"/>
  <c r="O574" i="1"/>
  <c r="O408" i="1"/>
  <c r="O528" i="1"/>
  <c r="O52" i="1"/>
  <c r="O201" i="1"/>
  <c r="O506" i="1"/>
  <c r="O338" i="1"/>
  <c r="O336" i="1"/>
  <c r="O943" i="1"/>
  <c r="O1110" i="1"/>
  <c r="M544" i="1"/>
  <c r="AJ85" i="1"/>
  <c r="M1090" i="1"/>
  <c r="M907" i="1"/>
  <c r="AS1071" i="1"/>
  <c r="AS706" i="1"/>
  <c r="AS743" i="1"/>
  <c r="O519" i="1"/>
  <c r="O936" i="1"/>
  <c r="O166" i="1"/>
  <c r="O1100" i="1"/>
  <c r="O513" i="1"/>
  <c r="K1090" i="1"/>
  <c r="O817" i="1"/>
  <c r="I390" i="1"/>
  <c r="O7" i="1"/>
  <c r="K659" i="1"/>
  <c r="O1175" i="1"/>
  <c r="O896" i="1"/>
  <c r="O750" i="1"/>
  <c r="O518" i="1"/>
  <c r="O1158" i="1"/>
  <c r="O586" i="1"/>
  <c r="O1241" i="1"/>
  <c r="O1023" i="1"/>
  <c r="O1092" i="1"/>
  <c r="O186" i="1"/>
  <c r="O721" i="1"/>
  <c r="O1224" i="1"/>
  <c r="O65" i="1"/>
  <c r="O174" i="1"/>
  <c r="O109" i="1"/>
  <c r="O220" i="1"/>
  <c r="O104" i="1"/>
  <c r="O923" i="1"/>
  <c r="O268" i="1"/>
  <c r="O1271" i="1"/>
  <c r="O1008" i="1"/>
  <c r="O451" i="1"/>
  <c r="O731" i="1"/>
  <c r="O202" i="1"/>
  <c r="O400" i="1"/>
  <c r="O862" i="1"/>
  <c r="O323" i="1"/>
  <c r="O361" i="1"/>
  <c r="O139" i="1"/>
  <c r="O169" i="1"/>
  <c r="O364" i="1"/>
  <c r="O1233" i="1"/>
  <c r="O884" i="1"/>
  <c r="AI85" i="1"/>
  <c r="O1244" i="1"/>
  <c r="O1264" i="1"/>
  <c r="O600" i="1"/>
  <c r="O456" i="1"/>
  <c r="O207" i="1"/>
  <c r="O156" i="1"/>
  <c r="O242" i="1"/>
  <c r="O127" i="1"/>
  <c r="O960" i="1"/>
  <c r="O90" i="1"/>
  <c r="L187" i="1"/>
  <c r="O1230" i="1"/>
  <c r="O118" i="1"/>
  <c r="O679" i="1"/>
  <c r="O1063" i="1"/>
  <c r="O1167" i="1"/>
  <c r="O431" i="1"/>
  <c r="O517" i="1"/>
  <c r="O707" i="1"/>
  <c r="O26" i="1"/>
  <c r="O599" i="1"/>
  <c r="O788" i="1"/>
  <c r="D544" i="1"/>
  <c r="O543" i="1"/>
  <c r="L659" i="1"/>
  <c r="O429" i="1"/>
  <c r="O352" i="1"/>
  <c r="O105" i="1"/>
  <c r="O601" i="1"/>
  <c r="O802" i="1"/>
  <c r="O930" i="1"/>
  <c r="O50" i="1"/>
  <c r="O837" i="1"/>
  <c r="O708" i="1"/>
  <c r="O744" i="1"/>
  <c r="O67" i="1"/>
  <c r="G260" i="1"/>
  <c r="F1090" i="1"/>
  <c r="O902" i="1"/>
  <c r="O623" i="1"/>
  <c r="O1257" i="1"/>
  <c r="O633" i="1"/>
  <c r="O149" i="1"/>
  <c r="O265" i="1"/>
  <c r="O843" i="1"/>
  <c r="O256" i="1"/>
  <c r="P187" i="1"/>
  <c r="O778" i="1"/>
  <c r="AR85" i="1"/>
  <c r="O953" i="1"/>
  <c r="O171" i="1"/>
  <c r="O760" i="1"/>
  <c r="G187" i="1"/>
  <c r="O831" i="1"/>
  <c r="M914" i="1"/>
  <c r="O123" i="1"/>
  <c r="AJ544" i="1"/>
  <c r="O695" i="1"/>
  <c r="O259" i="1"/>
  <c r="O498" i="1"/>
  <c r="O735" i="1"/>
  <c r="O180" i="1"/>
  <c r="G544" i="1"/>
  <c r="O282" i="1"/>
  <c r="O986" i="1"/>
  <c r="O254" i="1"/>
  <c r="O1094" i="1"/>
  <c r="O933" i="1"/>
  <c r="O92" i="1"/>
  <c r="O845" i="1"/>
  <c r="AS1090" i="1"/>
  <c r="M581" i="1"/>
  <c r="O347" i="1"/>
  <c r="D1199" i="1"/>
  <c r="O494" i="1"/>
  <c r="O625" i="1"/>
  <c r="O267" i="1"/>
  <c r="O969" i="1"/>
  <c r="O671" i="1"/>
  <c r="O425" i="1"/>
  <c r="O327" i="1"/>
  <c r="O407" i="1"/>
  <c r="O1238" i="1"/>
  <c r="O747" i="1"/>
  <c r="O642" i="1"/>
  <c r="O46" i="1"/>
  <c r="O478" i="1"/>
  <c r="O479" i="1"/>
  <c r="AI659" i="1"/>
  <c r="AN907" i="1"/>
  <c r="O1081" i="1"/>
  <c r="O380" i="1"/>
  <c r="O189" i="1"/>
  <c r="O1192" i="1"/>
  <c r="G914" i="1"/>
  <c r="O141" i="1"/>
  <c r="O466" i="1"/>
  <c r="O1225" i="1"/>
  <c r="O616" i="1"/>
  <c r="O1106" i="1"/>
  <c r="O1117" i="1"/>
  <c r="AR1090" i="1"/>
  <c r="O252" i="1"/>
  <c r="O1170" i="1"/>
  <c r="O227" i="1"/>
  <c r="O740" i="1"/>
  <c r="O1266" i="1"/>
  <c r="O21" i="1"/>
  <c r="L581" i="1"/>
  <c r="O652" i="1"/>
  <c r="O796" i="1"/>
  <c r="O795" i="1"/>
  <c r="O803" i="1"/>
  <c r="O921" i="1"/>
  <c r="L442" i="1"/>
  <c r="O214" i="1"/>
  <c r="K907" i="1"/>
  <c r="O550" i="1"/>
  <c r="O761" i="1"/>
  <c r="O1176" i="1"/>
  <c r="O793" i="1"/>
  <c r="AN914" i="1"/>
  <c r="O1194" i="1"/>
  <c r="E907" i="1"/>
  <c r="O1011" i="1"/>
  <c r="J914" i="1"/>
  <c r="O791" i="1"/>
  <c r="O619" i="1"/>
  <c r="O552" i="1"/>
  <c r="O957" i="1"/>
  <c r="L390" i="1"/>
  <c r="O145" i="1"/>
  <c r="O16" i="1"/>
  <c r="O339" i="1"/>
  <c r="O260" i="1"/>
  <c r="O284" i="1"/>
  <c r="O80" i="1"/>
  <c r="O147" i="1"/>
  <c r="O216" i="1"/>
  <c r="O22" i="1"/>
  <c r="O481" i="1"/>
  <c r="AJ94" i="1"/>
  <c r="O614" i="1"/>
  <c r="O525" i="1"/>
  <c r="O31" i="1"/>
  <c r="AI544" i="1"/>
  <c r="O1107" i="1"/>
  <c r="D1216" i="1"/>
  <c r="O722" i="1"/>
  <c r="AN1216" i="1"/>
  <c r="O954" i="1"/>
  <c r="O164" i="1"/>
  <c r="O1048" i="1"/>
  <c r="D914" i="1"/>
  <c r="O459" i="1"/>
  <c r="O945" i="1"/>
  <c r="O354" i="1"/>
  <c r="O844" i="1"/>
  <c r="O595" i="1"/>
  <c r="O1122" i="1"/>
  <c r="O946" i="1"/>
  <c r="AQ544" i="1"/>
  <c r="O132" i="1"/>
  <c r="O636" i="1"/>
  <c r="O758" i="1"/>
  <c r="O1204" i="1"/>
  <c r="O331" i="1"/>
  <c r="O1078" i="1"/>
  <c r="O1152" i="1"/>
  <c r="O418" i="1"/>
  <c r="O390" i="1"/>
  <c r="O578" i="1"/>
  <c r="O133" i="1"/>
  <c r="P581" i="1"/>
  <c r="O103" i="1"/>
  <c r="O368" i="1"/>
  <c r="P907" i="1"/>
  <c r="O1036" i="1"/>
  <c r="O777" i="1"/>
  <c r="O234" i="1"/>
  <c r="O577" i="1"/>
  <c r="P914" i="1"/>
  <c r="O781" i="1"/>
  <c r="O1098" i="1"/>
  <c r="O739" i="1"/>
  <c r="AS544" i="1"/>
  <c r="O647" i="1"/>
  <c r="O387" i="1"/>
  <c r="O736" i="1"/>
  <c r="O926" i="1"/>
  <c r="O924" i="1"/>
  <c r="L85" i="1"/>
  <c r="O367" i="1"/>
  <c r="AS9" i="1"/>
  <c r="O860" i="1"/>
  <c r="O882" i="1"/>
  <c r="O101" i="1"/>
  <c r="O286" i="1"/>
  <c r="O1163" i="1"/>
  <c r="AR581" i="1"/>
  <c r="O357" i="1"/>
  <c r="O759" i="1"/>
  <c r="AR743" i="1"/>
  <c r="O742" i="1"/>
  <c r="O190" i="1"/>
  <c r="O397" i="1"/>
  <c r="I398" i="1"/>
  <c r="O1091" i="1"/>
  <c r="O1004" i="1"/>
  <c r="O464" i="1"/>
  <c r="O1056" i="1"/>
  <c r="O276" i="1"/>
  <c r="O990" i="1"/>
  <c r="O1182" i="1"/>
  <c r="O136" i="1"/>
  <c r="O461" i="1"/>
  <c r="O699" i="1"/>
  <c r="E581" i="1"/>
  <c r="O998" i="1"/>
  <c r="O1248" i="1"/>
  <c r="O1058" i="1"/>
  <c r="O919" i="1"/>
  <c r="O1029" i="1"/>
  <c r="O1269" i="1"/>
  <c r="O102" i="1"/>
  <c r="O626" i="1"/>
  <c r="O738" i="1"/>
  <c r="O241" i="1"/>
  <c r="O475" i="1"/>
  <c r="O458" i="1"/>
  <c r="AQ398" i="1"/>
  <c r="AR607" i="1"/>
  <c r="O1079" i="1"/>
  <c r="O971" i="1"/>
  <c r="O428" i="1"/>
  <c r="E398" i="1"/>
  <c r="D85" i="1"/>
  <c r="O694" i="1"/>
  <c r="P659" i="1"/>
  <c r="O292" i="1"/>
  <c r="O581" i="1"/>
  <c r="P85" i="1"/>
  <c r="E545" i="1"/>
  <c r="O903" i="1"/>
  <c r="O959" i="1"/>
  <c r="O440" i="1"/>
  <c r="L260" i="1"/>
  <c r="O322" i="1"/>
  <c r="O1024" i="1"/>
  <c r="O249" i="1"/>
  <c r="O608" i="1"/>
  <c r="O445" i="1"/>
  <c r="O1027" i="1"/>
  <c r="AR9" i="1"/>
  <c r="O522" i="1"/>
  <c r="O343" i="1"/>
  <c r="O415" i="1"/>
  <c r="J398" i="1"/>
  <c r="O859" i="1"/>
  <c r="O1260" i="1"/>
  <c r="O1020" i="1"/>
  <c r="O1012" i="1"/>
  <c r="O218" i="1"/>
  <c r="O868" i="1"/>
  <c r="O229" i="1"/>
  <c r="O1166" i="1"/>
  <c r="O1171" i="1"/>
  <c r="O585" i="1"/>
  <c r="O1145" i="1"/>
  <c r="O1139" i="1"/>
  <c r="O187" i="1"/>
  <c r="O656" i="1"/>
  <c r="O280" i="1"/>
  <c r="O756" i="1"/>
  <c r="O503" i="1"/>
  <c r="L907" i="1"/>
  <c r="O74" i="1"/>
  <c r="AR187" i="1"/>
  <c r="D907" i="1"/>
  <c r="O771" i="1"/>
  <c r="O687" i="1"/>
  <c r="O468" i="1"/>
  <c r="AS85" i="1"/>
  <c r="O871" i="1"/>
  <c r="O463" i="1"/>
  <c r="O734" i="1"/>
  <c r="O359" i="1"/>
  <c r="O38" i="1"/>
  <c r="O372" i="1"/>
  <c r="AS390" i="1"/>
  <c r="O797" i="1"/>
  <c r="O1174" i="1"/>
  <c r="O385" i="1"/>
  <c r="O674" i="1"/>
  <c r="O825" i="1"/>
  <c r="O916" i="1"/>
  <c r="O95" i="1"/>
  <c r="AJ1216" i="1"/>
  <c r="O305" i="1"/>
  <c r="O832" i="1"/>
  <c r="I544" i="1"/>
  <c r="O221" i="1"/>
  <c r="O809" i="1"/>
  <c r="O886" i="1"/>
  <c r="F545" i="1"/>
  <c r="O1161" i="1"/>
  <c r="O576" i="1"/>
  <c r="O6" i="1"/>
  <c r="O952" i="1"/>
  <c r="O1202" i="1"/>
  <c r="O737" i="1"/>
  <c r="O573" i="1"/>
  <c r="O262" i="1"/>
  <c r="O78" i="1"/>
  <c r="O414" i="1"/>
  <c r="O547" i="1"/>
  <c r="O96" i="1"/>
  <c r="P1216" i="1"/>
  <c r="O732" i="1"/>
  <c r="O948" i="1"/>
  <c r="O776" i="1"/>
  <c r="O787" i="1"/>
  <c r="O773" i="1"/>
  <c r="O491" i="1"/>
  <c r="P10" i="1"/>
  <c r="AR398" i="1"/>
  <c r="O666" i="1"/>
  <c r="O393" i="1"/>
  <c r="O379" i="1"/>
  <c r="P14" i="1"/>
  <c r="O822" i="1"/>
  <c r="O273" i="1"/>
  <c r="O43" i="1"/>
  <c r="O865" i="1"/>
  <c r="AQ907" i="1"/>
  <c r="AS1041" i="1"/>
  <c r="O1134" i="1"/>
  <c r="O502" i="1"/>
  <c r="M1199" i="1"/>
  <c r="O474" i="1"/>
  <c r="O337" i="1"/>
  <c r="O505" i="1"/>
  <c r="O206" i="1"/>
  <c r="O1038" i="1"/>
  <c r="O1018" i="1"/>
  <c r="O684" i="1"/>
  <c r="O378" i="1"/>
  <c r="O413" i="1"/>
  <c r="O741" i="1"/>
  <c r="O1032" i="1"/>
  <c r="O526" i="1"/>
  <c r="E659" i="1"/>
  <c r="O296" i="1"/>
  <c r="O143" i="1"/>
  <c r="O967" i="1"/>
  <c r="O496" i="1"/>
  <c r="O1246" i="1"/>
  <c r="O879" i="1"/>
  <c r="O304" i="1"/>
  <c r="O77" i="1"/>
  <c r="O510" i="1"/>
  <c r="O416" i="1"/>
  <c r="O874" i="1"/>
  <c r="O170" i="1"/>
  <c r="O1129" i="1"/>
  <c r="O815" i="1"/>
  <c r="O258" i="1"/>
  <c r="O1066" i="1"/>
  <c r="O1150" i="1"/>
  <c r="K442" i="1"/>
  <c r="I581" i="1"/>
  <c r="O212" i="1"/>
  <c r="O591" i="1"/>
  <c r="O1132" i="1"/>
  <c r="O370" i="1"/>
  <c r="O269" i="1"/>
  <c r="O360" i="1"/>
  <c r="O648" i="1"/>
  <c r="O490" i="1"/>
  <c r="O932" i="1"/>
  <c r="P12" i="1"/>
  <c r="O417" i="1"/>
  <c r="O885" i="1"/>
  <c r="O558" i="1"/>
  <c r="O1210" i="1"/>
  <c r="O1232" i="1"/>
  <c r="O154" i="1"/>
  <c r="O779" i="1"/>
  <c r="O920" i="1"/>
  <c r="AQ659" i="1"/>
  <c r="O211" i="1"/>
  <c r="O594" i="1"/>
  <c r="O161" i="1"/>
  <c r="AN1090" i="1"/>
  <c r="O177" i="1"/>
  <c r="O908" i="1"/>
  <c r="O450" i="1"/>
  <c r="O1016" i="1"/>
  <c r="AS1079" i="1"/>
  <c r="O799" i="1"/>
  <c r="O79" i="1"/>
  <c r="O1059" i="1"/>
  <c r="O827" i="1"/>
  <c r="AR914" i="1"/>
  <c r="O1149" i="1"/>
  <c r="O236" i="1"/>
  <c r="O939" i="1"/>
  <c r="O307" i="1"/>
  <c r="O689" i="1"/>
  <c r="O869" i="1"/>
  <c r="J544" i="1"/>
  <c r="O462" i="1"/>
  <c r="O872" i="1"/>
  <c r="O504" i="1"/>
  <c r="O54" i="1"/>
  <c r="O179" i="1"/>
  <c r="O302" i="1"/>
  <c r="O40" i="1"/>
  <c r="O975" i="1"/>
  <c r="O958" i="1"/>
  <c r="O107" i="1"/>
  <c r="O541" i="1"/>
  <c r="AN581" i="1"/>
  <c r="M85" i="1"/>
  <c r="O222" i="1"/>
  <c r="O716" i="1"/>
  <c r="I545" i="1"/>
  <c r="O485" i="1"/>
  <c r="O1131" i="1"/>
  <c r="O455" i="1"/>
  <c r="O889" i="1"/>
  <c r="O70" i="1"/>
  <c r="O34" i="1"/>
  <c r="O1190" i="1"/>
  <c r="O184" i="1"/>
  <c r="O434" i="1"/>
  <c r="O194" i="1"/>
  <c r="O63" i="1"/>
  <c r="O121" i="1"/>
  <c r="O1199" i="1"/>
  <c r="O51" i="1"/>
  <c r="O624" i="1"/>
  <c r="O32" i="1"/>
  <c r="O488" i="1"/>
  <c r="O1069" i="1"/>
  <c r="O12" i="1"/>
  <c r="O1262" i="1"/>
  <c r="O617" i="1"/>
  <c r="O726" i="1"/>
  <c r="O940" i="1"/>
  <c r="O163" i="1"/>
  <c r="I914" i="1"/>
  <c r="O1164" i="1"/>
  <c r="O928" i="1"/>
  <c r="O1234" i="1"/>
  <c r="O878" i="1"/>
  <c r="O345" i="1"/>
  <c r="O355" i="1"/>
  <c r="O709" i="1"/>
  <c r="O568" i="1"/>
  <c r="O340" i="1"/>
  <c r="AS1254" i="1"/>
  <c r="O183" i="1"/>
  <c r="O1228" i="1"/>
  <c r="O821" i="1"/>
  <c r="O137" i="1"/>
  <c r="O398" i="1"/>
  <c r="O303" i="1"/>
  <c r="O83" i="1"/>
  <c r="O768" i="1"/>
  <c r="O421" i="1"/>
  <c r="O37" i="1"/>
  <c r="AJ545" i="1"/>
  <c r="O144" i="1"/>
  <c r="O693" i="1"/>
  <c r="O1113" i="1"/>
  <c r="L94" i="1"/>
  <c r="O403" i="1"/>
  <c r="E85" i="1"/>
  <c r="O151" i="1"/>
  <c r="O301" i="1"/>
  <c r="O197" i="1"/>
  <c r="O1120" i="1"/>
  <c r="G1199" i="1"/>
  <c r="O612" i="1"/>
  <c r="O835" i="1"/>
  <c r="O1118" i="1"/>
  <c r="O1214" i="1"/>
  <c r="O1072" i="1"/>
  <c r="O897" i="1"/>
  <c r="O665" i="1"/>
  <c r="O196" i="1"/>
  <c r="O1207" i="1"/>
  <c r="O995" i="1"/>
  <c r="O818" i="1"/>
  <c r="O846" i="1"/>
  <c r="O152" i="1"/>
  <c r="O905" i="1"/>
  <c r="O733" i="1"/>
  <c r="AS581" i="1"/>
  <c r="O861" i="1"/>
  <c r="O1231" i="1"/>
  <c r="O673" i="1"/>
  <c r="O1220" i="1"/>
  <c r="G659" i="1"/>
  <c r="O287" i="1"/>
  <c r="O411" i="1"/>
  <c r="O1217" i="1"/>
  <c r="O1242" i="1"/>
  <c r="O112" i="1"/>
  <c r="O1068" i="1"/>
  <c r="O153" i="1"/>
  <c r="O680" i="1"/>
  <c r="O1114" i="1"/>
  <c r="O877" i="1"/>
  <c r="O514" i="1"/>
  <c r="P1090" i="1"/>
  <c r="O651" i="1"/>
  <c r="O800" i="1"/>
  <c r="O649" i="1"/>
  <c r="O588" i="1"/>
  <c r="O100" i="1"/>
  <c r="O1143" i="1"/>
  <c r="O1212" i="1"/>
  <c r="AR94" i="1"/>
  <c r="O847" i="1"/>
  <c r="O866" i="1"/>
  <c r="AN544" i="1"/>
  <c r="AR390" i="1"/>
  <c r="P11" i="1"/>
  <c r="O9" i="1"/>
  <c r="O597" i="1"/>
  <c r="O41" i="1"/>
  <c r="O402" i="1"/>
  <c r="O277" i="1"/>
  <c r="O984" i="1"/>
  <c r="O545" i="1"/>
  <c r="D659" i="1"/>
  <c r="O299" i="1"/>
  <c r="O319" i="1"/>
  <c r="O1205" i="1"/>
  <c r="O703" i="1"/>
  <c r="O521" i="1"/>
  <c r="O598" i="1"/>
  <c r="O993" i="1"/>
  <c r="O17" i="1"/>
  <c r="AQ442" i="1"/>
  <c r="L1199" i="1"/>
  <c r="O801" i="1"/>
  <c r="O898" i="1"/>
  <c r="O1037" i="1"/>
  <c r="O1243" i="1"/>
  <c r="O559" i="1"/>
  <c r="O913" i="1"/>
  <c r="O231" i="1"/>
  <c r="O532" i="1"/>
  <c r="F390" i="1"/>
  <c r="O91" i="1"/>
  <c r="J1216" i="1"/>
  <c r="O1180" i="1"/>
  <c r="O113" i="1"/>
  <c r="O873" i="1"/>
  <c r="D1090" i="1"/>
  <c r="O934" i="1"/>
  <c r="O1222" i="1"/>
  <c r="AQ1090" i="1"/>
  <c r="O834" i="1"/>
  <c r="O1085" i="1"/>
  <c r="O53" i="1"/>
  <c r="O516" i="1"/>
  <c r="O900" i="1"/>
  <c r="O448" i="1"/>
  <c r="K1199" i="1"/>
  <c r="O1009" i="1"/>
  <c r="AI1216" i="1"/>
  <c r="O1082" i="1"/>
  <c r="O715" i="1"/>
  <c r="O329" i="1"/>
  <c r="O138" i="1"/>
  <c r="O1007" i="1"/>
  <c r="O486" i="1"/>
  <c r="O1239" i="1"/>
  <c r="O349" i="1"/>
  <c r="O45" i="1"/>
  <c r="O987" i="1"/>
  <c r="AI907" i="1"/>
  <c r="F442" i="1"/>
  <c r="O901" i="1"/>
  <c r="O460" i="1"/>
  <c r="O326" i="1"/>
  <c r="O406" i="1"/>
  <c r="O167" i="1"/>
  <c r="O646" i="1"/>
  <c r="E442" i="1"/>
  <c r="O572" i="1"/>
  <c r="K260" i="1"/>
  <c r="K94" i="1"/>
  <c r="E1216" i="1"/>
  <c r="O1115" i="1"/>
  <c r="O1097" i="1"/>
  <c r="O970" i="1"/>
  <c r="O99" i="1"/>
  <c r="AS260" i="1"/>
  <c r="F1216" i="1"/>
  <c r="O951" i="1"/>
  <c r="AI1090" i="1"/>
  <c r="O981" i="1"/>
  <c r="O766" i="1"/>
  <c r="AQ187" i="1"/>
  <c r="O615" i="1"/>
  <c r="O1186" i="1"/>
  <c r="O819" i="1"/>
  <c r="O291" i="1"/>
  <c r="O691" i="1"/>
  <c r="M390" i="1"/>
  <c r="O433" i="1"/>
  <c r="O849" i="1"/>
  <c r="AQ94" i="1"/>
  <c r="O255" i="1"/>
  <c r="O300" i="1"/>
  <c r="O765" i="1"/>
  <c r="O805" i="1"/>
  <c r="O427" i="1"/>
  <c r="O263" i="1"/>
  <c r="O200" i="1"/>
  <c r="O686" i="1"/>
  <c r="O1050" i="1"/>
  <c r="O961" i="1"/>
  <c r="O828" i="1"/>
  <c r="O810" i="1"/>
  <c r="AI398" i="1"/>
  <c r="O223" i="1"/>
  <c r="O382" i="1"/>
  <c r="O1057" i="1"/>
  <c r="O780" i="1"/>
  <c r="O18" i="1"/>
  <c r="O549" i="1"/>
  <c r="O540" i="1"/>
  <c r="O672" i="1"/>
  <c r="O1267" i="1"/>
  <c r="O471" i="1"/>
  <c r="O493" i="1"/>
  <c r="O899" i="1"/>
  <c r="O24" i="1"/>
  <c r="O1140" i="1"/>
  <c r="O318" i="1"/>
  <c r="O596" i="1"/>
  <c r="O927" i="1"/>
  <c r="I85" i="1"/>
  <c r="O47" i="1"/>
  <c r="O499" i="1"/>
  <c r="O786" i="1"/>
  <c r="O353" i="1"/>
  <c r="O1229" i="1"/>
  <c r="I1216" i="1"/>
  <c r="AJ1199" i="1"/>
  <c r="O931" i="1"/>
  <c r="O702" i="1"/>
  <c r="O910" i="1"/>
  <c r="O1083" i="1"/>
  <c r="O909" i="1"/>
  <c r="O228" i="1"/>
  <c r="O804" i="1"/>
  <c r="O536" i="1"/>
  <c r="O487" i="1"/>
  <c r="O658" i="1"/>
  <c r="O890" i="1"/>
  <c r="AQ1216" i="1"/>
  <c r="O590" i="1"/>
  <c r="O295" i="1"/>
  <c r="E1199" i="1"/>
  <c r="O1258" i="1"/>
  <c r="O719" i="1"/>
  <c r="O829" i="1"/>
  <c r="P390" i="1"/>
  <c r="O789" i="1"/>
  <c r="O298" i="1"/>
  <c r="O1090" i="1"/>
  <c r="O436" i="1"/>
  <c r="O622" i="1"/>
  <c r="O883" i="1"/>
  <c r="AR706" i="1"/>
  <c r="K187" i="1"/>
  <c r="O1006" i="1"/>
  <c r="O784" i="1"/>
  <c r="O587" i="1"/>
  <c r="O470" i="1"/>
  <c r="O88" i="1"/>
  <c r="O1179" i="1"/>
  <c r="O667" i="1"/>
  <c r="O544" i="1"/>
  <c r="O285" i="1"/>
  <c r="AN545" i="1"/>
  <c r="O775" i="1"/>
  <c r="O511" i="1"/>
  <c r="O611" i="1"/>
  <c r="O1251" i="1"/>
  <c r="O1052" i="1"/>
  <c r="O394" i="1"/>
  <c r="O1259" i="1"/>
  <c r="O645" i="1"/>
  <c r="O30" i="1"/>
  <c r="O330" i="1"/>
  <c r="O1181" i="1"/>
  <c r="O124" i="1"/>
  <c r="O1253" i="1"/>
  <c r="O582" i="1"/>
  <c r="O1002" i="1"/>
  <c r="O706" i="1"/>
  <c r="O1001" i="1"/>
  <c r="O955" i="1"/>
  <c r="O620" i="1"/>
  <c r="AS659" i="1"/>
  <c r="E914" i="1"/>
  <c r="O749" i="1"/>
  <c r="O894" i="1"/>
  <c r="O524" i="1"/>
  <c r="P260" i="1"/>
  <c r="O165" i="1"/>
  <c r="O753" i="1"/>
  <c r="O855" i="1"/>
  <c r="O850" i="1"/>
  <c r="AJ581" i="1"/>
  <c r="I1199" i="1"/>
  <c r="O911" i="1"/>
  <c r="P442" i="1"/>
  <c r="F1199" i="1"/>
  <c r="O386" i="1"/>
  <c r="AI260" i="1"/>
  <c r="O383" i="1"/>
  <c r="O1053" i="1"/>
  <c r="AQ390" i="1"/>
  <c r="O515" i="1"/>
  <c r="O158" i="1"/>
  <c r="O489" i="1"/>
  <c r="O58" i="1"/>
  <c r="O915" i="1"/>
  <c r="I1090" i="1"/>
  <c r="O1146" i="1"/>
  <c r="O604" i="1"/>
  <c r="O531" i="1"/>
  <c r="O1154" i="1"/>
  <c r="O963" i="1"/>
  <c r="J94" i="1"/>
  <c r="O1034" i="1"/>
  <c r="J545" i="1"/>
  <c r="O705" i="1"/>
  <c r="L914" i="1"/>
  <c r="F914" i="1"/>
  <c r="O654" i="1"/>
  <c r="O219" i="1"/>
  <c r="O1104" i="1"/>
  <c r="O10" i="1"/>
  <c r="G1090" i="1"/>
  <c r="AQ260" i="1"/>
  <c r="O1221" i="1"/>
  <c r="O641" i="1"/>
  <c r="O1159" i="1"/>
  <c r="O1263" i="1"/>
  <c r="O964" i="1"/>
  <c r="I442" i="1"/>
  <c r="E390" i="1"/>
  <c r="O85" i="1"/>
  <c r="O811" i="1"/>
  <c r="O1095" i="1"/>
  <c r="O283" i="1"/>
  <c r="O341" i="1"/>
  <c r="O728" i="1"/>
  <c r="O140" i="1"/>
  <c r="O125" i="1"/>
  <c r="O661" i="1"/>
  <c r="AN85" i="1"/>
  <c r="O922" i="1"/>
  <c r="O999" i="1"/>
  <c r="O335" i="1"/>
  <c r="O449" i="1"/>
  <c r="O160" i="1"/>
  <c r="O266" i="1"/>
  <c r="O1151" i="1"/>
  <c r="M545" i="1"/>
  <c r="O1256" i="1"/>
  <c r="O472" i="1"/>
  <c r="O603" i="1"/>
  <c r="O977" i="1"/>
  <c r="K398" i="1"/>
  <c r="O1219" i="1"/>
  <c r="O1021" i="1"/>
  <c r="O1119" i="1"/>
  <c r="O365" i="1"/>
  <c r="O438" i="1"/>
  <c r="O29" i="1"/>
  <c r="J187" i="1"/>
  <c r="O893" i="1"/>
  <c r="O93" i="1"/>
  <c r="O94" i="1"/>
  <c r="O424" i="1"/>
  <c r="O637" i="1"/>
  <c r="D442" i="1"/>
  <c r="O1177" i="1"/>
  <c r="O1133" i="1"/>
  <c r="O714" i="1"/>
  <c r="O816" i="1"/>
  <c r="O1105" i="1"/>
  <c r="O72" i="1"/>
  <c r="P1199" i="1"/>
  <c r="O275" i="1"/>
  <c r="O1189" i="1"/>
  <c r="O1080" i="1"/>
  <c r="O441" i="1"/>
  <c r="AR1254" i="1"/>
  <c r="O763" i="1"/>
  <c r="O857" i="1"/>
  <c r="O755" i="1"/>
  <c r="O89" i="1"/>
  <c r="O792" i="1"/>
  <c r="O798" i="1"/>
  <c r="O193" i="1"/>
  <c r="O225" i="1"/>
  <c r="O1211" i="1"/>
  <c r="O1155" i="1"/>
  <c r="O1022" i="1"/>
  <c r="G442" i="1"/>
  <c r="O718" i="1"/>
  <c r="O1102" i="1"/>
  <c r="O381" i="1"/>
  <c r="O1126" i="1"/>
  <c r="O473" i="1"/>
  <c r="O388" i="1"/>
  <c r="O199" i="1"/>
  <c r="O644" i="1"/>
  <c r="O362" i="1"/>
  <c r="O384" i="1"/>
  <c r="O772" i="1"/>
  <c r="O1070" i="1"/>
  <c r="O1136" i="1"/>
  <c r="O912" i="1"/>
  <c r="O1178" i="1"/>
  <c r="F260" i="1"/>
  <c r="AN187" i="1"/>
  <c r="AI1199" i="1"/>
  <c r="O1172" i="1"/>
  <c r="O769" i="1"/>
  <c r="O185" i="1"/>
  <c r="O814" i="1"/>
  <c r="O635" i="1"/>
  <c r="O918" i="1"/>
  <c r="O820" i="1"/>
  <c r="O669" i="1"/>
  <c r="O867" i="1"/>
  <c r="J907" i="1"/>
  <c r="O209" i="1"/>
  <c r="O1184" i="1"/>
  <c r="O1141" i="1"/>
  <c r="O639" i="1"/>
  <c r="O157" i="1"/>
  <c r="M659" i="1"/>
  <c r="O1075" i="1"/>
  <c r="O555" i="1"/>
  <c r="O1123" i="1"/>
  <c r="O309" i="1"/>
  <c r="O746" i="1"/>
  <c r="O663" i="1"/>
  <c r="O783" i="1"/>
  <c r="O677" i="1"/>
  <c r="O253" i="1"/>
  <c r="O1197" i="1"/>
  <c r="O650" i="1"/>
  <c r="L398" i="1"/>
  <c r="E260" i="1"/>
  <c r="O348" i="1"/>
  <c r="E1090" i="1"/>
  <c r="G390" i="1"/>
  <c r="O785" i="1"/>
  <c r="O444" i="1"/>
  <c r="O1077" i="1"/>
  <c r="O87" i="1"/>
  <c r="O245" i="1"/>
  <c r="AJ914" i="1"/>
  <c r="O607" i="1"/>
  <c r="O59" i="1"/>
  <c r="O114" i="1"/>
  <c r="O688" i="1"/>
  <c r="K1216" i="1"/>
  <c r="O313" i="1"/>
  <c r="O235" i="1"/>
  <c r="O278" i="1"/>
  <c r="O774" i="1"/>
  <c r="O1162" i="1"/>
  <c r="AN659" i="1"/>
  <c r="O75" i="1"/>
  <c r="O533" i="1"/>
  <c r="O988" i="1"/>
  <c r="O966" i="1"/>
  <c r="O1236" i="1"/>
  <c r="O308" i="1"/>
  <c r="O662" i="1"/>
  <c r="O1213" i="1"/>
  <c r="O129" i="1"/>
  <c r="K581" i="1"/>
  <c r="O682" i="1"/>
  <c r="O98" i="1"/>
  <c r="O1196" i="1"/>
  <c r="O358" i="1"/>
  <c r="O432" i="1"/>
  <c r="O725" i="1"/>
  <c r="O1250" i="1"/>
  <c r="O15" i="1"/>
  <c r="O314" i="1"/>
  <c r="O1216" i="1"/>
  <c r="O172" i="1"/>
  <c r="L1090" i="1"/>
  <c r="M1216" i="1"/>
  <c r="O806" i="1"/>
  <c r="AR545" i="1"/>
  <c r="O324" i="1"/>
  <c r="O830" i="1"/>
  <c r="O1010" i="1"/>
  <c r="O724" i="1"/>
  <c r="O813" i="1"/>
  <c r="O1255" i="1"/>
  <c r="O33" i="1"/>
  <c r="O1065" i="1"/>
  <c r="O392" i="1"/>
  <c r="AS442" i="1"/>
  <c r="G581" i="1"/>
  <c r="O812" i="1"/>
  <c r="O723" i="1"/>
  <c r="O1270" i="1"/>
  <c r="F659" i="1"/>
  <c r="O618" i="1"/>
  <c r="AI545" i="1"/>
  <c r="O824" i="1"/>
  <c r="O1135" i="1"/>
  <c r="O1245" i="1"/>
  <c r="O312" i="1"/>
  <c r="J581" i="1"/>
  <c r="O71" i="1"/>
  <c r="O991" i="1"/>
  <c r="O315" i="1"/>
  <c r="O710" i="1"/>
  <c r="O274" i="1"/>
  <c r="D581" i="1"/>
  <c r="O935" i="1"/>
  <c r="O629" i="1"/>
  <c r="O69" i="1"/>
  <c r="O126" i="1"/>
  <c r="O1108" i="1"/>
  <c r="AR544" i="1"/>
  <c r="O1191" i="1"/>
  <c r="O27" i="1"/>
  <c r="O1089" i="1"/>
  <c r="AS94" i="1"/>
  <c r="O962" i="1"/>
  <c r="O246" i="1"/>
  <c r="O826" i="1"/>
  <c r="O192" i="1"/>
  <c r="O841" i="1"/>
  <c r="O668" i="1"/>
  <c r="O290" i="1"/>
  <c r="O82" i="1"/>
  <c r="O1185" i="1"/>
  <c r="O762" i="1"/>
  <c r="AN260" i="1"/>
  <c r="O224" i="1"/>
  <c r="P545" i="1"/>
  <c r="AS545" i="1"/>
  <c r="O743" i="1"/>
  <c r="O1030" i="1"/>
  <c r="O1000" i="1"/>
  <c r="L1216" i="1"/>
  <c r="O842" i="1"/>
  <c r="O501" i="1"/>
  <c r="O1148" i="1"/>
  <c r="O130" i="1"/>
  <c r="P94" i="1"/>
  <c r="O332" i="1"/>
  <c r="O757" i="1"/>
  <c r="O1039" i="1"/>
  <c r="O482" i="1"/>
  <c r="O1013" i="1"/>
  <c r="O941" i="1"/>
  <c r="O632" i="1"/>
  <c r="O56" i="1"/>
  <c r="O430" i="1"/>
  <c r="O1203" i="1"/>
  <c r="O226" i="1"/>
  <c r="O251" i="1"/>
  <c r="O1005" i="1"/>
  <c r="O198" i="1"/>
  <c r="O55" i="1"/>
  <c r="O426" i="1"/>
  <c r="O346" i="1"/>
  <c r="O560" i="1"/>
  <c r="O720" i="1"/>
  <c r="O1062" i="1"/>
  <c r="O401" i="1"/>
  <c r="O982" i="1"/>
  <c r="O1015" i="1"/>
  <c r="O1156" i="1"/>
  <c r="I94" i="1"/>
  <c r="D260" i="1"/>
  <c r="O317" i="1"/>
  <c r="O155" i="1"/>
  <c r="O363" i="1"/>
  <c r="O1073" i="1"/>
  <c r="O131" i="1"/>
  <c r="O73" i="1"/>
  <c r="G398" i="1"/>
  <c r="AS607" i="1"/>
  <c r="O62" i="1"/>
  <c r="M94" i="1"/>
  <c r="O447" i="1"/>
  <c r="E94" i="1"/>
  <c r="O1188" i="1"/>
  <c r="O1206" i="1"/>
  <c r="O692" i="1"/>
  <c r="O247" i="1"/>
  <c r="O713" i="1"/>
  <c r="O457" i="1"/>
  <c r="O630" i="1"/>
  <c r="O1195" i="1"/>
  <c r="AS398" i="1"/>
  <c r="O419" i="1"/>
  <c r="O1028" i="1"/>
  <c r="O111" i="1"/>
  <c r="O609" i="1"/>
  <c r="O1209" i="1"/>
  <c r="O602" i="1"/>
  <c r="O373" i="1"/>
  <c r="O1040" i="1"/>
  <c r="AN398" i="1"/>
  <c r="O1200" i="1"/>
  <c r="O334" i="1"/>
  <c r="O1076" i="1"/>
  <c r="O1160" i="1"/>
  <c r="O446" i="1"/>
  <c r="O465" i="1"/>
  <c r="AR1071" i="1"/>
  <c r="O182" i="1"/>
  <c r="O320" i="1"/>
  <c r="O980" i="1"/>
  <c r="O1049" i="1"/>
  <c r="O240" i="1"/>
  <c r="O325" i="1"/>
  <c r="G85" i="1"/>
  <c r="I907" i="1"/>
  <c r="O1003" i="1"/>
  <c r="O264" i="1"/>
  <c r="O64" i="1"/>
  <c r="O751" i="1"/>
  <c r="O442" i="1"/>
  <c r="O1111" i="1"/>
  <c r="O142" i="1"/>
  <c r="O553" i="1"/>
  <c r="O748" i="1"/>
  <c r="O535" i="1"/>
  <c r="O232" i="1"/>
  <c r="O404" i="1"/>
  <c r="O297" i="1"/>
  <c r="O929" i="1"/>
  <c r="O1046" i="1"/>
  <c r="O271" i="1"/>
  <c r="O106" i="1"/>
  <c r="O306" i="1"/>
  <c r="O1128" i="1"/>
  <c r="AI390" i="1"/>
  <c r="F187" i="1"/>
  <c r="O293" i="1"/>
  <c r="AS1216" i="1"/>
  <c r="AR442" i="1"/>
  <c r="O119" i="1"/>
  <c r="O823" i="1"/>
  <c r="O261" i="1"/>
  <c r="O571" i="1"/>
  <c r="AN442" i="1"/>
  <c r="O76" i="1"/>
  <c r="O377" i="1"/>
  <c r="M398" i="1"/>
  <c r="O205" i="1"/>
  <c r="O1169" i="1"/>
  <c r="O81" i="1"/>
  <c r="O938" i="1"/>
  <c r="AS187" i="1"/>
  <c r="O546" i="1"/>
  <c r="O376" i="1"/>
  <c r="O1165" i="1"/>
  <c r="O23" i="1"/>
  <c r="O328" i="1"/>
  <c r="O191" i="1"/>
  <c r="AJ907" i="1"/>
  <c r="O627" i="1"/>
  <c r="O217" i="1"/>
  <c r="K914" i="1"/>
  <c r="O500" i="1"/>
  <c r="O704" i="1"/>
  <c r="O606" i="1"/>
  <c r="O1183" i="1"/>
  <c r="O60" i="1"/>
  <c r="O657" i="1"/>
  <c r="O1127" i="1"/>
  <c r="O1237" i="1"/>
  <c r="O551" i="1"/>
  <c r="O454" i="1"/>
  <c r="O729" i="1"/>
  <c r="J1199" i="1"/>
  <c r="O1025" i="1"/>
  <c r="O538" i="1"/>
  <c r="O1215" i="1"/>
  <c r="M442" i="1"/>
  <c r="L545" i="1"/>
  <c r="O203" i="1"/>
  <c r="O366" i="1"/>
  <c r="O176" i="1"/>
  <c r="O244" i="1"/>
  <c r="P398" i="1"/>
  <c r="O527" i="1"/>
  <c r="O42" i="1"/>
  <c r="O520" i="1"/>
  <c r="O5" i="1"/>
  <c r="O794" i="1"/>
  <c r="O942" i="1"/>
  <c r="O979" i="1"/>
  <c r="O539" i="1"/>
  <c r="O1138" i="1"/>
  <c r="O767" i="1"/>
  <c r="O968" i="1"/>
  <c r="O1060" i="1"/>
  <c r="O664" i="1"/>
  <c r="O375" i="1"/>
  <c r="O863" i="1"/>
  <c r="O1103" i="1"/>
  <c r="O1268" i="1"/>
  <c r="O210" i="1"/>
  <c r="F581" i="1"/>
  <c r="O509" i="1"/>
  <c r="O790" i="1"/>
  <c r="O643" i="1"/>
  <c r="O1249" i="1"/>
  <c r="O1252" i="1"/>
  <c r="O257" i="1"/>
  <c r="AQ545" i="1"/>
  <c r="O1227" i="1"/>
  <c r="AJ260" i="1"/>
  <c r="O676" i="1"/>
  <c r="O405" i="1"/>
  <c r="O495" i="1"/>
  <c r="O233" i="1"/>
  <c r="O1130" i="1"/>
  <c r="O1093" i="1"/>
  <c r="O97" i="1"/>
  <c r="O994" i="1"/>
  <c r="O1112" i="1"/>
  <c r="O272" i="1"/>
  <c r="O483" i="1"/>
  <c r="J390" i="1"/>
  <c r="AJ1090" i="1"/>
  <c r="O655" i="1"/>
  <c r="O730" i="1"/>
  <c r="F544" i="1"/>
  <c r="O213" i="1"/>
  <c r="O1014" i="1"/>
  <c r="O976" i="1"/>
  <c r="O1173" i="1"/>
  <c r="O914" i="1"/>
  <c r="I659" i="1"/>
  <c r="O443" i="1"/>
  <c r="O983" i="1"/>
  <c r="O484" i="1"/>
  <c r="O134" i="1"/>
  <c r="O117" i="1"/>
  <c r="O20" i="1"/>
  <c r="O162" i="1"/>
  <c r="O181" i="1"/>
  <c r="O610" i="1"/>
  <c r="AI581" i="1"/>
  <c r="O49" i="1"/>
  <c r="G1216" i="1"/>
  <c r="O653" i="1"/>
  <c r="O1074" i="1"/>
  <c r="O974" i="1"/>
  <c r="O66" i="1"/>
  <c r="O11" i="1"/>
  <c r="O888" i="1"/>
  <c r="O937" i="1"/>
  <c r="O537" i="1"/>
  <c r="O579" i="1"/>
  <c r="O887" i="1"/>
  <c r="L544" i="1"/>
  <c r="D187" i="1"/>
  <c r="O833" i="1"/>
  <c r="O243" i="1"/>
  <c r="AQ581" i="1"/>
  <c r="AI914" i="1"/>
  <c r="O369" i="1"/>
  <c r="O754" i="1"/>
  <c r="O467" i="1"/>
  <c r="O944" i="1"/>
  <c r="M260" i="1"/>
  <c r="O173" i="1"/>
  <c r="O13" i="1"/>
  <c r="O374" i="1"/>
  <c r="O880" i="1"/>
  <c r="O696" i="1"/>
  <c r="O168" i="1"/>
  <c r="O204" i="1"/>
  <c r="O1035" i="1"/>
  <c r="O770" i="1"/>
  <c r="AS907" i="1"/>
  <c r="O1088" i="1"/>
  <c r="O565" i="1"/>
  <c r="AJ390" i="1"/>
  <c r="O422" i="1"/>
  <c r="O1109" i="1"/>
  <c r="O1047" i="1"/>
  <c r="O208" i="1"/>
  <c r="AR260" i="1"/>
  <c r="O992" i="1"/>
  <c r="O542" i="1"/>
  <c r="O250" i="1"/>
  <c r="D545" i="1"/>
  <c r="O1087" i="1"/>
  <c r="O876" i="1"/>
  <c r="O279" i="1"/>
  <c r="O851" i="1"/>
  <c r="K545" i="1"/>
  <c r="O238" i="1"/>
  <c r="O917" i="1"/>
  <c r="O439" i="1"/>
  <c r="O175" i="1"/>
  <c r="K390" i="1"/>
  <c r="O717" i="1"/>
  <c r="O14" i="1"/>
  <c r="O321" i="1"/>
  <c r="O1044" i="1"/>
  <c r="O188" i="1"/>
  <c r="O230" i="1"/>
  <c r="O895" i="1"/>
  <c r="O764" i="1"/>
  <c r="O557" i="1"/>
  <c r="J442" i="1"/>
  <c r="O1033" i="1"/>
  <c r="O1240" i="1"/>
  <c r="O906" i="1"/>
  <c r="AJ398" i="1"/>
  <c r="O534" i="1"/>
  <c r="O947" i="1"/>
  <c r="I187" i="1"/>
  <c r="O1045" i="1"/>
  <c r="O391" i="1"/>
  <c r="AR907" i="1"/>
  <c r="O435" i="1"/>
  <c r="O356" i="1"/>
  <c r="O1218" i="1"/>
  <c r="O512" i="1"/>
  <c r="O892" i="1"/>
  <c r="AN390" i="1"/>
  <c r="O700" i="1"/>
  <c r="O569" i="1"/>
  <c r="O146" i="1"/>
  <c r="O1042" i="1"/>
  <c r="O634" i="1"/>
  <c r="O1054" i="1"/>
  <c r="O1223" i="1"/>
  <c r="O1226" i="1"/>
  <c r="O35" i="1"/>
  <c r="O727" i="1"/>
  <c r="O856" i="1"/>
  <c r="O1031" i="1"/>
  <c r="K544" i="1"/>
  <c r="O566" i="1"/>
  <c r="O556" i="1"/>
  <c r="AR1199" i="1"/>
  <c r="O1026" i="1"/>
  <c r="O1153" i="1"/>
  <c r="O1116" i="1"/>
  <c r="O1041" i="1"/>
  <c r="O567" i="1"/>
  <c r="K85" i="1"/>
  <c r="O409" i="1"/>
  <c r="O1144" i="1"/>
  <c r="P13" i="1"/>
  <c r="O852" i="1"/>
  <c r="O807" i="1"/>
  <c r="O782" i="1"/>
  <c r="O1147" i="1"/>
  <c r="O530" i="1"/>
  <c r="O965" i="1"/>
  <c r="O638" i="1"/>
  <c r="O1086" i="1"/>
  <c r="J659" i="1"/>
  <c r="O562" i="1"/>
  <c r="O1157" i="1"/>
  <c r="O670" i="1"/>
  <c r="O316" i="1"/>
  <c r="D398" i="1"/>
  <c r="O548" i="1"/>
  <c r="O891" i="1"/>
  <c r="F85" i="1"/>
  <c r="O1017" i="1"/>
  <c r="O1096" i="1"/>
  <c r="AR1079" i="1"/>
  <c r="F907" i="1"/>
  <c r="O39" i="1"/>
  <c r="O996" i="1"/>
  <c r="O1247" i="1"/>
  <c r="O1084" i="1"/>
  <c r="O395" i="1"/>
  <c r="O1201" i="1"/>
  <c r="J85" i="1"/>
  <c r="O685" i="1"/>
  <c r="O19" i="1"/>
  <c r="AN1199" i="1"/>
  <c r="O128" i="1"/>
  <c r="O698" i="1"/>
  <c r="O1061" i="1"/>
  <c r="O270" i="1"/>
  <c r="O628" i="1"/>
  <c r="O396" i="1"/>
  <c r="AT1090" i="1" l="1"/>
  <c r="AU1199" i="1"/>
  <c r="AO914" i="1"/>
  <c r="AM914" i="1"/>
  <c r="AK914" i="1"/>
  <c r="AT94" i="1"/>
  <c r="AD581" i="1"/>
  <c r="AC659" i="1"/>
  <c r="AD914" i="1"/>
  <c r="AA187" i="1"/>
  <c r="AD260" i="1"/>
  <c r="AC442" i="1"/>
  <c r="AT545" i="1"/>
  <c r="AU94" i="1"/>
  <c r="AD907" i="1"/>
  <c r="AC260" i="1"/>
  <c r="AA398" i="1"/>
  <c r="AO1090" i="1"/>
  <c r="AM1090" i="1"/>
  <c r="AK1090" i="1"/>
  <c r="AD544" i="1"/>
  <c r="AC1090" i="1"/>
  <c r="AU907" i="1"/>
  <c r="AU85" i="1"/>
  <c r="AD390" i="1"/>
  <c r="AC907" i="1"/>
  <c r="AU659" i="1"/>
  <c r="AA907" i="1"/>
  <c r="V398" i="1"/>
  <c r="R398" i="1"/>
  <c r="W398" i="1" s="1"/>
  <c r="AT187" i="1"/>
  <c r="R545" i="1"/>
  <c r="S545" i="1" s="1"/>
  <c r="X545" i="1" s="1"/>
  <c r="V545" i="1"/>
  <c r="AC1216" i="1"/>
  <c r="AA1216" i="1"/>
  <c r="AA260" i="1"/>
  <c r="AC581" i="1"/>
  <c r="AU260" i="1"/>
  <c r="AT442" i="1"/>
  <c r="AT390" i="1"/>
  <c r="AT85" i="1"/>
  <c r="AU914" i="1"/>
  <c r="AT1216" i="1"/>
  <c r="AC187" i="1"/>
  <c r="AD85" i="1"/>
  <c r="AO1216" i="1"/>
  <c r="AM1216" i="1"/>
  <c r="AK1216" i="1"/>
  <c r="AT907" i="1"/>
  <c r="AM581" i="1"/>
  <c r="AO581" i="1"/>
  <c r="AK581" i="1"/>
  <c r="AD1199" i="1"/>
  <c r="AC544" i="1"/>
  <c r="AM398" i="1"/>
  <c r="AK398" i="1"/>
  <c r="AO398" i="1"/>
  <c r="R659" i="1"/>
  <c r="W659" i="1" s="1"/>
  <c r="V659" i="1"/>
  <c r="AT398" i="1"/>
  <c r="V581" i="1"/>
  <c r="R581" i="1"/>
  <c r="W581" i="1" s="1"/>
  <c r="AD1090" i="1"/>
  <c r="AT260" i="1"/>
  <c r="AO187" i="1"/>
  <c r="AM187" i="1"/>
  <c r="AK187" i="1"/>
  <c r="AC398" i="1"/>
  <c r="AC94" i="1"/>
  <c r="AA659" i="1"/>
  <c r="R907" i="1"/>
  <c r="S907" i="1" s="1"/>
  <c r="X907" i="1" s="1"/>
  <c r="V907" i="1"/>
  <c r="AC914" i="1"/>
  <c r="AC1199" i="1"/>
  <c r="AT659" i="1"/>
  <c r="AA581" i="1"/>
  <c r="AU398" i="1"/>
  <c r="R260" i="1"/>
  <c r="V260" i="1"/>
  <c r="AA85" i="1"/>
  <c r="AU442" i="1"/>
  <c r="AD187" i="1"/>
  <c r="AD545" i="1"/>
  <c r="AD94" i="1"/>
  <c r="AU1216" i="1"/>
  <c r="AA94" i="1"/>
  <c r="AM1199" i="1"/>
  <c r="AO1199" i="1"/>
  <c r="AK1199" i="1"/>
  <c r="AT544" i="1"/>
  <c r="R85" i="1"/>
  <c r="V85" i="1"/>
  <c r="AA1090" i="1"/>
  <c r="AA442" i="1"/>
  <c r="AT581" i="1"/>
  <c r="AC85" i="1"/>
  <c r="AU545" i="1"/>
  <c r="R390" i="1"/>
  <c r="W390" i="1" s="1"/>
  <c r="V390" i="1"/>
  <c r="AK85" i="1"/>
  <c r="AO85" i="1"/>
  <c r="AM85" i="1"/>
  <c r="AU187" i="1"/>
  <c r="R1216" i="1"/>
  <c r="S1216" i="1" s="1"/>
  <c r="X1216" i="1" s="1"/>
  <c r="V1216" i="1"/>
  <c r="AU581" i="1"/>
  <c r="V442" i="1"/>
  <c r="R442" i="1"/>
  <c r="AU1090" i="1"/>
  <c r="AA545" i="1"/>
  <c r="AM260" i="1"/>
  <c r="AO260" i="1"/>
  <c r="AK260" i="1"/>
  <c r="AA1199" i="1"/>
  <c r="AD442" i="1"/>
  <c r="AC390" i="1"/>
  <c r="AU544" i="1"/>
  <c r="AK442" i="1"/>
  <c r="AO442" i="1"/>
  <c r="AM442" i="1"/>
  <c r="R1199" i="1"/>
  <c r="S1199" i="1" s="1"/>
  <c r="X1199" i="1" s="1"/>
  <c r="V1199" i="1"/>
  <c r="V187" i="1"/>
  <c r="R187" i="1"/>
  <c r="AA390" i="1"/>
  <c r="AM94" i="1"/>
  <c r="AK94" i="1"/>
  <c r="AO94" i="1"/>
  <c r="AD1216" i="1"/>
  <c r="AC545" i="1"/>
  <c r="V914" i="1"/>
  <c r="R914" i="1"/>
  <c r="V94" i="1"/>
  <c r="R94" i="1"/>
  <c r="AO544" i="1"/>
  <c r="AM544" i="1"/>
  <c r="AK544" i="1"/>
  <c r="AT914" i="1"/>
  <c r="AA914" i="1"/>
  <c r="AT1199" i="1"/>
  <c r="AU390" i="1"/>
  <c r="AO907" i="1"/>
  <c r="AM907" i="1"/>
  <c r="AK907" i="1"/>
  <c r="AD659" i="1"/>
  <c r="AA544" i="1"/>
  <c r="AK659" i="1"/>
  <c r="AM659" i="1"/>
  <c r="AO659" i="1"/>
  <c r="R1090" i="1"/>
  <c r="V1090" i="1"/>
  <c r="AD398" i="1"/>
  <c r="AK545" i="1"/>
  <c r="AM545" i="1"/>
  <c r="AO545" i="1"/>
  <c r="V544" i="1"/>
  <c r="R544" i="1"/>
  <c r="S544" i="1" s="1"/>
  <c r="X544" i="1" s="1"/>
  <c r="AM390" i="1"/>
  <c r="AK390" i="1"/>
  <c r="AO390" i="1"/>
  <c r="AU319" i="1"/>
  <c r="AU673" i="1"/>
  <c r="AU336" i="1"/>
  <c r="AU320" i="1"/>
  <c r="AU671" i="1"/>
  <c r="AU1252" i="1"/>
  <c r="AU237" i="1"/>
  <c r="AU56" i="1"/>
  <c r="AU9" i="1"/>
  <c r="AU685" i="1"/>
  <c r="AU43" i="1"/>
  <c r="AU601" i="1"/>
  <c r="AU42" i="1"/>
  <c r="AU1000" i="1"/>
  <c r="AU1168" i="1"/>
  <c r="AU1027" i="1"/>
  <c r="AU1015" i="1"/>
  <c r="AU89" i="1"/>
  <c r="AU338" i="1"/>
  <c r="AU1071" i="1"/>
  <c r="AU1037" i="1"/>
  <c r="AU242" i="1"/>
  <c r="AU296" i="1"/>
  <c r="AU256" i="1"/>
  <c r="AU1060" i="1"/>
  <c r="AU358" i="1"/>
  <c r="AU1254" i="1"/>
  <c r="AU1079" i="1"/>
  <c r="AU957" i="1"/>
  <c r="AU44" i="1"/>
  <c r="AU238" i="1"/>
  <c r="AU743" i="1"/>
  <c r="AU1041" i="1"/>
  <c r="AU607" i="1"/>
  <c r="AU706" i="1"/>
  <c r="AL126" i="1"/>
  <c r="Q126" i="1"/>
  <c r="H126" i="1"/>
  <c r="AL1229" i="1"/>
  <c r="Q1229" i="1"/>
  <c r="H1229" i="1"/>
  <c r="AL593" i="1"/>
  <c r="Q593" i="1"/>
  <c r="H593" i="1"/>
  <c r="AL592" i="1"/>
  <c r="Q592" i="1"/>
  <c r="H592" i="1"/>
  <c r="AR1010" i="1"/>
  <c r="AS781" i="1"/>
  <c r="AR103" i="1"/>
  <c r="AS103" i="1"/>
  <c r="AS248" i="1"/>
  <c r="AS1010" i="1"/>
  <c r="AR781" i="1"/>
  <c r="AR248" i="1"/>
  <c r="AQ837" i="1"/>
  <c r="AQ474" i="1"/>
  <c r="AR84" i="1"/>
  <c r="AQ565" i="1"/>
  <c r="AQ894" i="1"/>
  <c r="AR842" i="1"/>
  <c r="AR1002" i="1"/>
  <c r="AS195" i="1"/>
  <c r="AR1042" i="1"/>
  <c r="AS164" i="1"/>
  <c r="AQ810" i="1"/>
  <c r="AQ1095" i="1"/>
  <c r="AR295" i="1"/>
  <c r="AR980" i="1"/>
  <c r="AR216" i="1"/>
  <c r="AQ716" i="1"/>
  <c r="AR222" i="1"/>
  <c r="AS1151" i="1"/>
  <c r="AR486" i="1"/>
  <c r="AQ1023" i="1"/>
  <c r="AS1118" i="1"/>
  <c r="AR774" i="1"/>
  <c r="AQ249" i="1"/>
  <c r="AQ299" i="1"/>
  <c r="AR201" i="1"/>
  <c r="AS1189" i="1"/>
  <c r="AR506" i="1"/>
  <c r="AS941" i="1"/>
  <c r="AS292" i="1"/>
  <c r="AS1030" i="1"/>
  <c r="AS1117" i="1"/>
  <c r="AS718" i="1"/>
  <c r="AR20" i="1"/>
  <c r="AR211" i="1"/>
  <c r="AR332" i="1"/>
  <c r="AQ956" i="1"/>
  <c r="AR1083" i="1"/>
  <c r="AR1043" i="1"/>
  <c r="AQ856" i="1"/>
  <c r="AR835" i="1"/>
  <c r="AR112" i="1"/>
  <c r="AQ1254" i="1"/>
  <c r="AS558" i="1"/>
  <c r="AQ844" i="1"/>
  <c r="AR1022" i="1"/>
  <c r="P593" i="1"/>
  <c r="AQ1086" i="1"/>
  <c r="AQ780" i="1"/>
  <c r="AQ811" i="1"/>
  <c r="AQ910" i="1"/>
  <c r="AS654" i="1"/>
  <c r="AR639" i="1"/>
  <c r="AQ162" i="1"/>
  <c r="AQ1123" i="1"/>
  <c r="AR66" i="1"/>
  <c r="AS172" i="1"/>
  <c r="AR817" i="1"/>
  <c r="AS165" i="1"/>
  <c r="AR153" i="1"/>
  <c r="AS761" i="1"/>
  <c r="AR977" i="1"/>
  <c r="AR1262" i="1"/>
  <c r="AQ822" i="1"/>
  <c r="AQ158" i="1"/>
  <c r="AQ284" i="1"/>
  <c r="AS573" i="1"/>
  <c r="AQ1107" i="1"/>
  <c r="AS881" i="1"/>
  <c r="AQ843" i="1"/>
  <c r="AS414" i="1"/>
  <c r="AR996" i="1"/>
  <c r="AR1244" i="1"/>
  <c r="AQ266" i="1"/>
  <c r="AS449" i="1"/>
  <c r="AR70" i="1"/>
  <c r="AQ37" i="1"/>
  <c r="AQ754" i="1"/>
  <c r="AS376" i="1"/>
  <c r="AR1076" i="1"/>
  <c r="AS684" i="1"/>
  <c r="AR1224" i="1"/>
  <c r="AQ667" i="1"/>
  <c r="AR46" i="1"/>
  <c r="AR879" i="1"/>
  <c r="AS620" i="1"/>
  <c r="AS300" i="1"/>
  <c r="AS538" i="1"/>
  <c r="AR239" i="1"/>
  <c r="AQ670" i="1"/>
  <c r="AS658" i="1"/>
  <c r="AQ783" i="1"/>
  <c r="AR854" i="1"/>
  <c r="AR479" i="1"/>
  <c r="AS113" i="1"/>
  <c r="AS331" i="1"/>
  <c r="AQ1059" i="1"/>
  <c r="AQ1271" i="1"/>
  <c r="AS1022" i="1"/>
  <c r="AQ1227" i="1"/>
  <c r="AQ1140" i="1"/>
  <c r="AQ118" i="1"/>
  <c r="AQ712" i="1"/>
  <c r="AS598" i="1"/>
  <c r="AS457" i="1"/>
  <c r="AR141" i="1"/>
  <c r="AS483" i="1"/>
  <c r="AS321" i="1"/>
  <c r="AR71" i="1"/>
  <c r="AR822" i="1"/>
  <c r="AS905" i="1"/>
  <c r="AQ116" i="1"/>
  <c r="AR1034" i="1"/>
  <c r="AQ457" i="1"/>
  <c r="AQ951" i="1"/>
  <c r="AQ495" i="1"/>
  <c r="AS276" i="1"/>
  <c r="AQ448" i="1"/>
  <c r="I1229" i="1"/>
  <c r="AQ1240" i="1"/>
  <c r="AR45" i="1"/>
  <c r="AQ410" i="1"/>
  <c r="AQ535" i="1"/>
  <c r="AR756" i="1"/>
  <c r="AS700" i="1"/>
  <c r="AR500" i="1"/>
  <c r="AR47" i="1"/>
  <c r="AS421" i="1"/>
  <c r="AQ536" i="1"/>
  <c r="AR1207" i="1"/>
  <c r="AS466" i="1"/>
  <c r="AQ692" i="1"/>
  <c r="AS417" i="1"/>
  <c r="AR370" i="1"/>
  <c r="AS618" i="1"/>
  <c r="AR1160" i="1"/>
  <c r="K170" i="1"/>
  <c r="AR490" i="1"/>
  <c r="AR526" i="1"/>
  <c r="L1229" i="1"/>
  <c r="AR887" i="1"/>
  <c r="AR1072" i="1"/>
  <c r="AS313" i="1"/>
  <c r="AS977" i="1"/>
  <c r="AS272" i="1"/>
  <c r="AS1126" i="1"/>
  <c r="AS382" i="1"/>
  <c r="AQ1204" i="1"/>
  <c r="AQ672" i="1"/>
  <c r="AS490" i="1"/>
  <c r="AS602" i="1"/>
  <c r="AS590" i="1"/>
  <c r="AS567" i="1"/>
  <c r="AQ579" i="1"/>
  <c r="AS397" i="1"/>
  <c r="AR886" i="1"/>
  <c r="AQ722" i="1"/>
  <c r="AQ570" i="1"/>
  <c r="AQ590" i="1"/>
  <c r="AQ1222" i="1"/>
  <c r="AQ250" i="1"/>
  <c r="AQ674" i="1"/>
  <c r="AS657" i="1"/>
  <c r="AS1140" i="1"/>
  <c r="AR447" i="1"/>
  <c r="AS921" i="1"/>
  <c r="AR344" i="1"/>
  <c r="AQ61" i="1"/>
  <c r="AQ1128" i="1"/>
  <c r="AR860" i="1"/>
  <c r="AR427" i="1"/>
  <c r="AR448" i="1"/>
  <c r="AS116" i="1"/>
  <c r="AS985" i="1"/>
  <c r="AS793" i="1"/>
  <c r="AS147" i="1"/>
  <c r="AQ357" i="1"/>
  <c r="AR130" i="1"/>
  <c r="AR1128" i="1"/>
  <c r="AQ618" i="1"/>
  <c r="AQ286" i="1"/>
  <c r="AQ264" i="1"/>
  <c r="AS480" i="1"/>
  <c r="AS355" i="1"/>
  <c r="AQ267" i="1"/>
  <c r="AR61" i="1"/>
  <c r="AQ282" i="1"/>
  <c r="AQ331" i="1"/>
  <c r="AS874" i="1"/>
  <c r="AR185" i="1"/>
  <c r="AS1009" i="1"/>
  <c r="AS207" i="1"/>
  <c r="AS713" i="1"/>
  <c r="AQ973" i="1"/>
  <c r="AS1006" i="1"/>
  <c r="AQ892" i="1"/>
  <c r="AQ225" i="1"/>
  <c r="AQ668" i="1"/>
  <c r="AR1239" i="1"/>
  <c r="AR173" i="1"/>
  <c r="AR1087" i="1"/>
  <c r="AQ1021" i="1"/>
  <c r="AS211" i="1"/>
  <c r="AS448" i="1"/>
  <c r="AQ525" i="1"/>
  <c r="AR675" i="1"/>
  <c r="AQ324" i="1"/>
  <c r="AR712" i="1"/>
  <c r="AS388" i="1"/>
  <c r="AR212" i="1"/>
  <c r="AR998" i="1"/>
  <c r="AQ247" i="1"/>
  <c r="AR1073" i="1"/>
  <c r="AR1191" i="1"/>
  <c r="AS468" i="1"/>
  <c r="AQ673" i="1"/>
  <c r="AR802" i="1"/>
  <c r="AR138" i="1"/>
  <c r="AQ1237" i="1"/>
  <c r="AQ50" i="1"/>
  <c r="AS704" i="1"/>
  <c r="AR119" i="1"/>
  <c r="AS902" i="1"/>
  <c r="AQ661" i="1"/>
  <c r="AQ770" i="1"/>
  <c r="AR1229" i="1"/>
  <c r="AQ186" i="1"/>
  <c r="AQ222" i="1"/>
  <c r="AR127" i="1"/>
  <c r="AS640" i="1"/>
  <c r="AS1231" i="1"/>
  <c r="AS725" i="1"/>
  <c r="AQ109" i="1"/>
  <c r="AR284" i="1"/>
  <c r="AR785" i="1"/>
  <c r="AQ380" i="1"/>
  <c r="AS419" i="1"/>
  <c r="AR897" i="1"/>
  <c r="AQ600" i="1"/>
  <c r="AQ1130" i="1"/>
  <c r="AS109" i="1"/>
  <c r="AQ1089" i="1"/>
  <c r="AS484" i="1"/>
  <c r="AR348" i="1"/>
  <c r="AR991" i="1"/>
  <c r="AQ191" i="1"/>
  <c r="AQ591" i="1"/>
  <c r="AS188" i="1"/>
  <c r="AQ1236" i="1"/>
  <c r="AQ78" i="1"/>
  <c r="AQ825" i="1"/>
  <c r="AS975" i="1"/>
  <c r="AS264" i="1"/>
  <c r="AR421" i="1"/>
  <c r="AQ422" i="1"/>
  <c r="AR1014" i="1"/>
  <c r="AR100" i="1"/>
  <c r="AQ256" i="1"/>
  <c r="AS67" i="1"/>
  <c r="AR705" i="1"/>
  <c r="AR433" i="1"/>
  <c r="AR80" i="1"/>
  <c r="AS1083" i="1"/>
  <c r="AQ921" i="1"/>
  <c r="AR546" i="1"/>
  <c r="AR600" i="1"/>
  <c r="AQ626" i="1"/>
  <c r="AR278" i="1"/>
  <c r="AQ440" i="1"/>
  <c r="AS915" i="1"/>
  <c r="AR1108" i="1"/>
  <c r="AS1134" i="1"/>
  <c r="AS559" i="1"/>
  <c r="AS1116" i="1"/>
  <c r="AR927" i="1"/>
  <c r="AR33" i="1"/>
  <c r="AS27" i="1"/>
  <c r="AS69" i="1"/>
  <c r="AS132" i="1"/>
  <c r="K592" i="1"/>
  <c r="AR11" i="1"/>
  <c r="AQ1203" i="1"/>
  <c r="AR718" i="1"/>
  <c r="AR559" i="1"/>
  <c r="AR236" i="1"/>
  <c r="AS771" i="1"/>
  <c r="AS447" i="1"/>
  <c r="AQ76" i="1"/>
  <c r="AQ123" i="1"/>
  <c r="AR451" i="1"/>
  <c r="AR1264" i="1"/>
  <c r="AQ619" i="1"/>
  <c r="AS387" i="1"/>
  <c r="AR520" i="1"/>
  <c r="AS1138" i="1"/>
  <c r="AQ53" i="1"/>
  <c r="AS226" i="1"/>
  <c r="AS1108" i="1"/>
  <c r="AR919" i="1"/>
  <c r="AS1099" i="1"/>
  <c r="AR291" i="1"/>
  <c r="G592" i="1"/>
  <c r="AR936" i="1"/>
  <c r="AR90" i="1"/>
  <c r="AS1210" i="1"/>
  <c r="AS298" i="1"/>
  <c r="AS8" i="1"/>
  <c r="AQ1046" i="1"/>
  <c r="AS552" i="1"/>
  <c r="AS13" i="1"/>
  <c r="AS1133" i="1"/>
  <c r="AR1196" i="1"/>
  <c r="AS40" i="1"/>
  <c r="AR569" i="1"/>
  <c r="AS759" i="1"/>
  <c r="AQ1218" i="1"/>
  <c r="AQ292" i="1"/>
  <c r="AQ534" i="1"/>
  <c r="AR1165" i="1"/>
  <c r="AQ1108" i="1"/>
  <c r="AR413" i="1"/>
  <c r="AQ1148" i="1"/>
  <c r="AR133" i="1"/>
  <c r="AR827" i="1"/>
  <c r="AQ98" i="1"/>
  <c r="AS849" i="1"/>
  <c r="AR1256" i="1"/>
  <c r="AQ421" i="1"/>
  <c r="AQ652" i="1"/>
  <c r="AR573" i="1"/>
  <c r="AR1127" i="1"/>
  <c r="AR1131" i="1"/>
  <c r="AR181" i="1"/>
  <c r="AQ517" i="1"/>
  <c r="AQ1212" i="1"/>
  <c r="AQ447" i="1"/>
  <c r="AS976" i="1"/>
  <c r="AS744" i="1"/>
  <c r="AS84" i="1"/>
  <c r="AR191" i="1"/>
  <c r="AR264" i="1"/>
  <c r="AR929" i="1"/>
  <c r="AR1039" i="1"/>
  <c r="AR1187" i="1"/>
  <c r="AR619" i="1"/>
  <c r="AS356" i="1"/>
  <c r="AR553" i="1"/>
  <c r="AR443" i="1"/>
  <c r="AQ1096" i="1"/>
  <c r="AR682" i="1"/>
  <c r="AR953" i="1"/>
  <c r="AS92" i="1"/>
  <c r="AQ368" i="1"/>
  <c r="AS764" i="1"/>
  <c r="AQ439" i="1"/>
  <c r="AR1226" i="1"/>
  <c r="AR400" i="1"/>
  <c r="AS439" i="1"/>
  <c r="AQ45" i="1"/>
  <c r="AR316" i="1"/>
  <c r="AQ1221" i="1"/>
  <c r="AS18" i="1"/>
  <c r="AQ102" i="1"/>
  <c r="AQ206" i="1"/>
  <c r="AS1237" i="1"/>
  <c r="AR1234" i="1"/>
  <c r="AQ93" i="1"/>
  <c r="AR1243" i="1"/>
  <c r="AR73" i="1"/>
  <c r="AQ649" i="1"/>
  <c r="AR1271" i="1"/>
  <c r="AS1046" i="1"/>
  <c r="AR283" i="1"/>
  <c r="AR620" i="1"/>
  <c r="AR331" i="1"/>
  <c r="AQ521" i="1"/>
  <c r="AQ797" i="1"/>
  <c r="AS555" i="1"/>
  <c r="AR661" i="1"/>
  <c r="AS461" i="1"/>
  <c r="AR531" i="1"/>
  <c r="AQ149" i="1"/>
  <c r="AR473" i="1"/>
  <c r="AS62" i="1"/>
  <c r="AR293" i="1"/>
  <c r="AS775" i="1"/>
  <c r="AQ487" i="1"/>
  <c r="AQ1242" i="1"/>
  <c r="AQ263" i="1"/>
  <c r="AR1019" i="1"/>
  <c r="AQ532" i="1"/>
  <c r="AR417" i="1"/>
  <c r="AR622" i="1"/>
  <c r="AR255" i="1"/>
  <c r="AR623" i="1"/>
  <c r="D1229" i="1"/>
  <c r="AR1099" i="1"/>
  <c r="J171" i="1"/>
  <c r="AS619" i="1"/>
  <c r="AS521" i="1"/>
  <c r="AQ684" i="1"/>
  <c r="AS1184" i="1"/>
  <c r="AQ424" i="1"/>
  <c r="AS1032" i="1"/>
  <c r="AS801" i="1"/>
  <c r="AQ567" i="1"/>
  <c r="AR959" i="1"/>
  <c r="AS259" i="1"/>
  <c r="AQ1044" i="1"/>
  <c r="AR142" i="1"/>
  <c r="AN170" i="1"/>
  <c r="AQ293" i="1"/>
  <c r="AS737" i="1"/>
  <c r="AQ180" i="1"/>
  <c r="AS415" i="1"/>
  <c r="AS432" i="1"/>
  <c r="AR505" i="1"/>
  <c r="AS54" i="1"/>
  <c r="AS362" i="1"/>
  <c r="AS531" i="1"/>
  <c r="AR1133" i="1"/>
  <c r="AQ654" i="1"/>
  <c r="AQ301" i="1"/>
  <c r="AQ460" i="1"/>
  <c r="AQ779" i="1"/>
  <c r="AS529" i="1"/>
  <c r="AS386" i="1"/>
  <c r="AS816" i="1"/>
  <c r="AQ1248" i="1"/>
  <c r="AQ1137" i="1"/>
  <c r="AR744" i="1"/>
  <c r="AS811" i="1"/>
  <c r="AS500" i="1"/>
  <c r="AR58" i="1"/>
  <c r="AS274" i="1"/>
  <c r="AQ1258" i="1"/>
  <c r="AS883" i="1"/>
  <c r="AS183" i="1"/>
  <c r="AS1049" i="1"/>
  <c r="AR855" i="1"/>
  <c r="AS340" i="1"/>
  <c r="AS655" i="1"/>
  <c r="AS1263" i="1"/>
  <c r="AS916" i="1"/>
  <c r="AR226" i="1"/>
  <c r="AR1012" i="1"/>
  <c r="AQ1207" i="1"/>
  <c r="AR96" i="1"/>
  <c r="AR737" i="1"/>
  <c r="AQ832" i="1"/>
  <c r="AN126" i="1"/>
  <c r="AS15" i="1"/>
  <c r="AR245" i="1"/>
  <c r="AS870" i="1"/>
  <c r="AQ678" i="1"/>
  <c r="AQ124" i="1"/>
  <c r="AR792" i="1"/>
  <c r="AR354" i="1"/>
  <c r="AS768" i="1"/>
  <c r="AR397" i="1"/>
  <c r="AR1001" i="1"/>
  <c r="AR862" i="1"/>
  <c r="AS868" i="1"/>
  <c r="AR1047" i="1"/>
  <c r="AR1013" i="1"/>
  <c r="AQ1159" i="1"/>
  <c r="AR144" i="1"/>
  <c r="AR189" i="1"/>
  <c r="AQ471" i="1"/>
  <c r="AQ803" i="1"/>
  <c r="AQ1252" i="1"/>
  <c r="AS908" i="1"/>
  <c r="AS142" i="1"/>
  <c r="AR696" i="1"/>
  <c r="AQ147" i="1"/>
  <c r="AR168" i="1"/>
  <c r="AR509" i="1"/>
  <c r="AQ382" i="1"/>
  <c r="AR704" i="1"/>
  <c r="AQ958" i="1"/>
  <c r="AS458" i="1"/>
  <c r="AS633" i="1"/>
  <c r="AS933" i="1"/>
  <c r="AQ562" i="1"/>
  <c r="AJ513" i="1"/>
  <c r="AR8" i="1"/>
  <c r="AQ458" i="1"/>
  <c r="AR775" i="1"/>
  <c r="AS1065" i="1"/>
  <c r="AQ808" i="1"/>
  <c r="AQ1146" i="1"/>
  <c r="AS245" i="1"/>
  <c r="AP390" i="1"/>
  <c r="AQ990" i="1"/>
  <c r="AR701" i="1"/>
  <c r="AS302" i="1"/>
  <c r="AS891" i="1"/>
  <c r="AS636" i="1"/>
  <c r="AS1266" i="1"/>
  <c r="AR1195" i="1"/>
  <c r="AR116" i="1"/>
  <c r="AR904" i="1"/>
  <c r="AQ772" i="1"/>
  <c r="AR109" i="1"/>
  <c r="AR1086" i="1"/>
  <c r="AQ473" i="1"/>
  <c r="AS78" i="1"/>
  <c r="AS938" i="1"/>
  <c r="AQ967" i="1"/>
  <c r="AQ841" i="1"/>
  <c r="F170" i="1"/>
  <c r="AS1109" i="1"/>
  <c r="AR1005" i="1"/>
  <c r="AQ367" i="1"/>
  <c r="AR199" i="1"/>
  <c r="AS64" i="1"/>
  <c r="AS821" i="1"/>
  <c r="AR123" i="1"/>
  <c r="AQ876" i="1"/>
  <c r="AQ1202" i="1"/>
  <c r="AQ220" i="1"/>
  <c r="AR281" i="1"/>
  <c r="AQ1012" i="1"/>
  <c r="AR604" i="1"/>
  <c r="AS104" i="1"/>
  <c r="AS1204" i="1"/>
  <c r="AR583" i="1"/>
  <c r="AR1119" i="1"/>
  <c r="AQ388" i="1"/>
  <c r="AQ1066" i="1"/>
  <c r="AQ1164" i="1"/>
  <c r="AR40" i="1"/>
  <c r="AQ1138" i="1"/>
  <c r="AQ1115" i="1"/>
  <c r="AR568" i="1"/>
  <c r="AQ769" i="1"/>
  <c r="AR504" i="1"/>
  <c r="AQ1047" i="1"/>
  <c r="AR1100" i="1"/>
  <c r="AQ970" i="1"/>
  <c r="AQ20" i="1"/>
  <c r="AS65" i="1"/>
  <c r="AS1051" i="1"/>
  <c r="AQ617" i="1"/>
  <c r="AR522" i="1"/>
  <c r="AQ530" i="1"/>
  <c r="AS1130" i="1"/>
  <c r="AS505" i="1"/>
  <c r="AQ62" i="1"/>
  <c r="AS524" i="1"/>
  <c r="AR515" i="1"/>
  <c r="AS1077" i="1"/>
  <c r="AR347" i="1"/>
  <c r="AR749" i="1"/>
  <c r="AR837" i="1"/>
  <c r="AS672" i="1"/>
  <c r="AR1223" i="1"/>
  <c r="AS758" i="1"/>
  <c r="AS980" i="1"/>
  <c r="AR663" i="1"/>
  <c r="AS102" i="1"/>
  <c r="AQ1037" i="1"/>
  <c r="AQ950" i="1"/>
  <c r="AQ405" i="1"/>
  <c r="AR1162" i="1"/>
  <c r="AR425" i="1"/>
  <c r="AR969" i="1"/>
  <c r="AQ446" i="1"/>
  <c r="AS585" i="1"/>
  <c r="AS197" i="1"/>
  <c r="AQ1098" i="1"/>
  <c r="AS396" i="1"/>
  <c r="AQ1081" i="1"/>
  <c r="AS1075" i="1"/>
  <c r="E593" i="1"/>
  <c r="AS1255" i="1"/>
  <c r="AS81" i="1"/>
  <c r="AS876" i="1"/>
  <c r="AQ97" i="1"/>
  <c r="AR1106" i="1"/>
  <c r="AQ794" i="1"/>
  <c r="AS746" i="1"/>
  <c r="AS1053" i="1"/>
  <c r="AQ836" i="1"/>
  <c r="AS1043" i="1"/>
  <c r="AQ386" i="1"/>
  <c r="AR751" i="1"/>
  <c r="AR631" i="1"/>
  <c r="AS1239" i="1"/>
  <c r="AR387" i="1"/>
  <c r="AR958" i="1"/>
  <c r="I592" i="1"/>
  <c r="AS753" i="1"/>
  <c r="AQ336" i="1"/>
  <c r="AS413" i="1"/>
  <c r="AR1135" i="1"/>
  <c r="AQ1269" i="1"/>
  <c r="AQ59" i="1"/>
  <c r="AS1253" i="1"/>
  <c r="AR275" i="1"/>
  <c r="AR81" i="1"/>
  <c r="AR1174" i="1"/>
  <c r="AR986" i="1"/>
  <c r="AR300" i="1"/>
  <c r="AQ934" i="1"/>
  <c r="AQ493" i="1"/>
  <c r="AS1173" i="1"/>
  <c r="AR1166" i="1"/>
  <c r="AS34" i="1"/>
  <c r="AS168" i="1"/>
  <c r="AS530" i="1"/>
  <c r="AQ741" i="1"/>
  <c r="AR1018" i="1"/>
  <c r="AS666" i="1"/>
  <c r="AQ1270" i="1"/>
  <c r="AS604" i="1"/>
  <c r="AR140" i="1"/>
  <c r="AR1204" i="1"/>
  <c r="AS583" i="1"/>
  <c r="AR369" i="1"/>
  <c r="AR652" i="1"/>
  <c r="AQ724" i="1"/>
  <c r="AQ8" i="1"/>
  <c r="AS1195" i="1"/>
  <c r="AS431" i="1"/>
  <c r="K593" i="1"/>
  <c r="AQ1256" i="1"/>
  <c r="AQ756" i="1"/>
  <c r="AQ991" i="1"/>
  <c r="AR445" i="1"/>
  <c r="AR337" i="1"/>
  <c r="AR205" i="1"/>
  <c r="M592" i="1"/>
  <c r="AQ374" i="1"/>
  <c r="AR200" i="1"/>
  <c r="AS779" i="1"/>
  <c r="AQ566" i="1"/>
  <c r="AQ9" i="1"/>
  <c r="AR446" i="1"/>
  <c r="AR362" i="1"/>
  <c r="AS1250" i="1"/>
  <c r="AS236" i="1"/>
  <c r="AR10" i="1"/>
  <c r="AQ1042" i="1"/>
  <c r="AS587" i="1"/>
  <c r="AR801" i="1"/>
  <c r="AQ906" i="1"/>
  <c r="AR382" i="1"/>
  <c r="AS123" i="1"/>
  <c r="AQ827" i="1"/>
  <c r="AS119" i="1"/>
  <c r="AQ1077" i="1"/>
  <c r="AS1187" i="1"/>
  <c r="AR388" i="1"/>
  <c r="AR845" i="1"/>
  <c r="AS970" i="1"/>
  <c r="AQ628" i="1"/>
  <c r="AR763" i="1"/>
  <c r="AQ475" i="1"/>
  <c r="AR690" i="1"/>
  <c r="AQ738" i="1"/>
  <c r="K171" i="1"/>
  <c r="AQ1229" i="1"/>
  <c r="AS297" i="1"/>
  <c r="AS956" i="1"/>
  <c r="AS107" i="1"/>
  <c r="AS1246" i="1"/>
  <c r="AS251" i="1"/>
  <c r="AS1196" i="1"/>
  <c r="AQ171" i="1"/>
  <c r="AQ1226" i="1"/>
  <c r="AS1098" i="1"/>
  <c r="AR903" i="1"/>
  <c r="AS455" i="1"/>
  <c r="AR1152" i="1"/>
  <c r="M1229" i="1"/>
  <c r="AS1016" i="1"/>
  <c r="AQ7" i="1"/>
  <c r="AR364" i="1"/>
  <c r="AS840" i="1"/>
  <c r="AQ705" i="1"/>
  <c r="AR1197" i="1"/>
  <c r="AQ395" i="1"/>
  <c r="AS1096" i="1"/>
  <c r="AQ897" i="1"/>
  <c r="AS1097" i="1"/>
  <c r="AS711" i="1"/>
  <c r="AQ415" i="1"/>
  <c r="AS1111" i="1"/>
  <c r="AR466" i="1"/>
  <c r="AQ981" i="1"/>
  <c r="AS577" i="1"/>
  <c r="AS648" i="1"/>
  <c r="AS773" i="1"/>
  <c r="AR779" i="1"/>
  <c r="AQ328" i="1"/>
  <c r="AS1159" i="1"/>
  <c r="AR989" i="1"/>
  <c r="AR380" i="1"/>
  <c r="AQ957" i="1"/>
  <c r="AR714" i="1"/>
  <c r="AQ878" i="1"/>
  <c r="AR668" i="1"/>
  <c r="AR721" i="1"/>
  <c r="AR728" i="1"/>
  <c r="AQ18" i="1"/>
  <c r="AQ13" i="1"/>
  <c r="AR492" i="1"/>
  <c r="AQ644" i="1"/>
  <c r="AQ614" i="1"/>
  <c r="AQ1235" i="1"/>
  <c r="AR240" i="1"/>
  <c r="AR158" i="1"/>
  <c r="AS1260" i="1"/>
  <c r="AS1052" i="1"/>
  <c r="AP914" i="1"/>
  <c r="AS1132" i="1"/>
  <c r="AR17" i="1"/>
  <c r="AQ503" i="1"/>
  <c r="AS557" i="1"/>
  <c r="AS1268" i="1"/>
  <c r="AS271" i="1"/>
  <c r="AQ283" i="1"/>
  <c r="AQ676" i="1"/>
  <c r="AS846" i="1"/>
  <c r="AR972" i="1"/>
  <c r="AS291" i="1"/>
  <c r="AQ355" i="1"/>
  <c r="AS595" i="1"/>
  <c r="AR769" i="1"/>
  <c r="AS807" i="1"/>
  <c r="AQ696" i="1"/>
  <c r="AQ520" i="1"/>
  <c r="AR28" i="1"/>
  <c r="AS339" i="1"/>
  <c r="AR280" i="1"/>
  <c r="AQ1082" i="1"/>
  <c r="AQ275" i="1"/>
  <c r="AQ1210" i="1"/>
  <c r="AQ695" i="1"/>
  <c r="AQ857" i="1"/>
  <c r="AR975" i="1"/>
  <c r="AS79" i="1"/>
  <c r="AS1262" i="1"/>
  <c r="AR405" i="1"/>
  <c r="AS124" i="1"/>
  <c r="AS833" i="1"/>
  <c r="AR1246" i="1"/>
  <c r="AQ233" i="1"/>
  <c r="AQ65" i="1"/>
  <c r="AQ936" i="1"/>
  <c r="AQ556" i="1"/>
  <c r="AR519" i="1"/>
  <c r="AQ818" i="1"/>
  <c r="AS962" i="1"/>
  <c r="AQ1122" i="1"/>
  <c r="AS760" i="1"/>
  <c r="AQ509" i="1"/>
  <c r="AR25" i="1"/>
  <c r="AR610" i="1"/>
  <c r="AR334" i="1"/>
  <c r="AR821" i="1"/>
  <c r="AQ1084" i="1"/>
  <c r="AS425" i="1"/>
  <c r="AQ224" i="1"/>
  <c r="AR555" i="1"/>
  <c r="AS1047" i="1"/>
  <c r="AQ1187" i="1"/>
  <c r="AS52" i="1"/>
  <c r="AS1174" i="1"/>
  <c r="AS285" i="1"/>
  <c r="AS1086" i="1"/>
  <c r="AS1110" i="1"/>
  <c r="AQ1183" i="1"/>
  <c r="AS1157" i="1"/>
  <c r="AR340" i="1"/>
  <c r="AQ715" i="1"/>
  <c r="AS408" i="1"/>
  <c r="AQ344" i="1"/>
  <c r="AS935" i="1"/>
  <c r="AS498" i="1"/>
  <c r="AR702" i="1"/>
  <c r="AR1123" i="1"/>
  <c r="AR419" i="1"/>
  <c r="AS783" i="1"/>
  <c r="AR951" i="1"/>
  <c r="AS179" i="1"/>
  <c r="AR938" i="1"/>
  <c r="AQ91" i="1"/>
  <c r="AQ766" i="1"/>
  <c r="AR684" i="1"/>
  <c r="AS496" i="1"/>
  <c r="AS1271" i="1"/>
  <c r="AR259" i="1"/>
  <c r="AS299" i="1"/>
  <c r="AR1237" i="1"/>
  <c r="AR971" i="1"/>
  <c r="AQ798" i="1"/>
  <c r="AS1190" i="1"/>
  <c r="AQ313" i="1"/>
  <c r="AQ195" i="1"/>
  <c r="AS436" i="1"/>
  <c r="AR759" i="1"/>
  <c r="AS282" i="1"/>
  <c r="AQ538" i="1"/>
  <c r="AR915" i="1"/>
  <c r="AR190" i="1"/>
  <c r="AR1078" i="1"/>
  <c r="AS778" i="1"/>
  <c r="AQ1074" i="1"/>
  <c r="AQ908" i="1"/>
  <c r="AS863" i="1"/>
  <c r="AR207" i="1"/>
  <c r="AR556" i="1"/>
  <c r="AQ635" i="1"/>
  <c r="AR326" i="1"/>
  <c r="AR693" i="1"/>
  <c r="AQ862" i="1"/>
  <c r="AS487" i="1"/>
  <c r="AQ919" i="1"/>
  <c r="AS939" i="1"/>
  <c r="AQ223" i="1"/>
  <c r="AS518" i="1"/>
  <c r="AS349" i="1"/>
  <c r="AQ170" i="1"/>
  <c r="AR760" i="1"/>
  <c r="AR982" i="1"/>
  <c r="AQ740" i="1"/>
  <c r="AQ949" i="1"/>
  <c r="AR314" i="1"/>
  <c r="AR34" i="1"/>
  <c r="AQ414" i="1"/>
  <c r="AR210" i="1"/>
  <c r="AQ326" i="1"/>
  <c r="AR709" i="1"/>
  <c r="AR983" i="1"/>
  <c r="AS445" i="1"/>
  <c r="AQ137" i="1"/>
  <c r="AQ198" i="1"/>
  <c r="AS1070" i="1"/>
  <c r="AQ1174" i="1"/>
  <c r="AS860" i="1"/>
  <c r="AQ889" i="1"/>
  <c r="AQ855" i="1"/>
  <c r="AQ32" i="1"/>
  <c r="AS986" i="1"/>
  <c r="AR137" i="1"/>
  <c r="AS370" i="1"/>
  <c r="AR930" i="1"/>
  <c r="AQ913" i="1"/>
  <c r="AS995" i="1"/>
  <c r="AR722" i="1"/>
  <c r="AI171" i="1"/>
  <c r="AS493" i="1"/>
  <c r="AS1003" i="1"/>
  <c r="AQ48" i="1"/>
  <c r="AQ27" i="1"/>
  <c r="AS106" i="1"/>
  <c r="AS1135" i="1"/>
  <c r="AQ110" i="1"/>
  <c r="AQ1255" i="1"/>
  <c r="AQ419" i="1"/>
  <c r="AS392" i="1"/>
  <c r="AR456" i="1"/>
  <c r="AR857" i="1"/>
  <c r="AQ1102" i="1"/>
  <c r="AR791" i="1"/>
  <c r="AS488" i="1"/>
  <c r="AR1113" i="1"/>
  <c r="AS70" i="1"/>
  <c r="AR379" i="1"/>
  <c r="AR330" i="1"/>
  <c r="AQ140" i="1"/>
  <c r="AS676" i="1"/>
  <c r="AR787" i="1"/>
  <c r="AS12" i="1"/>
  <c r="P1229" i="1"/>
  <c r="AQ656" i="1"/>
  <c r="AR783" i="1"/>
  <c r="AS926" i="1"/>
  <c r="AQ366" i="1"/>
  <c r="AR1258" i="1"/>
  <c r="AS1161" i="1"/>
  <c r="AQ1079" i="1"/>
  <c r="AQ129" i="1"/>
  <c r="AS757" i="1"/>
  <c r="AQ732" i="1"/>
  <c r="AQ74" i="1"/>
  <c r="AR146" i="1"/>
  <c r="AQ864" i="1"/>
  <c r="AR54" i="1"/>
  <c r="AS469" i="1"/>
  <c r="AQ205" i="1"/>
  <c r="AR512" i="1"/>
  <c r="AR859" i="1"/>
  <c r="AS1206" i="1"/>
  <c r="AR1220" i="1"/>
  <c r="AQ1008" i="1"/>
  <c r="AQ167" i="1"/>
  <c r="AQ643" i="1"/>
  <c r="AS293" i="1"/>
  <c r="AQ1054" i="1"/>
  <c r="AQ502" i="1"/>
  <c r="AQ870" i="1"/>
  <c r="AR165" i="1"/>
  <c r="AR626" i="1"/>
  <c r="AQ791" i="1"/>
  <c r="AQ920" i="1"/>
  <c r="AQ653" i="1"/>
  <c r="AQ287" i="1"/>
  <c r="AS645" i="1"/>
  <c r="AS732" i="1"/>
  <c r="AQ985" i="1"/>
  <c r="AS639" i="1"/>
  <c r="AS815" i="1"/>
  <c r="M171" i="1"/>
  <c r="AR460" i="1"/>
  <c r="AQ742" i="1"/>
  <c r="AR931" i="1"/>
  <c r="AS588" i="1"/>
  <c r="AS141" i="1"/>
  <c r="AS1175" i="1"/>
  <c r="AR548" i="1"/>
  <c r="AR973" i="1"/>
  <c r="AR1114" i="1"/>
  <c r="AQ1198" i="1"/>
  <c r="AQ833" i="1"/>
  <c r="AR591" i="1"/>
  <c r="AR1049" i="1"/>
  <c r="AQ1083" i="1"/>
  <c r="AQ823" i="1"/>
  <c r="AR611" i="1"/>
  <c r="AS872" i="1"/>
  <c r="AS55" i="1"/>
  <c r="AS729" i="1"/>
  <c r="AS133" i="1"/>
  <c r="AR584" i="1"/>
  <c r="AQ1024" i="1"/>
  <c r="AS572" i="1"/>
  <c r="AQ698" i="1"/>
  <c r="AS913" i="1"/>
  <c r="AR941" i="1"/>
  <c r="AS1264" i="1"/>
  <c r="AS1129" i="1"/>
  <c r="AR841" i="1"/>
  <c r="AS765" i="1"/>
  <c r="AQ880" i="1"/>
  <c r="AQ356" i="1"/>
  <c r="AQ68" i="1"/>
  <c r="AQ775" i="1"/>
  <c r="M170" i="1"/>
  <c r="AQ767" i="1"/>
  <c r="AR514" i="1"/>
  <c r="AQ968" i="1"/>
  <c r="AQ885" i="1"/>
  <c r="AS720" i="1"/>
  <c r="AR128" i="1"/>
  <c r="AS709" i="1"/>
  <c r="AS125" i="1"/>
  <c r="AS688" i="1"/>
  <c r="AQ143" i="1"/>
  <c r="AS1219" i="1"/>
  <c r="AQ824" i="1"/>
  <c r="AS1095" i="1"/>
  <c r="AQ1163" i="1"/>
  <c r="AQ685" i="1"/>
  <c r="AR895" i="1"/>
  <c r="AR994" i="1"/>
  <c r="AQ666" i="1"/>
  <c r="AQ1131" i="1"/>
  <c r="AS266" i="1"/>
  <c r="AR771" i="1"/>
  <c r="AR482" i="1"/>
  <c r="AS1265" i="1"/>
  <c r="AR468" i="1"/>
  <c r="AS277" i="1"/>
  <c r="AQ96" i="1"/>
  <c r="AQ24" i="1"/>
  <c r="AQ125" i="1"/>
  <c r="AQ1058" i="1"/>
  <c r="AR731" i="1"/>
  <c r="AS736" i="1"/>
  <c r="AR838" i="1"/>
  <c r="AR313" i="1"/>
  <c r="AR117" i="1"/>
  <c r="AS373" i="1"/>
  <c r="AQ54" i="1"/>
  <c r="AQ229" i="1"/>
  <c r="AQ199" i="1"/>
  <c r="AQ893" i="1"/>
  <c r="AR392" i="1"/>
  <c r="AS826" i="1"/>
  <c r="AS774" i="1"/>
  <c r="AR1140" i="1"/>
  <c r="AS993" i="1"/>
  <c r="AQ543" i="1"/>
  <c r="AR329" i="1"/>
  <c r="AQ988" i="1"/>
  <c r="AR1146" i="1"/>
  <c r="AS708" i="1"/>
  <c r="AQ483" i="1"/>
  <c r="AQ755" i="1"/>
  <c r="AQ1060" i="1"/>
  <c r="AS306" i="1"/>
  <c r="AS751" i="1"/>
  <c r="AQ607" i="1"/>
  <c r="AQ456" i="1"/>
  <c r="AQ235" i="1"/>
  <c r="AS940" i="1"/>
  <c r="AQ555" i="1"/>
  <c r="AR454" i="1"/>
  <c r="AS409" i="1"/>
  <c r="AQ518" i="1"/>
  <c r="AS1072" i="1"/>
  <c r="AQ786" i="1"/>
  <c r="AQ470" i="1"/>
  <c r="AQ691" i="1"/>
  <c r="AS512" i="1"/>
  <c r="AR599" i="1"/>
  <c r="AR186" i="1"/>
  <c r="AR852" i="1"/>
  <c r="AQ923" i="1"/>
  <c r="AR367" i="1"/>
  <c r="AQ624" i="1"/>
  <c r="AR1177" i="1"/>
  <c r="AS341" i="1"/>
  <c r="AQ759" i="1"/>
  <c r="AS1269" i="1"/>
  <c r="AQ215" i="1"/>
  <c r="AR691" i="1"/>
  <c r="AR302" i="1"/>
  <c r="AS225" i="1"/>
  <c r="AS1197" i="1"/>
  <c r="AS162" i="1"/>
  <c r="AS337" i="1"/>
  <c r="AR1028" i="1"/>
  <c r="AR635" i="1"/>
  <c r="AS10" i="1"/>
  <c r="AR87" i="1"/>
  <c r="AQ762" i="1"/>
  <c r="AQ122" i="1"/>
  <c r="AS984" i="1"/>
  <c r="AR121" i="1"/>
  <c r="AQ784" i="1"/>
  <c r="AQ620" i="1"/>
  <c r="AQ952" i="1"/>
  <c r="AQ515" i="1"/>
  <c r="AR647" i="1"/>
  <c r="AR863" i="1"/>
  <c r="AS1013" i="1"/>
  <c r="AQ1049" i="1"/>
  <c r="AR203" i="1"/>
  <c r="AR840" i="1"/>
  <c r="AQ364" i="1"/>
  <c r="AS243" i="1"/>
  <c r="AS279" i="1"/>
  <c r="AS126" i="1"/>
  <c r="AR1058" i="1"/>
  <c r="AQ1259" i="1"/>
  <c r="AR655" i="1"/>
  <c r="AQ1104" i="1"/>
  <c r="AS80" i="1"/>
  <c r="AS1059" i="1"/>
  <c r="AR773" i="1"/>
  <c r="AQ940" i="1"/>
  <c r="AQ1016" i="1"/>
  <c r="AQ569" i="1"/>
  <c r="AR365" i="1"/>
  <c r="AS1034" i="1"/>
  <c r="AQ744" i="1"/>
  <c r="AS591" i="1"/>
  <c r="AS365" i="1"/>
  <c r="AS122" i="1"/>
  <c r="AS252" i="1"/>
  <c r="AQ392" i="1"/>
  <c r="AQ1178" i="1"/>
  <c r="AS1220" i="1"/>
  <c r="AS400" i="1"/>
  <c r="AS851" i="1"/>
  <c r="AS612" i="1"/>
  <c r="AR386" i="1"/>
  <c r="AS45" i="1"/>
  <c r="AQ895" i="1"/>
  <c r="AS848" i="1"/>
  <c r="AR899" i="1"/>
  <c r="AR826" i="1"/>
  <c r="AQ689" i="1"/>
  <c r="AS906" i="1"/>
  <c r="AR905" i="1"/>
  <c r="AS707" i="1"/>
  <c r="AR634" i="1"/>
  <c r="AR524" i="1"/>
  <c r="AS799" i="1"/>
  <c r="AQ165" i="1"/>
  <c r="AS1040" i="1"/>
  <c r="AQ1166" i="1"/>
  <c r="AQ10" i="1"/>
  <c r="AR686" i="1"/>
  <c r="AR394" i="1"/>
  <c r="AR1231" i="1"/>
  <c r="AS694" i="1"/>
  <c r="AR803" i="1"/>
  <c r="AQ773" i="1"/>
  <c r="AQ72" i="1"/>
  <c r="AR740" i="1"/>
  <c r="AQ334" i="1"/>
  <c r="AQ438" i="1"/>
  <c r="J593" i="1"/>
  <c r="AS1225" i="1"/>
  <c r="AS275" i="1"/>
  <c r="AR1194" i="1"/>
  <c r="AR270" i="1"/>
  <c r="AQ478" i="1"/>
  <c r="AQ492" i="1"/>
  <c r="AR1030" i="1"/>
  <c r="AS766" i="1"/>
  <c r="AQ83" i="1"/>
  <c r="AQ800" i="1"/>
  <c r="AQ189" i="1"/>
  <c r="AR725" i="1"/>
  <c r="AR739" i="1"/>
  <c r="AS651" i="1"/>
  <c r="AQ524" i="1"/>
  <c r="AR710" i="1"/>
  <c r="AQ931" i="1"/>
  <c r="AQ1073" i="1"/>
  <c r="AR590" i="1"/>
  <c r="AQ176" i="1"/>
  <c r="AR521" i="1"/>
  <c r="AQ817" i="1"/>
  <c r="AR1253" i="1"/>
  <c r="AS663" i="1"/>
  <c r="AR800" i="1"/>
  <c r="AR342" i="1"/>
  <c r="AS31" i="1"/>
  <c r="AQ942" i="1"/>
  <c r="AQ1142" i="1"/>
  <c r="AQ268" i="1"/>
  <c r="AQ541" i="1"/>
  <c r="AQ1152" i="1"/>
  <c r="AR385" i="1"/>
  <c r="AS565" i="1"/>
  <c r="AS215" i="1"/>
  <c r="AR453" i="1"/>
  <c r="AR974" i="1"/>
  <c r="AQ777" i="1"/>
  <c r="AQ1151" i="1"/>
  <c r="AQ238" i="1"/>
  <c r="AS912" i="1"/>
  <c r="AR435" i="1"/>
  <c r="AR1218" i="1"/>
  <c r="AQ430" i="1"/>
  <c r="AS7" i="1"/>
  <c r="AS1026" i="1"/>
  <c r="AS335" i="1"/>
  <c r="AQ1170" i="1"/>
  <c r="AR536" i="1"/>
  <c r="AJ592" i="1"/>
  <c r="AS532" i="1"/>
  <c r="AS943" i="1"/>
  <c r="AQ1217" i="1"/>
  <c r="AR1094" i="1"/>
  <c r="AQ835" i="1"/>
  <c r="AS1179" i="1"/>
  <c r="AQ1266" i="1"/>
  <c r="AR680" i="1"/>
  <c r="AQ277" i="1"/>
  <c r="AS652" i="1"/>
  <c r="AQ935" i="1"/>
  <c r="AS212" i="1"/>
  <c r="AR53" i="1"/>
  <c r="AR261" i="1"/>
  <c r="AN171" i="1"/>
  <c r="AQ330" i="1"/>
  <c r="AI126" i="1"/>
  <c r="AQ540" i="1"/>
  <c r="K126" i="1"/>
  <c r="AS776" i="1"/>
  <c r="AR933" i="1"/>
  <c r="AQ642" i="1"/>
  <c r="AQ297" i="1"/>
  <c r="AQ1009" i="1"/>
  <c r="AS603" i="1"/>
  <c r="AS899" i="1"/>
  <c r="AS1042" i="1"/>
  <c r="AS501" i="1"/>
  <c r="I171" i="1"/>
  <c r="AQ329" i="1"/>
  <c r="AR441" i="1"/>
  <c r="AS166" i="1"/>
  <c r="AR1217" i="1"/>
  <c r="AR538" i="1"/>
  <c r="AS378" i="1"/>
  <c r="AQ799" i="1"/>
  <c r="AQ193" i="1"/>
  <c r="AR1085" i="1"/>
  <c r="AQ1085" i="1"/>
  <c r="AS592" i="1"/>
  <c r="AR1249" i="1"/>
  <c r="AP581" i="1"/>
  <c r="AS433" i="1"/>
  <c r="AQ444" i="1"/>
  <c r="AQ500" i="1"/>
  <c r="AS897" i="1"/>
  <c r="AR321" i="1"/>
  <c r="AR51" i="1"/>
  <c r="AQ1039" i="1"/>
  <c r="AR371" i="1"/>
  <c r="AR21" i="1"/>
  <c r="AS1155" i="1"/>
  <c r="AS1162" i="1"/>
  <c r="AS547" i="1"/>
  <c r="AS889" i="1"/>
  <c r="AR571" i="1"/>
  <c r="AS218" i="1"/>
  <c r="AR250" i="1"/>
  <c r="AR871" i="1"/>
  <c r="AQ6" i="1"/>
  <c r="AQ830" i="1"/>
  <c r="AQ1119" i="1"/>
  <c r="AQ383" i="1"/>
  <c r="AS847" i="1"/>
  <c r="AQ152" i="1"/>
  <c r="AQ197" i="1"/>
  <c r="AQ1087" i="1"/>
  <c r="AQ731" i="1"/>
  <c r="AS755" i="1"/>
  <c r="AS802" i="1"/>
  <c r="AR981" i="1"/>
  <c r="AR644" i="1"/>
  <c r="AQ984" i="1"/>
  <c r="AS363" i="1"/>
  <c r="AS750" i="1"/>
  <c r="AQ608" i="1"/>
  <c r="K1229" i="1"/>
  <c r="AR430" i="1"/>
  <c r="AS566" i="1"/>
  <c r="AQ1201" i="1"/>
  <c r="AQ1154" i="1"/>
  <c r="AS1092" i="1"/>
  <c r="E1229" i="1"/>
  <c r="AQ963" i="1"/>
  <c r="AR131" i="1"/>
  <c r="AS375" i="1"/>
  <c r="AS1113" i="1"/>
  <c r="AR758" i="1"/>
  <c r="AQ232" i="1"/>
  <c r="AQ128" i="1"/>
  <c r="AS1183" i="1"/>
  <c r="AQ548" i="1"/>
  <c r="AQ796" i="1"/>
  <c r="L171" i="1"/>
  <c r="AQ911" i="1"/>
  <c r="AR621" i="1"/>
  <c r="AS267" i="1"/>
  <c r="AR810" i="1"/>
  <c r="AQ359" i="1"/>
  <c r="AR62" i="1"/>
  <c r="AS662" i="1"/>
  <c r="AQ918" i="1"/>
  <c r="AQ711" i="1"/>
  <c r="AQ172" i="1"/>
  <c r="AQ352" i="1"/>
  <c r="AS424" i="1"/>
  <c r="AR692" i="1"/>
  <c r="AR1193" i="1"/>
  <c r="AR253" i="1"/>
  <c r="J170" i="1"/>
  <c r="AS533" i="1"/>
  <c r="AJ170" i="1"/>
  <c r="AS934" i="1"/>
  <c r="AR1059" i="1"/>
  <c r="AQ888" i="1"/>
  <c r="AQ1192" i="1"/>
  <c r="AQ340" i="1"/>
  <c r="AS101" i="1"/>
  <c r="AS1243" i="1"/>
  <c r="AR624" i="1"/>
  <c r="AQ765" i="1"/>
  <c r="AQ641" i="1"/>
  <c r="AQ634" i="1"/>
  <c r="AQ431" i="1"/>
  <c r="AR603" i="1"/>
  <c r="AS1112" i="1"/>
  <c r="AS929" i="1"/>
  <c r="AR251" i="1"/>
  <c r="AR656" i="1"/>
  <c r="AR30" i="1"/>
  <c r="AS1154" i="1"/>
  <c r="F126" i="1"/>
  <c r="AS903" i="1"/>
  <c r="AR833" i="1"/>
  <c r="AQ851" i="1"/>
  <c r="AR723" i="1"/>
  <c r="AR552" i="1"/>
  <c r="AR162" i="1"/>
  <c r="AS705" i="1"/>
  <c r="AQ1213" i="1"/>
  <c r="AS223" i="1"/>
  <c r="AR333" i="1"/>
  <c r="AQ1019" i="1"/>
  <c r="AS996" i="1"/>
  <c r="AQ1195" i="1"/>
  <c r="AQ183" i="1"/>
  <c r="AS345" i="1"/>
  <c r="AR543" i="1"/>
  <c r="AR1107" i="1"/>
  <c r="AQ753" i="1"/>
  <c r="AS139" i="1"/>
  <c r="AR767" i="1"/>
  <c r="AR125" i="1"/>
  <c r="AR963" i="1"/>
  <c r="AS1115" i="1"/>
  <c r="AR884" i="1"/>
  <c r="AQ873" i="1"/>
  <c r="AS1208" i="1"/>
  <c r="AR50" i="1"/>
  <c r="AR1029" i="1"/>
  <c r="AR891" i="1"/>
  <c r="AS550" i="1"/>
  <c r="AR303" i="1"/>
  <c r="AQ1099" i="1"/>
  <c r="AR870" i="1"/>
  <c r="AQ915" i="1"/>
  <c r="AQ349" i="1"/>
  <c r="AS969" i="1"/>
  <c r="AR726" i="1"/>
  <c r="AR687" i="1"/>
  <c r="AR124" i="1"/>
  <c r="AS161" i="1"/>
  <c r="AS966" i="1"/>
  <c r="AR637" i="1"/>
  <c r="AR970" i="1"/>
  <c r="AQ278" i="1"/>
  <c r="AS1137" i="1"/>
  <c r="AS1066" i="1"/>
  <c r="AR434" i="1"/>
  <c r="AS471" i="1"/>
  <c r="AS584" i="1"/>
  <c r="AR849" i="1"/>
  <c r="AQ1268" i="1"/>
  <c r="AQ1067" i="1"/>
  <c r="AR1121" i="1"/>
  <c r="AQ134" i="1"/>
  <c r="AS946" i="1"/>
  <c r="AR978" i="1"/>
  <c r="AS909" i="1"/>
  <c r="AS154" i="1"/>
  <c r="L126" i="1"/>
  <c r="AS288" i="1"/>
  <c r="AQ986" i="1"/>
  <c r="AS717" i="1"/>
  <c r="AQ702" i="1"/>
  <c r="AR902" i="1"/>
  <c r="AQ763" i="1"/>
  <c r="AQ1176" i="1"/>
  <c r="AS1078" i="1"/>
  <c r="AS812" i="1"/>
  <c r="AQ867" i="1"/>
  <c r="AS440" i="1"/>
  <c r="AR851" i="1"/>
  <c r="AQ1249" i="1"/>
  <c r="AQ547" i="1"/>
  <c r="AR12" i="1"/>
  <c r="AS1104" i="1"/>
  <c r="AS1232" i="1"/>
  <c r="AR194" i="1"/>
  <c r="AR564" i="1"/>
  <c r="AS428" i="1"/>
  <c r="AQ782" i="1"/>
  <c r="AQ1031" i="1"/>
  <c r="AS1205" i="1"/>
  <c r="AQ378" i="1"/>
  <c r="AS845" i="1"/>
  <c r="AR1098" i="1"/>
  <c r="AS959" i="1"/>
  <c r="AS380" i="1"/>
  <c r="AS1122" i="1"/>
  <c r="AQ916" i="1"/>
  <c r="AQ494" i="1"/>
  <c r="AS756" i="1"/>
  <c r="AS617" i="1"/>
  <c r="AR1112" i="1"/>
  <c r="AS273" i="1"/>
  <c r="AR1261" i="1"/>
  <c r="AS220" i="1"/>
  <c r="AS714" i="1"/>
  <c r="E126" i="1"/>
  <c r="AR1164" i="1"/>
  <c r="AQ332" i="1"/>
  <c r="AS936" i="1"/>
  <c r="AQ615" i="1"/>
  <c r="AR917" i="1"/>
  <c r="AQ384" i="1"/>
  <c r="AS560" i="1"/>
  <c r="AS965" i="1"/>
  <c r="AS309" i="1"/>
  <c r="AQ603" i="1"/>
  <c r="AS146" i="1"/>
  <c r="AQ852" i="1"/>
  <c r="AS644" i="1"/>
  <c r="AQ900" i="1"/>
  <c r="AQ996" i="1"/>
  <c r="AQ690" i="1"/>
  <c r="AR964" i="1"/>
  <c r="AR1267" i="1"/>
  <c r="AS875" i="1"/>
  <c r="AQ1116" i="1"/>
  <c r="AQ60" i="1"/>
  <c r="AR910" i="1"/>
  <c r="AR948" i="1"/>
  <c r="AQ1053" i="1"/>
  <c r="AS38" i="1"/>
  <c r="AS1142" i="1"/>
  <c r="AR828" i="1"/>
  <c r="AS1248" i="1"/>
  <c r="AR952" i="1"/>
  <c r="AR149" i="1"/>
  <c r="AS514" i="1"/>
  <c r="AS184" i="1"/>
  <c r="AR1219" i="1"/>
  <c r="AQ1029" i="1"/>
  <c r="AQ787" i="1"/>
  <c r="AQ219" i="1"/>
  <c r="AS927" i="1"/>
  <c r="AQ240" i="1"/>
  <c r="AQ1094" i="1"/>
  <c r="AS937" i="1"/>
  <c r="AQ52" i="1"/>
  <c r="AS1123" i="1"/>
  <c r="AS1014" i="1"/>
  <c r="AR1130" i="1"/>
  <c r="AR618" i="1"/>
  <c r="AR874" i="1"/>
  <c r="AR1248" i="1"/>
  <c r="AS574" i="1"/>
  <c r="P170" i="1"/>
  <c r="AQ363" i="1"/>
  <c r="AS742" i="1"/>
  <c r="AR1189" i="1"/>
  <c r="AR263" i="1"/>
  <c r="AR1052" i="1"/>
  <c r="AQ406" i="1"/>
  <c r="AS1061" i="1"/>
  <c r="AS283" i="1"/>
  <c r="AQ21" i="1"/>
  <c r="AQ163" i="1"/>
  <c r="AR708" i="1"/>
  <c r="AQ436" i="1"/>
  <c r="AS1214" i="1"/>
  <c r="AQ627" i="1"/>
  <c r="AS594" i="1"/>
  <c r="AS852" i="1"/>
  <c r="AQ314" i="1"/>
  <c r="AR1063" i="1"/>
  <c r="AQ73" i="1"/>
  <c r="AR745" i="1"/>
  <c r="AQ1072" i="1"/>
  <c r="AR68" i="1"/>
  <c r="AQ648" i="1"/>
  <c r="AR839" i="1"/>
  <c r="AQ875" i="1"/>
  <c r="AR565" i="1"/>
  <c r="AQ745" i="1"/>
  <c r="AS571" i="1"/>
  <c r="AQ1032" i="1"/>
  <c r="AS192" i="1"/>
  <c r="AR88" i="1"/>
  <c r="AS23" i="1"/>
  <c r="AQ546" i="1"/>
  <c r="AQ792" i="1"/>
  <c r="I170" i="1"/>
  <c r="AS999" i="1"/>
  <c r="M593" i="1"/>
  <c r="AS301" i="1"/>
  <c r="AS522" i="1"/>
  <c r="AS1127" i="1"/>
  <c r="AQ587" i="1"/>
  <c r="AS39" i="1"/>
  <c r="AQ845" i="1"/>
  <c r="AQ81" i="1"/>
  <c r="AR606" i="1"/>
  <c r="AR29" i="1"/>
  <c r="AR273" i="1"/>
  <c r="AS535" i="1"/>
  <c r="AQ1040" i="1"/>
  <c r="AS1085" i="1"/>
  <c r="AS534" i="1"/>
  <c r="AQ700" i="1"/>
  <c r="AS149" i="1"/>
  <c r="AR282" i="1"/>
  <c r="AQ675" i="1"/>
  <c r="AS366" i="1"/>
  <c r="AP544" i="1"/>
  <c r="AQ145" i="1"/>
  <c r="AQ586" i="1"/>
  <c r="AQ1035" i="1"/>
  <c r="AQ214" i="1"/>
  <c r="AQ318" i="1"/>
  <c r="AS988" i="1"/>
  <c r="AS857" i="1"/>
  <c r="AQ16" i="1"/>
  <c r="AR322" i="1"/>
  <c r="AS201" i="1"/>
  <c r="AR1134" i="1"/>
  <c r="AQ67" i="1"/>
  <c r="AS994" i="1"/>
  <c r="AS198" i="1"/>
  <c r="AS423" i="1"/>
  <c r="AS1233" i="1"/>
  <c r="AS178" i="1"/>
  <c r="AQ964" i="1"/>
  <c r="AQ510" i="1"/>
  <c r="AQ976" i="1"/>
  <c r="AR1091" i="1"/>
  <c r="AQ1193" i="1"/>
  <c r="AR391" i="1"/>
  <c r="AS626" i="1"/>
  <c r="AR102" i="1"/>
  <c r="AS478" i="1"/>
  <c r="AS788" i="1"/>
  <c r="AS790" i="1"/>
  <c r="AR877" i="1"/>
  <c r="AQ651" i="1"/>
  <c r="AS968" i="1"/>
  <c r="AS1245" i="1"/>
  <c r="AQ868" i="1"/>
  <c r="AS1068" i="1"/>
  <c r="AQ379" i="1"/>
  <c r="AS841" i="1"/>
  <c r="AS250" i="1"/>
  <c r="AR310" i="1"/>
  <c r="AS174" i="1"/>
  <c r="AR484" i="1"/>
  <c r="AQ433" i="1"/>
  <c r="AS763" i="1"/>
  <c r="AQ412" i="1"/>
  <c r="AQ498" i="1"/>
  <c r="AR729" i="1"/>
  <c r="AS972" i="1"/>
  <c r="AR1070" i="1"/>
  <c r="AQ728" i="1"/>
  <c r="AQ1134" i="1"/>
  <c r="AQ703" i="1"/>
  <c r="AQ751" i="1"/>
  <c r="AQ469" i="1"/>
  <c r="AS127" i="1"/>
  <c r="AQ130" i="1"/>
  <c r="AR1023" i="1"/>
  <c r="AR943" i="1"/>
  <c r="AQ254" i="1"/>
  <c r="AQ884" i="1"/>
  <c r="AR560" i="1"/>
  <c r="AR233" i="1"/>
  <c r="AQ828" i="1"/>
  <c r="AQ274" i="1"/>
  <c r="AS1222" i="1"/>
  <c r="AQ253" i="1"/>
  <c r="AQ246" i="1"/>
  <c r="AS629" i="1"/>
  <c r="AS844" i="1"/>
  <c r="AS384" i="1"/>
  <c r="AR408" i="1"/>
  <c r="AS170" i="1"/>
  <c r="AS835" i="1"/>
  <c r="AQ1022" i="1"/>
  <c r="AR1238" i="1"/>
  <c r="AQ699" i="1"/>
  <c r="AQ255" i="1"/>
  <c r="AR736" i="1"/>
  <c r="AQ327" i="1"/>
  <c r="AQ88" i="1"/>
  <c r="AS513" i="1"/>
  <c r="AS402" i="1"/>
  <c r="AR426" i="1"/>
  <c r="AS947" i="1"/>
  <c r="AQ718" i="1"/>
  <c r="AS716" i="1"/>
  <c r="AS93" i="1"/>
  <c r="AS901" i="1"/>
  <c r="AQ434" i="1"/>
  <c r="AR252" i="1"/>
  <c r="AR1008" i="1"/>
  <c r="AS726" i="1"/>
  <c r="AQ537" i="1"/>
  <c r="AR495" i="1"/>
  <c r="AS1150" i="1"/>
  <c r="AQ564" i="1"/>
  <c r="AQ19" i="1"/>
  <c r="AS66" i="1"/>
  <c r="AS391" i="1"/>
  <c r="AS646" i="1"/>
  <c r="AS28" i="1"/>
  <c r="AQ526" i="1"/>
  <c r="AS805" i="1"/>
  <c r="AS563" i="1"/>
  <c r="AS72" i="1"/>
  <c r="AS772" i="1"/>
  <c r="AR587" i="1"/>
  <c r="AR1147" i="1"/>
  <c r="AS842" i="1"/>
  <c r="AQ217" i="1"/>
  <c r="AS99" i="1"/>
  <c r="AS159" i="1"/>
  <c r="AR274" i="1"/>
  <c r="AQ296" i="1"/>
  <c r="AQ228" i="1"/>
  <c r="AS589" i="1"/>
  <c r="AS472" i="1"/>
  <c r="AS98" i="1"/>
  <c r="AQ39" i="1"/>
  <c r="AR645" i="1"/>
  <c r="AQ595" i="1"/>
  <c r="AR1176" i="1"/>
  <c r="AS904" i="1"/>
  <c r="AR156" i="1"/>
  <c r="AR818" i="1"/>
  <c r="AS121" i="1"/>
  <c r="AR861" i="1"/>
  <c r="AQ1007" i="1"/>
  <c r="AS1249" i="1"/>
  <c r="AQ1225" i="1"/>
  <c r="AS429" i="1"/>
  <c r="AR1038" i="1"/>
  <c r="AQ486" i="1"/>
  <c r="AS1044" i="1"/>
  <c r="AQ465" i="1"/>
  <c r="AR299" i="1"/>
  <c r="AQ472" i="1"/>
  <c r="AQ1055" i="1"/>
  <c r="AR227" i="1"/>
  <c r="AQ954" i="1"/>
  <c r="AS479" i="1"/>
  <c r="AR911" i="1"/>
  <c r="AR932" i="1"/>
  <c r="AQ319" i="1"/>
  <c r="AR967" i="1"/>
  <c r="AQ231" i="1"/>
  <c r="AQ1071" i="1"/>
  <c r="AQ342" i="1"/>
  <c r="AR1182" i="1"/>
  <c r="AR574" i="1"/>
  <c r="AS346" i="1"/>
  <c r="AQ646" i="1"/>
  <c r="AR1183" i="1"/>
  <c r="AR1153" i="1"/>
  <c r="AR872" i="1"/>
  <c r="AR31" i="1"/>
  <c r="AS46" i="1"/>
  <c r="AS333" i="1"/>
  <c r="AS983" i="1"/>
  <c r="AQ613" i="1"/>
  <c r="AS1035" i="1"/>
  <c r="AS624" i="1"/>
  <c r="AQ488" i="1"/>
  <c r="AR920" i="1"/>
  <c r="AS831" i="1"/>
  <c r="AQ1132" i="1"/>
  <c r="AR539" i="1"/>
  <c r="AQ361" i="1"/>
  <c r="AR343" i="1"/>
  <c r="AQ516" i="1"/>
  <c r="AR1137" i="1"/>
  <c r="AS430" i="1"/>
  <c r="AS919" i="1"/>
  <c r="AS1106" i="1"/>
  <c r="AR1257" i="1"/>
  <c r="AR640" i="1"/>
  <c r="AR913" i="1"/>
  <c r="AR193" i="1"/>
  <c r="AQ44" i="1"/>
  <c r="AR829" i="1"/>
  <c r="AS1033" i="1"/>
  <c r="AS879" i="1"/>
  <c r="AS1212" i="1"/>
  <c r="AR36" i="1"/>
  <c r="AR351" i="1"/>
  <c r="AR463" i="1"/>
  <c r="AQ854" i="1"/>
  <c r="AQ325" i="1"/>
  <c r="AS502" i="1"/>
  <c r="AS1211" i="1"/>
  <c r="AQ531" i="1"/>
  <c r="AS641" i="1"/>
  <c r="AR1062" i="1"/>
  <c r="AR1122" i="1"/>
  <c r="AR243" i="1"/>
  <c r="AS1167" i="1"/>
  <c r="AQ1063" i="1"/>
  <c r="AR122" i="1"/>
  <c r="AS357" i="1"/>
  <c r="AS97" i="1"/>
  <c r="AQ407" i="1"/>
  <c r="AQ79" i="1"/>
  <c r="AQ743" i="1"/>
  <c r="AQ320" i="1"/>
  <c r="AS896" i="1"/>
  <c r="AQ279" i="1"/>
  <c r="AQ242" i="1"/>
  <c r="AQ377" i="1"/>
  <c r="AS262" i="1"/>
  <c r="AS989" i="1"/>
  <c r="AQ346" i="1"/>
  <c r="AS269" i="1"/>
  <c r="AS1058" i="1"/>
  <c r="AR777" i="1"/>
  <c r="AS268" i="1"/>
  <c r="AS90" i="1"/>
  <c r="AS5" i="1"/>
  <c r="AR940" i="1"/>
  <c r="AN1229" i="1"/>
  <c r="AR24" i="1"/>
  <c r="AR151" i="1"/>
  <c r="AR784" i="1"/>
  <c r="AS450" i="1"/>
  <c r="AR1129" i="1"/>
  <c r="AR307" i="1"/>
  <c r="AS669" i="1"/>
  <c r="AQ360" i="1"/>
  <c r="AS987" i="1"/>
  <c r="AR491" i="1"/>
  <c r="AR918" i="1"/>
  <c r="AR1141" i="1"/>
  <c r="AS1036" i="1"/>
  <c r="AR816" i="1"/>
  <c r="AR608" i="1"/>
  <c r="AS58" i="1"/>
  <c r="AS861" i="1"/>
  <c r="P592" i="1"/>
  <c r="AS739" i="1"/>
  <c r="AQ157" i="1"/>
  <c r="E171" i="1"/>
  <c r="AQ496" i="1"/>
  <c r="AS37" i="1"/>
  <c r="AQ504" i="1"/>
  <c r="AQ1126" i="1"/>
  <c r="AQ370" i="1"/>
  <c r="AS1017" i="1"/>
  <c r="AQ735" i="1"/>
  <c r="AQ899" i="1"/>
  <c r="AS255" i="1"/>
  <c r="AQ304" i="1"/>
  <c r="AQ1243" i="1"/>
  <c r="AP85" i="1"/>
  <c r="AS30" i="1"/>
  <c r="AQ1070" i="1"/>
  <c r="AR894" i="1"/>
  <c r="AS486" i="1"/>
  <c r="AR513" i="1"/>
  <c r="AS239" i="1"/>
  <c r="AR399" i="1"/>
  <c r="AR225" i="1"/>
  <c r="AS982" i="1"/>
  <c r="AS1136" i="1"/>
  <c r="AS1163" i="1"/>
  <c r="AS1020" i="1"/>
  <c r="AR562" i="1"/>
  <c r="AQ461" i="1"/>
  <c r="AR429" i="1"/>
  <c r="AS616" i="1"/>
  <c r="AR64" i="1"/>
  <c r="AQ252" i="1"/>
  <c r="AR424" i="1"/>
  <c r="AS1001" i="1"/>
  <c r="AS175" i="1"/>
  <c r="AR436" i="1"/>
  <c r="AQ978" i="1"/>
  <c r="AS549" i="1"/>
  <c r="AQ466" i="1"/>
  <c r="AQ178" i="1"/>
  <c r="AR97" i="1"/>
  <c r="AR627" i="1"/>
  <c r="AQ1215" i="1"/>
  <c r="AS539" i="1"/>
  <c r="AR82" i="1"/>
  <c r="AS1025" i="1"/>
  <c r="AS26" i="1"/>
  <c r="AQ1186" i="1"/>
  <c r="AS454" i="1"/>
  <c r="AR757" i="1"/>
  <c r="AQ270" i="1"/>
  <c r="AS1100" i="1"/>
  <c r="AQ622" i="1"/>
  <c r="AR1046" i="1"/>
  <c r="AS526" i="1"/>
  <c r="AS991" i="1"/>
  <c r="AQ259" i="1"/>
  <c r="AQ746" i="1"/>
  <c r="AQ36" i="1"/>
  <c r="AQ719" i="1"/>
  <c r="AQ815" i="1"/>
  <c r="AQ604" i="1"/>
  <c r="AS25" i="1"/>
  <c r="AR503" i="1"/>
  <c r="AS111" i="1"/>
  <c r="AQ196" i="1"/>
  <c r="AS205" i="1"/>
  <c r="AQ463" i="1"/>
  <c r="AR171" i="1"/>
  <c r="AQ1200" i="1"/>
  <c r="AQ153" i="1"/>
  <c r="AQ271" i="1"/>
  <c r="AS230" i="1"/>
  <c r="AQ111" i="1"/>
  <c r="D593" i="1"/>
  <c r="AS1270" i="1"/>
  <c r="AR664" i="1"/>
  <c r="AS1145" i="1"/>
  <c r="AS613" i="1"/>
  <c r="AS808" i="1"/>
  <c r="AR7" i="1"/>
  <c r="AQ479" i="1"/>
  <c r="AR747" i="1"/>
  <c r="AQ849" i="1"/>
  <c r="AR824" i="1"/>
  <c r="AS1229" i="1"/>
  <c r="AQ982" i="1"/>
  <c r="AQ276" i="1"/>
  <c r="AS719" i="1"/>
  <c r="AQ999" i="1"/>
  <c r="AQ1069" i="1"/>
  <c r="AQ708" i="1"/>
  <c r="AR502" i="1"/>
  <c r="AI170" i="1"/>
  <c r="E170" i="1"/>
  <c r="AS247" i="1"/>
  <c r="AR1021" i="1"/>
  <c r="AR638" i="1"/>
  <c r="AS692" i="1"/>
  <c r="AQ1156" i="1"/>
  <c r="P171" i="1"/>
  <c r="AQ945" i="1"/>
  <c r="AS312" i="1"/>
  <c r="AQ937" i="1"/>
  <c r="AR485" i="1"/>
  <c r="AR415" i="1"/>
  <c r="AS710" i="1"/>
  <c r="AQ230" i="1"/>
  <c r="AQ192" i="1"/>
  <c r="AQ771" i="1"/>
  <c r="AS492" i="1"/>
  <c r="AR196" i="1"/>
  <c r="AS228" i="1"/>
  <c r="AR510" i="1"/>
  <c r="AQ181" i="1"/>
  <c r="AS1050" i="1"/>
  <c r="AR1036" i="1"/>
  <c r="AS29" i="1"/>
  <c r="AQ1245" i="1"/>
  <c r="AR923" i="1"/>
  <c r="AR458" i="1"/>
  <c r="AS1182" i="1"/>
  <c r="AQ589" i="1"/>
  <c r="AS1089" i="1"/>
  <c r="AR730" i="1"/>
  <c r="AR534" i="1"/>
  <c r="AQ1147" i="1"/>
  <c r="AQ882" i="1"/>
  <c r="AR688" i="1"/>
  <c r="AS548" i="1"/>
  <c r="AS850" i="1"/>
  <c r="AS460" i="1"/>
  <c r="AR174" i="1"/>
  <c r="AR161" i="1"/>
  <c r="AR875" i="1"/>
  <c r="AR944" i="1"/>
  <c r="AR1117" i="1"/>
  <c r="AR1184" i="1"/>
  <c r="AR1263" i="1"/>
  <c r="AQ174" i="1"/>
  <c r="AQ99" i="1"/>
  <c r="AQ396" i="1"/>
  <c r="AS1165" i="1"/>
  <c r="AR780" i="1"/>
  <c r="AR517" i="1"/>
  <c r="E592" i="1"/>
  <c r="AQ887" i="1"/>
  <c r="AQ1160" i="1"/>
  <c r="AQ750" i="1"/>
  <c r="AQ713" i="1"/>
  <c r="AS637" i="1"/>
  <c r="AS1251" i="1"/>
  <c r="AQ335" i="1"/>
  <c r="AR865" i="1"/>
  <c r="AR297" i="1"/>
  <c r="AR157" i="1"/>
  <c r="AS834" i="1"/>
  <c r="AS1236" i="1"/>
  <c r="AQ553" i="1"/>
  <c r="AR1227" i="1"/>
  <c r="AR1247" i="1"/>
  <c r="AR768" i="1"/>
  <c r="AQ1078" i="1"/>
  <c r="AR1268" i="1"/>
  <c r="AR373" i="1"/>
  <c r="AQ701" i="1"/>
  <c r="AS871" i="1"/>
  <c r="AS830" i="1"/>
  <c r="AS859" i="1"/>
  <c r="AQ842" i="1"/>
  <c r="AR1067" i="1"/>
  <c r="AQ391" i="1"/>
  <c r="AP1216" i="1"/>
  <c r="AR789" i="1"/>
  <c r="AQ1141" i="1"/>
  <c r="AS407" i="1"/>
  <c r="AS1031" i="1"/>
  <c r="AR593" i="1"/>
  <c r="AQ1219" i="1"/>
  <c r="AR880" i="1"/>
  <c r="AS200" i="1"/>
  <c r="AQ1165" i="1"/>
  <c r="AQ858" i="1"/>
  <c r="AR629" i="1"/>
  <c r="AS1028" i="1"/>
  <c r="AR592" i="1"/>
  <c r="AS1149" i="1"/>
  <c r="AQ813" i="1"/>
  <c r="AQ29" i="1"/>
  <c r="AQ139" i="1"/>
  <c r="AS204" i="1"/>
  <c r="AR1055" i="1"/>
  <c r="AS314" i="1"/>
  <c r="AR735" i="1"/>
  <c r="AR204" i="1"/>
  <c r="AQ69" i="1"/>
  <c r="AR279" i="1"/>
  <c r="AS944" i="1"/>
  <c r="AR1208" i="1"/>
  <c r="AR213" i="1"/>
  <c r="AR788" i="1"/>
  <c r="AR465" i="1"/>
  <c r="AQ539" i="1"/>
  <c r="AR118" i="1"/>
  <c r="AQ816" i="1"/>
  <c r="AQ924" i="1"/>
  <c r="AQ1028" i="1"/>
  <c r="AQ1080" i="1"/>
  <c r="AS886" i="1"/>
  <c r="AR962" i="1"/>
  <c r="AQ1220" i="1"/>
  <c r="AS740" i="1"/>
  <c r="AQ513" i="1"/>
  <c r="J592" i="1"/>
  <c r="AS611" i="1"/>
  <c r="AS668" i="1"/>
  <c r="AS371" i="1"/>
  <c r="AQ1264" i="1"/>
  <c r="AS202" i="1"/>
  <c r="AS623" i="1"/>
  <c r="AQ427" i="1"/>
  <c r="AR1150" i="1"/>
  <c r="AR489" i="1"/>
  <c r="AS332" i="1"/>
  <c r="AN592" i="1"/>
  <c r="AR567" i="1"/>
  <c r="AS610" i="1"/>
  <c r="AR410" i="1"/>
  <c r="AR39" i="1"/>
  <c r="AQ1064" i="1"/>
  <c r="AQ1118" i="1"/>
  <c r="AR159" i="1"/>
  <c r="AR501" i="1"/>
  <c r="AS527" i="1"/>
  <c r="AQ601" i="1"/>
  <c r="AR355" i="1"/>
  <c r="AS160" i="1"/>
  <c r="AR1118" i="1"/>
  <c r="AQ528" i="1"/>
  <c r="AQ533" i="1"/>
  <c r="AS884" i="1"/>
  <c r="AQ64" i="1"/>
  <c r="G593" i="1"/>
  <c r="AQ1238" i="1"/>
  <c r="AQ764" i="1"/>
  <c r="AR254" i="1"/>
  <c r="AQ121" i="1"/>
  <c r="AS734" i="1"/>
  <c r="AR625" i="1"/>
  <c r="AR308" i="1"/>
  <c r="AQ112" i="1"/>
  <c r="AQ185" i="1"/>
  <c r="D592" i="1"/>
  <c r="AS246" i="1"/>
  <c r="AS890" i="1"/>
  <c r="AQ1026" i="1"/>
  <c r="AR727" i="1"/>
  <c r="AS1056" i="1"/>
  <c r="AQ387" i="1"/>
  <c r="AR795" i="1"/>
  <c r="AQ1250" i="1"/>
  <c r="AQ133" i="1"/>
  <c r="AR301" i="1"/>
  <c r="AR820" i="1"/>
  <c r="AR864" i="1"/>
  <c r="AR60" i="1"/>
  <c r="AR395" i="1"/>
  <c r="AS307" i="1"/>
  <c r="AR1031" i="1"/>
  <c r="AQ58" i="1"/>
  <c r="AQ432" i="1"/>
  <c r="AS895" i="1"/>
  <c r="F1229" i="1"/>
  <c r="AQ241" i="1"/>
  <c r="AS1080" i="1"/>
  <c r="AR37" i="1"/>
  <c r="AS810" i="1"/>
  <c r="AQ190" i="1"/>
  <c r="AQ1180" i="1"/>
  <c r="AQ998" i="1"/>
  <c r="AS418" i="1"/>
  <c r="AR1045" i="1"/>
  <c r="AR315" i="1"/>
  <c r="AS1008" i="1"/>
  <c r="AQ449" i="1"/>
  <c r="AS86" i="1"/>
  <c r="AS1256" i="1"/>
  <c r="AR882" i="1"/>
  <c r="AS328" i="1"/>
  <c r="AQ909" i="1"/>
  <c r="AP659" i="1"/>
  <c r="AS379" i="1"/>
  <c r="AQ499" i="1"/>
  <c r="AS951" i="1"/>
  <c r="AQ658" i="1"/>
  <c r="AS1242" i="1"/>
  <c r="AR1240" i="1"/>
  <c r="AQ409" i="1"/>
  <c r="AQ1097" i="1"/>
  <c r="AR478" i="1"/>
  <c r="AR794" i="1"/>
  <c r="AR1159" i="1"/>
  <c r="AQ385" i="1"/>
  <c r="AS229" i="1"/>
  <c r="AR126" i="1"/>
  <c r="AR411" i="1"/>
  <c r="AS176" i="1"/>
  <c r="AS278" i="1"/>
  <c r="AR323" i="1"/>
  <c r="AS180" i="1"/>
  <c r="AR1228" i="1"/>
  <c r="AR459" i="1"/>
  <c r="AQ399" i="1"/>
  <c r="AS50" i="1"/>
  <c r="AS990" i="1"/>
  <c r="AS76" i="1"/>
  <c r="AQ211" i="1"/>
  <c r="AQ1056" i="1"/>
  <c r="AS369" i="1"/>
  <c r="AQ131" i="1"/>
  <c r="AQ737" i="1"/>
  <c r="AQ1143" i="1"/>
  <c r="AS330" i="1"/>
  <c r="AR525" i="1"/>
  <c r="AS213" i="1"/>
  <c r="AR755" i="1"/>
  <c r="AR1259" i="1"/>
  <c r="AS804" i="1"/>
  <c r="AR679" i="1"/>
  <c r="AS326" i="1"/>
  <c r="AR582" i="1"/>
  <c r="AR579" i="1"/>
  <c r="AR1024" i="1"/>
  <c r="AR866" i="1"/>
  <c r="AQ1025" i="1"/>
  <c r="AS1081" i="1"/>
  <c r="AS1039" i="1"/>
  <c r="AQ484" i="1"/>
  <c r="AQ1244" i="1"/>
  <c r="AQ341" i="1"/>
  <c r="AJ593" i="1"/>
  <c r="AQ173" i="1"/>
  <c r="AR987" i="1"/>
  <c r="AR1250" i="1"/>
  <c r="AS129" i="1"/>
  <c r="AS1230" i="1"/>
  <c r="AQ983" i="1"/>
  <c r="AQ871" i="1"/>
  <c r="AQ946" i="1"/>
  <c r="AR529" i="1"/>
  <c r="AR1050" i="1"/>
  <c r="AQ774" i="1"/>
  <c r="AQ311" i="1"/>
  <c r="AR195" i="1"/>
  <c r="AQ793" i="1"/>
  <c r="AR498" i="1"/>
  <c r="AR1126" i="1"/>
  <c r="AS334" i="1"/>
  <c r="AR658" i="1"/>
  <c r="AR654" i="1"/>
  <c r="AR1266" i="1"/>
  <c r="AQ280" i="1"/>
  <c r="AQ542" i="1"/>
  <c r="AQ790" i="1"/>
  <c r="AS998" i="1"/>
  <c r="AS942" i="1"/>
  <c r="AR1144" i="1"/>
  <c r="AQ451" i="1"/>
  <c r="AR651" i="1"/>
  <c r="AS854" i="1"/>
  <c r="AQ291" i="1"/>
  <c r="AR753" i="1"/>
  <c r="AS838" i="1"/>
  <c r="M126" i="1"/>
  <c r="AQ251" i="1"/>
  <c r="AR41" i="1"/>
  <c r="AS1087" i="1"/>
  <c r="AQ243" i="1"/>
  <c r="AR888" i="1"/>
  <c r="AQ201" i="1"/>
  <c r="AQ930" i="1"/>
  <c r="AR444" i="1"/>
  <c r="AR799" i="1"/>
  <c r="AR406" i="1"/>
  <c r="L592" i="1"/>
  <c r="AR1167" i="1"/>
  <c r="AQ625" i="1"/>
  <c r="AS1203" i="1"/>
  <c r="AQ758" i="1"/>
  <c r="AQ177" i="1"/>
  <c r="AR170" i="1"/>
  <c r="F593" i="1"/>
  <c r="AS1192" i="1"/>
  <c r="AR235" i="1"/>
  <c r="AS467" i="1"/>
  <c r="AR937" i="1"/>
  <c r="AS786" i="1"/>
  <c r="AQ687" i="1"/>
  <c r="AS1147" i="1"/>
  <c r="AQ23" i="1"/>
  <c r="AS372" i="1"/>
  <c r="AR91" i="1"/>
  <c r="AR955" i="1"/>
  <c r="AQ103" i="1"/>
  <c r="AR52" i="1"/>
  <c r="AS767" i="1"/>
  <c r="AS818" i="1"/>
  <c r="AS385" i="1"/>
  <c r="AQ455" i="1"/>
  <c r="AR407" i="1"/>
  <c r="AR232" i="1"/>
  <c r="AR306" i="1"/>
  <c r="AR1109" i="1"/>
  <c r="AR214" i="1"/>
  <c r="AR1096" i="1"/>
  <c r="AR642" i="1"/>
  <c r="AQ443" i="1"/>
  <c r="AQ669" i="1"/>
  <c r="AS100" i="1"/>
  <c r="AR1149" i="1"/>
  <c r="AQ485" i="1"/>
  <c r="AQ1241" i="1"/>
  <c r="AR786" i="1"/>
  <c r="AQ179" i="1"/>
  <c r="AR694" i="1"/>
  <c r="AR733" i="1"/>
  <c r="AR19" i="1"/>
  <c r="AS525" i="1"/>
  <c r="AS485" i="1"/>
  <c r="AR1035" i="1"/>
  <c r="AQ953" i="1"/>
  <c r="AR716" i="1"/>
  <c r="AR653" i="1"/>
  <c r="AR15" i="1"/>
  <c r="AR422" i="1"/>
  <c r="AS877" i="1"/>
  <c r="AR1092" i="1"/>
  <c r="AR1064" i="1"/>
  <c r="AS1139" i="1"/>
  <c r="AS185" i="1"/>
  <c r="AS61" i="1"/>
  <c r="AS727" i="1"/>
  <c r="AQ1177" i="1"/>
  <c r="AR457" i="1"/>
  <c r="AR541" i="1"/>
  <c r="AS324" i="1"/>
  <c r="AQ468" i="1"/>
  <c r="AQ679" i="1"/>
  <c r="AR912" i="1"/>
  <c r="AR230" i="1"/>
  <c r="AR324" i="1"/>
  <c r="AS780" i="1"/>
  <c r="AQ664" i="1"/>
  <c r="AQ938" i="1"/>
  <c r="AR516" i="1"/>
  <c r="AR825" i="1"/>
  <c r="AQ688" i="1"/>
  <c r="AS893" i="1"/>
  <c r="AS224" i="1"/>
  <c r="AQ1051" i="1"/>
  <c r="AR577" i="1"/>
  <c r="AR262" i="1"/>
  <c r="AQ726" i="1"/>
  <c r="AR1120" i="1"/>
  <c r="AQ146" i="1"/>
  <c r="AS1073" i="1"/>
  <c r="AR558" i="1"/>
  <c r="AR423" i="1"/>
  <c r="AQ1191" i="1"/>
  <c r="AQ1239" i="1"/>
  <c r="AS32" i="1"/>
  <c r="AS47" i="1"/>
  <c r="AS173" i="1"/>
  <c r="AS465" i="1"/>
  <c r="AS308" i="1"/>
  <c r="AR350" i="1"/>
  <c r="AP1199" i="1"/>
  <c r="AR533" i="1"/>
  <c r="AQ723" i="1"/>
  <c r="AR1236" i="1"/>
  <c r="AS323" i="1"/>
  <c r="AS632" i="1"/>
  <c r="AQ847" i="1"/>
  <c r="AQ993" i="1"/>
  <c r="AR893" i="1"/>
  <c r="AR1093" i="1"/>
  <c r="AI593" i="1"/>
  <c r="AQ1175" i="1"/>
  <c r="AR147" i="1"/>
  <c r="AR589" i="1"/>
  <c r="AQ1033" i="1"/>
  <c r="AR1173" i="1"/>
  <c r="AS642" i="1"/>
  <c r="AS227" i="1"/>
  <c r="AQ354" i="1"/>
  <c r="AR206" i="1"/>
  <c r="AQ785" i="1"/>
  <c r="AS444" i="1"/>
  <c r="AR1186" i="1"/>
  <c r="AS1194" i="1"/>
  <c r="AR378" i="1"/>
  <c r="AS232" i="1"/>
  <c r="AR717" i="1"/>
  <c r="AR636" i="1"/>
  <c r="AQ1105" i="1"/>
  <c r="AQ1129" i="1"/>
  <c r="AS311" i="1"/>
  <c r="AS1119" i="1"/>
  <c r="AR764" i="1"/>
  <c r="AR1211" i="1"/>
  <c r="AQ1196" i="1"/>
  <c r="AQ578" i="1"/>
  <c r="AQ132" i="1"/>
  <c r="AR979" i="1"/>
  <c r="AS858" i="1"/>
  <c r="AS568" i="1"/>
  <c r="AR954" i="1"/>
  <c r="AQ663" i="1"/>
  <c r="AS153" i="1"/>
  <c r="AR346" i="1"/>
  <c r="AQ1112" i="1"/>
  <c r="AR830" i="1"/>
  <c r="AR470" i="1"/>
  <c r="AQ522" i="1"/>
  <c r="AR1116" i="1"/>
  <c r="AQ657" i="1"/>
  <c r="AQ107" i="1"/>
  <c r="AS491" i="1"/>
  <c r="AQ12" i="1"/>
  <c r="AS1021" i="1"/>
  <c r="AQ778" i="1"/>
  <c r="AS422" i="1"/>
  <c r="AQ445" i="1"/>
  <c r="AQ345" i="1"/>
  <c r="AR890" i="1"/>
  <c r="AQ1013" i="1"/>
  <c r="AR597" i="1"/>
  <c r="AS265" i="1"/>
  <c r="AQ210" i="1"/>
  <c r="AS813" i="1"/>
  <c r="AR258" i="1"/>
  <c r="AQ693" i="1"/>
  <c r="AR674" i="1"/>
  <c r="AQ948" i="1"/>
  <c r="AQ710" i="1"/>
  <c r="AR376" i="1"/>
  <c r="AS474" i="1"/>
  <c r="AS806" i="1"/>
  <c r="AQ929" i="1"/>
  <c r="AR221" i="1"/>
  <c r="AR1142" i="1"/>
  <c r="AS785" i="1"/>
  <c r="AR628" i="1"/>
  <c r="AR317" i="1"/>
  <c r="AS690" i="1"/>
  <c r="AQ347" i="1"/>
  <c r="AR662" i="1"/>
  <c r="AS627" i="1"/>
  <c r="AS843" i="1"/>
  <c r="AR922" i="1"/>
  <c r="AS735" i="1"/>
  <c r="AR908" i="1"/>
  <c r="AS918" i="1"/>
  <c r="AS1241" i="1"/>
  <c r="AS281" i="1"/>
  <c r="AS979" i="1"/>
  <c r="AS1257" i="1"/>
  <c r="AS367" i="1"/>
  <c r="AQ216" i="1"/>
  <c r="D126" i="1"/>
  <c r="AR616" i="1"/>
  <c r="AR292" i="1"/>
  <c r="AS932" i="1"/>
  <c r="AS210" i="1"/>
  <c r="AQ142" i="1"/>
  <c r="AR229" i="1"/>
  <c r="AQ92" i="1"/>
  <c r="AJ1229" i="1"/>
  <c r="AP94" i="1"/>
  <c r="AR1044" i="1"/>
  <c r="AR361" i="1"/>
  <c r="AQ95" i="1"/>
  <c r="AR469" i="1"/>
  <c r="D171" i="1"/>
  <c r="AR1260" i="1"/>
  <c r="AS381" i="1"/>
  <c r="AQ376" i="1"/>
  <c r="AS1185" i="1"/>
  <c r="AQ994" i="1"/>
  <c r="AR77" i="1"/>
  <c r="AQ768" i="1"/>
  <c r="AR770" i="1"/>
  <c r="AQ912" i="1"/>
  <c r="AS181" i="1"/>
  <c r="AQ358" i="1"/>
  <c r="AR374" i="1"/>
  <c r="P126" i="1"/>
  <c r="AS489" i="1"/>
  <c r="AQ1208" i="1"/>
  <c r="AS647" i="1"/>
  <c r="AS1038" i="1"/>
  <c r="AS1114" i="1"/>
  <c r="AS157" i="1"/>
  <c r="AQ552" i="1"/>
  <c r="AS955" i="1"/>
  <c r="AR1105" i="1"/>
  <c r="AQ55" i="1"/>
  <c r="AS1213" i="1"/>
  <c r="AQ462" i="1"/>
  <c r="AS630" i="1"/>
  <c r="AS670" i="1"/>
  <c r="AR1270" i="1"/>
  <c r="AR179" i="1"/>
  <c r="AS1076" i="1"/>
  <c r="AQ113" i="1"/>
  <c r="AQ943" i="1"/>
  <c r="AS1202" i="1"/>
  <c r="AQ838" i="1"/>
  <c r="AR360" i="1"/>
  <c r="AQ272" i="1"/>
  <c r="AS894" i="1"/>
  <c r="AS910" i="1"/>
  <c r="AR666" i="1"/>
  <c r="AR530" i="1"/>
  <c r="AQ221" i="1"/>
  <c r="AS105" i="1"/>
  <c r="AS234" i="1"/>
  <c r="AS411" i="1"/>
  <c r="AR184" i="1"/>
  <c r="AQ806" i="1"/>
  <c r="AR65" i="1"/>
  <c r="AQ883" i="1"/>
  <c r="AS1218" i="1"/>
  <c r="AR5" i="1"/>
  <c r="AQ596" i="1"/>
  <c r="AQ365" i="1"/>
  <c r="AR13" i="1"/>
  <c r="AQ1167" i="1"/>
  <c r="AS754" i="1"/>
  <c r="AS347" i="1"/>
  <c r="G1229" i="1"/>
  <c r="AQ362" i="1"/>
  <c r="AR166" i="1"/>
  <c r="AS343" i="1"/>
  <c r="AR474" i="1"/>
  <c r="AQ348" i="1"/>
  <c r="AQ35" i="1"/>
  <c r="AS1069" i="1"/>
  <c r="AR325" i="1"/>
  <c r="AS49" i="1"/>
  <c r="AS777" i="1"/>
  <c r="AS131" i="1"/>
  <c r="AQ300" i="1"/>
  <c r="AQ714" i="1"/>
  <c r="AQ212" i="1"/>
  <c r="AQ28" i="1"/>
  <c r="AQ549" i="1"/>
  <c r="AS1164" i="1"/>
  <c r="AQ568" i="1"/>
  <c r="AS1074" i="1"/>
  <c r="AR180" i="1"/>
  <c r="AQ315" i="1"/>
  <c r="AS16" i="1"/>
  <c r="AS130" i="1"/>
  <c r="AQ245" i="1"/>
  <c r="AQ1127" i="1"/>
  <c r="AQ155" i="1"/>
  <c r="AR312" i="1"/>
  <c r="AR572" i="1"/>
  <c r="AS678" i="1"/>
  <c r="AS643" i="1"/>
  <c r="AS917" i="1"/>
  <c r="AS74" i="1"/>
  <c r="AR409" i="1"/>
  <c r="AR699" i="1"/>
  <c r="AQ489" i="1"/>
  <c r="AS71" i="1"/>
  <c r="AS789" i="1"/>
  <c r="AQ860" i="1"/>
  <c r="AQ372" i="1"/>
  <c r="AR901" i="1"/>
  <c r="AQ511" i="1"/>
  <c r="AQ154" i="1"/>
  <c r="AQ597" i="1"/>
  <c r="AS974" i="1"/>
  <c r="AS731" i="1"/>
  <c r="AR182" i="1"/>
  <c r="AS800" i="1"/>
  <c r="AS1228" i="1"/>
  <c r="AQ1197" i="1"/>
  <c r="AQ588" i="1"/>
  <c r="AR900" i="1"/>
  <c r="AR440" i="1"/>
  <c r="AR412" i="1"/>
  <c r="AR276" i="1"/>
  <c r="AQ381" i="1"/>
  <c r="AQ1206" i="1"/>
  <c r="AR850" i="1"/>
  <c r="AQ557" i="1"/>
  <c r="AS882" i="1"/>
  <c r="AR667" i="1"/>
  <c r="AQ89" i="1"/>
  <c r="AQ31" i="1"/>
  <c r="AQ428" i="1"/>
  <c r="AS1121" i="1"/>
  <c r="AQ87" i="1"/>
  <c r="AS649" i="1"/>
  <c r="AR648" i="1"/>
  <c r="AQ896" i="1"/>
  <c r="AR328" i="1"/>
  <c r="AR924" i="1"/>
  <c r="AQ413" i="1"/>
  <c r="AQ1230" i="1"/>
  <c r="AR339" i="1"/>
  <c r="AS1146" i="1"/>
  <c r="AS569" i="1"/>
  <c r="AR481" i="1"/>
  <c r="AR898" i="1"/>
  <c r="AS352" i="1"/>
  <c r="AS1062" i="1"/>
  <c r="AS691" i="1"/>
  <c r="AR359" i="1"/>
  <c r="AQ987" i="1"/>
  <c r="AR1003" i="1"/>
  <c r="AS257" i="1"/>
  <c r="AR1065" i="1"/>
  <c r="AQ1233" i="1"/>
  <c r="AQ1017" i="1"/>
  <c r="AR105" i="1"/>
  <c r="AS506" i="1"/>
  <c r="AR1011" i="1"/>
  <c r="J1229" i="1"/>
  <c r="AR549" i="1"/>
  <c r="AR93" i="1"/>
  <c r="AQ584" i="1"/>
  <c r="AQ650" i="1"/>
  <c r="AS1158" i="1"/>
  <c r="AQ408" i="1"/>
  <c r="AR197" i="1"/>
  <c r="AQ872" i="1"/>
  <c r="AS650" i="1"/>
  <c r="AR1188" i="1"/>
  <c r="AS953" i="1"/>
  <c r="AS426" i="1"/>
  <c r="AS405" i="1"/>
  <c r="AR345" i="1"/>
  <c r="AR547" i="1"/>
  <c r="AQ647" i="1"/>
  <c r="AQ90" i="1"/>
  <c r="AS451" i="1"/>
  <c r="AR527" i="1"/>
  <c r="AQ707" i="1"/>
  <c r="AS361" i="1"/>
  <c r="AR67" i="1"/>
  <c r="AS235" i="1"/>
  <c r="AS1227" i="1"/>
  <c r="AR557" i="1"/>
  <c r="AQ1179" i="1"/>
  <c r="AS817" i="1"/>
  <c r="AS950" i="1"/>
  <c r="AQ969" i="1"/>
  <c r="AQ941" i="1"/>
  <c r="AR176" i="1"/>
  <c r="AQ316" i="1"/>
  <c r="AQ403" i="1"/>
  <c r="AS1153" i="1"/>
  <c r="AS196" i="1"/>
  <c r="AR1242" i="1"/>
  <c r="AS803" i="1"/>
  <c r="AR290" i="1"/>
  <c r="AQ1075" i="1"/>
  <c r="AQ1041" i="1"/>
  <c r="AQ303" i="1"/>
  <c r="AQ1263" i="1"/>
  <c r="AQ901" i="1"/>
  <c r="AQ1001" i="1"/>
  <c r="AI1229" i="1"/>
  <c r="AQ56" i="1"/>
  <c r="AQ1168" i="1"/>
  <c r="AQ866" i="1"/>
  <c r="AS21" i="1"/>
  <c r="AS368" i="1"/>
  <c r="AS520" i="1"/>
  <c r="AQ1188" i="1"/>
  <c r="AS832" i="1"/>
  <c r="AR384" i="1"/>
  <c r="AR1214" i="1"/>
  <c r="AR76" i="1"/>
  <c r="AR956" i="1"/>
  <c r="AR990" i="1"/>
  <c r="AQ1103" i="1"/>
  <c r="AS770" i="1"/>
  <c r="AQ1223" i="1"/>
  <c r="AS829" i="1"/>
  <c r="AQ1121" i="1"/>
  <c r="AQ261" i="1"/>
  <c r="AR461" i="1"/>
  <c r="AS689" i="1"/>
  <c r="AS1057" i="1"/>
  <c r="AR267" i="1"/>
  <c r="AQ879" i="1"/>
  <c r="AQ804" i="1"/>
  <c r="AQ519" i="1"/>
  <c r="AS606" i="1"/>
  <c r="AR79" i="1"/>
  <c r="AQ734" i="1"/>
  <c r="AS63" i="1"/>
  <c r="AS315" i="1"/>
  <c r="AR393" i="1"/>
  <c r="AR22" i="1"/>
  <c r="AS416" i="1"/>
  <c r="AQ467" i="1"/>
  <c r="AR748" i="1"/>
  <c r="AS473" i="1"/>
  <c r="AQ721" i="1"/>
  <c r="AR75" i="1"/>
  <c r="AQ273" i="1"/>
  <c r="AJ171" i="1"/>
  <c r="AS728" i="1"/>
  <c r="AQ1068" i="1"/>
  <c r="AS1172" i="1"/>
  <c r="AQ14" i="1"/>
  <c r="AQ704" i="1"/>
  <c r="G170" i="1"/>
  <c r="AQ1062" i="1"/>
  <c r="AS318" i="1"/>
  <c r="AR823" i="1"/>
  <c r="J126" i="1"/>
  <c r="AR676" i="1"/>
  <c r="AQ639" i="1"/>
  <c r="AR305" i="1"/>
  <c r="AR881" i="1"/>
  <c r="AR48" i="1"/>
  <c r="AQ869" i="1"/>
  <c r="AR703" i="1"/>
  <c r="AS51" i="1"/>
  <c r="AR1198" i="1"/>
  <c r="AQ490" i="1"/>
  <c r="AS110" i="1"/>
  <c r="AS898" i="1"/>
  <c r="AS190" i="1"/>
  <c r="AR1170" i="1"/>
  <c r="AQ826" i="1"/>
  <c r="AS117" i="1"/>
  <c r="AS152" i="1"/>
  <c r="AS971" i="1"/>
  <c r="AR1230" i="1"/>
  <c r="AQ1088" i="1"/>
  <c r="AS511" i="1"/>
  <c r="AS599" i="1"/>
  <c r="AR1057" i="1"/>
  <c r="AS443" i="1"/>
  <c r="AS546" i="1"/>
  <c r="AS945" i="1"/>
  <c r="AQ637" i="1"/>
  <c r="AR1178" i="1"/>
  <c r="AR1201" i="1"/>
  <c r="AS270" i="1"/>
  <c r="AR311" i="1"/>
  <c r="AQ71" i="1"/>
  <c r="AQ117" i="1"/>
  <c r="AR665" i="1"/>
  <c r="AR885" i="1"/>
  <c r="AR750" i="1"/>
  <c r="AS722" i="1"/>
  <c r="AR511" i="1"/>
  <c r="AS541" i="1"/>
  <c r="AR114" i="1"/>
  <c r="AS593" i="1"/>
  <c r="AS823" i="1"/>
  <c r="AQ11" i="1"/>
  <c r="AS665" i="1"/>
  <c r="AR853" i="1"/>
  <c r="AS155" i="1"/>
  <c r="AS635" i="1"/>
  <c r="AQ1076" i="1"/>
  <c r="AS258" i="1"/>
  <c r="AR617" i="1"/>
  <c r="AR403" i="1"/>
  <c r="AS973" i="1"/>
  <c r="AR1033" i="1"/>
  <c r="AQ795" i="1"/>
  <c r="AS112" i="1"/>
  <c r="AR633" i="1"/>
  <c r="AR499" i="1"/>
  <c r="AQ33" i="1"/>
  <c r="AS1226" i="1"/>
  <c r="AQ558" i="1"/>
  <c r="AQ156" i="1"/>
  <c r="AR1145" i="1"/>
  <c r="AS1217" i="1"/>
  <c r="AR643" i="1"/>
  <c r="AR266" i="1"/>
  <c r="AQ585" i="1"/>
  <c r="AR35" i="1"/>
  <c r="AR49" i="1"/>
  <c r="AR812" i="1"/>
  <c r="AR1053" i="1"/>
  <c r="AQ1209" i="1"/>
  <c r="AR836" i="1"/>
  <c r="AQ51" i="1"/>
  <c r="AQ955" i="1"/>
  <c r="AQ1113" i="1"/>
  <c r="AR602" i="1"/>
  <c r="AR738" i="1"/>
  <c r="AR1202" i="1"/>
  <c r="AQ966" i="1"/>
  <c r="AR1017" i="1"/>
  <c r="AS600" i="1"/>
  <c r="AQ298" i="1"/>
  <c r="AQ602" i="1"/>
  <c r="AQ979" i="1"/>
  <c r="AS189" i="1"/>
  <c r="AQ86" i="1"/>
  <c r="AR1156" i="1"/>
  <c r="AS329" i="1"/>
  <c r="AR357" i="1"/>
  <c r="AR177" i="1"/>
  <c r="AS1238" i="1"/>
  <c r="AR349" i="1"/>
  <c r="AQ629" i="1"/>
  <c r="AQ351" i="1"/>
  <c r="AS625" i="1"/>
  <c r="AS73" i="1"/>
  <c r="AS693" i="1"/>
  <c r="AR132" i="1"/>
  <c r="AR16" i="1"/>
  <c r="AR272" i="1"/>
  <c r="AQ312" i="1"/>
  <c r="AQ975" i="1"/>
  <c r="AS827" i="1"/>
  <c r="AQ15" i="1"/>
  <c r="AR868" i="1"/>
  <c r="AQ1093" i="1"/>
  <c r="AR896" i="1"/>
  <c r="AS137" i="1"/>
  <c r="AS1128" i="1"/>
  <c r="AR244" i="1"/>
  <c r="AQ1003" i="1"/>
  <c r="AQ26" i="1"/>
  <c r="AR742" i="1"/>
  <c r="AS748" i="1"/>
  <c r="AR649" i="1"/>
  <c r="AQ563" i="1"/>
  <c r="AQ34" i="1"/>
  <c r="AR471" i="1"/>
  <c r="AQ527" i="1"/>
  <c r="AR615" i="1"/>
  <c r="AS1152" i="1"/>
  <c r="AS1088" i="1"/>
  <c r="AQ631" i="1"/>
  <c r="AR724" i="1"/>
  <c r="AQ82" i="1"/>
  <c r="AR26" i="1"/>
  <c r="AR218" i="1"/>
  <c r="AQ1111" i="1"/>
  <c r="AR808" i="1"/>
  <c r="AQ829" i="1"/>
  <c r="AQ1157" i="1"/>
  <c r="AQ819" i="1"/>
  <c r="AQ809" i="1"/>
  <c r="AR576" i="1"/>
  <c r="AQ1139" i="1"/>
  <c r="AR819" i="1"/>
  <c r="AR152" i="1"/>
  <c r="AS350" i="1"/>
  <c r="AS399" i="1"/>
  <c r="AR172" i="1"/>
  <c r="AR480" i="1"/>
  <c r="AQ821" i="1"/>
  <c r="AQ337" i="1"/>
  <c r="AR1148" i="1"/>
  <c r="AS481" i="1"/>
  <c r="AR1077" i="1"/>
  <c r="AQ757" i="1"/>
  <c r="AR145" i="1"/>
  <c r="AS36" i="1"/>
  <c r="AQ846" i="1"/>
  <c r="AS967" i="1"/>
  <c r="G171" i="1"/>
  <c r="AQ788" i="1"/>
  <c r="AR594" i="1"/>
  <c r="AQ1109" i="1"/>
  <c r="AR107" i="1"/>
  <c r="AQ209" i="1"/>
  <c r="AQ638" i="1"/>
  <c r="AQ404" i="1"/>
  <c r="AS1201" i="1"/>
  <c r="AQ1100" i="1"/>
  <c r="AQ63" i="1"/>
  <c r="AS470" i="1"/>
  <c r="AS828" i="1"/>
  <c r="AS1141" i="1"/>
  <c r="AS696" i="1"/>
  <c r="AQ802" i="1"/>
  <c r="AR164" i="1"/>
  <c r="AR595" i="1"/>
  <c r="AR1213" i="1"/>
  <c r="AR1068" i="1"/>
  <c r="AQ239" i="1"/>
  <c r="AR1111" i="1"/>
  <c r="AR867" i="1"/>
  <c r="AQ776" i="1"/>
  <c r="AQ288" i="1"/>
  <c r="AS1018" i="1"/>
  <c r="AQ839" i="1"/>
  <c r="AR99" i="1"/>
  <c r="AS403" i="1"/>
  <c r="AS482" i="1"/>
  <c r="AQ338" i="1"/>
  <c r="AS515" i="1"/>
  <c r="AS503" i="1"/>
  <c r="AR219" i="1"/>
  <c r="AQ1190" i="1"/>
  <c r="AR202" i="1"/>
  <c r="AQ944" i="1"/>
  <c r="AQ850" i="1"/>
  <c r="AS1063" i="1"/>
  <c r="AQ1020" i="1"/>
  <c r="I126" i="1"/>
  <c r="AQ1211" i="1"/>
  <c r="AQ1114" i="1"/>
  <c r="AS214" i="1"/>
  <c r="AS383" i="1"/>
  <c r="AS459" i="1"/>
  <c r="AS377" i="1"/>
  <c r="AS978" i="1"/>
  <c r="AR796" i="1"/>
  <c r="AQ244" i="1"/>
  <c r="AQ236" i="1"/>
  <c r="AQ611" i="1"/>
  <c r="AR939" i="1"/>
  <c r="AS866" i="1"/>
  <c r="AR472" i="1"/>
  <c r="AR496" i="1"/>
  <c r="AS695" i="1"/>
  <c r="AP398" i="1"/>
  <c r="AQ1061" i="1"/>
  <c r="AQ1267" i="1"/>
  <c r="AQ665" i="1"/>
  <c r="AS608" i="1"/>
  <c r="AS456" i="1"/>
  <c r="AR1185" i="1"/>
  <c r="AQ501" i="1"/>
  <c r="AS864" i="1"/>
  <c r="AQ126" i="1"/>
  <c r="AR59" i="1"/>
  <c r="AR1205" i="1"/>
  <c r="AS723" i="1"/>
  <c r="AQ333" i="1"/>
  <c r="AR55" i="1"/>
  <c r="AQ598" i="1"/>
  <c r="AS434" i="1"/>
  <c r="AR1136" i="1"/>
  <c r="AQ902" i="1"/>
  <c r="AR104" i="1"/>
  <c r="AR807" i="1"/>
  <c r="AR404" i="1"/>
  <c r="AQ863" i="1"/>
  <c r="AQ1110" i="1"/>
  <c r="AR241" i="1"/>
  <c r="AS679" i="1"/>
  <c r="AQ1173" i="1"/>
  <c r="AS41" i="1"/>
  <c r="AS614" i="1"/>
  <c r="AR249" i="1"/>
  <c r="AS824" i="1"/>
  <c r="AR327" i="1"/>
  <c r="AS1120" i="1"/>
  <c r="D170" i="1"/>
  <c r="AS1094" i="1"/>
  <c r="AQ1145" i="1"/>
  <c r="AR487" i="1"/>
  <c r="AS1093" i="1"/>
  <c r="AQ77" i="1"/>
  <c r="AS931" i="1"/>
  <c r="AR1171" i="1"/>
  <c r="AQ761" i="1"/>
  <c r="AQ612" i="1"/>
  <c r="AS730" i="1"/>
  <c r="AR586" i="1"/>
  <c r="AQ1251" i="1"/>
  <c r="AS762" i="1"/>
  <c r="AR462" i="1"/>
  <c r="AR113" i="1"/>
  <c r="AQ733" i="1"/>
  <c r="AQ1036" i="1"/>
  <c r="AQ1260" i="1"/>
  <c r="AS820" i="1"/>
  <c r="AQ812" i="1"/>
  <c r="AS435" i="1"/>
  <c r="AS77" i="1"/>
  <c r="AQ974" i="1"/>
  <c r="AS317" i="1"/>
  <c r="AR657" i="1"/>
  <c r="AS303" i="1"/>
  <c r="AR372" i="1"/>
  <c r="AQ1161" i="1"/>
  <c r="AR377" i="1"/>
  <c r="AS208" i="1"/>
  <c r="AS53" i="1"/>
  <c r="AQ972" i="1"/>
  <c r="AR805" i="1"/>
  <c r="AR612" i="1"/>
  <c r="AQ1231" i="1"/>
  <c r="AR192" i="1"/>
  <c r="AS825" i="1"/>
  <c r="AQ559" i="1"/>
  <c r="AR1025" i="1"/>
  <c r="AR1066" i="1"/>
  <c r="AP1090" i="1"/>
  <c r="AQ454" i="1"/>
  <c r="AR1225" i="1"/>
  <c r="AS453" i="1"/>
  <c r="F171" i="1"/>
  <c r="AS615" i="1"/>
  <c r="AR464" i="1"/>
  <c r="AS171" i="1"/>
  <c r="AS930" i="1"/>
  <c r="AS325" i="1"/>
  <c r="AQ807" i="1"/>
  <c r="AQ1091" i="1"/>
  <c r="AS82" i="1"/>
  <c r="AS68" i="1"/>
  <c r="AQ781" i="1"/>
  <c r="AR169" i="1"/>
  <c r="AS1103" i="1"/>
  <c r="AS745" i="1"/>
  <c r="AQ1262" i="1"/>
  <c r="AS981" i="1"/>
  <c r="AS667" i="1"/>
  <c r="AQ159" i="1"/>
  <c r="AR754" i="1"/>
  <c r="AQ371" i="1"/>
  <c r="AS675" i="1"/>
  <c r="AQ905" i="1"/>
  <c r="AR813" i="1"/>
  <c r="AS1221" i="1"/>
  <c r="AQ295" i="1"/>
  <c r="AR909" i="1"/>
  <c r="AR843" i="1"/>
  <c r="AR1181" i="1"/>
  <c r="AR540" i="1"/>
  <c r="AS284" i="1"/>
  <c r="AR246" i="1"/>
  <c r="AS24" i="1"/>
  <c r="AQ175" i="1"/>
  <c r="AQ865" i="1"/>
  <c r="AS509" i="1"/>
  <c r="AS809" i="1"/>
  <c r="AR231" i="1"/>
  <c r="AR304" i="1"/>
  <c r="AS674" i="1"/>
  <c r="AQ262" i="1"/>
  <c r="AR1221" i="1"/>
  <c r="AS878" i="1"/>
  <c r="AR1158" i="1"/>
  <c r="AS1166" i="1"/>
  <c r="AR762" i="1"/>
  <c r="AS22" i="1"/>
  <c r="AR163" i="1"/>
  <c r="AQ441" i="1"/>
  <c r="AQ308" i="1"/>
  <c r="AR585" i="1"/>
  <c r="AS140" i="1"/>
  <c r="AR934" i="1"/>
  <c r="AS784" i="1"/>
  <c r="AR984" i="1"/>
  <c r="F592" i="1"/>
  <c r="AS144" i="1"/>
  <c r="AQ200" i="1"/>
  <c r="AR678" i="1"/>
  <c r="AR167" i="1"/>
  <c r="AQ529" i="1"/>
  <c r="AR6" i="1"/>
  <c r="AR1051" i="1"/>
  <c r="AR63" i="1"/>
  <c r="AS231" i="1"/>
  <c r="AR14" i="1"/>
  <c r="AQ411" i="1"/>
  <c r="AQ302" i="1"/>
  <c r="AS191" i="1"/>
  <c r="AS1176" i="1"/>
  <c r="AS885" i="1"/>
  <c r="AR335" i="1"/>
  <c r="AQ1106" i="1"/>
  <c r="AR286" i="1"/>
  <c r="AS992" i="1"/>
  <c r="AQ80" i="1"/>
  <c r="AR1081" i="1"/>
  <c r="AR1265" i="1"/>
  <c r="AS1029" i="1"/>
  <c r="AS203" i="1"/>
  <c r="AQ655" i="1"/>
  <c r="AQ1135" i="1"/>
  <c r="AS143" i="1"/>
  <c r="AS17" i="1"/>
  <c r="I593" i="1"/>
  <c r="AS233" i="1"/>
  <c r="AS1224" i="1"/>
  <c r="AQ1120" i="1"/>
  <c r="AS1180" i="1"/>
  <c r="AS576" i="1"/>
  <c r="AR432" i="1"/>
  <c r="AS1259" i="1"/>
  <c r="AS462" i="1"/>
  <c r="AQ971" i="1"/>
  <c r="AS163" i="1"/>
  <c r="AS1143" i="1"/>
  <c r="AR155" i="1"/>
  <c r="AQ961" i="1"/>
  <c r="AS158" i="1"/>
  <c r="AQ258" i="1"/>
  <c r="AS892" i="1"/>
  <c r="AQ418" i="1"/>
  <c r="AQ70" i="1"/>
  <c r="AS516" i="1"/>
  <c r="AS193" i="1"/>
  <c r="AQ571" i="1"/>
  <c r="AR1061" i="1"/>
  <c r="AQ947" i="1"/>
  <c r="AQ481" i="1"/>
  <c r="AQ25" i="1"/>
  <c r="AR947" i="1"/>
  <c r="AR402" i="1"/>
  <c r="AS253" i="1"/>
  <c r="AQ309" i="1"/>
  <c r="AQ5" i="1"/>
  <c r="AR1232" i="1"/>
  <c r="AS960" i="1"/>
  <c r="AQ992" i="1"/>
  <c r="AS128" i="1"/>
  <c r="AQ1030" i="1"/>
  <c r="AS1258" i="1"/>
  <c r="G126" i="1"/>
  <c r="AR578" i="1"/>
  <c r="AQ265" i="1"/>
  <c r="AQ805" i="1"/>
  <c r="AR809" i="1"/>
  <c r="AQ512" i="1"/>
  <c r="AR1161" i="1"/>
  <c r="AQ207" i="1"/>
  <c r="AS6" i="1"/>
  <c r="AS354" i="1"/>
  <c r="AS798" i="1"/>
  <c r="AR95" i="1"/>
  <c r="AS441" i="1"/>
  <c r="AS880" i="1"/>
  <c r="AS517" i="1"/>
  <c r="AQ939" i="1"/>
  <c r="AR542" i="1"/>
  <c r="AS964" i="1"/>
  <c r="AQ464" i="1"/>
  <c r="AQ729" i="1"/>
  <c r="AS1234" i="1"/>
  <c r="AQ401" i="1"/>
  <c r="AQ49" i="1"/>
  <c r="AS787" i="1"/>
  <c r="AR467" i="1"/>
  <c r="AR942" i="1"/>
  <c r="AR368" i="1"/>
  <c r="AS819" i="1"/>
  <c r="AS404" i="1"/>
  <c r="AQ736" i="1"/>
  <c r="AR1215" i="1"/>
  <c r="AR1155" i="1"/>
  <c r="AR966" i="1"/>
  <c r="AQ459" i="1"/>
  <c r="AQ350" i="1"/>
  <c r="AS741" i="1"/>
  <c r="AR878" i="1"/>
  <c r="AQ226" i="1"/>
  <c r="AR341" i="1"/>
  <c r="AR1048" i="1"/>
  <c r="AS682" i="1"/>
  <c r="AQ609" i="1"/>
  <c r="AR695" i="1"/>
  <c r="AS88" i="1"/>
  <c r="AS769" i="1"/>
  <c r="AQ17" i="1"/>
  <c r="AS33" i="1"/>
  <c r="AR797" i="1"/>
  <c r="AR782" i="1"/>
  <c r="AQ426" i="1"/>
  <c r="AR793" i="1"/>
  <c r="AQ874" i="1"/>
  <c r="AQ962" i="1"/>
  <c r="AS342" i="1"/>
  <c r="AQ633" i="1"/>
  <c r="AR1163" i="1"/>
  <c r="AS853" i="1"/>
  <c r="AR188" i="1"/>
  <c r="AQ1158" i="1"/>
  <c r="AQ306" i="1"/>
  <c r="AS631" i="1"/>
  <c r="AS628" i="1"/>
  <c r="AQ204" i="1"/>
  <c r="AQ307" i="1"/>
  <c r="AR1212" i="1"/>
  <c r="AR1054" i="1"/>
  <c r="AQ1234" i="1"/>
  <c r="AR532" i="1"/>
  <c r="AQ43" i="1"/>
  <c r="AS495" i="1"/>
  <c r="AQ1261" i="1"/>
  <c r="AP545" i="1"/>
  <c r="AS136" i="1"/>
  <c r="AR677" i="1"/>
  <c r="AS1144" i="1"/>
  <c r="AS582" i="1"/>
  <c r="AS1170" i="1"/>
  <c r="AQ960" i="1"/>
  <c r="AR741" i="1"/>
  <c r="AS1055" i="1"/>
  <c r="AR1209" i="1"/>
  <c r="AQ709" i="1"/>
  <c r="AS797" i="1"/>
  <c r="AR353" i="1"/>
  <c r="AR761" i="1"/>
  <c r="AR356" i="1"/>
  <c r="AR494" i="1"/>
  <c r="AR208" i="1"/>
  <c r="AQ677" i="1"/>
  <c r="AQ886" i="1"/>
  <c r="AS920" i="1"/>
  <c r="AQ1117" i="1"/>
  <c r="AS1247" i="1"/>
  <c r="AQ393" i="1"/>
  <c r="AR1110" i="1"/>
  <c r="AR1269" i="1"/>
  <c r="AR288" i="1"/>
  <c r="AQ317" i="1"/>
  <c r="AR416" i="1"/>
  <c r="AQ417" i="1"/>
  <c r="AQ66" i="1"/>
  <c r="AS96" i="1"/>
  <c r="AS1209" i="1"/>
  <c r="AQ285" i="1"/>
  <c r="AR1102" i="1"/>
  <c r="AQ127" i="1"/>
  <c r="AQ1010" i="1"/>
  <c r="AQ1228" i="1"/>
  <c r="AS795" i="1"/>
  <c r="AR848" i="1"/>
  <c r="AS900" i="1"/>
  <c r="AS359" i="1"/>
  <c r="AS87" i="1"/>
  <c r="AR790" i="1"/>
  <c r="AR143" i="1"/>
  <c r="AR450" i="1"/>
  <c r="AR613" i="1"/>
  <c r="AQ506" i="1"/>
  <c r="AS1023" i="1"/>
  <c r="AS702" i="1"/>
  <c r="AS701" i="1"/>
  <c r="AR765" i="1"/>
  <c r="AS156" i="1"/>
  <c r="AR995" i="1"/>
  <c r="AS240" i="1"/>
  <c r="AS406" i="1"/>
  <c r="AR1222" i="1"/>
  <c r="AS698" i="1"/>
  <c r="AQ22" i="1"/>
  <c r="AS1105" i="1"/>
  <c r="AR1132" i="1"/>
  <c r="AS219" i="1"/>
  <c r="AQ453" i="1"/>
  <c r="AQ151" i="1"/>
  <c r="AR1235" i="1"/>
  <c r="AQ599" i="1"/>
  <c r="AR1007" i="1"/>
  <c r="AQ1136" i="1"/>
  <c r="AQ75" i="1"/>
  <c r="AR318" i="1"/>
  <c r="AS114" i="1"/>
  <c r="AQ1027" i="1"/>
  <c r="AQ1052" i="1"/>
  <c r="AQ161" i="1"/>
  <c r="AP907" i="1"/>
  <c r="AQ1011" i="1"/>
  <c r="AS519" i="1"/>
  <c r="AS83" i="1"/>
  <c r="AQ30" i="1"/>
  <c r="AQ234" i="1"/>
  <c r="AR136" i="1"/>
  <c r="AQ47" i="1"/>
  <c r="AR778" i="1"/>
  <c r="AS888" i="1"/>
  <c r="AR1180" i="1"/>
  <c r="AQ322" i="1"/>
  <c r="AS463" i="1"/>
  <c r="AQ932" i="1"/>
  <c r="AS794" i="1"/>
  <c r="AR106" i="1"/>
  <c r="AQ450" i="1"/>
  <c r="AS75" i="1"/>
  <c r="AS1054" i="1"/>
  <c r="AS873" i="1"/>
  <c r="AS494" i="1"/>
  <c r="AR101" i="1"/>
  <c r="AR1082" i="1"/>
  <c r="AQ610" i="1"/>
  <c r="AQ1171" i="1"/>
  <c r="AS19" i="1"/>
  <c r="AQ848" i="1"/>
  <c r="AS35" i="1"/>
  <c r="AR945" i="1"/>
  <c r="AQ891" i="1"/>
  <c r="AS1067" i="1"/>
  <c r="AS1198" i="1"/>
  <c r="AR475" i="1"/>
  <c r="AR846" i="1"/>
  <c r="AR869" i="1"/>
  <c r="AS249" i="1"/>
  <c r="AS865" i="1"/>
  <c r="AQ160" i="1"/>
  <c r="AR1151" i="1"/>
  <c r="AQ632" i="1"/>
  <c r="AR551" i="1"/>
  <c r="AS724" i="1"/>
  <c r="AS374" i="1"/>
  <c r="AS1186" i="1"/>
  <c r="AS621" i="1"/>
  <c r="AQ965" i="1"/>
  <c r="AR815" i="1"/>
  <c r="AR1200" i="1"/>
  <c r="AQ188" i="1"/>
  <c r="AQ1181" i="1"/>
  <c r="AS869" i="1"/>
  <c r="AS393" i="1"/>
  <c r="AS609" i="1"/>
  <c r="AS261" i="1"/>
  <c r="AS887" i="1"/>
  <c r="AR926" i="1"/>
  <c r="AR247" i="1"/>
  <c r="AS263" i="1"/>
  <c r="AP187" i="1"/>
  <c r="AR92" i="1"/>
  <c r="AS118" i="1"/>
  <c r="AS712" i="1"/>
  <c r="AQ202" i="1"/>
  <c r="AR78" i="1"/>
  <c r="AS596" i="1"/>
  <c r="AQ1050" i="1"/>
  <c r="AQ760" i="1"/>
  <c r="AR1009" i="1"/>
  <c r="AR1138" i="1"/>
  <c r="AS911" i="1"/>
  <c r="AR287" i="1"/>
  <c r="AR234" i="1"/>
  <c r="AR670" i="1"/>
  <c r="AQ1194" i="1"/>
  <c r="AQ100" i="1"/>
  <c r="AQ1224" i="1"/>
  <c r="AR856" i="1"/>
  <c r="AQ1034" i="1"/>
  <c r="AR804" i="1"/>
  <c r="AQ1257" i="1"/>
  <c r="AQ40" i="1"/>
  <c r="AS855" i="1"/>
  <c r="AR713" i="1"/>
  <c r="AR1192" i="1"/>
  <c r="AR1103" i="1"/>
  <c r="AR707" i="1"/>
  <c r="AR858" i="1"/>
  <c r="AS1240" i="1"/>
  <c r="AR814" i="1"/>
  <c r="AS1011" i="1"/>
  <c r="AQ630" i="1"/>
  <c r="AS194" i="1"/>
  <c r="AS747" i="1"/>
  <c r="AQ281" i="1"/>
  <c r="AR1139" i="1"/>
  <c r="AR746" i="1"/>
  <c r="AS948" i="1"/>
  <c r="AS327" i="1"/>
  <c r="AQ46" i="1"/>
  <c r="AR1088" i="1"/>
  <c r="L593" i="1"/>
  <c r="AS295" i="1"/>
  <c r="AQ343" i="1"/>
  <c r="AS412" i="1"/>
  <c r="AQ305" i="1"/>
  <c r="AR873" i="1"/>
  <c r="AS1200" i="1"/>
  <c r="AR483" i="1"/>
  <c r="AR363" i="1"/>
  <c r="AS353" i="1"/>
  <c r="AQ435" i="1"/>
  <c r="AR772" i="1"/>
  <c r="AQ168" i="1"/>
  <c r="AR215" i="1"/>
  <c r="AR277" i="1"/>
  <c r="AQ621" i="1"/>
  <c r="AS410" i="1"/>
  <c r="AS922" i="1"/>
  <c r="AR381" i="1"/>
  <c r="AR1084" i="1"/>
  <c r="AR154" i="1"/>
  <c r="AQ917" i="1"/>
  <c r="AQ402" i="1"/>
  <c r="AQ1205" i="1"/>
  <c r="AQ574" i="1"/>
  <c r="AQ904" i="1"/>
  <c r="AR209" i="1"/>
  <c r="AR976" i="1"/>
  <c r="AR609" i="1"/>
  <c r="AR134" i="1"/>
  <c r="AQ397" i="1"/>
  <c r="AQ645" i="1"/>
  <c r="AQ1002" i="1"/>
  <c r="AS182" i="1"/>
  <c r="AR439" i="1"/>
  <c r="AR1040" i="1"/>
  <c r="AQ1253" i="1"/>
  <c r="AR528" i="1"/>
  <c r="AS217" i="1"/>
  <c r="AR960" i="1"/>
  <c r="AS1178" i="1"/>
  <c r="AR1080" i="1"/>
  <c r="AQ208" i="1"/>
  <c r="AQ1265" i="1"/>
  <c r="AS791" i="1"/>
  <c r="AR493" i="1"/>
  <c r="AS543" i="1"/>
  <c r="AR968" i="1"/>
  <c r="AQ41" i="1"/>
  <c r="AR265" i="1"/>
  <c r="AR883" i="1"/>
  <c r="AR720" i="1"/>
  <c r="AQ720" i="1"/>
  <c r="AR928" i="1"/>
  <c r="AS145" i="1"/>
  <c r="AR646" i="1"/>
  <c r="AQ169" i="1"/>
  <c r="AR806" i="1"/>
  <c r="AS221" i="1"/>
  <c r="AS1007" i="1"/>
  <c r="AQ1048" i="1"/>
  <c r="AR550" i="1"/>
  <c r="AR455" i="1"/>
  <c r="AS1064" i="1"/>
  <c r="AR630" i="1"/>
  <c r="AQ1014" i="1"/>
  <c r="AS540" i="1"/>
  <c r="AJ126" i="1"/>
  <c r="AS244" i="1"/>
  <c r="AR698" i="1"/>
  <c r="AR719" i="1"/>
  <c r="AS867" i="1"/>
  <c r="AR69" i="1"/>
  <c r="AQ213" i="1"/>
  <c r="AR766" i="1"/>
  <c r="AS570" i="1"/>
  <c r="AR689" i="1"/>
  <c r="AR950" i="1"/>
  <c r="AR414" i="1"/>
  <c r="AQ1155" i="1"/>
  <c r="AQ323" i="1"/>
  <c r="AQ834" i="1"/>
  <c r="AR776" i="1"/>
  <c r="AR832" i="1"/>
  <c r="AQ182" i="1"/>
  <c r="AR715" i="1"/>
  <c r="AS316" i="1"/>
  <c r="AS1131" i="1"/>
  <c r="AS837" i="1"/>
  <c r="AR111" i="1"/>
  <c r="AR269" i="1"/>
  <c r="AS586" i="1"/>
  <c r="AQ748" i="1"/>
  <c r="AQ572" i="1"/>
  <c r="AR831" i="1"/>
  <c r="AR110" i="1"/>
  <c r="AR988" i="1"/>
  <c r="AQ114" i="1"/>
  <c r="AR965" i="1"/>
  <c r="AQ739" i="1"/>
  <c r="AQ505" i="1"/>
  <c r="AS438" i="1"/>
  <c r="AS749" i="1"/>
  <c r="AS1177" i="1"/>
  <c r="AQ928" i="1"/>
  <c r="AR1115" i="1"/>
  <c r="AS499" i="1"/>
  <c r="AQ717" i="1"/>
  <c r="AS1084" i="1"/>
  <c r="AQ840" i="1"/>
  <c r="AR1143" i="1"/>
  <c r="AR98" i="1"/>
  <c r="AR1233" i="1"/>
  <c r="AS305" i="1"/>
  <c r="AQ269" i="1"/>
  <c r="AR1190" i="1"/>
  <c r="AS186" i="1"/>
  <c r="AQ375" i="1"/>
  <c r="AR999" i="1"/>
  <c r="AS11" i="1"/>
  <c r="AQ814" i="1"/>
  <c r="AS1235" i="1"/>
  <c r="AS1091" i="1"/>
  <c r="AQ416" i="1"/>
  <c r="AS536" i="1"/>
  <c r="AS364" i="1"/>
  <c r="AI592" i="1"/>
  <c r="AR352" i="1"/>
  <c r="AS839" i="1"/>
  <c r="AR535" i="1"/>
  <c r="AS814" i="1"/>
  <c r="AS928" i="1"/>
  <c r="AS528" i="1"/>
  <c r="AQ903" i="1"/>
  <c r="AR563" i="1"/>
  <c r="AQ248" i="1"/>
  <c r="AR428" i="1"/>
  <c r="AR1245" i="1"/>
  <c r="AR798" i="1"/>
  <c r="AS1188" i="1"/>
  <c r="AQ859" i="1"/>
  <c r="AR632" i="1"/>
  <c r="AR72" i="1"/>
  <c r="AR223" i="1"/>
  <c r="AS427" i="1"/>
  <c r="AR811" i="1"/>
  <c r="AS738" i="1"/>
  <c r="AR1056" i="1"/>
  <c r="AS91" i="1"/>
  <c r="AQ551" i="1"/>
  <c r="AS686" i="1"/>
  <c r="AR198" i="1"/>
  <c r="AQ1185" i="1"/>
  <c r="AR1255" i="1"/>
  <c r="AS664" i="1"/>
  <c r="AS796" i="1"/>
  <c r="AS1244" i="1"/>
  <c r="AQ321" i="1"/>
  <c r="AR1026" i="1"/>
  <c r="AR570" i="1"/>
  <c r="AR1175" i="1"/>
  <c r="AQ290" i="1"/>
  <c r="AQ353" i="1"/>
  <c r="AS1048" i="1"/>
  <c r="AQ1043" i="1"/>
  <c r="AS290" i="1"/>
  <c r="AQ106" i="1"/>
  <c r="AS510" i="1"/>
  <c r="AQ706" i="1"/>
  <c r="AR537" i="1"/>
  <c r="AS597" i="1"/>
  <c r="AQ1182" i="1"/>
  <c r="AS680" i="1"/>
  <c r="AR834" i="1"/>
  <c r="AS578" i="1"/>
  <c r="AQ1005" i="1"/>
  <c r="AQ877" i="1"/>
  <c r="AQ820" i="1"/>
  <c r="AQ394" i="1"/>
  <c r="AS656" i="1"/>
  <c r="AS216" i="1"/>
  <c r="AS1261" i="1"/>
  <c r="AR669" i="1"/>
  <c r="AS1207" i="1"/>
  <c r="AQ749" i="1"/>
  <c r="AS209" i="1"/>
  <c r="AQ1133" i="1"/>
  <c r="AQ801" i="1"/>
  <c r="AQ400" i="1"/>
  <c r="AS564" i="1"/>
  <c r="AS360" i="1"/>
  <c r="AR271" i="1"/>
  <c r="AR518" i="1"/>
  <c r="AQ1149" i="1"/>
  <c r="AS949" i="1"/>
  <c r="AS553" i="1"/>
  <c r="AR935" i="1"/>
  <c r="AS952" i="1"/>
  <c r="AR1169" i="1"/>
  <c r="AS638" i="1"/>
  <c r="AQ922" i="1"/>
  <c r="AQ480" i="1"/>
  <c r="AS653" i="1"/>
  <c r="AQ1232" i="1"/>
  <c r="AQ606" i="1"/>
  <c r="AS1045" i="1"/>
  <c r="AS661" i="1"/>
  <c r="AS401" i="1"/>
  <c r="AR916" i="1"/>
  <c r="AS14" i="1"/>
  <c r="AS48" i="1"/>
  <c r="AS1193" i="1"/>
  <c r="AQ184" i="1"/>
  <c r="AQ1000" i="1"/>
  <c r="AR366" i="1"/>
  <c r="AR1020" i="1"/>
  <c r="AR889" i="1"/>
  <c r="AS59" i="1"/>
  <c r="AR946" i="1"/>
  <c r="AS634" i="1"/>
  <c r="AS1107" i="1"/>
  <c r="AQ573" i="1"/>
  <c r="AS721" i="1"/>
  <c r="AS954" i="1"/>
  <c r="AR438" i="1"/>
  <c r="AQ218" i="1"/>
  <c r="AQ1162" i="1"/>
  <c r="AR298" i="1"/>
  <c r="AS1156" i="1"/>
  <c r="AS699" i="1"/>
  <c r="AR449" i="1"/>
  <c r="AR27" i="1"/>
  <c r="AR1004" i="1"/>
  <c r="AQ138" i="1"/>
  <c r="AR1179" i="1"/>
  <c r="AQ1184" i="1"/>
  <c r="AQ166" i="1"/>
  <c r="AS1148" i="1"/>
  <c r="AR1206" i="1"/>
  <c r="AS1004" i="1"/>
  <c r="AQ861" i="1"/>
  <c r="AQ1172" i="1"/>
  <c r="AR32" i="1"/>
  <c r="AS579" i="1"/>
  <c r="AQ980" i="1"/>
  <c r="AR1089" i="1"/>
  <c r="AR1104" i="1"/>
  <c r="AS622" i="1"/>
  <c r="AR1172" i="1"/>
  <c r="AQ853" i="1"/>
  <c r="AQ257" i="1"/>
  <c r="AR217" i="1"/>
  <c r="AQ1065" i="1"/>
  <c r="AQ583" i="1"/>
  <c r="AR383" i="1"/>
  <c r="AR1210" i="1"/>
  <c r="AS254" i="1"/>
  <c r="AS1002" i="1"/>
  <c r="AR129" i="1"/>
  <c r="AR1006" i="1"/>
  <c r="AR876" i="1"/>
  <c r="AR844" i="1"/>
  <c r="AS1223" i="1"/>
  <c r="AQ725" i="1"/>
  <c r="AS1160" i="1"/>
  <c r="AR906" i="1"/>
  <c r="AQ926" i="1"/>
  <c r="AR268" i="1"/>
  <c r="AQ1057" i="1"/>
  <c r="AS924" i="1"/>
  <c r="AQ482" i="1"/>
  <c r="AS542" i="1"/>
  <c r="AS222" i="1"/>
  <c r="AQ593" i="1"/>
  <c r="AR588" i="1"/>
  <c r="AR1154" i="1"/>
  <c r="AQ227" i="1"/>
  <c r="AS344" i="1"/>
  <c r="AS95" i="1"/>
  <c r="AQ194" i="1"/>
  <c r="AQ1038" i="1"/>
  <c r="AQ989" i="1"/>
  <c r="AR257" i="1"/>
  <c r="AR961" i="1"/>
  <c r="AP442" i="1"/>
  <c r="AQ1150" i="1"/>
  <c r="AQ203" i="1"/>
  <c r="AQ592" i="1"/>
  <c r="AR1069" i="1"/>
  <c r="AS1019" i="1"/>
  <c r="AQ881" i="1"/>
  <c r="AR892" i="1"/>
  <c r="AS134" i="1"/>
  <c r="AR614" i="1"/>
  <c r="AS475" i="1"/>
  <c r="AS241" i="1"/>
  <c r="AQ577" i="1"/>
  <c r="AQ136" i="1"/>
  <c r="AQ1247" i="1"/>
  <c r="AS280" i="1"/>
  <c r="AQ560" i="1"/>
  <c r="AQ890" i="1"/>
  <c r="AS792" i="1"/>
  <c r="AQ1144" i="1"/>
  <c r="AS715" i="1"/>
  <c r="AS1181" i="1"/>
  <c r="AR641" i="1"/>
  <c r="AQ576" i="1"/>
  <c r="AS1169" i="1"/>
  <c r="AR596" i="1"/>
  <c r="AQ682" i="1"/>
  <c r="AS856" i="1"/>
  <c r="AR734" i="1"/>
  <c r="AQ636" i="1"/>
  <c r="AS60" i="1"/>
  <c r="AS206" i="1"/>
  <c r="AS687" i="1"/>
  <c r="AQ1004" i="1"/>
  <c r="AR418" i="1"/>
  <c r="AS551" i="1"/>
  <c r="AQ429" i="1"/>
  <c r="AQ310" i="1"/>
  <c r="AS1024" i="1"/>
  <c r="AR711" i="1"/>
  <c r="AQ42" i="1"/>
  <c r="AQ369" i="1"/>
  <c r="AQ898" i="1"/>
  <c r="AS782" i="1"/>
  <c r="AQ959" i="1"/>
  <c r="AQ686" i="1"/>
  <c r="AR1157" i="1"/>
  <c r="AQ730" i="1"/>
  <c r="AR1251" i="1"/>
  <c r="AQ1214" i="1"/>
  <c r="AR700" i="1"/>
  <c r="AS923" i="1"/>
  <c r="AS351" i="1"/>
  <c r="AQ1015" i="1"/>
  <c r="AS862" i="1"/>
  <c r="AR732" i="1"/>
  <c r="AS1012" i="1"/>
  <c r="AR992" i="1"/>
  <c r="AR86" i="1"/>
  <c r="AQ1153" i="1"/>
  <c r="AQ640" i="1"/>
  <c r="AQ373" i="1"/>
  <c r="AS836" i="1"/>
  <c r="AS504" i="1"/>
  <c r="AQ491" i="1"/>
  <c r="AS822" i="1"/>
  <c r="AS177" i="1"/>
  <c r="AS310" i="1"/>
  <c r="AR1074" i="1"/>
  <c r="AS556" i="1"/>
  <c r="L170" i="1"/>
  <c r="AQ38" i="1"/>
  <c r="AQ582" i="1"/>
  <c r="AR285" i="1"/>
  <c r="AR566" i="1"/>
  <c r="AR847" i="1"/>
  <c r="AS169" i="1"/>
  <c r="AS199" i="1"/>
  <c r="AR18" i="1"/>
  <c r="AR921" i="1"/>
  <c r="AR650" i="1"/>
  <c r="AS1171" i="1"/>
  <c r="AQ514" i="1"/>
  <c r="AP260" i="1"/>
  <c r="AS446" i="1"/>
  <c r="AQ164" i="1"/>
  <c r="AS395" i="1"/>
  <c r="AQ423" i="1"/>
  <c r="AQ995" i="1"/>
  <c r="AQ933" i="1"/>
  <c r="AQ616" i="1"/>
  <c r="AR1032" i="1"/>
  <c r="AR83" i="1"/>
  <c r="AR396" i="1"/>
  <c r="AQ671" i="1"/>
  <c r="AR375" i="1"/>
  <c r="AR1203" i="1"/>
  <c r="AQ425" i="1"/>
  <c r="AQ747" i="1"/>
  <c r="AR178" i="1"/>
  <c r="AS958" i="1"/>
  <c r="AQ789" i="1"/>
  <c r="AS322" i="1"/>
  <c r="AS733" i="1"/>
  <c r="AQ141" i="1"/>
  <c r="AQ119" i="1"/>
  <c r="AQ550" i="1"/>
  <c r="AS703" i="1"/>
  <c r="AQ1045" i="1"/>
  <c r="AQ680" i="1"/>
  <c r="AQ84" i="1"/>
  <c r="AQ1169" i="1"/>
  <c r="AS1191" i="1"/>
  <c r="AQ104" i="1"/>
  <c r="AR23" i="1"/>
  <c r="AQ727" i="1"/>
  <c r="AQ623" i="1"/>
  <c r="AR1095" i="1"/>
  <c r="AS677" i="1"/>
  <c r="AS348" i="1"/>
  <c r="AR431" i="1"/>
  <c r="AQ594" i="1"/>
  <c r="AS287" i="1"/>
  <c r="AR183" i="1"/>
  <c r="AR160" i="1"/>
  <c r="AS1005" i="1"/>
  <c r="AS151" i="1"/>
  <c r="AS1215" i="1"/>
  <c r="AR672" i="1"/>
  <c r="AS138" i="1"/>
  <c r="AS1082" i="1"/>
  <c r="AQ1092" i="1"/>
  <c r="AS963" i="1"/>
  <c r="AQ105" i="1"/>
  <c r="AR598" i="1"/>
  <c r="AR488" i="1"/>
  <c r="AS167" i="1"/>
  <c r="AR401" i="1"/>
  <c r="AR949" i="1"/>
  <c r="AR224" i="1"/>
  <c r="AQ927" i="1"/>
  <c r="AS286" i="1"/>
  <c r="AQ339" i="1"/>
  <c r="AS394" i="1"/>
  <c r="AS20" i="1"/>
  <c r="AR1097" i="1"/>
  <c r="AR309" i="1"/>
  <c r="AS1102" i="1"/>
  <c r="AR993" i="1"/>
  <c r="AQ1246" i="1"/>
  <c r="AQ144" i="1"/>
  <c r="AR175" i="1"/>
  <c r="AR1075" i="1"/>
  <c r="AQ237" i="1"/>
  <c r="AQ977" i="1"/>
  <c r="AQ1018" i="1"/>
  <c r="AS562" i="1"/>
  <c r="AS537" i="1"/>
  <c r="AS304" i="1"/>
  <c r="AR985" i="1"/>
  <c r="AS961" i="1"/>
  <c r="AR1241" i="1"/>
  <c r="AQ1006" i="1"/>
  <c r="AR228" i="1"/>
  <c r="AR220" i="1"/>
  <c r="AQ831" i="1"/>
  <c r="AS464" i="1"/>
  <c r="AS1267" i="1"/>
  <c r="AR38" i="1"/>
  <c r="AR74" i="1"/>
  <c r="AN593" i="1"/>
  <c r="AQ101" i="1"/>
  <c r="AR139" i="1"/>
  <c r="AQ662" i="1"/>
  <c r="AR1016" i="1"/>
  <c r="AQ694" i="1"/>
  <c r="AQ1189" i="1"/>
  <c r="S398" i="1" l="1"/>
  <c r="X398" i="1" s="1"/>
  <c r="Y398" i="1" s="1"/>
  <c r="W1216" i="1"/>
  <c r="Y1216" i="1" s="1"/>
  <c r="S659" i="1"/>
  <c r="X659" i="1" s="1"/>
  <c r="Y659" i="1" s="1"/>
  <c r="W544" i="1"/>
  <c r="Y544" i="1" s="1"/>
  <c r="W907" i="1"/>
  <c r="AB907" i="1" s="1"/>
  <c r="AE907" i="1" s="1"/>
  <c r="W85" i="1"/>
  <c r="S85" i="1"/>
  <c r="X85" i="1" s="1"/>
  <c r="S94" i="1"/>
  <c r="X94" i="1" s="1"/>
  <c r="W94" i="1"/>
  <c r="S914" i="1"/>
  <c r="X914" i="1" s="1"/>
  <c r="W914" i="1"/>
  <c r="S442" i="1"/>
  <c r="X442" i="1" s="1"/>
  <c r="W442" i="1"/>
  <c r="S581" i="1"/>
  <c r="X581" i="1" s="1"/>
  <c r="AB581" i="1" s="1"/>
  <c r="W1090" i="1"/>
  <c r="S1090" i="1"/>
  <c r="X1090" i="1" s="1"/>
  <c r="W187" i="1"/>
  <c r="S187" i="1"/>
  <c r="X187" i="1" s="1"/>
  <c r="W260" i="1"/>
  <c r="S260" i="1"/>
  <c r="X260" i="1" s="1"/>
  <c r="W545" i="1"/>
  <c r="Y545" i="1" s="1"/>
  <c r="W1199" i="1"/>
  <c r="Y1199" i="1" s="1"/>
  <c r="S390" i="1"/>
  <c r="X390" i="1" s="1"/>
  <c r="Y390" i="1" s="1"/>
  <c r="AU103" i="1"/>
  <c r="AU374" i="1"/>
  <c r="AU1064" i="1"/>
  <c r="AU862" i="1"/>
  <c r="AU5" i="1"/>
  <c r="AU323" i="1"/>
  <c r="AU26" i="1"/>
  <c r="AU953" i="1"/>
  <c r="AU975" i="1"/>
  <c r="AU1056" i="1"/>
  <c r="AU145" i="1"/>
  <c r="AU10" i="1"/>
  <c r="AU747" i="1"/>
  <c r="AU964" i="1"/>
  <c r="AU1119" i="1"/>
  <c r="AU850" i="1"/>
  <c r="AU222" i="1"/>
  <c r="AU58" i="1"/>
  <c r="AU980" i="1"/>
  <c r="AU1146" i="1"/>
  <c r="AU803" i="1"/>
  <c r="AU598" i="1"/>
  <c r="AU1232" i="1"/>
  <c r="AU939" i="1"/>
  <c r="AU594" i="1"/>
  <c r="AU330" i="1"/>
  <c r="AU956" i="1"/>
  <c r="AU563" i="1"/>
  <c r="AU551" i="1"/>
  <c r="AU117" i="1"/>
  <c r="AU235" i="1"/>
  <c r="AU718" i="1"/>
  <c r="AU1070" i="1"/>
  <c r="AU859" i="1"/>
  <c r="AU895" i="1"/>
  <c r="AU761" i="1"/>
  <c r="AU947" i="1"/>
  <c r="AU499" i="1"/>
  <c r="AU221" i="1"/>
  <c r="AU17" i="1"/>
  <c r="AU757" i="1"/>
  <c r="AU867" i="1"/>
  <c r="AU90" i="1"/>
  <c r="AU125" i="1"/>
  <c r="AU531" i="1"/>
  <c r="AU912" i="1"/>
  <c r="AU168" i="1"/>
  <c r="AU1249" i="1"/>
  <c r="AU1172" i="1"/>
  <c r="AU834" i="1"/>
  <c r="AU937" i="1"/>
  <c r="AU197" i="1"/>
  <c r="AU240" i="1"/>
  <c r="AU582" i="1"/>
  <c r="AU848" i="1"/>
  <c r="AU6" i="1"/>
  <c r="AU234" i="1"/>
  <c r="AU352" i="1"/>
  <c r="AU1230" i="1"/>
  <c r="AU833" i="1"/>
  <c r="AU692" i="1"/>
  <c r="AU647" i="1"/>
  <c r="AU837" i="1"/>
  <c r="AU80" i="1"/>
  <c r="AU179" i="1"/>
  <c r="AU1082" i="1"/>
  <c r="AU372" i="1"/>
  <c r="AU1190" i="1"/>
  <c r="AU1072" i="1"/>
  <c r="AU897" i="1"/>
  <c r="AU457" i="1"/>
  <c r="AU395" i="1"/>
  <c r="AU938" i="1"/>
  <c r="AU583" i="1"/>
  <c r="AU861" i="1"/>
  <c r="AU932" i="1"/>
  <c r="AU760" i="1"/>
  <c r="AU174" i="1"/>
  <c r="AU12" i="1"/>
  <c r="AU95" i="1"/>
  <c r="AU23" i="1"/>
  <c r="AU668" i="1"/>
  <c r="AU201" i="1"/>
  <c r="AU198" i="1"/>
  <c r="AU248" i="1"/>
  <c r="AU244" i="1"/>
  <c r="AU1245" i="1"/>
  <c r="AU284" i="1"/>
  <c r="AU1132" i="1"/>
  <c r="AU686" i="1"/>
  <c r="AU1221" i="1"/>
  <c r="AU83" i="1"/>
  <c r="AU325" i="1"/>
  <c r="AU397" i="1"/>
  <c r="AU564" i="1"/>
  <c r="AU70" i="1"/>
  <c r="AU119" i="1"/>
  <c r="AU814" i="1"/>
  <c r="AU1192" i="1"/>
  <c r="AU473" i="1"/>
  <c r="AU116" i="1"/>
  <c r="AU1260" i="1"/>
  <c r="AU1028" i="1"/>
  <c r="AU818" i="1"/>
  <c r="AU690" i="1"/>
  <c r="AU396" i="1"/>
  <c r="AU845" i="1"/>
  <c r="AU764" i="1"/>
  <c r="AU364" i="1"/>
  <c r="AU298" i="1"/>
  <c r="AU541" i="1"/>
  <c r="AU356" i="1"/>
  <c r="AU514" i="1"/>
  <c r="AU1066" i="1"/>
  <c r="AU847" i="1"/>
  <c r="AU1145" i="1"/>
  <c r="AU585" i="1"/>
  <c r="AU84" i="1"/>
  <c r="AU884" i="1"/>
  <c r="AU1004" i="1"/>
  <c r="AU687" i="1"/>
  <c r="AU24" i="1"/>
  <c r="AU990" i="1"/>
  <c r="AU421" i="1"/>
  <c r="AU1263" i="1"/>
  <c r="AU192" i="1"/>
  <c r="AU271" i="1"/>
  <c r="AU415" i="1"/>
  <c r="AU1081" i="1"/>
  <c r="AU77" i="1"/>
  <c r="AU211" i="1"/>
  <c r="AU1227" i="1"/>
  <c r="AU1055" i="1"/>
  <c r="AU609" i="1"/>
  <c r="AU983" i="1"/>
  <c r="AU615" i="1"/>
  <c r="AU825" i="1"/>
  <c r="AU888" i="1"/>
  <c r="AU138" i="1"/>
  <c r="AU274" i="1"/>
  <c r="AU828" i="1"/>
  <c r="AU203" i="1"/>
  <c r="AU258" i="1"/>
  <c r="AU229" i="1"/>
  <c r="AU1107" i="1"/>
  <c r="AU921" i="1"/>
  <c r="AU1021" i="1"/>
  <c r="AU815" i="1"/>
  <c r="AU1265" i="1"/>
  <c r="AU162" i="1"/>
  <c r="AU455" i="1"/>
  <c r="AU534" i="1"/>
  <c r="AU800" i="1"/>
  <c r="AU896" i="1"/>
  <c r="AU646" i="1"/>
  <c r="AU873" i="1"/>
  <c r="AU979" i="1"/>
  <c r="AU910" i="1"/>
  <c r="AU1215" i="1"/>
  <c r="AU955" i="1"/>
  <c r="AU930" i="1"/>
  <c r="AU1169" i="1"/>
  <c r="AU1106" i="1"/>
  <c r="AU490" i="1"/>
  <c r="AU1026" i="1"/>
  <c r="AU674" i="1"/>
  <c r="AU342" i="1"/>
  <c r="AU183" i="1"/>
  <c r="AU838" i="1"/>
  <c r="AU700" i="1"/>
  <c r="AU206" i="1"/>
  <c r="AU1205" i="1"/>
  <c r="AU357" i="1"/>
  <c r="AU801" i="1"/>
  <c r="AU212" i="1"/>
  <c r="AU892" i="1"/>
  <c r="AU1034" i="1"/>
  <c r="AU503" i="1"/>
  <c r="AU151" i="1"/>
  <c r="AU944" i="1"/>
  <c r="AU13" i="1"/>
  <c r="AU854" i="1"/>
  <c r="AU334" i="1"/>
  <c r="AU267" i="1"/>
  <c r="AU412" i="1"/>
  <c r="AU71" i="1"/>
  <c r="AU993" i="1"/>
  <c r="AU863" i="1"/>
  <c r="AU315" i="1"/>
  <c r="AU362" i="1"/>
  <c r="AU844" i="1"/>
  <c r="AU701" i="1"/>
  <c r="AU1250" i="1"/>
  <c r="AU50" i="1"/>
  <c r="AU1075" i="1"/>
  <c r="AU852" i="1"/>
  <c r="AU603" i="1"/>
  <c r="AU8" i="1"/>
  <c r="AU286" i="1"/>
  <c r="AU1129" i="1"/>
  <c r="AU207" i="1"/>
  <c r="AU906" i="1"/>
  <c r="AU1142" i="1"/>
  <c r="AU1105" i="1"/>
  <c r="AU1228" i="1"/>
  <c r="AU219" i="1"/>
  <c r="AU39" i="1"/>
  <c r="AU1193" i="1"/>
  <c r="AU835" i="1"/>
  <c r="AU1042" i="1"/>
  <c r="AU810" i="1"/>
  <c r="AU525" i="1"/>
  <c r="AU899" i="1"/>
  <c r="AU1242" i="1"/>
  <c r="AU96" i="1"/>
  <c r="AU1029" i="1"/>
  <c r="AU908" i="1"/>
  <c r="AU778" i="1"/>
  <c r="AU639" i="1"/>
  <c r="AU577" i="1"/>
  <c r="AU423" i="1"/>
  <c r="AU314" i="1"/>
  <c r="AU831" i="1"/>
  <c r="AU1240" i="1"/>
  <c r="AU943" i="1"/>
  <c r="AU100" i="1"/>
  <c r="AU877" i="1"/>
  <c r="AU1003" i="1"/>
  <c r="AU992" i="1"/>
  <c r="AU111" i="1"/>
  <c r="AU144" i="1"/>
  <c r="AU200" i="1"/>
  <c r="AU281" i="1"/>
  <c r="AU1120" i="1"/>
  <c r="AU445" i="1"/>
  <c r="AU1170" i="1"/>
  <c r="AU1271" i="1"/>
  <c r="AU858" i="1"/>
  <c r="AU1022" i="1"/>
  <c r="AU1247" i="1"/>
  <c r="AU186" i="1"/>
  <c r="AU617" i="1"/>
  <c r="AU283" i="1"/>
  <c r="AU843" i="1"/>
  <c r="AU614" i="1"/>
  <c r="AU871" i="1"/>
  <c r="AU963" i="1"/>
  <c r="AU134" i="1"/>
  <c r="AU268" i="1"/>
  <c r="AU808" i="1"/>
  <c r="AU510" i="1"/>
  <c r="AU1237" i="1"/>
  <c r="AU387" i="1"/>
  <c r="AU1264" i="1"/>
  <c r="AU530" i="1"/>
  <c r="AU919" i="1"/>
  <c r="AU1194" i="1"/>
  <c r="AU567" i="1"/>
  <c r="AU1269" i="1"/>
  <c r="AU891" i="1"/>
  <c r="AU586" i="1"/>
  <c r="AU780" i="1"/>
  <c r="AU568" i="1"/>
  <c r="AU758" i="1"/>
  <c r="AU110" i="1"/>
  <c r="AU851" i="1"/>
  <c r="AU929" i="1"/>
  <c r="AU392" i="1"/>
  <c r="AU1236" i="1"/>
  <c r="AU882" i="1"/>
  <c r="AU931" i="1"/>
  <c r="AU770" i="1"/>
  <c r="AU1141" i="1"/>
  <c r="AU693" i="1"/>
  <c r="AU868" i="1"/>
  <c r="AU15" i="1"/>
  <c r="AU781" i="1"/>
  <c r="AU1223" i="1"/>
  <c r="AU595" i="1"/>
  <c r="AU99" i="1"/>
  <c r="AU1211" i="1"/>
  <c r="AU195" i="1"/>
  <c r="AU501" i="1"/>
  <c r="AU1235" i="1"/>
  <c r="AU918" i="1"/>
  <c r="AU900" i="1"/>
  <c r="AU1188" i="1"/>
  <c r="AU518" i="1"/>
  <c r="AU1157" i="1"/>
  <c r="AU746" i="1"/>
  <c r="AU49" i="1"/>
  <c r="AU1156" i="1"/>
  <c r="AU604" i="1"/>
  <c r="AU705" i="1"/>
  <c r="AU205" i="1"/>
  <c r="AU21" i="1"/>
  <c r="AU704" i="1"/>
  <c r="AU127" i="1"/>
  <c r="AU1054" i="1"/>
  <c r="AU1234" i="1"/>
  <c r="AU105" i="1"/>
  <c r="AU155" i="1"/>
  <c r="AU337" i="1"/>
  <c r="AU727" i="1"/>
  <c r="AU16" i="1"/>
  <c r="AU630" i="1"/>
  <c r="AU1138" i="1"/>
  <c r="AU1098" i="1"/>
  <c r="AU454" i="1"/>
  <c r="AU584" i="1"/>
  <c r="AU1033" i="1"/>
  <c r="AU1011" i="1"/>
  <c r="AU213" i="1"/>
  <c r="AU533" i="1"/>
  <c r="AU48" i="1"/>
  <c r="AU809" i="1"/>
  <c r="AU160" i="1"/>
  <c r="AU1208" i="1"/>
  <c r="AU169" i="1"/>
  <c r="AU137" i="1"/>
  <c r="AU172" i="1"/>
  <c r="AU241" i="1"/>
  <c r="AU1158" i="1"/>
  <c r="AU158" i="1"/>
  <c r="AU22" i="1"/>
  <c r="AU365" i="1"/>
  <c r="AU67" i="1"/>
  <c r="AU991" i="1"/>
  <c r="AU823" i="1"/>
  <c r="AU570" i="1"/>
  <c r="AU32" i="1"/>
  <c r="AU128" i="1"/>
  <c r="AU846" i="1"/>
  <c r="AU178" i="1"/>
  <c r="AU143" i="1"/>
  <c r="AU546" i="1"/>
  <c r="AU55" i="1"/>
  <c r="AU1091" i="1"/>
  <c r="AU1166" i="1"/>
  <c r="AU1076" i="1"/>
  <c r="AU578" i="1"/>
  <c r="AU785" i="1"/>
  <c r="AU966" i="1"/>
  <c r="AU1112" i="1"/>
  <c r="AU25" i="1"/>
  <c r="AU159" i="1"/>
  <c r="AU1084" i="1"/>
  <c r="AU587" i="1"/>
  <c r="AU786" i="1"/>
  <c r="AU239" i="1"/>
  <c r="AU243" i="1"/>
  <c r="AU266" i="1"/>
  <c r="AU842" i="1"/>
  <c r="AU1189" i="1"/>
  <c r="AU112" i="1"/>
  <c r="AU93" i="1"/>
  <c r="AU853" i="1"/>
  <c r="AU1002" i="1"/>
  <c r="AU790" i="1"/>
  <c r="AU133" i="1"/>
  <c r="AU461" i="1"/>
  <c r="AU287" i="1"/>
  <c r="AU1187" i="1"/>
  <c r="AU1078" i="1"/>
  <c r="AU295" i="1"/>
  <c r="AU827" i="1"/>
  <c r="AU1095" i="1"/>
  <c r="AU19" i="1"/>
  <c r="AU1200" i="1"/>
  <c r="AU456" i="1"/>
  <c r="AU880" i="1"/>
  <c r="AU405" i="1"/>
  <c r="AU1267" i="1"/>
  <c r="AU79" i="1"/>
  <c r="AU689" i="1"/>
  <c r="AU344" i="1"/>
  <c r="AU905" i="1"/>
  <c r="AU1131" i="1"/>
  <c r="AU511" i="1"/>
  <c r="AU789" i="1"/>
  <c r="AU602" i="1"/>
  <c r="AU612" i="1"/>
  <c r="AU1251" i="1"/>
  <c r="AU104" i="1"/>
  <c r="AU280" i="1"/>
  <c r="AU536" i="1"/>
  <c r="AU1259" i="1"/>
  <c r="AU124" i="1"/>
  <c r="AU1248" i="1"/>
  <c r="AU865" i="1"/>
  <c r="AU7" i="1"/>
  <c r="AU1126" i="1"/>
  <c r="AU438" i="1"/>
  <c r="AU836" i="1"/>
  <c r="AU985" i="1"/>
  <c r="AU1005" i="1"/>
  <c r="AU1050" i="1"/>
  <c r="AU141" i="1"/>
  <c r="AU976" i="1"/>
  <c r="AU1175" i="1"/>
  <c r="AU606" i="1"/>
  <c r="AU881" i="1"/>
  <c r="AU194" i="1"/>
  <c r="AU1016" i="1"/>
  <c r="AU282" i="1"/>
  <c r="AU1255" i="1"/>
  <c r="AU1201" i="1"/>
  <c r="AU820" i="1"/>
  <c r="AU434" i="1"/>
  <c r="AU640" i="1"/>
  <c r="AU1241" i="1"/>
  <c r="AU728" i="1"/>
  <c r="AU756" i="1"/>
  <c r="AU1036" i="1"/>
  <c r="AU988" i="1"/>
  <c r="AU590" i="1"/>
  <c r="AU870" i="1"/>
  <c r="AU1174" i="1"/>
  <c r="AU1092" i="1"/>
  <c r="AU872" i="1"/>
  <c r="AU826" i="1"/>
  <c r="AU98" i="1"/>
  <c r="AU989" i="1"/>
  <c r="AU684" i="1"/>
  <c r="AU739" i="1"/>
  <c r="AU40" i="1"/>
  <c r="AU1243" i="1"/>
  <c r="AU1065" i="1"/>
  <c r="AU773" i="1"/>
  <c r="AU767" i="1"/>
  <c r="AU443" i="1"/>
  <c r="AU864" i="1"/>
  <c r="AU196" i="1"/>
  <c r="AU771" i="1"/>
  <c r="AU688" i="1"/>
  <c r="AU491" i="1"/>
  <c r="AU63" i="1"/>
  <c r="AU649" i="1"/>
  <c r="AU307" i="1"/>
  <c r="AU1204" i="1"/>
  <c r="AU228" i="1"/>
  <c r="AU968" i="1"/>
  <c r="AU967" i="1"/>
  <c r="AU173" i="1"/>
  <c r="AU911" i="1"/>
  <c r="AU285" i="1"/>
  <c r="AU146" i="1"/>
  <c r="AU166" i="1"/>
  <c r="AU638" i="1"/>
  <c r="AU139" i="1"/>
  <c r="AU981" i="1"/>
  <c r="AU1045" i="1"/>
  <c r="AU316" i="1"/>
  <c r="AU629" i="1"/>
  <c r="AU269" i="1"/>
  <c r="AU782" i="1"/>
  <c r="AU68" i="1"/>
  <c r="AU532" i="1"/>
  <c r="AU893" i="1"/>
  <c r="AU555" i="1"/>
  <c r="AU11" i="1"/>
  <c r="AU600" i="1"/>
  <c r="AU371" i="1"/>
  <c r="AU754" i="1"/>
  <c r="AU876" i="1"/>
  <c r="AU890" i="1"/>
  <c r="AU691" i="1"/>
  <c r="AU886" i="1"/>
  <c r="AU772" i="1"/>
  <c r="AU188" i="1"/>
  <c r="AU1184" i="1"/>
  <c r="AU889" i="1"/>
  <c r="AU856" i="1"/>
  <c r="AU948" i="1"/>
  <c r="AU257" i="1"/>
  <c r="AU920" i="1"/>
  <c r="AU984" i="1"/>
  <c r="AU1256" i="1"/>
  <c r="AU1093" i="1"/>
  <c r="AU524" i="1"/>
  <c r="AU1046" i="1"/>
  <c r="AU1012" i="1"/>
  <c r="AU136" i="1"/>
  <c r="AU887" i="1"/>
  <c r="AU1173" i="1"/>
  <c r="AU1086" i="1"/>
  <c r="AU486" i="1"/>
  <c r="AU177" i="1"/>
  <c r="AU802" i="1"/>
  <c r="AU1020" i="1"/>
  <c r="AU977" i="1"/>
  <c r="AU1239" i="1"/>
  <c r="AU662" i="1"/>
  <c r="AU1270" i="1"/>
  <c r="AU102" i="1"/>
  <c r="AU1019" i="1"/>
  <c r="AU478" i="1"/>
  <c r="AU190" i="1"/>
  <c r="AU769" i="1"/>
  <c r="AU426" i="1"/>
  <c r="AU223" i="1"/>
  <c r="AU1171" i="1"/>
  <c r="AU998" i="1"/>
  <c r="AU59" i="1"/>
  <c r="AU1147" i="1"/>
  <c r="AU202" i="1"/>
  <c r="AU765" i="1"/>
  <c r="AU121" i="1"/>
  <c r="AU707" i="1"/>
  <c r="AU1047" i="1"/>
  <c r="AU1089" i="1"/>
  <c r="AU368" i="1"/>
  <c r="AU500" i="1"/>
  <c r="AU779" i="1"/>
  <c r="AU386" i="1"/>
  <c r="AU191" i="1"/>
  <c r="AU414" i="1"/>
  <c r="AU47" i="1"/>
  <c r="AU817" i="1"/>
  <c r="AU515" i="1"/>
  <c r="AU45" i="1"/>
  <c r="AU1253" i="1"/>
  <c r="AU277" i="1"/>
  <c r="AU313" i="1"/>
  <c r="AU154" i="1"/>
  <c r="AU799" i="1"/>
  <c r="AU403" i="1"/>
  <c r="AU849" i="1"/>
  <c r="AU788" i="1"/>
  <c r="AU744" i="1"/>
  <c r="AU1229" i="1"/>
  <c r="AU763" i="1"/>
  <c r="AU829" i="1"/>
  <c r="AU1053" i="1"/>
  <c r="AU353" i="1"/>
  <c r="AU109" i="1"/>
  <c r="AU813" i="1"/>
  <c r="AU161" i="1"/>
  <c r="AU479" i="1"/>
  <c r="AU709" i="1"/>
  <c r="AU839" i="1"/>
  <c r="AU1134" i="1"/>
  <c r="AU444" i="1"/>
  <c r="AU608" i="1"/>
  <c r="AU1238" i="1"/>
  <c r="AU167" i="1"/>
  <c r="AU1258" i="1"/>
  <c r="AU1094" i="1"/>
  <c r="AU1213" i="1"/>
  <c r="AU189" i="1"/>
  <c r="AU1214" i="1"/>
  <c r="AU272" i="1"/>
  <c r="AU341" i="1"/>
  <c r="AU1262" i="1"/>
  <c r="AU973" i="1"/>
  <c r="AU821" i="1"/>
  <c r="AU894" i="1"/>
  <c r="AU273" i="1"/>
  <c r="AU644" i="1"/>
  <c r="AU487" i="1"/>
  <c r="AU430" i="1"/>
  <c r="AU312" i="1"/>
  <c r="AU711" i="1"/>
  <c r="AU661" i="1"/>
  <c r="AU163" i="1"/>
  <c r="AU424" i="1"/>
  <c r="AU1186" i="1"/>
  <c r="AU610" i="1"/>
  <c r="AU290" i="1"/>
  <c r="AU974" i="1"/>
  <c r="AU954" i="1"/>
  <c r="AU1114" i="1"/>
  <c r="AU383" i="1"/>
  <c r="AU857" i="1"/>
  <c r="AU299" i="1"/>
  <c r="AU885" i="1"/>
  <c r="AU768" i="1"/>
  <c r="AU363" i="1"/>
  <c r="AU300" i="1"/>
  <c r="AU297" i="1"/>
  <c r="AU1191" i="1"/>
  <c r="AU571" i="1"/>
  <c r="AU264" i="1"/>
  <c r="AU927" i="1"/>
  <c r="AU832" i="1"/>
  <c r="AU1246" i="1"/>
  <c r="AU446" i="1"/>
  <c r="AU220" i="1"/>
  <c r="AU509" i="1"/>
  <c r="AU1130" i="1"/>
  <c r="AU648" i="1"/>
  <c r="AU1233" i="1"/>
  <c r="AU626" i="1"/>
  <c r="AU72" i="1"/>
  <c r="AU703" i="1"/>
  <c r="AU64" i="1"/>
  <c r="AU958" i="1"/>
  <c r="AU1155" i="1"/>
  <c r="AU69" i="1"/>
  <c r="AU393" i="1"/>
  <c r="AU745" i="1"/>
  <c r="AU611" i="1"/>
  <c r="AU819" i="1"/>
  <c r="AU309" i="1"/>
  <c r="AU1043" i="1"/>
  <c r="AU270" i="1"/>
  <c r="AU516" i="1"/>
  <c r="AU613" i="1"/>
  <c r="AU355" i="1"/>
  <c r="AU1038" i="1"/>
  <c r="AU869" i="1"/>
  <c r="AU425" i="1"/>
  <c r="AU766" i="1"/>
  <c r="AU416" i="1"/>
  <c r="AU502" i="1"/>
  <c r="AU1024" i="1"/>
  <c r="AU373" i="1"/>
  <c r="AU879" i="1"/>
  <c r="AU572" i="1"/>
  <c r="AU722" i="1"/>
  <c r="AU969" i="1"/>
  <c r="AU382" i="1"/>
  <c r="AU759" i="1"/>
  <c r="AU422" i="1"/>
  <c r="AU65" i="1"/>
  <c r="AU737" i="1"/>
  <c r="AU1212" i="1"/>
  <c r="AU18" i="1"/>
  <c r="AU75" i="1"/>
  <c r="AU1018" i="1"/>
  <c r="AU708" i="1"/>
  <c r="AU97" i="1"/>
  <c r="AU860" i="1"/>
  <c r="AU855" i="1"/>
  <c r="AU1257" i="1"/>
  <c r="AU1025" i="1"/>
  <c r="AU1100" i="1"/>
  <c r="AU394" i="1"/>
  <c r="AU130" i="1"/>
  <c r="AU51" i="1"/>
  <c r="AU631" i="1"/>
  <c r="AU1032" i="1"/>
  <c r="AU566" i="1"/>
  <c r="AU1069" i="1"/>
  <c r="AU215" i="1"/>
  <c r="AU672" i="1"/>
  <c r="AU350" i="1"/>
  <c r="AU798" i="1"/>
  <c r="AU460" i="1"/>
  <c r="AU1102" i="1"/>
  <c r="AU1017" i="1"/>
  <c r="AU318" i="1"/>
  <c r="AU926" i="1"/>
  <c r="AU965" i="1"/>
  <c r="AU35" i="1"/>
  <c r="AU753" i="1"/>
  <c r="AU413" i="1"/>
  <c r="AU129" i="1"/>
  <c r="AU909" i="1"/>
  <c r="AU719" i="1"/>
  <c r="AU1148" i="1"/>
  <c r="AU332" i="1"/>
  <c r="AU214" i="1"/>
  <c r="AU1031" i="1"/>
  <c r="AU812" i="1"/>
  <c r="AU666" i="1"/>
  <c r="AU797" i="1"/>
  <c r="AU27" i="1"/>
  <c r="AU650" i="1"/>
  <c r="AU1143" i="1"/>
  <c r="AU458" i="1"/>
  <c r="AU1244" i="1"/>
  <c r="AU1044" i="1"/>
  <c r="AU14" i="1"/>
  <c r="AU1085" i="1"/>
  <c r="AU1110" i="1"/>
  <c r="AU735" i="1"/>
  <c r="AU787" i="1"/>
  <c r="AU811" i="1"/>
  <c r="AU783" i="1"/>
  <c r="AU140" i="1"/>
  <c r="AU1222" i="1"/>
  <c r="AU1104" i="1"/>
  <c r="AU1097" i="1"/>
  <c r="AU1067" i="1"/>
  <c r="AU1057" i="1"/>
  <c r="AU354" i="1"/>
  <c r="AU565" i="1"/>
  <c r="AU738" i="1"/>
  <c r="AU263" i="1"/>
  <c r="AU982" i="1"/>
  <c r="AU349" i="1"/>
  <c r="AU261" i="1"/>
  <c r="AU92" i="1"/>
  <c r="AU308" i="1"/>
  <c r="AU736" i="1"/>
  <c r="AU1113" i="1"/>
  <c r="AU951" i="1"/>
  <c r="AU157" i="1"/>
  <c r="AU339" i="1"/>
  <c r="AU1010" i="1"/>
  <c r="AU41" i="1"/>
  <c r="AU675" i="1"/>
  <c r="AU784" i="1"/>
  <c r="AU933" i="1"/>
  <c r="AU262" i="1"/>
  <c r="AU459" i="1"/>
  <c r="AU1206" i="1"/>
  <c r="AU404" i="1"/>
  <c r="AU1115" i="1"/>
  <c r="AU959" i="1"/>
  <c r="AU632" i="1"/>
  <c r="AU1261" i="1"/>
  <c r="AU1207" i="1"/>
  <c r="AU1268" i="1"/>
  <c r="AU547" i="1"/>
  <c r="AU597" i="1"/>
  <c r="AU1144" i="1"/>
  <c r="AU883" i="1"/>
  <c r="AU824" i="1"/>
  <c r="AU904" i="1"/>
  <c r="AU762" i="1"/>
  <c r="AU710" i="1"/>
  <c r="AU816" i="1"/>
  <c r="AU184" i="1"/>
  <c r="AU62" i="1"/>
  <c r="AU388" i="1"/>
  <c r="AU841" i="1"/>
  <c r="AU528" i="1"/>
  <c r="AU830" i="1"/>
  <c r="AU807" i="1"/>
  <c r="AU805" i="1"/>
  <c r="AU29" i="1"/>
  <c r="AU343" i="1"/>
  <c r="AU1014" i="1"/>
  <c r="AU20" i="1"/>
  <c r="AU1123" i="1"/>
  <c r="AU496" i="1"/>
  <c r="AU218" i="1"/>
  <c r="AU1121" i="1"/>
  <c r="AU1103" i="1"/>
  <c r="AU1122" i="1"/>
  <c r="AU433" i="1"/>
  <c r="AU340" i="1"/>
  <c r="AU324" i="1"/>
  <c r="AU978" i="1"/>
  <c r="AU466" i="1"/>
  <c r="AU1088" i="1"/>
  <c r="AU667" i="1"/>
  <c r="AU806" i="1"/>
  <c r="AU36" i="1"/>
  <c r="AU484" i="1"/>
  <c r="AU74" i="1"/>
  <c r="AU1225" i="1"/>
  <c r="AU643" i="1"/>
  <c r="AU495" i="1"/>
  <c r="AU305" i="1"/>
  <c r="AU619" i="1"/>
  <c r="AU537" i="1"/>
  <c r="AU1154" i="1"/>
  <c r="AU729" i="1"/>
  <c r="AU777" i="1"/>
  <c r="AU942" i="1"/>
  <c r="AU91" i="1"/>
  <c r="AU557" i="1"/>
  <c r="AU677" i="1"/>
  <c r="AU265" i="1"/>
  <c r="AU702" i="1"/>
  <c r="AU76" i="1"/>
  <c r="AU278" i="1"/>
  <c r="AU493" i="1"/>
  <c r="AU698" i="1"/>
  <c r="AU369" i="1"/>
  <c r="AU1109" i="1"/>
  <c r="AU440" i="1"/>
  <c r="AU1040" i="1"/>
  <c r="AU793" i="1"/>
  <c r="AU468" i="1"/>
  <c r="AU360" i="1"/>
  <c r="AU245" i="1"/>
  <c r="AU903" i="1"/>
  <c r="AU1164" i="1"/>
  <c r="AU941" i="1"/>
  <c r="AU1151" i="1"/>
  <c r="AU370" i="1"/>
  <c r="AU492" i="1"/>
  <c r="AU665" i="1"/>
  <c r="AU227" i="1"/>
  <c r="AU1135" i="1"/>
  <c r="AU1162" i="1"/>
  <c r="AU293" i="1"/>
  <c r="AU670" i="1"/>
  <c r="AU726" i="1"/>
  <c r="AU962" i="1"/>
  <c r="AU569" i="1"/>
  <c r="AU118" i="1"/>
  <c r="AU302" i="1"/>
  <c r="AU447" i="1"/>
  <c r="AU114" i="1"/>
  <c r="AU54" i="1"/>
  <c r="AU1226" i="1"/>
  <c r="AU1140" i="1"/>
  <c r="AU654" i="1"/>
  <c r="AU656" i="1"/>
  <c r="AU87" i="1"/>
  <c r="AU1083" i="1"/>
  <c r="AU253" i="1"/>
  <c r="AU725" i="1"/>
  <c r="AU1181" i="1"/>
  <c r="AU946" i="1"/>
  <c r="AU934" i="1"/>
  <c r="AU1009" i="1"/>
  <c r="AU519" i="1"/>
  <c r="AU321" i="1"/>
  <c r="AU449" i="1"/>
  <c r="AU73" i="1"/>
  <c r="AU399" i="1"/>
  <c r="AU464" i="1"/>
  <c r="AU378" i="1"/>
  <c r="AU1059" i="1"/>
  <c r="AU306" i="1"/>
  <c r="AU548" i="1"/>
  <c r="AU796" i="1"/>
  <c r="AU170" i="1"/>
  <c r="AU1159" i="1"/>
  <c r="AU940" i="1"/>
  <c r="AU279" i="1"/>
  <c r="AU901" i="1"/>
  <c r="AU249" i="1"/>
  <c r="AU917" i="1"/>
  <c r="AU717" i="1"/>
  <c r="AU1210" i="1"/>
  <c r="AU714" i="1"/>
  <c r="AU628" i="1"/>
  <c r="AU996" i="1"/>
  <c r="AU1139" i="1"/>
  <c r="AU1136" i="1"/>
  <c r="AU409" i="1"/>
  <c r="AU132" i="1"/>
  <c r="AU625" i="1"/>
  <c r="AU181" i="1"/>
  <c r="AU1153" i="1"/>
  <c r="AU401" i="1"/>
  <c r="AU720" i="1"/>
  <c r="AU1108" i="1"/>
  <c r="AU636" i="1"/>
  <c r="AU902" i="1"/>
  <c r="AU634" i="1"/>
  <c r="AU795" i="1"/>
  <c r="AU522" i="1"/>
  <c r="AU1196" i="1"/>
  <c r="AU1219" i="1"/>
  <c r="AU469" i="1"/>
  <c r="AU1182" i="1"/>
  <c r="AU450" i="1"/>
  <c r="AU552" i="1"/>
  <c r="AU558" i="1"/>
  <c r="AU481" i="1"/>
  <c r="AU696" i="1"/>
  <c r="AU699" i="1"/>
  <c r="AU1197" i="1"/>
  <c r="AU411" i="1"/>
  <c r="AU88" i="1"/>
  <c r="AU506" i="1"/>
  <c r="AU794" i="1"/>
  <c r="AU1152" i="1"/>
  <c r="AU623" i="1"/>
  <c r="AU441" i="1"/>
  <c r="AU935" i="1"/>
  <c r="AU875" i="1"/>
  <c r="AU1179" i="1"/>
  <c r="AU482" i="1"/>
  <c r="AU682" i="1"/>
  <c r="AU471" i="1"/>
  <c r="AU589" i="1"/>
  <c r="AU384" i="1"/>
  <c r="AU351" i="1"/>
  <c r="AU596" i="1"/>
  <c r="AU999" i="1"/>
  <c r="AU37" i="1"/>
  <c r="AU1118" i="1"/>
  <c r="AU347" i="1"/>
  <c r="AU599" i="1"/>
  <c r="AU749" i="1"/>
  <c r="AU291" i="1"/>
  <c r="AU149" i="1"/>
  <c r="AU379" i="1"/>
  <c r="AU498" i="1"/>
  <c r="AU385" i="1"/>
  <c r="AU539" i="1"/>
  <c r="AU721" i="1"/>
  <c r="AU377" i="1"/>
  <c r="AU252" i="1"/>
  <c r="AU164" i="1"/>
  <c r="AU1001" i="1"/>
  <c r="AU642" i="1"/>
  <c r="AU451" i="1"/>
  <c r="AU38" i="1"/>
  <c r="AU562" i="1"/>
  <c r="AU513" i="1"/>
  <c r="AU465" i="1"/>
  <c r="AU101" i="1"/>
  <c r="AU361" i="1"/>
  <c r="AU751" i="1"/>
  <c r="AU1266" i="1"/>
  <c r="AU549" i="1"/>
  <c r="AU494" i="1"/>
  <c r="AU1183" i="1"/>
  <c r="AU936" i="1"/>
  <c r="AU472" i="1"/>
  <c r="AU429" i="1"/>
  <c r="AU402" i="1"/>
  <c r="AU400" i="1"/>
  <c r="AU230" i="1"/>
  <c r="AU1006" i="1"/>
  <c r="AU680" i="1"/>
  <c r="AU635" i="1"/>
  <c r="AU335" i="1"/>
  <c r="AU142" i="1"/>
  <c r="AU380" i="1"/>
  <c r="AU540" i="1"/>
  <c r="AU840" i="1"/>
  <c r="AU621" i="1"/>
  <c r="AU961" i="1"/>
  <c r="AU750" i="1"/>
  <c r="AU1008" i="1"/>
  <c r="AU733" i="1"/>
  <c r="AU53" i="1"/>
  <c r="AU553" i="1"/>
  <c r="AU483" i="1"/>
  <c r="AU776" i="1"/>
  <c r="AU1111" i="1"/>
  <c r="AU217" i="1"/>
  <c r="AU78" i="1"/>
  <c r="AU574" i="1"/>
  <c r="AU247" i="1"/>
  <c r="AU755" i="1"/>
  <c r="AU250" i="1"/>
  <c r="AU1180" i="1"/>
  <c r="AU560" i="1"/>
  <c r="AU658" i="1"/>
  <c r="AU1220" i="1"/>
  <c r="AU995" i="1"/>
  <c r="AU310" i="1"/>
  <c r="AU641" i="1"/>
  <c r="AU1077" i="1"/>
  <c r="AU1198" i="1"/>
  <c r="AU716" i="1"/>
  <c r="AU1099" i="1"/>
  <c r="AU679" i="1"/>
  <c r="AU1080" i="1"/>
  <c r="AU521" i="1"/>
  <c r="AU410" i="1"/>
  <c r="AU591" i="1"/>
  <c r="AU81" i="1"/>
  <c r="AU246" i="1"/>
  <c r="AU928" i="1"/>
  <c r="AU225" i="1"/>
  <c r="AU432" i="1"/>
  <c r="AU505" i="1"/>
  <c r="AU517" i="1"/>
  <c r="AU61" i="1"/>
  <c r="AU210" i="1"/>
  <c r="AU1052" i="1"/>
  <c r="AU970" i="1"/>
  <c r="AU678" i="1"/>
  <c r="AU126" i="1"/>
  <c r="AU520" i="1"/>
  <c r="AU1167" i="1"/>
  <c r="AU367" i="1"/>
  <c r="AU1163" i="1"/>
  <c r="AU1218" i="1"/>
  <c r="AU255" i="1"/>
  <c r="AU171" i="1"/>
  <c r="AU259" i="1"/>
  <c r="AU645" i="1"/>
  <c r="AU123" i="1"/>
  <c r="AU418" i="1"/>
  <c r="AU1203" i="1"/>
  <c r="AU322" i="1"/>
  <c r="AU66" i="1"/>
  <c r="AU185" i="1"/>
  <c r="AU804" i="1"/>
  <c r="AU304" i="1"/>
  <c r="AU328" i="1"/>
  <c r="AU408" i="1"/>
  <c r="AU470" i="1"/>
  <c r="AU381" i="1"/>
  <c r="AU107" i="1"/>
  <c r="AU1013" i="1"/>
  <c r="AU866" i="1"/>
  <c r="AU1051" i="1"/>
  <c r="AU131" i="1"/>
  <c r="AU579" i="1"/>
  <c r="AU147" i="1"/>
  <c r="AU916" i="1"/>
  <c r="AU559" i="1"/>
  <c r="AU950" i="1"/>
  <c r="AU436" i="1"/>
  <c r="AU176" i="1"/>
  <c r="AU435" i="1"/>
  <c r="AU550" i="1"/>
  <c r="AU311" i="1"/>
  <c r="AU419" i="1"/>
  <c r="AU431" i="1"/>
  <c r="AU345" i="1"/>
  <c r="AU624" i="1"/>
  <c r="AU34" i="1"/>
  <c r="AU593" i="1"/>
  <c r="AU1165" i="1"/>
  <c r="AU924" i="1"/>
  <c r="AU233" i="1"/>
  <c r="AU1133" i="1"/>
  <c r="AU592" i="1"/>
  <c r="AU276" i="1"/>
  <c r="AU474" i="1"/>
  <c r="AU657" i="1"/>
  <c r="AU254" i="1"/>
  <c r="AU1202" i="1"/>
  <c r="AU428" i="1"/>
  <c r="AU156" i="1"/>
  <c r="AU275" i="1"/>
  <c r="AU1048" i="1"/>
  <c r="AU182" i="1"/>
  <c r="AU669" i="1"/>
  <c r="AU1117" i="1"/>
  <c r="AU972" i="1"/>
  <c r="AU1176" i="1"/>
  <c r="AU1023" i="1"/>
  <c r="AU1058" i="1"/>
  <c r="AU915" i="1"/>
  <c r="AU462" i="1"/>
  <c r="AU694" i="1"/>
  <c r="AU406" i="1"/>
  <c r="AU653" i="1"/>
  <c r="AU1068" i="1"/>
  <c r="AU542" i="1"/>
  <c r="AU82" i="1"/>
  <c r="AU327" i="1"/>
  <c r="AU960" i="1"/>
  <c r="AU122" i="1"/>
  <c r="AU1231" i="1"/>
  <c r="AU529" i="1"/>
  <c r="AU732" i="1"/>
  <c r="AU1217" i="1"/>
  <c r="AU489" i="1"/>
  <c r="AU485" i="1"/>
  <c r="AU1149" i="1"/>
  <c r="AU251" i="1"/>
  <c r="AU208" i="1"/>
  <c r="AU480" i="1"/>
  <c r="AU216" i="1"/>
  <c r="AU467" i="1"/>
  <c r="AU1096" i="1"/>
  <c r="AU527" i="1"/>
  <c r="AU1137" i="1"/>
  <c r="AU986" i="1"/>
  <c r="AU448" i="1"/>
  <c r="AU748" i="1"/>
  <c r="AU30" i="1"/>
  <c r="AU791" i="1"/>
  <c r="AU1185" i="1"/>
  <c r="AU180" i="1"/>
  <c r="AU713" i="1"/>
  <c r="AU376" i="1"/>
  <c r="AU1127" i="1"/>
  <c r="AU204" i="1"/>
  <c r="AU952" i="1"/>
  <c r="AU1160" i="1"/>
  <c r="AU153" i="1"/>
  <c r="AU676" i="1"/>
  <c r="AU193" i="1"/>
  <c r="AU453" i="1"/>
  <c r="AU573" i="1"/>
  <c r="AU627" i="1"/>
  <c r="AU375" i="1"/>
  <c r="AU741" i="1"/>
  <c r="AU538" i="1"/>
  <c r="AU113" i="1"/>
  <c r="AU463" i="1"/>
  <c r="AU86" i="1"/>
  <c r="AU1128" i="1"/>
  <c r="AU28" i="1"/>
  <c r="AU1116" i="1"/>
  <c r="AU346" i="1"/>
  <c r="AU949" i="1"/>
  <c r="AU60" i="1"/>
  <c r="AU209" i="1"/>
  <c r="AU391" i="1"/>
  <c r="AU663" i="1"/>
  <c r="AU922" i="1"/>
  <c r="AU742" i="1"/>
  <c r="AU792" i="1"/>
  <c r="AU622" i="1"/>
  <c r="AU731" i="1"/>
  <c r="AU724" i="1"/>
  <c r="AU652" i="1"/>
  <c r="AU971" i="1"/>
  <c r="AU504" i="1"/>
  <c r="AU1087" i="1"/>
  <c r="AU407" i="1"/>
  <c r="AU288" i="1"/>
  <c r="AU512" i="1"/>
  <c r="AU236" i="1"/>
  <c r="AU1007" i="1"/>
  <c r="AU734" i="1"/>
  <c r="AU898" i="1"/>
  <c r="AU333" i="1"/>
  <c r="AU664" i="1"/>
  <c r="AU1073" i="1"/>
  <c r="AU326" i="1"/>
  <c r="AU740" i="1"/>
  <c r="AU232" i="1"/>
  <c r="AU199" i="1"/>
  <c r="AU475" i="1"/>
  <c r="AU618" i="1"/>
  <c r="AU331" i="1"/>
  <c r="AU165" i="1"/>
  <c r="AU1049" i="1"/>
  <c r="AU1062" i="1"/>
  <c r="AU1074" i="1"/>
  <c r="AU231" i="1"/>
  <c r="AU994" i="1"/>
  <c r="AU878" i="1"/>
  <c r="AU317" i="1"/>
  <c r="AU1061" i="1"/>
  <c r="AU1150" i="1"/>
  <c r="AU303" i="1"/>
  <c r="AU175" i="1"/>
  <c r="AU712" i="1"/>
  <c r="AU1030" i="1"/>
  <c r="AU1039" i="1"/>
  <c r="AU52" i="1"/>
  <c r="AU31" i="1"/>
  <c r="AU730" i="1"/>
  <c r="AU439" i="1"/>
  <c r="AU106" i="1"/>
  <c r="AU1209" i="1"/>
  <c r="AU822" i="1"/>
  <c r="AU152" i="1"/>
  <c r="AU535" i="1"/>
  <c r="AU1035" i="1"/>
  <c r="AU33" i="1"/>
  <c r="AU1178" i="1"/>
  <c r="AU292" i="1"/>
  <c r="AU874" i="1"/>
  <c r="AU1177" i="1"/>
  <c r="AU1195" i="1"/>
  <c r="AU651" i="1"/>
  <c r="AU637" i="1"/>
  <c r="AU556" i="1"/>
  <c r="AU774" i="1"/>
  <c r="AU715" i="1"/>
  <c r="AU923" i="1"/>
  <c r="AU775" i="1"/>
  <c r="AU329" i="1"/>
  <c r="AU543" i="1"/>
  <c r="AU633" i="1"/>
  <c r="AU359" i="1"/>
  <c r="AU226" i="1"/>
  <c r="AU723" i="1"/>
  <c r="AU620" i="1"/>
  <c r="AU1224" i="1"/>
  <c r="AU427" i="1"/>
  <c r="AU945" i="1"/>
  <c r="AU224" i="1"/>
  <c r="AU588" i="1"/>
  <c r="AU576" i="1"/>
  <c r="AU488" i="1"/>
  <c r="AU616" i="1"/>
  <c r="AU913" i="1"/>
  <c r="AU301" i="1"/>
  <c r="AU46" i="1"/>
  <c r="AU417" i="1"/>
  <c r="AU348" i="1"/>
  <c r="AU655" i="1"/>
  <c r="AU366" i="1"/>
  <c r="AU1161" i="1"/>
  <c r="AU1063" i="1"/>
  <c r="AU987" i="1"/>
  <c r="AU695" i="1"/>
  <c r="AU526" i="1"/>
  <c r="AT170" i="1"/>
  <c r="AC171" i="1"/>
  <c r="R171" i="1"/>
  <c r="W171" i="1" s="1"/>
  <c r="V171" i="1"/>
  <c r="AA170" i="1"/>
  <c r="AA171" i="1"/>
  <c r="V170" i="1"/>
  <c r="R170" i="1"/>
  <c r="S170" i="1" s="1"/>
  <c r="X170" i="1" s="1"/>
  <c r="AD170" i="1"/>
  <c r="AO171" i="1"/>
  <c r="AM171" i="1"/>
  <c r="AK171" i="1"/>
  <c r="AT171" i="1"/>
  <c r="AD171" i="1"/>
  <c r="AK170" i="1"/>
  <c r="AO170" i="1"/>
  <c r="AM170" i="1"/>
  <c r="AC170" i="1"/>
  <c r="AT126" i="1"/>
  <c r="AT593" i="1"/>
  <c r="AT592" i="1"/>
  <c r="AT1229" i="1"/>
  <c r="AC126" i="1"/>
  <c r="V126" i="1"/>
  <c r="R126" i="1"/>
  <c r="AO126" i="1"/>
  <c r="AM126" i="1"/>
  <c r="AK126" i="1"/>
  <c r="AA126" i="1"/>
  <c r="AD126" i="1"/>
  <c r="AC1229" i="1"/>
  <c r="R1229" i="1"/>
  <c r="V1229" i="1"/>
  <c r="AD1229" i="1"/>
  <c r="AO1229" i="1"/>
  <c r="AM1229" i="1"/>
  <c r="AK1229" i="1"/>
  <c r="AA1229" i="1"/>
  <c r="AC592" i="1"/>
  <c r="AC593" i="1"/>
  <c r="R593" i="1"/>
  <c r="V593" i="1"/>
  <c r="AD592" i="1"/>
  <c r="V592" i="1"/>
  <c r="R592" i="1"/>
  <c r="AD593" i="1"/>
  <c r="AK592" i="1"/>
  <c r="AO592" i="1"/>
  <c r="AM592" i="1"/>
  <c r="AA592" i="1"/>
  <c r="AA593" i="1"/>
  <c r="AO593" i="1"/>
  <c r="AK593" i="1"/>
  <c r="AM593" i="1"/>
  <c r="AL513" i="1"/>
  <c r="Q513" i="1"/>
  <c r="H513" i="1"/>
  <c r="AL1077" i="1"/>
  <c r="Q1077" i="1"/>
  <c r="H1077" i="1"/>
  <c r="AL917" i="1"/>
  <c r="Q917" i="1"/>
  <c r="H917" i="1"/>
  <c r="AL910" i="1"/>
  <c r="Q910" i="1"/>
  <c r="H910" i="1"/>
  <c r="M1077" i="1"/>
  <c r="F1077" i="1"/>
  <c r="L910" i="1"/>
  <c r="AI513" i="1"/>
  <c r="AI1077" i="1"/>
  <c r="K1077" i="1"/>
  <c r="J1077" i="1"/>
  <c r="AP126" i="1"/>
  <c r="AN1077" i="1"/>
  <c r="AJ910" i="1"/>
  <c r="D917" i="1"/>
  <c r="G1077" i="1"/>
  <c r="P1077" i="1"/>
  <c r="AP171" i="1"/>
  <c r="K910" i="1"/>
  <c r="P910" i="1"/>
  <c r="I513" i="1"/>
  <c r="AI917" i="1"/>
  <c r="E1077" i="1"/>
  <c r="J910" i="1"/>
  <c r="G513" i="1"/>
  <c r="E910" i="1"/>
  <c r="K917" i="1"/>
  <c r="I917" i="1"/>
  <c r="K513" i="1"/>
  <c r="E917" i="1"/>
  <c r="L513" i="1"/>
  <c r="AJ1077" i="1"/>
  <c r="AN917" i="1"/>
  <c r="J513" i="1"/>
  <c r="L1077" i="1"/>
  <c r="P513" i="1"/>
  <c r="I910" i="1"/>
  <c r="AI910" i="1"/>
  <c r="M513" i="1"/>
  <c r="G910" i="1"/>
  <c r="D910" i="1"/>
  <c r="J917" i="1"/>
  <c r="P917" i="1"/>
  <c r="F917" i="1"/>
  <c r="AP170" i="1"/>
  <c r="F910" i="1"/>
  <c r="AP593" i="1"/>
  <c r="D1077" i="1"/>
  <c r="M917" i="1"/>
  <c r="AN513" i="1"/>
  <c r="L917" i="1"/>
  <c r="G917" i="1"/>
  <c r="E513" i="1"/>
  <c r="AP1229" i="1"/>
  <c r="M910" i="1"/>
  <c r="AP592" i="1"/>
  <c r="I1077" i="1"/>
  <c r="D513" i="1"/>
  <c r="F513" i="1"/>
  <c r="AJ917" i="1"/>
  <c r="AN910" i="1"/>
  <c r="Y907" i="1" l="1"/>
  <c r="AB1216" i="1"/>
  <c r="AE1216" i="1" s="1"/>
  <c r="AB398" i="1"/>
  <c r="AE398" i="1" s="1"/>
  <c r="AB914" i="1"/>
  <c r="AE914" i="1" s="1"/>
  <c r="AB1090" i="1"/>
  <c r="AE1090" i="1" s="1"/>
  <c r="AB544" i="1"/>
  <c r="AE544" i="1" s="1"/>
  <c r="AB85" i="1"/>
  <c r="AE85" i="1" s="1"/>
  <c r="AB659" i="1"/>
  <c r="AE659" i="1" s="1"/>
  <c r="Y581" i="1"/>
  <c r="Y914" i="1"/>
  <c r="Y187" i="1"/>
  <c r="Y442" i="1"/>
  <c r="Y94" i="1"/>
  <c r="Y1090" i="1"/>
  <c r="Y260" i="1"/>
  <c r="AB260" i="1"/>
  <c r="AE260" i="1" s="1"/>
  <c r="AB187" i="1"/>
  <c r="AE187" i="1" s="1"/>
  <c r="AB390" i="1"/>
  <c r="AE390" i="1" s="1"/>
  <c r="AB545" i="1"/>
  <c r="AE545" i="1" s="1"/>
  <c r="AB442" i="1"/>
  <c r="AE442" i="1" s="1"/>
  <c r="AB1199" i="1"/>
  <c r="AE1199" i="1" s="1"/>
  <c r="Y85" i="1"/>
  <c r="AB94" i="1"/>
  <c r="AE94" i="1" s="1"/>
  <c r="AW1274" i="1"/>
  <c r="S171" i="1"/>
  <c r="X171" i="1" s="1"/>
  <c r="AB171" i="1" s="1"/>
  <c r="AE171" i="1" s="1"/>
  <c r="W170" i="1"/>
  <c r="AB170" i="1" s="1"/>
  <c r="AE170" i="1" s="1"/>
  <c r="AT917" i="1"/>
  <c r="AT1077" i="1"/>
  <c r="AT513" i="1"/>
  <c r="AT910" i="1"/>
  <c r="AE581" i="1"/>
  <c r="S126" i="1"/>
  <c r="X126" i="1" s="1"/>
  <c r="W126" i="1"/>
  <c r="W1229" i="1"/>
  <c r="S1229" i="1"/>
  <c r="X1229" i="1" s="1"/>
  <c r="W592" i="1"/>
  <c r="S592" i="1"/>
  <c r="X592" i="1" s="1"/>
  <c r="W593" i="1"/>
  <c r="S593" i="1"/>
  <c r="X593" i="1" s="1"/>
  <c r="AC513" i="1"/>
  <c r="V513" i="1"/>
  <c r="R513" i="1"/>
  <c r="AO513" i="1"/>
  <c r="AM513" i="1"/>
  <c r="AK513" i="1"/>
  <c r="AD513" i="1"/>
  <c r="AA513" i="1"/>
  <c r="AC1077" i="1"/>
  <c r="AO1077" i="1"/>
  <c r="AM1077" i="1"/>
  <c r="AK1077" i="1"/>
  <c r="AD1077" i="1"/>
  <c r="AA1077" i="1"/>
  <c r="V1077" i="1"/>
  <c r="R1077" i="1"/>
  <c r="AC917" i="1"/>
  <c r="V917" i="1"/>
  <c r="R917" i="1"/>
  <c r="AO917" i="1"/>
  <c r="AM917" i="1"/>
  <c r="AK917" i="1"/>
  <c r="AD917" i="1"/>
  <c r="AA917" i="1"/>
  <c r="AC910" i="1"/>
  <c r="AA910" i="1"/>
  <c r="R910" i="1"/>
  <c r="V910" i="1"/>
  <c r="AO910" i="1"/>
  <c r="AM910" i="1"/>
  <c r="AK910" i="1"/>
  <c r="AD910" i="1"/>
  <c r="AL797" i="1"/>
  <c r="Q797" i="1"/>
  <c r="H797" i="1"/>
  <c r="AL226" i="1"/>
  <c r="Q226" i="1"/>
  <c r="H226" i="1"/>
  <c r="AL311" i="1"/>
  <c r="Q311" i="1"/>
  <c r="H311" i="1"/>
  <c r="AL310" i="1"/>
  <c r="Q310" i="1"/>
  <c r="H310" i="1"/>
  <c r="AL352" i="1"/>
  <c r="Q352" i="1"/>
  <c r="H352" i="1"/>
  <c r="AL780" i="1"/>
  <c r="Q780" i="1"/>
  <c r="H780" i="1"/>
  <c r="AL820" i="1"/>
  <c r="Q820" i="1"/>
  <c r="H820" i="1"/>
  <c r="AL865" i="1"/>
  <c r="Q865" i="1"/>
  <c r="H865" i="1"/>
  <c r="AL1017" i="1"/>
  <c r="Q1017" i="1"/>
  <c r="H1017" i="1"/>
  <c r="AL1006" i="1"/>
  <c r="Q1006" i="1"/>
  <c r="H1006" i="1"/>
  <c r="J780" i="1"/>
  <c r="F226" i="1"/>
  <c r="P780" i="1"/>
  <c r="I1006" i="1"/>
  <c r="I311" i="1"/>
  <c r="F866" i="1"/>
  <c r="AI226" i="1"/>
  <c r="M797" i="1"/>
  <c r="K797" i="1"/>
  <c r="F865" i="1"/>
  <c r="AN310" i="1"/>
  <c r="AN311" i="1"/>
  <c r="AN1017" i="1"/>
  <c r="J1017" i="1"/>
  <c r="AP910" i="1"/>
  <c r="G226" i="1"/>
  <c r="D780" i="1"/>
  <c r="AN226" i="1"/>
  <c r="J352" i="1"/>
  <c r="G352" i="1"/>
  <c r="E1017" i="1"/>
  <c r="AN865" i="1"/>
  <c r="I1017" i="1"/>
  <c r="AJ310" i="1"/>
  <c r="F311" i="1"/>
  <c r="G820" i="1"/>
  <c r="L865" i="1"/>
  <c r="M1017" i="1"/>
  <c r="E780" i="1"/>
  <c r="D310" i="1"/>
  <c r="I820" i="1"/>
  <c r="K226" i="1"/>
  <c r="K820" i="1"/>
  <c r="D226" i="1"/>
  <c r="AI310" i="1"/>
  <c r="AJ797" i="1"/>
  <c r="J865" i="1"/>
  <c r="M1006" i="1"/>
  <c r="K780" i="1"/>
  <c r="F820" i="1"/>
  <c r="AI1006" i="1"/>
  <c r="E820" i="1"/>
  <c r="E865" i="1"/>
  <c r="AN820" i="1"/>
  <c r="M226" i="1"/>
  <c r="P1017" i="1"/>
  <c r="AI865" i="1"/>
  <c r="AP917" i="1"/>
  <c r="J820" i="1"/>
  <c r="I797" i="1"/>
  <c r="AJ820" i="1"/>
  <c r="J797" i="1"/>
  <c r="AP513" i="1"/>
  <c r="M311" i="1"/>
  <c r="I226" i="1"/>
  <c r="E797" i="1"/>
  <c r="L1017" i="1"/>
  <c r="M780" i="1"/>
  <c r="D352" i="1"/>
  <c r="AI797" i="1"/>
  <c r="G1017" i="1"/>
  <c r="AI780" i="1"/>
  <c r="AJ1017" i="1"/>
  <c r="K352" i="1"/>
  <c r="P820" i="1"/>
  <c r="AJ226" i="1"/>
  <c r="D797" i="1"/>
  <c r="I310" i="1"/>
  <c r="AJ352" i="1"/>
  <c r="F1017" i="1"/>
  <c r="E1006" i="1"/>
  <c r="P310" i="1"/>
  <c r="L780" i="1"/>
  <c r="AJ865" i="1"/>
  <c r="P865" i="1"/>
  <c r="L820" i="1"/>
  <c r="AN1006" i="1"/>
  <c r="I352" i="1"/>
  <c r="E311" i="1"/>
  <c r="P352" i="1"/>
  <c r="L311" i="1"/>
  <c r="AN797" i="1"/>
  <c r="AI352" i="1"/>
  <c r="AI1017" i="1"/>
  <c r="G797" i="1"/>
  <c r="G310" i="1"/>
  <c r="M865" i="1"/>
  <c r="L797" i="1"/>
  <c r="D1017" i="1"/>
  <c r="F797" i="1"/>
  <c r="G780" i="1"/>
  <c r="K1006" i="1"/>
  <c r="G865" i="1"/>
  <c r="I780" i="1"/>
  <c r="M820" i="1"/>
  <c r="P226" i="1"/>
  <c r="F780" i="1"/>
  <c r="D1006" i="1"/>
  <c r="AJ1006" i="1"/>
  <c r="AN780" i="1"/>
  <c r="F310" i="1"/>
  <c r="J310" i="1"/>
  <c r="AJ780" i="1"/>
  <c r="G1006" i="1"/>
  <c r="L352" i="1"/>
  <c r="AI311" i="1"/>
  <c r="D820" i="1"/>
  <c r="P797" i="1"/>
  <c r="M310" i="1"/>
  <c r="P1006" i="1"/>
  <c r="E226" i="1"/>
  <c r="F352" i="1"/>
  <c r="K1017" i="1"/>
  <c r="K310" i="1"/>
  <c r="K311" i="1"/>
  <c r="K865" i="1"/>
  <c r="P311" i="1"/>
  <c r="J226" i="1"/>
  <c r="AJ311" i="1"/>
  <c r="I865" i="1"/>
  <c r="L310" i="1"/>
  <c r="J311" i="1"/>
  <c r="D865" i="1"/>
  <c r="E310" i="1"/>
  <c r="G311" i="1"/>
  <c r="L1006" i="1"/>
  <c r="AN352" i="1"/>
  <c r="J1006" i="1"/>
  <c r="D311" i="1"/>
  <c r="F1006" i="1"/>
  <c r="L226" i="1"/>
  <c r="E352" i="1"/>
  <c r="M352" i="1"/>
  <c r="AP1077" i="1"/>
  <c r="AI820" i="1"/>
  <c r="Y170" i="1" l="1"/>
  <c r="Y171" i="1"/>
  <c r="AT226" i="1"/>
  <c r="AT820" i="1"/>
  <c r="AT866" i="1"/>
  <c r="AT1017" i="1"/>
  <c r="AT865" i="1"/>
  <c r="AT310" i="1"/>
  <c r="AT797" i="1"/>
  <c r="AT311" i="1"/>
  <c r="AT780" i="1"/>
  <c r="AT352" i="1"/>
  <c r="AT1006" i="1"/>
  <c r="AB126" i="1"/>
  <c r="AE126" i="1" s="1"/>
  <c r="Y126" i="1"/>
  <c r="AB1229" i="1"/>
  <c r="AE1229" i="1" s="1"/>
  <c r="Y1229" i="1"/>
  <c r="Y593" i="1"/>
  <c r="AB593" i="1"/>
  <c r="Y592" i="1"/>
  <c r="AB592" i="1"/>
  <c r="W513" i="1"/>
  <c r="S513" i="1"/>
  <c r="X513" i="1" s="1"/>
  <c r="W1077" i="1"/>
  <c r="S1077" i="1"/>
  <c r="X1077" i="1" s="1"/>
  <c r="W917" i="1"/>
  <c r="S917" i="1"/>
  <c r="X917" i="1" s="1"/>
  <c r="W910" i="1"/>
  <c r="S910" i="1"/>
  <c r="X910" i="1" s="1"/>
  <c r="AC797" i="1"/>
  <c r="R797" i="1"/>
  <c r="V797" i="1"/>
  <c r="AD797" i="1"/>
  <c r="AA797" i="1"/>
  <c r="AO797" i="1"/>
  <c r="AM797" i="1"/>
  <c r="AK797" i="1"/>
  <c r="AC226" i="1"/>
  <c r="V226" i="1"/>
  <c r="R226" i="1"/>
  <c r="AO226" i="1"/>
  <c r="AM226" i="1"/>
  <c r="AK226" i="1"/>
  <c r="AD226" i="1"/>
  <c r="AA226" i="1"/>
  <c r="AC311" i="1"/>
  <c r="V311" i="1"/>
  <c r="R311" i="1"/>
  <c r="AD311" i="1"/>
  <c r="AA311" i="1"/>
  <c r="AO311" i="1"/>
  <c r="AM311" i="1"/>
  <c r="AK311" i="1"/>
  <c r="AC310" i="1"/>
  <c r="V310" i="1"/>
  <c r="R310" i="1"/>
  <c r="AD310" i="1"/>
  <c r="AA310" i="1"/>
  <c r="AO310" i="1"/>
  <c r="AK310" i="1"/>
  <c r="AM310" i="1"/>
  <c r="AC352" i="1"/>
  <c r="AO352" i="1"/>
  <c r="AM352" i="1"/>
  <c r="AK352" i="1"/>
  <c r="AD352" i="1"/>
  <c r="V352" i="1"/>
  <c r="R352" i="1"/>
  <c r="AA352" i="1"/>
  <c r="AC780" i="1"/>
  <c r="V780" i="1"/>
  <c r="R780" i="1"/>
  <c r="AM780" i="1"/>
  <c r="AO780" i="1"/>
  <c r="AK780" i="1"/>
  <c r="AD780" i="1"/>
  <c r="AA780" i="1"/>
  <c r="AC820" i="1"/>
  <c r="V820" i="1"/>
  <c r="R820" i="1"/>
  <c r="AO820" i="1"/>
  <c r="AK820" i="1"/>
  <c r="AM820" i="1"/>
  <c r="AA820" i="1"/>
  <c r="AD820" i="1"/>
  <c r="AC865" i="1"/>
  <c r="AD865" i="1"/>
  <c r="V865" i="1"/>
  <c r="R865" i="1"/>
  <c r="AA865" i="1"/>
  <c r="AK865" i="1"/>
  <c r="AO865" i="1"/>
  <c r="AM865" i="1"/>
  <c r="AC1017" i="1"/>
  <c r="V1017" i="1"/>
  <c r="R1017" i="1"/>
  <c r="AD1017" i="1"/>
  <c r="AK1017" i="1"/>
  <c r="AO1017" i="1"/>
  <c r="AM1017" i="1"/>
  <c r="AA1017" i="1"/>
  <c r="AC1006" i="1"/>
  <c r="AK1006" i="1"/>
  <c r="AO1006" i="1"/>
  <c r="AM1006" i="1"/>
  <c r="R1006" i="1"/>
  <c r="V1006" i="1"/>
  <c r="AD1006" i="1"/>
  <c r="AA1006" i="1"/>
  <c r="AL596" i="1"/>
  <c r="Q596" i="1"/>
  <c r="H596" i="1"/>
  <c r="AL373" i="1"/>
  <c r="Q373" i="1"/>
  <c r="H373" i="1"/>
  <c r="AL380" i="1"/>
  <c r="Q380" i="1"/>
  <c r="H380" i="1"/>
  <c r="AL378" i="1"/>
  <c r="Q378" i="1"/>
  <c r="H378" i="1"/>
  <c r="AL1238" i="1"/>
  <c r="Q1238" i="1"/>
  <c r="H1238" i="1"/>
  <c r="AL1262" i="1"/>
  <c r="Q1262" i="1"/>
  <c r="H1262" i="1"/>
  <c r="AL1261" i="1"/>
  <c r="Q1261" i="1"/>
  <c r="H1261" i="1"/>
  <c r="AL1270" i="1"/>
  <c r="Q1270" i="1"/>
  <c r="H1270" i="1"/>
  <c r="AL1269" i="1"/>
  <c r="Q1269" i="1"/>
  <c r="H1269" i="1"/>
  <c r="AL162" i="1"/>
  <c r="Q162" i="1"/>
  <c r="H162" i="1"/>
  <c r="AL902" i="1"/>
  <c r="Q902" i="1"/>
  <c r="H902" i="1"/>
  <c r="AL894" i="1"/>
  <c r="Q894" i="1"/>
  <c r="H894" i="1"/>
  <c r="AL665" i="1"/>
  <c r="Q665" i="1"/>
  <c r="H665" i="1"/>
  <c r="AL962" i="1"/>
  <c r="Q962" i="1"/>
  <c r="H962" i="1"/>
  <c r="AL961" i="1"/>
  <c r="Q961" i="1"/>
  <c r="H961" i="1"/>
  <c r="AL1040" i="1"/>
  <c r="Q1040" i="1"/>
  <c r="H1040" i="1"/>
  <c r="AL118" i="1"/>
  <c r="Q118" i="1"/>
  <c r="H118" i="1"/>
  <c r="I894" i="1"/>
  <c r="I380" i="1"/>
  <c r="AP311" i="1"/>
  <c r="AP226" i="1"/>
  <c r="I1262" i="1"/>
  <c r="AP865" i="1"/>
  <c r="I902" i="1"/>
  <c r="I1261" i="1"/>
  <c r="I1270" i="1"/>
  <c r="AP820" i="1"/>
  <c r="I962" i="1"/>
  <c r="AP1017" i="1"/>
  <c r="I1269" i="1"/>
  <c r="I378" i="1"/>
  <c r="AP352" i="1"/>
  <c r="AP310" i="1"/>
  <c r="AP797" i="1"/>
  <c r="I373" i="1"/>
  <c r="I961" i="1"/>
  <c r="I162" i="1"/>
  <c r="I118" i="1"/>
  <c r="I665" i="1"/>
  <c r="I1238" i="1"/>
  <c r="AP1006" i="1"/>
  <c r="AP780" i="1"/>
  <c r="I1040" i="1"/>
  <c r="I596" i="1"/>
  <c r="AE592" i="1" l="1"/>
  <c r="AE593" i="1"/>
  <c r="AB513" i="1"/>
  <c r="AE513" i="1" s="1"/>
  <c r="Y513" i="1"/>
  <c r="AB1077" i="1"/>
  <c r="AE1077" i="1" s="1"/>
  <c r="AB917" i="1"/>
  <c r="AE917" i="1" s="1"/>
  <c r="Y1077" i="1"/>
  <c r="Y917" i="1"/>
  <c r="Y910" i="1"/>
  <c r="AB910" i="1"/>
  <c r="W797" i="1"/>
  <c r="S797" i="1"/>
  <c r="X797" i="1" s="1"/>
  <c r="W226" i="1"/>
  <c r="S226" i="1"/>
  <c r="X226" i="1" s="1"/>
  <c r="S311" i="1"/>
  <c r="X311" i="1" s="1"/>
  <c r="W311" i="1"/>
  <c r="W310" i="1"/>
  <c r="S310" i="1"/>
  <c r="X310" i="1" s="1"/>
  <c r="S352" i="1"/>
  <c r="X352" i="1" s="1"/>
  <c r="W352" i="1"/>
  <c r="W780" i="1"/>
  <c r="S780" i="1"/>
  <c r="X780" i="1" s="1"/>
  <c r="W820" i="1"/>
  <c r="S820" i="1"/>
  <c r="X820" i="1" s="1"/>
  <c r="S865" i="1"/>
  <c r="X865" i="1" s="1"/>
  <c r="W865" i="1"/>
  <c r="W1017" i="1"/>
  <c r="S1017" i="1"/>
  <c r="X1017" i="1" s="1"/>
  <c r="W1006" i="1"/>
  <c r="S1006" i="1"/>
  <c r="X1006" i="1" s="1"/>
  <c r="AL569" i="1"/>
  <c r="Q569" i="1"/>
  <c r="H569" i="1"/>
  <c r="I569" i="1"/>
  <c r="AE910" i="1" l="1"/>
  <c r="Y797" i="1"/>
  <c r="AB797" i="1"/>
  <c r="AB310" i="1"/>
  <c r="AE310" i="1" s="1"/>
  <c r="AB226" i="1"/>
  <c r="AE226" i="1" s="1"/>
  <c r="Y226" i="1"/>
  <c r="AB311" i="1"/>
  <c r="AE311" i="1" s="1"/>
  <c r="Y311" i="1"/>
  <c r="Y310" i="1"/>
  <c r="AB352" i="1"/>
  <c r="AE352" i="1" s="1"/>
  <c r="Y352" i="1"/>
  <c r="Y780" i="1"/>
  <c r="AB780" i="1"/>
  <c r="AB820" i="1"/>
  <c r="AE820" i="1" s="1"/>
  <c r="Y820" i="1"/>
  <c r="AB865" i="1"/>
  <c r="AE865" i="1" s="1"/>
  <c r="Y865" i="1"/>
  <c r="Y1017" i="1"/>
  <c r="AB1017" i="1"/>
  <c r="AB1006" i="1"/>
  <c r="AE1006" i="1" s="1"/>
  <c r="Y1006" i="1"/>
  <c r="AL401" i="1"/>
  <c r="Q401" i="1"/>
  <c r="H401" i="1"/>
  <c r="AL573" i="1"/>
  <c r="Q573" i="1"/>
  <c r="H573" i="1"/>
  <c r="I401" i="1"/>
  <c r="I573" i="1"/>
  <c r="AE797" i="1" l="1"/>
  <c r="AE780" i="1"/>
  <c r="AE1017" i="1"/>
  <c r="AL1183" i="1"/>
  <c r="Q1183" i="1"/>
  <c r="H1183" i="1"/>
  <c r="I1183" i="1"/>
  <c r="AL472" i="1" l="1"/>
  <c r="Q472" i="1"/>
  <c r="H472" i="1"/>
  <c r="I472" i="1"/>
  <c r="AL970" i="1" l="1"/>
  <c r="Q970" i="1"/>
  <c r="H970" i="1"/>
  <c r="I970" i="1"/>
  <c r="AL804" i="1" l="1"/>
  <c r="Q804" i="1"/>
  <c r="H804" i="1"/>
  <c r="AL867" i="1"/>
  <c r="Q867" i="1"/>
  <c r="H867" i="1"/>
  <c r="AL866" i="1"/>
  <c r="Q866" i="1"/>
  <c r="H866" i="1"/>
  <c r="AL1095" i="1"/>
  <c r="Q1095" i="1"/>
  <c r="H1095" i="1"/>
  <c r="AL227" i="1"/>
  <c r="Q227" i="1"/>
  <c r="H227" i="1"/>
  <c r="AL977" i="1"/>
  <c r="Q977" i="1"/>
  <c r="H977" i="1"/>
  <c r="AL1023" i="1"/>
  <c r="Q1023" i="1"/>
  <c r="H1023" i="1"/>
  <c r="AL950" i="1"/>
  <c r="Q950" i="1"/>
  <c r="H950" i="1"/>
  <c r="I1023" i="1"/>
  <c r="I1095" i="1"/>
  <c r="I867" i="1"/>
  <c r="I804" i="1"/>
  <c r="I977" i="1"/>
  <c r="I227" i="1"/>
  <c r="I950" i="1"/>
  <c r="I866" i="1"/>
  <c r="AL78" i="1" l="1"/>
  <c r="Q78" i="1"/>
  <c r="H78" i="1"/>
  <c r="AL498" i="1"/>
  <c r="Q498" i="1"/>
  <c r="H498" i="1"/>
  <c r="I498" i="1"/>
  <c r="I78" i="1"/>
  <c r="AL381" i="1" l="1"/>
  <c r="Q381" i="1"/>
  <c r="H381" i="1"/>
  <c r="I381" i="1"/>
  <c r="AL506" i="1" l="1"/>
  <c r="Q506" i="1"/>
  <c r="H506" i="1"/>
  <c r="AL505" i="1"/>
  <c r="Q505" i="1"/>
  <c r="H505" i="1"/>
  <c r="I505" i="1"/>
  <c r="I506" i="1"/>
  <c r="AL469" i="1" l="1"/>
  <c r="Q469" i="1"/>
  <c r="H469" i="1"/>
  <c r="I469" i="1"/>
  <c r="AL560" i="1" l="1"/>
  <c r="Q560" i="1"/>
  <c r="H560" i="1"/>
  <c r="AL557" i="1"/>
  <c r="Q557" i="1"/>
  <c r="H557" i="1"/>
  <c r="I560" i="1"/>
  <c r="I557" i="1"/>
  <c r="AL451" i="1" l="1"/>
  <c r="Q451" i="1"/>
  <c r="H451" i="1"/>
  <c r="I451" i="1"/>
  <c r="AL1136" i="1" l="1"/>
  <c r="Q1136" i="1"/>
  <c r="H1136" i="1"/>
  <c r="I1136" i="1"/>
  <c r="AC451" i="1" l="1"/>
  <c r="AC950" i="1"/>
  <c r="AC970" i="1"/>
  <c r="AC1270" i="1"/>
  <c r="AC506" i="1"/>
  <c r="AC1040" i="1"/>
  <c r="AC569" i="1"/>
  <c r="AC557" i="1"/>
  <c r="AC380" i="1"/>
  <c r="AC162" i="1"/>
  <c r="AC378" i="1"/>
  <c r="AC227" i="1"/>
  <c r="AC1183" i="1"/>
  <c r="AC498" i="1"/>
  <c r="AC505" i="1"/>
  <c r="AC573" i="1"/>
  <c r="AC472" i="1"/>
  <c r="AC1095" i="1"/>
  <c r="AC401" i="1"/>
  <c r="AC596" i="1"/>
  <c r="AC804" i="1"/>
  <c r="AC1269" i="1"/>
  <c r="AC894" i="1"/>
  <c r="AC1262" i="1"/>
  <c r="AC381" i="1"/>
  <c r="AC866" i="1"/>
  <c r="AC78" i="1"/>
  <c r="AC977" i="1"/>
  <c r="AC902" i="1"/>
  <c r="AC1238" i="1"/>
  <c r="AC1023" i="1"/>
  <c r="AC469" i="1"/>
  <c r="AC560" i="1"/>
  <c r="AC118" i="1"/>
  <c r="AC962" i="1"/>
  <c r="AC867" i="1"/>
  <c r="AC665" i="1"/>
  <c r="AC373" i="1"/>
  <c r="AC961" i="1"/>
  <c r="AC1261" i="1"/>
  <c r="AC1136" i="1"/>
  <c r="AL84" i="1"/>
  <c r="Q84" i="1"/>
  <c r="H84" i="1"/>
  <c r="AL553" i="1"/>
  <c r="Q553" i="1"/>
  <c r="H553" i="1"/>
  <c r="AL729" i="1"/>
  <c r="Q729" i="1"/>
  <c r="H729" i="1"/>
  <c r="AL1240" i="1" l="1"/>
  <c r="Q1240" i="1"/>
  <c r="H1240" i="1"/>
  <c r="AL1165" i="1"/>
  <c r="Q1165" i="1"/>
  <c r="H1165" i="1"/>
  <c r="AL750" i="1" l="1"/>
  <c r="Q750" i="1"/>
  <c r="H750" i="1"/>
  <c r="AL749" i="1"/>
  <c r="Q749" i="1"/>
  <c r="H749" i="1"/>
  <c r="AL1235" i="1" l="1"/>
  <c r="Q1235" i="1"/>
  <c r="H1235" i="1"/>
  <c r="AL1232" i="1"/>
  <c r="Q1232" i="1"/>
  <c r="H1232" i="1"/>
  <c r="AL432" i="1" l="1"/>
  <c r="Q432" i="1"/>
  <c r="H432" i="1"/>
  <c r="D36" i="5"/>
  <c r="AL517" i="1" l="1"/>
  <c r="Q517" i="1"/>
  <c r="H517" i="1"/>
  <c r="AL645" i="1"/>
  <c r="Q645" i="1"/>
  <c r="H645" i="1"/>
  <c r="AL384" i="1" l="1"/>
  <c r="Q384" i="1"/>
  <c r="H384" i="1"/>
  <c r="AL1251" i="1" l="1"/>
  <c r="Q1251" i="1"/>
  <c r="H1251" i="1"/>
  <c r="AL1250" i="1"/>
  <c r="Q1250" i="1"/>
  <c r="H1250" i="1"/>
  <c r="AL182" i="1" l="1"/>
  <c r="Q182" i="1"/>
  <c r="H182" i="1"/>
  <c r="AL6" i="1" l="1"/>
  <c r="AL1271" i="1"/>
  <c r="AL1268" i="1"/>
  <c r="AL1267" i="1"/>
  <c r="AL1266" i="1"/>
  <c r="AL1265" i="1"/>
  <c r="AL1264" i="1"/>
  <c r="AL1263" i="1"/>
  <c r="AL1260" i="1"/>
  <c r="AL1259" i="1"/>
  <c r="AL1258" i="1"/>
  <c r="AL1257" i="1"/>
  <c r="AL1256" i="1"/>
  <c r="AL1255" i="1"/>
  <c r="AL1254" i="1"/>
  <c r="AL1253" i="1"/>
  <c r="AL1252" i="1"/>
  <c r="AL1249" i="1"/>
  <c r="AL1248" i="1"/>
  <c r="AL1247" i="1"/>
  <c r="AL1246" i="1"/>
  <c r="AL1245" i="1"/>
  <c r="AL1244" i="1"/>
  <c r="AL1243" i="1"/>
  <c r="AL1242" i="1"/>
  <c r="AL1241" i="1"/>
  <c r="AL1239" i="1"/>
  <c r="AL1237" i="1"/>
  <c r="AL1236" i="1"/>
  <c r="AL1234" i="1"/>
  <c r="AL1233" i="1"/>
  <c r="AL1231" i="1"/>
  <c r="AL1230" i="1"/>
  <c r="AL1228" i="1"/>
  <c r="AL1227" i="1"/>
  <c r="AL1226" i="1"/>
  <c r="AL1225" i="1"/>
  <c r="AL1224" i="1"/>
  <c r="AL1223" i="1"/>
  <c r="AL1222" i="1"/>
  <c r="AL1221" i="1"/>
  <c r="AL1220" i="1"/>
  <c r="AL1219" i="1"/>
  <c r="AL1218" i="1"/>
  <c r="AL1217" i="1"/>
  <c r="AL1215" i="1"/>
  <c r="AL1214" i="1"/>
  <c r="AL1213" i="1"/>
  <c r="AL1212" i="1"/>
  <c r="AL1211" i="1"/>
  <c r="AL1210" i="1"/>
  <c r="AL1209" i="1"/>
  <c r="AL1208" i="1"/>
  <c r="AL1207" i="1"/>
  <c r="AL1206" i="1"/>
  <c r="AL1205" i="1"/>
  <c r="AL1204" i="1"/>
  <c r="AL1203" i="1"/>
  <c r="AL1202" i="1"/>
  <c r="AL1201" i="1"/>
  <c r="AL1200" i="1"/>
  <c r="AL1198" i="1"/>
  <c r="AL1197" i="1"/>
  <c r="AL1196" i="1"/>
  <c r="AL1195" i="1"/>
  <c r="AL1194" i="1"/>
  <c r="AL1193" i="1"/>
  <c r="AL1192" i="1"/>
  <c r="AL1191" i="1"/>
  <c r="AL1190" i="1"/>
  <c r="AL1189" i="1"/>
  <c r="AL1188" i="1"/>
  <c r="AL1187" i="1"/>
  <c r="AL1186" i="1"/>
  <c r="AL1185" i="1"/>
  <c r="AL1184" i="1"/>
  <c r="AL1182" i="1"/>
  <c r="AL1181" i="1"/>
  <c r="AL1180" i="1"/>
  <c r="AL1179" i="1"/>
  <c r="AL1178" i="1"/>
  <c r="AL1177" i="1"/>
  <c r="AL1176" i="1"/>
  <c r="AL1175" i="1"/>
  <c r="AL1174" i="1"/>
  <c r="AL1173" i="1"/>
  <c r="AL1172" i="1"/>
  <c r="AL1171" i="1"/>
  <c r="AL1170" i="1"/>
  <c r="AL1169" i="1"/>
  <c r="AL1168" i="1"/>
  <c r="AL1167" i="1"/>
  <c r="AL1166" i="1"/>
  <c r="AL1164" i="1"/>
  <c r="AL1163" i="1"/>
  <c r="AL1162" i="1"/>
  <c r="AL1161" i="1"/>
  <c r="AL1160" i="1"/>
  <c r="AL1159" i="1"/>
  <c r="AL1158" i="1"/>
  <c r="AL1157" i="1"/>
  <c r="AL1156" i="1"/>
  <c r="AL1155" i="1"/>
  <c r="AL1154" i="1"/>
  <c r="AL1153" i="1"/>
  <c r="AL1152" i="1"/>
  <c r="AL1151" i="1"/>
  <c r="AL1150" i="1"/>
  <c r="AL1149" i="1"/>
  <c r="AL1148" i="1"/>
  <c r="AL1147" i="1"/>
  <c r="AL1146" i="1"/>
  <c r="AL1145" i="1"/>
  <c r="AL1144" i="1"/>
  <c r="AL1143" i="1"/>
  <c r="AL1142" i="1"/>
  <c r="AL1141" i="1"/>
  <c r="AL1140" i="1"/>
  <c r="AL1139" i="1"/>
  <c r="AL1138" i="1"/>
  <c r="AL1137" i="1"/>
  <c r="AL1135" i="1"/>
  <c r="AL1134" i="1"/>
  <c r="AL1133" i="1"/>
  <c r="AL1132" i="1"/>
  <c r="AL1131" i="1"/>
  <c r="AL1130" i="1"/>
  <c r="AL1129" i="1"/>
  <c r="AL1128" i="1"/>
  <c r="AL1127" i="1"/>
  <c r="AL1126" i="1"/>
  <c r="AL1123" i="1"/>
  <c r="AL1122" i="1"/>
  <c r="AL1121" i="1"/>
  <c r="AL1120" i="1"/>
  <c r="AL1119" i="1"/>
  <c r="AL1118" i="1"/>
  <c r="AL1117" i="1"/>
  <c r="AL1116" i="1"/>
  <c r="AL1115" i="1"/>
  <c r="AL1114" i="1"/>
  <c r="AL1113" i="1"/>
  <c r="AL1112" i="1"/>
  <c r="AL1111" i="1"/>
  <c r="AL1110" i="1"/>
  <c r="AL1109" i="1"/>
  <c r="AL1108" i="1"/>
  <c r="AL1107" i="1"/>
  <c r="AL1106" i="1"/>
  <c r="AL1105" i="1"/>
  <c r="AL1104" i="1"/>
  <c r="AL1103" i="1"/>
  <c r="AL1102" i="1"/>
  <c r="AL1100" i="1"/>
  <c r="AL1099" i="1"/>
  <c r="AL1098" i="1"/>
  <c r="AL1097" i="1"/>
  <c r="AL1096" i="1"/>
  <c r="AL1094" i="1"/>
  <c r="AL1093" i="1"/>
  <c r="AL1092" i="1"/>
  <c r="AL1091" i="1"/>
  <c r="AL1089" i="1"/>
  <c r="AL1088" i="1"/>
  <c r="AL1087" i="1"/>
  <c r="AL1086" i="1"/>
  <c r="AL1085" i="1"/>
  <c r="AL1084" i="1"/>
  <c r="AL1083" i="1"/>
  <c r="AL1082" i="1"/>
  <c r="AL1081" i="1"/>
  <c r="AL1080" i="1"/>
  <c r="AL1079" i="1"/>
  <c r="AL1078" i="1"/>
  <c r="AL1076" i="1"/>
  <c r="AL1075" i="1"/>
  <c r="AL1074" i="1"/>
  <c r="AL1073" i="1"/>
  <c r="AL1072" i="1"/>
  <c r="AL1071" i="1"/>
  <c r="AL1070" i="1"/>
  <c r="AL1069" i="1"/>
  <c r="AL1068" i="1"/>
  <c r="AL1067" i="1"/>
  <c r="AL1066" i="1"/>
  <c r="AL1065" i="1"/>
  <c r="AL1064" i="1"/>
  <c r="AL1063" i="1"/>
  <c r="AL1062" i="1"/>
  <c r="AL1061" i="1"/>
  <c r="AL1060" i="1"/>
  <c r="AL1059" i="1"/>
  <c r="AL1058" i="1"/>
  <c r="AL1057" i="1"/>
  <c r="AL1056" i="1"/>
  <c r="AL1055" i="1"/>
  <c r="AL1054" i="1"/>
  <c r="AL1053" i="1"/>
  <c r="AL1052" i="1"/>
  <c r="AL1051" i="1"/>
  <c r="AL1050" i="1"/>
  <c r="AL1049" i="1"/>
  <c r="AL1048" i="1"/>
  <c r="AL1047" i="1"/>
  <c r="AL1046" i="1"/>
  <c r="AL1045" i="1"/>
  <c r="AL1044" i="1"/>
  <c r="AL1043" i="1"/>
  <c r="AL1042" i="1"/>
  <c r="AL1041" i="1"/>
  <c r="AL1039" i="1"/>
  <c r="AL1038" i="1"/>
  <c r="AL1037" i="1"/>
  <c r="AL1036" i="1"/>
  <c r="AL1035" i="1"/>
  <c r="AL1034" i="1"/>
  <c r="AL1033" i="1"/>
  <c r="AL1032" i="1"/>
  <c r="AL1031" i="1"/>
  <c r="AL1030" i="1"/>
  <c r="AL1029" i="1"/>
  <c r="AL1028" i="1"/>
  <c r="AL1027" i="1"/>
  <c r="AL1026" i="1"/>
  <c r="AL1025" i="1"/>
  <c r="AL1024" i="1"/>
  <c r="AL1022" i="1"/>
  <c r="AL1021" i="1"/>
  <c r="AL1020" i="1"/>
  <c r="AL1019" i="1"/>
  <c r="AL1018" i="1"/>
  <c r="AL1016" i="1"/>
  <c r="AL1015" i="1"/>
  <c r="AL1014" i="1"/>
  <c r="AL1013" i="1"/>
  <c r="AL1012" i="1"/>
  <c r="AL1011" i="1"/>
  <c r="AL1010" i="1"/>
  <c r="AL1009" i="1"/>
  <c r="AL1008" i="1"/>
  <c r="AL1007" i="1"/>
  <c r="AL1005" i="1"/>
  <c r="AL1004" i="1"/>
  <c r="AL1003" i="1"/>
  <c r="AL1002" i="1"/>
  <c r="AL1001" i="1"/>
  <c r="AL1000" i="1"/>
  <c r="AL999" i="1"/>
  <c r="AL998" i="1"/>
  <c r="AL996" i="1"/>
  <c r="AL995" i="1"/>
  <c r="AL994" i="1"/>
  <c r="AL993" i="1"/>
  <c r="AL992" i="1"/>
  <c r="AL991" i="1"/>
  <c r="AL990" i="1"/>
  <c r="AL989" i="1"/>
  <c r="AL988" i="1"/>
  <c r="AL987" i="1"/>
  <c r="AL986" i="1"/>
  <c r="AL985" i="1"/>
  <c r="AL984" i="1"/>
  <c r="AL983" i="1"/>
  <c r="AL982" i="1"/>
  <c r="AL981" i="1"/>
  <c r="AL980" i="1"/>
  <c r="AL979" i="1"/>
  <c r="AL978" i="1"/>
  <c r="AL976" i="1"/>
  <c r="AL975" i="1"/>
  <c r="AL974" i="1"/>
  <c r="AL973" i="1"/>
  <c r="AL972" i="1"/>
  <c r="AL971" i="1"/>
  <c r="AL969" i="1"/>
  <c r="AL968" i="1"/>
  <c r="AL967" i="1"/>
  <c r="AL966" i="1"/>
  <c r="AL965" i="1"/>
  <c r="AL964" i="1"/>
  <c r="AL963" i="1"/>
  <c r="AL960" i="1"/>
  <c r="AL959" i="1"/>
  <c r="AL958" i="1"/>
  <c r="AL957" i="1"/>
  <c r="AL956" i="1"/>
  <c r="AL955" i="1"/>
  <c r="AL954" i="1"/>
  <c r="AL953" i="1"/>
  <c r="AL952" i="1"/>
  <c r="AL951" i="1"/>
  <c r="AL949" i="1"/>
  <c r="AL948" i="1"/>
  <c r="AL947" i="1"/>
  <c r="AL946" i="1"/>
  <c r="AL945" i="1"/>
  <c r="AL944" i="1"/>
  <c r="AL943" i="1"/>
  <c r="AL942" i="1"/>
  <c r="AL941" i="1"/>
  <c r="AL940" i="1"/>
  <c r="AL939" i="1"/>
  <c r="AL938" i="1"/>
  <c r="AL937" i="1"/>
  <c r="AL936" i="1"/>
  <c r="AL935" i="1"/>
  <c r="AL934" i="1"/>
  <c r="AL933" i="1"/>
  <c r="AL932" i="1"/>
  <c r="AL931" i="1"/>
  <c r="AL930" i="1"/>
  <c r="AL929" i="1"/>
  <c r="AL928" i="1"/>
  <c r="AL927" i="1"/>
  <c r="AL926" i="1"/>
  <c r="AL924" i="1"/>
  <c r="AL923" i="1"/>
  <c r="AL922" i="1"/>
  <c r="AL921" i="1"/>
  <c r="AL920" i="1"/>
  <c r="AL919" i="1"/>
  <c r="AL918" i="1"/>
  <c r="AL916" i="1"/>
  <c r="AL915" i="1"/>
  <c r="AL913" i="1"/>
  <c r="AL912" i="1"/>
  <c r="AL911" i="1"/>
  <c r="AL909" i="1"/>
  <c r="AL908" i="1"/>
  <c r="AL906" i="1"/>
  <c r="AL905" i="1"/>
  <c r="AL904" i="1"/>
  <c r="AL903" i="1"/>
  <c r="AL901" i="1"/>
  <c r="AL900" i="1"/>
  <c r="AL899" i="1"/>
  <c r="AL898" i="1"/>
  <c r="AL897" i="1"/>
  <c r="AL896" i="1"/>
  <c r="AL895" i="1"/>
  <c r="AL893" i="1"/>
  <c r="AL892" i="1"/>
  <c r="AL891" i="1"/>
  <c r="AL890" i="1"/>
  <c r="AL889" i="1"/>
  <c r="AL888" i="1"/>
  <c r="AL887" i="1"/>
  <c r="AL886" i="1"/>
  <c r="AL885" i="1"/>
  <c r="AL884" i="1"/>
  <c r="AL883" i="1"/>
  <c r="AL882" i="1"/>
  <c r="AL881" i="1"/>
  <c r="AL880" i="1"/>
  <c r="AL879" i="1"/>
  <c r="AL878" i="1"/>
  <c r="AL877" i="1"/>
  <c r="AL876" i="1"/>
  <c r="AL875" i="1"/>
  <c r="AL874" i="1"/>
  <c r="AL873" i="1"/>
  <c r="AL872" i="1"/>
  <c r="AL871" i="1"/>
  <c r="AL870" i="1"/>
  <c r="AL869" i="1"/>
  <c r="AL868" i="1"/>
  <c r="AL864" i="1"/>
  <c r="AL863" i="1"/>
  <c r="AL862" i="1"/>
  <c r="AL861" i="1"/>
  <c r="AL860" i="1"/>
  <c r="AL859" i="1"/>
  <c r="AL858" i="1"/>
  <c r="AL857" i="1"/>
  <c r="AL856" i="1"/>
  <c r="AL855" i="1"/>
  <c r="AL854" i="1"/>
  <c r="AL853" i="1"/>
  <c r="AL852" i="1"/>
  <c r="AL851" i="1"/>
  <c r="AL850" i="1"/>
  <c r="AL849" i="1"/>
  <c r="AL848" i="1"/>
  <c r="AL847" i="1"/>
  <c r="AL846" i="1"/>
  <c r="AL845" i="1"/>
  <c r="AL844" i="1"/>
  <c r="AL843" i="1"/>
  <c r="AL842" i="1"/>
  <c r="AL841" i="1"/>
  <c r="AL840" i="1"/>
  <c r="AL839" i="1"/>
  <c r="AL838" i="1"/>
  <c r="AL837" i="1"/>
  <c r="AL836" i="1"/>
  <c r="AL835" i="1"/>
  <c r="AL834" i="1"/>
  <c r="AL833" i="1"/>
  <c r="AL832" i="1"/>
  <c r="AL831" i="1"/>
  <c r="AL830" i="1"/>
  <c r="AL829" i="1"/>
  <c r="AL828" i="1"/>
  <c r="AL827" i="1"/>
  <c r="AL826" i="1"/>
  <c r="AL825" i="1"/>
  <c r="AL824" i="1"/>
  <c r="AL823" i="1"/>
  <c r="AL822" i="1"/>
  <c r="AL821" i="1"/>
  <c r="AL819" i="1"/>
  <c r="AL818" i="1"/>
  <c r="AL817" i="1"/>
  <c r="AL816" i="1"/>
  <c r="AL815" i="1"/>
  <c r="AL814" i="1"/>
  <c r="AL813" i="1"/>
  <c r="AL812" i="1"/>
  <c r="AL811" i="1"/>
  <c r="AL810" i="1"/>
  <c r="AL809" i="1"/>
  <c r="AL808" i="1"/>
  <c r="AL807" i="1"/>
  <c r="AL806" i="1"/>
  <c r="AL805" i="1"/>
  <c r="AL803" i="1"/>
  <c r="AL802" i="1"/>
  <c r="AL801" i="1"/>
  <c r="AL800" i="1"/>
  <c r="AL799" i="1"/>
  <c r="AL798" i="1"/>
  <c r="AL796" i="1"/>
  <c r="AL795" i="1"/>
  <c r="AL794" i="1"/>
  <c r="AL793" i="1"/>
  <c r="AL792" i="1"/>
  <c r="AL791" i="1"/>
  <c r="AL790" i="1"/>
  <c r="AL789" i="1"/>
  <c r="AL788" i="1"/>
  <c r="AL787" i="1"/>
  <c r="AL786" i="1"/>
  <c r="AL785" i="1"/>
  <c r="AL784" i="1"/>
  <c r="AL783" i="1"/>
  <c r="AL782" i="1"/>
  <c r="AL781" i="1"/>
  <c r="AL779" i="1"/>
  <c r="AL778" i="1"/>
  <c r="AL777" i="1"/>
  <c r="AL776" i="1"/>
  <c r="AL775" i="1"/>
  <c r="AL774" i="1"/>
  <c r="AL773" i="1"/>
  <c r="AL772" i="1"/>
  <c r="AL771" i="1"/>
  <c r="AL770" i="1"/>
  <c r="AL769" i="1"/>
  <c r="AL768" i="1"/>
  <c r="AL767" i="1"/>
  <c r="AL766" i="1"/>
  <c r="AL765" i="1"/>
  <c r="AL764" i="1"/>
  <c r="AL763" i="1"/>
  <c r="AL762" i="1"/>
  <c r="AL761" i="1"/>
  <c r="AL760" i="1"/>
  <c r="AL759" i="1"/>
  <c r="AL758" i="1"/>
  <c r="AL757" i="1"/>
  <c r="AL756" i="1"/>
  <c r="AL755" i="1"/>
  <c r="AL754" i="1"/>
  <c r="AL753" i="1"/>
  <c r="AL751" i="1"/>
  <c r="AL748" i="1"/>
  <c r="AL747" i="1"/>
  <c r="AL746" i="1"/>
  <c r="AL745" i="1"/>
  <c r="AL744" i="1"/>
  <c r="AL743" i="1"/>
  <c r="AL742" i="1"/>
  <c r="AL741" i="1"/>
  <c r="AL740" i="1"/>
  <c r="AL739" i="1"/>
  <c r="AL738" i="1"/>
  <c r="AL737" i="1"/>
  <c r="AL736" i="1"/>
  <c r="AL735" i="1"/>
  <c r="AL734" i="1"/>
  <c r="AL733" i="1"/>
  <c r="AL732" i="1"/>
  <c r="AL731" i="1"/>
  <c r="AL730" i="1"/>
  <c r="AL728" i="1"/>
  <c r="AL727" i="1"/>
  <c r="AL726" i="1"/>
  <c r="AL725" i="1"/>
  <c r="AL724" i="1"/>
  <c r="AL723" i="1"/>
  <c r="AL722" i="1"/>
  <c r="AL721" i="1"/>
  <c r="AL720" i="1"/>
  <c r="AL719" i="1"/>
  <c r="AL718" i="1"/>
  <c r="AL717" i="1"/>
  <c r="AL716" i="1"/>
  <c r="AL715" i="1"/>
  <c r="AL714" i="1"/>
  <c r="AL713" i="1"/>
  <c r="AL712" i="1"/>
  <c r="AL711" i="1"/>
  <c r="AL710" i="1"/>
  <c r="AL709" i="1"/>
  <c r="AL708" i="1"/>
  <c r="AL707" i="1"/>
  <c r="AL706" i="1"/>
  <c r="AL705" i="1"/>
  <c r="AL704" i="1"/>
  <c r="AL703" i="1"/>
  <c r="AL702" i="1"/>
  <c r="AL701" i="1"/>
  <c r="AL700" i="1"/>
  <c r="AL699" i="1"/>
  <c r="AL698" i="1"/>
  <c r="AL696" i="1"/>
  <c r="AL695" i="1"/>
  <c r="AL694" i="1"/>
  <c r="AL693" i="1"/>
  <c r="AL692" i="1"/>
  <c r="AL691" i="1"/>
  <c r="AL690" i="1"/>
  <c r="AL689" i="1"/>
  <c r="AL688" i="1"/>
  <c r="AL687" i="1"/>
  <c r="AL686" i="1"/>
  <c r="AL685" i="1"/>
  <c r="AL684" i="1"/>
  <c r="AL682" i="1"/>
  <c r="AL680" i="1"/>
  <c r="AL679" i="1"/>
  <c r="AL678" i="1"/>
  <c r="AL677" i="1"/>
  <c r="AL676" i="1"/>
  <c r="AL675" i="1"/>
  <c r="AL674" i="1"/>
  <c r="AL673" i="1"/>
  <c r="AL672" i="1"/>
  <c r="AL671" i="1"/>
  <c r="AL670" i="1"/>
  <c r="AL669" i="1"/>
  <c r="AL668" i="1"/>
  <c r="AL667" i="1"/>
  <c r="AL666" i="1"/>
  <c r="AL664" i="1"/>
  <c r="AL663" i="1"/>
  <c r="AL662" i="1"/>
  <c r="AL661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4" i="1"/>
  <c r="AL603" i="1"/>
  <c r="AL602" i="1"/>
  <c r="AL601" i="1"/>
  <c r="AL600" i="1"/>
  <c r="AL599" i="1"/>
  <c r="AL598" i="1"/>
  <c r="AL597" i="1"/>
  <c r="AL595" i="1"/>
  <c r="AL594" i="1"/>
  <c r="AL591" i="1"/>
  <c r="AL590" i="1"/>
  <c r="AL589" i="1"/>
  <c r="AL588" i="1"/>
  <c r="AL587" i="1"/>
  <c r="AL586" i="1"/>
  <c r="AL585" i="1"/>
  <c r="AL584" i="1"/>
  <c r="AL583" i="1"/>
  <c r="AL582" i="1"/>
  <c r="AL579" i="1"/>
  <c r="AL578" i="1"/>
  <c r="AL577" i="1"/>
  <c r="AL576" i="1"/>
  <c r="AL574" i="1"/>
  <c r="AL572" i="1"/>
  <c r="AL571" i="1"/>
  <c r="AL570" i="1"/>
  <c r="AL568" i="1"/>
  <c r="AL567" i="1"/>
  <c r="AL566" i="1"/>
  <c r="AL565" i="1"/>
  <c r="AL564" i="1"/>
  <c r="AL563" i="1"/>
  <c r="AL562" i="1"/>
  <c r="AL559" i="1"/>
  <c r="AL558" i="1"/>
  <c r="AL556" i="1"/>
  <c r="AL555" i="1"/>
  <c r="AL552" i="1"/>
  <c r="AL551" i="1"/>
  <c r="AL550" i="1"/>
  <c r="AL549" i="1"/>
  <c r="AL548" i="1"/>
  <c r="AL547" i="1"/>
  <c r="AL546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2" i="1"/>
  <c r="AL521" i="1"/>
  <c r="AL520" i="1"/>
  <c r="AL519" i="1"/>
  <c r="AL518" i="1"/>
  <c r="AL516" i="1"/>
  <c r="AL515" i="1"/>
  <c r="AL514" i="1"/>
  <c r="AL512" i="1"/>
  <c r="AL511" i="1"/>
  <c r="AL510" i="1"/>
  <c r="AL509" i="1"/>
  <c r="AL504" i="1"/>
  <c r="AL503" i="1"/>
  <c r="AL502" i="1"/>
  <c r="AL501" i="1"/>
  <c r="AL500" i="1"/>
  <c r="AL499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5" i="1"/>
  <c r="AL474" i="1"/>
  <c r="AL473" i="1"/>
  <c r="AL471" i="1"/>
  <c r="AL470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0" i="1"/>
  <c r="AL449" i="1"/>
  <c r="AL448" i="1"/>
  <c r="AL447" i="1"/>
  <c r="AL446" i="1"/>
  <c r="AL445" i="1"/>
  <c r="AL444" i="1"/>
  <c r="AL443" i="1"/>
  <c r="AL441" i="1"/>
  <c r="AL440" i="1"/>
  <c r="AL439" i="1"/>
  <c r="AL438" i="1"/>
  <c r="AL436" i="1"/>
  <c r="AL435" i="1"/>
  <c r="AL434" i="1"/>
  <c r="AL433" i="1"/>
  <c r="AL431" i="1"/>
  <c r="AL430" i="1"/>
  <c r="AL429" i="1"/>
  <c r="AL428" i="1"/>
  <c r="AL427" i="1"/>
  <c r="AL426" i="1"/>
  <c r="AL425" i="1"/>
  <c r="AL424" i="1"/>
  <c r="AL423" i="1"/>
  <c r="AL422" i="1"/>
  <c r="AL421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0" i="1"/>
  <c r="AL399" i="1"/>
  <c r="AL397" i="1"/>
  <c r="AL396" i="1"/>
  <c r="AL395" i="1"/>
  <c r="AL394" i="1"/>
  <c r="AL393" i="1"/>
  <c r="AL392" i="1"/>
  <c r="AL391" i="1"/>
  <c r="AL388" i="1"/>
  <c r="AL387" i="1"/>
  <c r="AL386" i="1"/>
  <c r="AL385" i="1"/>
  <c r="AL383" i="1"/>
  <c r="AL382" i="1"/>
  <c r="AL379" i="1"/>
  <c r="AL377" i="1"/>
  <c r="AL376" i="1"/>
  <c r="AL375" i="1"/>
  <c r="AL374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3" i="1"/>
  <c r="AL292" i="1"/>
  <c r="AL291" i="1"/>
  <c r="AL290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6" i="1"/>
  <c r="AL185" i="1"/>
  <c r="AL184" i="1"/>
  <c r="AL183" i="1"/>
  <c r="AL181" i="1"/>
  <c r="AL180" i="1"/>
  <c r="AL179" i="1"/>
  <c r="AL178" i="1"/>
  <c r="AL177" i="1"/>
  <c r="AL176" i="1"/>
  <c r="AL175" i="1"/>
  <c r="AL174" i="1"/>
  <c r="AL173" i="1"/>
  <c r="AL172" i="1"/>
  <c r="AL169" i="1"/>
  <c r="AL168" i="1"/>
  <c r="AL167" i="1"/>
  <c r="AL166" i="1"/>
  <c r="AL165" i="1"/>
  <c r="AL164" i="1"/>
  <c r="AL163" i="1"/>
  <c r="AL161" i="1"/>
  <c r="AL160" i="1"/>
  <c r="AL159" i="1"/>
  <c r="AL158" i="1"/>
  <c r="AL157" i="1"/>
  <c r="AL156" i="1"/>
  <c r="AL155" i="1"/>
  <c r="AL154" i="1"/>
  <c r="AL153" i="1"/>
  <c r="AL152" i="1"/>
  <c r="AL151" i="1"/>
  <c r="AL149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4" i="1"/>
  <c r="AL133" i="1"/>
  <c r="AL132" i="1"/>
  <c r="AL131" i="1"/>
  <c r="AL130" i="1"/>
  <c r="AL129" i="1"/>
  <c r="AL128" i="1"/>
  <c r="AL127" i="1"/>
  <c r="AL125" i="1"/>
  <c r="AL124" i="1"/>
  <c r="AL123" i="1"/>
  <c r="AL122" i="1"/>
  <c r="AL121" i="1"/>
  <c r="AL119" i="1"/>
  <c r="AL117" i="1"/>
  <c r="AL116" i="1"/>
  <c r="AL114" i="1"/>
  <c r="AL113" i="1"/>
  <c r="AL112" i="1"/>
  <c r="AL111" i="1"/>
  <c r="AL110" i="1"/>
  <c r="AL109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3" i="1"/>
  <c r="AL92" i="1"/>
  <c r="AL91" i="1"/>
  <c r="AL90" i="1"/>
  <c r="AL89" i="1"/>
  <c r="AL88" i="1"/>
  <c r="AL87" i="1"/>
  <c r="AL86" i="1"/>
  <c r="AL83" i="1"/>
  <c r="AL82" i="1"/>
  <c r="AL81" i="1"/>
  <c r="AL80" i="1"/>
  <c r="AL79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5" i="1"/>
  <c r="H1271" i="1"/>
  <c r="H1268" i="1"/>
  <c r="H1267" i="1"/>
  <c r="H1266" i="1"/>
  <c r="H1265" i="1"/>
  <c r="H1264" i="1"/>
  <c r="H1263" i="1"/>
  <c r="H1260" i="1"/>
  <c r="H1259" i="1"/>
  <c r="H1258" i="1"/>
  <c r="H1257" i="1"/>
  <c r="H1256" i="1"/>
  <c r="H1255" i="1"/>
  <c r="H1254" i="1"/>
  <c r="H1253" i="1"/>
  <c r="H1252" i="1"/>
  <c r="H1249" i="1"/>
  <c r="H1248" i="1"/>
  <c r="H1247" i="1"/>
  <c r="H1246" i="1"/>
  <c r="H1245" i="1"/>
  <c r="H1244" i="1"/>
  <c r="H1243" i="1"/>
  <c r="H1242" i="1"/>
  <c r="H1241" i="1"/>
  <c r="H1239" i="1"/>
  <c r="H1237" i="1"/>
  <c r="H1236" i="1"/>
  <c r="H1234" i="1"/>
  <c r="H1233" i="1"/>
  <c r="H1231" i="1"/>
  <c r="H1230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5" i="1"/>
  <c r="H1134" i="1"/>
  <c r="H1133" i="1"/>
  <c r="H1132" i="1"/>
  <c r="H1131" i="1"/>
  <c r="H1130" i="1"/>
  <c r="H1129" i="1"/>
  <c r="H1128" i="1"/>
  <c r="H1127" i="1"/>
  <c r="H1126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0" i="1"/>
  <c r="H1099" i="1"/>
  <c r="H1098" i="1"/>
  <c r="H1097" i="1"/>
  <c r="H1096" i="1"/>
  <c r="H1094" i="1"/>
  <c r="H1093" i="1"/>
  <c r="H1092" i="1"/>
  <c r="H1091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2" i="1"/>
  <c r="H1021" i="1"/>
  <c r="H1020" i="1"/>
  <c r="H1019" i="1"/>
  <c r="H1018" i="1"/>
  <c r="H1016" i="1"/>
  <c r="H1015" i="1"/>
  <c r="H1014" i="1"/>
  <c r="H1013" i="1"/>
  <c r="H1012" i="1"/>
  <c r="H1011" i="1"/>
  <c r="H1010" i="1"/>
  <c r="H1009" i="1"/>
  <c r="H1008" i="1"/>
  <c r="H1007" i="1"/>
  <c r="H1005" i="1"/>
  <c r="H1004" i="1"/>
  <c r="H1003" i="1"/>
  <c r="H1002" i="1"/>
  <c r="H1001" i="1"/>
  <c r="H1000" i="1"/>
  <c r="H999" i="1"/>
  <c r="H998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6" i="1"/>
  <c r="H975" i="1"/>
  <c r="H974" i="1"/>
  <c r="H973" i="1"/>
  <c r="H972" i="1"/>
  <c r="H971" i="1"/>
  <c r="H969" i="1"/>
  <c r="H968" i="1"/>
  <c r="H967" i="1"/>
  <c r="H966" i="1"/>
  <c r="H965" i="1"/>
  <c r="H964" i="1"/>
  <c r="H963" i="1"/>
  <c r="H960" i="1"/>
  <c r="H959" i="1"/>
  <c r="H958" i="1"/>
  <c r="H957" i="1"/>
  <c r="H956" i="1"/>
  <c r="H955" i="1"/>
  <c r="H954" i="1"/>
  <c r="H953" i="1"/>
  <c r="H952" i="1"/>
  <c r="H951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6" i="1"/>
  <c r="H915" i="1"/>
  <c r="H913" i="1"/>
  <c r="H912" i="1"/>
  <c r="H911" i="1"/>
  <c r="H909" i="1"/>
  <c r="H908" i="1"/>
  <c r="H906" i="1"/>
  <c r="H905" i="1"/>
  <c r="H904" i="1"/>
  <c r="H903" i="1"/>
  <c r="H901" i="1"/>
  <c r="H900" i="1"/>
  <c r="H899" i="1"/>
  <c r="H898" i="1"/>
  <c r="H897" i="1"/>
  <c r="H896" i="1"/>
  <c r="H895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3" i="1"/>
  <c r="H802" i="1"/>
  <c r="H801" i="1"/>
  <c r="H800" i="1"/>
  <c r="H799" i="1"/>
  <c r="H798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1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2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4" i="1"/>
  <c r="H663" i="1"/>
  <c r="H662" i="1"/>
  <c r="H661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4" i="1"/>
  <c r="H603" i="1"/>
  <c r="H602" i="1"/>
  <c r="H601" i="1"/>
  <c r="H600" i="1"/>
  <c r="H599" i="1"/>
  <c r="H598" i="1"/>
  <c r="H597" i="1"/>
  <c r="H595" i="1"/>
  <c r="H594" i="1"/>
  <c r="H591" i="1"/>
  <c r="H590" i="1"/>
  <c r="H589" i="1"/>
  <c r="H588" i="1"/>
  <c r="H587" i="1"/>
  <c r="H586" i="1"/>
  <c r="H585" i="1"/>
  <c r="H584" i="1"/>
  <c r="H583" i="1"/>
  <c r="H582" i="1"/>
  <c r="H579" i="1"/>
  <c r="H578" i="1"/>
  <c r="H577" i="1"/>
  <c r="H576" i="1"/>
  <c r="H574" i="1"/>
  <c r="H572" i="1"/>
  <c r="H571" i="1"/>
  <c r="H570" i="1"/>
  <c r="H568" i="1"/>
  <c r="H567" i="1"/>
  <c r="H566" i="1"/>
  <c r="H565" i="1"/>
  <c r="H564" i="1"/>
  <c r="H563" i="1"/>
  <c r="H562" i="1"/>
  <c r="H559" i="1"/>
  <c r="H558" i="1"/>
  <c r="H556" i="1"/>
  <c r="H555" i="1"/>
  <c r="H552" i="1"/>
  <c r="H551" i="1"/>
  <c r="H550" i="1"/>
  <c r="H549" i="1"/>
  <c r="H548" i="1"/>
  <c r="H547" i="1"/>
  <c r="H546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2" i="1"/>
  <c r="H521" i="1"/>
  <c r="H520" i="1"/>
  <c r="H519" i="1"/>
  <c r="H518" i="1"/>
  <c r="H516" i="1"/>
  <c r="H515" i="1"/>
  <c r="H514" i="1"/>
  <c r="H512" i="1"/>
  <c r="H511" i="1"/>
  <c r="H510" i="1"/>
  <c r="H509" i="1"/>
  <c r="H504" i="1"/>
  <c r="H503" i="1"/>
  <c r="H502" i="1"/>
  <c r="H501" i="1"/>
  <c r="H500" i="1"/>
  <c r="H499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5" i="1"/>
  <c r="H474" i="1"/>
  <c r="H473" i="1"/>
  <c r="H471" i="1"/>
  <c r="H470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0" i="1"/>
  <c r="H449" i="1"/>
  <c r="H448" i="1"/>
  <c r="H447" i="1"/>
  <c r="H446" i="1"/>
  <c r="H445" i="1"/>
  <c r="H444" i="1"/>
  <c r="H443" i="1"/>
  <c r="H441" i="1"/>
  <c r="H440" i="1"/>
  <c r="H439" i="1"/>
  <c r="H438" i="1"/>
  <c r="H436" i="1"/>
  <c r="H435" i="1"/>
  <c r="H434" i="1"/>
  <c r="H433" i="1"/>
  <c r="H431" i="1"/>
  <c r="H430" i="1"/>
  <c r="H429" i="1"/>
  <c r="H428" i="1"/>
  <c r="H427" i="1"/>
  <c r="H426" i="1"/>
  <c r="H425" i="1"/>
  <c r="H424" i="1"/>
  <c r="H423" i="1"/>
  <c r="H422" i="1"/>
  <c r="H421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0" i="1"/>
  <c r="H399" i="1"/>
  <c r="H397" i="1"/>
  <c r="H396" i="1"/>
  <c r="H395" i="1"/>
  <c r="H394" i="1"/>
  <c r="H393" i="1"/>
  <c r="H392" i="1"/>
  <c r="H391" i="1"/>
  <c r="H388" i="1"/>
  <c r="H387" i="1"/>
  <c r="H386" i="1"/>
  <c r="H385" i="1"/>
  <c r="H383" i="1"/>
  <c r="H382" i="1"/>
  <c r="H379" i="1"/>
  <c r="H377" i="1"/>
  <c r="H376" i="1"/>
  <c r="H375" i="1"/>
  <c r="H374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3" i="1"/>
  <c r="H292" i="1"/>
  <c r="H291" i="1"/>
  <c r="H290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6" i="1"/>
  <c r="H185" i="1"/>
  <c r="H184" i="1"/>
  <c r="H183" i="1"/>
  <c r="H181" i="1"/>
  <c r="H180" i="1"/>
  <c r="H179" i="1"/>
  <c r="H178" i="1"/>
  <c r="H177" i="1"/>
  <c r="H176" i="1"/>
  <c r="H175" i="1"/>
  <c r="H174" i="1"/>
  <c r="H173" i="1"/>
  <c r="H172" i="1"/>
  <c r="H169" i="1"/>
  <c r="H168" i="1"/>
  <c r="H167" i="1"/>
  <c r="H166" i="1"/>
  <c r="H165" i="1"/>
  <c r="H164" i="1"/>
  <c r="H163" i="1"/>
  <c r="H161" i="1"/>
  <c r="H160" i="1"/>
  <c r="H159" i="1"/>
  <c r="H158" i="1"/>
  <c r="H157" i="1"/>
  <c r="H156" i="1"/>
  <c r="H155" i="1"/>
  <c r="H154" i="1"/>
  <c r="H153" i="1"/>
  <c r="H152" i="1"/>
  <c r="H151" i="1"/>
  <c r="H149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4" i="1"/>
  <c r="H133" i="1"/>
  <c r="H132" i="1"/>
  <c r="H131" i="1"/>
  <c r="H130" i="1"/>
  <c r="H129" i="1"/>
  <c r="H128" i="1"/>
  <c r="H127" i="1"/>
  <c r="H125" i="1"/>
  <c r="H124" i="1"/>
  <c r="H123" i="1"/>
  <c r="H122" i="1"/>
  <c r="H121" i="1"/>
  <c r="H119" i="1"/>
  <c r="H117" i="1"/>
  <c r="H116" i="1"/>
  <c r="H114" i="1"/>
  <c r="H113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3" i="1"/>
  <c r="H92" i="1"/>
  <c r="H91" i="1"/>
  <c r="H90" i="1"/>
  <c r="H89" i="1"/>
  <c r="H88" i="1"/>
  <c r="H87" i="1"/>
  <c r="H86" i="1"/>
  <c r="H83" i="1"/>
  <c r="H82" i="1"/>
  <c r="H81" i="1"/>
  <c r="H80" i="1"/>
  <c r="H79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Q1271" i="1"/>
  <c r="Q1268" i="1"/>
  <c r="Q1267" i="1"/>
  <c r="Q1266" i="1"/>
  <c r="Q1265" i="1"/>
  <c r="Q1264" i="1"/>
  <c r="Q1263" i="1"/>
  <c r="Q1260" i="1"/>
  <c r="Q1259" i="1"/>
  <c r="Q1258" i="1"/>
  <c r="Q1257" i="1"/>
  <c r="Q1256" i="1"/>
  <c r="Q1255" i="1"/>
  <c r="Q1254" i="1"/>
  <c r="Q1253" i="1"/>
  <c r="Q1252" i="1"/>
  <c r="Q1249" i="1"/>
  <c r="Q1248" i="1"/>
  <c r="Q1247" i="1"/>
  <c r="Q1246" i="1"/>
  <c r="Q1245" i="1"/>
  <c r="Q1244" i="1"/>
  <c r="Q1243" i="1"/>
  <c r="Q1242" i="1"/>
  <c r="Q1241" i="1"/>
  <c r="Q1239" i="1"/>
  <c r="Q1237" i="1"/>
  <c r="Q1236" i="1"/>
  <c r="Q1234" i="1"/>
  <c r="Q1233" i="1"/>
  <c r="Q1231" i="1"/>
  <c r="Q1230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5" i="1"/>
  <c r="Q1134" i="1"/>
  <c r="Q1133" i="1"/>
  <c r="Q1132" i="1"/>
  <c r="Q1131" i="1"/>
  <c r="Q1130" i="1"/>
  <c r="Q1129" i="1"/>
  <c r="Q1128" i="1"/>
  <c r="Q1127" i="1"/>
  <c r="Q1126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0" i="1"/>
  <c r="Q1099" i="1"/>
  <c r="Q1098" i="1"/>
  <c r="Q1097" i="1"/>
  <c r="Q1096" i="1"/>
  <c r="Q1094" i="1"/>
  <c r="Q1093" i="1"/>
  <c r="Q1092" i="1"/>
  <c r="Q1091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6" i="1"/>
  <c r="Q1075" i="1"/>
  <c r="Q1074" i="1"/>
  <c r="Q1073" i="1"/>
  <c r="Q1072" i="1"/>
  <c r="Q1071" i="1"/>
  <c r="Q1070" i="1"/>
  <c r="Q1069" i="1"/>
  <c r="Q1068" i="1"/>
  <c r="Q1067" i="1"/>
  <c r="Q1066" i="1"/>
  <c r="Q1065" i="1"/>
  <c r="Q1064" i="1"/>
  <c r="Q1063" i="1"/>
  <c r="Q1062" i="1"/>
  <c r="Q1061" i="1"/>
  <c r="Q1060" i="1"/>
  <c r="Q1059" i="1"/>
  <c r="Q1058" i="1"/>
  <c r="Q1057" i="1"/>
  <c r="Q1056" i="1"/>
  <c r="Q1055" i="1"/>
  <c r="Q1054" i="1"/>
  <c r="Q1053" i="1"/>
  <c r="Q1052" i="1"/>
  <c r="Q1051" i="1"/>
  <c r="Q1050" i="1"/>
  <c r="Q1049" i="1"/>
  <c r="Q1048" i="1"/>
  <c r="Q1047" i="1"/>
  <c r="Q1046" i="1"/>
  <c r="Q1045" i="1"/>
  <c r="Q1044" i="1"/>
  <c r="Q1043" i="1"/>
  <c r="Q1042" i="1"/>
  <c r="Q1041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2" i="1"/>
  <c r="Q1021" i="1"/>
  <c r="Q1020" i="1"/>
  <c r="Q1019" i="1"/>
  <c r="Q1018" i="1"/>
  <c r="Q1016" i="1"/>
  <c r="Q1015" i="1"/>
  <c r="Q1014" i="1"/>
  <c r="Q1013" i="1"/>
  <c r="Q1012" i="1"/>
  <c r="Q1011" i="1"/>
  <c r="Q1010" i="1"/>
  <c r="Q1009" i="1"/>
  <c r="Q1008" i="1"/>
  <c r="Q1007" i="1"/>
  <c r="Q1005" i="1"/>
  <c r="Q1004" i="1"/>
  <c r="Q1003" i="1"/>
  <c r="Q1002" i="1"/>
  <c r="Q1001" i="1"/>
  <c r="Q1000" i="1"/>
  <c r="Q999" i="1"/>
  <c r="Q998" i="1"/>
  <c r="Q996" i="1"/>
  <c r="Q995" i="1"/>
  <c r="Q994" i="1"/>
  <c r="Q993" i="1"/>
  <c r="Q992" i="1"/>
  <c r="Q991" i="1"/>
  <c r="Q990" i="1"/>
  <c r="Q989" i="1"/>
  <c r="Q988" i="1"/>
  <c r="Q987" i="1"/>
  <c r="Q986" i="1"/>
  <c r="Q985" i="1"/>
  <c r="Q984" i="1"/>
  <c r="Q983" i="1"/>
  <c r="Q982" i="1"/>
  <c r="Q981" i="1"/>
  <c r="Q980" i="1"/>
  <c r="Q979" i="1"/>
  <c r="Q978" i="1"/>
  <c r="Q976" i="1"/>
  <c r="Q975" i="1"/>
  <c r="Q974" i="1"/>
  <c r="Q973" i="1"/>
  <c r="Q972" i="1"/>
  <c r="Q971" i="1"/>
  <c r="Q969" i="1"/>
  <c r="Q968" i="1"/>
  <c r="Q967" i="1"/>
  <c r="Q966" i="1"/>
  <c r="Q965" i="1"/>
  <c r="Q964" i="1"/>
  <c r="Q963" i="1"/>
  <c r="Q960" i="1"/>
  <c r="Q959" i="1"/>
  <c r="Q958" i="1"/>
  <c r="Q957" i="1"/>
  <c r="Q956" i="1"/>
  <c r="Q955" i="1"/>
  <c r="Q954" i="1"/>
  <c r="Q953" i="1"/>
  <c r="Q952" i="1"/>
  <c r="Q951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4" i="1"/>
  <c r="Q923" i="1"/>
  <c r="Q922" i="1"/>
  <c r="Q921" i="1"/>
  <c r="Q920" i="1"/>
  <c r="Q919" i="1"/>
  <c r="Q918" i="1"/>
  <c r="Q916" i="1"/>
  <c r="Q915" i="1"/>
  <c r="Q913" i="1"/>
  <c r="Q912" i="1"/>
  <c r="Q911" i="1"/>
  <c r="Q909" i="1"/>
  <c r="Q908" i="1"/>
  <c r="Q906" i="1"/>
  <c r="Q905" i="1"/>
  <c r="Q904" i="1"/>
  <c r="Q903" i="1"/>
  <c r="Q901" i="1"/>
  <c r="Q900" i="1"/>
  <c r="Q899" i="1"/>
  <c r="Q898" i="1"/>
  <c r="Q897" i="1"/>
  <c r="Q896" i="1"/>
  <c r="Q895" i="1"/>
  <c r="Q893" i="1"/>
  <c r="Q892" i="1"/>
  <c r="Q891" i="1"/>
  <c r="Q890" i="1"/>
  <c r="Q889" i="1"/>
  <c r="Q888" i="1"/>
  <c r="Q887" i="1"/>
  <c r="Q886" i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3" i="1"/>
  <c r="Q802" i="1"/>
  <c r="Q801" i="1"/>
  <c r="Q800" i="1"/>
  <c r="Q799" i="1"/>
  <c r="Q798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Q781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Q759" i="1"/>
  <c r="Q758" i="1"/>
  <c r="Q757" i="1"/>
  <c r="Q756" i="1"/>
  <c r="Q755" i="1"/>
  <c r="Q754" i="1"/>
  <c r="Q753" i="1"/>
  <c r="Q751" i="1"/>
  <c r="Q748" i="1"/>
  <c r="Q747" i="1"/>
  <c r="Q746" i="1"/>
  <c r="Q745" i="1"/>
  <c r="Q744" i="1"/>
  <c r="Q743" i="1"/>
  <c r="Q742" i="1"/>
  <c r="Q741" i="1"/>
  <c r="Q740" i="1"/>
  <c r="Q739" i="1"/>
  <c r="Q738" i="1"/>
  <c r="Q737" i="1"/>
  <c r="Q736" i="1"/>
  <c r="Q735" i="1"/>
  <c r="Q734" i="1"/>
  <c r="Q733" i="1"/>
  <c r="Q732" i="1"/>
  <c r="Q731" i="1"/>
  <c r="Q730" i="1"/>
  <c r="Q728" i="1"/>
  <c r="Q727" i="1"/>
  <c r="Q726" i="1"/>
  <c r="Q725" i="1"/>
  <c r="Q724" i="1"/>
  <c r="Q723" i="1"/>
  <c r="Q722" i="1"/>
  <c r="Q721" i="1"/>
  <c r="Q720" i="1"/>
  <c r="Q719" i="1"/>
  <c r="Q718" i="1"/>
  <c r="Q717" i="1"/>
  <c r="Q716" i="1"/>
  <c r="Q715" i="1"/>
  <c r="Q714" i="1"/>
  <c r="Q713" i="1"/>
  <c r="Q712" i="1"/>
  <c r="Q711" i="1"/>
  <c r="Q710" i="1"/>
  <c r="Q709" i="1"/>
  <c r="Q708" i="1"/>
  <c r="Q707" i="1"/>
  <c r="Q706" i="1"/>
  <c r="Q705" i="1"/>
  <c r="Q704" i="1"/>
  <c r="Q703" i="1"/>
  <c r="Q702" i="1"/>
  <c r="Q701" i="1"/>
  <c r="Q700" i="1"/>
  <c r="Q699" i="1"/>
  <c r="Q698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2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4" i="1"/>
  <c r="Q663" i="1"/>
  <c r="Q662" i="1"/>
  <c r="Q661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4" i="1"/>
  <c r="Q603" i="1"/>
  <c r="Q602" i="1"/>
  <c r="Q601" i="1"/>
  <c r="Q600" i="1"/>
  <c r="Q599" i="1"/>
  <c r="Q598" i="1"/>
  <c r="Q597" i="1"/>
  <c r="Q595" i="1"/>
  <c r="Q594" i="1"/>
  <c r="Q591" i="1"/>
  <c r="Q590" i="1"/>
  <c r="Q589" i="1"/>
  <c r="Q588" i="1"/>
  <c r="Q587" i="1"/>
  <c r="Q586" i="1"/>
  <c r="Q585" i="1"/>
  <c r="Q584" i="1"/>
  <c r="Q583" i="1"/>
  <c r="Q582" i="1"/>
  <c r="Q579" i="1"/>
  <c r="Q578" i="1"/>
  <c r="Q577" i="1"/>
  <c r="Q576" i="1"/>
  <c r="Q574" i="1"/>
  <c r="Q572" i="1"/>
  <c r="Q571" i="1"/>
  <c r="Q570" i="1"/>
  <c r="Q568" i="1"/>
  <c r="Q567" i="1"/>
  <c r="Q566" i="1"/>
  <c r="Q565" i="1"/>
  <c r="Q564" i="1"/>
  <c r="Q563" i="1"/>
  <c r="Q562" i="1"/>
  <c r="Q559" i="1"/>
  <c r="Q558" i="1"/>
  <c r="Q556" i="1"/>
  <c r="Q555" i="1"/>
  <c r="Q552" i="1"/>
  <c r="Q551" i="1"/>
  <c r="Q550" i="1"/>
  <c r="Q549" i="1"/>
  <c r="Q548" i="1"/>
  <c r="Q547" i="1"/>
  <c r="Q546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2" i="1"/>
  <c r="Q521" i="1"/>
  <c r="Q520" i="1"/>
  <c r="Q519" i="1"/>
  <c r="Q518" i="1"/>
  <c r="Q516" i="1"/>
  <c r="Q515" i="1"/>
  <c r="Q514" i="1"/>
  <c r="Q512" i="1"/>
  <c r="Q511" i="1"/>
  <c r="Q510" i="1"/>
  <c r="Q509" i="1"/>
  <c r="Q504" i="1"/>
  <c r="Q503" i="1"/>
  <c r="Q502" i="1"/>
  <c r="Q501" i="1"/>
  <c r="Q500" i="1"/>
  <c r="Q499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5" i="1"/>
  <c r="Q474" i="1"/>
  <c r="Q473" i="1"/>
  <c r="Q471" i="1"/>
  <c r="Q470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0" i="1"/>
  <c r="Q449" i="1"/>
  <c r="Q448" i="1"/>
  <c r="Q447" i="1"/>
  <c r="Q446" i="1"/>
  <c r="Q445" i="1"/>
  <c r="Q444" i="1"/>
  <c r="Q443" i="1"/>
  <c r="Q441" i="1"/>
  <c r="Q440" i="1"/>
  <c r="Q439" i="1"/>
  <c r="Q438" i="1"/>
  <c r="Q436" i="1"/>
  <c r="Q435" i="1"/>
  <c r="Q434" i="1"/>
  <c r="Q433" i="1"/>
  <c r="Q431" i="1"/>
  <c r="Q430" i="1"/>
  <c r="Q429" i="1"/>
  <c r="Q428" i="1"/>
  <c r="Q427" i="1"/>
  <c r="Q426" i="1"/>
  <c r="Q425" i="1"/>
  <c r="Q424" i="1"/>
  <c r="Q423" i="1"/>
  <c r="Q422" i="1"/>
  <c r="Q421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0" i="1"/>
  <c r="Q399" i="1"/>
  <c r="Q397" i="1"/>
  <c r="Q396" i="1"/>
  <c r="Q395" i="1"/>
  <c r="Q394" i="1"/>
  <c r="Q393" i="1"/>
  <c r="Q392" i="1"/>
  <c r="Q391" i="1"/>
  <c r="Q388" i="1"/>
  <c r="Q387" i="1"/>
  <c r="Q386" i="1"/>
  <c r="Q385" i="1"/>
  <c r="Q383" i="1"/>
  <c r="Q382" i="1"/>
  <c r="Q379" i="1"/>
  <c r="Q377" i="1"/>
  <c r="Q376" i="1"/>
  <c r="Q375" i="1"/>
  <c r="Q374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3" i="1"/>
  <c r="Q292" i="1"/>
  <c r="Q291" i="1"/>
  <c r="Q290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6" i="1"/>
  <c r="Q185" i="1"/>
  <c r="Q184" i="1"/>
  <c r="Q183" i="1"/>
  <c r="Q181" i="1"/>
  <c r="Q180" i="1"/>
  <c r="Q179" i="1"/>
  <c r="Q178" i="1"/>
  <c r="Q177" i="1"/>
  <c r="Q176" i="1"/>
  <c r="Q175" i="1"/>
  <c r="Q174" i="1"/>
  <c r="Q173" i="1"/>
  <c r="Q172" i="1"/>
  <c r="Q169" i="1"/>
  <c r="Q168" i="1"/>
  <c r="Q167" i="1"/>
  <c r="Q166" i="1"/>
  <c r="Q165" i="1"/>
  <c r="Q164" i="1"/>
  <c r="Q163" i="1"/>
  <c r="Q161" i="1"/>
  <c r="Q160" i="1"/>
  <c r="Q159" i="1"/>
  <c r="Q158" i="1"/>
  <c r="Q157" i="1"/>
  <c r="Q156" i="1"/>
  <c r="Q155" i="1"/>
  <c r="Q154" i="1"/>
  <c r="Q153" i="1"/>
  <c r="Q152" i="1"/>
  <c r="Q151" i="1"/>
  <c r="Q149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4" i="1"/>
  <c r="Q133" i="1"/>
  <c r="Q132" i="1"/>
  <c r="Q131" i="1"/>
  <c r="Q130" i="1"/>
  <c r="Q129" i="1"/>
  <c r="Q128" i="1"/>
  <c r="Q127" i="1"/>
  <c r="Q125" i="1"/>
  <c r="Q124" i="1"/>
  <c r="Q123" i="1"/>
  <c r="Q122" i="1"/>
  <c r="Q121" i="1"/>
  <c r="Q119" i="1"/>
  <c r="Q117" i="1"/>
  <c r="Q116" i="1"/>
  <c r="Q114" i="1"/>
  <c r="Q113" i="1"/>
  <c r="Q112" i="1"/>
  <c r="Q111" i="1"/>
  <c r="Q110" i="1"/>
  <c r="Q109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3" i="1"/>
  <c r="Q92" i="1"/>
  <c r="Q91" i="1"/>
  <c r="Q90" i="1"/>
  <c r="Q89" i="1"/>
  <c r="Q88" i="1"/>
  <c r="Q87" i="1"/>
  <c r="Q86" i="1"/>
  <c r="Q83" i="1"/>
  <c r="Q82" i="1"/>
  <c r="Q81" i="1"/>
  <c r="Q80" i="1"/>
  <c r="Q79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I128" i="1"/>
  <c r="I190" i="1"/>
  <c r="I315" i="1"/>
  <c r="I1037" i="1"/>
  <c r="I189" i="1"/>
  <c r="I308" i="1"/>
  <c r="I430" i="1"/>
  <c r="I600" i="1"/>
  <c r="I546" i="1"/>
  <c r="I753" i="1"/>
  <c r="I563" i="1"/>
  <c r="I417" i="1"/>
  <c r="I736" i="1"/>
  <c r="I991" i="1"/>
  <c r="I322" i="1"/>
  <c r="I786" i="1"/>
  <c r="I1019" i="1"/>
  <c r="I364" i="1"/>
  <c r="I1071" i="1"/>
  <c r="I446" i="1"/>
  <c r="I601" i="1"/>
  <c r="I514" i="1"/>
  <c r="I232" i="1"/>
  <c r="I830" i="1"/>
  <c r="I1188" i="1"/>
  <c r="I1224" i="1"/>
  <c r="I603" i="1"/>
  <c r="I984" i="1"/>
  <c r="I1114" i="1"/>
  <c r="I1115" i="1"/>
  <c r="I271" i="1"/>
  <c r="I646" i="1"/>
  <c r="I724" i="1"/>
  <c r="I648" i="1"/>
  <c r="I608" i="1"/>
  <c r="I234" i="1"/>
  <c r="I1015" i="1"/>
  <c r="I59" i="1"/>
  <c r="I673" i="1"/>
  <c r="I111" i="1"/>
  <c r="I329" i="1"/>
  <c r="I937" i="1"/>
  <c r="I686" i="1"/>
  <c r="I239" i="1"/>
  <c r="I1176" i="1"/>
  <c r="I598" i="1"/>
  <c r="I404" i="1"/>
  <c r="I42" i="1"/>
  <c r="I747" i="1"/>
  <c r="I1144" i="1"/>
  <c r="I990" i="1"/>
  <c r="I98" i="1"/>
  <c r="I624" i="1"/>
  <c r="I620" i="1"/>
  <c r="I263" i="1"/>
  <c r="I100" i="1"/>
  <c r="I1190" i="1"/>
  <c r="I52" i="1"/>
  <c r="I919" i="1"/>
  <c r="I1112" i="1"/>
  <c r="I685" i="1"/>
  <c r="I629" i="1"/>
  <c r="I1093" i="1"/>
  <c r="I728" i="1"/>
  <c r="I499" i="1"/>
  <c r="I965" i="1"/>
  <c r="I972" i="1"/>
  <c r="I424" i="1"/>
  <c r="I296" i="1"/>
  <c r="I256" i="1"/>
  <c r="I188" i="1"/>
  <c r="I1193" i="1"/>
  <c r="I285" i="1"/>
  <c r="I1129" i="1"/>
  <c r="I700" i="1"/>
  <c r="I1173" i="1"/>
  <c r="I160" i="1"/>
  <c r="I130" i="1"/>
  <c r="I316" i="1"/>
  <c r="I607" i="1"/>
  <c r="I754" i="1"/>
  <c r="I509" i="1"/>
  <c r="I457" i="1"/>
  <c r="I421" i="1"/>
  <c r="I240" i="1"/>
  <c r="I292" i="1"/>
  <c r="I237" i="1"/>
  <c r="I56" i="1"/>
  <c r="I1195" i="1"/>
  <c r="I881" i="1"/>
  <c r="I268" i="1"/>
  <c r="I1047" i="1"/>
  <c r="I235" i="1"/>
  <c r="I1041" i="1"/>
  <c r="I929" i="1"/>
  <c r="I705" i="1"/>
  <c r="I242" i="1"/>
  <c r="I1155" i="1"/>
  <c r="I711" i="1"/>
  <c r="I812" i="1"/>
  <c r="I632" i="1"/>
  <c r="I930" i="1"/>
  <c r="I405" i="1"/>
  <c r="I363" i="1"/>
  <c r="I844" i="1"/>
  <c r="I134" i="1"/>
  <c r="I704" i="1"/>
  <c r="I1168" i="1"/>
  <c r="I159" i="1"/>
  <c r="I964" i="1"/>
  <c r="I22" i="1"/>
  <c r="I1020" i="1"/>
  <c r="I103" i="1"/>
  <c r="I262" i="1"/>
  <c r="I69" i="1"/>
  <c r="I918" i="1"/>
  <c r="I625" i="1"/>
  <c r="I566" i="1"/>
  <c r="I761" i="1"/>
  <c r="I196" i="1"/>
  <c r="I1042" i="1"/>
  <c r="I44" i="1"/>
  <c r="I1074" i="1"/>
  <c r="I83" i="1"/>
  <c r="I502" i="1"/>
  <c r="I104" i="1"/>
  <c r="I428" i="1"/>
  <c r="I313" i="1"/>
  <c r="I10" i="1"/>
  <c r="I846" i="1"/>
  <c r="I772" i="1"/>
  <c r="I438" i="1"/>
  <c r="I25" i="1"/>
  <c r="I138" i="1"/>
  <c r="I362" i="1"/>
  <c r="I637" i="1"/>
  <c r="I334" i="1"/>
  <c r="I105" i="1"/>
  <c r="I1247" i="1"/>
  <c r="I884" i="1"/>
  <c r="I366" i="1"/>
  <c r="I500" i="1"/>
  <c r="I957" i="1"/>
  <c r="I564" i="1"/>
  <c r="I99" i="1"/>
  <c r="I27" i="1"/>
  <c r="I1138" i="1"/>
  <c r="I906" i="1"/>
  <c r="I43" i="1"/>
  <c r="I671" i="1"/>
  <c r="I72" i="1"/>
  <c r="I261" i="1"/>
  <c r="I158" i="1"/>
  <c r="I722" i="1"/>
  <c r="I727" i="1"/>
  <c r="I133" i="1"/>
  <c r="I211" i="1"/>
  <c r="I290" i="1"/>
  <c r="I465" i="1"/>
  <c r="I781" i="1"/>
  <c r="I230" i="1"/>
  <c r="I45" i="1"/>
  <c r="I303" i="1"/>
  <c r="I443" i="1"/>
  <c r="I1110" i="1"/>
  <c r="I238" i="1"/>
  <c r="I264" i="1"/>
  <c r="I748" i="1"/>
  <c r="I265" i="1"/>
  <c r="I618" i="1"/>
  <c r="I926" i="1"/>
  <c r="I312" i="1"/>
  <c r="I206" i="1"/>
  <c r="I719" i="1"/>
  <c r="I355" i="1"/>
  <c r="I980" i="1"/>
  <c r="I40" i="1"/>
  <c r="I551" i="1"/>
  <c r="I1184" i="1"/>
  <c r="I456" i="1"/>
  <c r="I319" i="1"/>
  <c r="I602" i="1"/>
  <c r="I318" i="1"/>
  <c r="I1060" i="1"/>
  <c r="I67" i="1"/>
  <c r="I1271" i="1"/>
  <c r="I354" i="1"/>
  <c r="I896" i="1"/>
  <c r="I353" i="1"/>
  <c r="I327" i="1"/>
  <c r="I1226" i="1"/>
  <c r="I745" i="1"/>
  <c r="I983" i="1"/>
  <c r="I1033" i="1"/>
  <c r="I639" i="1"/>
  <c r="I717" i="1"/>
  <c r="I251" i="1"/>
  <c r="I38" i="1"/>
  <c r="I653" i="1"/>
  <c r="I412" i="1"/>
  <c r="I1003" i="1"/>
  <c r="I783" i="1"/>
  <c r="I669" i="1"/>
  <c r="I205" i="1"/>
  <c r="I177" i="1"/>
  <c r="I638" i="1"/>
  <c r="I228" i="1"/>
  <c r="I584" i="1"/>
  <c r="I267" i="1"/>
  <c r="I357" i="1"/>
  <c r="I1032" i="1"/>
  <c r="I979" i="1"/>
  <c r="I716" i="1"/>
  <c r="I301" i="1"/>
  <c r="I63" i="1"/>
  <c r="I368" i="1"/>
  <c r="I30" i="1"/>
  <c r="I731" i="1"/>
  <c r="I614" i="1"/>
  <c r="I870" i="1"/>
  <c r="I200" i="1"/>
  <c r="I106" i="1"/>
  <c r="I1113" i="1"/>
  <c r="I1010" i="1"/>
  <c r="I931" i="1"/>
  <c r="I590" i="1"/>
  <c r="I530" i="1"/>
  <c r="I125" i="1"/>
  <c r="I1161" i="1"/>
  <c r="I666" i="1"/>
  <c r="I65" i="1"/>
  <c r="I1107" i="1"/>
  <c r="I6" i="1"/>
  <c r="I454" i="1"/>
  <c r="I1157" i="1"/>
  <c r="I1054" i="1"/>
  <c r="I1002" i="1"/>
  <c r="I689" i="1"/>
  <c r="I662" i="1"/>
  <c r="I611" i="1"/>
  <c r="I583" i="1"/>
  <c r="I462" i="1"/>
  <c r="I300" i="1"/>
  <c r="I89" i="1"/>
  <c r="I1156" i="1"/>
  <c r="I1078" i="1"/>
  <c r="I975" i="1"/>
  <c r="I947" i="1"/>
  <c r="I841" i="1"/>
  <c r="I610" i="1"/>
  <c r="I407" i="1"/>
  <c r="I273" i="1"/>
  <c r="I248" i="1"/>
  <c r="I222" i="1"/>
  <c r="I198" i="1"/>
  <c r="I36" i="1"/>
  <c r="I12" i="1"/>
  <c r="I1206" i="1"/>
  <c r="I1076" i="1"/>
  <c r="I1027" i="1"/>
  <c r="I1000" i="1"/>
  <c r="I921" i="1"/>
  <c r="I840" i="1"/>
  <c r="I658" i="1"/>
  <c r="I547" i="1"/>
  <c r="I406" i="1"/>
  <c r="I374" i="1"/>
  <c r="I169" i="1"/>
  <c r="I371" i="1"/>
  <c r="I270" i="1"/>
  <c r="I245" i="1"/>
  <c r="I219" i="1"/>
  <c r="I195" i="1"/>
  <c r="I140" i="1"/>
  <c r="I1049" i="1"/>
  <c r="I370" i="1"/>
  <c r="I244" i="1"/>
  <c r="I194" i="1"/>
  <c r="I32" i="1"/>
  <c r="I1151" i="1"/>
  <c r="I1072" i="1"/>
  <c r="I836" i="1"/>
  <c r="I515" i="1"/>
  <c r="I320" i="1"/>
  <c r="I571" i="1"/>
  <c r="I191" i="1"/>
  <c r="I699" i="1"/>
  <c r="I79" i="1"/>
  <c r="I109" i="1"/>
  <c r="I137" i="1"/>
  <c r="I1254" i="1"/>
  <c r="I1252" i="1"/>
  <c r="I1266" i="1"/>
  <c r="I1264" i="1"/>
  <c r="I922" i="1"/>
  <c r="I849" i="1"/>
  <c r="I606" i="1"/>
  <c r="I951" i="1"/>
  <c r="G961" i="1"/>
  <c r="F157" i="1"/>
  <c r="D1024" i="1"/>
  <c r="D624" i="1"/>
  <c r="F197" i="1"/>
  <c r="D208" i="1"/>
  <c r="F1040" i="1"/>
  <c r="E779" i="1"/>
  <c r="I1111" i="1"/>
  <c r="D122" i="1"/>
  <c r="F1228" i="1"/>
  <c r="E574" i="1"/>
  <c r="E364" i="1"/>
  <c r="D763" i="1"/>
  <c r="E562" i="1"/>
  <c r="F1011" i="1"/>
  <c r="D129" i="1"/>
  <c r="D373" i="1"/>
  <c r="D238" i="1"/>
  <c r="F1107" i="1"/>
  <c r="E528" i="1"/>
  <c r="AN645" i="1"/>
  <c r="D327" i="1"/>
  <c r="F396" i="1"/>
  <c r="F804" i="1"/>
  <c r="E900" i="1"/>
  <c r="G665" i="1"/>
  <c r="F1257" i="1"/>
  <c r="I117" i="1"/>
  <c r="D1240" i="1"/>
  <c r="E1245" i="1"/>
  <c r="E1118" i="1"/>
  <c r="I1001" i="1"/>
  <c r="D431" i="1"/>
  <c r="E77" i="1"/>
  <c r="I1175" i="1"/>
  <c r="D877" i="1"/>
  <c r="F901" i="1"/>
  <c r="E276" i="1"/>
  <c r="F964" i="1"/>
  <c r="E34" i="1"/>
  <c r="E886" i="1"/>
  <c r="D1041" i="1"/>
  <c r="E91" i="1"/>
  <c r="E691" i="1"/>
  <c r="P472" i="1"/>
  <c r="F473" i="1"/>
  <c r="I466" i="1"/>
  <c r="D927" i="1"/>
  <c r="F1085" i="1"/>
  <c r="D241" i="1"/>
  <c r="E1249" i="1"/>
  <c r="E439" i="1"/>
  <c r="D1193" i="1"/>
  <c r="J1232" i="1"/>
  <c r="E235" i="1"/>
  <c r="F275" i="1"/>
  <c r="AI1251" i="1"/>
  <c r="F857" i="1"/>
  <c r="F87" i="1"/>
  <c r="E737" i="1"/>
  <c r="L573" i="1"/>
  <c r="F1157" i="1"/>
  <c r="E1172" i="1"/>
  <c r="F609" i="1"/>
  <c r="F271" i="1"/>
  <c r="I1139" i="1"/>
  <c r="F591" i="1"/>
  <c r="D362" i="1"/>
  <c r="E705" i="1"/>
  <c r="I1171" i="1"/>
  <c r="P411" i="1"/>
  <c r="D1012" i="1"/>
  <c r="E1061" i="1"/>
  <c r="I714" i="1"/>
  <c r="F861" i="1"/>
  <c r="E1210" i="1"/>
  <c r="E942" i="1"/>
  <c r="M373" i="1"/>
  <c r="P902" i="1"/>
  <c r="I1094" i="1"/>
  <c r="I976" i="1"/>
  <c r="D277" i="1"/>
  <c r="D51" i="1"/>
  <c r="D1084" i="1"/>
  <c r="G1235" i="1"/>
  <c r="AJ569" i="1"/>
  <c r="L1040" i="1"/>
  <c r="F41" i="1"/>
  <c r="F552" i="1"/>
  <c r="D627" i="1"/>
  <c r="D802" i="1"/>
  <c r="I1056" i="1"/>
  <c r="E1173" i="1"/>
  <c r="I589" i="1"/>
  <c r="D75" i="1"/>
  <c r="E1089" i="1"/>
  <c r="F1012" i="1"/>
  <c r="D1129" i="1"/>
  <c r="F143" i="1"/>
  <c r="F1193" i="1"/>
  <c r="E433" i="1"/>
  <c r="E672" i="1"/>
  <c r="F382" i="1"/>
  <c r="I534" i="1"/>
  <c r="F1201" i="1"/>
  <c r="E1032" i="1"/>
  <c r="F650" i="1"/>
  <c r="P43" i="1"/>
  <c r="D614" i="1"/>
  <c r="D205" i="1"/>
  <c r="D15" i="1"/>
  <c r="P25" i="1"/>
  <c r="E1256" i="1"/>
  <c r="D481" i="1"/>
  <c r="F273" i="1"/>
  <c r="D393" i="1"/>
  <c r="E1185" i="1"/>
  <c r="F277" i="1"/>
  <c r="F184" i="1"/>
  <c r="D1091" i="1"/>
  <c r="I51" i="1"/>
  <c r="D480" i="1"/>
  <c r="D870" i="1"/>
  <c r="I1141" i="1"/>
  <c r="I192" i="1"/>
  <c r="M961" i="1"/>
  <c r="I578" i="1"/>
  <c r="F299" i="1"/>
  <c r="F1099" i="1"/>
  <c r="F1044" i="1"/>
  <c r="I813" i="1"/>
  <c r="D444" i="1"/>
  <c r="D334" i="1"/>
  <c r="E686" i="1"/>
  <c r="F786" i="1"/>
  <c r="D960" i="1"/>
  <c r="E924" i="1"/>
  <c r="I1104" i="1"/>
  <c r="I330" i="1"/>
  <c r="I696" i="1"/>
  <c r="I82" i="1"/>
  <c r="P596" i="1"/>
  <c r="AI867" i="1"/>
  <c r="D98" i="1"/>
  <c r="E1244" i="1"/>
  <c r="J384" i="1"/>
  <c r="I1140" i="1"/>
  <c r="I539" i="1"/>
  <c r="D1045" i="1"/>
  <c r="F485" i="1"/>
  <c r="I474" i="1"/>
  <c r="F634" i="1"/>
  <c r="E823" i="1"/>
  <c r="I166" i="1"/>
  <c r="D600" i="1"/>
  <c r="D937" i="1"/>
  <c r="F667" i="1"/>
  <c r="E549" i="1"/>
  <c r="J553" i="1"/>
  <c r="E474" i="1"/>
  <c r="AJ902" i="1"/>
  <c r="F932" i="1"/>
  <c r="F936" i="1"/>
  <c r="E210" i="1"/>
  <c r="F472" i="1"/>
  <c r="E490" i="1"/>
  <c r="F238" i="1"/>
  <c r="F874" i="1"/>
  <c r="D1117" i="1"/>
  <c r="D599" i="1"/>
  <c r="F1010" i="1"/>
  <c r="I850" i="1"/>
  <c r="I766" i="1"/>
  <c r="E1222" i="1"/>
  <c r="I279" i="1"/>
  <c r="D532" i="1"/>
  <c r="D161" i="1"/>
  <c r="F246" i="1"/>
  <c r="E261" i="1"/>
  <c r="D921" i="1"/>
  <c r="I48" i="1"/>
  <c r="E1207" i="1"/>
  <c r="F6" i="1"/>
  <c r="E98" i="1"/>
  <c r="E139" i="1"/>
  <c r="F1106" i="1"/>
  <c r="E339" i="1"/>
  <c r="I49" i="1"/>
  <c r="E67" i="1"/>
  <c r="E840" i="1"/>
  <c r="F489" i="1"/>
  <c r="F1214" i="1"/>
  <c r="F1186" i="1"/>
  <c r="F501" i="1"/>
  <c r="I636" i="1"/>
  <c r="E764" i="1"/>
  <c r="I337" i="1"/>
  <c r="E632" i="1"/>
  <c r="F812" i="1"/>
  <c r="D339" i="1"/>
  <c r="AN505" i="1"/>
  <c r="E866" i="1"/>
  <c r="I423" i="1"/>
  <c r="F1207" i="1"/>
  <c r="E259" i="1"/>
  <c r="I795" i="1"/>
  <c r="E349" i="1"/>
  <c r="D74" i="1"/>
  <c r="F1086" i="1"/>
  <c r="I576" i="1"/>
  <c r="G1232" i="1"/>
  <c r="F806" i="1"/>
  <c r="F722" i="1"/>
  <c r="E547" i="1"/>
  <c r="D918" i="1"/>
  <c r="D1059" i="1"/>
  <c r="D758" i="1"/>
  <c r="F334" i="1"/>
  <c r="E449" i="1"/>
  <c r="F788" i="1"/>
  <c r="I992" i="1"/>
  <c r="I668" i="1"/>
  <c r="AI950" i="1"/>
  <c r="F703" i="1"/>
  <c r="E238" i="1"/>
  <c r="F854" i="1"/>
  <c r="I857" i="1"/>
  <c r="I433" i="1"/>
  <c r="E675" i="1"/>
  <c r="D1075" i="1"/>
  <c r="D1233" i="1"/>
  <c r="E1247" i="1"/>
  <c r="E514" i="1"/>
  <c r="E948" i="1"/>
  <c r="J665" i="1"/>
  <c r="D272" i="1"/>
  <c r="K894" i="1"/>
  <c r="E1012" i="1"/>
  <c r="E480" i="1"/>
  <c r="AI902" i="1"/>
  <c r="F1144" i="1"/>
  <c r="AJ1269" i="1"/>
  <c r="D34" i="1"/>
  <c r="F13" i="1"/>
  <c r="F1159" i="1"/>
  <c r="D1064" i="1"/>
  <c r="E994" i="1"/>
  <c r="E1113" i="1"/>
  <c r="F202" i="1"/>
  <c r="D282" i="1"/>
  <c r="I851" i="1"/>
  <c r="I674" i="1"/>
  <c r="I633" i="1"/>
  <c r="E859" i="1"/>
  <c r="K977" i="1"/>
  <c r="I1035" i="1"/>
  <c r="I165" i="1"/>
  <c r="D919" i="1"/>
  <c r="D70" i="1"/>
  <c r="D252" i="1"/>
  <c r="I127" i="1"/>
  <c r="D839" i="1"/>
  <c r="E1088" i="1"/>
  <c r="D490" i="1"/>
  <c r="F1178" i="1"/>
  <c r="I808" i="1"/>
  <c r="F846" i="1"/>
  <c r="D88" i="1"/>
  <c r="E237" i="1"/>
  <c r="F1143" i="1"/>
  <c r="E101" i="1"/>
  <c r="E1083" i="1"/>
  <c r="AN569" i="1"/>
  <c r="M1269" i="1"/>
  <c r="I621" i="1"/>
  <c r="F1238" i="1"/>
  <c r="D1196" i="1"/>
  <c r="D1204" i="1"/>
  <c r="E494" i="1"/>
  <c r="F1063" i="1"/>
  <c r="K1250" i="1"/>
  <c r="E689" i="1"/>
  <c r="F551" i="1"/>
  <c r="F949" i="1"/>
  <c r="F295" i="1"/>
  <c r="D883" i="1"/>
  <c r="AI1232" i="1"/>
  <c r="I670" i="1"/>
  <c r="D29" i="1"/>
  <c r="AN1261" i="1"/>
  <c r="I885" i="1"/>
  <c r="F1130" i="1"/>
  <c r="E443" i="1"/>
  <c r="D993" i="1"/>
  <c r="F1194" i="1"/>
  <c r="I9" i="1"/>
  <c r="E372" i="1"/>
  <c r="F200" i="1"/>
  <c r="I765" i="1"/>
  <c r="D220" i="1"/>
  <c r="I314" i="1"/>
  <c r="L401" i="1"/>
  <c r="D1255" i="1"/>
  <c r="D154" i="1"/>
  <c r="D682" i="1"/>
  <c r="F792" i="1"/>
  <c r="I1179" i="1"/>
  <c r="I1059" i="1"/>
  <c r="E1152" i="1"/>
  <c r="I1102" i="1"/>
  <c r="D1014" i="1"/>
  <c r="E216" i="1"/>
  <c r="E1145" i="1"/>
  <c r="J506" i="1"/>
  <c r="E495" i="1"/>
  <c r="G432" i="1"/>
  <c r="F1089" i="1"/>
  <c r="F76" i="1"/>
  <c r="F431" i="1"/>
  <c r="E920" i="1"/>
  <c r="D1152" i="1"/>
  <c r="E725" i="1"/>
  <c r="I1221" i="1"/>
  <c r="D1056" i="1"/>
  <c r="F349" i="1"/>
  <c r="F61" i="1"/>
  <c r="D101" i="1"/>
  <c r="E573" i="1"/>
  <c r="I324" i="1"/>
  <c r="AN378" i="1"/>
  <c r="F569" i="1"/>
  <c r="I91" i="1"/>
  <c r="E771" i="1"/>
  <c r="D436" i="1"/>
  <c r="F715" i="1"/>
  <c r="M867" i="1"/>
  <c r="E222" i="1"/>
  <c r="D861" i="1"/>
  <c r="E1082" i="1"/>
  <c r="D1089" i="1"/>
  <c r="E959" i="1"/>
  <c r="D650" i="1"/>
  <c r="F1067" i="1"/>
  <c r="J1250" i="1"/>
  <c r="E330" i="1"/>
  <c r="E565" i="1"/>
  <c r="F738" i="1"/>
  <c r="D440" i="1"/>
  <c r="I1052" i="1"/>
  <c r="D843" i="1"/>
  <c r="F620" i="1"/>
  <c r="F133" i="1"/>
  <c r="E694" i="1"/>
  <c r="E273" i="1"/>
  <c r="E720" i="1"/>
  <c r="D1112" i="1"/>
  <c r="E825" i="1"/>
  <c r="E936" i="1"/>
  <c r="D663" i="1"/>
  <c r="I591" i="1"/>
  <c r="I183" i="1"/>
  <c r="F924" i="1"/>
  <c r="I733" i="1"/>
  <c r="I676" i="1"/>
  <c r="I588" i="1"/>
  <c r="E537" i="1"/>
  <c r="E596" i="1"/>
  <c r="F926" i="1"/>
  <c r="E542" i="1"/>
  <c r="F432" i="1"/>
  <c r="D1026" i="1"/>
  <c r="E822" i="1"/>
  <c r="E1254" i="1"/>
  <c r="F885" i="1"/>
  <c r="P52" i="1"/>
  <c r="D388" i="1"/>
  <c r="L1269" i="1"/>
  <c r="I1016" i="1"/>
  <c r="I585" i="1"/>
  <c r="I348" i="1"/>
  <c r="I684" i="1"/>
  <c r="I1154" i="1"/>
  <c r="E750" i="1"/>
  <c r="F47" i="1"/>
  <c r="E405" i="1"/>
  <c r="E83" i="1"/>
  <c r="E685" i="1"/>
  <c r="E296" i="1"/>
  <c r="D862" i="1"/>
  <c r="I878" i="1"/>
  <c r="D1047" i="1"/>
  <c r="D840" i="1"/>
  <c r="I568" i="1"/>
  <c r="E1115" i="1"/>
  <c r="D209" i="1"/>
  <c r="E946" i="1"/>
  <c r="I1039" i="1"/>
  <c r="D657" i="1"/>
  <c r="F243" i="1"/>
  <c r="F1142" i="1"/>
  <c r="E426" i="1"/>
  <c r="L469" i="1"/>
  <c r="E983" i="1"/>
  <c r="I5" i="1"/>
  <c r="F503" i="1"/>
  <c r="D301" i="1"/>
  <c r="D590" i="1"/>
  <c r="L1262" i="1"/>
  <c r="P35" i="1"/>
  <c r="D783" i="1"/>
  <c r="I1209" i="1"/>
  <c r="D286" i="1"/>
  <c r="F826" i="1"/>
  <c r="I682" i="1"/>
  <c r="E799" i="1"/>
  <c r="M506" i="1"/>
  <c r="F648" i="1"/>
  <c r="P29" i="1"/>
  <c r="E1137" i="1"/>
  <c r="E978" i="1"/>
  <c r="E102" i="1"/>
  <c r="I822" i="1"/>
  <c r="F1023" i="1"/>
  <c r="J78" i="1"/>
  <c r="F325" i="1"/>
  <c r="D304" i="1"/>
  <c r="F911" i="1"/>
  <c r="P63" i="1"/>
  <c r="I1013" i="1"/>
  <c r="I873" i="1"/>
  <c r="E760" i="1"/>
  <c r="I1245" i="1"/>
  <c r="E739" i="1"/>
  <c r="F1255" i="1"/>
  <c r="D949" i="1"/>
  <c r="I741" i="1"/>
  <c r="I229" i="1"/>
  <c r="F1014" i="1"/>
  <c r="D622" i="1"/>
  <c r="E706" i="1"/>
  <c r="I388" i="1"/>
  <c r="E1206" i="1"/>
  <c r="D698" i="1"/>
  <c r="AN469" i="1"/>
  <c r="E1209" i="1"/>
  <c r="I349" i="1"/>
  <c r="F353" i="1"/>
  <c r="AI573" i="1"/>
  <c r="F778" i="1"/>
  <c r="D89" i="1"/>
  <c r="E754" i="1"/>
  <c r="E434" i="1"/>
  <c r="F800" i="1"/>
  <c r="D989" i="1"/>
  <c r="D356" i="1"/>
  <c r="E409" i="1"/>
  <c r="D157" i="1"/>
  <c r="E17" i="1"/>
  <c r="F628" i="1"/>
  <c r="F1167" i="1"/>
  <c r="I11" i="1"/>
  <c r="I853" i="1"/>
  <c r="E906" i="1"/>
  <c r="D1050" i="1"/>
  <c r="D264" i="1"/>
  <c r="L384" i="1"/>
  <c r="E1269" i="1"/>
  <c r="E1171" i="1"/>
  <c r="I799" i="1"/>
  <c r="F470" i="1"/>
  <c r="E1087" i="1"/>
  <c r="E429" i="1"/>
  <c r="D394" i="1"/>
  <c r="E718" i="1"/>
  <c r="E717" i="1"/>
  <c r="D342" i="1"/>
  <c r="I332" i="1"/>
  <c r="F109" i="1"/>
  <c r="D1217" i="1"/>
  <c r="D1252" i="1"/>
  <c r="E419" i="1"/>
  <c r="AI804" i="1"/>
  <c r="F565" i="1"/>
  <c r="D827" i="1"/>
  <c r="M78" i="1"/>
  <c r="F45" i="1"/>
  <c r="F386" i="1"/>
  <c r="I1219" i="1"/>
  <c r="F979" i="1"/>
  <c r="F257" i="1"/>
  <c r="M962" i="1"/>
  <c r="D172" i="1"/>
  <c r="D349" i="1"/>
  <c r="F139" i="1"/>
  <c r="I1203" i="1"/>
  <c r="D723" i="1"/>
  <c r="F486" i="1"/>
  <c r="F137" i="1"/>
  <c r="E291" i="1"/>
  <c r="E411" i="1"/>
  <c r="F1161" i="1"/>
  <c r="F922" i="1"/>
  <c r="AN401" i="1"/>
  <c r="E1059" i="1"/>
  <c r="K84" i="1"/>
  <c r="I691" i="1"/>
  <c r="I197" i="1"/>
  <c r="I718" i="1"/>
  <c r="I1230" i="1"/>
  <c r="E721" i="1"/>
  <c r="D572" i="1"/>
  <c r="D1200" i="1"/>
  <c r="F66" i="1"/>
  <c r="E701" i="1"/>
  <c r="I18" i="1"/>
  <c r="F1070" i="1"/>
  <c r="F644" i="1"/>
  <c r="E613" i="1"/>
  <c r="E965" i="1"/>
  <c r="F346" i="1"/>
  <c r="F95" i="1"/>
  <c r="I911" i="1"/>
  <c r="F227" i="1"/>
  <c r="D1062" i="1"/>
  <c r="F416" i="1"/>
  <c r="D998" i="1"/>
  <c r="D911" i="1"/>
  <c r="AJ162" i="1"/>
  <c r="E1100" i="1"/>
  <c r="G505" i="1"/>
  <c r="I787" i="1"/>
  <c r="I556" i="1"/>
  <c r="D77" i="1"/>
  <c r="E16" i="1"/>
  <c r="D764" i="1"/>
  <c r="F887" i="1"/>
  <c r="D224" i="1"/>
  <c r="E909" i="1"/>
  <c r="D164" i="1"/>
  <c r="D899" i="1"/>
  <c r="F327" i="1"/>
  <c r="I643" i="1"/>
  <c r="I284" i="1"/>
  <c r="E220" i="1"/>
  <c r="I96" i="1"/>
  <c r="D912" i="1"/>
  <c r="E896" i="1"/>
  <c r="AN596" i="1"/>
  <c r="E75" i="1"/>
  <c r="D1042" i="1"/>
  <c r="D105" i="1"/>
  <c r="I1207" i="1"/>
  <c r="D266" i="1"/>
  <c r="E217" i="1"/>
  <c r="E743" i="1"/>
  <c r="E1049" i="1"/>
  <c r="L506" i="1"/>
  <c r="E79" i="1"/>
  <c r="F560" i="1"/>
  <c r="F795" i="1"/>
  <c r="F756" i="1"/>
  <c r="E1078" i="1"/>
  <c r="I410" i="1"/>
  <c r="E52" i="1"/>
  <c r="I904" i="1"/>
  <c r="I13" i="1"/>
  <c r="D944" i="1"/>
  <c r="D433" i="1"/>
  <c r="F895" i="1"/>
  <c r="F796" i="1"/>
  <c r="E745" i="1"/>
  <c r="I132" i="1"/>
  <c r="F639" i="1"/>
  <c r="E710" i="1"/>
  <c r="L1183" i="1"/>
  <c r="E1202" i="1"/>
  <c r="E511" i="1"/>
  <c r="I483" i="1"/>
  <c r="D950" i="1"/>
  <c r="I750" i="1"/>
  <c r="J1269" i="1"/>
  <c r="G84" i="1"/>
  <c r="I39" i="1"/>
  <c r="I350" i="1"/>
  <c r="I93" i="1"/>
  <c r="I7" i="1"/>
  <c r="E801" i="1"/>
  <c r="E604" i="1"/>
  <c r="G381" i="1"/>
  <c r="E488" i="1"/>
  <c r="E991" i="1"/>
  <c r="E1103" i="1"/>
  <c r="I107" i="1"/>
  <c r="E641" i="1"/>
  <c r="I859" i="1"/>
  <c r="F235" i="1"/>
  <c r="I492" i="1"/>
  <c r="D1185" i="1"/>
  <c r="E60" i="1"/>
  <c r="M1240" i="1"/>
  <c r="L866" i="1"/>
  <c r="K451" i="1"/>
  <c r="D1198" i="1"/>
  <c r="F724" i="1"/>
  <c r="F1239" i="1"/>
  <c r="E1266" i="1"/>
  <c r="D473" i="1"/>
  <c r="E1052" i="1"/>
  <c r="F928" i="1"/>
  <c r="D717" i="1"/>
  <c r="I834" i="1"/>
  <c r="D132" i="1"/>
  <c r="E655" i="1"/>
  <c r="F1252" i="1"/>
  <c r="F450" i="1"/>
  <c r="I473" i="1"/>
  <c r="E810" i="1"/>
  <c r="F774" i="1"/>
  <c r="D982" i="1"/>
  <c r="F455" i="1"/>
  <c r="E1261" i="1"/>
  <c r="D465" i="1"/>
  <c r="L902" i="1"/>
  <c r="F22" i="1"/>
  <c r="D587" i="1"/>
  <c r="D206" i="1"/>
  <c r="I1172" i="1"/>
  <c r="F1154" i="1"/>
  <c r="F538" i="1"/>
  <c r="F453" i="1"/>
  <c r="D535" i="1"/>
  <c r="E123" i="1"/>
  <c r="E987" i="1"/>
  <c r="F771" i="1"/>
  <c r="E1153" i="1"/>
  <c r="D366" i="1"/>
  <c r="F965" i="1"/>
  <c r="F927" i="1"/>
  <c r="D992" i="1"/>
  <c r="F1236" i="1"/>
  <c r="E1095" i="1"/>
  <c r="F959" i="1"/>
  <c r="I62" i="1"/>
  <c r="E1183" i="1"/>
  <c r="AN867" i="1"/>
  <c r="I1063" i="1"/>
  <c r="D265" i="1"/>
  <c r="F791" i="1"/>
  <c r="F217" i="1"/>
  <c r="I908" i="1"/>
  <c r="AJ378" i="1"/>
  <c r="F1220" i="1"/>
  <c r="F802" i="1"/>
  <c r="D661" i="1"/>
  <c r="F688" i="1"/>
  <c r="E492" i="1"/>
  <c r="E1263" i="1"/>
  <c r="F193" i="1"/>
  <c r="F1225" i="1"/>
  <c r="I114" i="1"/>
  <c r="F415" i="1"/>
  <c r="D478" i="1"/>
  <c r="G1251" i="1"/>
  <c r="D287" i="1"/>
  <c r="E719" i="1"/>
  <c r="D852" i="1"/>
  <c r="D703" i="1"/>
  <c r="D1154" i="1"/>
  <c r="E621" i="1"/>
  <c r="F256" i="1"/>
  <c r="P54" i="1"/>
  <c r="F487" i="1"/>
  <c r="E1197" i="1"/>
  <c r="D1021" i="1"/>
  <c r="E1120" i="1"/>
  <c r="E1093" i="1"/>
  <c r="P506" i="1"/>
  <c r="D1268" i="1"/>
  <c r="D305" i="1"/>
  <c r="D1060" i="1"/>
  <c r="D1034" i="1"/>
  <c r="E1227" i="1"/>
  <c r="I778" i="1"/>
  <c r="E161" i="1"/>
  <c r="D12" i="1"/>
  <c r="F361" i="1"/>
  <c r="D1171" i="1"/>
  <c r="I771" i="1"/>
  <c r="E1042" i="1"/>
  <c r="E1217" i="1"/>
  <c r="D312" i="1"/>
  <c r="M227" i="1"/>
  <c r="I623" i="1"/>
  <c r="I927" i="1"/>
  <c r="F840" i="1"/>
  <c r="D275" i="1"/>
  <c r="I872" i="1"/>
  <c r="F459" i="1"/>
  <c r="E713" i="1"/>
  <c r="F1005" i="1"/>
  <c r="D967" i="1"/>
  <c r="F652" i="1"/>
  <c r="I1160" i="1"/>
  <c r="D67" i="1"/>
  <c r="F259" i="1"/>
  <c r="P1095" i="1"/>
  <c r="F449" i="1"/>
  <c r="I1215" i="1"/>
  <c r="G378" i="1"/>
  <c r="I124" i="1"/>
  <c r="I386" i="1"/>
  <c r="I97" i="1"/>
  <c r="I652" i="1"/>
  <c r="I41" i="1"/>
  <c r="D1141" i="1"/>
  <c r="E1018" i="1"/>
  <c r="F149" i="1"/>
  <c r="D231" i="1"/>
  <c r="E940" i="1"/>
  <c r="D410" i="1"/>
  <c r="E988" i="1"/>
  <c r="D58" i="1"/>
  <c r="E63" i="1"/>
  <c r="F100" i="1"/>
  <c r="I525" i="1"/>
  <c r="D811" i="1"/>
  <c r="D567" i="1"/>
  <c r="F810" i="1"/>
  <c r="E198" i="1"/>
  <c r="E891" i="1"/>
  <c r="AJ381" i="1"/>
  <c r="F406" i="1"/>
  <c r="E361" i="1"/>
  <c r="F680" i="1"/>
  <c r="F879" i="1"/>
  <c r="I422" i="1"/>
  <c r="M596" i="1"/>
  <c r="D772" i="1"/>
  <c r="D401" i="1"/>
  <c r="F92" i="1"/>
  <c r="D103" i="1"/>
  <c r="D1080" i="1"/>
  <c r="F363" i="1"/>
  <c r="D489" i="1"/>
  <c r="D38" i="1"/>
  <c r="D527" i="1"/>
  <c r="I1257" i="1"/>
  <c r="I157" i="1"/>
  <c r="F28" i="1"/>
  <c r="D762" i="1"/>
  <c r="D1072" i="1"/>
  <c r="F783" i="1"/>
  <c r="E839" i="1"/>
  <c r="E677" i="1"/>
  <c r="I707" i="1"/>
  <c r="I599" i="1"/>
  <c r="J866" i="1"/>
  <c r="F424" i="1"/>
  <c r="D1232" i="1"/>
  <c r="D111" i="1"/>
  <c r="D851" i="1"/>
  <c r="D866" i="1"/>
  <c r="E578" i="1"/>
  <c r="E1009" i="1"/>
  <c r="I943" i="1"/>
  <c r="E567" i="1"/>
  <c r="D1004" i="1"/>
  <c r="P60" i="1"/>
  <c r="F566" i="1"/>
  <c r="E635" i="1"/>
  <c r="D47" i="1"/>
  <c r="E1192" i="1"/>
  <c r="L84" i="1"/>
  <c r="D821" i="1"/>
  <c r="D1212" i="1"/>
  <c r="J902" i="1"/>
  <c r="I121" i="1"/>
  <c r="E87" i="1"/>
  <c r="F1141" i="1"/>
  <c r="G1023" i="1"/>
  <c r="D33" i="1"/>
  <c r="D424" i="1"/>
  <c r="F563" i="1"/>
  <c r="E1141" i="1"/>
  <c r="D1258" i="1"/>
  <c r="J961" i="1"/>
  <c r="D364" i="1"/>
  <c r="F106" i="1"/>
  <c r="D721" i="1"/>
  <c r="F169" i="1"/>
  <c r="D985" i="1"/>
  <c r="I996" i="1"/>
  <c r="D860" i="1"/>
  <c r="D719" i="1"/>
  <c r="E1170" i="1"/>
  <c r="AJ729" i="1"/>
  <c r="D1203" i="1"/>
  <c r="D69" i="1"/>
  <c r="E585" i="1"/>
  <c r="E1175" i="1"/>
  <c r="F1237" i="1"/>
  <c r="D1011" i="1"/>
  <c r="E665" i="1"/>
  <c r="F536" i="1"/>
  <c r="E326" i="1"/>
  <c r="F584" i="1"/>
  <c r="F1185" i="1"/>
  <c r="F124" i="1"/>
  <c r="AI1261" i="1"/>
  <c r="D512" i="1"/>
  <c r="D425" i="1"/>
  <c r="E862" i="1"/>
  <c r="AJ432" i="1"/>
  <c r="E518" i="1"/>
  <c r="F1170" i="1"/>
  <c r="F1267" i="1"/>
  <c r="I1232" i="1"/>
  <c r="D319" i="1"/>
  <c r="E964" i="1"/>
  <c r="E1116" i="1"/>
  <c r="D511" i="1"/>
  <c r="E767" i="1"/>
  <c r="J596" i="1"/>
  <c r="D995" i="1"/>
  <c r="F1037" i="1"/>
  <c r="F322" i="1"/>
  <c r="I828" i="1"/>
  <c r="D609" i="1"/>
  <c r="E608" i="1"/>
  <c r="F818" i="1"/>
  <c r="F748" i="1"/>
  <c r="I302" i="1"/>
  <c r="F543" i="1"/>
  <c r="P182" i="1"/>
  <c r="E151" i="1"/>
  <c r="G78" i="1"/>
  <c r="I341" i="1"/>
  <c r="I988" i="1"/>
  <c r="I1043" i="1"/>
  <c r="I734" i="1"/>
  <c r="I445" i="1"/>
  <c r="I484" i="1"/>
  <c r="G894" i="1"/>
  <c r="D484" i="1"/>
  <c r="AN84" i="1"/>
  <c r="I969" i="1"/>
  <c r="E278" i="1"/>
  <c r="I340" i="1"/>
  <c r="E1161" i="1"/>
  <c r="E360" i="1"/>
  <c r="F230" i="1"/>
  <c r="E160" i="1"/>
  <c r="D296" i="1"/>
  <c r="D79" i="1"/>
  <c r="F594" i="1"/>
  <c r="F51" i="1"/>
  <c r="I770" i="1"/>
  <c r="E901" i="1"/>
  <c r="E821" i="1"/>
  <c r="F286" i="1"/>
  <c r="F1240" i="1"/>
  <c r="F967" i="1"/>
  <c r="D446" i="1"/>
  <c r="D382" i="1"/>
  <c r="P665" i="1"/>
  <c r="E1085" i="1"/>
  <c r="I243" i="1"/>
  <c r="E1176" i="1"/>
  <c r="I986" i="1"/>
  <c r="I1255" i="1"/>
  <c r="F698" i="1"/>
  <c r="F610" i="1"/>
  <c r="F855" i="1"/>
  <c r="I829" i="1"/>
  <c r="I677" i="1"/>
  <c r="L867" i="1"/>
  <c r="E761" i="1"/>
  <c r="I877" i="1"/>
  <c r="D1025" i="1"/>
  <c r="E502" i="1"/>
  <c r="F718" i="1"/>
  <c r="E224" i="1"/>
  <c r="G970" i="1"/>
  <c r="I1091" i="1"/>
  <c r="I1225" i="1"/>
  <c r="L1165" i="1"/>
  <c r="F1198" i="1"/>
  <c r="D748" i="1"/>
  <c r="D1197" i="1"/>
  <c r="E58" i="1"/>
  <c r="I1119" i="1"/>
  <c r="E375" i="1"/>
  <c r="J381" i="1"/>
  <c r="D761" i="1"/>
  <c r="D1150" i="1"/>
  <c r="E1060" i="1"/>
  <c r="I749" i="1"/>
  <c r="E7" i="1"/>
  <c r="E133" i="1"/>
  <c r="E1067" i="1"/>
  <c r="D253" i="1"/>
  <c r="E424" i="1"/>
  <c r="D994" i="1"/>
  <c r="F1150" i="1"/>
  <c r="M469" i="1"/>
  <c r="F258" i="1"/>
  <c r="D470" i="1"/>
  <c r="D221" i="1"/>
  <c r="E463" i="1"/>
  <c r="D453" i="1"/>
  <c r="I1153" i="1"/>
  <c r="F1031" i="1"/>
  <c r="E185" i="1"/>
  <c r="K469" i="1"/>
  <c r="E790" i="1"/>
  <c r="E1131" i="1"/>
  <c r="I777" i="1"/>
  <c r="E816" i="1"/>
  <c r="D165" i="1"/>
  <c r="F1051" i="1"/>
  <c r="E315" i="1"/>
  <c r="I987" i="1"/>
  <c r="E188" i="1"/>
  <c r="E272" i="1"/>
  <c r="F719" i="1"/>
  <c r="F919" i="1"/>
  <c r="E313" i="1"/>
  <c r="P1183" i="1"/>
  <c r="E934" i="1"/>
  <c r="F1219" i="1"/>
  <c r="P62" i="1"/>
  <c r="D716" i="1"/>
  <c r="G962" i="1"/>
  <c r="E1151" i="1"/>
  <c r="I447" i="1"/>
  <c r="L498" i="1"/>
  <c r="E563" i="1"/>
  <c r="AJ962" i="1"/>
  <c r="E979" i="1"/>
  <c r="D380" i="1"/>
  <c r="G867" i="1"/>
  <c r="I518" i="1"/>
  <c r="I826" i="1"/>
  <c r="I811" i="1"/>
  <c r="I767" i="1"/>
  <c r="F1131" i="1"/>
  <c r="E1119" i="1"/>
  <c r="F304" i="1"/>
  <c r="F1030" i="1"/>
  <c r="E908" i="1"/>
  <c r="E903" i="1"/>
  <c r="F138" i="1"/>
  <c r="I594" i="1"/>
  <c r="D249" i="1"/>
  <c r="E1200" i="1"/>
  <c r="E394" i="1"/>
  <c r="E180" i="1"/>
  <c r="E1242" i="1"/>
  <c r="E1021" i="1"/>
  <c r="D195" i="1"/>
  <c r="E462" i="1"/>
  <c r="E1026" i="1"/>
  <c r="D777" i="1"/>
  <c r="F641" i="1"/>
  <c r="D313" i="1"/>
  <c r="D496" i="1"/>
  <c r="D1048" i="1"/>
  <c r="D177" i="1"/>
  <c r="AI162" i="1"/>
  <c r="I431" i="1"/>
  <c r="I818" i="1"/>
  <c r="E969" i="1"/>
  <c r="F14" i="1"/>
  <c r="E112" i="1"/>
  <c r="E1265" i="1"/>
  <c r="F1015" i="1"/>
  <c r="D591" i="1"/>
  <c r="D528" i="1"/>
  <c r="E157" i="1"/>
  <c r="E345" i="1"/>
  <c r="D395" i="1"/>
  <c r="F540" i="1"/>
  <c r="F1244" i="1"/>
  <c r="D1267" i="1"/>
  <c r="I651" i="1"/>
  <c r="F823" i="1"/>
  <c r="I369" i="1"/>
  <c r="F759" i="1"/>
  <c r="E321" i="1"/>
  <c r="I839" i="1"/>
  <c r="D153" i="1"/>
  <c r="AI517" i="1"/>
  <c r="D1015" i="1"/>
  <c r="F692" i="1"/>
  <c r="E597" i="1"/>
  <c r="D1086" i="1"/>
  <c r="E61" i="1"/>
  <c r="F961" i="1"/>
  <c r="D378" i="1"/>
  <c r="F1128" i="1"/>
  <c r="M432" i="1"/>
  <c r="AJ573" i="1"/>
  <c r="F526" i="1"/>
  <c r="E817" i="1"/>
  <c r="D828" i="1"/>
  <c r="I775" i="1"/>
  <c r="F1018" i="1"/>
  <c r="E8" i="1"/>
  <c r="D354" i="1"/>
  <c r="E266" i="1"/>
  <c r="F144" i="1"/>
  <c r="F966" i="1"/>
  <c r="I1100" i="1"/>
  <c r="D228" i="1"/>
  <c r="I817" i="1"/>
  <c r="F564" i="1"/>
  <c r="D1220" i="1"/>
  <c r="D617" i="1"/>
  <c r="F1127" i="1"/>
  <c r="E378" i="1"/>
  <c r="D598" i="1"/>
  <c r="I1251" i="1"/>
  <c r="D959" i="1"/>
  <c r="F1241" i="1"/>
  <c r="F1145" i="1"/>
  <c r="E552" i="1"/>
  <c r="M1250" i="1"/>
  <c r="AN665" i="1"/>
  <c r="D514" i="1"/>
  <c r="I1109" i="1"/>
  <c r="D678" i="1"/>
  <c r="E1246" i="1"/>
  <c r="F1246" i="1"/>
  <c r="F550" i="1"/>
  <c r="D118" i="1"/>
  <c r="E303" i="1"/>
  <c r="G560" i="1"/>
  <c r="E172" i="1"/>
  <c r="K573" i="1"/>
  <c r="I73" i="1"/>
  <c r="F726" i="1"/>
  <c r="E118" i="1"/>
  <c r="AJ977" i="1"/>
  <c r="I110" i="1"/>
  <c r="D502" i="1"/>
  <c r="E1218" i="1"/>
  <c r="I1260" i="1"/>
  <c r="D589" i="1"/>
  <c r="E201" i="1"/>
  <c r="D308" i="1"/>
  <c r="E472" i="1"/>
  <c r="F391" i="1"/>
  <c r="E359" i="1"/>
  <c r="D137" i="1"/>
  <c r="F60" i="1"/>
  <c r="F395" i="1"/>
  <c r="E731" i="1"/>
  <c r="I974" i="1"/>
  <c r="L373" i="1"/>
  <c r="F1009" i="1"/>
  <c r="I471" i="1"/>
  <c r="I1079" i="1"/>
  <c r="E456" i="1"/>
  <c r="K378" i="1"/>
  <c r="D1254" i="1"/>
  <c r="F616" i="1"/>
  <c r="F782" i="1"/>
  <c r="E1117" i="1"/>
  <c r="I156" i="1"/>
  <c r="M472" i="1"/>
  <c r="G1250" i="1"/>
  <c r="D793" i="1"/>
  <c r="G227" i="1"/>
  <c r="D102" i="1"/>
  <c r="D493" i="1"/>
  <c r="AJ1270" i="1"/>
  <c r="I916" i="1"/>
  <c r="F300" i="1"/>
  <c r="E668" i="1"/>
  <c r="F89" i="1"/>
  <c r="F578" i="1"/>
  <c r="D56" i="1"/>
  <c r="E253" i="1"/>
  <c r="I526" i="1"/>
  <c r="L381" i="1"/>
  <c r="F204" i="1"/>
  <c r="F174" i="1"/>
  <c r="D574" i="1"/>
  <c r="I276" i="1"/>
  <c r="E524" i="1"/>
  <c r="E264" i="1"/>
  <c r="F604" i="1"/>
  <c r="E51" i="1"/>
  <c r="E460" i="1"/>
  <c r="I883" i="1"/>
  <c r="D1038" i="1"/>
  <c r="D680" i="1"/>
  <c r="AJ1235" i="1"/>
  <c r="D406" i="1"/>
  <c r="I1187" i="1"/>
  <c r="F946" i="1"/>
  <c r="E382" i="1"/>
  <c r="I555" i="1"/>
  <c r="F266" i="1"/>
  <c r="J469" i="1"/>
  <c r="D1224" i="1"/>
  <c r="F1087" i="1"/>
  <c r="E658" i="1"/>
  <c r="I247" i="1"/>
  <c r="E340" i="1"/>
  <c r="D18" i="1"/>
  <c r="I331" i="1"/>
  <c r="F1073" i="1"/>
  <c r="F723" i="1"/>
  <c r="F617" i="1"/>
  <c r="D1078" i="1"/>
  <c r="D1018" i="1"/>
  <c r="E912" i="1"/>
  <c r="I76" i="1"/>
  <c r="F888" i="1"/>
  <c r="E975" i="1"/>
  <c r="F921" i="1"/>
  <c r="E438" i="1"/>
  <c r="E1221" i="1"/>
  <c r="E926" i="1"/>
  <c r="D951" i="1"/>
  <c r="F953" i="1"/>
  <c r="AN517" i="1"/>
  <c r="D451" i="1"/>
  <c r="E293" i="1"/>
  <c r="D552" i="1"/>
  <c r="I1130" i="1"/>
  <c r="D518" i="1"/>
  <c r="F460" i="1"/>
  <c r="E1051" i="1"/>
  <c r="D594" i="1"/>
  <c r="D1163" i="1"/>
  <c r="E302" i="1"/>
  <c r="D876" i="1"/>
  <c r="D443" i="1"/>
  <c r="D11" i="1"/>
  <c r="E992" i="1"/>
  <c r="D824" i="1"/>
  <c r="F329" i="1"/>
  <c r="E1191" i="1"/>
  <c r="E227" i="1"/>
  <c r="F1190" i="1"/>
  <c r="F1062" i="1"/>
  <c r="D775" i="1"/>
  <c r="I482" i="1"/>
  <c r="E538" i="1"/>
  <c r="D625" i="1"/>
  <c r="D976" i="1"/>
  <c r="J1095" i="1"/>
  <c r="D788" i="1"/>
  <c r="D803" i="1"/>
  <c r="AJ1183" i="1"/>
  <c r="E1250" i="1"/>
  <c r="I1024" i="1"/>
  <c r="D551" i="1"/>
  <c r="I1146" i="1"/>
  <c r="D486" i="1"/>
  <c r="D1029" i="1"/>
  <c r="P749" i="1"/>
  <c r="F706" i="1"/>
  <c r="F557" i="1"/>
  <c r="I814" i="1"/>
  <c r="E100" i="1"/>
  <c r="D800" i="1"/>
  <c r="AN1095" i="1"/>
  <c r="D298" i="1"/>
  <c r="D363" i="1"/>
  <c r="P498" i="1"/>
  <c r="E392" i="1"/>
  <c r="D933" i="1"/>
  <c r="D104" i="1"/>
  <c r="D1061" i="1"/>
  <c r="D427" i="1"/>
  <c r="D365" i="1"/>
  <c r="I650" i="1"/>
  <c r="F323" i="1"/>
  <c r="F742" i="1"/>
  <c r="E208" i="1"/>
  <c r="P977" i="1"/>
  <c r="E47" i="1"/>
  <c r="E1182" i="1"/>
  <c r="I751" i="1"/>
  <c r="E179" i="1"/>
  <c r="I255" i="1"/>
  <c r="I461" i="1"/>
  <c r="D250" i="1"/>
  <c r="E182" i="1"/>
  <c r="F355" i="1"/>
  <c r="P162" i="1"/>
  <c r="F372" i="1"/>
  <c r="D548" i="1"/>
  <c r="F105" i="1"/>
  <c r="K866" i="1"/>
  <c r="D36" i="1"/>
  <c r="E445" i="1"/>
  <c r="E103" i="1"/>
  <c r="E902" i="1"/>
  <c r="F775" i="1"/>
  <c r="F937" i="1"/>
  <c r="E730" i="1"/>
  <c r="F518" i="1"/>
  <c r="F1134" i="1"/>
  <c r="F233" i="1"/>
  <c r="F1151" i="1"/>
  <c r="F48" i="1"/>
  <c r="I53" i="1"/>
  <c r="I1231" i="1"/>
  <c r="E715" i="1"/>
  <c r="I31" i="1"/>
  <c r="E678" i="1"/>
  <c r="F675" i="1"/>
  <c r="D1261" i="1"/>
  <c r="E132" i="1"/>
  <c r="D1130" i="1"/>
  <c r="F1271" i="1"/>
  <c r="F129" i="1"/>
  <c r="D1053" i="1"/>
  <c r="D856" i="1"/>
  <c r="I905" i="1"/>
  <c r="F971" i="1"/>
  <c r="E1238" i="1"/>
  <c r="I912" i="1"/>
  <c r="F842" i="1"/>
  <c r="E915" i="1"/>
  <c r="F19" i="1"/>
  <c r="D71" i="1"/>
  <c r="F991" i="1"/>
  <c r="I579" i="1"/>
  <c r="D874" i="1"/>
  <c r="E834" i="1"/>
  <c r="E982" i="1"/>
  <c r="D53" i="1"/>
  <c r="F1007" i="1"/>
  <c r="E93" i="1"/>
  <c r="D754" i="1"/>
  <c r="E284" i="1"/>
  <c r="F1192" i="1"/>
  <c r="E207" i="1"/>
  <c r="I1158" i="1"/>
  <c r="I742" i="1"/>
  <c r="F529" i="1"/>
  <c r="E457" i="1"/>
  <c r="F1117" i="1"/>
  <c r="F896" i="1"/>
  <c r="E1121" i="1"/>
  <c r="F1118" i="1"/>
  <c r="E864" i="1"/>
  <c r="I1014" i="1"/>
  <c r="F499" i="1"/>
  <c r="D675" i="1"/>
  <c r="F1111" i="1"/>
  <c r="F587" i="1"/>
  <c r="F161" i="1"/>
  <c r="E560" i="1"/>
  <c r="G1270" i="1"/>
  <c r="F53" i="1"/>
  <c r="F821" i="1"/>
  <c r="E872" i="1"/>
  <c r="D318" i="1"/>
  <c r="AJ78" i="1"/>
  <c r="E1155" i="1"/>
  <c r="F302" i="1"/>
  <c r="F1254" i="1"/>
  <c r="G498" i="1"/>
  <c r="E56" i="1"/>
  <c r="D335" i="1"/>
  <c r="E534" i="1"/>
  <c r="F1152" i="1"/>
  <c r="E505" i="1"/>
  <c r="E50" i="1"/>
  <c r="F306" i="1"/>
  <c r="D971" i="1"/>
  <c r="F342" i="1"/>
  <c r="F17" i="1"/>
  <c r="E307" i="1"/>
  <c r="F173" i="1"/>
  <c r="D1162" i="1"/>
  <c r="F712" i="1"/>
  <c r="L977" i="1"/>
  <c r="F77" i="1"/>
  <c r="E268" i="1"/>
  <c r="F39" i="1"/>
  <c r="D300" i="1"/>
  <c r="I971" i="1"/>
  <c r="I695" i="1"/>
  <c r="D868" i="1"/>
  <c r="P401" i="1"/>
  <c r="L1240" i="1"/>
  <c r="D711" i="1"/>
  <c r="F1025" i="1"/>
  <c r="I359" i="1"/>
  <c r="D1207" i="1"/>
  <c r="P53" i="1"/>
  <c r="E178" i="1"/>
  <c r="D344" i="1"/>
  <c r="M380" i="1"/>
  <c r="E1174" i="1"/>
  <c r="K1023" i="1"/>
  <c r="E1158" i="1"/>
  <c r="D636" i="1"/>
  <c r="I807" i="1"/>
  <c r="E855" i="1"/>
  <c r="AN1251" i="1"/>
  <c r="F597" i="1"/>
  <c r="D766" i="1"/>
  <c r="P894" i="1"/>
  <c r="AJ804" i="1"/>
  <c r="D291" i="1"/>
  <c r="P1250" i="1"/>
  <c r="I60" i="1"/>
  <c r="I458" i="1"/>
  <c r="F387" i="1"/>
  <c r="K517" i="1"/>
  <c r="F210" i="1"/>
  <c r="I932" i="1"/>
  <c r="E540" i="1"/>
  <c r="E114" i="1"/>
  <c r="AJ84" i="1"/>
  <c r="E1186" i="1"/>
  <c r="D203" i="1"/>
  <c r="E95" i="1"/>
  <c r="D1046" i="1"/>
  <c r="E403" i="1"/>
  <c r="F614" i="1"/>
  <c r="D435" i="1"/>
  <c r="I1213" i="1"/>
  <c r="D383" i="1"/>
  <c r="E356" i="1"/>
  <c r="D13" i="1"/>
  <c r="F360" i="1"/>
  <c r="I758" i="1"/>
  <c r="D408" i="1"/>
  <c r="E140" i="1"/>
  <c r="D755" i="1"/>
  <c r="E487" i="1"/>
  <c r="F913" i="1"/>
  <c r="D558" i="1"/>
  <c r="F1155" i="1"/>
  <c r="E1048" i="1"/>
  <c r="AN866" i="1"/>
  <c r="F816" i="1"/>
  <c r="D896" i="1"/>
  <c r="AI569" i="1"/>
  <c r="E1084" i="1"/>
  <c r="E1181" i="1"/>
  <c r="D324" i="1"/>
  <c r="I1150" i="1"/>
  <c r="E468" i="1"/>
  <c r="F272" i="1"/>
  <c r="D110" i="1"/>
  <c r="D1180" i="1"/>
  <c r="I944" i="1"/>
  <c r="E853" i="1"/>
  <c r="I123" i="1"/>
  <c r="E408" i="1"/>
  <c r="F1116" i="1"/>
  <c r="F280" i="1"/>
  <c r="D573" i="1"/>
  <c r="E539" i="1"/>
  <c r="E402" i="1"/>
  <c r="F55" i="1"/>
  <c r="E1129" i="1"/>
  <c r="D314" i="1"/>
  <c r="D858" i="1"/>
  <c r="D87" i="1"/>
  <c r="E759" i="1"/>
  <c r="E642" i="1"/>
  <c r="F735" i="1"/>
  <c r="D1127" i="1"/>
  <c r="D1230" i="1"/>
  <c r="F729" i="1"/>
  <c r="D392" i="1"/>
  <c r="D1238" i="1"/>
  <c r="D1259" i="1"/>
  <c r="F1065" i="1"/>
  <c r="F702" i="1"/>
  <c r="E386" i="1"/>
  <c r="I1237" i="1"/>
  <c r="E1234" i="1"/>
  <c r="D1221" i="1"/>
  <c r="F827" i="1"/>
  <c r="E223" i="1"/>
  <c r="E742" i="1"/>
  <c r="E623" i="1"/>
  <c r="I139" i="1"/>
  <c r="E149" i="1"/>
  <c r="F908" i="1"/>
  <c r="L894" i="1"/>
  <c r="E1159" i="1"/>
  <c r="E875" i="1"/>
  <c r="F891" i="1"/>
  <c r="E498" i="1"/>
  <c r="F240" i="1"/>
  <c r="D417" i="1"/>
  <c r="F247" i="1"/>
  <c r="G1040" i="1"/>
  <c r="D1128" i="1"/>
  <c r="F7" i="1"/>
  <c r="K373" i="1"/>
  <c r="D841" i="1"/>
  <c r="D68" i="1"/>
  <c r="F180" i="1"/>
  <c r="I619" i="1"/>
  <c r="D893" i="1"/>
  <c r="AJ498" i="1"/>
  <c r="F1088" i="1"/>
  <c r="E1133" i="1"/>
  <c r="D541" i="1"/>
  <c r="F1262" i="1"/>
  <c r="I489" i="1"/>
  <c r="D1159" i="1"/>
  <c r="E522" i="1"/>
  <c r="E30" i="1"/>
  <c r="M1238" i="1"/>
  <c r="D278" i="1"/>
  <c r="D167" i="1"/>
  <c r="F265" i="1"/>
  <c r="F151" i="1"/>
  <c r="G1165" i="1"/>
  <c r="E551" i="1"/>
  <c r="F438" i="1"/>
  <c r="D207" i="1"/>
  <c r="E1178" i="1"/>
  <c r="D644" i="1"/>
  <c r="F439" i="1"/>
  <c r="D405" i="1"/>
  <c r="D1003" i="1"/>
  <c r="I1228" i="1"/>
  <c r="I317" i="1"/>
  <c r="AI729" i="1"/>
  <c r="D734" i="1"/>
  <c r="D1071" i="1"/>
  <c r="F480" i="1"/>
  <c r="D722" i="1"/>
  <c r="D236" i="1"/>
  <c r="D52" i="1"/>
  <c r="F548" i="1"/>
  <c r="I84" i="1"/>
  <c r="I50" i="1"/>
  <c r="I953" i="1"/>
  <c r="D1256" i="1"/>
  <c r="I1126" i="1"/>
  <c r="E192" i="1"/>
  <c r="G1269" i="1"/>
  <c r="F1092" i="1"/>
  <c r="E851" i="1"/>
  <c r="F1060" i="1"/>
  <c r="F24" i="1"/>
  <c r="D271" i="1"/>
  <c r="F958" i="1"/>
  <c r="I559" i="1"/>
  <c r="I726" i="1"/>
  <c r="E732" i="1"/>
  <c r="E989" i="1"/>
  <c r="AN729" i="1"/>
  <c r="E1076" i="1"/>
  <c r="E262" i="1"/>
  <c r="I574" i="1"/>
  <c r="J1165" i="1"/>
  <c r="AN1165" i="1"/>
  <c r="E199" i="1"/>
  <c r="F733" i="1"/>
  <c r="D740" i="1"/>
  <c r="E82" i="1"/>
  <c r="I1234" i="1"/>
  <c r="F1122" i="1"/>
  <c r="AI472" i="1"/>
  <c r="AJ182" i="1"/>
  <c r="F944" i="1"/>
  <c r="E813" i="1"/>
  <c r="E735" i="1"/>
  <c r="E299" i="1"/>
  <c r="I1162" i="1"/>
  <c r="D785" i="1"/>
  <c r="E97" i="1"/>
  <c r="E1128" i="1"/>
  <c r="E882" i="1"/>
  <c r="F1103" i="1"/>
  <c r="F54" i="1"/>
  <c r="I860" i="1"/>
  <c r="D677" i="1"/>
  <c r="I1152" i="1"/>
  <c r="I467" i="1"/>
  <c r="D54" i="1"/>
  <c r="D801" i="1"/>
  <c r="D80" i="1"/>
  <c r="D210" i="1"/>
  <c r="I806" i="1"/>
  <c r="I172" i="1"/>
  <c r="D789" i="1"/>
  <c r="E158" i="1"/>
  <c r="I791" i="1"/>
  <c r="J894" i="1"/>
  <c r="F1020" i="1"/>
  <c r="E768" i="1"/>
  <c r="E324" i="1"/>
  <c r="M804" i="1"/>
  <c r="I744" i="1"/>
  <c r="I395" i="1"/>
  <c r="I1025" i="1"/>
  <c r="D875" i="1"/>
  <c r="F267" i="1"/>
  <c r="E962" i="1"/>
  <c r="D531" i="1"/>
  <c r="D245" i="1"/>
  <c r="E762" i="1"/>
  <c r="D1065" i="1"/>
  <c r="E980" i="1"/>
  <c r="I541" i="1"/>
  <c r="AJ560" i="1"/>
  <c r="D225" i="1"/>
  <c r="F673" i="1"/>
  <c r="F1263" i="1"/>
  <c r="D848" i="1"/>
  <c r="D303" i="1"/>
  <c r="E1264" i="1"/>
  <c r="F530" i="1"/>
  <c r="D419" i="1"/>
  <c r="F1172" i="1"/>
  <c r="D586" i="1"/>
  <c r="I690" i="1"/>
  <c r="D720" i="1"/>
  <c r="F941" i="1"/>
  <c r="F1069" i="1"/>
  <c r="E1132" i="1"/>
  <c r="F1162" i="1"/>
  <c r="D942" i="1"/>
  <c r="F1000" i="1"/>
  <c r="I202" i="1"/>
  <c r="E553" i="1"/>
  <c r="K665" i="1"/>
  <c r="E189" i="1"/>
  <c r="E1142" i="1"/>
  <c r="D188" i="1"/>
  <c r="E466" i="1"/>
  <c r="D498" i="1"/>
  <c r="I800" i="1"/>
  <c r="E249" i="1"/>
  <c r="AI506" i="1"/>
  <c r="D456" i="1"/>
  <c r="E836" i="1"/>
  <c r="E121" i="1"/>
  <c r="E958" i="1"/>
  <c r="J498" i="1"/>
  <c r="E543" i="1"/>
  <c r="I325" i="1"/>
  <c r="I824" i="1"/>
  <c r="E263" i="1"/>
  <c r="E837" i="1"/>
  <c r="I419" i="1"/>
  <c r="I253" i="1"/>
  <c r="D113" i="1"/>
  <c r="F1183" i="1"/>
  <c r="F441" i="1"/>
  <c r="F1233" i="1"/>
  <c r="E1201" i="1"/>
  <c r="F717" i="1"/>
  <c r="F209" i="1"/>
  <c r="F435" i="1"/>
  <c r="D114" i="1"/>
  <c r="I1081" i="1"/>
  <c r="AJ1250" i="1"/>
  <c r="D321" i="1"/>
  <c r="I890" i="1"/>
  <c r="E652" i="1"/>
  <c r="F929" i="1"/>
  <c r="E334" i="1"/>
  <c r="D223" i="1"/>
  <c r="E773" i="1"/>
  <c r="E733" i="1"/>
  <c r="E484" i="1"/>
  <c r="F858" i="1"/>
  <c r="E335" i="1"/>
  <c r="D983" i="1"/>
  <c r="E111" i="1"/>
  <c r="D413" i="1"/>
  <c r="F282" i="1"/>
  <c r="E482" i="1"/>
  <c r="D40" i="1"/>
  <c r="F456" i="1"/>
  <c r="L1095" i="1"/>
  <c r="F585" i="1"/>
  <c r="E365" i="1"/>
  <c r="E1258" i="1"/>
  <c r="G182" i="1"/>
  <c r="F955" i="1"/>
  <c r="G1262" i="1"/>
  <c r="I730" i="1"/>
  <c r="D1228" i="1"/>
  <c r="E483" i="1"/>
  <c r="F110" i="1"/>
  <c r="E401" i="1"/>
  <c r="F234" i="1"/>
  <c r="D450" i="1"/>
  <c r="D152" i="1"/>
  <c r="I1028" i="1"/>
  <c r="F337" i="1"/>
  <c r="L961" i="1"/>
  <c r="F393" i="1"/>
  <c r="F689" i="1"/>
  <c r="F912" i="1"/>
  <c r="E129" i="1"/>
  <c r="I796" i="1"/>
  <c r="I1242" i="1"/>
  <c r="AJ557" i="1"/>
  <c r="I757" i="1"/>
  <c r="F962" i="1"/>
  <c r="F945" i="1"/>
  <c r="I293" i="1"/>
  <c r="K970" i="1"/>
  <c r="D731" i="1"/>
  <c r="P1023" i="1"/>
  <c r="F188" i="1"/>
  <c r="I149" i="1"/>
  <c r="F977" i="1"/>
  <c r="F1094" i="1"/>
  <c r="F379" i="1"/>
  <c r="F1138" i="1"/>
  <c r="E22" i="1"/>
  <c r="D461" i="1"/>
  <c r="D155" i="1"/>
  <c r="D331" i="1"/>
  <c r="I297" i="1"/>
  <c r="F68" i="1"/>
  <c r="I309" i="1"/>
  <c r="I274" i="1"/>
  <c r="I1159" i="1"/>
  <c r="E197" i="1"/>
  <c r="E1123" i="1"/>
  <c r="D422" i="1"/>
  <c r="F547" i="1"/>
  <c r="F549" i="1"/>
  <c r="K162" i="1"/>
  <c r="F527" i="1"/>
  <c r="D1206" i="1"/>
  <c r="E784" i="1"/>
  <c r="E475" i="1"/>
  <c r="E690" i="1"/>
  <c r="F876" i="1"/>
  <c r="AN970" i="1"/>
  <c r="G573" i="1"/>
  <c r="D980" i="1"/>
  <c r="D1164" i="1"/>
  <c r="J1240" i="1"/>
  <c r="F690" i="1"/>
  <c r="E777" i="1"/>
  <c r="E1097" i="1"/>
  <c r="F834" i="1"/>
  <c r="F510" i="1"/>
  <c r="F118" i="1"/>
  <c r="P26" i="1"/>
  <c r="D946" i="1"/>
  <c r="E230" i="1"/>
  <c r="I16" i="1"/>
  <c r="E829" i="1"/>
  <c r="I241" i="1"/>
  <c r="E993" i="1"/>
  <c r="I1022" i="1"/>
  <c r="F819" i="1"/>
  <c r="E819" i="1"/>
  <c r="I101" i="1"/>
  <c r="F1251" i="1"/>
  <c r="E387" i="1"/>
  <c r="AI78" i="1"/>
  <c r="D99" i="1"/>
  <c r="I848" i="1"/>
  <c r="D35" i="1"/>
  <c r="D244" i="1"/>
  <c r="E1204" i="1"/>
  <c r="E587" i="1"/>
  <c r="F221" i="1"/>
  <c r="E509" i="1"/>
  <c r="I1068" i="1"/>
  <c r="F376" i="1"/>
  <c r="I394" i="1"/>
  <c r="L505" i="1"/>
  <c r="I815" i="1"/>
  <c r="D771" i="1"/>
  <c r="I207" i="1"/>
  <c r="G569" i="1"/>
  <c r="F117" i="1"/>
  <c r="D1247" i="1"/>
  <c r="J729" i="1"/>
  <c r="E1134" i="1"/>
  <c r="F902" i="1"/>
  <c r="F1169" i="1"/>
  <c r="I480" i="1"/>
  <c r="D778" i="1"/>
  <c r="E923" i="1"/>
  <c r="D1155" i="1"/>
  <c r="D792" i="1"/>
  <c r="E1149" i="1"/>
  <c r="E301" i="1"/>
  <c r="I855" i="1"/>
  <c r="I862" i="1"/>
  <c r="P553" i="1"/>
  <c r="D379" i="1"/>
  <c r="K506" i="1"/>
  <c r="AI1262" i="1"/>
  <c r="D1264" i="1"/>
  <c r="J1023" i="1"/>
  <c r="F889" i="1"/>
  <c r="I1167" i="1"/>
  <c r="E371" i="1"/>
  <c r="AI894" i="1"/>
  <c r="F101" i="1"/>
  <c r="D1173" i="1"/>
  <c r="D124" i="1"/>
  <c r="AI373" i="1"/>
  <c r="D1248" i="1"/>
  <c r="D708" i="1"/>
  <c r="I1194" i="1"/>
  <c r="E215" i="1"/>
  <c r="F1033" i="1"/>
  <c r="D174" i="1"/>
  <c r="E687" i="1"/>
  <c r="E664" i="1"/>
  <c r="D384" i="1"/>
  <c r="P1232" i="1"/>
  <c r="D257" i="1"/>
  <c r="E344" i="1"/>
  <c r="F1137" i="1"/>
  <c r="D977" i="1"/>
  <c r="E1147" i="1"/>
  <c r="E336" i="1"/>
  <c r="E954" i="1"/>
  <c r="D178" i="1"/>
  <c r="F141" i="1"/>
  <c r="E384" i="1"/>
  <c r="E935" i="1"/>
  <c r="D1244" i="1"/>
  <c r="E1260" i="1"/>
  <c r="D242" i="1"/>
  <c r="F98" i="1"/>
  <c r="E899" i="1"/>
  <c r="E256" i="1"/>
  <c r="G977" i="1"/>
  <c r="D1175" i="1"/>
  <c r="D1194" i="1"/>
  <c r="E358" i="1"/>
  <c r="E589" i="1"/>
  <c r="D329" i="1"/>
  <c r="E240" i="1"/>
  <c r="I151" i="1"/>
  <c r="E927" i="1"/>
  <c r="F493" i="1"/>
  <c r="P378" i="1"/>
  <c r="F287" i="1"/>
  <c r="L749" i="1"/>
  <c r="K182" i="1"/>
  <c r="E619" i="1"/>
  <c r="I175" i="1"/>
  <c r="E506" i="1"/>
  <c r="K553" i="1"/>
  <c r="E932" i="1"/>
  <c r="I1067" i="1"/>
  <c r="E1157" i="1"/>
  <c r="D1156" i="1"/>
  <c r="P432" i="1"/>
  <c r="I1018" i="1"/>
  <c r="I622" i="1"/>
  <c r="I746" i="1"/>
  <c r="I86" i="1"/>
  <c r="E1239" i="1"/>
  <c r="AN381" i="1"/>
  <c r="E770" i="1"/>
  <c r="M902" i="1"/>
  <c r="E200" i="1"/>
  <c r="I29" i="1"/>
  <c r="E194" i="1"/>
  <c r="F1179" i="1"/>
  <c r="F50" i="1"/>
  <c r="D290" i="1"/>
  <c r="F658" i="1"/>
  <c r="D643" i="1"/>
  <c r="D284" i="1"/>
  <c r="D835" i="1"/>
  <c r="E1041" i="1"/>
  <c r="D1208" i="1"/>
  <c r="F948" i="1"/>
  <c r="D494" i="1"/>
  <c r="F1021" i="1"/>
  <c r="F297" i="1"/>
  <c r="I1196" i="1"/>
  <c r="D131" i="1"/>
  <c r="E661" i="1"/>
  <c r="D320" i="1"/>
  <c r="E1023" i="1"/>
  <c r="E974" i="1"/>
  <c r="E1031" i="1"/>
  <c r="J970" i="1"/>
  <c r="D981" i="1"/>
  <c r="F897" i="1"/>
  <c r="E84" i="1"/>
  <c r="F731" i="1"/>
  <c r="E951" i="1"/>
  <c r="F1135" i="1"/>
  <c r="F112" i="1"/>
  <c r="I1087" i="1"/>
  <c r="D728" i="1"/>
  <c r="I15" i="1"/>
  <c r="D1182" i="1"/>
  <c r="AI380" i="1"/>
  <c r="D1037" i="1"/>
  <c r="AN472" i="1"/>
  <c r="I246" i="1"/>
  <c r="F208" i="1"/>
  <c r="F340" i="1"/>
  <c r="D359" i="1"/>
  <c r="E239" i="1"/>
  <c r="D487" i="1"/>
  <c r="E880" i="1"/>
  <c r="D741" i="1"/>
  <c r="I1201" i="1"/>
  <c r="I657" i="1"/>
  <c r="D878" i="1"/>
  <c r="F244" i="1"/>
  <c r="E164" i="1"/>
  <c r="P469" i="1"/>
  <c r="E212" i="1"/>
  <c r="I1080" i="1"/>
  <c r="K1262" i="1"/>
  <c r="D970" i="1"/>
  <c r="I738" i="1"/>
  <c r="E13" i="1"/>
  <c r="F324" i="1"/>
  <c r="I1132" i="1"/>
  <c r="F429" i="1"/>
  <c r="E1156" i="1"/>
  <c r="F27" i="1"/>
  <c r="M729" i="1"/>
  <c r="E343" i="1"/>
  <c r="D387" i="1"/>
  <c r="E14" i="1"/>
  <c r="F215" i="1"/>
  <c r="E306" i="1"/>
  <c r="D198" i="1"/>
  <c r="D227" i="1"/>
  <c r="F377" i="1"/>
  <c r="E601" i="1"/>
  <c r="D904" i="1"/>
  <c r="E861" i="1"/>
  <c r="D1260" i="1"/>
  <c r="D842" i="1"/>
  <c r="F79" i="1"/>
  <c r="F1105" i="1"/>
  <c r="F753" i="1"/>
  <c r="F884" i="1"/>
  <c r="E377" i="1"/>
  <c r="F1027" i="1"/>
  <c r="AJ961" i="1"/>
  <c r="K1136" i="1"/>
  <c r="E556" i="1"/>
  <c r="G1261" i="1"/>
  <c r="I529" i="1"/>
  <c r="F463" i="1"/>
  <c r="D1058" i="1"/>
  <c r="E23" i="1"/>
  <c r="D1102" i="1"/>
  <c r="P384" i="1"/>
  <c r="E807" i="1"/>
  <c r="E393" i="1"/>
  <c r="D869" i="1"/>
  <c r="I1248" i="1"/>
  <c r="I485" i="1"/>
  <c r="F730" i="1"/>
  <c r="J472" i="1"/>
  <c r="D9" i="1"/>
  <c r="D889" i="1"/>
  <c r="F1184" i="1"/>
  <c r="D143" i="1"/>
  <c r="I1044" i="1"/>
  <c r="D854" i="1"/>
  <c r="D750" i="1"/>
  <c r="F684" i="1"/>
  <c r="E803" i="1"/>
  <c r="F1080" i="1"/>
  <c r="F525" i="1"/>
  <c r="D615" i="1"/>
  <c r="F1188" i="1"/>
  <c r="I1198" i="1"/>
  <c r="I141" i="1"/>
  <c r="I735" i="1"/>
  <c r="I145" i="1"/>
  <c r="AJ451" i="1"/>
  <c r="D194" i="1"/>
  <c r="F803" i="1"/>
  <c r="D1187" i="1"/>
  <c r="D560" i="1"/>
  <c r="I367" i="1"/>
  <c r="E620" i="1"/>
  <c r="F263" i="1"/>
  <c r="D817" i="1"/>
  <c r="E1011" i="1"/>
  <c r="D471" i="1"/>
  <c r="L1270" i="1"/>
  <c r="D254" i="1"/>
  <c r="I634" i="1"/>
  <c r="D1149" i="1"/>
  <c r="I1222" i="1"/>
  <c r="D162" i="1"/>
  <c r="E418" i="1"/>
  <c r="P750" i="1"/>
  <c r="F801" i="1"/>
  <c r="F1222" i="1"/>
  <c r="E535" i="1"/>
  <c r="F807" i="1"/>
  <c r="F989" i="1"/>
  <c r="G469" i="1"/>
  <c r="P950" i="1"/>
  <c r="D1032" i="1"/>
  <c r="F970" i="1"/>
  <c r="F984" i="1"/>
  <c r="D909" i="1"/>
  <c r="F354" i="1"/>
  <c r="E305" i="1"/>
  <c r="D1016" i="1"/>
  <c r="F1180" i="1"/>
  <c r="D641" i="1"/>
  <c r="D999" i="1"/>
  <c r="D463" i="1"/>
  <c r="F402" i="1"/>
  <c r="D1093" i="1"/>
  <c r="F716" i="1"/>
  <c r="I510" i="1"/>
  <c r="D197" i="1"/>
  <c r="I1073" i="1"/>
  <c r="D1178" i="1"/>
  <c r="L1232" i="1"/>
  <c r="E584" i="1"/>
  <c r="E49" i="1"/>
  <c r="D26" i="1"/>
  <c r="F1197" i="1"/>
  <c r="F365" i="1"/>
  <c r="E986" i="1"/>
  <c r="I372" i="1"/>
  <c r="I1163" i="1"/>
  <c r="I672" i="1"/>
  <c r="F71" i="1"/>
  <c r="E205" i="1"/>
  <c r="F366" i="1"/>
  <c r="I1117" i="1"/>
  <c r="D837" i="1"/>
  <c r="F394" i="1"/>
  <c r="I333" i="1"/>
  <c r="E441" i="1"/>
  <c r="F831" i="1"/>
  <c r="I708" i="1"/>
  <c r="D1209" i="1"/>
  <c r="P30" i="1"/>
  <c r="F403" i="1"/>
  <c r="F598" i="1"/>
  <c r="I1145" i="1"/>
  <c r="E996" i="1"/>
  <c r="E510" i="1"/>
  <c r="F370" i="1"/>
  <c r="E400" i="1"/>
  <c r="F981" i="1"/>
  <c r="F1113" i="1"/>
  <c r="I1227" i="1"/>
  <c r="F72" i="1"/>
  <c r="AI596" i="1"/>
  <c r="D844" i="1"/>
  <c r="D351" i="1"/>
  <c r="F1120" i="1"/>
  <c r="I845" i="1"/>
  <c r="D955" i="1"/>
  <c r="D798" i="1"/>
  <c r="E136" i="1"/>
  <c r="E749" i="1"/>
  <c r="E1179" i="1"/>
  <c r="F1250" i="1"/>
  <c r="F567" i="1"/>
  <c r="E667" i="1"/>
  <c r="D184" i="1"/>
  <c r="E184" i="1"/>
  <c r="D540" i="1"/>
  <c r="I858" i="1"/>
  <c r="F839" i="1"/>
  <c r="I95" i="1"/>
  <c r="D230" i="1"/>
  <c r="D1008" i="1"/>
  <c r="D583" i="1"/>
  <c r="D1234" i="1"/>
  <c r="D130" i="1"/>
  <c r="D8" i="1"/>
  <c r="D920" i="1"/>
  <c r="F245" i="1"/>
  <c r="E625" i="1"/>
  <c r="F894" i="1"/>
  <c r="D97" i="1"/>
  <c r="F218" i="1"/>
  <c r="D62" i="1"/>
  <c r="F207" i="1"/>
  <c r="D521" i="1"/>
  <c r="M451" i="1"/>
  <c r="I26" i="1"/>
  <c r="I1143" i="1"/>
  <c r="F26" i="1"/>
  <c r="I1250" i="1"/>
  <c r="E1043" i="1"/>
  <c r="E546" i="1"/>
  <c r="D466" i="1"/>
  <c r="F878" i="1"/>
  <c r="D603" i="1"/>
  <c r="P84" i="1"/>
  <c r="G517" i="1"/>
  <c r="I1149" i="1"/>
  <c r="F186" i="1"/>
  <c r="D1211" i="1"/>
  <c r="F119" i="1"/>
  <c r="E32" i="1"/>
  <c r="D1226" i="1"/>
  <c r="D192" i="1"/>
  <c r="I179" i="1"/>
  <c r="D1195" i="1"/>
  <c r="F213" i="1"/>
  <c r="E890" i="1"/>
  <c r="I436" i="1"/>
  <c r="F1064" i="1"/>
  <c r="I1191" i="1"/>
  <c r="D215" i="1"/>
  <c r="D1144" i="1"/>
  <c r="E1024" i="1"/>
  <c r="I495" i="1"/>
  <c r="I597" i="1"/>
  <c r="I577" i="1"/>
  <c r="D713" i="1"/>
  <c r="AJ866" i="1"/>
  <c r="D664" i="1"/>
  <c r="D146" i="1"/>
  <c r="F881" i="1"/>
  <c r="F1269" i="1"/>
  <c r="E241" i="1"/>
  <c r="I414" i="1"/>
  <c r="D1158" i="1"/>
  <c r="E998" i="1"/>
  <c r="I464" i="1"/>
  <c r="F935" i="1"/>
  <c r="D430" i="1"/>
  <c r="F78" i="1"/>
  <c r="E1126" i="1"/>
  <c r="D92" i="1"/>
  <c r="F413" i="1"/>
  <c r="D666" i="1"/>
  <c r="P557" i="1"/>
  <c r="E744" i="1"/>
  <c r="K902" i="1"/>
  <c r="F1173" i="1"/>
  <c r="I463" i="1"/>
  <c r="F1119" i="1"/>
  <c r="E976" i="1"/>
  <c r="I1098" i="1"/>
  <c r="K1251" i="1"/>
  <c r="E45" i="1"/>
  <c r="D739" i="1"/>
  <c r="I34" i="1"/>
  <c r="D1031" i="1"/>
  <c r="F103" i="1"/>
  <c r="F856" i="1"/>
  <c r="I416" i="1"/>
  <c r="F701" i="1"/>
  <c r="D898" i="1"/>
  <c r="I536" i="1"/>
  <c r="I220" i="1"/>
  <c r="D295" i="1"/>
  <c r="D863" i="1"/>
  <c r="E952" i="1"/>
  <c r="I702" i="1"/>
  <c r="I491" i="1"/>
  <c r="E1112" i="1"/>
  <c r="F185" i="1"/>
  <c r="F482" i="1"/>
  <c r="E493" i="1"/>
  <c r="E781" i="1"/>
  <c r="F84" i="1"/>
  <c r="AN506" i="1"/>
  <c r="E628" i="1"/>
  <c r="E634" i="1"/>
  <c r="I432" i="1"/>
  <c r="E893" i="1"/>
  <c r="F64" i="1"/>
  <c r="F768" i="1"/>
  <c r="F843" i="1"/>
  <c r="F657" i="1"/>
  <c r="F720" i="1"/>
  <c r="F1022" i="1"/>
  <c r="E369" i="1"/>
  <c r="D96" i="1"/>
  <c r="D421" i="1"/>
  <c r="M84" i="1"/>
  <c r="F481" i="1"/>
  <c r="E729" i="1"/>
  <c r="E787" i="1"/>
  <c r="D1036" i="1"/>
  <c r="F1204" i="1"/>
  <c r="D667" i="1"/>
  <c r="F993" i="1"/>
  <c r="I249" i="1"/>
  <c r="E191" i="1"/>
  <c r="I725" i="1"/>
  <c r="E316" i="1"/>
  <c r="E1029" i="1"/>
  <c r="I1062" i="1"/>
  <c r="F491" i="1"/>
  <c r="D881" i="1"/>
  <c r="E833" i="1"/>
  <c r="F239" i="1"/>
  <c r="K950" i="1"/>
  <c r="F553" i="1"/>
  <c r="E1138" i="1"/>
  <c r="D330" i="1"/>
  <c r="E931" i="1"/>
  <c r="D243" i="1"/>
  <c r="F63" i="1"/>
  <c r="I664" i="1"/>
  <c r="I1214" i="1"/>
  <c r="D28" i="1"/>
  <c r="E679" i="1"/>
  <c r="F42" i="1"/>
  <c r="E379" i="1"/>
  <c r="E448" i="1"/>
  <c r="L962" i="1"/>
  <c r="E669" i="1"/>
  <c r="D323" i="1"/>
  <c r="D1110" i="1"/>
  <c r="D1172" i="1"/>
  <c r="I1096" i="1"/>
  <c r="D66" i="1"/>
  <c r="I888" i="1"/>
  <c r="I1034" i="1"/>
  <c r="I383" i="1"/>
  <c r="I617" i="1"/>
  <c r="I756" i="1"/>
  <c r="I257" i="1"/>
  <c r="I613" i="1"/>
  <c r="D48" i="1"/>
  <c r="I762" i="1"/>
  <c r="D1239" i="1"/>
  <c r="E1169" i="1"/>
  <c r="F572" i="1"/>
  <c r="F968" i="1"/>
  <c r="E346" i="1"/>
  <c r="D806" i="1"/>
  <c r="M1262" i="1"/>
  <c r="F291" i="1"/>
  <c r="D309" i="1"/>
  <c r="F629" i="1"/>
  <c r="D328" i="1"/>
  <c r="F1004" i="1"/>
  <c r="E1063" i="1"/>
  <c r="I399" i="1"/>
  <c r="D428" i="1"/>
  <c r="AI1238" i="1"/>
  <c r="D55" i="1"/>
  <c r="E11" i="1"/>
  <c r="E1114" i="1"/>
  <c r="D338" i="1"/>
  <c r="E37" i="1"/>
  <c r="I548" i="1"/>
  <c r="I572" i="1"/>
  <c r="F596" i="1"/>
  <c r="E117" i="1"/>
  <c r="D826" i="1"/>
  <c r="D954" i="1"/>
  <c r="I201" i="1"/>
  <c r="I291" i="1"/>
  <c r="D1114" i="1"/>
  <c r="G401" i="1"/>
  <c r="D397" i="1"/>
  <c r="D553" i="1"/>
  <c r="F225" i="1"/>
  <c r="F194" i="1"/>
  <c r="F1112" i="1"/>
  <c r="D343" i="1"/>
  <c r="F668" i="1"/>
  <c r="F511" i="1"/>
  <c r="E1219" i="1"/>
  <c r="E470" i="1"/>
  <c r="I958" i="1"/>
  <c r="F81" i="1"/>
  <c r="I397" i="1"/>
  <c r="F1056" i="1"/>
  <c r="I356" i="1"/>
  <c r="D887" i="1"/>
  <c r="D782" i="1"/>
  <c r="D43" i="1"/>
  <c r="E447" i="1"/>
  <c r="F1034" i="1"/>
  <c r="I154" i="1"/>
  <c r="F1097" i="1"/>
  <c r="I182" i="1"/>
  <c r="AN227" i="1"/>
  <c r="F776" i="1"/>
  <c r="D24" i="1"/>
  <c r="D1218" i="1"/>
  <c r="P1165" i="1"/>
  <c r="F805" i="1"/>
  <c r="I441" i="1"/>
  <c r="D773" i="1"/>
  <c r="E416" i="1"/>
  <c r="F727" i="1"/>
  <c r="E415" i="1"/>
  <c r="I649" i="1"/>
  <c r="F408" i="1"/>
  <c r="D1087" i="1"/>
  <c r="D117" i="1"/>
  <c r="D853" i="1"/>
  <c r="I1265" i="1"/>
  <c r="D730" i="1"/>
  <c r="D142" i="1"/>
  <c r="F637" i="1"/>
  <c r="I375" i="1"/>
  <c r="F145" i="1"/>
  <c r="F384" i="1"/>
  <c r="E798" i="1"/>
  <c r="M950" i="1"/>
  <c r="E576" i="1"/>
  <c r="AJ506" i="1"/>
  <c r="I520" i="1"/>
  <c r="I1204" i="1"/>
  <c r="D908" i="1"/>
  <c r="E928" i="1"/>
  <c r="E104" i="1"/>
  <c r="E606" i="1"/>
  <c r="E977" i="1"/>
  <c r="I453" i="1"/>
  <c r="I940" i="1"/>
  <c r="I532" i="1"/>
  <c r="I823" i="1"/>
  <c r="E782" i="1"/>
  <c r="E972" i="1"/>
  <c r="AN384" i="1"/>
  <c r="D823" i="1"/>
  <c r="P31" i="1"/>
  <c r="L517" i="1"/>
  <c r="E71" i="1"/>
  <c r="E569" i="1"/>
  <c r="D200" i="1"/>
  <c r="I900" i="1"/>
  <c r="E648" i="1"/>
  <c r="D606" i="1"/>
  <c r="J451" i="1"/>
  <c r="D520" i="1"/>
  <c r="F232" i="1"/>
  <c r="F849" i="1"/>
  <c r="AJ380" i="1"/>
  <c r="E473" i="1"/>
  <c r="AI1023" i="1"/>
  <c r="D93" i="1"/>
  <c r="F11" i="1"/>
  <c r="I647" i="1"/>
  <c r="E501" i="1"/>
  <c r="D569" i="1"/>
  <c r="D1033" i="1"/>
  <c r="E898" i="1"/>
  <c r="G506" i="1"/>
  <c r="F626" i="1"/>
  <c r="D1179" i="1"/>
  <c r="AI381" i="1"/>
  <c r="I630" i="1"/>
  <c r="I258" i="1"/>
  <c r="F868" i="1"/>
  <c r="D475" i="1"/>
  <c r="F219" i="1"/>
  <c r="I550" i="1"/>
  <c r="P1238" i="1"/>
  <c r="AJ1261" i="1"/>
  <c r="F654" i="1"/>
  <c r="D45" i="1"/>
  <c r="E410" i="1"/>
  <c r="F1181" i="1"/>
  <c r="AI1040" i="1"/>
  <c r="E130" i="1"/>
  <c r="E791" i="1"/>
  <c r="D1119" i="1"/>
  <c r="I254" i="1"/>
  <c r="D1249" i="1"/>
  <c r="D562" i="1"/>
  <c r="D202" i="1"/>
  <c r="E918" i="1"/>
  <c r="D632" i="1"/>
  <c r="J962" i="1"/>
  <c r="AI1095" i="1"/>
  <c r="D448" i="1"/>
  <c r="I88" i="1"/>
  <c r="E1268" i="1"/>
  <c r="D704" i="1"/>
  <c r="I147" i="1"/>
  <c r="K560" i="1"/>
  <c r="D166" i="1"/>
  <c r="AJ645" i="1"/>
  <c r="F368" i="1"/>
  <c r="D509" i="1"/>
  <c r="D665" i="1"/>
  <c r="F178" i="1"/>
  <c r="F685" i="1"/>
  <c r="E808" i="1"/>
  <c r="E18" i="1"/>
  <c r="I450" i="1"/>
  <c r="E444" i="1"/>
  <c r="I361" i="1"/>
  <c r="AN1235" i="1"/>
  <c r="D160" i="1"/>
  <c r="K1269" i="1"/>
  <c r="F822" i="1"/>
  <c r="G451" i="1"/>
  <c r="D418" i="1"/>
  <c r="K729" i="1"/>
  <c r="F863" i="1"/>
  <c r="F288" i="1"/>
  <c r="D1054" i="1"/>
  <c r="D576" i="1"/>
  <c r="I336" i="1"/>
  <c r="P19" i="1"/>
  <c r="J1262" i="1"/>
  <c r="D706" i="1"/>
  <c r="D565" i="1"/>
  <c r="K432" i="1"/>
  <c r="I842" i="1"/>
  <c r="I694" i="1"/>
  <c r="E1019" i="1"/>
  <c r="I347" i="1"/>
  <c r="I119" i="1"/>
  <c r="F466" i="1"/>
  <c r="F1212" i="1"/>
  <c r="I323" i="1"/>
  <c r="D256" i="1"/>
  <c r="K961" i="1"/>
  <c r="E1252" i="1"/>
  <c r="D602" i="1"/>
  <c r="D830" i="1"/>
  <c r="M505" i="1"/>
  <c r="E532" i="1"/>
  <c r="E1146" i="1"/>
  <c r="D1073" i="1"/>
  <c r="F125" i="1"/>
  <c r="F516" i="1"/>
  <c r="I468" i="1"/>
  <c r="I973" i="1"/>
  <c r="F205" i="1"/>
  <c r="K1238" i="1"/>
  <c r="I174" i="1"/>
  <c r="E559" i="1"/>
  <c r="E166" i="1"/>
  <c r="I1089" i="1"/>
  <c r="F505" i="1"/>
  <c r="E162" i="1"/>
  <c r="D21" i="1"/>
  <c r="F12" i="1"/>
  <c r="F270" i="1"/>
  <c r="D1157" i="1"/>
  <c r="I360" i="1"/>
  <c r="D82" i="1"/>
  <c r="E529" i="1"/>
  <c r="E380" i="1"/>
  <c r="E778" i="1"/>
  <c r="F599" i="1"/>
  <c r="D385" i="1"/>
  <c r="F725" i="1"/>
  <c r="I1267" i="1"/>
  <c r="F44" i="1"/>
  <c r="F627" i="1"/>
  <c r="E1164" i="1"/>
  <c r="E147" i="1"/>
  <c r="AN451" i="1"/>
  <c r="E231" i="1"/>
  <c r="E244" i="1"/>
  <c r="D1183" i="1"/>
  <c r="E1081" i="1"/>
  <c r="D1116" i="1"/>
  <c r="F817" i="1"/>
  <c r="I959" i="1"/>
  <c r="D890" i="1"/>
  <c r="E9" i="1"/>
  <c r="E342" i="1"/>
  <c r="I558" i="1"/>
  <c r="E795" i="1"/>
  <c r="D163" i="1"/>
  <c r="D1153" i="1"/>
  <c r="F443" i="1"/>
  <c r="D1095" i="1"/>
  <c r="D759" i="1"/>
  <c r="E347" i="1"/>
  <c r="I635" i="1"/>
  <c r="E1025" i="1"/>
  <c r="I856" i="1"/>
  <c r="D692" i="1"/>
  <c r="F893" i="1"/>
  <c r="F852" i="1"/>
  <c r="F248" i="1"/>
  <c r="D337" i="1"/>
  <c r="E48" i="1"/>
  <c r="F448" i="1"/>
  <c r="I486" i="1"/>
  <c r="F781" i="1"/>
  <c r="D672" i="1"/>
  <c r="F465" i="1"/>
  <c r="AI665" i="1"/>
  <c r="D601" i="1"/>
  <c r="I868" i="1"/>
  <c r="E116" i="1"/>
  <c r="F16" i="1"/>
  <c r="F86" i="1"/>
  <c r="E287" i="1"/>
  <c r="AN162" i="1"/>
  <c r="E65" i="1"/>
  <c r="F220" i="1"/>
  <c r="D658" i="1"/>
  <c r="E1243" i="1"/>
  <c r="I384" i="1"/>
  <c r="D743" i="1"/>
  <c r="F75" i="1"/>
  <c r="E250" i="1"/>
  <c r="E963" i="1"/>
  <c r="D179" i="1"/>
  <c r="I923" i="1"/>
  <c r="F976" i="1"/>
  <c r="E646" i="1"/>
  <c r="F677" i="1"/>
  <c r="F713" i="1"/>
  <c r="D199" i="1"/>
  <c r="I693" i="1"/>
  <c r="F900" i="1"/>
  <c r="I1134" i="1"/>
  <c r="E373" i="1"/>
  <c r="E680" i="1"/>
  <c r="E758" i="1"/>
  <c r="E168" i="1"/>
  <c r="D409" i="1"/>
  <c r="F236" i="1"/>
  <c r="F1039" i="1"/>
  <c r="I692" i="1"/>
  <c r="D1219" i="1"/>
  <c r="E533" i="1"/>
  <c r="D857" i="1"/>
  <c r="F761" i="1"/>
  <c r="AJ1023" i="1"/>
  <c r="E5" i="1"/>
  <c r="I1240" i="1"/>
  <c r="I542" i="1"/>
  <c r="F20" i="1"/>
  <c r="J950" i="1"/>
  <c r="E1168" i="1"/>
  <c r="E1127" i="1"/>
  <c r="I1192" i="1"/>
  <c r="I321" i="1"/>
  <c r="D873" i="1"/>
  <c r="D819" i="1"/>
  <c r="D10" i="1"/>
  <c r="F693" i="1"/>
  <c r="D273" i="1"/>
  <c r="D1184" i="1"/>
  <c r="G1136" i="1"/>
  <c r="I1058" i="1"/>
  <c r="I19" i="1"/>
  <c r="F772" i="1"/>
  <c r="I1208" i="1"/>
  <c r="D376" i="1"/>
  <c r="D674" i="1"/>
  <c r="D1076" i="1"/>
  <c r="J505" i="1"/>
  <c r="I1008" i="1"/>
  <c r="D630" i="1"/>
  <c r="D1242" i="1"/>
  <c r="F160" i="1"/>
  <c r="F404" i="1"/>
  <c r="E119" i="1"/>
  <c r="D542" i="1"/>
  <c r="M1270" i="1"/>
  <c r="F58" i="1"/>
  <c r="D566" i="1"/>
  <c r="E1230" i="1"/>
  <c r="G596" i="1"/>
  <c r="I654" i="1"/>
  <c r="F813" i="1"/>
  <c r="D248" i="1"/>
  <c r="K1235" i="1"/>
  <c r="F440" i="1"/>
  <c r="I898" i="1"/>
  <c r="I176" i="1"/>
  <c r="E968" i="1"/>
  <c r="D269" i="1"/>
  <c r="F1082" i="1"/>
  <c r="D795" i="1"/>
  <c r="F533" i="1"/>
  <c r="AI451" i="1"/>
  <c r="F237" i="1"/>
  <c r="F447" i="1"/>
  <c r="F362" i="1"/>
  <c r="D416" i="1"/>
  <c r="M866" i="1"/>
  <c r="I377" i="1"/>
  <c r="D936" i="1"/>
  <c r="K1095" i="1"/>
  <c r="F428" i="1"/>
  <c r="D233" i="1"/>
  <c r="E54" i="1"/>
  <c r="E1144" i="1"/>
  <c r="F1174" i="1"/>
  <c r="E46" i="1"/>
  <c r="D688" i="1"/>
  <c r="E1194" i="1"/>
  <c r="I153" i="1"/>
  <c r="F130" i="1"/>
  <c r="E225" i="1"/>
  <c r="E62" i="1"/>
  <c r="E1270" i="1"/>
  <c r="E863" i="1"/>
  <c r="I1169" i="1"/>
  <c r="E163" i="1"/>
  <c r="I1246" i="1"/>
  <c r="F506" i="1"/>
  <c r="F973" i="1"/>
  <c r="I816" i="1"/>
  <c r="E521" i="1"/>
  <c r="I928" i="1"/>
  <c r="M557" i="1"/>
  <c r="D1111" i="1"/>
  <c r="I1127" i="1"/>
  <c r="D169" i="1"/>
  <c r="E1073" i="1"/>
  <c r="E776" i="1"/>
  <c r="F705" i="1"/>
  <c r="F1210" i="1"/>
  <c r="F307" i="1"/>
  <c r="AN962" i="1"/>
  <c r="D1136" i="1"/>
  <c r="D32" i="1"/>
  <c r="AJ1136" i="1"/>
  <c r="P45" i="1"/>
  <c r="E1148" i="1"/>
  <c r="I20" i="1"/>
  <c r="F1266" i="1"/>
  <c r="D691" i="1"/>
  <c r="I915" i="1"/>
  <c r="D597" i="1"/>
  <c r="AI84" i="1"/>
  <c r="F356" i="1"/>
  <c r="E414" i="1"/>
  <c r="D91" i="1"/>
  <c r="L227" i="1"/>
  <c r="E1074" i="1"/>
  <c r="D1068" i="1"/>
  <c r="J1251" i="1"/>
  <c r="E341" i="1"/>
  <c r="I413" i="1"/>
  <c r="E858" i="1"/>
  <c r="D73" i="1"/>
  <c r="M977" i="1"/>
  <c r="F498" i="1"/>
  <c r="D834" i="1"/>
  <c r="D822" i="1"/>
  <c r="F980" i="1"/>
  <c r="F142" i="1"/>
  <c r="E877" i="1"/>
  <c r="E1190" i="1"/>
  <c r="F934" i="1"/>
  <c r="E481" i="1"/>
  <c r="E558" i="1"/>
  <c r="E53" i="1"/>
  <c r="I71" i="1"/>
  <c r="I835" i="1"/>
  <c r="D1235" i="1"/>
  <c r="M665" i="1"/>
  <c r="I540" i="1"/>
  <c r="I743" i="1"/>
  <c r="E1005" i="1"/>
  <c r="F1096" i="1"/>
  <c r="I415" i="1"/>
  <c r="E850" i="1"/>
  <c r="E804" i="1"/>
  <c r="E536" i="1"/>
  <c r="D229" i="1"/>
  <c r="K962" i="1"/>
  <c r="F1270" i="1"/>
  <c r="E228" i="1"/>
  <c r="I481" i="1"/>
  <c r="AI227" i="1"/>
  <c r="F1053" i="1"/>
  <c r="E1208" i="1"/>
  <c r="I37" i="1"/>
  <c r="D149" i="1"/>
  <c r="E557" i="1"/>
  <c r="F794" i="1"/>
  <c r="F351" i="1"/>
  <c r="AI553" i="1"/>
  <c r="F445" i="1"/>
  <c r="E636" i="1"/>
  <c r="E1251" i="1"/>
  <c r="E1055" i="1"/>
  <c r="F613" i="1"/>
  <c r="F88" i="1"/>
  <c r="D769" i="1"/>
  <c r="I427" i="1"/>
  <c r="F93" i="1"/>
  <c r="D626" i="1"/>
  <c r="E219" i="1"/>
  <c r="L118" i="1"/>
  <c r="E1044" i="1"/>
  <c r="D1213" i="1"/>
  <c r="F147" i="1"/>
  <c r="P867" i="1"/>
  <c r="L596" i="1"/>
  <c r="D1167" i="1"/>
  <c r="I112" i="1"/>
  <c r="D293" i="1"/>
  <c r="D391" i="1"/>
  <c r="D1166" i="1"/>
  <c r="P28" i="1"/>
  <c r="D1210" i="1"/>
  <c r="D895" i="1"/>
  <c r="D810" i="1"/>
  <c r="F687" i="1"/>
  <c r="E527" i="1"/>
  <c r="I784" i="1"/>
  <c r="AI432" i="1"/>
  <c r="F331" i="1"/>
  <c r="AJ1095" i="1"/>
  <c r="D112" i="1"/>
  <c r="D332" i="1"/>
  <c r="F638" i="1"/>
  <c r="AJ472" i="1"/>
  <c r="I23" i="1"/>
  <c r="AI401" i="1"/>
  <c r="F469" i="1"/>
  <c r="F164" i="1"/>
  <c r="F369" i="1"/>
  <c r="D534" i="1"/>
  <c r="E566" i="1"/>
  <c r="F1046" i="1"/>
  <c r="I168" i="1"/>
  <c r="F1217" i="1"/>
  <c r="D1079" i="1"/>
  <c r="F479" i="1"/>
  <c r="E792" i="1"/>
  <c r="D46" i="1"/>
  <c r="I493" i="1"/>
  <c r="I403" i="1"/>
  <c r="D482" i="1"/>
  <c r="F1074" i="1"/>
  <c r="D515" i="1"/>
  <c r="I1088" i="1"/>
  <c r="D400" i="1"/>
  <c r="F123" i="1"/>
  <c r="F534" i="1"/>
  <c r="E630" i="1"/>
  <c r="D1169" i="1"/>
  <c r="E319" i="1"/>
  <c r="F509" i="1"/>
  <c r="F242" i="1"/>
  <c r="E525" i="1"/>
  <c r="F250" i="1"/>
  <c r="F770" i="1"/>
  <c r="D945" i="1"/>
  <c r="E290" i="1"/>
  <c r="E960" i="1"/>
  <c r="F1058" i="1"/>
  <c r="K750" i="1"/>
  <c r="I1048" i="1"/>
  <c r="D1266" i="1"/>
  <c r="E971" i="1"/>
  <c r="D63" i="1"/>
  <c r="F983" i="1"/>
  <c r="E440" i="1"/>
  <c r="E756" i="1"/>
  <c r="G749" i="1"/>
  <c r="E1255" i="1"/>
  <c r="E471" i="1"/>
  <c r="D1097" i="1"/>
  <c r="AN373" i="1"/>
  <c r="F880" i="1"/>
  <c r="I889" i="1"/>
  <c r="D374" i="1"/>
  <c r="I892" i="1"/>
  <c r="D832" i="1"/>
  <c r="D1265" i="1"/>
  <c r="I565" i="1"/>
  <c r="D1126" i="1"/>
  <c r="D1269" i="1"/>
  <c r="E591" i="1"/>
  <c r="E144" i="1"/>
  <c r="I250" i="1"/>
  <c r="I70" i="1"/>
  <c r="I425" i="1"/>
  <c r="F1035" i="1"/>
  <c r="E274" i="1"/>
  <c r="F409" i="1"/>
  <c r="E24" i="1"/>
  <c r="F483" i="1"/>
  <c r="F414" i="1"/>
  <c r="F231" i="1"/>
  <c r="E583" i="1"/>
  <c r="D815" i="1"/>
  <c r="D559" i="1"/>
  <c r="D619" i="1"/>
  <c r="F785" i="1"/>
  <c r="E1065" i="1"/>
  <c r="D799" i="1"/>
  <c r="D768" i="1"/>
  <c r="D1001" i="1"/>
  <c r="F116" i="1"/>
  <c r="J1270" i="1"/>
  <c r="D222" i="1"/>
  <c r="D84" i="1"/>
  <c r="D505" i="1"/>
  <c r="E949" i="1"/>
  <c r="K472" i="1"/>
  <c r="AN1250" i="1"/>
  <c r="F860" i="1"/>
  <c r="E1195" i="1"/>
  <c r="F281" i="1"/>
  <c r="F867" i="1"/>
  <c r="F643" i="1"/>
  <c r="AN498" i="1"/>
  <c r="F461" i="1"/>
  <c r="I339" i="1"/>
  <c r="E74" i="1"/>
  <c r="D116" i="1"/>
  <c r="D1271" i="1"/>
  <c r="F1205" i="1"/>
  <c r="E1188" i="1"/>
  <c r="I1005" i="1"/>
  <c r="F916" i="1"/>
  <c r="I801" i="1"/>
  <c r="D813" i="1"/>
  <c r="D441" i="1"/>
  <c r="G557" i="1"/>
  <c r="F844" i="1"/>
  <c r="I680" i="1"/>
  <c r="AI750" i="1"/>
  <c r="I185" i="1"/>
  <c r="AJ596" i="1"/>
  <c r="E110" i="1"/>
  <c r="F875" i="1"/>
  <c r="F419" i="1"/>
  <c r="I895" i="1"/>
  <c r="E860" i="1"/>
  <c r="P50" i="1"/>
  <c r="F9" i="1"/>
  <c r="AN553" i="1"/>
  <c r="L409" i="1"/>
  <c r="E913" i="1"/>
  <c r="E627" i="1"/>
  <c r="E700" i="1"/>
  <c r="F229" i="1"/>
  <c r="F223" i="1"/>
  <c r="I847" i="1"/>
  <c r="D414" i="1"/>
  <c r="P970" i="1"/>
  <c r="I936" i="1"/>
  <c r="F359" i="1"/>
  <c r="F495" i="1"/>
  <c r="D348" i="1"/>
  <c r="I798" i="1"/>
  <c r="E796" i="1"/>
  <c r="I214" i="1"/>
  <c r="D267" i="1"/>
  <c r="E876" i="1"/>
  <c r="I494" i="1"/>
  <c r="I1236" i="1"/>
  <c r="J1261" i="1"/>
  <c r="I934" i="1"/>
  <c r="AI1270" i="1"/>
  <c r="I1180" i="1"/>
  <c r="F1147" i="1"/>
  <c r="I1218" i="1"/>
  <c r="D816" i="1"/>
  <c r="F1260" i="1"/>
  <c r="I874" i="1"/>
  <c r="F30" i="1"/>
  <c r="AJ750" i="1"/>
  <c r="D694" i="1"/>
  <c r="D439" i="1"/>
  <c r="E328" i="1"/>
  <c r="P804" i="1"/>
  <c r="P41" i="1"/>
  <c r="D472" i="1"/>
  <c r="I504" i="1"/>
  <c r="F339" i="1"/>
  <c r="F750" i="1"/>
  <c r="D646" i="1"/>
  <c r="F1054" i="1"/>
  <c r="I1137" i="1"/>
  <c r="I1055" i="1"/>
  <c r="E586" i="1"/>
  <c r="E288" i="1"/>
  <c r="D1043" i="1"/>
  <c r="F766" i="1"/>
  <c r="E376" i="1"/>
  <c r="E698" i="1"/>
  <c r="F1149" i="1"/>
  <c r="E206" i="1"/>
  <c r="E788" i="1"/>
  <c r="F198" i="1"/>
  <c r="I411" i="1"/>
  <c r="F1195" i="1"/>
  <c r="F67" i="1"/>
  <c r="E383" i="1"/>
  <c r="E141" i="1"/>
  <c r="E570" i="1"/>
  <c r="E1136" i="1"/>
  <c r="E639" i="1"/>
  <c r="F74" i="1"/>
  <c r="E1160" i="1"/>
  <c r="F942" i="1"/>
  <c r="F1153" i="1"/>
  <c r="F364" i="1"/>
  <c r="I283" i="1"/>
  <c r="F612" i="1"/>
  <c r="D107" i="1"/>
  <c r="I960" i="1"/>
  <c r="M569" i="1"/>
  <c r="E453" i="1"/>
  <c r="D746" i="1"/>
  <c r="E174" i="1"/>
  <c r="D133" i="1"/>
  <c r="I869" i="1"/>
  <c r="F721" i="1"/>
  <c r="D616" i="1"/>
  <c r="E1224" i="1"/>
  <c r="I1038" i="1"/>
  <c r="D1186" i="1"/>
  <c r="D647" i="1"/>
  <c r="E1064" i="1"/>
  <c r="D733" i="1"/>
  <c r="D604" i="1"/>
  <c r="D333" i="1"/>
  <c r="D49" i="1"/>
  <c r="AJ1165" i="1"/>
  <c r="I832" i="1"/>
  <c r="D1215" i="1"/>
  <c r="E1259" i="1"/>
  <c r="D610" i="1"/>
  <c r="E1050" i="1"/>
  <c r="E167" i="1"/>
  <c r="J749" i="1"/>
  <c r="D547" i="1"/>
  <c r="E391" i="1"/>
  <c r="I999" i="1"/>
  <c r="I1147" i="1"/>
  <c r="I721" i="1"/>
  <c r="F1093" i="1"/>
  <c r="D905" i="1"/>
  <c r="I810" i="1"/>
  <c r="F1227" i="1"/>
  <c r="D652" i="1"/>
  <c r="F517" i="1"/>
  <c r="I1256" i="1"/>
  <c r="I843" i="1"/>
  <c r="I833" i="1"/>
  <c r="J560" i="1"/>
  <c r="F367" i="1"/>
  <c r="E885" i="1"/>
  <c r="F152" i="1"/>
  <c r="E169" i="1"/>
  <c r="I218" i="1"/>
  <c r="D902" i="1"/>
  <c r="P78" i="1"/>
  <c r="E320" i="1"/>
  <c r="E841" i="1"/>
  <c r="E883" i="1"/>
  <c r="F699" i="1"/>
  <c r="D888" i="1"/>
  <c r="P23" i="1"/>
  <c r="I729" i="1"/>
  <c r="D404" i="1"/>
  <c r="D1160" i="1"/>
  <c r="D151" i="1"/>
  <c r="E59" i="1"/>
  <c r="E831" i="1"/>
  <c r="M894" i="1"/>
  <c r="E500" i="1"/>
  <c r="G373" i="1"/>
  <c r="F1042" i="1"/>
  <c r="E704" i="1"/>
  <c r="D1069" i="1"/>
  <c r="D859" i="1"/>
  <c r="K804" i="1"/>
  <c r="P33" i="1"/>
  <c r="E314" i="1"/>
  <c r="E751" i="1"/>
  <c r="AI1235" i="1"/>
  <c r="I945" i="1"/>
  <c r="D1055" i="1"/>
  <c r="D340" i="1"/>
  <c r="F1001" i="1"/>
  <c r="D1082" i="1"/>
  <c r="F555" i="1"/>
  <c r="I1212" i="1"/>
  <c r="E1154" i="1"/>
  <c r="I47" i="1"/>
  <c r="I193" i="1"/>
  <c r="E894" i="1"/>
  <c r="F838" i="1"/>
  <c r="D1142" i="1"/>
  <c r="D353" i="1"/>
  <c r="I935" i="1"/>
  <c r="P20" i="1"/>
  <c r="F754" i="1"/>
  <c r="D563" i="1"/>
  <c r="F933" i="1"/>
  <c r="I1211" i="1"/>
  <c r="D1148" i="1"/>
  <c r="E1070" i="1"/>
  <c r="I802" i="1"/>
  <c r="I879" i="1"/>
  <c r="F1028" i="1"/>
  <c r="E830" i="1"/>
  <c r="M573" i="1"/>
  <c r="F62" i="1"/>
  <c r="D6" i="1"/>
  <c r="F203" i="1"/>
  <c r="F603" i="1"/>
  <c r="E824" i="1"/>
  <c r="I785" i="1"/>
  <c r="D204" i="1"/>
  <c r="F522" i="1"/>
  <c r="E211" i="1"/>
  <c r="D438" i="1"/>
  <c r="D979" i="1"/>
  <c r="D251" i="1"/>
  <c r="M1235" i="1"/>
  <c r="F261" i="1"/>
  <c r="F121" i="1"/>
  <c r="I1065" i="1"/>
  <c r="F1133" i="1"/>
  <c r="D1000" i="1"/>
  <c r="I968" i="1"/>
  <c r="D829" i="1"/>
  <c r="F330" i="1"/>
  <c r="F798" i="1"/>
  <c r="AN1040" i="1"/>
  <c r="D871" i="1"/>
  <c r="I641" i="1"/>
  <c r="E1267" i="1"/>
  <c r="D669" i="1"/>
  <c r="E137" i="1"/>
  <c r="AJ749" i="1"/>
  <c r="D611" i="1"/>
  <c r="G645" i="1"/>
  <c r="D613" i="1"/>
  <c r="E1271" i="1"/>
  <c r="E381" i="1"/>
  <c r="F939" i="1"/>
  <c r="AJ970" i="1"/>
  <c r="I46" i="1"/>
  <c r="F1259" i="1"/>
  <c r="F736" i="1"/>
  <c r="E363" i="1"/>
  <c r="E485" i="1"/>
  <c r="D1138" i="1"/>
  <c r="D39" i="1"/>
  <c r="AN1136" i="1"/>
  <c r="F201" i="1"/>
  <c r="E1010" i="1"/>
  <c r="E175" i="1"/>
  <c r="D458" i="1"/>
  <c r="D1030" i="1"/>
  <c r="E598" i="1"/>
  <c r="I64" i="1"/>
  <c r="I455" i="1"/>
  <c r="E165" i="1"/>
  <c r="I338" i="1"/>
  <c r="F312" i="1"/>
  <c r="F38" i="1"/>
  <c r="F982" i="1"/>
  <c r="L665" i="1"/>
  <c r="D943" i="1"/>
  <c r="F241" i="1"/>
  <c r="E930" i="1"/>
  <c r="E464" i="1"/>
  <c r="D434" i="1"/>
  <c r="M553" i="1"/>
  <c r="I1118" i="1"/>
  <c r="F848" i="1"/>
  <c r="D648" i="1"/>
  <c r="D978" i="1"/>
  <c r="G866" i="1"/>
  <c r="D807" i="1"/>
  <c r="E747" i="1"/>
  <c r="D879" i="1"/>
  <c r="D64" i="1"/>
  <c r="E1046" i="1"/>
  <c r="E709" i="1"/>
  <c r="E1004" i="1"/>
  <c r="K1261" i="1"/>
  <c r="I1031" i="1"/>
  <c r="F631" i="1"/>
  <c r="E351" i="1"/>
  <c r="D679" i="1"/>
  <c r="M182" i="1"/>
  <c r="F586" i="1"/>
  <c r="I136" i="1"/>
  <c r="F97" i="1"/>
  <c r="D952" i="1"/>
  <c r="D916" i="1"/>
  <c r="M1165" i="1"/>
  <c r="I1148" i="1"/>
  <c r="D814" i="1"/>
  <c r="F190" i="1"/>
  <c r="D139" i="1"/>
  <c r="E674" i="1"/>
  <c r="I213" i="1"/>
  <c r="E1235" i="1"/>
  <c r="E15" i="1"/>
  <c r="F254" i="1"/>
  <c r="I773" i="1"/>
  <c r="I1128" i="1"/>
  <c r="D141" i="1"/>
  <c r="L553" i="1"/>
  <c r="I527" i="1"/>
  <c r="I1122" i="1"/>
  <c r="F422" i="1"/>
  <c r="D947" i="1"/>
  <c r="I68" i="1"/>
  <c r="E649" i="1"/>
  <c r="D1094" i="1"/>
  <c r="L557" i="1"/>
  <c r="K381" i="1"/>
  <c r="D770" i="1"/>
  <c r="F570" i="1"/>
  <c r="K118" i="1"/>
  <c r="D455" i="1"/>
  <c r="F122" i="1"/>
  <c r="F512" i="1"/>
  <c r="P16" i="1"/>
  <c r="F642" i="1"/>
  <c r="L1261" i="1"/>
  <c r="I825" i="1"/>
  <c r="L182" i="1"/>
  <c r="I385" i="1"/>
  <c r="I209" i="1"/>
  <c r="E275" i="1"/>
  <c r="I656" i="1"/>
  <c r="E1225" i="1"/>
  <c r="D492" i="1"/>
  <c r="F475" i="1"/>
  <c r="I1259" i="1"/>
  <c r="F1211" i="1"/>
  <c r="F99" i="1"/>
  <c r="F29" i="1"/>
  <c r="AI560" i="1"/>
  <c r="D968" i="1"/>
  <c r="J373" i="1"/>
  <c r="I871" i="1"/>
  <c r="F847" i="1"/>
  <c r="F1171" i="1"/>
  <c r="D479" i="1"/>
  <c r="D906" i="1"/>
  <c r="I224" i="1"/>
  <c r="I723" i="1"/>
  <c r="E258" i="1"/>
  <c r="E1014" i="1"/>
  <c r="I552" i="1"/>
  <c r="D360" i="1"/>
  <c r="D259" i="1"/>
  <c r="E193" i="1"/>
  <c r="I1185" i="1"/>
  <c r="G1095" i="1"/>
  <c r="F211" i="1"/>
  <c r="F618" i="1"/>
  <c r="F1206" i="1"/>
  <c r="I429" i="1"/>
  <c r="E486" i="1"/>
  <c r="F1215" i="1"/>
  <c r="F1071" i="1"/>
  <c r="E944" i="1"/>
  <c r="D201" i="1"/>
  <c r="F975" i="1"/>
  <c r="E436" i="1"/>
  <c r="I1123" i="1"/>
  <c r="E615" i="1"/>
  <c r="P51" i="1"/>
  <c r="D1246" i="1"/>
  <c r="J867" i="1"/>
  <c r="E397" i="1"/>
  <c r="F930" i="1"/>
  <c r="F326" i="1"/>
  <c r="D1044" i="1"/>
  <c r="I131" i="1"/>
  <c r="F285" i="1"/>
  <c r="E138" i="1"/>
  <c r="E1001" i="1"/>
  <c r="D568" i="1"/>
  <c r="E1091" i="1"/>
  <c r="D460" i="1"/>
  <c r="D23" i="1"/>
  <c r="E1211" i="1"/>
  <c r="D1245" i="1"/>
  <c r="F317" i="1"/>
  <c r="F960" i="1"/>
  <c r="E155" i="1"/>
  <c r="F268" i="1"/>
  <c r="E519" i="1"/>
  <c r="D50" i="1"/>
  <c r="D1013" i="1"/>
  <c r="AJ469" i="1"/>
  <c r="I788" i="1"/>
  <c r="E769" i="1"/>
  <c r="E957" i="1"/>
  <c r="E106" i="1"/>
  <c r="D543" i="1"/>
  <c r="D850" i="1"/>
  <c r="F253" i="1"/>
  <c r="D491" i="1"/>
  <c r="P1269" i="1"/>
  <c r="D125" i="1"/>
  <c r="F1265" i="1"/>
  <c r="D701" i="1"/>
  <c r="F1081" i="1"/>
  <c r="E1058" i="1"/>
  <c r="E688" i="1"/>
  <c r="F957" i="1"/>
  <c r="I1026" i="1"/>
  <c r="D288" i="1"/>
  <c r="I1050" i="1"/>
  <c r="D292" i="1"/>
  <c r="F656" i="1"/>
  <c r="D990" i="1"/>
  <c r="D516" i="1"/>
  <c r="E614" i="1"/>
  <c r="AJ1040" i="1"/>
  <c r="F583" i="1"/>
  <c r="AN560" i="1"/>
  <c r="I537" i="1"/>
  <c r="F1061" i="1"/>
  <c r="E243" i="1"/>
  <c r="I615" i="1"/>
  <c r="F760" i="1"/>
  <c r="F1156" i="1"/>
  <c r="D729" i="1"/>
  <c r="I1069" i="1"/>
  <c r="D805" i="1"/>
  <c r="I521" i="1"/>
  <c r="D325" i="1"/>
  <c r="E422" i="1"/>
  <c r="I667" i="1"/>
  <c r="E783" i="1"/>
  <c r="D588" i="1"/>
  <c r="E214" i="1"/>
  <c r="F830" i="1"/>
  <c r="E491" i="1"/>
  <c r="F670" i="1"/>
  <c r="D522" i="1"/>
  <c r="I90" i="1"/>
  <c r="F18" i="1"/>
  <c r="E1045" i="1"/>
  <c r="AN749" i="1"/>
  <c r="F576" i="1"/>
  <c r="E323" i="1"/>
  <c r="D280" i="1"/>
  <c r="D1040" i="1"/>
  <c r="P61" i="1"/>
  <c r="D966" i="1"/>
  <c r="E961" i="1"/>
  <c r="G380" i="1"/>
  <c r="J1238" i="1"/>
  <c r="E763" i="1"/>
  <c r="E195" i="1"/>
  <c r="F111" i="1"/>
  <c r="D119" i="1"/>
  <c r="E44" i="1"/>
  <c r="F73" i="1"/>
  <c r="AN1262" i="1"/>
  <c r="E512" i="1"/>
  <c r="E947" i="1"/>
  <c r="D357" i="1"/>
  <c r="F1045" i="1"/>
  <c r="I102" i="1"/>
  <c r="F640" i="1"/>
  <c r="P1270" i="1"/>
  <c r="D181" i="1"/>
  <c r="F903" i="1"/>
  <c r="P866" i="1"/>
  <c r="D964" i="1"/>
  <c r="F832" i="1"/>
  <c r="F1110" i="1"/>
  <c r="D219" i="1"/>
  <c r="D411" i="1"/>
  <c r="F228" i="1"/>
  <c r="D1103" i="1"/>
  <c r="F1175" i="1"/>
  <c r="F521" i="1"/>
  <c r="E607" i="1"/>
  <c r="P517" i="1"/>
  <c r="M749" i="1"/>
  <c r="F316" i="1"/>
  <c r="E417" i="1"/>
  <c r="F1026" i="1"/>
  <c r="D939" i="1"/>
  <c r="E809" i="1"/>
  <c r="F1226" i="1"/>
  <c r="D377" i="1"/>
  <c r="I531" i="1"/>
  <c r="I737" i="1"/>
  <c r="F595" i="1"/>
  <c r="F741" i="1"/>
  <c r="I87" i="1"/>
  <c r="F862" i="1"/>
  <c r="F1230" i="1"/>
  <c r="D346" i="1"/>
  <c r="I216" i="1"/>
  <c r="F274" i="1"/>
  <c r="D140" i="1"/>
  <c r="E38" i="1"/>
  <c r="D381" i="1"/>
  <c r="E1075" i="1"/>
  <c r="D1123" i="1"/>
  <c r="D1143" i="1"/>
  <c r="E451" i="1"/>
  <c r="E12" i="1"/>
  <c r="F694" i="1"/>
  <c r="D182" i="1"/>
  <c r="I854" i="1"/>
  <c r="D1019" i="1"/>
  <c r="F1126" i="1"/>
  <c r="D753" i="1"/>
  <c r="M1040" i="1"/>
  <c r="F155" i="1"/>
  <c r="D526" i="1"/>
  <c r="I1202" i="1"/>
  <c r="K596" i="1"/>
  <c r="D274" i="1"/>
  <c r="D467" i="1"/>
  <c r="P505" i="1"/>
  <c r="F426" i="1"/>
  <c r="D449" i="1"/>
  <c r="F343" i="1"/>
  <c r="F646" i="1"/>
  <c r="D882" i="1"/>
  <c r="F918" i="1"/>
  <c r="E1068" i="1"/>
  <c r="F514" i="1"/>
  <c r="E887" i="1"/>
  <c r="D262" i="1"/>
  <c r="AN557" i="1"/>
  <c r="I768" i="1"/>
  <c r="D371" i="1"/>
  <c r="E454" i="1"/>
  <c r="E183" i="1"/>
  <c r="E367" i="1"/>
  <c r="I1083" i="1"/>
  <c r="F249" i="1"/>
  <c r="I269" i="1"/>
  <c r="E905" i="1"/>
  <c r="J645" i="1"/>
  <c r="D412" i="1"/>
  <c r="D350" i="1"/>
  <c r="D924" i="1"/>
  <c r="E716" i="1"/>
  <c r="I212" i="1"/>
  <c r="I8" i="1"/>
  <c r="F421" i="1"/>
  <c r="I1086" i="1"/>
  <c r="F314" i="1"/>
  <c r="I776" i="1"/>
  <c r="P48" i="1"/>
  <c r="F814" i="1"/>
  <c r="F1072" i="1"/>
  <c r="D1098" i="1"/>
  <c r="I1249" i="1"/>
  <c r="D618" i="1"/>
  <c r="E1223" i="1"/>
  <c r="F915" i="1"/>
  <c r="K410" i="1"/>
  <c r="F1136" i="1"/>
  <c r="D504" i="1"/>
  <c r="D457" i="1"/>
  <c r="D145" i="1"/>
  <c r="D168" i="1"/>
  <c r="I178" i="1"/>
  <c r="G729" i="1"/>
  <c r="D1140" i="1"/>
  <c r="I326" i="1"/>
  <c r="F769" i="1"/>
  <c r="D1205" i="1"/>
  <c r="D738" i="1"/>
  <c r="F568" i="1"/>
  <c r="F484" i="1"/>
  <c r="E20" i="1"/>
  <c r="P118" i="1"/>
  <c r="F777" i="1"/>
  <c r="P1240" i="1"/>
  <c r="D485" i="1"/>
  <c r="E338" i="1"/>
  <c r="E973" i="1"/>
  <c r="D1092" i="1"/>
  <c r="P451" i="1"/>
  <c r="F873" i="1"/>
  <c r="K78" i="1"/>
  <c r="F168" i="1"/>
  <c r="F417" i="1"/>
  <c r="F1050" i="1"/>
  <c r="E113" i="1"/>
  <c r="F828" i="1"/>
  <c r="D25" i="1"/>
  <c r="F113" i="1"/>
  <c r="E842" i="1"/>
  <c r="E921" i="1"/>
  <c r="AN804" i="1"/>
  <c r="E1150" i="1"/>
  <c r="F195" i="1"/>
  <c r="F746" i="1"/>
  <c r="F678" i="1"/>
  <c r="D1170" i="1"/>
  <c r="L410" i="1"/>
  <c r="E36" i="1"/>
  <c r="D1002" i="1"/>
  <c r="D519" i="1"/>
  <c r="AI1165" i="1"/>
  <c r="F1115" i="1"/>
  <c r="F996" i="1"/>
  <c r="D958" i="1"/>
  <c r="F504" i="1"/>
  <c r="D469" i="1"/>
  <c r="I1182" i="1"/>
  <c r="F676" i="1"/>
  <c r="D791" i="1"/>
  <c r="D525" i="1"/>
  <c r="E504" i="1"/>
  <c r="D134" i="1"/>
  <c r="E612" i="1"/>
  <c r="F1052" i="1"/>
  <c r="E1232" i="1"/>
  <c r="F140" i="1"/>
  <c r="D620" i="1"/>
  <c r="F906" i="1"/>
  <c r="F528" i="1"/>
  <c r="E499" i="1"/>
  <c r="I688" i="1"/>
  <c r="I77" i="1"/>
  <c r="D189" i="1"/>
  <c r="F1243" i="1"/>
  <c r="F427" i="1"/>
  <c r="M1136" i="1"/>
  <c r="D402" i="1"/>
  <c r="E252" i="1"/>
  <c r="I1235" i="1"/>
  <c r="E1214" i="1"/>
  <c r="D1147" i="1"/>
  <c r="F1068" i="1"/>
  <c r="D1237" i="1"/>
  <c r="I587" i="1"/>
  <c r="E478" i="1"/>
  <c r="D635" i="1"/>
  <c r="I819" i="1"/>
  <c r="I863" i="1"/>
  <c r="I582" i="1"/>
  <c r="I939" i="1"/>
  <c r="I535" i="1"/>
  <c r="D1241" i="1"/>
  <c r="E802" i="1"/>
  <c r="D892" i="1"/>
  <c r="P22" i="1"/>
  <c r="M378" i="1"/>
  <c r="F418" i="1"/>
  <c r="F1203" i="1"/>
  <c r="D302" i="1"/>
  <c r="F251" i="1"/>
  <c r="I567" i="1"/>
  <c r="I792" i="1"/>
  <c r="F764" i="1"/>
  <c r="D1070" i="1"/>
  <c r="F519" i="1"/>
  <c r="F1013" i="1"/>
  <c r="D530" i="1"/>
  <c r="D930" i="1"/>
  <c r="I475" i="1"/>
  <c r="D1191" i="1"/>
  <c r="P1040" i="1"/>
  <c r="I342" i="1"/>
  <c r="F96" i="1"/>
  <c r="E332" i="1"/>
  <c r="I155" i="1"/>
  <c r="F1123" i="1"/>
  <c r="E995" i="1"/>
  <c r="I266" i="1"/>
  <c r="D429" i="1"/>
  <c r="D891" i="1"/>
  <c r="F601" i="1"/>
  <c r="E845" i="1"/>
  <c r="I35" i="1"/>
  <c r="I275" i="1"/>
  <c r="I1029" i="1"/>
  <c r="D1039" i="1"/>
  <c r="D825" i="1"/>
  <c r="E255" i="1"/>
  <c r="E308" i="1"/>
  <c r="D1067" i="1"/>
  <c r="I351" i="1"/>
  <c r="D1088" i="1"/>
  <c r="I952" i="1"/>
  <c r="D595" i="1"/>
  <c r="F1253" i="1"/>
  <c r="F494" i="1"/>
  <c r="L750" i="1"/>
  <c r="E517" i="1"/>
  <c r="I426" i="1"/>
  <c r="F622" i="1"/>
  <c r="E122" i="1"/>
  <c r="P56" i="1"/>
  <c r="D1151" i="1"/>
  <c r="AI182" i="1"/>
  <c r="I655" i="1"/>
  <c r="D1035" i="1"/>
  <c r="AJ894" i="1"/>
  <c r="F745" i="1"/>
  <c r="F357" i="1"/>
  <c r="E1000" i="1"/>
  <c r="I75" i="1"/>
  <c r="F90" i="1"/>
  <c r="G950" i="1"/>
  <c r="F963" i="1"/>
  <c r="P560" i="1"/>
  <c r="F1114" i="1"/>
  <c r="D579" i="1"/>
  <c r="I1205" i="1"/>
  <c r="D193" i="1"/>
  <c r="I942" i="1"/>
  <c r="F1231" i="1"/>
  <c r="F436" i="1"/>
  <c r="I1244" i="1"/>
  <c r="F1024" i="1"/>
  <c r="D538" i="1"/>
  <c r="E897" i="1"/>
  <c r="E1096" i="1"/>
  <c r="E1040" i="1"/>
  <c r="D261" i="1"/>
  <c r="I376" i="1"/>
  <c r="I899" i="1"/>
  <c r="I80" i="1"/>
  <c r="AJ665" i="1"/>
  <c r="F458" i="1"/>
  <c r="D940" i="1"/>
  <c r="P380" i="1"/>
  <c r="I252" i="1"/>
  <c r="F671" i="1"/>
  <c r="E312" i="1"/>
  <c r="D684" i="1"/>
  <c r="E203" i="1"/>
  <c r="D159" i="1"/>
  <c r="D432" i="1"/>
  <c r="E789" i="1"/>
  <c r="E280" i="1"/>
  <c r="D1145" i="1"/>
  <c r="F212" i="1"/>
  <c r="E1033" i="1"/>
  <c r="D232" i="1"/>
  <c r="F179" i="1"/>
  <c r="I346" i="1"/>
  <c r="F191" i="1"/>
  <c r="D537" i="1"/>
  <c r="I1021" i="1"/>
  <c r="F829" i="1"/>
  <c r="F40" i="1"/>
  <c r="F999" i="1"/>
  <c r="D649" i="1"/>
  <c r="I1197" i="1"/>
  <c r="E1193" i="1"/>
  <c r="I1053" i="1"/>
  <c r="F56" i="1"/>
  <c r="E871" i="1"/>
  <c r="D631" i="1"/>
  <c r="F350" i="1"/>
  <c r="I58" i="1"/>
  <c r="E1072" i="1"/>
  <c r="D564" i="1"/>
  <c r="E1215" i="1"/>
  <c r="I1108" i="1"/>
  <c r="E80" i="1"/>
  <c r="E246" i="1"/>
  <c r="F1100" i="1"/>
  <c r="F998" i="1"/>
  <c r="F615" i="1"/>
  <c r="D932" i="1"/>
  <c r="E727" i="1"/>
  <c r="D767" i="1"/>
  <c r="I307" i="1"/>
  <c r="F1079" i="1"/>
  <c r="D809" i="1"/>
  <c r="E1028" i="1"/>
  <c r="E28" i="1"/>
  <c r="F500" i="1"/>
  <c r="F824" i="1"/>
  <c r="F446" i="1"/>
  <c r="E888" i="1"/>
  <c r="E489" i="1"/>
  <c r="F1083" i="1"/>
  <c r="D833" i="1"/>
  <c r="F734" i="1"/>
  <c r="D872" i="1"/>
  <c r="F114" i="1"/>
  <c r="D459" i="1"/>
  <c r="E889" i="1"/>
  <c r="I886" i="1"/>
  <c r="F837" i="1"/>
  <c r="F1191" i="1"/>
  <c r="F348" i="1"/>
  <c r="D128" i="1"/>
  <c r="AJ373" i="1"/>
  <c r="D1190" i="1"/>
  <c r="I479" i="1"/>
  <c r="F134" i="1"/>
  <c r="D634" i="1"/>
  <c r="D474" i="1"/>
  <c r="L645" i="1"/>
  <c r="F321" i="1"/>
  <c r="E145" i="1"/>
  <c r="F410" i="1"/>
  <c r="I501" i="1"/>
  <c r="I604" i="1"/>
  <c r="D533" i="1"/>
  <c r="I298" i="1"/>
  <c r="E595" i="1"/>
  <c r="E154" i="1"/>
  <c r="D987" i="1"/>
  <c r="J557" i="1"/>
  <c r="D585" i="1"/>
  <c r="F762" i="1"/>
  <c r="E64" i="1"/>
  <c r="G902" i="1"/>
  <c r="F154" i="1"/>
  <c r="D536" i="1"/>
  <c r="D447" i="1"/>
  <c r="D596" i="1"/>
  <c r="E806" i="1"/>
  <c r="I1057" i="1"/>
  <c r="L162" i="1"/>
  <c r="F635" i="1"/>
  <c r="E1094" i="1"/>
  <c r="F1232" i="1"/>
  <c r="E1022" i="1"/>
  <c r="L1136" i="1"/>
  <c r="F1019" i="1"/>
  <c r="F938" i="1"/>
  <c r="I626" i="1"/>
  <c r="D1262" i="1"/>
  <c r="F950" i="1"/>
  <c r="J569" i="1"/>
  <c r="F864" i="1"/>
  <c r="D247" i="1"/>
  <c r="D211" i="1"/>
  <c r="F107" i="1"/>
  <c r="I186" i="1"/>
  <c r="D818" i="1"/>
  <c r="I1064" i="1"/>
  <c r="F83" i="1"/>
  <c r="D370" i="1"/>
  <c r="G804" i="1"/>
  <c r="D901" i="1"/>
  <c r="D894" i="1"/>
  <c r="J977" i="1"/>
  <c r="E708" i="1"/>
  <c r="D735" i="1"/>
  <c r="M560" i="1"/>
  <c r="P37" i="1"/>
  <c r="AJ950" i="1"/>
  <c r="D808" i="1"/>
  <c r="L378" i="1"/>
  <c r="D1100" i="1"/>
  <c r="D640" i="1"/>
  <c r="AN894" i="1"/>
  <c r="F793" i="1"/>
  <c r="I640" i="1"/>
  <c r="D76" i="1"/>
  <c r="AI469" i="1"/>
  <c r="E943" i="1"/>
  <c r="F1256" i="1"/>
  <c r="D662" i="1"/>
  <c r="D235" i="1"/>
  <c r="I1217" i="1"/>
  <c r="E662" i="1"/>
  <c r="E638" i="1"/>
  <c r="E354" i="1"/>
  <c r="I512" i="1"/>
  <c r="I1046" i="1"/>
  <c r="E202" i="1"/>
  <c r="I1085" i="1"/>
  <c r="E1248" i="1"/>
  <c r="E707" i="1"/>
  <c r="I562" i="1"/>
  <c r="F886" i="1"/>
  <c r="D845" i="1"/>
  <c r="F283" i="1"/>
  <c r="D736" i="1"/>
  <c r="F328" i="1"/>
  <c r="E814" i="1"/>
  <c r="D700" i="1"/>
  <c r="E1253" i="1"/>
  <c r="I570" i="1"/>
  <c r="E657" i="1"/>
  <c r="E609" i="1"/>
  <c r="E884" i="1"/>
  <c r="D996" i="1"/>
  <c r="D180" i="1"/>
  <c r="F630" i="1"/>
  <c r="I144" i="1"/>
  <c r="D1176" i="1"/>
  <c r="I1106" i="1"/>
  <c r="E870" i="1"/>
  <c r="I391" i="1"/>
  <c r="F877" i="1"/>
  <c r="I400" i="1"/>
  <c r="D368" i="1"/>
  <c r="D95" i="1"/>
  <c r="F909" i="1"/>
  <c r="E874" i="1"/>
  <c r="I901" i="1"/>
  <c r="AN182" i="1"/>
  <c r="F825" i="1"/>
  <c r="F728" i="1"/>
  <c r="I440" i="1"/>
  <c r="E838" i="1"/>
  <c r="K1040" i="1"/>
  <c r="I335" i="1"/>
  <c r="F153" i="1"/>
  <c r="L432" i="1"/>
  <c r="I231" i="1"/>
  <c r="P34" i="1"/>
  <c r="M498" i="1"/>
  <c r="I33" i="1"/>
  <c r="D656" i="1"/>
  <c r="F399" i="1"/>
  <c r="E746" i="1"/>
  <c r="J227" i="1"/>
  <c r="F708" i="1"/>
  <c r="I146" i="1"/>
  <c r="D276" i="1"/>
  <c r="D78" i="1"/>
  <c r="F732" i="1"/>
  <c r="F1049" i="1"/>
  <c r="E374" i="1"/>
  <c r="D316" i="1"/>
  <c r="E1180" i="1"/>
  <c r="D654" i="1"/>
  <c r="D1010" i="1"/>
  <c r="I122" i="1"/>
  <c r="G1240" i="1"/>
  <c r="F347" i="1"/>
  <c r="F582" i="1"/>
  <c r="D263" i="1"/>
  <c r="I793" i="1"/>
  <c r="I1239" i="1"/>
  <c r="I1181" i="1"/>
  <c r="D306" i="1"/>
  <c r="F290" i="1"/>
  <c r="D963" i="1"/>
  <c r="P44" i="1"/>
  <c r="F176" i="1"/>
  <c r="I1075" i="1"/>
  <c r="E333" i="1"/>
  <c r="F1078" i="1"/>
  <c r="D61" i="1"/>
  <c r="I519" i="1"/>
  <c r="D190" i="1"/>
  <c r="F632" i="1"/>
  <c r="F763" i="1"/>
  <c r="E981" i="1"/>
  <c r="D196" i="1"/>
  <c r="E399" i="1"/>
  <c r="E353" i="1"/>
  <c r="E218" i="1"/>
  <c r="AI1240" i="1"/>
  <c r="F619" i="1"/>
  <c r="D217" i="1"/>
  <c r="D375" i="1"/>
  <c r="I803" i="1"/>
  <c r="I528" i="1"/>
  <c r="M1232" i="1"/>
  <c r="F1158" i="1"/>
  <c r="K1270" i="1"/>
  <c r="E577" i="1"/>
  <c r="D726" i="1"/>
  <c r="I1012" i="1"/>
  <c r="D956" i="1"/>
  <c r="F969" i="1"/>
  <c r="F70" i="1"/>
  <c r="F853" i="1"/>
  <c r="E90" i="1"/>
  <c r="D961" i="1"/>
  <c r="E1184" i="1"/>
  <c r="P39" i="1"/>
  <c r="F539" i="1"/>
  <c r="E1162" i="1"/>
  <c r="F546" i="1"/>
  <c r="F870" i="1"/>
  <c r="F1177" i="1"/>
  <c r="E446" i="1"/>
  <c r="I543" i="1"/>
  <c r="I1233" i="1"/>
  <c r="F836" i="1"/>
  <c r="D1214" i="1"/>
  <c r="F1176" i="1"/>
  <c r="F672" i="1"/>
  <c r="D953" i="1"/>
  <c r="E1140" i="1"/>
  <c r="M1183" i="1"/>
  <c r="F298" i="1"/>
  <c r="D687" i="1"/>
  <c r="E1135" i="1"/>
  <c r="I1243" i="1"/>
  <c r="E297" i="1"/>
  <c r="E213" i="1"/>
  <c r="P1262" i="1"/>
  <c r="I821" i="1"/>
  <c r="G162" i="1"/>
  <c r="F951" i="1"/>
  <c r="F809" i="1"/>
  <c r="I876" i="1"/>
  <c r="D1028" i="1"/>
  <c r="E1039" i="1"/>
  <c r="D847" i="1"/>
  <c r="E856" i="1"/>
  <c r="D855" i="1"/>
  <c r="F972" i="1"/>
  <c r="F904" i="1"/>
  <c r="D517" i="1"/>
  <c r="D285" i="1"/>
  <c r="D510" i="1"/>
  <c r="P24" i="1"/>
  <c r="I1105" i="1"/>
  <c r="I698" i="1"/>
  <c r="F666" i="1"/>
  <c r="F1223" i="1"/>
  <c r="F43" i="1"/>
  <c r="F457" i="1"/>
  <c r="D880" i="1"/>
  <c r="F104" i="1"/>
  <c r="E541" i="1"/>
  <c r="K227" i="1"/>
  <c r="E929" i="1"/>
  <c r="F433" i="1"/>
  <c r="AN1183" i="1"/>
  <c r="E599" i="1"/>
  <c r="F162" i="1"/>
  <c r="F375" i="1"/>
  <c r="I167" i="1"/>
  <c r="E465" i="1"/>
  <c r="E811" i="1"/>
  <c r="D732" i="1"/>
  <c r="F1075" i="1"/>
  <c r="E911" i="1"/>
  <c r="J1136" i="1"/>
  <c r="E41" i="1"/>
  <c r="I208" i="1"/>
  <c r="D212" i="1"/>
  <c r="F943" i="1"/>
  <c r="F252" i="1"/>
  <c r="F1032" i="1"/>
  <c r="E27" i="1"/>
  <c r="D988" i="1"/>
  <c r="E999" i="1"/>
  <c r="P569" i="1"/>
  <c r="I1133" i="1"/>
  <c r="D1063" i="1"/>
  <c r="F589" i="1"/>
  <c r="D86" i="1"/>
  <c r="I1045" i="1"/>
  <c r="I439" i="1"/>
  <c r="E70" i="1"/>
  <c r="J1040" i="1"/>
  <c r="F607" i="1"/>
  <c r="F262" i="1"/>
  <c r="F430" i="1"/>
  <c r="D957" i="1"/>
  <c r="I852" i="1"/>
  <c r="F1245" i="1"/>
  <c r="D1174" i="1"/>
  <c r="F158" i="1"/>
  <c r="I687" i="1"/>
  <c r="E1198" i="1"/>
  <c r="E724" i="1"/>
  <c r="F624" i="1"/>
  <c r="E68" i="1"/>
  <c r="E29" i="1"/>
  <c r="P47" i="1"/>
  <c r="M118" i="1"/>
  <c r="D549" i="1"/>
  <c r="K1183" i="1"/>
  <c r="E467" i="1"/>
  <c r="D1201" i="1"/>
  <c r="D19" i="1"/>
  <c r="D570" i="1"/>
  <c r="E143" i="1"/>
  <c r="E738" i="1"/>
  <c r="F905" i="1"/>
  <c r="F313" i="1"/>
  <c r="E269" i="1"/>
  <c r="I995" i="1"/>
  <c r="E270" i="1"/>
  <c r="F653" i="1"/>
  <c r="AN902" i="1"/>
  <c r="F1163" i="1"/>
  <c r="F574" i="1"/>
  <c r="F707" i="1"/>
  <c r="D637" i="1"/>
  <c r="E204" i="1"/>
  <c r="D794" i="1"/>
  <c r="D693" i="1"/>
  <c r="D1227" i="1"/>
  <c r="I709" i="1"/>
  <c r="F700" i="1"/>
  <c r="D900" i="1"/>
  <c r="D183" i="1"/>
  <c r="I1142" i="1"/>
  <c r="I225" i="1"/>
  <c r="I920" i="1"/>
  <c r="F374" i="1"/>
  <c r="E815" i="1"/>
  <c r="E748" i="1"/>
  <c r="F25" i="1"/>
  <c r="D867" i="1"/>
  <c r="I941" i="1"/>
  <c r="E637" i="1"/>
  <c r="E723" i="1"/>
  <c r="E966" i="1"/>
  <c r="AI1269" i="1"/>
  <c r="F279" i="1"/>
  <c r="E939" i="1"/>
  <c r="D191" i="1"/>
  <c r="I143" i="1"/>
  <c r="D539" i="1"/>
  <c r="I434" i="1"/>
  <c r="AJ384" i="1"/>
  <c r="E6" i="1"/>
  <c r="E1233" i="1"/>
  <c r="I1165" i="1"/>
  <c r="P1251" i="1"/>
  <c r="E159" i="1"/>
  <c r="E181" i="1"/>
  <c r="I1116" i="1"/>
  <c r="AI378" i="1"/>
  <c r="D922" i="1"/>
  <c r="E43" i="1"/>
  <c r="F743" i="1"/>
  <c r="D279" i="1"/>
  <c r="F808" i="1"/>
  <c r="D686" i="1"/>
  <c r="E846" i="1"/>
  <c r="E950" i="1"/>
  <c r="I739" i="1"/>
  <c r="I164" i="1"/>
  <c r="D550" i="1"/>
  <c r="E828" i="1"/>
  <c r="E938" i="1"/>
  <c r="E1008" i="1"/>
  <c r="F787" i="1"/>
  <c r="E1241" i="1"/>
  <c r="D986" i="1"/>
  <c r="F1132" i="1"/>
  <c r="AN977" i="1"/>
  <c r="I408" i="1"/>
  <c r="D1131" i="1"/>
  <c r="F851" i="1"/>
  <c r="F1166" i="1"/>
  <c r="D707" i="1"/>
  <c r="F189" i="1"/>
  <c r="F1109" i="1"/>
  <c r="D7" i="1"/>
  <c r="E904" i="1"/>
  <c r="E142" i="1"/>
  <c r="E714" i="1"/>
  <c r="F611" i="1"/>
  <c r="D297" i="1"/>
  <c r="E766" i="1"/>
  <c r="J517" i="1"/>
  <c r="I282" i="1"/>
  <c r="E1099" i="1"/>
  <c r="F333" i="1"/>
  <c r="E881" i="1"/>
  <c r="F1160" i="1"/>
  <c r="I1200" i="1"/>
  <c r="L950" i="1"/>
  <c r="F488" i="1"/>
  <c r="E355" i="1"/>
  <c r="F755" i="1"/>
  <c r="D1051" i="1"/>
  <c r="I827" i="1"/>
  <c r="P18" i="1"/>
  <c r="E21" i="1"/>
  <c r="E300" i="1"/>
  <c r="M750" i="1"/>
  <c r="E1092" i="1"/>
  <c r="AI1250" i="1"/>
  <c r="D623" i="1"/>
  <c r="AN961" i="1"/>
  <c r="F956" i="1"/>
  <c r="I1258" i="1"/>
  <c r="E388" i="1"/>
  <c r="E1069" i="1"/>
  <c r="F36" i="1"/>
  <c r="E1037" i="1"/>
  <c r="E1205" i="1"/>
  <c r="M970" i="1"/>
  <c r="D237" i="1"/>
  <c r="F196" i="1"/>
  <c r="D399" i="1"/>
  <c r="E279" i="1"/>
  <c r="D307" i="1"/>
  <c r="D941" i="1"/>
  <c r="I217" i="1"/>
  <c r="E427" i="1"/>
  <c r="I675" i="1"/>
  <c r="F1041" i="1"/>
  <c r="AI866" i="1"/>
  <c r="E526" i="1"/>
  <c r="F556" i="1"/>
  <c r="I277" i="1"/>
  <c r="F1066" i="1"/>
  <c r="L569" i="1"/>
  <c r="I831" i="1"/>
  <c r="E602" i="1"/>
  <c r="D1107" i="1"/>
  <c r="E1165" i="1"/>
  <c r="E555" i="1"/>
  <c r="AN432" i="1"/>
  <c r="E922" i="1"/>
  <c r="I74" i="1"/>
  <c r="D59" i="1"/>
  <c r="F747" i="1"/>
  <c r="F444" i="1"/>
  <c r="E826" i="1"/>
  <c r="D886" i="1"/>
  <c r="E285" i="1"/>
  <c r="E86" i="1"/>
  <c r="F815" i="1"/>
  <c r="I113" i="1"/>
  <c r="D1161" i="1"/>
  <c r="D136" i="1"/>
  <c r="E1016" i="1"/>
  <c r="F345" i="1"/>
  <c r="M645" i="1"/>
  <c r="AI749" i="1"/>
  <c r="E425" i="1"/>
  <c r="I210" i="1"/>
  <c r="I236" i="1"/>
  <c r="I949" i="1"/>
  <c r="F531" i="1"/>
  <c r="D1022" i="1"/>
  <c r="E109" i="1"/>
  <c r="F524" i="1"/>
  <c r="E406" i="1"/>
  <c r="D724" i="1"/>
  <c r="I66" i="1"/>
  <c r="L1235" i="1"/>
  <c r="F679" i="1"/>
  <c r="F1248" i="1"/>
  <c r="I1166" i="1"/>
  <c r="I1135" i="1"/>
  <c r="I706" i="1"/>
  <c r="I631" i="1"/>
  <c r="I967" i="1"/>
  <c r="AN750" i="1"/>
  <c r="I1030" i="1"/>
  <c r="E221" i="1"/>
  <c r="F335" i="1"/>
  <c r="E1122" i="1"/>
  <c r="I184" i="1"/>
  <c r="F1043" i="1"/>
  <c r="F633" i="1"/>
  <c r="E793" i="1"/>
  <c r="D757" i="1"/>
  <c r="E1034" i="1"/>
  <c r="E229" i="1"/>
  <c r="D796" i="1"/>
  <c r="F181" i="1"/>
  <c r="D776" i="1"/>
  <c r="P1235" i="1"/>
  <c r="D1188" i="1"/>
  <c r="E594" i="1"/>
  <c r="I1263" i="1"/>
  <c r="D1225" i="1"/>
  <c r="F883" i="1"/>
  <c r="F1076" i="1"/>
  <c r="E774" i="1"/>
  <c r="E590" i="1"/>
  <c r="D781" i="1"/>
  <c r="I142" i="1"/>
  <c r="J573" i="1"/>
  <c r="D685" i="1"/>
  <c r="E1013" i="1"/>
  <c r="J162" i="1"/>
  <c r="D1085" i="1"/>
  <c r="D100" i="1"/>
  <c r="AI1136" i="1"/>
  <c r="E1139" i="1"/>
  <c r="D628" i="1"/>
  <c r="F890" i="1"/>
  <c r="F381" i="1"/>
  <c r="I645" i="1"/>
  <c r="F292" i="1"/>
  <c r="F400" i="1"/>
  <c r="F602" i="1"/>
  <c r="F1036" i="1"/>
  <c r="D653" i="1"/>
  <c r="D1120" i="1"/>
  <c r="I524" i="1"/>
  <c r="E277" i="1"/>
  <c r="F665" i="1"/>
  <c r="F647" i="1"/>
  <c r="P573" i="1"/>
  <c r="E127" i="1"/>
  <c r="E190" i="1"/>
  <c r="E740" i="1"/>
  <c r="E640" i="1"/>
  <c r="F468" i="1"/>
  <c r="E1240" i="1"/>
  <c r="D935" i="1"/>
  <c r="E458" i="1"/>
  <c r="I435" i="1"/>
  <c r="E152" i="1"/>
  <c r="E282" i="1"/>
  <c r="D557" i="1"/>
  <c r="E385" i="1"/>
  <c r="M401" i="1"/>
  <c r="I755" i="1"/>
  <c r="AI384" i="1"/>
  <c r="E676" i="1"/>
  <c r="D629" i="1"/>
  <c r="E461" i="1"/>
  <c r="D838" i="1"/>
  <c r="E1080" i="1"/>
  <c r="I1241" i="1"/>
  <c r="D1251" i="1"/>
  <c r="E432" i="1"/>
  <c r="F841" i="1"/>
  <c r="F163" i="1"/>
  <c r="F714" i="1"/>
  <c r="F383" i="1"/>
  <c r="E712" i="1"/>
  <c r="E412" i="1"/>
  <c r="D745" i="1"/>
  <c r="D1099" i="1"/>
  <c r="F709" i="1"/>
  <c r="E1220" i="1"/>
  <c r="AN1269" i="1"/>
  <c r="F590" i="1"/>
  <c r="F216" i="1"/>
  <c r="F1168" i="1"/>
  <c r="D361" i="1"/>
  <c r="I805" i="1"/>
  <c r="L560" i="1"/>
  <c r="I1011" i="1"/>
  <c r="E455" i="1"/>
  <c r="E772" i="1"/>
  <c r="E1143" i="1"/>
  <c r="F765" i="1"/>
  <c r="F451" i="1"/>
  <c r="F320" i="1"/>
  <c r="I948" i="1"/>
  <c r="E337" i="1"/>
  <c r="D934" i="1"/>
  <c r="P32" i="1"/>
  <c r="E1187" i="1"/>
  <c r="E395" i="1"/>
  <c r="D322" i="1"/>
  <c r="E673" i="1"/>
  <c r="D1081" i="1"/>
  <c r="I794" i="1"/>
  <c r="E682" i="1"/>
  <c r="F46" i="1"/>
  <c r="E515" i="1"/>
  <c r="F696" i="1"/>
  <c r="I203" i="1"/>
  <c r="I740" i="1"/>
  <c r="F1016" i="1"/>
  <c r="F33" i="1"/>
  <c r="E693" i="1"/>
  <c r="F559" i="1"/>
  <c r="F59" i="1"/>
  <c r="D281" i="1"/>
  <c r="E618" i="1"/>
  <c r="F8" i="1"/>
  <c r="D621" i="1"/>
  <c r="L78" i="1"/>
  <c r="F1121" i="1"/>
  <c r="E1167" i="1"/>
  <c r="I595" i="1"/>
  <c r="M162" i="1"/>
  <c r="D5" i="1"/>
  <c r="D501" i="1"/>
  <c r="AI505" i="1"/>
  <c r="F845" i="1"/>
  <c r="I760" i="1"/>
  <c r="E622" i="1"/>
  <c r="P42" i="1"/>
  <c r="I993" i="1"/>
  <c r="E33" i="1"/>
  <c r="E651" i="1"/>
  <c r="E430" i="1"/>
  <c r="I897" i="1"/>
  <c r="F303" i="1"/>
  <c r="P36" i="1"/>
  <c r="D175" i="1"/>
  <c r="I215" i="1"/>
  <c r="D804" i="1"/>
  <c r="D676" i="1"/>
  <c r="AJ1238" i="1"/>
  <c r="E292" i="1"/>
  <c r="F1213" i="1"/>
  <c r="E1109" i="1"/>
  <c r="D974" i="1"/>
  <c r="K645" i="1"/>
  <c r="D326" i="1"/>
  <c r="M517" i="1"/>
  <c r="D27" i="1"/>
  <c r="E611" i="1"/>
  <c r="D765" i="1"/>
  <c r="F767" i="1"/>
  <c r="F165" i="1"/>
  <c r="F1218" i="1"/>
  <c r="E421" i="1"/>
  <c r="E1163" i="1"/>
  <c r="G472" i="1"/>
  <c r="J182" i="1"/>
  <c r="J378" i="1"/>
  <c r="K1165" i="1"/>
  <c r="I913" i="1"/>
  <c r="I161" i="1"/>
  <c r="D607" i="1"/>
  <c r="F571" i="1"/>
  <c r="D1253" i="1"/>
  <c r="D655" i="1"/>
  <c r="P55" i="1"/>
  <c r="I612" i="1"/>
  <c r="E1098" i="1"/>
  <c r="E1262" i="1"/>
  <c r="AN1270" i="1"/>
  <c r="F401" i="1"/>
  <c r="D1106" i="1"/>
  <c r="AJ1240" i="1"/>
  <c r="F496" i="1"/>
  <c r="I938" i="1"/>
  <c r="I328" i="1"/>
  <c r="I861" i="1"/>
  <c r="F1235" i="1"/>
  <c r="F80" i="1"/>
  <c r="F985" i="1"/>
  <c r="E1038" i="1"/>
  <c r="I679" i="1"/>
  <c r="I55" i="1"/>
  <c r="F478" i="1"/>
  <c r="L1251" i="1"/>
  <c r="F987" i="1"/>
  <c r="F358" i="1"/>
  <c r="F990" i="1"/>
  <c r="E726" i="1"/>
  <c r="AJ1232" i="1"/>
  <c r="D185" i="1"/>
  <c r="D495" i="1"/>
  <c r="D774" i="1"/>
  <c r="I1170" i="1"/>
  <c r="E1015" i="1"/>
  <c r="P38" i="1"/>
  <c r="D846" i="1"/>
  <c r="E76" i="1"/>
  <c r="D426" i="1"/>
  <c r="I701" i="1"/>
  <c r="E318" i="1"/>
  <c r="E69" i="1"/>
  <c r="I1223" i="1"/>
  <c r="D158" i="1"/>
  <c r="D41" i="1"/>
  <c r="F541" i="1"/>
  <c r="I287" i="1"/>
  <c r="F1139" i="1"/>
  <c r="F859" i="1"/>
  <c r="D138" i="1"/>
  <c r="E843" i="1"/>
  <c r="E616" i="1"/>
  <c r="E849" i="1"/>
  <c r="AN78" i="1"/>
  <c r="E1003" i="1"/>
  <c r="D22" i="1"/>
  <c r="E873" i="1"/>
  <c r="D1263" i="1"/>
  <c r="E684" i="1"/>
  <c r="I116" i="1"/>
  <c r="I715" i="1"/>
  <c r="I1210" i="1"/>
  <c r="E984" i="1"/>
  <c r="L472" i="1"/>
  <c r="E564" i="1"/>
  <c r="F872" i="1"/>
  <c r="F284" i="1"/>
  <c r="F669" i="1"/>
  <c r="G118" i="1"/>
  <c r="D17" i="1"/>
  <c r="E257" i="1"/>
  <c r="E654" i="1"/>
  <c r="I221" i="1"/>
  <c r="AJ118" i="1"/>
  <c r="F1189" i="1"/>
  <c r="E722" i="1"/>
  <c r="E967" i="1"/>
  <c r="E428" i="1"/>
  <c r="F490" i="1"/>
  <c r="D268" i="1"/>
  <c r="F65" i="1"/>
  <c r="D65" i="1"/>
  <c r="F10" i="1"/>
  <c r="I343" i="1"/>
  <c r="D1023" i="1"/>
  <c r="D147" i="1"/>
  <c r="E99" i="1"/>
  <c r="E868" i="1"/>
  <c r="I517" i="1"/>
  <c r="E1110" i="1"/>
  <c r="F882" i="1"/>
  <c r="F318" i="1"/>
  <c r="F388" i="1"/>
  <c r="I14" i="1"/>
  <c r="D737" i="1"/>
  <c r="D556" i="1"/>
  <c r="E600" i="1"/>
  <c r="F502" i="1"/>
  <c r="E39" i="1"/>
  <c r="I891" i="1"/>
  <c r="E234" i="1"/>
  <c r="I1103" i="1"/>
  <c r="I1268" i="1"/>
  <c r="F799" i="1"/>
  <c r="E970" i="1"/>
  <c r="D258" i="1"/>
  <c r="E753" i="1"/>
  <c r="D524" i="1"/>
  <c r="F623" i="1"/>
  <c r="F940" i="1"/>
  <c r="K498" i="1"/>
  <c r="P381" i="1"/>
  <c r="F1209" i="1"/>
  <c r="F606" i="1"/>
  <c r="D246" i="1"/>
  <c r="P729" i="1"/>
  <c r="F740" i="1"/>
  <c r="I180" i="1"/>
  <c r="I392" i="1"/>
  <c r="D1236" i="1"/>
  <c r="D1007" i="1"/>
  <c r="F773" i="1"/>
  <c r="I1186" i="1"/>
  <c r="AN1238" i="1"/>
  <c r="F850" i="1"/>
  <c r="F172" i="1"/>
  <c r="D369" i="1"/>
  <c r="E663" i="1"/>
  <c r="F276" i="1"/>
  <c r="D37" i="1"/>
  <c r="F309" i="1"/>
  <c r="D702" i="1"/>
  <c r="F1187" i="1"/>
  <c r="D972" i="1"/>
  <c r="D186" i="1"/>
  <c r="I478" i="1"/>
  <c r="D1049" i="1"/>
  <c r="E156" i="1"/>
  <c r="I880" i="1"/>
  <c r="F52" i="1"/>
  <c r="K749" i="1"/>
  <c r="AI962" i="1"/>
  <c r="D638" i="1"/>
  <c r="F704" i="1"/>
  <c r="E66" i="1"/>
  <c r="AI645" i="1"/>
  <c r="F425" i="1"/>
  <c r="I549" i="1"/>
  <c r="E945" i="1"/>
  <c r="F535" i="1"/>
  <c r="E362" i="1"/>
  <c r="F1038" i="1"/>
  <c r="D1104" i="1"/>
  <c r="F464" i="1"/>
  <c r="D696" i="1"/>
  <c r="D1257" i="1"/>
  <c r="F264" i="1"/>
  <c r="E568" i="1"/>
  <c r="D975" i="1"/>
  <c r="F21" i="1"/>
  <c r="E696" i="1"/>
  <c r="E1053" i="1"/>
  <c r="E1105" i="1"/>
  <c r="E867" i="1"/>
  <c r="D725" i="1"/>
  <c r="E653" i="1"/>
  <c r="D500" i="1"/>
  <c r="I17" i="1"/>
  <c r="I444" i="1"/>
  <c r="F1129" i="1"/>
  <c r="E236" i="1"/>
  <c r="D315" i="1"/>
  <c r="AN1240" i="1"/>
  <c r="I259" i="1"/>
  <c r="F947" i="1"/>
  <c r="F255" i="1"/>
  <c r="F1146" i="1"/>
  <c r="F1091" i="1"/>
  <c r="D1057" i="1"/>
  <c r="I54" i="1"/>
  <c r="J1183" i="1"/>
  <c r="E124" i="1"/>
  <c r="M1023" i="1"/>
  <c r="P962" i="1"/>
  <c r="F636" i="1"/>
  <c r="I642" i="1"/>
  <c r="D1083" i="1"/>
  <c r="F577" i="1"/>
  <c r="I982" i="1"/>
  <c r="E1228" i="1"/>
  <c r="E1020" i="1"/>
  <c r="E254" i="1"/>
  <c r="D787" i="1"/>
  <c r="E818" i="1"/>
  <c r="I553" i="1"/>
  <c r="E366" i="1"/>
  <c r="E643" i="1"/>
  <c r="E251" i="1"/>
  <c r="E423" i="1"/>
  <c r="D645" i="1"/>
  <c r="E647" i="1"/>
  <c r="E695" i="1"/>
  <c r="F758" i="1"/>
  <c r="F1148" i="1"/>
  <c r="F978" i="1"/>
  <c r="D962" i="1"/>
  <c r="D1146" i="1"/>
  <c r="F952" i="1"/>
  <c r="P961" i="1"/>
  <c r="AI118" i="1"/>
  <c r="E741" i="1"/>
  <c r="F892" i="1"/>
  <c r="I955" i="1"/>
  <c r="I92" i="1"/>
  <c r="F1057" i="1"/>
  <c r="I989" i="1"/>
  <c r="D1115" i="1"/>
  <c r="K867" i="1"/>
  <c r="P46" i="1"/>
  <c r="D31" i="1"/>
  <c r="E10" i="1"/>
  <c r="I1164" i="1"/>
  <c r="F492" i="1"/>
  <c r="K569" i="1"/>
  <c r="D317" i="1"/>
  <c r="D969" i="1"/>
  <c r="E794" i="1"/>
  <c r="D123" i="1"/>
  <c r="F645" i="1"/>
  <c r="F296" i="1"/>
  <c r="I129" i="1"/>
  <c r="E711" i="1"/>
  <c r="F1002" i="1"/>
  <c r="P21" i="1"/>
  <c r="D749" i="1"/>
  <c r="I774" i="1"/>
  <c r="D651" i="1"/>
  <c r="E73" i="1"/>
  <c r="E848" i="1"/>
  <c r="F69" i="1"/>
  <c r="F91" i="1"/>
  <c r="E786" i="1"/>
  <c r="E629" i="1"/>
  <c r="M1095" i="1"/>
  <c r="I616" i="1"/>
  <c r="E1226" i="1"/>
  <c r="I1220" i="1"/>
  <c r="D984" i="1"/>
  <c r="G1183" i="1"/>
  <c r="D109" i="1"/>
  <c r="D30" i="1"/>
  <c r="D347" i="1"/>
  <c r="F992" i="1"/>
  <c r="K1232" i="1"/>
  <c r="F779" i="1"/>
  <c r="E588" i="1"/>
  <c r="D712" i="1"/>
  <c r="D1066" i="1"/>
  <c r="AN380" i="1"/>
  <c r="F1059" i="1"/>
  <c r="E1066" i="1"/>
  <c r="F749" i="1"/>
  <c r="D240" i="1"/>
  <c r="I903" i="1"/>
  <c r="F315" i="1"/>
  <c r="M1251" i="1"/>
  <c r="F662" i="1"/>
  <c r="I720" i="1"/>
  <c r="E26" i="1"/>
  <c r="I769" i="1"/>
  <c r="E1166" i="1"/>
  <c r="I382" i="1"/>
  <c r="I1092" i="1"/>
  <c r="E81" i="1"/>
  <c r="E1189" i="1"/>
  <c r="E603" i="1"/>
  <c r="F378" i="1"/>
  <c r="E327" i="1"/>
  <c r="I449" i="1"/>
  <c r="D81" i="1"/>
  <c r="E941" i="1"/>
  <c r="D760" i="1"/>
  <c r="E35" i="1"/>
  <c r="E134" i="1"/>
  <c r="D897" i="1"/>
  <c r="I628" i="1"/>
  <c r="E656" i="1"/>
  <c r="E1036" i="1"/>
  <c r="E40" i="1"/>
  <c r="E404" i="1"/>
  <c r="D1020" i="1"/>
  <c r="E348" i="1"/>
  <c r="I732" i="1"/>
  <c r="I488" i="1"/>
  <c r="D673" i="1"/>
  <c r="E670" i="1"/>
  <c r="I511" i="1"/>
  <c r="E666" i="1"/>
  <c r="I304" i="1"/>
  <c r="F182" i="1"/>
  <c r="E55" i="1"/>
  <c r="E832" i="1"/>
  <c r="D506" i="1"/>
  <c r="D1202" i="1"/>
  <c r="F1264" i="1"/>
  <c r="D928" i="1"/>
  <c r="I887" i="1"/>
  <c r="E92" i="1"/>
  <c r="D445" i="1"/>
  <c r="D1181" i="1"/>
  <c r="F1140" i="1"/>
  <c r="I1178" i="1"/>
  <c r="D176" i="1"/>
  <c r="E800" i="1"/>
  <c r="E734" i="1"/>
  <c r="E78" i="1"/>
  <c r="F214" i="1"/>
  <c r="D991" i="1"/>
  <c r="E245" i="1"/>
  <c r="D1133" i="1"/>
  <c r="F1084" i="1"/>
  <c r="F167" i="1"/>
  <c r="F682" i="1"/>
  <c r="E1130" i="1"/>
  <c r="F319" i="1"/>
  <c r="F1182" i="1"/>
  <c r="D965" i="1"/>
  <c r="F655" i="1"/>
  <c r="D1139" i="1"/>
  <c r="E933" i="1"/>
  <c r="D1177" i="1"/>
  <c r="F224" i="1"/>
  <c r="E919" i="1"/>
  <c r="E1054" i="1"/>
  <c r="E1196" i="1"/>
  <c r="I764" i="1"/>
  <c r="F520" i="1"/>
  <c r="AN118" i="1"/>
  <c r="L1238" i="1"/>
  <c r="E1102" i="1"/>
  <c r="D72" i="1"/>
  <c r="F1208" i="1"/>
  <c r="E128" i="1"/>
  <c r="F392" i="1"/>
  <c r="I790" i="1"/>
  <c r="E624" i="1"/>
  <c r="F789" i="1"/>
  <c r="D156" i="1"/>
  <c r="F1165" i="1"/>
  <c r="F1164" i="1"/>
  <c r="F1029" i="1"/>
  <c r="I956" i="1"/>
  <c r="K401" i="1"/>
  <c r="D407" i="1"/>
  <c r="D499" i="1"/>
  <c r="E329" i="1"/>
  <c r="D812" i="1"/>
  <c r="F301" i="1"/>
  <c r="E177" i="1"/>
  <c r="E1071" i="1"/>
  <c r="F341" i="1"/>
  <c r="F269" i="1"/>
  <c r="D786" i="1"/>
  <c r="D710" i="1"/>
  <c r="F621" i="1"/>
  <c r="D546" i="1"/>
  <c r="I1084" i="1"/>
  <c r="F1242" i="1"/>
  <c r="I998" i="1"/>
  <c r="E131" i="1"/>
  <c r="I933" i="1"/>
  <c r="F649" i="1"/>
  <c r="F177" i="1"/>
  <c r="D345" i="1"/>
  <c r="AJ1262" i="1"/>
  <c r="I21" i="1"/>
  <c r="I1036" i="1"/>
  <c r="K1240" i="1"/>
  <c r="F651" i="1"/>
  <c r="E650" i="1"/>
  <c r="D608" i="1"/>
  <c r="E267" i="1"/>
  <c r="E1002" i="1"/>
  <c r="J750" i="1"/>
  <c r="D751" i="1"/>
  <c r="E1203" i="1"/>
  <c r="F166" i="1"/>
  <c r="D695" i="1"/>
  <c r="AI970" i="1"/>
  <c r="E1106" i="1"/>
  <c r="F573" i="1"/>
  <c r="D1243" i="1"/>
  <c r="F871" i="1"/>
  <c r="E1104" i="1"/>
  <c r="I909" i="1"/>
  <c r="I994" i="1"/>
  <c r="D234" i="1"/>
  <c r="D1165" i="1"/>
  <c r="I966" i="1"/>
  <c r="E1057" i="1"/>
  <c r="F397" i="1"/>
  <c r="D689" i="1"/>
  <c r="E985" i="1"/>
  <c r="E271" i="1"/>
  <c r="F711" i="1"/>
  <c r="D1122" i="1"/>
  <c r="D341" i="1"/>
  <c r="I204" i="1"/>
  <c r="I387" i="1"/>
  <c r="D744" i="1"/>
  <c r="F411" i="1"/>
  <c r="I448" i="1"/>
  <c r="E1062" i="1"/>
  <c r="E645" i="1"/>
  <c r="L1250" i="1"/>
  <c r="I763" i="1"/>
  <c r="F537" i="1"/>
  <c r="I1066" i="1"/>
  <c r="I1061" i="1"/>
  <c r="P40" i="1"/>
  <c r="F737" i="1"/>
  <c r="F380" i="1"/>
  <c r="I181" i="1"/>
  <c r="E1177" i="1"/>
  <c r="D884" i="1"/>
  <c r="I1121" i="1"/>
  <c r="E703" i="1"/>
  <c r="D849" i="1"/>
  <c r="E431" i="1"/>
  <c r="P17" i="1"/>
  <c r="D709" i="1"/>
  <c r="F661" i="1"/>
  <c r="D462" i="1"/>
  <c r="D639" i="1"/>
  <c r="F336" i="1"/>
  <c r="F920" i="1"/>
  <c r="D106" i="1"/>
  <c r="J118" i="1"/>
  <c r="E610" i="1"/>
  <c r="I24" i="1"/>
  <c r="F1249" i="1"/>
  <c r="F600" i="1"/>
  <c r="D913" i="1"/>
  <c r="F558" i="1"/>
  <c r="F467" i="1"/>
  <c r="F385" i="1"/>
  <c r="I663" i="1"/>
  <c r="D1223" i="1"/>
  <c r="D671" i="1"/>
  <c r="E531" i="1"/>
  <c r="P27" i="1"/>
  <c r="E805" i="1"/>
  <c r="J1235" i="1"/>
  <c r="E835" i="1"/>
  <c r="D1137" i="1"/>
  <c r="E572" i="1"/>
  <c r="D836" i="1"/>
  <c r="F691" i="1"/>
  <c r="E953" i="1"/>
  <c r="F562" i="1"/>
  <c r="E96" i="1"/>
  <c r="D1189" i="1"/>
  <c r="E990" i="1"/>
  <c r="I496" i="1"/>
  <c r="AI498" i="1"/>
  <c r="D1105" i="1"/>
  <c r="F664" i="1"/>
  <c r="D1134" i="1"/>
  <c r="I233" i="1"/>
  <c r="I522" i="1"/>
  <c r="F988" i="1"/>
  <c r="F128" i="1"/>
  <c r="K384" i="1"/>
  <c r="E286" i="1"/>
  <c r="L970" i="1"/>
  <c r="L1023" i="1"/>
  <c r="F1196" i="1"/>
  <c r="D864" i="1"/>
  <c r="F15" i="1"/>
  <c r="I459" i="1"/>
  <c r="D931" i="1"/>
  <c r="I503" i="1"/>
  <c r="F923" i="1"/>
  <c r="F405" i="1"/>
  <c r="E304" i="1"/>
  <c r="I627" i="1"/>
  <c r="D121" i="1"/>
  <c r="D16" i="1"/>
  <c r="E396" i="1"/>
  <c r="F663" i="1"/>
  <c r="F127" i="1"/>
  <c r="AI557" i="1"/>
  <c r="D355" i="1"/>
  <c r="D44" i="1"/>
  <c r="E1108" i="1"/>
  <c r="I345" i="1"/>
  <c r="E265" i="1"/>
  <c r="D173" i="1"/>
  <c r="F1095" i="1"/>
  <c r="E1035" i="1"/>
  <c r="I516" i="1"/>
  <c r="E579" i="1"/>
  <c r="F751" i="1"/>
  <c r="E1237" i="1"/>
  <c r="F1261" i="1"/>
  <c r="I1120" i="1"/>
  <c r="F710" i="1"/>
  <c r="I288" i="1"/>
  <c r="P1136" i="1"/>
  <c r="E692" i="1"/>
  <c r="D503" i="1"/>
  <c r="D1231" i="1"/>
  <c r="E671" i="1"/>
  <c r="F474" i="1"/>
  <c r="D742" i="1"/>
  <c r="F995" i="1"/>
  <c r="D90" i="1"/>
  <c r="I538" i="1"/>
  <c r="I81" i="1"/>
  <c r="E852" i="1"/>
  <c r="AJ553" i="1"/>
  <c r="E450" i="1"/>
  <c r="D283" i="1"/>
  <c r="G1238" i="1"/>
  <c r="D612" i="1"/>
  <c r="E331" i="1"/>
  <c r="D1052" i="1"/>
  <c r="I393" i="1"/>
  <c r="F407" i="1"/>
  <c r="F1247" i="1"/>
  <c r="K505" i="1"/>
  <c r="F183" i="1"/>
  <c r="I460" i="1"/>
  <c r="D423" i="1"/>
  <c r="E785" i="1"/>
  <c r="E548" i="1"/>
  <c r="D336" i="1"/>
  <c r="I1097" i="1"/>
  <c r="D127" i="1"/>
  <c r="E626" i="1"/>
  <c r="F869" i="1"/>
  <c r="M381" i="1"/>
  <c r="E1236" i="1"/>
  <c r="D216" i="1"/>
  <c r="I789" i="1"/>
  <c r="F344" i="1"/>
  <c r="E19" i="1"/>
  <c r="I1099" i="1"/>
  <c r="F1258" i="1"/>
  <c r="J432" i="1"/>
  <c r="D790" i="1"/>
  <c r="I782" i="1"/>
  <c r="G750" i="1"/>
  <c r="M384" i="1"/>
  <c r="I365" i="1"/>
  <c r="D1027" i="1"/>
  <c r="E812" i="1"/>
  <c r="E775" i="1"/>
  <c r="F625" i="1"/>
  <c r="D1270" i="1"/>
  <c r="D60" i="1"/>
  <c r="F23" i="1"/>
  <c r="F34" i="1"/>
  <c r="E31" i="1"/>
  <c r="E550" i="1"/>
  <c r="I533" i="1"/>
  <c r="D1192" i="1"/>
  <c r="F454" i="1"/>
  <c r="D929" i="1"/>
  <c r="P227" i="1"/>
  <c r="D239" i="1"/>
  <c r="F82" i="1"/>
  <c r="E755" i="1"/>
  <c r="F986" i="1"/>
  <c r="E895" i="1"/>
  <c r="D1168" i="1"/>
  <c r="P373" i="1"/>
  <c r="D299" i="1"/>
  <c r="I864" i="1"/>
  <c r="E298" i="1"/>
  <c r="F159" i="1"/>
  <c r="E247" i="1"/>
  <c r="F37" i="1"/>
  <c r="I875" i="1"/>
  <c r="AJ1251" i="1"/>
  <c r="I344" i="1"/>
  <c r="I963" i="1"/>
  <c r="I954" i="1"/>
  <c r="F1224" i="1"/>
  <c r="F811" i="1"/>
  <c r="D14" i="1"/>
  <c r="F790" i="1"/>
  <c r="E1111" i="1"/>
  <c r="E644" i="1"/>
  <c r="I199" i="1"/>
  <c r="E847" i="1"/>
  <c r="E892" i="1"/>
  <c r="I418" i="1"/>
  <c r="I163" i="1"/>
  <c r="D571" i="1"/>
  <c r="I358" i="1"/>
  <c r="D756" i="1"/>
  <c r="F1202" i="1"/>
  <c r="E844" i="1"/>
  <c r="AI977" i="1"/>
  <c r="F222" i="1"/>
  <c r="M1261" i="1"/>
  <c r="F423" i="1"/>
  <c r="D690" i="1"/>
  <c r="D1009" i="1"/>
  <c r="F338" i="1"/>
  <c r="D578" i="1"/>
  <c r="K380" i="1"/>
  <c r="P645" i="1"/>
  <c r="F899" i="1"/>
  <c r="I281" i="1"/>
  <c r="I1004" i="1"/>
  <c r="D358" i="1"/>
  <c r="L804" i="1"/>
  <c r="E88" i="1"/>
  <c r="I661" i="1"/>
  <c r="E322" i="1"/>
  <c r="F102" i="1"/>
  <c r="D633" i="1"/>
  <c r="I946" i="1"/>
  <c r="E232" i="1"/>
  <c r="D715" i="1"/>
  <c r="G384" i="1"/>
  <c r="E317" i="1"/>
  <c r="E357" i="1"/>
  <c r="D42" i="1"/>
  <c r="D270" i="1"/>
  <c r="F695" i="1"/>
  <c r="F371" i="1"/>
  <c r="D670" i="1"/>
  <c r="I28" i="1"/>
  <c r="I272" i="1"/>
  <c r="D396" i="1"/>
  <c r="J380" i="1"/>
  <c r="F136" i="1"/>
  <c r="I299" i="1"/>
  <c r="F31" i="1"/>
  <c r="E765" i="1"/>
  <c r="F1048" i="1"/>
  <c r="D83" i="1"/>
  <c r="E728" i="1"/>
  <c r="I924" i="1"/>
  <c r="I712" i="1"/>
  <c r="D464" i="1"/>
  <c r="D1109" i="1"/>
  <c r="E325" i="1"/>
  <c r="E702" i="1"/>
  <c r="E105" i="1"/>
  <c r="I1174" i="1"/>
  <c r="D1074" i="1"/>
  <c r="F532" i="1"/>
  <c r="AI1183" i="1"/>
  <c r="E1213" i="1"/>
  <c r="I1009" i="1"/>
  <c r="E1257" i="1"/>
  <c r="E496" i="1"/>
  <c r="I1070" i="1"/>
  <c r="I470" i="1"/>
  <c r="E857" i="1"/>
  <c r="L380" i="1"/>
  <c r="E582" i="1"/>
  <c r="F974" i="1"/>
  <c r="I1189" i="1"/>
  <c r="D1113" i="1"/>
  <c r="E1231" i="1"/>
  <c r="F1104" i="1"/>
  <c r="D1135" i="1"/>
  <c r="E699" i="1"/>
  <c r="I295" i="1"/>
  <c r="E407" i="1"/>
  <c r="E1086" i="1"/>
  <c r="D903" i="1"/>
  <c r="E956" i="1"/>
  <c r="D727" i="1"/>
  <c r="E368" i="1"/>
  <c r="F175" i="1"/>
  <c r="F1055" i="1"/>
  <c r="E1007" i="1"/>
  <c r="D923" i="1"/>
  <c r="E516" i="1"/>
  <c r="E186" i="1"/>
  <c r="AI961" i="1"/>
  <c r="D784" i="1"/>
  <c r="D386" i="1"/>
  <c r="I1131" i="1"/>
  <c r="F293" i="1"/>
  <c r="I644" i="1"/>
  <c r="F308" i="1"/>
  <c r="F835" i="1"/>
  <c r="AN573" i="1"/>
  <c r="E459" i="1"/>
  <c r="F1008" i="1"/>
  <c r="E503" i="1"/>
  <c r="I1253" i="1"/>
  <c r="I152" i="1"/>
  <c r="E242" i="1"/>
  <c r="E295" i="1"/>
  <c r="D255" i="1"/>
  <c r="D483" i="1"/>
  <c r="F994" i="1"/>
  <c r="F686" i="1"/>
  <c r="D584" i="1"/>
  <c r="D915" i="1"/>
  <c r="P58" i="1"/>
  <c r="F1221" i="1"/>
  <c r="E283" i="1"/>
  <c r="E176" i="1"/>
  <c r="E25" i="1"/>
  <c r="F156" i="1"/>
  <c r="K557" i="1"/>
  <c r="E153" i="1"/>
  <c r="E196" i="1"/>
  <c r="I779" i="1"/>
  <c r="E736" i="1"/>
  <c r="D20" i="1"/>
  <c r="I882" i="1"/>
  <c r="F1234" i="1"/>
  <c r="J804" i="1"/>
  <c r="AJ227" i="1"/>
  <c r="F674" i="1"/>
  <c r="F278" i="1"/>
  <c r="F515" i="1"/>
  <c r="E479" i="1"/>
  <c r="E233" i="1"/>
  <c r="D1250" i="1"/>
  <c r="D1096" i="1"/>
  <c r="D714" i="1"/>
  <c r="E633" i="1"/>
  <c r="F542" i="1"/>
  <c r="F1098" i="1"/>
  <c r="D144" i="1"/>
  <c r="L451" i="1"/>
  <c r="I1082" i="1"/>
  <c r="I379" i="1"/>
  <c r="F49" i="1"/>
  <c r="E72" i="1"/>
  <c r="I173" i="1"/>
  <c r="F1102" i="1"/>
  <c r="D831" i="1"/>
  <c r="E1047" i="1"/>
  <c r="D1132" i="1"/>
  <c r="G553" i="1"/>
  <c r="D488" i="1"/>
  <c r="E370" i="1"/>
  <c r="F146" i="1"/>
  <c r="I1177" i="1"/>
  <c r="E530" i="1"/>
  <c r="I985" i="1"/>
  <c r="AN1232" i="1"/>
  <c r="E827" i="1"/>
  <c r="E469" i="1"/>
  <c r="I409" i="1"/>
  <c r="F931" i="1"/>
  <c r="F199" i="1"/>
  <c r="F373" i="1"/>
  <c r="E435" i="1"/>
  <c r="I1007" i="1"/>
  <c r="E916" i="1"/>
  <c r="F32" i="1"/>
  <c r="F206" i="1"/>
  <c r="F1003" i="1"/>
  <c r="F132" i="1"/>
  <c r="D938" i="1"/>
  <c r="I396" i="1"/>
  <c r="D885" i="1"/>
  <c r="I278" i="1"/>
  <c r="F305" i="1"/>
  <c r="P1261" i="1"/>
  <c r="I713" i="1"/>
  <c r="E350" i="1"/>
  <c r="F1200" i="1"/>
  <c r="D372" i="1"/>
  <c r="I305" i="1"/>
  <c r="D642" i="1"/>
  <c r="E878" i="1"/>
  <c r="F1108" i="1"/>
  <c r="E571" i="1"/>
  <c r="I609" i="1"/>
  <c r="I286" i="1"/>
  <c r="D582" i="1"/>
  <c r="E1027" i="1"/>
  <c r="F588" i="1"/>
  <c r="D367" i="1"/>
  <c r="D705" i="1"/>
  <c r="E1212" i="1"/>
  <c r="AN1023" i="1"/>
  <c r="I678" i="1"/>
  <c r="E854" i="1"/>
  <c r="I837" i="1"/>
  <c r="I809" i="1"/>
  <c r="F1047" i="1"/>
  <c r="E248" i="1"/>
  <c r="F131" i="1"/>
  <c r="D699" i="1"/>
  <c r="I1051" i="1"/>
  <c r="E42" i="1"/>
  <c r="D1121" i="1"/>
  <c r="F744" i="1"/>
  <c r="AN950" i="1"/>
  <c r="D926" i="1"/>
  <c r="F5" i="1"/>
  <c r="AJ505" i="1"/>
  <c r="I487" i="1"/>
  <c r="D718" i="1"/>
  <c r="E955" i="1"/>
  <c r="E1056" i="1"/>
  <c r="F757" i="1"/>
  <c r="E125" i="1"/>
  <c r="D218" i="1"/>
  <c r="E617" i="1"/>
  <c r="D973" i="1"/>
  <c r="E413" i="1"/>
  <c r="E1079" i="1"/>
  <c r="F412" i="1"/>
  <c r="F833" i="1"/>
  <c r="F954" i="1"/>
  <c r="J84" i="1"/>
  <c r="I710" i="1"/>
  <c r="D454" i="1"/>
  <c r="D214" i="1"/>
  <c r="E757" i="1"/>
  <c r="D529" i="1"/>
  <c r="I838" i="1"/>
  <c r="AJ401" i="1"/>
  <c r="F35" i="1"/>
  <c r="E146" i="1"/>
  <c r="I759" i="1"/>
  <c r="F784" i="1"/>
  <c r="D577" i="1"/>
  <c r="E1107" i="1"/>
  <c r="E89" i="1"/>
  <c r="E107" i="1"/>
  <c r="F898" i="1"/>
  <c r="I402" i="1"/>
  <c r="E631" i="1"/>
  <c r="F471" i="1"/>
  <c r="F579" i="1"/>
  <c r="E309" i="1"/>
  <c r="F332" i="1"/>
  <c r="D1222" i="1"/>
  <c r="D948" i="1"/>
  <c r="F192" i="1"/>
  <c r="D213" i="1"/>
  <c r="F1268" i="1"/>
  <c r="I306" i="1"/>
  <c r="F462" i="1"/>
  <c r="I61" i="1"/>
  <c r="E869" i="1"/>
  <c r="E937" i="1"/>
  <c r="AJ517" i="1"/>
  <c r="J401" i="1"/>
  <c r="D415" i="1"/>
  <c r="E281" i="1"/>
  <c r="L729" i="1"/>
  <c r="D668" i="1"/>
  <c r="D1108" i="1"/>
  <c r="I981" i="1"/>
  <c r="D403" i="1"/>
  <c r="E1030" i="1"/>
  <c r="I586" i="1"/>
  <c r="E209" i="1"/>
  <c r="I490" i="1"/>
  <c r="D555" i="1"/>
  <c r="D468" i="1"/>
  <c r="E879" i="1"/>
  <c r="AJ867" i="1"/>
  <c r="I280" i="1"/>
  <c r="D1118" i="1"/>
  <c r="E520" i="1"/>
  <c r="I893" i="1"/>
  <c r="I978" i="1"/>
  <c r="F739" i="1"/>
  <c r="D779" i="1"/>
  <c r="I703" i="1"/>
  <c r="D1005" i="1"/>
  <c r="F434" i="1"/>
  <c r="E173" i="1"/>
  <c r="I223" i="1"/>
  <c r="D747" i="1"/>
  <c r="F608" i="1"/>
  <c r="AT431" i="1" l="1"/>
  <c r="AT101" i="1"/>
  <c r="AT405" i="1"/>
  <c r="AC432" i="1"/>
  <c r="AT315" i="1"/>
  <c r="AT830" i="1"/>
  <c r="AT1266" i="1"/>
  <c r="AT438" i="1"/>
  <c r="AT377" i="1"/>
  <c r="AT1088" i="1"/>
  <c r="AT722" i="1"/>
  <c r="AT1076" i="1"/>
  <c r="AT350" i="1"/>
  <c r="AT552" i="1"/>
  <c r="AT705" i="1"/>
  <c r="AT891" i="1"/>
  <c r="AT370" i="1"/>
  <c r="AT1200" i="1"/>
  <c r="AT336" i="1"/>
  <c r="AO118" i="1"/>
  <c r="AM118" i="1"/>
  <c r="AK118" i="1"/>
  <c r="AT510" i="1"/>
  <c r="AT92" i="1"/>
  <c r="AT75" i="1"/>
  <c r="AT1144" i="1"/>
  <c r="AT872" i="1"/>
  <c r="AT985" i="1"/>
  <c r="AT617" i="1"/>
  <c r="AT380" i="1"/>
  <c r="AT493" i="1"/>
  <c r="AT693" i="1"/>
  <c r="AT689" i="1"/>
  <c r="AT655" i="1"/>
  <c r="AT1072" i="1"/>
  <c r="AT104" i="1"/>
  <c r="AT1071" i="1"/>
  <c r="AT290" i="1"/>
  <c r="AT159" i="1"/>
  <c r="AT39" i="1"/>
  <c r="AT952" i="1"/>
  <c r="AT1010" i="1"/>
  <c r="AT791" i="1"/>
  <c r="AT1147" i="1"/>
  <c r="AC1250" i="1"/>
  <c r="AT100" i="1"/>
  <c r="AD1023" i="1"/>
  <c r="AT781" i="1"/>
  <c r="AT247" i="1"/>
  <c r="AT31" i="1"/>
  <c r="AT755" i="1"/>
  <c r="AT116" i="1"/>
  <c r="AT753" i="1"/>
  <c r="AT236" i="1"/>
  <c r="AK380" i="1"/>
  <c r="AO380" i="1"/>
  <c r="AM380" i="1"/>
  <c r="AT796" i="1"/>
  <c r="AT214" i="1"/>
  <c r="AT359" i="1"/>
  <c r="AT277" i="1"/>
  <c r="AT35" i="1"/>
  <c r="AT902" i="1"/>
  <c r="AT1061" i="1"/>
  <c r="AT428" i="1"/>
  <c r="AT255" i="1"/>
  <c r="AT809" i="1"/>
  <c r="AT312" i="1"/>
  <c r="AT357" i="1"/>
  <c r="AT583" i="1"/>
  <c r="AT1082" i="1"/>
  <c r="AT861" i="1"/>
  <c r="AT946" i="1"/>
  <c r="AT27" i="1"/>
  <c r="AT460" i="1"/>
  <c r="AA505" i="1"/>
  <c r="AT441" i="1"/>
  <c r="AT595" i="1"/>
  <c r="AT1223" i="1"/>
  <c r="AK1240" i="1"/>
  <c r="AM1240" i="1"/>
  <c r="AO1240" i="1"/>
  <c r="AT29" i="1"/>
  <c r="AA867" i="1"/>
  <c r="AT874" i="1"/>
  <c r="AT1254" i="1"/>
  <c r="AT136" i="1"/>
  <c r="AT147" i="1"/>
  <c r="AT1001" i="1"/>
  <c r="AT942" i="1"/>
  <c r="AT664" i="1"/>
  <c r="R1261" i="1"/>
  <c r="W1261" i="1" s="1"/>
  <c r="V1261" i="1"/>
  <c r="AT909" i="1"/>
  <c r="V505" i="1"/>
  <c r="R505" i="1"/>
  <c r="W505" i="1" s="1"/>
  <c r="AA560" i="1"/>
  <c r="AT197" i="1"/>
  <c r="AT896" i="1"/>
  <c r="AT1040" i="1"/>
  <c r="AT767" i="1"/>
  <c r="AT1122" i="1"/>
  <c r="R557" i="1"/>
  <c r="W557" i="1" s="1"/>
  <c r="V557" i="1"/>
  <c r="AT238" i="1"/>
  <c r="AA1251" i="1"/>
  <c r="AT646" i="1"/>
  <c r="AT14" i="1"/>
  <c r="AT927" i="1"/>
  <c r="AT570" i="1"/>
  <c r="AT378" i="1"/>
  <c r="AT835" i="1"/>
  <c r="AT325" i="1"/>
  <c r="AT673" i="1"/>
  <c r="AT654" i="1"/>
  <c r="AT1105" i="1"/>
  <c r="AT880" i="1"/>
  <c r="AC1232" i="1"/>
  <c r="AT269" i="1"/>
  <c r="AT166" i="1"/>
  <c r="AT331" i="1"/>
  <c r="AT758" i="1"/>
  <c r="AT811" i="1"/>
  <c r="AT179" i="1"/>
  <c r="AT1231" i="1"/>
  <c r="AT137" i="1"/>
  <c r="AA557" i="1"/>
  <c r="AT597" i="1"/>
  <c r="AT713" i="1"/>
  <c r="AT165" i="1"/>
  <c r="AT466" i="1"/>
  <c r="AT756" i="1"/>
  <c r="AT916" i="1"/>
  <c r="AT775" i="1"/>
  <c r="AT192" i="1"/>
  <c r="AT557" i="1"/>
  <c r="AT1212" i="1"/>
  <c r="AT275" i="1"/>
  <c r="AD1269" i="1"/>
  <c r="AT1098" i="1"/>
  <c r="V472" i="1"/>
  <c r="R472" i="1"/>
  <c r="W472" i="1" s="1"/>
  <c r="AT1063" i="1"/>
  <c r="AT803" i="1"/>
  <c r="AT555" i="1"/>
  <c r="AT795" i="1"/>
  <c r="AT1190" i="1"/>
  <c r="AT1142" i="1"/>
  <c r="V118" i="1"/>
  <c r="R118" i="1"/>
  <c r="W118" i="1" s="1"/>
  <c r="AT711" i="1"/>
  <c r="AT1130" i="1"/>
  <c r="AA472" i="1"/>
  <c r="AT1186" i="1"/>
  <c r="AT463" i="1"/>
  <c r="AT723" i="1"/>
  <c r="AT511" i="1"/>
  <c r="AT1235" i="1"/>
  <c r="AT470" i="1"/>
  <c r="AT240" i="1"/>
  <c r="AT372" i="1"/>
  <c r="AA1232" i="1"/>
  <c r="AT666" i="1"/>
  <c r="AT445" i="1"/>
  <c r="AT254" i="1"/>
  <c r="AT319" i="1"/>
  <c r="AD1040" i="1"/>
  <c r="AD750" i="1"/>
  <c r="AT716" i="1"/>
  <c r="AT496" i="1"/>
  <c r="AT230" i="1"/>
  <c r="AT223" i="1"/>
  <c r="AT782" i="1"/>
  <c r="AT320" i="1"/>
  <c r="AT953" i="1"/>
  <c r="AD1262" i="1"/>
  <c r="AD78" i="1"/>
  <c r="AT819" i="1"/>
  <c r="AT504" i="1"/>
  <c r="AT1121" i="1"/>
  <c r="AT955" i="1"/>
  <c r="AT1023" i="1"/>
  <c r="AT829" i="1"/>
  <c r="AT996" i="1"/>
  <c r="AC1240" i="1"/>
  <c r="AD227" i="1"/>
  <c r="AT1007" i="1"/>
  <c r="AT318" i="1"/>
  <c r="AT375" i="1"/>
  <c r="AT900" i="1"/>
  <c r="AT1120" i="1"/>
  <c r="R451" i="1"/>
  <c r="W451" i="1" s="1"/>
  <c r="V451" i="1"/>
  <c r="AT42" i="1"/>
  <c r="AA749" i="1"/>
  <c r="AT634" i="1"/>
  <c r="AT696" i="1"/>
  <c r="AT244" i="1"/>
  <c r="AT783" i="1"/>
  <c r="AT409" i="1"/>
  <c r="AA380" i="1"/>
  <c r="AT492" i="1"/>
  <c r="AT185" i="1"/>
  <c r="AT798" i="1"/>
  <c r="AT225" i="1"/>
  <c r="V729" i="1"/>
  <c r="R729" i="1"/>
  <c r="S729" i="1" s="1"/>
  <c r="X729" i="1" s="1"/>
  <c r="AT154" i="1"/>
  <c r="AT301" i="1"/>
  <c r="AT208" i="1"/>
  <c r="AT607" i="1"/>
  <c r="AT231" i="1"/>
  <c r="AT549" i="1"/>
  <c r="R1095" i="1"/>
  <c r="S1095" i="1" s="1"/>
  <c r="X1095" i="1" s="1"/>
  <c r="V1095" i="1"/>
  <c r="AT1155" i="1"/>
  <c r="AT766" i="1"/>
  <c r="AT612" i="1"/>
  <c r="AT888" i="1"/>
  <c r="AT353" i="1"/>
  <c r="AK506" i="1"/>
  <c r="AM506" i="1"/>
  <c r="AO506" i="1"/>
  <c r="AT827" i="1"/>
  <c r="AT884" i="1"/>
  <c r="AT1035" i="1"/>
  <c r="AT158" i="1"/>
  <c r="AT980" i="1"/>
  <c r="AT904" i="1"/>
  <c r="AT1141" i="1"/>
  <c r="AO1250" i="1"/>
  <c r="AK1250" i="1"/>
  <c r="AM1250" i="1"/>
  <c r="AT242" i="1"/>
  <c r="AT93" i="1"/>
  <c r="AT762" i="1"/>
  <c r="AT448" i="1"/>
  <c r="AT638" i="1"/>
  <c r="AT1102" i="1"/>
  <c r="AT218" i="1"/>
  <c r="AT1259" i="1"/>
  <c r="AT133" i="1"/>
  <c r="AT127" i="1"/>
  <c r="AT1164" i="1"/>
  <c r="AT105" i="1"/>
  <c r="AT585" i="1"/>
  <c r="AT1091" i="1"/>
  <c r="AT67" i="1"/>
  <c r="AT323" i="1"/>
  <c r="R560" i="1"/>
  <c r="S560" i="1" s="1"/>
  <c r="X560" i="1" s="1"/>
  <c r="V560" i="1"/>
  <c r="AT885" i="1"/>
  <c r="AT899" i="1"/>
  <c r="AT337" i="1"/>
  <c r="AT610" i="1"/>
  <c r="AT611" i="1"/>
  <c r="AT669" i="1"/>
  <c r="AT1193" i="1"/>
  <c r="AT1181" i="1"/>
  <c r="AT1262" i="1"/>
  <c r="AT921" i="1"/>
  <c r="AT358" i="1"/>
  <c r="AT974" i="1"/>
  <c r="AA378" i="1"/>
  <c r="AT886" i="1"/>
  <c r="AT786" i="1"/>
  <c r="AT295" i="1"/>
  <c r="AT495" i="1"/>
  <c r="AT52" i="1"/>
  <c r="AT951" i="1"/>
  <c r="AC645" i="1"/>
  <c r="AT631" i="1"/>
  <c r="AT748" i="1"/>
  <c r="AD1235" i="1"/>
  <c r="AK378" i="1"/>
  <c r="AO378" i="1"/>
  <c r="AM378" i="1"/>
  <c r="V182" i="1"/>
  <c r="R182" i="1"/>
  <c r="W182" i="1" s="1"/>
  <c r="AT793" i="1"/>
  <c r="AK472" i="1"/>
  <c r="AO472" i="1"/>
  <c r="AM472" i="1"/>
  <c r="R381" i="1"/>
  <c r="W381" i="1" s="1"/>
  <c r="V381" i="1"/>
  <c r="AT1149" i="1"/>
  <c r="AT109" i="1"/>
  <c r="AT394" i="1"/>
  <c r="AT1191" i="1"/>
  <c r="AT918" i="1"/>
  <c r="AM804" i="1"/>
  <c r="AO804" i="1"/>
  <c r="AK804" i="1"/>
  <c r="AT399" i="1"/>
  <c r="AT759" i="1"/>
  <c r="AT971" i="1"/>
  <c r="AT382" i="1"/>
  <c r="V902" i="1"/>
  <c r="R902" i="1"/>
  <c r="S902" i="1" s="1"/>
  <c r="X902" i="1" s="1"/>
  <c r="AT608" i="1"/>
  <c r="AT132" i="1"/>
  <c r="V380" i="1"/>
  <c r="R380" i="1"/>
  <c r="W380" i="1" s="1"/>
  <c r="AT408" i="1"/>
  <c r="AT961" i="1"/>
  <c r="AD560" i="1"/>
  <c r="AT348" i="1"/>
  <c r="AD1165" i="1"/>
  <c r="AM1238" i="1"/>
  <c r="AO1238" i="1"/>
  <c r="AK1238" i="1"/>
  <c r="AT1173" i="1"/>
  <c r="AT804" i="1"/>
  <c r="AT1024" i="1"/>
  <c r="AT550" i="1"/>
  <c r="AT296" i="1"/>
  <c r="AT1177" i="1"/>
  <c r="AT1002" i="1"/>
  <c r="AT36" i="1"/>
  <c r="AA506" i="1"/>
  <c r="AT245" i="1"/>
  <c r="AT485" i="1"/>
  <c r="AT984" i="1"/>
  <c r="AT153" i="1"/>
  <c r="AT535" i="1"/>
  <c r="AT1059" i="1"/>
  <c r="AT972" i="1"/>
  <c r="AT643" i="1"/>
  <c r="AA970" i="1"/>
  <c r="AT645" i="1"/>
  <c r="AT690" i="1"/>
  <c r="AT426" i="1"/>
  <c r="AT360" i="1"/>
  <c r="AT444" i="1"/>
  <c r="V1238" i="1"/>
  <c r="R1238" i="1"/>
  <c r="S1238" i="1" s="1"/>
  <c r="X1238" i="1" s="1"/>
  <c r="AT180" i="1"/>
  <c r="AT628" i="1"/>
  <c r="AT1239" i="1"/>
  <c r="AT648" i="1"/>
  <c r="AT1103" i="1"/>
  <c r="AT739" i="1"/>
  <c r="AA750" i="1"/>
  <c r="AT188" i="1"/>
  <c r="AT21" i="1"/>
  <c r="AT1208" i="1"/>
  <c r="AT412" i="1"/>
  <c r="AT1251" i="1"/>
  <c r="AT111" i="1"/>
  <c r="AT1110" i="1"/>
  <c r="AT1111" i="1"/>
  <c r="AT234" i="1"/>
  <c r="AT726" i="1"/>
  <c r="AT837" i="1"/>
  <c r="AD665" i="1"/>
  <c r="AT168" i="1"/>
  <c r="AT349" i="1"/>
  <c r="R645" i="1"/>
  <c r="S645" i="1" s="1"/>
  <c r="X645" i="1" s="1"/>
  <c r="V645" i="1"/>
  <c r="AT10" i="1"/>
  <c r="AO498" i="1"/>
  <c r="AK498" i="1"/>
  <c r="AM498" i="1"/>
  <c r="AO573" i="1"/>
  <c r="AM573" i="1"/>
  <c r="AK573" i="1"/>
  <c r="AT338" i="1"/>
  <c r="AT870" i="1"/>
  <c r="AT482" i="1"/>
  <c r="AT30" i="1"/>
  <c r="AT484" i="1"/>
  <c r="AT658" i="1"/>
  <c r="AT271" i="1"/>
  <c r="AT1118" i="1"/>
  <c r="AT528" i="1"/>
  <c r="AT540" i="1"/>
  <c r="AT532" i="1"/>
  <c r="AC749" i="1"/>
  <c r="R1136" i="1"/>
  <c r="W1136" i="1" s="1"/>
  <c r="V1136" i="1"/>
  <c r="AT773" i="1"/>
  <c r="AT1131" i="1"/>
  <c r="AT1213" i="1"/>
  <c r="AT1197" i="1"/>
  <c r="AA977" i="1"/>
  <c r="AT1143" i="1"/>
  <c r="AA804" i="1"/>
  <c r="AT467" i="1"/>
  <c r="AM961" i="1"/>
  <c r="AK961" i="1"/>
  <c r="AO961" i="1"/>
  <c r="AT6" i="1"/>
  <c r="AT164" i="1"/>
  <c r="AT965" i="1"/>
  <c r="AT1179" i="1"/>
  <c r="AT999" i="1"/>
  <c r="AT221" i="1"/>
  <c r="AA118" i="1"/>
  <c r="AT406" i="1"/>
  <c r="AO384" i="1"/>
  <c r="AM384" i="1"/>
  <c r="AK384" i="1"/>
  <c r="R749" i="1"/>
  <c r="W749" i="1" s="1"/>
  <c r="V749" i="1"/>
  <c r="AT49" i="1"/>
  <c r="AT702" i="1"/>
  <c r="AT424" i="1"/>
  <c r="AT986" i="1"/>
  <c r="AT670" i="1"/>
  <c r="AT934" i="1"/>
  <c r="R665" i="1"/>
  <c r="W665" i="1" s="1"/>
  <c r="V665" i="1"/>
  <c r="AT706" i="1"/>
  <c r="AT675" i="1"/>
  <c r="AT280" i="1"/>
  <c r="AT657" i="1"/>
  <c r="AT1188" i="1"/>
  <c r="AT1218" i="1"/>
  <c r="AT302" i="1"/>
  <c r="AT106" i="1"/>
  <c r="AT833" i="1"/>
  <c r="AT1170" i="1"/>
  <c r="AT102" i="1"/>
  <c r="AT808" i="1"/>
  <c r="AT1269" i="1"/>
  <c r="AT53" i="1"/>
  <c r="AT259" i="1"/>
  <c r="AT1260" i="1"/>
  <c r="AT195" i="1"/>
  <c r="V553" i="1"/>
  <c r="R553" i="1"/>
  <c r="W553" i="1" s="1"/>
  <c r="AT347" i="1"/>
  <c r="AA961" i="1"/>
  <c r="AT160" i="1"/>
  <c r="AT20" i="1"/>
  <c r="AT414" i="1"/>
  <c r="AT751" i="1"/>
  <c r="AT44" i="1"/>
  <c r="AT553" i="1"/>
  <c r="AT169" i="1"/>
  <c r="AT74" i="1"/>
  <c r="AT527" i="1"/>
  <c r="AT361" i="1"/>
  <c r="AT474" i="1"/>
  <c r="AT210" i="1"/>
  <c r="AT919" i="1"/>
  <c r="AT935" i="1"/>
  <c r="AT724" i="1"/>
  <c r="AT838" i="1"/>
  <c r="AT285" i="1"/>
  <c r="AT110" i="1"/>
  <c r="AT316" i="1"/>
  <c r="AT579" i="1"/>
  <c r="AT479" i="1"/>
  <c r="AT427" i="1"/>
  <c r="AT1014" i="1"/>
  <c r="AT947" i="1"/>
  <c r="AT958" i="1"/>
  <c r="AT506" i="1"/>
  <c r="AT1114" i="1"/>
  <c r="AA596" i="1"/>
  <c r="AA1235" i="1"/>
  <c r="AT698" i="1"/>
  <c r="AT71" i="1"/>
  <c r="AT760" i="1"/>
  <c r="AK1136" i="1"/>
  <c r="AM1136" i="1"/>
  <c r="AO1136" i="1"/>
  <c r="AT1051" i="1"/>
  <c r="AD498" i="1"/>
  <c r="AT1027" i="1"/>
  <c r="AT1206" i="1"/>
  <c r="AT1168" i="1"/>
  <c r="AT499" i="1"/>
  <c r="AT615" i="1"/>
  <c r="AT922" i="1"/>
  <c r="AT61" i="1"/>
  <c r="AT915" i="1"/>
  <c r="AT682" i="1"/>
  <c r="AT1195" i="1"/>
  <c r="AA1040" i="1"/>
  <c r="AT368" i="1"/>
  <c r="AT923" i="1"/>
  <c r="AO977" i="1"/>
  <c r="AM977" i="1"/>
  <c r="AK977" i="1"/>
  <c r="AT1054" i="1"/>
  <c r="AT526" i="1"/>
  <c r="AD729" i="1"/>
  <c r="AC517" i="1"/>
  <c r="AT663" i="1"/>
  <c r="AT503" i="1"/>
  <c r="AT764" i="1"/>
  <c r="AT283" i="1"/>
  <c r="AT629" i="1"/>
  <c r="AT274" i="1"/>
  <c r="AT893" i="1"/>
  <c r="AT692" i="1"/>
  <c r="AT480" i="1"/>
  <c r="AT864" i="1"/>
  <c r="AT419" i="1"/>
  <c r="AT887" i="1"/>
  <c r="AT149" i="1"/>
  <c r="AT1033" i="1"/>
  <c r="AT41" i="1"/>
  <c r="AT817" i="1"/>
  <c r="AT376" i="1"/>
  <c r="AT343" i="1"/>
  <c r="AT898" i="1"/>
  <c r="AT1039" i="1"/>
  <c r="AT307" i="1"/>
  <c r="AT1028" i="1"/>
  <c r="AA1183" i="1"/>
  <c r="R894" i="1"/>
  <c r="W894" i="1" s="1"/>
  <c r="V894" i="1"/>
  <c r="AA381" i="1"/>
  <c r="AT639" i="1"/>
  <c r="R569" i="1"/>
  <c r="S569" i="1" s="1"/>
  <c r="X569" i="1" s="1"/>
  <c r="V569" i="1"/>
  <c r="AT155" i="1"/>
  <c r="R970" i="1"/>
  <c r="W970" i="1" s="1"/>
  <c r="V970" i="1"/>
  <c r="AT1226" i="1"/>
  <c r="AT453" i="1"/>
  <c r="AT128" i="1"/>
  <c r="AT468" i="1"/>
  <c r="AT1233" i="1"/>
  <c r="AT889" i="1"/>
  <c r="AT131" i="1"/>
  <c r="AT446" i="1"/>
  <c r="AT843" i="1"/>
  <c r="AT1245" i="1"/>
  <c r="AT587" i="1"/>
  <c r="AA573" i="1"/>
  <c r="AT241" i="1"/>
  <c r="AT790" i="1"/>
  <c r="AT685" i="1"/>
  <c r="AT502" i="1"/>
  <c r="AA866" i="1"/>
  <c r="AT385" i="1"/>
  <c r="AT979" i="1"/>
  <c r="AA1136" i="1"/>
  <c r="AT879" i="1"/>
  <c r="AA517" i="1"/>
  <c r="AT373" i="1"/>
  <c r="V1040" i="1"/>
  <c r="R1040" i="1"/>
  <c r="S1040" i="1" s="1"/>
  <c r="X1040" i="1" s="1"/>
  <c r="AT263" i="1"/>
  <c r="R596" i="1"/>
  <c r="W596" i="1" s="1"/>
  <c r="V596" i="1"/>
  <c r="AT911" i="1"/>
  <c r="AT175" i="1"/>
  <c r="AT785" i="1"/>
  <c r="R1232" i="1"/>
  <c r="W1232" i="1" s="1"/>
  <c r="V1232" i="1"/>
  <c r="AT458" i="1"/>
  <c r="AT433" i="1"/>
  <c r="AT410" i="1"/>
  <c r="AT519" i="1"/>
  <c r="AT103" i="1"/>
  <c r="AT558" i="1"/>
  <c r="AT172" i="1"/>
  <c r="AT1123" i="1"/>
  <c r="AT627" i="1"/>
  <c r="AT667" i="1"/>
  <c r="AT1256" i="1"/>
  <c r="AT897" i="1"/>
  <c r="AM902" i="1"/>
  <c r="AK902" i="1"/>
  <c r="AO902" i="1"/>
  <c r="AT284" i="1"/>
  <c r="AT329" i="1"/>
  <c r="AT59" i="1"/>
  <c r="AT13" i="1"/>
  <c r="AT524" i="1"/>
  <c r="AT515" i="1"/>
  <c r="AT322" i="1"/>
  <c r="AT16" i="1"/>
  <c r="AT456" i="1"/>
  <c r="AT1227" i="1"/>
  <c r="AT37" i="1"/>
  <c r="AT1132" i="1"/>
  <c r="AT1244" i="1"/>
  <c r="AT134" i="1"/>
  <c r="AT548" i="1"/>
  <c r="AT928" i="1"/>
  <c r="AC1251" i="1"/>
  <c r="AT831" i="1"/>
  <c r="AT603" i="1"/>
  <c r="AT97" i="1"/>
  <c r="AK432" i="1"/>
  <c r="AO432" i="1"/>
  <c r="AM432" i="1"/>
  <c r="R432" i="1"/>
  <c r="S432" i="1" s="1"/>
  <c r="X432" i="1" s="1"/>
  <c r="V432" i="1"/>
  <c r="AT754" i="1"/>
  <c r="AT1096" i="1"/>
  <c r="AT618" i="1"/>
  <c r="AT1194" i="1"/>
  <c r="AT459" i="1"/>
  <c r="AD553" i="1"/>
  <c r="AT792" i="1"/>
  <c r="AT1192" i="1"/>
  <c r="AT123" i="1"/>
  <c r="AT1183" i="1"/>
  <c r="AD432" i="1"/>
  <c r="AT665" i="1"/>
  <c r="AA1261" i="1"/>
  <c r="AT1242" i="1"/>
  <c r="AT34" i="1"/>
  <c r="AT45" i="1"/>
  <c r="AT599" i="1"/>
  <c r="AT731" i="1"/>
  <c r="AT1067" i="1"/>
  <c r="AA569" i="1"/>
  <c r="AT842" i="1"/>
  <c r="AT77" i="1"/>
  <c r="R373" i="1"/>
  <c r="S373" i="1" s="1"/>
  <c r="X373" i="1" s="1"/>
  <c r="V373" i="1"/>
  <c r="AT536" i="1"/>
  <c r="AT1064" i="1"/>
  <c r="AT475" i="1"/>
  <c r="AT1099" i="1"/>
  <c r="AT763" i="1"/>
  <c r="R961" i="1"/>
  <c r="W961" i="1" s="1"/>
  <c r="V961" i="1"/>
  <c r="AT48" i="1"/>
  <c r="R1250" i="1"/>
  <c r="S1250" i="1" s="1"/>
  <c r="X1250" i="1" s="1"/>
  <c r="V1250" i="1"/>
  <c r="AT903" i="1"/>
  <c r="AT324" i="1"/>
  <c r="AT556" i="1"/>
  <c r="AT8" i="1"/>
  <c r="AT862" i="1"/>
  <c r="AT546" i="1"/>
  <c r="AD182" i="1"/>
  <c r="AT91" i="1"/>
  <c r="AT83" i="1"/>
  <c r="AT229" i="1"/>
  <c r="AT601" i="1"/>
  <c r="AT417" i="1"/>
  <c r="AT1037" i="1"/>
  <c r="AT371" i="1"/>
  <c r="AT314" i="1"/>
  <c r="AT1134" i="1"/>
  <c r="AD867" i="1"/>
  <c r="AT251" i="1"/>
  <c r="AT676" i="1"/>
  <c r="AT388" i="1"/>
  <c r="AT383" i="1"/>
  <c r="AD401" i="1"/>
  <c r="AT1129" i="1"/>
  <c r="AT397" i="1"/>
  <c r="AD381" i="1"/>
  <c r="AD1250" i="1"/>
  <c r="AT1018" i="1"/>
  <c r="AT651" i="1"/>
  <c r="AM84" i="1"/>
  <c r="AO84" i="1"/>
  <c r="AK84" i="1"/>
  <c r="AT201" i="1"/>
  <c r="AT901" i="1"/>
  <c r="AT598" i="1"/>
  <c r="AT1240" i="1"/>
  <c r="AT1084" i="1"/>
  <c r="AT1089" i="1"/>
  <c r="AD380" i="1"/>
  <c r="AT333" i="1"/>
  <c r="AT68" i="1"/>
  <c r="AT174" i="1"/>
  <c r="AT936" i="1"/>
  <c r="AT701" i="1"/>
  <c r="AO894" i="1"/>
  <c r="AM894" i="1"/>
  <c r="AK894" i="1"/>
  <c r="AT744" i="1"/>
  <c r="AT335" i="1"/>
  <c r="AK1251" i="1"/>
  <c r="AO1251" i="1"/>
  <c r="AM1251" i="1"/>
  <c r="AD970" i="1"/>
  <c r="AM596" i="1"/>
  <c r="AK596" i="1"/>
  <c r="AO596" i="1"/>
  <c r="AA1269" i="1"/>
  <c r="AT770" i="1"/>
  <c r="AM1261" i="1"/>
  <c r="AO1261" i="1"/>
  <c r="AK1261" i="1"/>
  <c r="AT988" i="1"/>
  <c r="AT1083" i="1"/>
  <c r="AC750" i="1"/>
  <c r="AT616" i="1"/>
  <c r="AT913" i="1"/>
  <c r="AA553" i="1"/>
  <c r="AT584" i="1"/>
  <c r="AT317" i="1"/>
  <c r="AT391" i="1"/>
  <c r="R977" i="1"/>
  <c r="S977" i="1" s="1"/>
  <c r="X977" i="1" s="1"/>
  <c r="V977" i="1"/>
  <c r="AT625" i="1"/>
  <c r="AT1112" i="1"/>
  <c r="AT228" i="1"/>
  <c r="AT439" i="1"/>
  <c r="AT873" i="1"/>
  <c r="AT286" i="1"/>
  <c r="R1023" i="1"/>
  <c r="S1023" i="1" s="1"/>
  <c r="X1023" i="1" s="1"/>
  <c r="V1023" i="1"/>
  <c r="AT939" i="1"/>
  <c r="AT1086" i="1"/>
  <c r="AC182" i="1"/>
  <c r="R867" i="1"/>
  <c r="S867" i="1" s="1"/>
  <c r="X867" i="1" s="1"/>
  <c r="V867" i="1"/>
  <c r="AT258" i="1"/>
  <c r="AT181" i="1"/>
  <c r="AT788" i="1"/>
  <c r="AT990" i="1"/>
  <c r="AT256" i="1"/>
  <c r="AT1174" i="1"/>
  <c r="AT1221" i="1"/>
  <c r="AT883" i="1"/>
  <c r="AT122" i="1"/>
  <c r="AO557" i="1"/>
  <c r="AM557" i="1"/>
  <c r="AK557" i="1"/>
  <c r="AT836" i="1"/>
  <c r="AT305" i="1"/>
  <c r="AT800" i="1"/>
  <c r="AT826" i="1"/>
  <c r="AT82" i="1"/>
  <c r="AT28" i="1"/>
  <c r="AT606" i="1"/>
  <c r="AA950" i="1"/>
  <c r="AT124" i="1"/>
  <c r="AT5" i="1"/>
  <c r="R950" i="1"/>
  <c r="W950" i="1" s="1"/>
  <c r="V950" i="1"/>
  <c r="AT950" i="1"/>
  <c r="AO373" i="1"/>
  <c r="AM373" i="1"/>
  <c r="AK373" i="1"/>
  <c r="AT840" i="1"/>
  <c r="AT944" i="1"/>
  <c r="AT737" i="1"/>
  <c r="AT449" i="1"/>
  <c r="AT815" i="1"/>
  <c r="V1165" i="1"/>
  <c r="R1165" i="1"/>
  <c r="S1165" i="1" s="1"/>
  <c r="X1165" i="1" s="1"/>
  <c r="AT167" i="1"/>
  <c r="AT119" i="1"/>
  <c r="AA78" i="1"/>
  <c r="AT1222" i="1"/>
  <c r="AT876" i="1"/>
  <c r="AT725" i="1"/>
  <c r="AT1009" i="1"/>
  <c r="AT1135" i="1"/>
  <c r="R1251" i="1"/>
  <c r="W1251" i="1" s="1"/>
  <c r="V1251" i="1"/>
  <c r="AT871" i="1"/>
  <c r="AK1235" i="1"/>
  <c r="AM1235" i="1"/>
  <c r="AO1235" i="1"/>
  <c r="AT968" i="1"/>
  <c r="R162" i="1"/>
  <c r="W162" i="1" s="1"/>
  <c r="V162" i="1"/>
  <c r="AA451" i="1"/>
  <c r="AT1050" i="1"/>
  <c r="AT707" i="1"/>
  <c r="AT1189" i="1"/>
  <c r="AT191" i="1"/>
  <c r="AM1183" i="1"/>
  <c r="AO1183" i="1"/>
  <c r="AK1183" i="1"/>
  <c r="AT661" i="1"/>
  <c r="AT1248" i="1"/>
  <c r="AT1060" i="1"/>
  <c r="AT1016" i="1"/>
  <c r="AT237" i="1"/>
  <c r="AT768" i="1"/>
  <c r="AA162" i="1"/>
  <c r="AT828" i="1"/>
  <c r="AT281" i="1"/>
  <c r="AT644" i="1"/>
  <c r="AT1100" i="1"/>
  <c r="AC384" i="1"/>
  <c r="AT1133" i="1"/>
  <c r="AT81" i="1"/>
  <c r="AT455" i="1"/>
  <c r="AT1065" i="1"/>
  <c r="AT543" i="1"/>
  <c r="AT894" i="1"/>
  <c r="AT471" i="1"/>
  <c r="AT204" i="1"/>
  <c r="AT407" i="1"/>
  <c r="AT1127" i="1"/>
  <c r="AT749" i="1"/>
  <c r="AT469" i="1"/>
  <c r="AT1115" i="1"/>
  <c r="AT22" i="1"/>
  <c r="AD505" i="1"/>
  <c r="AT868" i="1"/>
  <c r="AT423" i="1"/>
  <c r="AT509" i="1"/>
  <c r="AT1070" i="1"/>
  <c r="AT1078" i="1"/>
  <c r="AT1107" i="1"/>
  <c r="AT1057" i="1"/>
  <c r="AT853" i="1"/>
  <c r="AT146" i="1"/>
  <c r="AT141" i="1"/>
  <c r="AT624" i="1"/>
  <c r="AT384" i="1"/>
  <c r="AT144" i="1"/>
  <c r="AT858" i="1"/>
  <c r="AT1069" i="1"/>
  <c r="AT114" i="1"/>
  <c r="AT649" i="1"/>
  <c r="AT1217" i="1"/>
  <c r="AT694" i="1"/>
  <c r="AT369" i="1"/>
  <c r="AT267" i="1"/>
  <c r="AT1202" i="1"/>
  <c r="AT799" i="1"/>
  <c r="AT430" i="1"/>
  <c r="AT62" i="1"/>
  <c r="AT677" i="1"/>
  <c r="AO866" i="1"/>
  <c r="AM866" i="1"/>
  <c r="AK866" i="1"/>
  <c r="AT522" i="1"/>
  <c r="AT96" i="1"/>
  <c r="AT273" i="1"/>
  <c r="AT1113" i="1"/>
  <c r="AT1237" i="1"/>
  <c r="AT845" i="1"/>
  <c r="AT33" i="1"/>
  <c r="AT1180" i="1"/>
  <c r="AT966" i="1"/>
  <c r="AT850" i="1"/>
  <c r="AT1106" i="1"/>
  <c r="AT313" i="1"/>
  <c r="AK1023" i="1"/>
  <c r="AO1023" i="1"/>
  <c r="AM1023" i="1"/>
  <c r="AM162" i="1"/>
  <c r="AO162" i="1"/>
  <c r="AK162" i="1"/>
  <c r="AT932" i="1"/>
  <c r="AT501" i="1"/>
  <c r="AT569" i="1"/>
  <c r="AC1165" i="1"/>
  <c r="AM1269" i="1"/>
  <c r="AK1269" i="1"/>
  <c r="AO1269" i="1"/>
  <c r="AT857" i="1"/>
  <c r="AT567" i="1"/>
  <c r="AT1211" i="1"/>
  <c r="AT1187" i="1"/>
  <c r="AT1068" i="1"/>
  <c r="AT1220" i="1"/>
  <c r="AT1263" i="1"/>
  <c r="AT84" i="1"/>
  <c r="R78" i="1"/>
  <c r="S78" i="1" s="1"/>
  <c r="X78" i="1" s="1"/>
  <c r="V78" i="1"/>
  <c r="AT1268" i="1"/>
  <c r="AT993" i="1"/>
  <c r="AT981" i="1"/>
  <c r="AT98" i="1"/>
  <c r="AT905" i="1"/>
  <c r="AT514" i="1"/>
  <c r="AT63" i="1"/>
  <c r="AT297" i="1"/>
  <c r="AT938" i="1"/>
  <c r="AT1156" i="1"/>
  <c r="AO569" i="1"/>
  <c r="AM569" i="1"/>
  <c r="AK569" i="1"/>
  <c r="AT1159" i="1"/>
  <c r="AD1238" i="1"/>
  <c r="AT728" i="1"/>
  <c r="AT15" i="1"/>
  <c r="AT1209" i="1"/>
  <c r="AT1109" i="1"/>
  <c r="AA1165" i="1"/>
  <c r="AT851" i="1"/>
  <c r="AT232" i="1"/>
  <c r="AT614" i="1"/>
  <c r="AT193" i="1"/>
  <c r="AT588" i="1"/>
  <c r="AT173" i="1"/>
  <c r="V401" i="1"/>
  <c r="R401" i="1"/>
  <c r="W401" i="1" s="1"/>
  <c r="AT278" i="1"/>
  <c r="AT203" i="1"/>
  <c r="AT1104" i="1"/>
  <c r="AT745" i="1"/>
  <c r="AT257" i="1"/>
  <c r="AT525" i="1"/>
  <c r="AT1246" i="1"/>
  <c r="AT40" i="1"/>
  <c r="AT1062" i="1"/>
  <c r="AT51" i="1"/>
  <c r="AT17" i="1"/>
  <c r="AD1232" i="1"/>
  <c r="AT404" i="1"/>
  <c r="AT530" i="1"/>
  <c r="AT742" i="1"/>
  <c r="AT233" i="1"/>
  <c r="AO451" i="1"/>
  <c r="AK451" i="1"/>
  <c r="AM451" i="1"/>
  <c r="AD384" i="1"/>
  <c r="AT1167" i="1"/>
  <c r="AT418" i="1"/>
  <c r="AT1030" i="1"/>
  <c r="AT1041" i="1"/>
  <c r="AT564" i="1"/>
  <c r="AO182" i="1"/>
  <c r="AM182" i="1"/>
  <c r="AK182" i="1"/>
  <c r="AT1038" i="1"/>
  <c r="AT635" i="1"/>
  <c r="AT512" i="1"/>
  <c r="AT1178" i="1"/>
  <c r="AT23" i="1"/>
  <c r="AT983" i="1"/>
  <c r="AT309" i="1"/>
  <c r="AD962" i="1"/>
  <c r="AT291" i="1"/>
  <c r="R517" i="1"/>
  <c r="W517" i="1" s="1"/>
  <c r="V517" i="1"/>
  <c r="AT823" i="1"/>
  <c r="AT1026" i="1"/>
  <c r="AT130" i="1"/>
  <c r="AT848" i="1"/>
  <c r="AT429" i="1"/>
  <c r="AT1032" i="1"/>
  <c r="AT687" i="1"/>
  <c r="AT178" i="1"/>
  <c r="AT1000" i="1"/>
  <c r="AT954" i="1"/>
  <c r="AT994" i="1"/>
  <c r="AT1015" i="1"/>
  <c r="AD1136" i="1"/>
  <c r="AT991" i="1"/>
  <c r="AT227" i="1"/>
  <c r="AT741" i="1"/>
  <c r="AT288" i="1"/>
  <c r="AT948" i="1"/>
  <c r="AT162" i="1"/>
  <c r="AT279" i="1"/>
  <c r="AA894" i="1"/>
  <c r="AK970" i="1"/>
  <c r="AO970" i="1"/>
  <c r="AM970" i="1"/>
  <c r="AT1092" i="1"/>
  <c r="AT243" i="1"/>
  <c r="AT117" i="1"/>
  <c r="AT1119" i="1"/>
  <c r="AT411" i="1"/>
  <c r="AT505" i="1"/>
  <c r="AT1157" i="1"/>
  <c r="AT841" i="1"/>
  <c r="AT641" i="1"/>
  <c r="AT560" i="1"/>
  <c r="AT727" i="1"/>
  <c r="AT88" i="1"/>
  <c r="AT19" i="1"/>
  <c r="AT709" i="1"/>
  <c r="AT1145" i="1"/>
  <c r="AT733" i="1"/>
  <c r="AT992" i="1"/>
  <c r="AT933" i="1"/>
  <c r="AA962" i="1"/>
  <c r="AA384" i="1"/>
  <c r="AT619" i="1"/>
  <c r="AO1165" i="1"/>
  <c r="AK1165" i="1"/>
  <c r="AM1165" i="1"/>
  <c r="AT734" i="1"/>
  <c r="AT807" i="1"/>
  <c r="AA729" i="1"/>
  <c r="AT1081" i="1"/>
  <c r="AT967" i="1"/>
  <c r="AT1085" i="1"/>
  <c r="AT435" i="1"/>
  <c r="AT1184" i="1"/>
  <c r="AT252" i="1"/>
  <c r="AT1066" i="1"/>
  <c r="AT304" i="1"/>
  <c r="AT1003" i="1"/>
  <c r="AT436" i="1"/>
  <c r="AT802" i="1"/>
  <c r="AT202" i="1"/>
  <c r="AT1093" i="1"/>
  <c r="AT1034" i="1"/>
  <c r="R378" i="1"/>
  <c r="S378" i="1" s="1"/>
  <c r="X378" i="1" s="1"/>
  <c r="V378" i="1"/>
  <c r="AT622" i="1"/>
  <c r="AT1214" i="1"/>
  <c r="AA469" i="1"/>
  <c r="AT812" i="1"/>
  <c r="AT957" i="1"/>
  <c r="AT249" i="1"/>
  <c r="AT1250" i="1"/>
  <c r="AT1075" i="1"/>
  <c r="AT489" i="1"/>
  <c r="AT500" i="1"/>
  <c r="AT365" i="1"/>
  <c r="AT869" i="1"/>
  <c r="AT995" i="1"/>
  <c r="AT810" i="1"/>
  <c r="AT973" i="1"/>
  <c r="AT211" i="1"/>
  <c r="AT440" i="1"/>
  <c r="AT416" i="1"/>
  <c r="AT632" i="1"/>
  <c r="AA1262" i="1"/>
  <c r="AT156" i="1"/>
  <c r="AT1241" i="1"/>
  <c r="AT386" i="1"/>
  <c r="AT1052" i="1"/>
  <c r="AT1049" i="1"/>
  <c r="AT623" i="1"/>
  <c r="AM553" i="1"/>
  <c r="AK553" i="1"/>
  <c r="AO553" i="1"/>
  <c r="AT472" i="1"/>
  <c r="AT875" i="1"/>
  <c r="AT163" i="1"/>
  <c r="AT847" i="1"/>
  <c r="AT491" i="1"/>
  <c r="AT656" i="1"/>
  <c r="AT95" i="1"/>
  <c r="AT1247" i="1"/>
  <c r="AD506" i="1"/>
  <c r="AT1053" i="1"/>
  <c r="AT589" i="1"/>
  <c r="AT517" i="1"/>
  <c r="AT298" i="1"/>
  <c r="AD645" i="1"/>
  <c r="AA498" i="1"/>
  <c r="AT217" i="1"/>
  <c r="AT930" i="1"/>
  <c r="AT1046" i="1"/>
  <c r="AT345" i="1"/>
  <c r="AT771" i="1"/>
  <c r="AA645" i="1"/>
  <c r="AT776" i="1"/>
  <c r="AT362" i="1"/>
  <c r="AT199" i="1"/>
  <c r="AO78" i="1"/>
  <c r="AM78" i="1"/>
  <c r="AK78" i="1"/>
  <c r="AD573" i="1"/>
  <c r="AT590" i="1"/>
  <c r="AT194" i="1"/>
  <c r="AT1162" i="1"/>
  <c r="AT363" i="1"/>
  <c r="AT266" i="1"/>
  <c r="AT704" i="1"/>
  <c r="AO560" i="1"/>
  <c r="AK560" i="1"/>
  <c r="AM560" i="1"/>
  <c r="V1240" i="1"/>
  <c r="R1240" i="1"/>
  <c r="S1240" i="1" s="1"/>
  <c r="X1240" i="1" s="1"/>
  <c r="AT1257" i="1"/>
  <c r="AT591" i="1"/>
  <c r="AT220" i="1"/>
  <c r="AT1253" i="1"/>
  <c r="AT367" i="1"/>
  <c r="AT906" i="1"/>
  <c r="AD118" i="1"/>
  <c r="AT539" i="1"/>
  <c r="AT1139" i="1"/>
  <c r="AT184" i="1"/>
  <c r="AT78" i="1"/>
  <c r="AT1198" i="1"/>
  <c r="AT602" i="1"/>
  <c r="AT1013" i="1"/>
  <c r="AT976" i="1"/>
  <c r="AT890" i="1"/>
  <c r="AT276" i="1"/>
  <c r="AT867" i="1"/>
  <c r="AA1250" i="1"/>
  <c r="AT340" i="1"/>
  <c r="AK1095" i="1"/>
  <c r="AM1095" i="1"/>
  <c r="AO1095" i="1"/>
  <c r="AT931" i="1"/>
  <c r="AT686" i="1"/>
  <c r="AT772" i="1"/>
  <c r="AT80" i="1"/>
  <c r="AT732" i="1"/>
  <c r="AT140" i="1"/>
  <c r="AT747" i="1"/>
  <c r="AT924" i="1"/>
  <c r="AT481" i="1"/>
  <c r="AT778" i="1"/>
  <c r="AT250" i="1"/>
  <c r="AT568" i="1"/>
  <c r="AT600" i="1"/>
  <c r="AT18" i="1"/>
  <c r="AT355" i="1"/>
  <c r="AT1073" i="1"/>
  <c r="AT86" i="1"/>
  <c r="AT1234" i="1"/>
  <c r="AT129" i="1"/>
  <c r="AT73" i="1"/>
  <c r="AT672" i="1"/>
  <c r="AT1249" i="1"/>
  <c r="AT161" i="1"/>
  <c r="AT941" i="1"/>
  <c r="AT621" i="1"/>
  <c r="AT1161" i="1"/>
  <c r="AT55" i="1"/>
  <c r="AD596" i="1"/>
  <c r="AT112" i="1"/>
  <c r="AT855" i="1"/>
  <c r="AT1126" i="1"/>
  <c r="AT674" i="1"/>
  <c r="AT342" i="1"/>
  <c r="AA1238" i="1"/>
  <c r="AT38" i="1"/>
  <c r="AT1047" i="1"/>
  <c r="AT65" i="1"/>
  <c r="AT929" i="1"/>
  <c r="AT565" i="1"/>
  <c r="AT1021" i="1"/>
  <c r="AT987" i="1"/>
  <c r="AT637" i="1"/>
  <c r="AT821" i="1"/>
  <c r="AT56" i="1"/>
  <c r="AT818" i="1"/>
  <c r="AT1165" i="1"/>
  <c r="AA1095" i="1"/>
  <c r="AT1079" i="1"/>
  <c r="AD749" i="1"/>
  <c r="AT12" i="1"/>
  <c r="AT1219" i="1"/>
  <c r="AT594" i="1"/>
  <c r="AT1252" i="1"/>
  <c r="AT684" i="1"/>
  <c r="AT881" i="1"/>
  <c r="AT582" i="1"/>
  <c r="AT822" i="1"/>
  <c r="AK1232" i="1"/>
  <c r="AO1232" i="1"/>
  <c r="AM1232" i="1"/>
  <c r="AT87" i="1"/>
  <c r="AT573" i="1"/>
  <c r="AT714" i="1"/>
  <c r="AT215" i="1"/>
  <c r="AT26" i="1"/>
  <c r="AT825" i="1"/>
  <c r="AT222" i="1"/>
  <c r="AT341" i="1"/>
  <c r="AT1004" i="1"/>
  <c r="AC553" i="1"/>
  <c r="AT99" i="1"/>
  <c r="AD517" i="1"/>
  <c r="AT895" i="1"/>
  <c r="AT1196" i="1"/>
  <c r="AT387" i="1"/>
  <c r="AT447" i="1"/>
  <c r="AT563" i="1"/>
  <c r="AT58" i="1"/>
  <c r="AT403" i="1"/>
  <c r="AD472" i="1"/>
  <c r="AT182" i="1"/>
  <c r="AT743" i="1"/>
  <c r="AT531" i="1"/>
  <c r="AT529" i="1"/>
  <c r="AM1040" i="1"/>
  <c r="AK1040" i="1"/>
  <c r="AO1040" i="1"/>
  <c r="AT303" i="1"/>
  <c r="AT473" i="1"/>
  <c r="AT351" i="1"/>
  <c r="AT912" i="1"/>
  <c r="AT572" i="1"/>
  <c r="AD804" i="1"/>
  <c r="AT118" i="1"/>
  <c r="AT963" i="1"/>
  <c r="AT261" i="1"/>
  <c r="AT849" i="1"/>
  <c r="AM962" i="1"/>
  <c r="AO962" i="1"/>
  <c r="AK962" i="1"/>
  <c r="AO750" i="1"/>
  <c r="AM750" i="1"/>
  <c r="AK750" i="1"/>
  <c r="AT956" i="1"/>
  <c r="AT395" i="1"/>
  <c r="AT494" i="1"/>
  <c r="AT422" i="1"/>
  <c r="R1270" i="1"/>
  <c r="W1270" i="1" s="1"/>
  <c r="V1270" i="1"/>
  <c r="AT1020" i="1"/>
  <c r="AT586" i="1"/>
  <c r="AT1048" i="1"/>
  <c r="AD469" i="1"/>
  <c r="AT945" i="1"/>
  <c r="AT328" i="1"/>
  <c r="AK950" i="1"/>
  <c r="AO950" i="1"/>
  <c r="AM950" i="1"/>
  <c r="AT863" i="1"/>
  <c r="AT551" i="1"/>
  <c r="AT219" i="1"/>
  <c r="AD378" i="1"/>
  <c r="AT989" i="1"/>
  <c r="AT239" i="1"/>
  <c r="AT66" i="1"/>
  <c r="AT490" i="1"/>
  <c r="AT327" i="1"/>
  <c r="R962" i="1"/>
  <c r="W962" i="1" s="1"/>
  <c r="V962" i="1"/>
  <c r="AD162" i="1"/>
  <c r="AT1205" i="1"/>
  <c r="AT487" i="1"/>
  <c r="AT537" i="1"/>
  <c r="AT451" i="1"/>
  <c r="AT464" i="1"/>
  <c r="AT190" i="1"/>
  <c r="AT1074" i="1"/>
  <c r="AT332" i="1"/>
  <c r="AA182" i="1"/>
  <c r="AT1036" i="1"/>
  <c r="AT356" i="1"/>
  <c r="AT695" i="1"/>
  <c r="AT1150" i="1"/>
  <c r="AT960" i="1"/>
  <c r="AT1031" i="1"/>
  <c r="AT892" i="1"/>
  <c r="AT678" i="1"/>
  <c r="AT578" i="1"/>
  <c r="AT1166" i="1"/>
  <c r="AT978" i="1"/>
  <c r="AT813" i="1"/>
  <c r="AT1140" i="1"/>
  <c r="R84" i="1"/>
  <c r="W84" i="1" s="1"/>
  <c r="V84" i="1"/>
  <c r="AT794" i="1"/>
  <c r="AT538" i="1"/>
  <c r="AT1230" i="1"/>
  <c r="AT454" i="1"/>
  <c r="AT765" i="1"/>
  <c r="AT710" i="1"/>
  <c r="AT636" i="1"/>
  <c r="V1262" i="1"/>
  <c r="R1262" i="1"/>
  <c r="W1262" i="1" s="1"/>
  <c r="AT757" i="1"/>
  <c r="AK645" i="1"/>
  <c r="AM645" i="1"/>
  <c r="AO645" i="1"/>
  <c r="AT1108" i="1"/>
  <c r="AT1264" i="1"/>
  <c r="AT1258" i="1"/>
  <c r="AT1215" i="1"/>
  <c r="AO401" i="1"/>
  <c r="AK401" i="1"/>
  <c r="AM401" i="1"/>
  <c r="AT321" i="1"/>
  <c r="AT839" i="1"/>
  <c r="AT457" i="1"/>
  <c r="AT740" i="1"/>
  <c r="AT542" i="1"/>
  <c r="AT943" i="1"/>
  <c r="AT877" i="1"/>
  <c r="AD569" i="1"/>
  <c r="AD1261" i="1"/>
  <c r="AT834" i="1"/>
  <c r="AT465" i="1"/>
  <c r="AT691" i="1"/>
  <c r="AT379" i="1"/>
  <c r="AT1087" i="1"/>
  <c r="AA227" i="1"/>
  <c r="AT344" i="1"/>
  <c r="AT860" i="1"/>
  <c r="AT703" i="1"/>
  <c r="AT1154" i="1"/>
  <c r="AT1137" i="1"/>
  <c r="AT640" i="1"/>
  <c r="AT43" i="1"/>
  <c r="AT970" i="1"/>
  <c r="AT926" i="1"/>
  <c r="AT977" i="1"/>
  <c r="AT354" i="1"/>
  <c r="AT299" i="1"/>
  <c r="AT975" i="1"/>
  <c r="AT518" i="1"/>
  <c r="AT1148" i="1"/>
  <c r="AO381" i="1"/>
  <c r="AM381" i="1"/>
  <c r="AK381" i="1"/>
  <c r="AT392" i="1"/>
  <c r="AT652" i="1"/>
  <c r="AT801" i="1"/>
  <c r="AT462" i="1"/>
  <c r="AT642" i="1"/>
  <c r="AT306" i="1"/>
  <c r="AT268" i="1"/>
  <c r="AT630" i="1"/>
  <c r="AT1255" i="1"/>
  <c r="AT516" i="1"/>
  <c r="AT486" i="1"/>
  <c r="AT738" i="1"/>
  <c r="AT401" i="1"/>
  <c r="AT339" i="1"/>
  <c r="AT604" i="1"/>
  <c r="AT70" i="1"/>
  <c r="AT1204" i="1"/>
  <c r="V227" i="1"/>
  <c r="R227" i="1"/>
  <c r="W227" i="1" s="1"/>
  <c r="AT413" i="1"/>
  <c r="AT189" i="1"/>
  <c r="AT1008" i="1"/>
  <c r="AT396" i="1"/>
  <c r="AT720" i="1"/>
  <c r="AK867" i="1"/>
  <c r="AO867" i="1"/>
  <c r="AM867" i="1"/>
  <c r="AT415" i="1"/>
  <c r="AT1236" i="1"/>
  <c r="AT1005" i="1"/>
  <c r="AT1019" i="1"/>
  <c r="AT11" i="1"/>
  <c r="AT198" i="1"/>
  <c r="AD1251" i="1"/>
  <c r="AD950" i="1"/>
  <c r="AT287" i="1"/>
  <c r="R1183" i="1"/>
  <c r="S1183" i="1" s="1"/>
  <c r="X1183" i="1" s="1"/>
  <c r="V1183" i="1"/>
  <c r="AT562" i="1"/>
  <c r="AT1152" i="1"/>
  <c r="AT662" i="1"/>
  <c r="AT24" i="1"/>
  <c r="AA1240" i="1"/>
  <c r="AT248" i="1"/>
  <c r="AD373" i="1"/>
  <c r="AT308" i="1"/>
  <c r="AD961" i="1"/>
  <c r="AD1095" i="1"/>
  <c r="AT541" i="1"/>
  <c r="AT1169" i="1"/>
  <c r="AT852" i="1"/>
  <c r="AT1201" i="1"/>
  <c r="AT138" i="1"/>
  <c r="AT1116" i="1"/>
  <c r="AT69" i="1"/>
  <c r="AT374" i="1"/>
  <c r="AT596" i="1"/>
  <c r="AT334" i="1"/>
  <c r="AT7" i="1"/>
  <c r="AT151" i="1"/>
  <c r="AT576" i="1"/>
  <c r="AT402" i="1"/>
  <c r="AK1262" i="1"/>
  <c r="AM1262" i="1"/>
  <c r="AO1262" i="1"/>
  <c r="AT769" i="1"/>
  <c r="AT1025" i="1"/>
  <c r="AT626" i="1"/>
  <c r="AT533" i="1"/>
  <c r="AA401" i="1"/>
  <c r="AT32" i="1"/>
  <c r="AT1160" i="1"/>
  <c r="AA373" i="1"/>
  <c r="AT653" i="1"/>
  <c r="AT1224" i="1"/>
  <c r="AT520" i="1"/>
  <c r="AT1097" i="1"/>
  <c r="AT183" i="1"/>
  <c r="AT60" i="1"/>
  <c r="AT282" i="1"/>
  <c r="AT824" i="1"/>
  <c r="AT434" i="1"/>
  <c r="AT844" i="1"/>
  <c r="AD1270" i="1"/>
  <c r="AT699" i="1"/>
  <c r="AT668" i="1"/>
  <c r="R498" i="1"/>
  <c r="W498" i="1" s="1"/>
  <c r="V498" i="1"/>
  <c r="AT1094" i="1"/>
  <c r="AT962" i="1"/>
  <c r="AA432" i="1"/>
  <c r="AT1203" i="1"/>
  <c r="AT292" i="1"/>
  <c r="AT613" i="1"/>
  <c r="AT72" i="1"/>
  <c r="R469" i="1"/>
  <c r="S469" i="1" s="1"/>
  <c r="X469" i="1" s="1"/>
  <c r="V469" i="1"/>
  <c r="AT521" i="1"/>
  <c r="AT488" i="1"/>
  <c r="AT425" i="1"/>
  <c r="AT177" i="1"/>
  <c r="AT647" i="1"/>
  <c r="AT1044" i="1"/>
  <c r="AA1270" i="1"/>
  <c r="AT265" i="1"/>
  <c r="AD902" i="1"/>
  <c r="AT1128" i="1"/>
  <c r="AO729" i="1"/>
  <c r="AK729" i="1"/>
  <c r="AM729" i="1"/>
  <c r="AT216" i="1"/>
  <c r="AO517" i="1"/>
  <c r="AK517" i="1"/>
  <c r="AM517" i="1"/>
  <c r="V1235" i="1"/>
  <c r="R1235" i="1"/>
  <c r="S1235" i="1" s="1"/>
  <c r="X1235" i="1" s="1"/>
  <c r="V750" i="1"/>
  <c r="R750" i="1"/>
  <c r="S750" i="1" s="1"/>
  <c r="X750" i="1" s="1"/>
  <c r="R506" i="1"/>
  <c r="S506" i="1" s="1"/>
  <c r="X506" i="1" s="1"/>
  <c r="V506" i="1"/>
  <c r="AT113" i="1"/>
  <c r="AD1240" i="1"/>
  <c r="AT264" i="1"/>
  <c r="AT982" i="1"/>
  <c r="AT1176" i="1"/>
  <c r="AT400" i="1"/>
  <c r="AT746" i="1"/>
  <c r="AA902" i="1"/>
  <c r="AT443" i="1"/>
  <c r="AT1012" i="1"/>
  <c r="AT1271" i="1"/>
  <c r="AT577" i="1"/>
  <c r="AT547" i="1"/>
  <c r="AT89" i="1"/>
  <c r="AD977" i="1"/>
  <c r="AT688" i="1"/>
  <c r="AT761" i="1"/>
  <c r="AT235" i="1"/>
  <c r="AT300" i="1"/>
  <c r="AT246" i="1"/>
  <c r="AT718" i="1"/>
  <c r="AT721" i="1"/>
  <c r="AT207" i="1"/>
  <c r="AT142" i="1"/>
  <c r="AT1232" i="1"/>
  <c r="AT940" i="1"/>
  <c r="AT846" i="1"/>
  <c r="AT1095" i="1"/>
  <c r="AT854" i="1"/>
  <c r="AC729" i="1"/>
  <c r="AT1243" i="1"/>
  <c r="AT79" i="1"/>
  <c r="V804" i="1"/>
  <c r="R804" i="1"/>
  <c r="W804" i="1" s="1"/>
  <c r="AT326" i="1"/>
  <c r="AT421" i="1"/>
  <c r="AD451" i="1"/>
  <c r="AT534" i="1"/>
  <c r="AT1151" i="1"/>
  <c r="AT1238" i="1"/>
  <c r="AT777" i="1"/>
  <c r="AT620" i="1"/>
  <c r="AT1228" i="1"/>
  <c r="AC1235" i="1"/>
  <c r="AT1080" i="1"/>
  <c r="AC84" i="1"/>
  <c r="AT121" i="1"/>
  <c r="AT1182" i="1"/>
  <c r="AT1042" i="1"/>
  <c r="AT1011" i="1"/>
  <c r="AT209" i="1"/>
  <c r="AT1207" i="1"/>
  <c r="AT856" i="1"/>
  <c r="AT205" i="1"/>
  <c r="AT1210" i="1"/>
  <c r="AT719" i="1"/>
  <c r="AT90" i="1"/>
  <c r="AT859" i="1"/>
  <c r="AT450" i="1"/>
  <c r="AT729" i="1"/>
  <c r="AT784" i="1"/>
  <c r="AT736" i="1"/>
  <c r="AD557" i="1"/>
  <c r="AT498" i="1"/>
  <c r="AT832" i="1"/>
  <c r="AT937" i="1"/>
  <c r="R573" i="1"/>
  <c r="W573" i="1" s="1"/>
  <c r="V573" i="1"/>
  <c r="AT483" i="1"/>
  <c r="AT882" i="1"/>
  <c r="AT143" i="1"/>
  <c r="AT1172" i="1"/>
  <c r="AO505" i="1"/>
  <c r="AK505" i="1"/>
  <c r="AM505" i="1"/>
  <c r="AK749" i="1"/>
  <c r="AM749" i="1"/>
  <c r="AO749" i="1"/>
  <c r="AT700" i="1"/>
  <c r="AT650" i="1"/>
  <c r="AT76" i="1"/>
  <c r="AT735" i="1"/>
  <c r="AT25" i="1"/>
  <c r="AT432" i="1"/>
  <c r="AT805" i="1"/>
  <c r="AT679" i="1"/>
  <c r="AT1136" i="1"/>
  <c r="AT1146" i="1"/>
  <c r="AT949" i="1"/>
  <c r="AA84" i="1"/>
  <c r="AT730" i="1"/>
  <c r="AT64" i="1"/>
  <c r="AT715" i="1"/>
  <c r="AT806" i="1"/>
  <c r="AT1056" i="1"/>
  <c r="AT1267" i="1"/>
  <c r="AT125" i="1"/>
  <c r="AT213" i="1"/>
  <c r="AT566" i="1"/>
  <c r="AT671" i="1"/>
  <c r="AT270" i="1"/>
  <c r="AT878" i="1"/>
  <c r="AT253" i="1"/>
  <c r="AT779" i="1"/>
  <c r="AT750" i="1"/>
  <c r="AT157" i="1"/>
  <c r="AT186" i="1"/>
  <c r="AT293" i="1"/>
  <c r="AT224" i="1"/>
  <c r="AT1138" i="1"/>
  <c r="AT107" i="1"/>
  <c r="AT346" i="1"/>
  <c r="AT1158" i="1"/>
  <c r="AT54" i="1"/>
  <c r="AT1163" i="1"/>
  <c r="AT814" i="1"/>
  <c r="AT206" i="1"/>
  <c r="AT789" i="1"/>
  <c r="AT774" i="1"/>
  <c r="AT1225" i="1"/>
  <c r="AT787" i="1"/>
  <c r="AT200" i="1"/>
  <c r="AT196" i="1"/>
  <c r="AT964" i="1"/>
  <c r="AO665" i="1"/>
  <c r="AK665" i="1"/>
  <c r="AM665" i="1"/>
  <c r="AT1153" i="1"/>
  <c r="AT559" i="1"/>
  <c r="AT1043" i="1"/>
  <c r="AT633" i="1"/>
  <c r="V866" i="1"/>
  <c r="R866" i="1"/>
  <c r="S866" i="1" s="1"/>
  <c r="X866" i="1" s="1"/>
  <c r="AT1055" i="1"/>
  <c r="AT461" i="1"/>
  <c r="AD84" i="1"/>
  <c r="AT9" i="1"/>
  <c r="AT908" i="1"/>
  <c r="AD894" i="1"/>
  <c r="AT1175" i="1"/>
  <c r="AT969" i="1"/>
  <c r="AT145" i="1"/>
  <c r="AT680" i="1"/>
  <c r="AT1117" i="1"/>
  <c r="AT139" i="1"/>
  <c r="AT176" i="1"/>
  <c r="AT50" i="1"/>
  <c r="AT1171" i="1"/>
  <c r="AT712" i="1"/>
  <c r="V384" i="1"/>
  <c r="R384" i="1"/>
  <c r="W384" i="1" s="1"/>
  <c r="AK469" i="1"/>
  <c r="AO469" i="1"/>
  <c r="AM469" i="1"/>
  <c r="AT330" i="1"/>
  <c r="AT959" i="1"/>
  <c r="AT708" i="1"/>
  <c r="AT47" i="1"/>
  <c r="AA1023" i="1"/>
  <c r="R1269" i="1"/>
  <c r="W1269" i="1" s="1"/>
  <c r="V1269" i="1"/>
  <c r="AK1270" i="1"/>
  <c r="AO1270" i="1"/>
  <c r="AM1270" i="1"/>
  <c r="AT1270" i="1"/>
  <c r="AT393" i="1"/>
  <c r="AT272" i="1"/>
  <c r="AT262" i="1"/>
  <c r="AT1261" i="1"/>
  <c r="AT381" i="1"/>
  <c r="AT920" i="1"/>
  <c r="AT152" i="1"/>
  <c r="AT574" i="1"/>
  <c r="AT366" i="1"/>
  <c r="AT998" i="1"/>
  <c r="AT46" i="1"/>
  <c r="AT478" i="1"/>
  <c r="AA665" i="1"/>
  <c r="AT212" i="1"/>
  <c r="AT1022" i="1"/>
  <c r="AT816" i="1"/>
  <c r="AT1265" i="1"/>
  <c r="AD866" i="1"/>
  <c r="AT364" i="1"/>
  <c r="AT1029" i="1"/>
  <c r="AT1185" i="1"/>
  <c r="AT717" i="1"/>
  <c r="AT571" i="1"/>
  <c r="AT1045" i="1"/>
  <c r="AD1183" i="1"/>
  <c r="AT609" i="1"/>
  <c r="AT1058" i="1"/>
  <c r="AK227" i="1"/>
  <c r="AM227" i="1"/>
  <c r="AO227" i="1"/>
  <c r="S2" i="1"/>
  <c r="AP1136" i="1"/>
  <c r="AP381" i="1"/>
  <c r="AP1251" i="1"/>
  <c r="AP451" i="1"/>
  <c r="AP962" i="1"/>
  <c r="AP1040" i="1"/>
  <c r="AP517" i="1"/>
  <c r="AP469" i="1"/>
  <c r="AP970" i="1"/>
  <c r="AP1235" i="1"/>
  <c r="AP749" i="1"/>
  <c r="AP553" i="1"/>
  <c r="AP1238" i="1"/>
  <c r="AP596" i="1"/>
  <c r="AP373" i="1"/>
  <c r="AP1261" i="1"/>
  <c r="AP902" i="1"/>
  <c r="AP384" i="1"/>
  <c r="AP1023" i="1"/>
  <c r="AP1269" i="1"/>
  <c r="AP472" i="1"/>
  <c r="AP950" i="1"/>
  <c r="AP894" i="1"/>
  <c r="AP162" i="1"/>
  <c r="AP729" i="1"/>
  <c r="AP569" i="1"/>
  <c r="AP560" i="1"/>
  <c r="AP505" i="1"/>
  <c r="AP118" i="1"/>
  <c r="AP961" i="1"/>
  <c r="AP867" i="1"/>
  <c r="AP977" i="1"/>
  <c r="AP557" i="1"/>
  <c r="AP84" i="1"/>
  <c r="AP1165" i="1"/>
  <c r="AP573" i="1"/>
  <c r="AP1183" i="1"/>
  <c r="AP665" i="1"/>
  <c r="AP498" i="1"/>
  <c r="AP506" i="1"/>
  <c r="AP1095" i="1"/>
  <c r="AP866" i="1"/>
  <c r="AP804" i="1"/>
  <c r="AP750" i="1"/>
  <c r="AP1270" i="1"/>
  <c r="AP78" i="1"/>
  <c r="AP401" i="1"/>
  <c r="AP432" i="1"/>
  <c r="AP1240" i="1"/>
  <c r="AP227" i="1"/>
  <c r="AP1250" i="1"/>
  <c r="AP380" i="1"/>
  <c r="AP1232" i="1"/>
  <c r="AP378" i="1"/>
  <c r="AP645" i="1"/>
  <c r="AP1262" i="1"/>
  <c r="S553" i="1" l="1"/>
  <c r="X553" i="1" s="1"/>
  <c r="Y553" i="1" s="1"/>
  <c r="S118" i="1"/>
  <c r="X118" i="1" s="1"/>
  <c r="Y118" i="1" s="1"/>
  <c r="S1262" i="1"/>
  <c r="X1262" i="1" s="1"/>
  <c r="Y1262" i="1" s="1"/>
  <c r="S1232" i="1"/>
  <c r="X1232" i="1" s="1"/>
  <c r="Y1232" i="1" s="1"/>
  <c r="S557" i="1"/>
  <c r="X557" i="1" s="1"/>
  <c r="Y557" i="1" s="1"/>
  <c r="W560" i="1"/>
  <c r="Y560" i="1" s="1"/>
  <c r="W569" i="1"/>
  <c r="Y569" i="1" s="1"/>
  <c r="S1251" i="1"/>
  <c r="X1251" i="1" s="1"/>
  <c r="Y1251" i="1" s="1"/>
  <c r="S894" i="1"/>
  <c r="X894" i="1" s="1"/>
  <c r="Y894" i="1" s="1"/>
  <c r="W902" i="1"/>
  <c r="Y902" i="1" s="1"/>
  <c r="W1023" i="1"/>
  <c r="Y1023" i="1" s="1"/>
  <c r="S573" i="1"/>
  <c r="X573" i="1" s="1"/>
  <c r="Y573" i="1" s="1"/>
  <c r="W750" i="1"/>
  <c r="Y750" i="1" s="1"/>
  <c r="W506" i="1"/>
  <c r="Y506" i="1" s="1"/>
  <c r="S961" i="1"/>
  <c r="X961" i="1" s="1"/>
  <c r="Y961" i="1" s="1"/>
  <c r="S665" i="1"/>
  <c r="X665" i="1" s="1"/>
  <c r="Y665" i="1" s="1"/>
  <c r="S401" i="1"/>
  <c r="X401" i="1" s="1"/>
  <c r="Y401" i="1" s="1"/>
  <c r="S1270" i="1"/>
  <c r="X1270" i="1" s="1"/>
  <c r="Y1270" i="1" s="1"/>
  <c r="W78" i="1"/>
  <c r="Y78" i="1" s="1"/>
  <c r="W1238" i="1"/>
  <c r="Y1238" i="1" s="1"/>
  <c r="W1165" i="1"/>
  <c r="Y1165" i="1" s="1"/>
  <c r="W977" i="1"/>
  <c r="Y977" i="1" s="1"/>
  <c r="W1235" i="1"/>
  <c r="Y1235" i="1" s="1"/>
  <c r="W378" i="1"/>
  <c r="Y378" i="1" s="1"/>
  <c r="S1269" i="1"/>
  <c r="X1269" i="1" s="1"/>
  <c r="Y1269" i="1" s="1"/>
  <c r="S749" i="1"/>
  <c r="X749" i="1" s="1"/>
  <c r="AB749" i="1" s="1"/>
  <c r="AE749" i="1" s="1"/>
  <c r="S451" i="1"/>
  <c r="X451" i="1" s="1"/>
  <c r="Y451" i="1" s="1"/>
  <c r="W866" i="1"/>
  <c r="Y866" i="1" s="1"/>
  <c r="S182" i="1"/>
  <c r="X182" i="1" s="1"/>
  <c r="AB182" i="1" s="1"/>
  <c r="AE182" i="1" s="1"/>
  <c r="W469" i="1"/>
  <c r="Y469" i="1" s="1"/>
  <c r="W729" i="1"/>
  <c r="Y729" i="1" s="1"/>
  <c r="W373" i="1"/>
  <c r="Y373" i="1" s="1"/>
  <c r="S472" i="1"/>
  <c r="X472" i="1" s="1"/>
  <c r="Y472" i="1" s="1"/>
  <c r="S970" i="1"/>
  <c r="X970" i="1" s="1"/>
  <c r="Y970" i="1" s="1"/>
  <c r="S498" i="1"/>
  <c r="X498" i="1" s="1"/>
  <c r="Y498" i="1" s="1"/>
  <c r="W645" i="1"/>
  <c r="AB645" i="1" s="1"/>
  <c r="AE645" i="1" s="1"/>
  <c r="S1136" i="1"/>
  <c r="X1136" i="1" s="1"/>
  <c r="Y1136" i="1" s="1"/>
  <c r="W432" i="1"/>
  <c r="Y432" i="1" s="1"/>
  <c r="S517" i="1"/>
  <c r="X517" i="1" s="1"/>
  <c r="AB517" i="1" s="1"/>
  <c r="AE517" i="1" s="1"/>
  <c r="AT2" i="1"/>
  <c r="S505" i="1"/>
  <c r="X505" i="1" s="1"/>
  <c r="AB505" i="1" s="1"/>
  <c r="AE505" i="1" s="1"/>
  <c r="S380" i="1"/>
  <c r="X380" i="1" s="1"/>
  <c r="Y380" i="1" s="1"/>
  <c r="S950" i="1"/>
  <c r="X950" i="1" s="1"/>
  <c r="Y950" i="1" s="1"/>
  <c r="S596" i="1"/>
  <c r="X596" i="1" s="1"/>
  <c r="Y596" i="1" s="1"/>
  <c r="W867" i="1"/>
  <c r="Y867" i="1" s="1"/>
  <c r="S162" i="1"/>
  <c r="X162" i="1" s="1"/>
  <c r="Y162" i="1" s="1"/>
  <c r="W1040" i="1"/>
  <c r="Y1040" i="1" s="1"/>
  <c r="S381" i="1"/>
  <c r="X381" i="1" s="1"/>
  <c r="Y381" i="1" s="1"/>
  <c r="W1240" i="1"/>
  <c r="Y1240" i="1" s="1"/>
  <c r="W1095" i="1"/>
  <c r="Y1095" i="1" s="1"/>
  <c r="S1261" i="1"/>
  <c r="X1261" i="1" s="1"/>
  <c r="Y1261" i="1" s="1"/>
  <c r="S804" i="1"/>
  <c r="X804" i="1" s="1"/>
  <c r="Y804" i="1" s="1"/>
  <c r="W1183" i="1"/>
  <c r="AB1183" i="1" s="1"/>
  <c r="AE1183" i="1" s="1"/>
  <c r="S227" i="1"/>
  <c r="X227" i="1" s="1"/>
  <c r="AB227" i="1" s="1"/>
  <c r="AE227" i="1" s="1"/>
  <c r="S384" i="1"/>
  <c r="X384" i="1" s="1"/>
  <c r="Y384" i="1" s="1"/>
  <c r="S962" i="1"/>
  <c r="X962" i="1" s="1"/>
  <c r="Y962" i="1" s="1"/>
  <c r="W1250" i="1"/>
  <c r="AB1250" i="1" s="1"/>
  <c r="AE1250" i="1" s="1"/>
  <c r="S84" i="1"/>
  <c r="X84" i="1" s="1"/>
  <c r="Y84" i="1" s="1"/>
  <c r="J318" i="1"/>
  <c r="J673" i="1"/>
  <c r="J918" i="1"/>
  <c r="J1224" i="1"/>
  <c r="J99" i="1"/>
  <c r="J1252" i="1"/>
  <c r="J1188" i="1"/>
  <c r="J812" i="1"/>
  <c r="J242" i="1"/>
  <c r="J261" i="1"/>
  <c r="J404" i="1"/>
  <c r="J319" i="1"/>
  <c r="J270" i="1"/>
  <c r="J1115" i="1"/>
  <c r="J1020" i="1"/>
  <c r="J846" i="1"/>
  <c r="J669" i="1"/>
  <c r="J929" i="1"/>
  <c r="J600" i="1"/>
  <c r="J158" i="1"/>
  <c r="J65" i="1"/>
  <c r="J312" i="1"/>
  <c r="J12" i="1"/>
  <c r="J462" i="1"/>
  <c r="J1226" i="1"/>
  <c r="J1060" i="1"/>
  <c r="J566" i="1"/>
  <c r="J36" i="1"/>
  <c r="J63" i="1"/>
  <c r="J921" i="1"/>
  <c r="J355" i="1"/>
  <c r="J753" i="1"/>
  <c r="J1054" i="1"/>
  <c r="J290" i="1"/>
  <c r="J844" i="1"/>
  <c r="J719" i="1"/>
  <c r="J980" i="1"/>
  <c r="J32" i="1"/>
  <c r="J1161" i="1"/>
  <c r="J368" i="1"/>
  <c r="J716" i="1"/>
  <c r="J870" i="1"/>
  <c r="J267" i="1"/>
  <c r="J1114" i="1"/>
  <c r="J611" i="1"/>
  <c r="J130" i="1"/>
  <c r="J446" i="1"/>
  <c r="J638" i="1"/>
  <c r="J685" i="1"/>
  <c r="J704" i="1"/>
  <c r="J45" i="1"/>
  <c r="J245" i="1"/>
  <c r="J500" i="1"/>
  <c r="J1072" i="1"/>
  <c r="J1027" i="1"/>
  <c r="J1074" i="1"/>
  <c r="J137" i="1"/>
  <c r="J371" i="1"/>
  <c r="J100" i="1"/>
  <c r="J1184" i="1"/>
  <c r="J1264" i="1"/>
  <c r="J632" i="1"/>
  <c r="J200" i="1"/>
  <c r="J443" i="1"/>
  <c r="J406" i="1"/>
  <c r="J303" i="1"/>
  <c r="J1033" i="1"/>
  <c r="J43" i="1"/>
  <c r="J59" i="1"/>
  <c r="J984" i="1"/>
  <c r="J111" i="1"/>
  <c r="J412" i="1"/>
  <c r="J300" i="1"/>
  <c r="J128" i="1"/>
  <c r="J196" i="1"/>
  <c r="J256" i="1"/>
  <c r="J666" i="1"/>
  <c r="J30" i="1"/>
  <c r="J237" i="1"/>
  <c r="J263" i="1"/>
  <c r="J69" i="1"/>
  <c r="J1193" i="1"/>
  <c r="J1000" i="1"/>
  <c r="J830" i="1"/>
  <c r="J1042" i="1"/>
  <c r="J296" i="1"/>
  <c r="J262" i="1"/>
  <c r="J727" i="1"/>
  <c r="J896" i="1"/>
  <c r="J671" i="1"/>
  <c r="J374" i="1"/>
  <c r="J610" i="1"/>
  <c r="J79" i="1"/>
  <c r="J159" i="1"/>
  <c r="J648" i="1"/>
  <c r="J248" i="1"/>
  <c r="J590" i="1"/>
  <c r="J1093" i="1"/>
  <c r="J1195" i="1"/>
  <c r="J603" i="1"/>
  <c r="J357" i="1"/>
  <c r="J514" i="1"/>
  <c r="J689" i="1"/>
  <c r="J239" i="1"/>
  <c r="J27" i="1"/>
  <c r="J438" i="1"/>
  <c r="J106" i="1"/>
  <c r="J417" i="1"/>
  <c r="J786" i="1"/>
  <c r="J206" i="1"/>
  <c r="J781" i="1"/>
  <c r="J424" i="1"/>
  <c r="J1049" i="1"/>
  <c r="J926" i="1"/>
  <c r="J1107" i="1"/>
  <c r="J736" i="1"/>
  <c r="J219" i="1"/>
  <c r="J366" i="1"/>
  <c r="J502" i="1"/>
  <c r="J72" i="1"/>
  <c r="J686" i="1"/>
  <c r="J329" i="1"/>
  <c r="J353" i="1"/>
  <c r="J198" i="1"/>
  <c r="J571" i="1"/>
  <c r="J601" i="1"/>
  <c r="J407" i="1"/>
  <c r="J1003" i="1"/>
  <c r="J301" i="1"/>
  <c r="J931" i="1"/>
  <c r="J646" i="1"/>
  <c r="J546" i="1"/>
  <c r="J308" i="1"/>
  <c r="J313" i="1"/>
  <c r="J983" i="1"/>
  <c r="J1173" i="1"/>
  <c r="J211" i="1"/>
  <c r="J251" i="1"/>
  <c r="J629" i="1"/>
  <c r="J232" i="1"/>
  <c r="J40" i="1"/>
  <c r="J711" i="1"/>
  <c r="J1076" i="1"/>
  <c r="J140" i="1"/>
  <c r="J964" i="1"/>
  <c r="J188" i="1"/>
  <c r="J620" i="1"/>
  <c r="J1010" i="1"/>
  <c r="J563" i="1"/>
  <c r="J699" i="1"/>
  <c r="J1156" i="1"/>
  <c r="J10" i="1"/>
  <c r="J1271" i="1"/>
  <c r="J6" i="1"/>
  <c r="J499" i="1"/>
  <c r="J731" i="1"/>
  <c r="J421" i="1"/>
  <c r="J44" i="1"/>
  <c r="J583" i="1"/>
  <c r="J105" i="1"/>
  <c r="J354" i="1"/>
  <c r="J957" i="1"/>
  <c r="J1144" i="1"/>
  <c r="J1206" i="1"/>
  <c r="J965" i="1"/>
  <c r="J104" i="1"/>
  <c r="J919" i="1"/>
  <c r="J454" i="1"/>
  <c r="J608" i="1"/>
  <c r="J273" i="1"/>
  <c r="J1113" i="1"/>
  <c r="J783" i="1"/>
  <c r="J1266" i="1"/>
  <c r="J271" i="1"/>
  <c r="J841" i="1"/>
  <c r="J607" i="1"/>
  <c r="J937" i="1"/>
  <c r="J1019" i="1"/>
  <c r="J160" i="1"/>
  <c r="J1157" i="1"/>
  <c r="J761" i="1"/>
  <c r="J1037" i="1"/>
  <c r="J881" i="1"/>
  <c r="J658" i="1"/>
  <c r="J42" i="1"/>
  <c r="J22" i="1"/>
  <c r="J602" i="1"/>
  <c r="J316" i="1"/>
  <c r="J564" i="1"/>
  <c r="J1047" i="1"/>
  <c r="J624" i="1"/>
  <c r="J1002" i="1"/>
  <c r="J370" i="1"/>
  <c r="J754" i="1"/>
  <c r="J285" i="1"/>
  <c r="J840" i="1"/>
  <c r="J264" i="1"/>
  <c r="J547" i="1"/>
  <c r="J364" i="1"/>
  <c r="J1129" i="1"/>
  <c r="J230" i="1"/>
  <c r="J772" i="1"/>
  <c r="J1190" i="1"/>
  <c r="J177" i="1"/>
  <c r="J235" i="1"/>
  <c r="J1176" i="1"/>
  <c r="J56" i="1"/>
  <c r="J618" i="1"/>
  <c r="J265" i="1"/>
  <c r="J991" i="1"/>
  <c r="J320" i="1"/>
  <c r="J1078" i="1"/>
  <c r="J1071" i="1"/>
  <c r="J194" i="1"/>
  <c r="J327" i="1"/>
  <c r="J169" i="1"/>
  <c r="J884" i="1"/>
  <c r="J268" i="1"/>
  <c r="J724" i="1"/>
  <c r="J662" i="1"/>
  <c r="J244" i="1"/>
  <c r="J52" i="1"/>
  <c r="J947" i="1"/>
  <c r="J614" i="1"/>
  <c r="J637" i="1"/>
  <c r="J125" i="1"/>
  <c r="J292" i="1"/>
  <c r="J222" i="1"/>
  <c r="J465" i="1"/>
  <c r="J836" i="1"/>
  <c r="J1168" i="1"/>
  <c r="J315" i="1"/>
  <c r="J990" i="1"/>
  <c r="J1254" i="1"/>
  <c r="J509" i="1"/>
  <c r="J134" i="1"/>
  <c r="J584" i="1"/>
  <c r="J906" i="1"/>
  <c r="J551" i="1"/>
  <c r="J205" i="1"/>
  <c r="J234" i="1"/>
  <c r="J598" i="1"/>
  <c r="J238" i="1"/>
  <c r="J1112" i="1"/>
  <c r="J109" i="1"/>
  <c r="J747" i="1"/>
  <c r="J67" i="1"/>
  <c r="J1247" i="1"/>
  <c r="J639" i="1"/>
  <c r="J240" i="1"/>
  <c r="J972" i="1"/>
  <c r="J363" i="1"/>
  <c r="J1155" i="1"/>
  <c r="J625" i="1"/>
  <c r="J979" i="1"/>
  <c r="J83" i="1"/>
  <c r="J530" i="1"/>
  <c r="J228" i="1"/>
  <c r="J138" i="1"/>
  <c r="J190" i="1"/>
  <c r="J975" i="1"/>
  <c r="J334" i="1"/>
  <c r="J930" i="1"/>
  <c r="J103" i="1"/>
  <c r="J457" i="1"/>
  <c r="J189" i="1"/>
  <c r="J717" i="1"/>
  <c r="J405" i="1"/>
  <c r="J191" i="1"/>
  <c r="J195" i="1"/>
  <c r="J700" i="1"/>
  <c r="J515" i="1"/>
  <c r="J89" i="1"/>
  <c r="J722" i="1"/>
  <c r="J705" i="1"/>
  <c r="J428" i="1"/>
  <c r="J748" i="1"/>
  <c r="J653" i="1"/>
  <c r="J38" i="1"/>
  <c r="J1110" i="1"/>
  <c r="J456" i="1"/>
  <c r="J745" i="1"/>
  <c r="J1032" i="1"/>
  <c r="J1151" i="1"/>
  <c r="J133" i="1"/>
  <c r="J728" i="1"/>
  <c r="J362" i="1"/>
  <c r="J25" i="1"/>
  <c r="J1015" i="1"/>
  <c r="J322" i="1"/>
  <c r="J1138" i="1"/>
  <c r="J430" i="1"/>
  <c r="J98" i="1"/>
  <c r="J922" i="1"/>
  <c r="J274" i="1"/>
  <c r="J531" i="1"/>
  <c r="J849" i="1"/>
  <c r="J684" i="1"/>
  <c r="J208" i="1"/>
  <c r="AJ926" i="1"/>
  <c r="AN117" i="1"/>
  <c r="AN1211" i="1"/>
  <c r="AJ647" i="1"/>
  <c r="AJ43" i="1"/>
  <c r="AN547" i="1"/>
  <c r="AJ1033" i="1"/>
  <c r="AN973" i="1"/>
  <c r="AJ758" i="1"/>
  <c r="AJ272" i="1"/>
  <c r="AJ24" i="1"/>
  <c r="AN288" i="1"/>
  <c r="AN15" i="1"/>
  <c r="AJ341" i="1"/>
  <c r="AN49" i="1"/>
  <c r="AJ1065" i="1"/>
  <c r="J974" i="1"/>
  <c r="AJ188" i="1"/>
  <c r="AN698" i="1"/>
  <c r="AN610" i="1"/>
  <c r="J526" i="1"/>
  <c r="J1185" i="1"/>
  <c r="AN1139" i="1"/>
  <c r="J690" i="1"/>
  <c r="AN358" i="1"/>
  <c r="AJ701" i="1"/>
  <c r="AN1205" i="1"/>
  <c r="AJ893" i="1"/>
  <c r="J473" i="1"/>
  <c r="J1131" i="1"/>
  <c r="J400" i="1"/>
  <c r="AN152" i="1"/>
  <c r="AJ623" i="1"/>
  <c r="AN414" i="1"/>
  <c r="J1260" i="1"/>
  <c r="AJ522" i="1"/>
  <c r="AN994" i="1"/>
  <c r="AN1197" i="1"/>
  <c r="J494" i="1"/>
  <c r="AN1004" i="1"/>
  <c r="AJ394" i="1"/>
  <c r="J809" i="1"/>
  <c r="AJ813" i="1"/>
  <c r="AN428" i="1"/>
  <c r="J695" i="1"/>
  <c r="AN303" i="1"/>
  <c r="AJ344" i="1"/>
  <c r="J1127" i="1"/>
  <c r="AJ1157" i="1"/>
  <c r="AJ745" i="1"/>
  <c r="J831" i="1"/>
  <c r="J774" i="1"/>
  <c r="J1258" i="1"/>
  <c r="AN425" i="1"/>
  <c r="AJ1076" i="1"/>
  <c r="AJ842" i="1"/>
  <c r="AN859" i="1"/>
  <c r="AN888" i="1"/>
  <c r="AJ13" i="1"/>
  <c r="J77" i="1"/>
  <c r="AN529" i="1"/>
  <c r="AJ267" i="1"/>
  <c r="AJ741" i="1"/>
  <c r="J119" i="1"/>
  <c r="AN1066" i="1"/>
  <c r="AN394" i="1"/>
  <c r="AJ1129" i="1"/>
  <c r="J1140" i="1"/>
  <c r="AJ1031" i="1"/>
  <c r="AN45" i="1"/>
  <c r="J504" i="1"/>
  <c r="AN1233" i="1"/>
  <c r="AN798" i="1"/>
  <c r="AN286" i="1"/>
  <c r="AJ586" i="1"/>
  <c r="AJ335" i="1"/>
  <c r="AN196" i="1"/>
  <c r="AJ281" i="1"/>
  <c r="AN550" i="1"/>
  <c r="AJ139" i="1"/>
  <c r="J1106" i="1"/>
  <c r="AJ257" i="1"/>
  <c r="AJ1171" i="1"/>
  <c r="AN1187" i="1"/>
  <c r="AJ80" i="1"/>
  <c r="J1066" i="1"/>
  <c r="AJ946" i="1"/>
  <c r="AJ837" i="1"/>
  <c r="J1246" i="1"/>
  <c r="AJ183" i="1"/>
  <c r="AJ32" i="1"/>
  <c r="AN525" i="1"/>
  <c r="AJ719" i="1"/>
  <c r="AN102" i="1"/>
  <c r="AJ283" i="1"/>
  <c r="AJ638" i="1"/>
  <c r="AN628" i="1"/>
  <c r="J1086" i="1"/>
  <c r="AN928" i="1"/>
  <c r="AN1021" i="1"/>
  <c r="J18" i="1"/>
  <c r="AJ77" i="1"/>
  <c r="J586" i="1"/>
  <c r="AJ18" i="1"/>
  <c r="AJ883" i="1"/>
  <c r="AJ556" i="1"/>
  <c r="AJ802" i="1"/>
  <c r="AN1012" i="1"/>
  <c r="AJ1159" i="1"/>
  <c r="AN1001" i="1"/>
  <c r="J474" i="1"/>
  <c r="AN12" i="1"/>
  <c r="J259" i="1"/>
  <c r="AJ940" i="1"/>
  <c r="AN909" i="1"/>
  <c r="AN374" i="1"/>
  <c r="AN1022" i="1"/>
  <c r="J1126" i="1"/>
  <c r="AJ293" i="1"/>
  <c r="AJ368" i="1"/>
  <c r="J631" i="1"/>
  <c r="J258" i="1"/>
  <c r="J236" i="1"/>
  <c r="J756" i="1"/>
  <c r="AN511" i="1"/>
  <c r="J202" i="1"/>
  <c r="AN1056" i="1"/>
  <c r="J792" i="1"/>
  <c r="J760" i="1"/>
  <c r="AJ1194" i="1"/>
  <c r="AN233" i="1"/>
  <c r="AN359" i="1"/>
  <c r="AJ516" i="1"/>
  <c r="AN1097" i="1"/>
  <c r="AJ648" i="1"/>
  <c r="AJ234" i="1"/>
  <c r="AJ864" i="1"/>
  <c r="AJ459" i="1"/>
  <c r="AN654" i="1"/>
  <c r="J702" i="1"/>
  <c r="AJ618" i="1"/>
  <c r="AN356" i="1"/>
  <c r="AN753" i="1"/>
  <c r="AJ268" i="1"/>
  <c r="AJ1011" i="1"/>
  <c r="AJ1088" i="1"/>
  <c r="J735" i="1"/>
  <c r="AN960" i="1"/>
  <c r="AN105" i="1"/>
  <c r="AN14" i="1"/>
  <c r="AN355" i="1"/>
  <c r="AN252" i="1"/>
  <c r="AN1135" i="1"/>
  <c r="AJ808" i="1"/>
  <c r="AJ670" i="1"/>
  <c r="AN795" i="1"/>
  <c r="AJ263" i="1"/>
  <c r="AN634" i="1"/>
  <c r="J460" i="1"/>
  <c r="AN1063" i="1"/>
  <c r="AJ308" i="1"/>
  <c r="AJ250" i="1"/>
  <c r="AN954" i="1"/>
  <c r="J801" i="1"/>
  <c r="AN1131" i="1"/>
  <c r="AN247" i="1"/>
  <c r="AJ369" i="1"/>
  <c r="AN948" i="1"/>
  <c r="AN1145" i="1"/>
  <c r="J636" i="1"/>
  <c r="AJ832" i="1"/>
  <c r="J842" i="1"/>
  <c r="AN854" i="1"/>
  <c r="AN140" i="1"/>
  <c r="AN957" i="1"/>
  <c r="J942" i="1"/>
  <c r="AN955" i="1"/>
  <c r="AJ1156" i="1"/>
  <c r="AJ609" i="1"/>
  <c r="J932" i="1"/>
  <c r="J324" i="1"/>
  <c r="AN737" i="1"/>
  <c r="AJ720" i="1"/>
  <c r="AJ1134" i="1"/>
  <c r="AJ746" i="1"/>
  <c r="AJ1007" i="1"/>
  <c r="AJ945" i="1"/>
  <c r="AJ376" i="1"/>
  <c r="AN656" i="1"/>
  <c r="AJ542" i="1"/>
  <c r="AN817" i="1"/>
  <c r="AJ730" i="1"/>
  <c r="AN670" i="1"/>
  <c r="J81" i="1"/>
  <c r="J808" i="1"/>
  <c r="J183" i="1"/>
  <c r="AJ1102" i="1"/>
  <c r="J1162" i="1"/>
  <c r="AJ127" i="1"/>
  <c r="AN971" i="1"/>
  <c r="AJ975" i="1"/>
  <c r="AN1169" i="1"/>
  <c r="AN1000" i="1"/>
  <c r="AN485" i="1"/>
  <c r="AJ667" i="1"/>
  <c r="AN277" i="1"/>
  <c r="AN587" i="1"/>
  <c r="AJ880" i="1"/>
  <c r="J173" i="1"/>
  <c r="AN872" i="1"/>
  <c r="AJ110" i="1"/>
  <c r="AN713" i="1"/>
  <c r="AJ765" i="1"/>
  <c r="AJ1028" i="1"/>
  <c r="J982" i="1"/>
  <c r="AN846" i="1"/>
  <c r="AJ777" i="1"/>
  <c r="J707" i="1"/>
  <c r="J795" i="1"/>
  <c r="AN323" i="1"/>
  <c r="AN1268" i="1"/>
  <c r="AJ231" i="1"/>
  <c r="AN443" i="1"/>
  <c r="AJ400" i="1"/>
  <c r="AJ558" i="1"/>
  <c r="AN641" i="1"/>
  <c r="AN99" i="1"/>
  <c r="AJ413" i="1"/>
  <c r="AJ44" i="1"/>
  <c r="J423" i="1"/>
  <c r="J76" i="1"/>
  <c r="AN827" i="1"/>
  <c r="J654" i="1"/>
  <c r="AN869" i="1"/>
  <c r="AN951" i="1"/>
  <c r="AJ284" i="1"/>
  <c r="AN712" i="1"/>
  <c r="AJ845" i="1"/>
  <c r="J1084" i="1"/>
  <c r="AN193" i="1"/>
  <c r="AJ431" i="1"/>
  <c r="AJ646" i="1"/>
  <c r="AJ1161" i="1"/>
  <c r="J541" i="1"/>
  <c r="J80" i="1"/>
  <c r="J192" i="1"/>
  <c r="J461" i="1"/>
  <c r="AJ847" i="1"/>
  <c r="J9" i="1"/>
  <c r="AN1079" i="1"/>
  <c r="J304" i="1"/>
  <c r="AN861" i="1"/>
  <c r="J871" i="1"/>
  <c r="AN632" i="1"/>
  <c r="J698" i="1"/>
  <c r="AN831" i="1"/>
  <c r="AN297" i="1"/>
  <c r="AN604" i="1"/>
  <c r="AN190" i="1"/>
  <c r="AJ1224" i="1"/>
  <c r="AJ1081" i="1"/>
  <c r="AJ549" i="1"/>
  <c r="AJ12" i="1"/>
  <c r="AN1260" i="1"/>
  <c r="AN81" i="1"/>
  <c r="J1198" i="1"/>
  <c r="AN830" i="1"/>
  <c r="AJ785" i="1"/>
  <c r="AN141" i="1"/>
  <c r="J82" i="1"/>
  <c r="AJ92" i="1"/>
  <c r="AN30" i="1"/>
  <c r="J956" i="1"/>
  <c r="AJ1184" i="1"/>
  <c r="AN1178" i="1"/>
  <c r="AN542" i="1"/>
  <c r="AN441" i="1"/>
  <c r="AN131" i="1"/>
  <c r="J441" i="1"/>
  <c r="J127" i="1"/>
  <c r="AJ606" i="1"/>
  <c r="AJ1271" i="1"/>
  <c r="AJ1035" i="1"/>
  <c r="J444" i="1"/>
  <c r="AN80" i="1"/>
  <c r="J450" i="1"/>
  <c r="AJ1096" i="1"/>
  <c r="AN395" i="1"/>
  <c r="J1134" i="1"/>
  <c r="AJ986" i="1"/>
  <c r="AJ375" i="1"/>
  <c r="AJ298" i="1"/>
  <c r="AJ805" i="1"/>
  <c r="AJ994" i="1"/>
  <c r="AN923" i="1"/>
  <c r="AJ453" i="1"/>
  <c r="J805" i="1"/>
  <c r="AN662" i="1"/>
  <c r="AJ1227" i="1"/>
  <c r="AJ769" i="1"/>
  <c r="AN73" i="1"/>
  <c r="AN399" i="1"/>
  <c r="AJ876" i="1"/>
  <c r="AJ174" i="1"/>
  <c r="J678" i="1"/>
  <c r="J66" i="1"/>
  <c r="AJ259" i="1"/>
  <c r="AJ924" i="1"/>
  <c r="AN1085" i="1"/>
  <c r="AN1162" i="1"/>
  <c r="AJ927" i="1"/>
  <c r="J337" i="1"/>
  <c r="AJ943" i="1"/>
  <c r="AJ317" i="1"/>
  <c r="AN63" i="1"/>
  <c r="J1217" i="1"/>
  <c r="AJ798" i="1"/>
  <c r="AJ972" i="1"/>
  <c r="AN1150" i="1"/>
  <c r="AJ97" i="1"/>
  <c r="AN349" i="1"/>
  <c r="AJ846" i="1"/>
  <c r="AN313" i="1"/>
  <c r="AN801" i="1"/>
  <c r="J483" i="1"/>
  <c r="AN34" i="1"/>
  <c r="AN391" i="1"/>
  <c r="J399" i="1"/>
  <c r="AJ238" i="1"/>
  <c r="AJ766" i="1"/>
  <c r="AN1016" i="1"/>
  <c r="AJ723" i="1"/>
  <c r="AN739" i="1"/>
  <c r="AN845" i="1"/>
  <c r="AJ218" i="1"/>
  <c r="AJ702" i="1"/>
  <c r="J813" i="1"/>
  <c r="AJ1264" i="1"/>
  <c r="AJ1022" i="1"/>
  <c r="AN52" i="1"/>
  <c r="AJ895" i="1"/>
  <c r="AJ342" i="1"/>
  <c r="AN1099" i="1"/>
  <c r="AN742" i="1"/>
  <c r="AJ1117" i="1"/>
  <c r="J640" i="1"/>
  <c r="J791" i="1"/>
  <c r="J333" i="1"/>
  <c r="AN880" i="1"/>
  <c r="AJ740" i="1"/>
  <c r="AN31" i="1"/>
  <c r="AJ1091" i="1"/>
  <c r="AN337" i="1"/>
  <c r="J1014" i="1"/>
  <c r="AN688" i="1"/>
  <c r="AJ1267" i="1"/>
  <c r="J193" i="1"/>
  <c r="AN509" i="1"/>
  <c r="AJ455" i="1"/>
  <c r="AJ223" i="1"/>
  <c r="J13" i="1"/>
  <c r="AJ203" i="1"/>
  <c r="AJ211" i="1"/>
  <c r="AJ276" i="1"/>
  <c r="AJ206" i="1"/>
  <c r="AN418" i="1"/>
  <c r="AN243" i="1"/>
  <c r="AN460" i="1"/>
  <c r="AJ1207" i="1"/>
  <c r="J1253" i="1"/>
  <c r="J746" i="1"/>
  <c r="AJ15" i="1"/>
  <c r="AN984" i="1"/>
  <c r="AJ634" i="1"/>
  <c r="J1231" i="1"/>
  <c r="AN776" i="1"/>
  <c r="AN58" i="1"/>
  <c r="AJ1249" i="1"/>
  <c r="AN1007" i="1"/>
  <c r="AN360" i="1"/>
  <c r="AN851" i="1"/>
  <c r="AJ978" i="1"/>
  <c r="AN142" i="1"/>
  <c r="AN232" i="1"/>
  <c r="AJ230" i="1"/>
  <c r="J764" i="1"/>
  <c r="AN987" i="1"/>
  <c r="AN671" i="1"/>
  <c r="AN702" i="1"/>
  <c r="J1046" i="1"/>
  <c r="AJ76" i="1"/>
  <c r="AN1069" i="1"/>
  <c r="AN677" i="1"/>
  <c r="AJ1042" i="1"/>
  <c r="J29" i="1"/>
  <c r="AN658" i="1"/>
  <c r="AJ190" i="1"/>
  <c r="AJ642" i="1"/>
  <c r="AJ235" i="1"/>
  <c r="AN650" i="1"/>
  <c r="AJ732" i="1"/>
  <c r="AN1120" i="1"/>
  <c r="J447" i="1"/>
  <c r="AJ72" i="1"/>
  <c r="AN76" i="1"/>
  <c r="J1001" i="1"/>
  <c r="J291" i="1"/>
  <c r="AN491" i="1"/>
  <c r="J829" i="1"/>
  <c r="AJ98" i="1"/>
  <c r="J1149" i="1"/>
  <c r="J1179" i="1"/>
  <c r="AN203" i="1"/>
  <c r="AJ775" i="1"/>
  <c r="AN114" i="1"/>
  <c r="AJ128" i="1"/>
  <c r="AN298" i="1"/>
  <c r="J225" i="1"/>
  <c r="AN693" i="1"/>
  <c r="AJ884" i="1"/>
  <c r="AJ583" i="1"/>
  <c r="AN543" i="1"/>
  <c r="AN1027" i="1"/>
  <c r="AJ202" i="1"/>
  <c r="AN479" i="1"/>
  <c r="AJ1066" i="1"/>
  <c r="J410" i="1"/>
  <c r="J397" i="1"/>
  <c r="J326" i="1"/>
  <c r="AJ859" i="1"/>
  <c r="AN1084" i="1"/>
  <c r="J903" i="1"/>
  <c r="AJ915" i="1"/>
  <c r="AN409" i="1"/>
  <c r="AN531" i="1"/>
  <c r="AJ937" i="1"/>
  <c r="J832" i="1"/>
  <c r="J1207" i="1"/>
  <c r="AN663" i="1"/>
  <c r="AN649" i="1"/>
  <c r="AJ280" i="1"/>
  <c r="AJ831" i="1"/>
  <c r="AN1106" i="1"/>
  <c r="AJ936" i="1"/>
  <c r="AN86" i="1"/>
  <c r="AN1049" i="1"/>
  <c r="AN8" i="1"/>
  <c r="J1024" i="1"/>
  <c r="AJ890" i="1"/>
  <c r="AJ707" i="1"/>
  <c r="AN204" i="1"/>
  <c r="AJ565" i="1"/>
  <c r="J408" i="1"/>
  <c r="AJ679" i="1"/>
  <c r="J14" i="1"/>
  <c r="AJ349" i="1"/>
  <c r="AN829" i="1"/>
  <c r="J1132" i="1"/>
  <c r="AN1219" i="1"/>
  <c r="AN90" i="1"/>
  <c r="J1045" i="1"/>
  <c r="J413" i="1"/>
  <c r="J70" i="1"/>
  <c r="AJ773" i="1"/>
  <c r="AN675" i="1"/>
  <c r="AJ708" i="1"/>
  <c r="J790" i="1"/>
  <c r="J973" i="1"/>
  <c r="AN319" i="1"/>
  <c r="AJ1242" i="1"/>
  <c r="AN205" i="1"/>
  <c r="AN62" i="1"/>
  <c r="J1160" i="1"/>
  <c r="J23" i="1"/>
  <c r="AJ429" i="1"/>
  <c r="AJ273" i="1"/>
  <c r="J154" i="1"/>
  <c r="AN256" i="1"/>
  <c r="AJ367" i="1"/>
  <c r="AJ1221" i="1"/>
  <c r="AJ1218" i="1"/>
  <c r="J559" i="1"/>
  <c r="AJ716" i="1"/>
  <c r="AJ753" i="1"/>
  <c r="J73" i="1"/>
  <c r="AJ151" i="1"/>
  <c r="J246" i="1"/>
  <c r="J17" i="1"/>
  <c r="AJ1219" i="1"/>
  <c r="AJ566" i="1"/>
  <c r="AN163" i="1"/>
  <c r="AJ142" i="1"/>
  <c r="AJ933" i="1"/>
  <c r="AJ968" i="1"/>
  <c r="J706" i="1"/>
  <c r="J455" i="1"/>
  <c r="AN17" i="1"/>
  <c r="AN952" i="1"/>
  <c r="AJ403" i="1"/>
  <c r="AJ176" i="1"/>
  <c r="AJ209" i="1"/>
  <c r="AJ989" i="1"/>
  <c r="J971" i="1"/>
  <c r="AJ822" i="1"/>
  <c r="AJ330" i="1"/>
  <c r="AJ666" i="1"/>
  <c r="AN882" i="1"/>
  <c r="AN704" i="1"/>
  <c r="AJ698" i="1"/>
  <c r="AN802" i="1"/>
  <c r="J651" i="1"/>
  <c r="J210" i="1"/>
  <c r="AJ988" i="1"/>
  <c r="J425" i="1"/>
  <c r="J656" i="1"/>
  <c r="AJ944" i="1"/>
  <c r="J466" i="1"/>
  <c r="J998" i="1"/>
  <c r="AJ1152" i="1"/>
  <c r="AJ954" i="1"/>
  <c r="AN631" i="1"/>
  <c r="AJ800" i="1"/>
  <c r="AN937" i="1"/>
  <c r="AN609" i="1"/>
  <c r="AN1190" i="1"/>
  <c r="AN926" i="1"/>
  <c r="AN333" i="1"/>
  <c r="J1057" i="1"/>
  <c r="AJ278" i="1"/>
  <c r="AJ1167" i="1"/>
  <c r="AJ1190" i="1"/>
  <c r="AJ576" i="1"/>
  <c r="AJ1068" i="1"/>
  <c r="J1108" i="1"/>
  <c r="AJ562" i="1"/>
  <c r="AJ249" i="1"/>
  <c r="AJ591" i="1"/>
  <c r="AN520" i="1"/>
  <c r="AN454" i="1"/>
  <c r="AJ674" i="1"/>
  <c r="AN799" i="1"/>
  <c r="AJ635" i="1"/>
  <c r="AJ1078" i="1"/>
  <c r="AN848" i="1"/>
  <c r="AN793" i="1"/>
  <c r="AJ762" i="1"/>
  <c r="AN74" i="1"/>
  <c r="AJ40" i="1"/>
  <c r="AN1209" i="1"/>
  <c r="AJ408" i="1"/>
  <c r="AJ1196" i="1"/>
  <c r="J1011" i="1"/>
  <c r="AN594" i="1"/>
  <c r="J945" i="1"/>
  <c r="AN679" i="1"/>
  <c r="J414" i="1"/>
  <c r="AN1258" i="1"/>
  <c r="AN24" i="1"/>
  <c r="AJ287" i="1"/>
  <c r="AN1237" i="1"/>
  <c r="AN493" i="1"/>
  <c r="AJ421" i="1"/>
  <c r="AJ285" i="1"/>
  <c r="AJ682" i="1"/>
  <c r="AN202" i="1"/>
  <c r="AN707" i="1"/>
  <c r="AN417" i="1"/>
  <c r="AN723" i="1"/>
  <c r="AN362" i="1"/>
  <c r="AJ19" i="1"/>
  <c r="J282" i="1"/>
  <c r="AN574" i="1"/>
  <c r="J938" i="1"/>
  <c r="AJ83" i="1"/>
  <c r="AJ201" i="1"/>
  <c r="AN613" i="1"/>
  <c r="J784" i="1"/>
  <c r="J1143" i="1"/>
  <c r="AJ60" i="1"/>
  <c r="AN194" i="1"/>
  <c r="AN54" i="1"/>
  <c r="AN1148" i="1"/>
  <c r="AN1241" i="1"/>
  <c r="AJ51" i="1"/>
  <c r="AJ900" i="1"/>
  <c r="AN321" i="1"/>
  <c r="AJ1204" i="1"/>
  <c r="AN1157" i="1"/>
  <c r="AN607" i="1"/>
  <c r="AN812" i="1"/>
  <c r="AN467" i="1"/>
  <c r="AJ446" i="1"/>
  <c r="AJ33" i="1"/>
  <c r="AN765" i="1"/>
  <c r="AN253" i="1"/>
  <c r="AJ764" i="1"/>
  <c r="AJ1180" i="1"/>
  <c r="AN1104" i="1"/>
  <c r="AJ475" i="1"/>
  <c r="AJ189" i="1"/>
  <c r="AN174" i="1"/>
  <c r="AN1152" i="1"/>
  <c r="AJ1073" i="1"/>
  <c r="AN490" i="1"/>
  <c r="AN255" i="1"/>
  <c r="AJ425" i="1"/>
  <c r="J798" i="1"/>
  <c r="AJ1178" i="1"/>
  <c r="J609" i="1"/>
  <c r="J1038" i="1"/>
  <c r="AN770" i="1"/>
  <c r="AN200" i="1"/>
  <c r="AJ855" i="1"/>
  <c r="AJ518" i="1"/>
  <c r="AJ594" i="1"/>
  <c r="AJ161" i="1"/>
  <c r="AJ1093" i="1"/>
  <c r="AJ774" i="1"/>
  <c r="J392" i="1"/>
  <c r="J1043" i="1"/>
  <c r="J395" i="1"/>
  <c r="J459" i="1"/>
  <c r="J486" i="1"/>
  <c r="J1018" i="1"/>
  <c r="AN207" i="1"/>
  <c r="AN1062" i="1"/>
  <c r="J1237" i="1"/>
  <c r="AN1231" i="1"/>
  <c r="AJ75" i="1"/>
  <c r="AN541" i="1"/>
  <c r="J873" i="1"/>
  <c r="J1153" i="1"/>
  <c r="AJ857" i="1"/>
  <c r="AN228" i="1"/>
  <c r="AJ192" i="1"/>
  <c r="AN427" i="1"/>
  <c r="AJ132" i="1"/>
  <c r="J293" i="1"/>
  <c r="AN404" i="1"/>
  <c r="AN533" i="1"/>
  <c r="AJ328" i="1"/>
  <c r="AJ1100" i="1"/>
  <c r="AN415" i="1"/>
  <c r="AJ194" i="1"/>
  <c r="AJ875" i="1"/>
  <c r="J839" i="1"/>
  <c r="J161" i="1"/>
  <c r="AJ41" i="1"/>
  <c r="J375" i="1"/>
  <c r="AJ879" i="1"/>
  <c r="AN1201" i="1"/>
  <c r="J854" i="1"/>
  <c r="AJ874" i="1"/>
  <c r="AJ531" i="1"/>
  <c r="J948" i="1"/>
  <c r="AN655" i="1"/>
  <c r="J1013" i="1"/>
  <c r="AN576" i="1"/>
  <c r="AN435" i="1"/>
  <c r="AN653" i="1"/>
  <c r="J1242" i="1"/>
  <c r="J283" i="1"/>
  <c r="AJ1247" i="1"/>
  <c r="AJ530" i="1"/>
  <c r="AJ510" i="1"/>
  <c r="AJ529" i="1"/>
  <c r="J201" i="1"/>
  <c r="AJ763" i="1"/>
  <c r="AJ36" i="1"/>
  <c r="AJ275" i="1"/>
  <c r="J1225" i="1"/>
  <c r="AN461" i="1"/>
  <c r="J855" i="1"/>
  <c r="J838" i="1"/>
  <c r="J1121" i="1"/>
  <c r="J345" i="1"/>
  <c r="J709" i="1"/>
  <c r="AN1018" i="1"/>
  <c r="AN127" i="1"/>
  <c r="J1062" i="1"/>
  <c r="AJ20" i="1"/>
  <c r="AN611" i="1"/>
  <c r="AJ37" i="1"/>
  <c r="J475" i="1"/>
  <c r="J335" i="1"/>
  <c r="AJ147" i="1"/>
  <c r="J340" i="1"/>
  <c r="AN302" i="1"/>
  <c r="AJ637" i="1"/>
  <c r="AJ1034" i="1"/>
  <c r="J579" i="1"/>
  <c r="AN1266" i="1"/>
  <c r="AN959" i="1"/>
  <c r="AN157" i="1"/>
  <c r="AJ1253" i="1"/>
  <c r="J117" i="1"/>
  <c r="AN156" i="1"/>
  <c r="AN824" i="1"/>
  <c r="AN1193" i="1"/>
  <c r="J402" i="1"/>
  <c r="AJ213" i="1"/>
  <c r="AJ471" i="1"/>
  <c r="AJ1212" i="1"/>
  <c r="AJ1087" i="1"/>
  <c r="AN791" i="1"/>
  <c r="AN680" i="1"/>
  <c r="AJ88" i="1"/>
  <c r="AN159" i="1"/>
  <c r="AJ929" i="1"/>
  <c r="AJ537" i="1"/>
  <c r="AJ6" i="1"/>
  <c r="AJ1098" i="1"/>
  <c r="AN1153" i="1"/>
  <c r="J582" i="1"/>
  <c r="AJ547" i="1"/>
  <c r="AJ863" i="1"/>
  <c r="AJ228" i="1"/>
  <c r="J1181" i="1"/>
  <c r="J540" i="1"/>
  <c r="AN614" i="1"/>
  <c r="AJ242" i="1"/>
  <c r="AN407" i="1"/>
  <c r="J298" i="1"/>
  <c r="AN724" i="1"/>
  <c r="AN33" i="1"/>
  <c r="AJ216" i="1"/>
  <c r="AN1074" i="1"/>
  <c r="AJ246" i="1"/>
  <c r="AJ256" i="1"/>
  <c r="AJ655" i="1"/>
  <c r="AJ705" i="1"/>
  <c r="AN326" i="1"/>
  <c r="AN676" i="1"/>
  <c r="AJ143" i="1"/>
  <c r="J799" i="1"/>
  <c r="AN220" i="1"/>
  <c r="AJ1053" i="1"/>
  <c r="J1234" i="1"/>
  <c r="AJ836" i="1"/>
  <c r="AJ1075" i="1"/>
  <c r="AN296" i="1"/>
  <c r="AN1168" i="1"/>
  <c r="AN180" i="1"/>
  <c r="AJ123" i="1"/>
  <c r="AN521" i="1"/>
  <c r="AN1080" i="1"/>
  <c r="AJ727" i="1"/>
  <c r="J954" i="1"/>
  <c r="J1016" i="1"/>
  <c r="J550" i="1"/>
  <c r="J348" i="1"/>
  <c r="AN623" i="1"/>
  <c r="AJ1236" i="1"/>
  <c r="J712" i="1"/>
  <c r="AN1088" i="1"/>
  <c r="J207" i="1"/>
  <c r="AJ155" i="1"/>
  <c r="J1099" i="1"/>
  <c r="AN993" i="1"/>
  <c r="AN328" i="1"/>
  <c r="AJ484" i="1"/>
  <c r="AN889" i="1"/>
  <c r="AJ630" i="1"/>
  <c r="AN6" i="1"/>
  <c r="J1137" i="1"/>
  <c r="AJ358" i="1"/>
  <c r="J223" i="1"/>
  <c r="J68" i="1"/>
  <c r="J217" i="1"/>
  <c r="AJ656" i="1"/>
  <c r="AJ906" i="1"/>
  <c r="AJ934" i="1"/>
  <c r="J1073" i="1"/>
  <c r="J859" i="1"/>
  <c r="J166" i="1"/>
  <c r="AJ887" i="1"/>
  <c r="AN27" i="1"/>
  <c r="J1082" i="1"/>
  <c r="AJ1154" i="1"/>
  <c r="AJ406" i="1"/>
  <c r="AJ62" i="1"/>
  <c r="AJ307" i="1"/>
  <c r="AN622" i="1"/>
  <c r="AJ814" i="1"/>
  <c r="AN346" i="1"/>
  <c r="AJ45" i="1"/>
  <c r="AN519" i="1"/>
  <c r="J487" i="1"/>
  <c r="AJ982" i="1"/>
  <c r="AN306" i="1"/>
  <c r="AN1094" i="1"/>
  <c r="AN1225" i="1"/>
  <c r="J1200" i="1"/>
  <c r="AJ31" i="1"/>
  <c r="J185" i="1"/>
  <c r="AJ700" i="1"/>
  <c r="AN1203" i="1"/>
  <c r="J1191" i="1"/>
  <c r="AN434" i="1"/>
  <c r="AJ1018" i="1"/>
  <c r="J743" i="1"/>
  <c r="AN978" i="1"/>
  <c r="AN686" i="1"/>
  <c r="AN1108" i="1"/>
  <c r="J468" i="1"/>
  <c r="AN1146" i="1"/>
  <c r="AJ424" i="1"/>
  <c r="AN1078" i="1"/>
  <c r="AJ578" i="1"/>
  <c r="AN930" i="1"/>
  <c r="AJ966" i="1"/>
  <c r="AN1100" i="1"/>
  <c r="AJ602" i="1"/>
  <c r="J113" i="1"/>
  <c r="AJ693" i="1"/>
  <c r="J1122" i="1"/>
  <c r="AJ1009" i="1"/>
  <c r="J1239" i="1"/>
  <c r="AN947" i="1"/>
  <c r="AN172" i="1"/>
  <c r="AJ10" i="1"/>
  <c r="AN716" i="1"/>
  <c r="AN800" i="1"/>
  <c r="AJ878" i="1"/>
  <c r="AN259" i="1"/>
  <c r="AN727" i="1"/>
  <c r="AN39" i="1"/>
  <c r="J858" i="1"/>
  <c r="J1085" i="1"/>
  <c r="J958" i="1"/>
  <c r="AJ776" i="1"/>
  <c r="J874" i="1"/>
  <c r="AJ443" i="1"/>
  <c r="AN595" i="1"/>
  <c r="AJ567" i="1"/>
  <c r="J880" i="1"/>
  <c r="AJ911" i="1"/>
  <c r="AN20" i="1"/>
  <c r="J701" i="1"/>
  <c r="J385" i="1"/>
  <c r="AN1134" i="1"/>
  <c r="AN206" i="1"/>
  <c r="AN717" i="1"/>
  <c r="J677" i="1"/>
  <c r="AN964" i="1"/>
  <c r="AJ58" i="1"/>
  <c r="AN1185" i="1"/>
  <c r="J1034" i="1"/>
  <c r="AN234" i="1"/>
  <c r="AN757" i="1"/>
  <c r="AN1175" i="1"/>
  <c r="AN883" i="1"/>
  <c r="AJ1147" i="1"/>
  <c r="J853" i="1"/>
  <c r="AN158" i="1"/>
  <c r="AJ478" i="1"/>
  <c r="AJ27" i="1"/>
  <c r="AN1224" i="1"/>
  <c r="AJ770" i="1"/>
  <c r="AJ21" i="1"/>
  <c r="AJ337" i="1"/>
  <c r="J147" i="1"/>
  <c r="AJ1175" i="1"/>
  <c r="AJ1086" i="1"/>
  <c r="AN101" i="1"/>
  <c r="AN772" i="1"/>
  <c r="AN566" i="1"/>
  <c r="AJ1260" i="1"/>
  <c r="AN1033" i="1"/>
  <c r="AJ396" i="1"/>
  <c r="AN276" i="1"/>
  <c r="AJ841" i="1"/>
  <c r="AJ38" i="1"/>
  <c r="J255" i="1"/>
  <c r="J197" i="1"/>
  <c r="J882" i="1"/>
  <c r="J613" i="1"/>
  <c r="J1180" i="1"/>
  <c r="J257" i="1"/>
  <c r="J1021" i="1"/>
  <c r="AN341" i="1"/>
  <c r="AN600" i="1"/>
  <c r="J1177" i="1"/>
  <c r="AN376" i="1"/>
  <c r="J860" i="1"/>
  <c r="AJ221" i="1"/>
  <c r="J773" i="1"/>
  <c r="AN284" i="1"/>
  <c r="AN779" i="1"/>
  <c r="AN579" i="1"/>
  <c r="AN72" i="1"/>
  <c r="J254" i="1"/>
  <c r="AJ361" i="1"/>
  <c r="AJ288" i="1"/>
  <c r="AN518" i="1"/>
  <c r="J1089" i="1"/>
  <c r="AJ116" i="1"/>
  <c r="AJ1145" i="1"/>
  <c r="AJ1128" i="1"/>
  <c r="AJ1173" i="1"/>
  <c r="AJ156" i="1"/>
  <c r="AJ722" i="1"/>
  <c r="J243" i="1"/>
  <c r="AJ643" i="1"/>
  <c r="AJ871" i="1"/>
  <c r="AJ996" i="1"/>
  <c r="AN474" i="1"/>
  <c r="AN927" i="1"/>
  <c r="AJ46" i="1"/>
  <c r="AN1170" i="1"/>
  <c r="AJ1193" i="1"/>
  <c r="AJ1220" i="1"/>
  <c r="AN106" i="1"/>
  <c r="AN1154" i="1"/>
  <c r="AJ631" i="1"/>
  <c r="J1053" i="1"/>
  <c r="AJ220" i="1"/>
  <c r="AN864" i="1"/>
  <c r="AN1105" i="1"/>
  <c r="AJ739" i="1"/>
  <c r="AJ913" i="1"/>
  <c r="AJ706" i="1"/>
  <c r="AJ1071" i="1"/>
  <c r="AJ312" i="1"/>
  <c r="AJ416" i="1"/>
  <c r="AJ661" i="1"/>
  <c r="AN50" i="1"/>
  <c r="J1026" i="1"/>
  <c r="J1203" i="1"/>
  <c r="AJ1252" i="1"/>
  <c r="AJ1187" i="1"/>
  <c r="AN1011" i="1"/>
  <c r="J802" i="1"/>
  <c r="AJ715" i="1"/>
  <c r="J491" i="1"/>
  <c r="AN249" i="1"/>
  <c r="J351" i="1"/>
  <c r="AJ387" i="1"/>
  <c r="AJ8" i="1"/>
  <c r="AJ184" i="1"/>
  <c r="J286" i="1"/>
  <c r="AJ838" i="1"/>
  <c r="AJ651" i="1"/>
  <c r="AN1227" i="1"/>
  <c r="AN79" i="1"/>
  <c r="AN91" i="1"/>
  <c r="J893" i="1"/>
  <c r="AJ449" i="1"/>
  <c r="AJ197" i="1"/>
  <c r="AN1244" i="1"/>
  <c r="AN1143" i="1"/>
  <c r="AJ119" i="1"/>
  <c r="AJ1094" i="1"/>
  <c r="AN244" i="1"/>
  <c r="AN400" i="1"/>
  <c r="AJ872" i="1"/>
  <c r="J249" i="1"/>
  <c r="AN1071" i="1"/>
  <c r="J204" i="1"/>
  <c r="AJ1226" i="1"/>
  <c r="J742" i="1"/>
  <c r="AJ1160" i="1"/>
  <c r="AN774" i="1"/>
  <c r="AN667" i="1"/>
  <c r="AJ1234" i="1"/>
  <c r="J1009" i="1"/>
  <c r="AN396" i="1"/>
  <c r="J1241" i="1"/>
  <c r="J1244" i="1"/>
  <c r="J1059" i="1"/>
  <c r="J1058" i="1"/>
  <c r="AN669" i="1"/>
  <c r="AJ356" i="1"/>
  <c r="AN502" i="1"/>
  <c r="J572" i="1"/>
  <c r="AN781" i="1"/>
  <c r="AN9" i="1"/>
  <c r="AN850" i="1"/>
  <c r="AN235" i="1"/>
  <c r="J946" i="1"/>
  <c r="AJ640" i="1"/>
  <c r="J875" i="1"/>
  <c r="AJ199" i="1"/>
  <c r="AJ1079" i="1"/>
  <c r="AN191" i="1"/>
  <c r="J960" i="1"/>
  <c r="AN915" i="1"/>
  <c r="AJ1265" i="1"/>
  <c r="AJ316" i="1"/>
  <c r="AJ673" i="1"/>
  <c r="AN1271" i="1"/>
  <c r="AN242" i="1"/>
  <c r="J738" i="1"/>
  <c r="AN935" i="1"/>
  <c r="AJ710" i="1"/>
  <c r="AN568" i="1"/>
  <c r="AN1065" i="1"/>
  <c r="AN755" i="1"/>
  <c r="J892" i="1"/>
  <c r="AJ1182" i="1"/>
  <c r="AJ830" i="1"/>
  <c r="AJ828" i="1"/>
  <c r="J1154" i="1"/>
  <c r="J86" i="1"/>
  <c r="J604" i="1"/>
  <c r="J570" i="1"/>
  <c r="AN275" i="1"/>
  <c r="AJ48" i="1"/>
  <c r="AJ984" i="1"/>
  <c r="AJ678" i="1"/>
  <c r="AJ357" i="1"/>
  <c r="AN403" i="1"/>
  <c r="J612" i="1"/>
  <c r="J488" i="1"/>
  <c r="AJ772" i="1"/>
  <c r="AJ412" i="1"/>
  <c r="AJ1237" i="1"/>
  <c r="AN1128" i="1"/>
  <c r="AN402" i="1"/>
  <c r="AJ942" i="1"/>
  <c r="AJ801" i="1"/>
  <c r="J28" i="1"/>
  <c r="AN1020" i="1"/>
  <c r="AN617" i="1"/>
  <c r="AJ1141" i="1"/>
  <c r="J1117" i="1"/>
  <c r="AJ1214" i="1"/>
  <c r="AN258" i="1"/>
  <c r="J532" i="1"/>
  <c r="AJ1230" i="1"/>
  <c r="AJ417" i="1"/>
  <c r="AJ1012" i="1"/>
  <c r="AN89" i="1"/>
  <c r="J1111" i="1"/>
  <c r="AN161" i="1"/>
  <c r="AN496" i="1"/>
  <c r="AJ1215" i="1"/>
  <c r="AN1239" i="1"/>
  <c r="AJ334" i="1"/>
  <c r="AN179" i="1"/>
  <c r="AJ419" i="1"/>
  <c r="AJ848" i="1"/>
  <c r="AN1265" i="1"/>
  <c r="AJ1248" i="1"/>
  <c r="J721" i="1"/>
  <c r="J8" i="1"/>
  <c r="AJ1122" i="1"/>
  <c r="AJ1185" i="1"/>
  <c r="AJ803" i="1"/>
  <c r="AJ1083" i="1"/>
  <c r="J349" i="1"/>
  <c r="AN423" i="1"/>
  <c r="J221" i="1"/>
  <c r="AJ59" i="1"/>
  <c r="AN1254" i="1"/>
  <c r="AN492" i="1"/>
  <c r="AJ9" i="1"/>
  <c r="AJ134" i="1"/>
  <c r="J661" i="1"/>
  <c r="AJ1257" i="1"/>
  <c r="AJ590" i="1"/>
  <c r="J142" i="1"/>
  <c r="AN700" i="1"/>
  <c r="AJ186" i="1"/>
  <c r="AN1093" i="1"/>
  <c r="J542" i="1"/>
  <c r="AJ140" i="1"/>
  <c r="AJ852" i="1"/>
  <c r="AJ1153" i="1"/>
  <c r="AN1092" i="1"/>
  <c r="AN274" i="1"/>
  <c r="AN41" i="1"/>
  <c r="J856" i="1"/>
  <c r="AN1181" i="1"/>
  <c r="AN267" i="1"/>
  <c r="J1163" i="1"/>
  <c r="J1064" i="1"/>
  <c r="AN968" i="1"/>
  <c r="AN1212" i="1"/>
  <c r="AN209" i="1"/>
  <c r="J11" i="1"/>
  <c r="J1029" i="1"/>
  <c r="AJ789" i="1"/>
  <c r="AJ1164" i="1"/>
  <c r="AJ588" i="1"/>
  <c r="AJ485" i="1"/>
  <c r="AJ1085" i="1"/>
  <c r="J1041" i="1"/>
  <c r="AJ1072" i="1"/>
  <c r="AJ409" i="1"/>
  <c r="AN309" i="1"/>
  <c r="AN1156" i="1"/>
  <c r="AN422" i="1"/>
  <c r="AJ1059" i="1"/>
  <c r="AN1003" i="1"/>
  <c r="J233" i="1"/>
  <c r="AN674" i="1"/>
  <c r="J1227" i="1"/>
  <c r="J1233" i="1"/>
  <c r="AN705" i="1"/>
  <c r="AJ1039" i="1"/>
  <c r="J1192" i="1"/>
  <c r="AN278" i="1"/>
  <c r="J1005" i="1"/>
  <c r="AN1054" i="1"/>
  <c r="AN1252" i="1"/>
  <c r="AN887" i="1"/>
  <c r="AJ973" i="1"/>
  <c r="AN844" i="1"/>
  <c r="J516" i="1"/>
  <c r="AN222" i="1"/>
  <c r="AJ63" i="1"/>
  <c r="AJ271" i="1"/>
  <c r="AJ1268" i="1"/>
  <c r="J31" i="1"/>
  <c r="AJ811" i="1"/>
  <c r="J993" i="1"/>
  <c r="AJ1113" i="1"/>
  <c r="AJ458" i="1"/>
  <c r="AN944" i="1"/>
  <c r="AJ274" i="1"/>
  <c r="AN433" i="1"/>
  <c r="AJ131" i="1"/>
  <c r="AJ1025" i="1"/>
  <c r="AN1008" i="1"/>
  <c r="AJ340" i="1"/>
  <c r="AN332" i="1"/>
  <c r="J941" i="1"/>
  <c r="J1178" i="1"/>
  <c r="J41" i="1"/>
  <c r="J1025" i="1"/>
  <c r="J633" i="1"/>
  <c r="J124" i="1"/>
  <c r="J744" i="1"/>
  <c r="AJ738" i="1"/>
  <c r="J323" i="1"/>
  <c r="AJ1163" i="1"/>
  <c r="AJ644" i="1"/>
  <c r="AN571" i="1"/>
  <c r="AN510" i="1"/>
  <c r="J762" i="1"/>
  <c r="AJ998" i="1"/>
  <c r="J692" i="1"/>
  <c r="AN18" i="1"/>
  <c r="J527" i="1"/>
  <c r="AJ1188" i="1"/>
  <c r="AJ322" i="1"/>
  <c r="AN1213" i="1"/>
  <c r="J528" i="1"/>
  <c r="AN482" i="1"/>
  <c r="AJ399" i="1"/>
  <c r="J837" i="1"/>
  <c r="AJ956" i="1"/>
  <c r="J467" i="1"/>
  <c r="AN122" i="1"/>
  <c r="AJ919" i="1"/>
  <c r="AJ166" i="1"/>
  <c r="AJ839" i="1"/>
  <c r="AN61" i="1"/>
  <c r="AJ54" i="1"/>
  <c r="AJ50" i="1"/>
  <c r="AJ7" i="1"/>
  <c r="AJ25" i="1"/>
  <c r="AN583" i="1"/>
  <c r="J1098" i="1"/>
  <c r="AJ74" i="1"/>
  <c r="J1065" i="1"/>
  <c r="J966" i="1"/>
  <c r="AJ67" i="1"/>
  <c r="AN840" i="1"/>
  <c r="AN730" i="1"/>
  <c r="AJ1014" i="1"/>
  <c r="AJ1106" i="1"/>
  <c r="AJ302" i="1"/>
  <c r="J595" i="1"/>
  <c r="AN805" i="1"/>
  <c r="J785" i="1"/>
  <c r="AJ415" i="1"/>
  <c r="AJ734" i="1"/>
  <c r="AN618" i="1"/>
  <c r="AN893" i="1"/>
  <c r="J139" i="1"/>
  <c r="AN823" i="1"/>
  <c r="AN526" i="1"/>
  <c r="AN1142" i="1"/>
  <c r="AN488" i="1"/>
  <c r="AJ323" i="1"/>
  <c r="AJ488" i="1"/>
  <c r="J924" i="1"/>
  <c r="AN615" i="1"/>
  <c r="J959" i="1"/>
  <c r="J436" i="1"/>
  <c r="AJ87" i="1"/>
  <c r="AN1067" i="1"/>
  <c r="AN406" i="1"/>
  <c r="AN621" i="1"/>
  <c r="AJ536" i="1"/>
  <c r="AJ504" i="1"/>
  <c r="AN796" i="1"/>
  <c r="AN1032" i="1"/>
  <c r="AN530" i="1"/>
  <c r="AJ1209" i="1"/>
  <c r="AN143" i="1"/>
  <c r="AJ239" i="1"/>
  <c r="AN211" i="1"/>
  <c r="AN1043" i="1"/>
  <c r="J53" i="1"/>
  <c r="AN1114" i="1"/>
  <c r="AN53" i="1"/>
  <c r="J112" i="1"/>
  <c r="AN790" i="1"/>
  <c r="AN1041" i="1"/>
  <c r="AJ568" i="1"/>
  <c r="AN26" i="1"/>
  <c r="AJ1203" i="1"/>
  <c r="AJ1231" i="1"/>
  <c r="AN264" i="1"/>
  <c r="AJ104" i="1"/>
  <c r="AJ479" i="1"/>
  <c r="AJ444" i="1"/>
  <c r="AN1218" i="1"/>
  <c r="AN886" i="1"/>
  <c r="AN1042" i="1"/>
  <c r="J895" i="1"/>
  <c r="AJ947" i="1"/>
  <c r="AJ540" i="1"/>
  <c r="AN199" i="1"/>
  <c r="J252" i="1"/>
  <c r="AJ957" i="1"/>
  <c r="J769" i="1"/>
  <c r="AJ42" i="1"/>
  <c r="AJ835" i="1"/>
  <c r="AN283" i="1"/>
  <c r="AN440" i="1"/>
  <c r="AN98" i="1"/>
  <c r="AJ282" i="1"/>
  <c r="J619" i="1"/>
  <c r="AJ771" i="1"/>
  <c r="AJ559" i="1"/>
  <c r="AN246" i="1"/>
  <c r="J419" i="1"/>
  <c r="AN725" i="1"/>
  <c r="AN784" i="1"/>
  <c r="AN1243" i="1"/>
  <c r="AN109" i="1"/>
  <c r="AN606" i="1"/>
  <c r="J876" i="1"/>
  <c r="AJ622" i="1"/>
  <c r="AN565" i="1"/>
  <c r="AN137" i="1"/>
  <c r="AJ348" i="1"/>
  <c r="AJ66" i="1"/>
  <c r="AN16" i="1"/>
  <c r="AN312" i="1"/>
  <c r="AJ664" i="1"/>
  <c r="J47" i="1"/>
  <c r="J655" i="1"/>
  <c r="J767" i="1"/>
  <c r="AN37" i="1"/>
  <c r="AN1081" i="1"/>
  <c r="J587" i="1"/>
  <c r="AN1015" i="1"/>
  <c r="AJ157" i="1"/>
  <c r="AN933" i="1"/>
  <c r="AJ564" i="1"/>
  <c r="AN463" i="1"/>
  <c r="J167" i="1"/>
  <c r="AJ1139" i="1"/>
  <c r="AJ788" i="1"/>
  <c r="J46" i="1"/>
  <c r="AN366" i="1"/>
  <c r="AN735" i="1"/>
  <c r="J524" i="1"/>
  <c r="AJ1132" i="1"/>
  <c r="J359" i="1"/>
  <c r="J1133" i="1"/>
  <c r="AJ860" i="1"/>
  <c r="AN44" i="1"/>
  <c r="AJ699" i="1"/>
  <c r="AJ930" i="1"/>
  <c r="AJ1062" i="1"/>
  <c r="AJ995" i="1"/>
  <c r="AN936" i="1"/>
  <c r="J387" i="1"/>
  <c r="J155" i="1"/>
  <c r="AJ713" i="1"/>
  <c r="J287" i="1"/>
  <c r="J992" i="1"/>
  <c r="AN1037" i="1"/>
  <c r="AN1176" i="1"/>
  <c r="AJ159" i="1"/>
  <c r="AN938" i="1"/>
  <c r="J1167" i="1"/>
  <c r="J37" i="1"/>
  <c r="AN586" i="1"/>
  <c r="AJ491" i="1"/>
  <c r="AN93" i="1"/>
  <c r="AN736" i="1"/>
  <c r="AN815" i="1"/>
  <c r="J1209" i="1"/>
  <c r="AN60" i="1"/>
  <c r="AJ481" i="1"/>
  <c r="AN769" i="1"/>
  <c r="J336" i="1"/>
  <c r="AN169" i="1"/>
  <c r="J1189" i="1"/>
  <c r="AN351" i="1"/>
  <c r="AN1002" i="1"/>
  <c r="AJ1245" i="1"/>
  <c r="AJ1142" i="1"/>
  <c r="J1145" i="1"/>
  <c r="AJ781" i="1"/>
  <c r="J1202" i="1"/>
  <c r="AJ616" i="1"/>
  <c r="AJ888" i="1"/>
  <c r="AJ687" i="1"/>
  <c r="AJ1195" i="1"/>
  <c r="J215" i="1"/>
  <c r="J1236" i="1"/>
  <c r="J5" i="1"/>
  <c r="AJ1064" i="1"/>
  <c r="AN410" i="1"/>
  <c r="AN963" i="1"/>
  <c r="AJ215" i="1"/>
  <c r="AN453" i="1"/>
  <c r="J726" i="1"/>
  <c r="AJ1103" i="1"/>
  <c r="J848" i="1"/>
  <c r="AJ262" i="1"/>
  <c r="AN524" i="1"/>
  <c r="AN714" i="1"/>
  <c r="AN1255" i="1"/>
  <c r="AN890" i="1"/>
  <c r="AN1072" i="1"/>
  <c r="J822" i="1"/>
  <c r="J74" i="1"/>
  <c r="AJ1127" i="1"/>
  <c r="AN462" i="1"/>
  <c r="AJ1008" i="1"/>
  <c r="J723" i="1"/>
  <c r="AJ16" i="1"/>
  <c r="AN678" i="1"/>
  <c r="AJ347" i="1"/>
  <c r="J299" i="1"/>
  <c r="AN981" i="1"/>
  <c r="J377" i="1"/>
  <c r="AN514" i="1"/>
  <c r="AJ39" i="1"/>
  <c r="AN826" i="1"/>
  <c r="AN967" i="1"/>
  <c r="AN478" i="1"/>
  <c r="AJ55" i="1"/>
  <c r="AN385" i="1"/>
  <c r="AN559" i="1"/>
  <c r="AN1103" i="1"/>
  <c r="AN77" i="1"/>
  <c r="AJ657" i="1"/>
  <c r="AJ303" i="1"/>
  <c r="AJ1070" i="1"/>
  <c r="AJ372" i="1"/>
  <c r="AJ200" i="1"/>
  <c r="J1083" i="1"/>
  <c r="J793" i="1"/>
  <c r="AN265" i="1"/>
  <c r="AN588" i="1"/>
  <c r="J1223" i="1"/>
  <c r="AJ654" i="1"/>
  <c r="AJ277" i="1"/>
  <c r="J464" i="1"/>
  <c r="AJ704" i="1"/>
  <c r="AN65" i="1"/>
  <c r="J481" i="1"/>
  <c r="AN974" i="1"/>
  <c r="AN1024" i="1"/>
  <c r="AN1130" i="1"/>
  <c r="AJ1082" i="1"/>
  <c r="AN832" i="1"/>
  <c r="AJ297" i="1"/>
  <c r="J679" i="1"/>
  <c r="J988" i="1"/>
  <c r="J953" i="1"/>
  <c r="J7" i="1"/>
  <c r="AN1228" i="1"/>
  <c r="AN651" i="1"/>
  <c r="J19" i="1"/>
  <c r="AN1174" i="1"/>
  <c r="AN1259" i="1"/>
  <c r="AJ725" i="1"/>
  <c r="AN1035" i="1"/>
  <c r="AN633" i="1"/>
  <c r="AN908" i="1"/>
  <c r="AN549" i="1"/>
  <c r="AJ248" i="1"/>
  <c r="J321" i="1"/>
  <c r="AN357" i="1"/>
  <c r="AN603" i="1"/>
  <c r="J1210" i="1"/>
  <c r="J887" i="1"/>
  <c r="J1104" i="1"/>
  <c r="AN38" i="1"/>
  <c r="J1028" i="1"/>
  <c r="AN616" i="1"/>
  <c r="AN153" i="1"/>
  <c r="AN646" i="1"/>
  <c r="AN896" i="1"/>
  <c r="J178" i="1"/>
  <c r="AJ613" i="1"/>
  <c r="AJ695" i="1"/>
  <c r="J834" i="1"/>
  <c r="AJ141" i="1"/>
  <c r="AJ1149" i="1"/>
  <c r="J944" i="1"/>
  <c r="AJ858" i="1"/>
  <c r="AJ482" i="1"/>
  <c r="AN138" i="1"/>
  <c r="AJ748" i="1"/>
  <c r="AJ823" i="1"/>
  <c r="AJ1099" i="1"/>
  <c r="J1097" i="1"/>
  <c r="J591" i="1"/>
  <c r="AJ501" i="1"/>
  <c r="AJ889" i="1"/>
  <c r="J703" i="1"/>
  <c r="AN692" i="1"/>
  <c r="J1119" i="1"/>
  <c r="AJ541" i="1"/>
  <c r="AN745" i="1"/>
  <c r="AJ1026" i="1"/>
  <c r="AJ483" i="1"/>
  <c r="J186" i="1"/>
  <c r="AN1158" i="1"/>
  <c r="AN29" i="1"/>
  <c r="AJ533" i="1"/>
  <c r="AN598" i="1"/>
  <c r="AJ604" i="1"/>
  <c r="J789" i="1"/>
  <c r="J1257" i="1"/>
  <c r="AJ791" i="1"/>
  <c r="AN466" i="1"/>
  <c r="J670" i="1"/>
  <c r="AN684" i="1"/>
  <c r="AN446" i="1"/>
  <c r="AN28" i="1"/>
  <c r="AJ621" i="1"/>
  <c r="AN325" i="1"/>
  <c r="J981" i="1"/>
  <c r="J35" i="1"/>
  <c r="AJ607" i="1"/>
  <c r="AJ114" i="1"/>
  <c r="AN992" i="1"/>
  <c r="J877" i="1"/>
  <c r="AJ939" i="1"/>
  <c r="AN546" i="1"/>
  <c r="J501" i="1"/>
  <c r="AN990" i="1"/>
  <c r="AN145" i="1"/>
  <c r="AN1164" i="1"/>
  <c r="AJ1029" i="1"/>
  <c r="J807" i="1"/>
  <c r="AN929" i="1"/>
  <c r="AN783" i="1"/>
  <c r="AJ898" i="1"/>
  <c r="AN734" i="1"/>
  <c r="AN1068" i="1"/>
  <c r="J936" i="1"/>
  <c r="AJ1104" i="1"/>
  <c r="AJ527" i="1"/>
  <c r="AN816" i="1"/>
  <c r="AN339" i="1"/>
  <c r="AJ1027" i="1"/>
  <c r="AN1014" i="1"/>
  <c r="J819" i="1"/>
  <c r="J1008" i="1"/>
  <c r="AN706" i="1"/>
  <c r="AN1221" i="1"/>
  <c r="AN703" i="1"/>
  <c r="AJ379" i="1"/>
  <c r="AJ1036" i="1"/>
  <c r="AN240" i="1"/>
  <c r="J495" i="1"/>
  <c r="J688" i="1"/>
  <c r="AN647" i="1"/>
  <c r="AJ885" i="1"/>
  <c r="AN139" i="1"/>
  <c r="AN32" i="1"/>
  <c r="AJ68" i="1"/>
  <c r="AJ321" i="1"/>
  <c r="AJ821" i="1"/>
  <c r="AN953" i="1"/>
  <c r="AJ1189" i="1"/>
  <c r="AN726" i="1"/>
  <c r="J642" i="1"/>
  <c r="AJ52" i="1"/>
  <c r="J1148" i="1"/>
  <c r="AN386" i="1"/>
  <c r="AJ290" i="1"/>
  <c r="J179" i="1"/>
  <c r="AJ261" i="1"/>
  <c r="AN43" i="1"/>
  <c r="J976" i="1"/>
  <c r="J342" i="1"/>
  <c r="J383" i="1"/>
  <c r="J241" i="1"/>
  <c r="AN767" i="1"/>
  <c r="AN1171" i="1"/>
  <c r="AJ212" i="1"/>
  <c r="AN327" i="1"/>
  <c r="J1096" i="1"/>
  <c r="AN1110" i="1"/>
  <c r="AN316" i="1"/>
  <c r="J770" i="1"/>
  <c r="J912" i="1"/>
  <c r="AN377" i="1"/>
  <c r="AN1129" i="1"/>
  <c r="J391" i="1"/>
  <c r="J175" i="1"/>
  <c r="AJ247" i="1"/>
  <c r="AJ222" i="1"/>
  <c r="AJ124" i="1"/>
  <c r="J496" i="1"/>
  <c r="AJ1003" i="1"/>
  <c r="AN23" i="1"/>
  <c r="AN949" i="1"/>
  <c r="AN363" i="1"/>
  <c r="AN1208" i="1"/>
  <c r="J97" i="1"/>
  <c r="J61" i="1"/>
  <c r="AJ320" i="1"/>
  <c r="AN1155" i="1"/>
  <c r="AJ296" i="1"/>
  <c r="AN1160" i="1"/>
  <c r="J394" i="1"/>
  <c r="AJ882" i="1"/>
  <c r="AJ1005" i="1"/>
  <c r="AN499" i="1"/>
  <c r="AN165" i="1"/>
  <c r="J1211" i="1"/>
  <c r="AJ264" i="1"/>
  <c r="AN494" i="1"/>
  <c r="J114" i="1"/>
  <c r="AJ353" i="1"/>
  <c r="AN1214" i="1"/>
  <c r="AN160" i="1"/>
  <c r="AN728" i="1"/>
  <c r="AN320" i="1"/>
  <c r="AJ688" i="1"/>
  <c r="AJ56" i="1"/>
  <c r="AN68" i="1"/>
  <c r="J482" i="1"/>
  <c r="AJ1057" i="1"/>
  <c r="AJ551" i="1"/>
  <c r="AN1172" i="1"/>
  <c r="J810" i="1"/>
  <c r="AN421" i="1"/>
  <c r="J552" i="1"/>
  <c r="AJ245" i="1"/>
  <c r="AJ1133" i="1"/>
  <c r="AJ158" i="1"/>
  <c r="AN1191" i="1"/>
  <c r="AJ816" i="1"/>
  <c r="AJ214" i="1"/>
  <c r="AN976" i="1"/>
  <c r="J889" i="1"/>
  <c r="J843" i="1"/>
  <c r="J1164" i="1"/>
  <c r="AN912" i="1"/>
  <c r="AJ599" i="1"/>
  <c r="J1081" i="1"/>
  <c r="J1051" i="1"/>
  <c r="AN639" i="1"/>
  <c r="AJ851" i="1"/>
  <c r="J996" i="1"/>
  <c r="AJ154" i="1"/>
  <c r="AN1053" i="1"/>
  <c r="AJ932" i="1"/>
  <c r="J1205" i="1"/>
  <c r="AN223" i="1"/>
  <c r="AN811" i="1"/>
  <c r="AJ733" i="1"/>
  <c r="AJ241" i="1"/>
  <c r="J328" i="1"/>
  <c r="AN1109" i="1"/>
  <c r="AN241" i="1"/>
  <c r="AJ439" i="1"/>
  <c r="J657" i="1"/>
  <c r="J1187" i="1"/>
  <c r="AJ731" i="1"/>
  <c r="AN741" i="1"/>
  <c r="AJ668" i="1"/>
  <c r="AJ1169" i="1"/>
  <c r="AN718" i="1"/>
  <c r="AN988" i="1"/>
  <c r="AJ539" i="1"/>
  <c r="AJ418" i="1"/>
  <c r="J737" i="1"/>
  <c r="AN7" i="1"/>
  <c r="AJ611" i="1"/>
  <c r="J943" i="1"/>
  <c r="AN534" i="1"/>
  <c r="J828" i="1"/>
  <c r="J331" i="1"/>
  <c r="J344" i="1"/>
  <c r="AN863" i="1"/>
  <c r="J915" i="1"/>
  <c r="AN1133" i="1"/>
  <c r="AN1009" i="1"/>
  <c r="AN778" i="1"/>
  <c r="J622" i="1"/>
  <c r="J1141" i="1"/>
  <c r="J1128" i="1"/>
  <c r="AJ167" i="1"/>
  <c r="J696" i="1"/>
  <c r="AJ812" i="1"/>
  <c r="AJ756" i="1"/>
  <c r="AJ589" i="1"/>
  <c r="AN1161" i="1"/>
  <c r="J49" i="1"/>
  <c r="J643" i="1"/>
  <c r="J24" i="1"/>
  <c r="AJ1109" i="1"/>
  <c r="AN1245" i="1"/>
  <c r="AJ736" i="1"/>
  <c r="J214" i="1"/>
  <c r="AJ1158" i="1"/>
  <c r="AJ360" i="1"/>
  <c r="AJ793" i="1"/>
  <c r="AN119" i="1"/>
  <c r="J411" i="1"/>
  <c r="J272" i="1"/>
  <c r="AN1029" i="1"/>
  <c r="AJ397" i="1"/>
  <c r="AJ572" i="1"/>
  <c r="AJ1041" i="1"/>
  <c r="AJ49" i="1"/>
  <c r="J1030" i="1"/>
  <c r="AJ129" i="1"/>
  <c r="AN1083" i="1"/>
  <c r="AN1196" i="1"/>
  <c r="AJ191" i="1"/>
  <c r="AN82" i="1"/>
  <c r="AJ1266" i="1"/>
  <c r="AN1070" i="1"/>
  <c r="AN627" i="1"/>
  <c r="AJ990" i="1"/>
  <c r="AJ676" i="1"/>
  <c r="AN1086" i="1"/>
  <c r="J968" i="1"/>
  <c r="AN630" i="1"/>
  <c r="AN338" i="1"/>
  <c r="AN922" i="1"/>
  <c r="AJ521" i="1"/>
  <c r="J1109" i="1"/>
  <c r="AN758" i="1"/>
  <c r="AJ196" i="1"/>
  <c r="AJ185" i="1"/>
  <c r="AJ1037" i="1"/>
  <c r="AN1064" i="1"/>
  <c r="AN691" i="1"/>
  <c r="AJ172" i="1"/>
  <c r="AN270" i="1"/>
  <c r="AJ319" i="1"/>
  <c r="AN348" i="1"/>
  <c r="AJ1010" i="1"/>
  <c r="AJ53" i="1"/>
  <c r="AJ958" i="1"/>
  <c r="AN1076" i="1"/>
  <c r="AJ1198" i="1"/>
  <c r="AN696" i="1"/>
  <c r="AN151" i="1"/>
  <c r="AN570" i="1"/>
  <c r="AJ324" i="1"/>
  <c r="AJ912" i="1"/>
  <c r="AJ395" i="1"/>
  <c r="AN47" i="1"/>
  <c r="J1091" i="1"/>
  <c r="AN132" i="1"/>
  <c r="AJ229" i="1"/>
  <c r="AN972" i="1"/>
  <c r="AN1194" i="1"/>
  <c r="AN251" i="1"/>
  <c r="AN891" i="1"/>
  <c r="AJ952" i="1"/>
  <c r="J203" i="1"/>
  <c r="J740" i="1"/>
  <c r="J1159" i="1"/>
  <c r="AN431" i="1"/>
  <c r="AN958" i="1"/>
  <c r="AN563" i="1"/>
  <c r="J172" i="1"/>
  <c r="AJ175" i="1"/>
  <c r="AN322" i="1"/>
  <c r="J987" i="1"/>
  <c r="J549" i="1"/>
  <c r="J209" i="1"/>
  <c r="AN412" i="1"/>
  <c r="J663" i="1"/>
  <c r="AJ295" i="1"/>
  <c r="J969" i="1"/>
  <c r="AN760" i="1"/>
  <c r="AJ125" i="1"/>
  <c r="AN181" i="1"/>
  <c r="AN920" i="1"/>
  <c r="AN1121" i="1"/>
  <c r="J986" i="1"/>
  <c r="AN1052" i="1"/>
  <c r="AJ1080" i="1"/>
  <c r="AN585" i="1"/>
  <c r="AN301" i="1"/>
  <c r="AN473" i="1"/>
  <c r="AJ224" i="1"/>
  <c r="AJ724" i="1"/>
  <c r="J51" i="1"/>
  <c r="AJ1138" i="1"/>
  <c r="AJ641" i="1"/>
  <c r="AN383" i="1"/>
  <c r="AJ892" i="1"/>
  <c r="AN1186" i="1"/>
  <c r="AJ102" i="1"/>
  <c r="J90" i="1"/>
  <c r="AN839" i="1"/>
  <c r="AN900" i="1"/>
  <c r="AN556" i="1"/>
  <c r="AJ1115" i="1"/>
  <c r="AN837" i="1"/>
  <c r="AJ490" i="1"/>
  <c r="AN719" i="1"/>
  <c r="AJ1004" i="1"/>
  <c r="AJ468" i="1"/>
  <c r="J845" i="1"/>
  <c r="AN147" i="1"/>
  <c r="AJ1112" i="1"/>
  <c r="AJ967" i="1"/>
  <c r="J284" i="1"/>
  <c r="AN1217" i="1"/>
  <c r="AJ689" i="1"/>
  <c r="AJ427" i="1"/>
  <c r="J64" i="1"/>
  <c r="J732" i="1"/>
  <c r="AN25" i="1"/>
  <c r="AJ47" i="1"/>
  <c r="J905" i="1"/>
  <c r="AN353" i="1"/>
  <c r="AN486" i="1"/>
  <c r="J511" i="1"/>
  <c r="J555" i="1"/>
  <c r="J821" i="1"/>
  <c r="AJ1205" i="1"/>
  <c r="AJ456" i="1"/>
  <c r="J510" i="1"/>
  <c r="AJ461" i="1"/>
  <c r="J680" i="1"/>
  <c r="AJ95" i="1"/>
  <c r="J1067" i="1"/>
  <c r="AJ35" i="1"/>
  <c r="AJ1116" i="1"/>
  <c r="AJ1255" i="1"/>
  <c r="J471" i="1"/>
  <c r="J21" i="1"/>
  <c r="J794" i="1"/>
  <c r="J1221" i="1"/>
  <c r="J733" i="1"/>
  <c r="J1245" i="1"/>
  <c r="AN690" i="1"/>
  <c r="AN985" i="1"/>
  <c r="AN1257" i="1"/>
  <c r="J825" i="1"/>
  <c r="AN766" i="1"/>
  <c r="AN522" i="1"/>
  <c r="AJ435" i="1"/>
  <c r="AN280" i="1"/>
  <c r="AN124" i="1"/>
  <c r="AJ833" i="1"/>
  <c r="AN810" i="1"/>
  <c r="AJ535" i="1"/>
  <c r="AJ1217" i="1"/>
  <c r="J58" i="1"/>
  <c r="AJ255" i="1"/>
  <c r="J1004" i="1"/>
  <c r="J693" i="1"/>
  <c r="J416" i="1"/>
  <c r="AJ1021" i="1"/>
  <c r="J1169" i="1"/>
  <c r="AN282" i="1"/>
  <c r="J883" i="1"/>
  <c r="AN1087" i="1"/>
  <c r="J440" i="1"/>
  <c r="AJ669" i="1"/>
  <c r="AJ519" i="1"/>
  <c r="AN551" i="1"/>
  <c r="J1212" i="1"/>
  <c r="J886" i="1"/>
  <c r="J1069" i="1"/>
  <c r="AN455" i="1"/>
  <c r="J60" i="1"/>
  <c r="AJ582" i="1"/>
  <c r="J415" i="1"/>
  <c r="AJ976" i="1"/>
  <c r="AN562" i="1"/>
  <c r="AJ1054" i="1"/>
  <c r="AN966" i="1"/>
  <c r="AN612" i="1"/>
  <c r="AJ96" i="1"/>
  <c r="J478" i="1"/>
  <c r="J788" i="1"/>
  <c r="AJ818" i="1"/>
  <c r="AN368" i="1"/>
  <c r="AJ526" i="1"/>
  <c r="AJ886" i="1"/>
  <c r="AN1126" i="1"/>
  <c r="J713" i="1"/>
  <c r="AN1055" i="1"/>
  <c r="AN248" i="1"/>
  <c r="J16" i="1"/>
  <c r="AN1149" i="1"/>
  <c r="J955" i="1"/>
  <c r="AN188" i="1"/>
  <c r="AN146" i="1"/>
  <c r="AJ258" i="1"/>
  <c r="AN1177" i="1"/>
  <c r="J50" i="1"/>
  <c r="J281" i="1"/>
  <c r="J212" i="1"/>
  <c r="J1142" i="1"/>
  <c r="AN88" i="1"/>
  <c r="AJ169" i="1"/>
  <c r="AJ574" i="1"/>
  <c r="AJ464" i="1"/>
  <c r="AJ1213" i="1"/>
  <c r="AJ1000" i="1"/>
  <c r="AN293" i="1"/>
  <c r="AN1256" i="1"/>
  <c r="J787" i="1"/>
  <c r="AJ1140" i="1"/>
  <c r="J757" i="1"/>
  <c r="AJ402" i="1"/>
  <c r="AJ993" i="1"/>
  <c r="AN134" i="1"/>
  <c r="AN370" i="1"/>
  <c r="J616" i="1"/>
  <c r="AJ844" i="1"/>
  <c r="AJ760" i="1"/>
  <c r="AJ794" i="1"/>
  <c r="AJ195" i="1"/>
  <c r="AN1202" i="1"/>
  <c r="J529" i="1"/>
  <c r="AJ467" i="1"/>
  <c r="AN855" i="1"/>
  <c r="AN100" i="1"/>
  <c r="AN1249" i="1"/>
  <c r="AN110" i="1"/>
  <c r="AJ1049" i="1"/>
  <c r="AN701" i="1"/>
  <c r="AN1151" i="1"/>
  <c r="J493" i="1"/>
  <c r="AJ377" i="1"/>
  <c r="AJ1246" i="1"/>
  <c r="AJ121" i="1"/>
  <c r="J276" i="1"/>
  <c r="AJ881" i="1"/>
  <c r="AN273" i="1"/>
  <c r="J641" i="1"/>
  <c r="AN834" i="1"/>
  <c r="J297" i="1"/>
  <c r="AN342" i="1"/>
  <c r="AN185" i="1"/>
  <c r="AN1005" i="1"/>
  <c r="AN345" i="1"/>
  <c r="AN558" i="1"/>
  <c r="J861" i="1"/>
  <c r="AJ441" i="1"/>
  <c r="AJ313" i="1"/>
  <c r="AN715" i="1"/>
  <c r="J852" i="1"/>
  <c r="J1035" i="1"/>
  <c r="AN290" i="1"/>
  <c r="AN813" i="1"/>
  <c r="AJ509" i="1"/>
  <c r="AJ1105" i="1"/>
  <c r="AN787" i="1"/>
  <c r="J181" i="1"/>
  <c r="AN567" i="1"/>
  <c r="J153" i="1"/>
  <c r="AN245" i="1"/>
  <c r="AJ672" i="1"/>
  <c r="AJ219" i="1"/>
  <c r="AJ819" i="1"/>
  <c r="J180" i="1"/>
  <c r="AJ652" i="1"/>
  <c r="AN540" i="1"/>
  <c r="J1243" i="1"/>
  <c r="AJ714" i="1"/>
  <c r="AJ205" i="1"/>
  <c r="AN773" i="1"/>
  <c r="AN590" i="1"/>
  <c r="AJ414" i="1"/>
  <c r="J999" i="1"/>
  <c r="AJ971" i="1"/>
  <c r="AN1195" i="1"/>
  <c r="AJ861" i="1"/>
  <c r="AN154" i="1"/>
  <c r="AN1025" i="1"/>
  <c r="AJ1108" i="1"/>
  <c r="AN884" i="1"/>
  <c r="AN620" i="1"/>
  <c r="AJ909" i="1"/>
  <c r="AN1122" i="1"/>
  <c r="AN392" i="1"/>
  <c r="J617" i="1"/>
  <c r="AN991" i="1"/>
  <c r="J1166" i="1"/>
  <c r="AN364" i="1"/>
  <c r="AJ1067" i="1"/>
  <c r="AJ495" i="1"/>
  <c r="J136" i="1"/>
  <c r="AJ71" i="1"/>
  <c r="AN379" i="1"/>
  <c r="AN720" i="1"/>
  <c r="J891" i="1"/>
  <c r="AN471" i="1"/>
  <c r="J567" i="1"/>
  <c r="AN195" i="1"/>
  <c r="AN416" i="1"/>
  <c r="AJ712" i="1"/>
  <c r="J123" i="1"/>
  <c r="AN898" i="1"/>
  <c r="AJ22" i="1"/>
  <c r="AJ1206" i="1"/>
  <c r="AJ343" i="1"/>
  <c r="J978" i="1"/>
  <c r="AN1019" i="1"/>
  <c r="AJ434" i="1"/>
  <c r="AJ336" i="1"/>
  <c r="AJ601" i="1"/>
  <c r="AJ1046" i="1"/>
  <c r="AN1184" i="1"/>
  <c r="AJ90" i="1"/>
  <c r="AN457" i="1"/>
  <c r="AJ761" i="1"/>
  <c r="AJ829" i="1"/>
  <c r="AN626" i="1"/>
  <c r="AJ465" i="1"/>
  <c r="AJ1201" i="1"/>
  <c r="AN661" i="1"/>
  <c r="AJ1172" i="1"/>
  <c r="J850" i="1"/>
  <c r="AN552" i="1"/>
  <c r="J949" i="1"/>
  <c r="J490" i="1"/>
  <c r="J39" i="1"/>
  <c r="AJ1060" i="1"/>
  <c r="AN932" i="1"/>
  <c r="J720" i="1"/>
  <c r="J132" i="1"/>
  <c r="AN748" i="1"/>
  <c r="J332" i="1"/>
  <c r="AN764" i="1"/>
  <c r="J1228" i="1"/>
  <c r="AN532" i="1"/>
  <c r="AN225" i="1"/>
  <c r="AN1230" i="1"/>
  <c r="AJ783" i="1"/>
  <c r="AN1096" i="1"/>
  <c r="AJ1097" i="1"/>
  <c r="AJ843" i="1"/>
  <c r="AN1215" i="1"/>
  <c r="J338" i="1"/>
  <c r="J1012" i="1"/>
  <c r="AJ1092" i="1"/>
  <c r="AN682" i="1"/>
  <c r="AN794" i="1"/>
  <c r="AJ164" i="1"/>
  <c r="AJ743" i="1"/>
  <c r="AN64" i="1"/>
  <c r="J664" i="1"/>
  <c r="AN354" i="1"/>
  <c r="J75" i="1"/>
  <c r="AN464" i="1"/>
  <c r="AN66" i="1"/>
  <c r="AN271" i="1"/>
  <c r="AN224" i="1"/>
  <c r="AN709" i="1"/>
  <c r="J92" i="1"/>
  <c r="AN1058" i="1"/>
  <c r="AN149" i="1"/>
  <c r="J1007" i="1"/>
  <c r="AN918" i="1"/>
  <c r="J1120" i="1"/>
  <c r="AJ82" i="1"/>
  <c r="AN405" i="1"/>
  <c r="AN901" i="1"/>
  <c r="J1039" i="1"/>
  <c r="AN343" i="1"/>
  <c r="AJ366" i="1"/>
  <c r="AN393" i="1"/>
  <c r="AN771" i="1"/>
  <c r="AJ327" i="1"/>
  <c r="J229" i="1"/>
  <c r="J1194" i="1"/>
  <c r="J427" i="1"/>
  <c r="AJ796" i="1"/>
  <c r="AN324" i="1"/>
  <c r="AJ918" i="1"/>
  <c r="AJ237" i="1"/>
  <c r="AJ1254" i="1"/>
  <c r="AJ964" i="1"/>
  <c r="AN335" i="1"/>
  <c r="AJ1123" i="1"/>
  <c r="AJ1222" i="1"/>
  <c r="AN1039" i="1"/>
  <c r="AJ1063" i="1"/>
  <c r="AN121" i="1"/>
  <c r="AN40" i="1"/>
  <c r="AN465" i="1"/>
  <c r="J1130" i="1"/>
  <c r="AJ79" i="1"/>
  <c r="AN215" i="1"/>
  <c r="AJ850" i="1"/>
  <c r="AN989" i="1"/>
  <c r="AJ627" i="1"/>
  <c r="AJ354" i="1"/>
  <c r="AJ1052" i="1"/>
  <c r="AJ891" i="1"/>
  <c r="AJ899" i="1"/>
  <c r="AJ329" i="1"/>
  <c r="AN375" i="1"/>
  <c r="AN1061" i="1"/>
  <c r="AJ636" i="1"/>
  <c r="J34" i="1"/>
  <c r="AN51" i="1"/>
  <c r="J763" i="1"/>
  <c r="AJ410" i="1"/>
  <c r="AN1082" i="1"/>
  <c r="AN899" i="1"/>
  <c r="AJ460" i="1"/>
  <c r="J940" i="1"/>
  <c r="AJ165" i="1"/>
  <c r="AN212" i="1"/>
  <c r="AJ168" i="1"/>
  <c r="AN636" i="1"/>
  <c r="J418" i="1"/>
  <c r="AJ810" i="1"/>
  <c r="AJ385" i="1"/>
  <c r="AJ1121" i="1"/>
  <c r="J87" i="1"/>
  <c r="AJ407" i="1"/>
  <c r="AJ587" i="1"/>
  <c r="AJ173" i="1"/>
  <c r="AN69" i="1"/>
  <c r="J952" i="1"/>
  <c r="J667" i="1"/>
  <c r="AJ81" i="1"/>
  <c r="AN500" i="1"/>
  <c r="J122" i="1"/>
  <c r="AN871" i="1"/>
  <c r="J224" i="1"/>
  <c r="AJ546" i="1"/>
  <c r="AJ610" i="1"/>
  <c r="AN577" i="1"/>
  <c r="AN536" i="1"/>
  <c r="AN11" i="1"/>
  <c r="AN921" i="1"/>
  <c r="AN96" i="1"/>
  <c r="J480" i="1"/>
  <c r="AJ799" i="1"/>
  <c r="J102" i="1"/>
  <c r="AN885" i="1"/>
  <c r="AJ350" i="1"/>
  <c r="J1031" i="1"/>
  <c r="AJ571" i="1"/>
  <c r="AN230" i="1"/>
  <c r="AN436" i="1"/>
  <c r="AN83" i="1"/>
  <c r="J1201" i="1"/>
  <c r="AJ86" i="1"/>
  <c r="AN756" i="1"/>
  <c r="AN782" i="1"/>
  <c r="AJ179" i="1"/>
  <c r="AJ1174" i="1"/>
  <c r="AN1031" i="1"/>
  <c r="AN59" i="1"/>
  <c r="AN995" i="1"/>
  <c r="AN939" i="1"/>
  <c r="AJ1162" i="1"/>
  <c r="J694" i="1"/>
  <c r="AN1180" i="1"/>
  <c r="AN387" i="1"/>
  <c r="J174" i="1"/>
  <c r="J816" i="1"/>
  <c r="J1079" i="1"/>
  <c r="AN336" i="1"/>
  <c r="J1061" i="1"/>
  <c r="AN652" i="1"/>
  <c r="J913" i="1"/>
  <c r="AN1210" i="1"/>
  <c r="AN687" i="1"/>
  <c r="J62" i="1"/>
  <c r="AN762" i="1"/>
  <c r="AJ639" i="1"/>
  <c r="AN768" i="1"/>
  <c r="J439" i="1"/>
  <c r="AN1166" i="1"/>
  <c r="J369" i="1"/>
  <c r="J143" i="1"/>
  <c r="AJ1200" i="1"/>
  <c r="AJ1024" i="1"/>
  <c r="AN913" i="1"/>
  <c r="AJ11" i="1"/>
  <c r="J675" i="1"/>
  <c r="AN548" i="1"/>
  <c r="AJ1047" i="1"/>
  <c r="J1139" i="1"/>
  <c r="AN1236" i="1"/>
  <c r="J558" i="1"/>
  <c r="J367" i="1"/>
  <c r="AN183" i="1"/>
  <c r="AN555" i="1"/>
  <c r="J576" i="1"/>
  <c r="J20" i="1"/>
  <c r="AJ779" i="1"/>
  <c r="AN1089" i="1"/>
  <c r="J908" i="1"/>
  <c r="AN70" i="1"/>
  <c r="AN144" i="1"/>
  <c r="AN192" i="1"/>
  <c r="AN842" i="1"/>
  <c r="AJ632" i="1"/>
  <c r="J803" i="1"/>
  <c r="AN261" i="1"/>
  <c r="J358" i="1"/>
  <c r="AJ64" i="1"/>
  <c r="AN578" i="1"/>
  <c r="AJ1137" i="1"/>
  <c r="AJ279" i="1"/>
  <c r="AN943" i="1"/>
  <c r="J1146" i="1"/>
  <c r="J121" i="1"/>
  <c r="J520" i="1"/>
  <c r="AJ897" i="1"/>
  <c r="AN1207" i="1"/>
  <c r="AN87" i="1"/>
  <c r="AJ690" i="1"/>
  <c r="J1222" i="1"/>
  <c r="AJ856" i="1"/>
  <c r="AJ754" i="1"/>
  <c r="J433" i="1"/>
  <c r="AJ1107" i="1"/>
  <c r="AN638" i="1"/>
  <c r="AN1038" i="1"/>
  <c r="AJ502" i="1"/>
  <c r="J623" i="1"/>
  <c r="AN668" i="1"/>
  <c r="AN164" i="1"/>
  <c r="AJ269" i="1"/>
  <c r="J96" i="1"/>
  <c r="AN1132" i="1"/>
  <c r="AJ612" i="1"/>
  <c r="AN350" i="1"/>
  <c r="J372" i="1"/>
  <c r="J827" i="1"/>
  <c r="AN449" i="1"/>
  <c r="J213" i="1"/>
  <c r="AJ351" i="1"/>
  <c r="AN371" i="1"/>
  <c r="J857" i="1"/>
  <c r="J429" i="1"/>
  <c r="AJ244" i="1"/>
  <c r="AJ109" i="1"/>
  <c r="J782" i="1"/>
  <c r="AJ163" i="1"/>
  <c r="AN186" i="1"/>
  <c r="AN789" i="1"/>
  <c r="AN875" i="1"/>
  <c r="AN262" i="1"/>
  <c r="AN635" i="1"/>
  <c r="AJ130" i="1"/>
  <c r="AJ198" i="1"/>
  <c r="AN1189" i="1"/>
  <c r="AJ1244" i="1"/>
  <c r="AJ960" i="1"/>
  <c r="J652" i="1"/>
  <c r="AN272" i="1"/>
  <c r="J730" i="1"/>
  <c r="AJ133" i="1"/>
  <c r="AJ735" i="1"/>
  <c r="AN495" i="1"/>
  <c r="AN843" i="1"/>
  <c r="AN904" i="1"/>
  <c r="AJ5" i="1"/>
  <c r="AJ1223" i="1"/>
  <c r="AJ1211" i="1"/>
  <c r="AJ470" i="1"/>
  <c r="J647" i="1"/>
  <c r="J577" i="1"/>
  <c r="J835" i="1"/>
  <c r="J1220" i="1"/>
  <c r="AJ339" i="1"/>
  <c r="AJ1186" i="1"/>
  <c r="J548" i="1"/>
  <c r="AJ524" i="1"/>
  <c r="AJ318" i="1"/>
  <c r="AN111" i="1"/>
  <c r="J806" i="1"/>
  <c r="J766" i="1"/>
  <c r="AN763" i="1"/>
  <c r="J779" i="1"/>
  <c r="AN445" i="1"/>
  <c r="J1070" i="1"/>
  <c r="AN372" i="1"/>
  <c r="J708" i="1"/>
  <c r="AJ445" i="1"/>
  <c r="AN903" i="1"/>
  <c r="AN300" i="1"/>
  <c r="J489" i="1"/>
  <c r="J302" i="1"/>
  <c r="J277" i="1"/>
  <c r="J951" i="1"/>
  <c r="AJ1020" i="1"/>
  <c r="AN365" i="1"/>
  <c r="AN838" i="1"/>
  <c r="AN640" i="1"/>
  <c r="AJ626" i="1"/>
  <c r="AJ1148" i="1"/>
  <c r="AN307" i="1"/>
  <c r="AN754" i="1"/>
  <c r="J758" i="1"/>
  <c r="J578" i="1"/>
  <c r="AJ598" i="1"/>
  <c r="AN1010" i="1"/>
  <c r="AJ28" i="1"/>
  <c r="AJ180" i="1"/>
  <c r="AJ953" i="1"/>
  <c r="J1219" i="1"/>
  <c r="J935" i="1"/>
  <c r="AJ684" i="1"/>
  <c r="AN1026" i="1"/>
  <c r="J817" i="1"/>
  <c r="AN572" i="1"/>
  <c r="J923" i="1"/>
  <c r="AJ515" i="1"/>
  <c r="AJ597" i="1"/>
  <c r="AN582" i="1"/>
  <c r="AN308" i="1"/>
  <c r="AN285" i="1"/>
  <c r="AN1123" i="1"/>
  <c r="AN1115" i="1"/>
  <c r="AJ1055" i="1"/>
  <c r="AP182" i="1"/>
  <c r="J275" i="1"/>
  <c r="AN1226" i="1"/>
  <c r="AJ365" i="1"/>
  <c r="AJ921" i="1"/>
  <c r="AJ107" i="1"/>
  <c r="AJ332" i="1"/>
  <c r="AJ941" i="1"/>
  <c r="AJ959" i="1"/>
  <c r="AN934" i="1"/>
  <c r="AJ331" i="1"/>
  <c r="AJ314" i="1"/>
  <c r="J777" i="1"/>
  <c r="AJ447" i="1"/>
  <c r="AN732" i="1"/>
  <c r="AN1112" i="1"/>
  <c r="AJ908" i="1"/>
  <c r="J869" i="1"/>
  <c r="J317" i="1"/>
  <c r="AJ450" i="1"/>
  <c r="AN238" i="1"/>
  <c r="AN1030" i="1"/>
  <c r="AN213" i="1"/>
  <c r="AN429" i="1"/>
  <c r="AJ935" i="1"/>
  <c r="J878" i="1"/>
  <c r="J534" i="1"/>
  <c r="AJ922" i="1"/>
  <c r="AN721" i="1"/>
  <c r="AN314" i="1"/>
  <c r="AN1137" i="1"/>
  <c r="AN189" i="1"/>
  <c r="AJ965" i="1"/>
  <c r="J635" i="1"/>
  <c r="AJ411" i="1"/>
  <c r="AN331" i="1"/>
  <c r="J751" i="1"/>
  <c r="AJ619" i="1"/>
  <c r="AN673" i="1"/>
  <c r="AN873" i="1"/>
  <c r="AJ825" i="1"/>
  <c r="J146" i="1"/>
  <c r="AJ1241" i="1"/>
  <c r="AN710" i="1"/>
  <c r="AN905" i="1"/>
  <c r="AN821" i="1"/>
  <c r="J539" i="1"/>
  <c r="AJ671" i="1"/>
  <c r="AN1264" i="1"/>
  <c r="J800" i="1"/>
  <c r="AN945" i="1"/>
  <c r="AJ26" i="1"/>
  <c r="AJ217" i="1"/>
  <c r="AN879" i="1"/>
  <c r="J963" i="1"/>
  <c r="J141" i="1"/>
  <c r="AJ1130" i="1"/>
  <c r="J1080" i="1"/>
  <c r="AN155" i="1"/>
  <c r="J199" i="1"/>
  <c r="AJ767" i="1"/>
  <c r="J1118" i="1"/>
  <c r="J1170" i="1"/>
  <c r="AJ426" i="1"/>
  <c r="AJ291" i="1"/>
  <c r="AN268" i="1"/>
  <c r="AN786" i="1"/>
  <c r="J634" i="1"/>
  <c r="J157" i="1"/>
  <c r="AJ29" i="1"/>
  <c r="AJ1225" i="1"/>
  <c r="J985" i="1"/>
  <c r="AJ454" i="1"/>
  <c r="J518" i="1"/>
  <c r="J710" i="1"/>
  <c r="AJ69" i="1"/>
  <c r="AN413" i="1"/>
  <c r="AJ1259" i="1"/>
  <c r="AN1050" i="1"/>
  <c r="J1174" i="1"/>
  <c r="AN107" i="1"/>
  <c r="AN42" i="1"/>
  <c r="AJ747" i="1"/>
  <c r="J644" i="1"/>
  <c r="J630" i="1"/>
  <c r="J434" i="1"/>
  <c r="J386" i="1"/>
  <c r="J734" i="1"/>
  <c r="J650" i="1"/>
  <c r="AN814" i="1"/>
  <c r="AN458" i="1"/>
  <c r="AJ514" i="1"/>
  <c r="AN1247" i="1"/>
  <c r="J1265" i="1"/>
  <c r="AJ834" i="1"/>
  <c r="AN1263" i="1"/>
  <c r="AJ520" i="1"/>
  <c r="AJ208" i="1"/>
  <c r="AJ624" i="1"/>
  <c r="AJ1258" i="1"/>
  <c r="J599" i="1"/>
  <c r="AJ1135" i="1"/>
  <c r="AJ1233" i="1"/>
  <c r="J565" i="1"/>
  <c r="AN877" i="1"/>
  <c r="J862" i="1"/>
  <c r="AJ487" i="1"/>
  <c r="J1100" i="1"/>
  <c r="AN946" i="1"/>
  <c r="AN857" i="1"/>
  <c r="AJ951" i="1"/>
  <c r="AN788" i="1"/>
  <c r="J1263" i="1"/>
  <c r="AJ948" i="1"/>
  <c r="AN841" i="1"/>
  <c r="AN198" i="1"/>
  <c r="AJ99" i="1"/>
  <c r="AJ137" i="1"/>
  <c r="AN722" i="1"/>
  <c r="AN527" i="1"/>
  <c r="AJ34" i="1"/>
  <c r="AJ225" i="1"/>
  <c r="AN874" i="1"/>
  <c r="J888" i="1"/>
  <c r="J1048" i="1"/>
  <c r="AN862" i="1"/>
  <c r="J1052" i="1"/>
  <c r="AJ916" i="1"/>
  <c r="AJ300" i="1"/>
  <c r="AJ585" i="1"/>
  <c r="AN836" i="1"/>
  <c r="AJ653" i="1"/>
  <c r="AJ236" i="1"/>
  <c r="AN487" i="1"/>
  <c r="AN218" i="1"/>
  <c r="AN221" i="1"/>
  <c r="J739" i="1"/>
  <c r="AN870" i="1"/>
  <c r="AJ703" i="1"/>
  <c r="J1147" i="1"/>
  <c r="AN629" i="1"/>
  <c r="AN125" i="1"/>
  <c r="J1267" i="1"/>
  <c r="AJ969" i="1"/>
  <c r="AJ1048" i="1"/>
  <c r="AN1222" i="1"/>
  <c r="J1256" i="1"/>
  <c r="AJ149" i="1"/>
  <c r="AI5" i="1"/>
  <c r="J815" i="1"/>
  <c r="AJ817" i="1"/>
  <c r="AN975" i="1"/>
  <c r="AN1147" i="1"/>
  <c r="AN996" i="1"/>
  <c r="AJ615" i="1"/>
  <c r="AJ111" i="1"/>
  <c r="AJ692" i="1"/>
  <c r="AN129" i="1"/>
  <c r="AN625" i="1"/>
  <c r="AJ193" i="1"/>
  <c r="AJ178" i="1"/>
  <c r="AJ1015" i="1"/>
  <c r="J627" i="1"/>
  <c r="AJ23" i="1"/>
  <c r="AN419" i="1"/>
  <c r="AJ1002" i="1"/>
  <c r="J901" i="1"/>
  <c r="AJ987" i="1"/>
  <c r="AN648" i="1"/>
  <c r="J1208" i="1"/>
  <c r="AJ113" i="1"/>
  <c r="AJ992" i="1"/>
  <c r="J1150" i="1"/>
  <c r="AN694" i="1"/>
  <c r="AJ1181" i="1"/>
  <c r="J26" i="1"/>
  <c r="AJ362" i="1"/>
  <c r="J54" i="1"/>
  <c r="AN538" i="1"/>
  <c r="J691" i="1"/>
  <c r="J811" i="1"/>
  <c r="AN1044" i="1"/>
  <c r="AN19" i="1"/>
  <c r="J176" i="1"/>
  <c r="AN501" i="1"/>
  <c r="J1087" i="1"/>
  <c r="AN940" i="1"/>
  <c r="AN835" i="1"/>
  <c r="J900" i="1"/>
  <c r="AN1034" i="1"/>
  <c r="AN1167" i="1"/>
  <c r="AJ662" i="1"/>
  <c r="J851" i="1"/>
  <c r="J715" i="1"/>
  <c r="AN475" i="1"/>
  <c r="AN411" i="1"/>
  <c r="J218" i="1"/>
  <c r="J1171" i="1"/>
  <c r="J479" i="1"/>
  <c r="AN746" i="1"/>
  <c r="AN13" i="1"/>
  <c r="J426" i="1"/>
  <c r="AN983" i="1"/>
  <c r="AJ1197" i="1"/>
  <c r="AN849" i="1"/>
  <c r="AJ1155" i="1"/>
  <c r="AN643" i="1"/>
  <c r="AN1107" i="1"/>
  <c r="AN897" i="1"/>
  <c r="AN619" i="1"/>
  <c r="AJ685" i="1"/>
  <c r="AN699" i="1"/>
  <c r="J1116" i="1"/>
  <c r="AJ633" i="1"/>
  <c r="AJ991" i="1"/>
  <c r="AJ550" i="1"/>
  <c r="J110" i="1"/>
  <c r="AJ138" i="1"/>
  <c r="AJ240" i="1"/>
  <c r="J71" i="1"/>
  <c r="AJ806" i="1"/>
  <c r="AN1204" i="1"/>
  <c r="AN584" i="1"/>
  <c r="AJ1144" i="1"/>
  <c r="J485" i="1"/>
  <c r="AN229" i="1"/>
  <c r="AJ974" i="1"/>
  <c r="J768" i="1"/>
  <c r="AN664" i="1"/>
  <c r="J435" i="1"/>
  <c r="AN1028" i="1"/>
  <c r="J562" i="1"/>
  <c r="AJ579" i="1"/>
  <c r="J131" i="1"/>
  <c r="J325" i="1"/>
  <c r="J88" i="1"/>
  <c r="J879" i="1"/>
  <c r="AJ1210" i="1"/>
  <c r="J470" i="1"/>
  <c r="AN168" i="1"/>
  <c r="AJ534" i="1"/>
  <c r="AJ923" i="1"/>
  <c r="J933" i="1"/>
  <c r="AJ404" i="1"/>
  <c r="AN1046" i="1"/>
  <c r="AN1048" i="1"/>
  <c r="J897" i="1"/>
  <c r="AJ1056" i="1"/>
  <c r="AN777" i="1"/>
  <c r="AJ304" i="1"/>
  <c r="J1055" i="1"/>
  <c r="AN535" i="1"/>
  <c r="AJ538" i="1"/>
  <c r="J346" i="1"/>
  <c r="AN785" i="1"/>
  <c r="AN447" i="1"/>
  <c r="AN504" i="1"/>
  <c r="AJ896" i="1"/>
  <c r="AJ1114" i="1"/>
  <c r="AJ309" i="1"/>
  <c r="AN133" i="1"/>
  <c r="AJ1256" i="1"/>
  <c r="AJ93" i="1"/>
  <c r="AN892" i="1"/>
  <c r="J458" i="1"/>
  <c r="J1036" i="1"/>
  <c r="AN48" i="1"/>
  <c r="AN304" i="1"/>
  <c r="J864" i="1"/>
  <c r="J247" i="1"/>
  <c r="AJ338" i="1"/>
  <c r="AJ1146" i="1"/>
  <c r="J626" i="1"/>
  <c r="AN775" i="1"/>
  <c r="J521" i="1"/>
  <c r="AJ824" i="1"/>
  <c r="J253" i="1"/>
  <c r="AN1102" i="1"/>
  <c r="AJ854" i="1"/>
  <c r="AJ145" i="1"/>
  <c r="AN92" i="1"/>
  <c r="AJ903" i="1"/>
  <c r="J725" i="1"/>
  <c r="AN666" i="1"/>
  <c r="AJ1150" i="1"/>
  <c r="AN1200" i="1"/>
  <c r="AJ552" i="1"/>
  <c r="J1248" i="1"/>
  <c r="AJ979" i="1"/>
  <c r="AN167" i="1"/>
  <c r="AN624" i="1"/>
  <c r="AJ448" i="1"/>
  <c r="AJ1110" i="1"/>
  <c r="J453" i="1"/>
  <c r="J396" i="1"/>
  <c r="AJ146" i="1"/>
  <c r="AN216" i="1"/>
  <c r="J574" i="1"/>
  <c r="AN484" i="1"/>
  <c r="AJ106" i="1"/>
  <c r="J718" i="1"/>
  <c r="J1230" i="1"/>
  <c r="J606" i="1"/>
  <c r="J1103" i="1"/>
  <c r="J356" i="1"/>
  <c r="AJ457" i="1"/>
  <c r="J628" i="1"/>
  <c r="AN1192" i="1"/>
  <c r="AJ181" i="1"/>
  <c r="AJ680" i="1"/>
  <c r="AN279" i="1"/>
  <c r="AJ744" i="1"/>
  <c r="AJ721" i="1"/>
  <c r="AJ782" i="1"/>
  <c r="AJ608" i="1"/>
  <c r="AN263" i="1"/>
  <c r="AN564" i="1"/>
  <c r="J668" i="1"/>
  <c r="AN759" i="1"/>
  <c r="J535" i="1"/>
  <c r="AN941" i="1"/>
  <c r="AJ100" i="1"/>
  <c r="AJ603" i="1"/>
  <c r="J890" i="1"/>
  <c r="AJ374" i="1"/>
  <c r="J868" i="1"/>
  <c r="AN744" i="1"/>
  <c r="J107" i="1"/>
  <c r="J269" i="1"/>
  <c r="AN1182" i="1"/>
  <c r="J1152" i="1"/>
  <c r="AJ869" i="1"/>
  <c r="J1092" i="1"/>
  <c r="AN599" i="1"/>
  <c r="AJ494" i="1"/>
  <c r="AN924" i="1"/>
  <c r="AJ204" i="1"/>
  <c r="AJ1243" i="1"/>
  <c r="AJ718" i="1"/>
  <c r="J1259" i="1"/>
  <c r="AJ301" i="1"/>
  <c r="J672" i="1"/>
  <c r="AN589" i="1"/>
  <c r="AJ1050" i="1"/>
  <c r="AJ595" i="1"/>
  <c r="AN175" i="1"/>
  <c r="AJ326" i="1"/>
  <c r="AN982" i="1"/>
  <c r="J1158" i="1"/>
  <c r="AN369" i="1"/>
  <c r="J151" i="1"/>
  <c r="J492" i="1"/>
  <c r="AN236" i="1"/>
  <c r="AJ931" i="1"/>
  <c r="AJ122" i="1"/>
  <c r="AJ759" i="1"/>
  <c r="AN67" i="1"/>
  <c r="AN1111" i="1"/>
  <c r="AJ563" i="1"/>
  <c r="AJ1089" i="1"/>
  <c r="J144" i="1"/>
  <c r="AN112" i="1"/>
  <c r="AJ928" i="1"/>
  <c r="J1172" i="1"/>
  <c r="J347" i="1"/>
  <c r="J449" i="1"/>
  <c r="AJ963" i="1"/>
  <c r="AN113" i="1"/>
  <c r="AN708" i="1"/>
  <c r="AJ1176" i="1"/>
  <c r="AJ757" i="1"/>
  <c r="J687" i="1"/>
  <c r="AN470" i="1"/>
  <c r="AJ1151" i="1"/>
  <c r="AN1220" i="1"/>
  <c r="AJ1239" i="1"/>
  <c r="J995" i="1"/>
  <c r="AJ91" i="1"/>
  <c r="AJ393" i="1"/>
  <c r="AJ868" i="1"/>
  <c r="AJ1179" i="1"/>
  <c r="AJ1001" i="1"/>
  <c r="J33" i="1"/>
  <c r="AJ207" i="1"/>
  <c r="AJ462" i="1"/>
  <c r="AN747" i="1"/>
  <c r="AN876" i="1"/>
  <c r="AJ30" i="1"/>
  <c r="AJ266" i="1"/>
  <c r="AJ355" i="1"/>
  <c r="AJ862" i="1"/>
  <c r="J1044" i="1"/>
  <c r="AN868" i="1"/>
  <c r="AJ675" i="1"/>
  <c r="AJ233" i="1"/>
  <c r="J503" i="1"/>
  <c r="AN515" i="1"/>
  <c r="AN792" i="1"/>
  <c r="AJ768" i="1"/>
  <c r="AN1159" i="1"/>
  <c r="J759" i="1"/>
  <c r="J445" i="1"/>
  <c r="J920" i="1"/>
  <c r="AN408" i="1"/>
  <c r="AN1075" i="1"/>
  <c r="AJ1208" i="1"/>
  <c r="AN803" i="1"/>
  <c r="AJ711" i="1"/>
  <c r="AN738" i="1"/>
  <c r="AJ243" i="1"/>
  <c r="AJ333" i="1"/>
  <c r="AJ103" i="1"/>
  <c r="AN439" i="1"/>
  <c r="AJ658" i="1"/>
  <c r="J818" i="1"/>
  <c r="AJ423" i="1"/>
  <c r="AJ136" i="1"/>
  <c r="J266" i="1"/>
  <c r="AJ286" i="1"/>
  <c r="J129" i="1"/>
  <c r="AN340" i="1"/>
  <c r="J916" i="1"/>
  <c r="J145" i="1"/>
  <c r="AN166" i="1"/>
  <c r="AN178" i="1"/>
  <c r="AJ853" i="1"/>
  <c r="J522" i="1"/>
  <c r="AJ650" i="1"/>
  <c r="AN642" i="1"/>
  <c r="J231" i="1"/>
  <c r="AN305" i="1"/>
  <c r="AJ433" i="1"/>
  <c r="AJ877" i="1"/>
  <c r="J168" i="1"/>
  <c r="AJ751" i="1"/>
  <c r="AJ663" i="1"/>
  <c r="AN448" i="1"/>
  <c r="AJ584" i="1"/>
  <c r="J403" i="1"/>
  <c r="J898" i="1"/>
  <c r="AN136" i="1"/>
  <c r="AN807" i="1"/>
  <c r="AN367" i="1"/>
  <c r="AJ649" i="1"/>
  <c r="AJ1084" i="1"/>
  <c r="AJ430" i="1"/>
  <c r="J1186" i="1"/>
  <c r="J280" i="1"/>
  <c r="AN847" i="1"/>
  <c r="AN361" i="1"/>
  <c r="AN1223" i="1"/>
  <c r="AJ89" i="1"/>
  <c r="J885" i="1"/>
  <c r="AJ691" i="1"/>
  <c r="AN239" i="1"/>
  <c r="AJ1192" i="1"/>
  <c r="AJ1038" i="1"/>
  <c r="AJ755" i="1"/>
  <c r="AJ65" i="1"/>
  <c r="AJ629" i="1"/>
  <c r="AN602" i="1"/>
  <c r="J382" i="1"/>
  <c r="J588" i="1"/>
  <c r="AJ1043" i="1"/>
  <c r="AN1246" i="1"/>
  <c r="J1105" i="1"/>
  <c r="AJ1044" i="1"/>
  <c r="J615" i="1"/>
  <c r="AJ346" i="1"/>
  <c r="J824" i="1"/>
  <c r="AJ499" i="1"/>
  <c r="AJ492" i="1"/>
  <c r="J431" i="1"/>
  <c r="J519" i="1"/>
  <c r="AJ306" i="1"/>
  <c r="AN97" i="1"/>
  <c r="AJ474" i="1"/>
  <c r="AJ826" i="1"/>
  <c r="AJ1166" i="1"/>
  <c r="AJ496" i="1"/>
  <c r="J343" i="1"/>
  <c r="AN424" i="1"/>
  <c r="AN528" i="1"/>
  <c r="AJ981" i="1"/>
  <c r="AJ292" i="1"/>
  <c r="AN895" i="1"/>
  <c r="AJ153" i="1"/>
  <c r="J741" i="1"/>
  <c r="J330" i="1"/>
  <c r="AN1057" i="1"/>
  <c r="AN257" i="1"/>
  <c r="J967" i="1"/>
  <c r="J463" i="1"/>
  <c r="AN825" i="1"/>
  <c r="J556" i="1"/>
  <c r="J314" i="1"/>
  <c r="AN344" i="1"/>
  <c r="J1213" i="1"/>
  <c r="AN1188" i="1"/>
  <c r="AJ784" i="1"/>
  <c r="AJ873" i="1"/>
  <c r="AJ614" i="1"/>
  <c r="AN459" i="1"/>
  <c r="AN217" i="1"/>
  <c r="AN1127" i="1"/>
  <c r="AJ1202" i="1"/>
  <c r="AN1267" i="1"/>
  <c r="AJ144" i="1"/>
  <c r="AJ795" i="1"/>
  <c r="AJ512" i="1"/>
  <c r="AN481" i="1"/>
  <c r="J422" i="1"/>
  <c r="J306" i="1"/>
  <c r="J911" i="1"/>
  <c r="AN906" i="1"/>
  <c r="J1102" i="1"/>
  <c r="AJ438" i="1"/>
  <c r="J771" i="1"/>
  <c r="AJ463" i="1"/>
  <c r="AN731" i="1"/>
  <c r="AN740" i="1"/>
  <c r="J994" i="1"/>
  <c r="J536" i="1"/>
  <c r="J814" i="1"/>
  <c r="J899" i="1"/>
  <c r="AJ525" i="1"/>
  <c r="AN1248" i="1"/>
  <c r="AN537" i="1"/>
  <c r="AJ737" i="1"/>
  <c r="AJ325" i="1"/>
  <c r="AJ305" i="1"/>
  <c r="AN388" i="1"/>
  <c r="AN208" i="1"/>
  <c r="AN1140" i="1"/>
  <c r="AJ345" i="1"/>
  <c r="AJ778" i="1"/>
  <c r="J847" i="1"/>
  <c r="AN1098" i="1"/>
  <c r="AN1141" i="1"/>
  <c r="AJ1118" i="1"/>
  <c r="AJ503" i="1"/>
  <c r="AJ383" i="1"/>
  <c r="AJ677" i="1"/>
  <c r="AJ955" i="1"/>
  <c r="AJ980" i="1"/>
  <c r="AN1117" i="1"/>
  <c r="AN980" i="1"/>
  <c r="J216" i="1"/>
  <c r="AJ177" i="1"/>
  <c r="AJ265" i="1"/>
  <c r="AN1138" i="1"/>
  <c r="J755" i="1"/>
  <c r="J448" i="1"/>
  <c r="AJ500" i="1"/>
  <c r="AJ1074" i="1"/>
  <c r="AN853" i="1"/>
  <c r="AJ112" i="1"/>
  <c r="AN75" i="1"/>
  <c r="AJ827" i="1"/>
  <c r="AJ983" i="1"/>
  <c r="AJ511" i="1"/>
  <c r="AJ388" i="1"/>
  <c r="J537" i="1"/>
  <c r="J1050" i="1"/>
  <c r="AN503" i="1"/>
  <c r="AN1234" i="1"/>
  <c r="AJ1045" i="1"/>
  <c r="AJ786" i="1"/>
  <c r="AN438" i="1"/>
  <c r="AN281" i="1"/>
  <c r="AN1013" i="1"/>
  <c r="AN818" i="1"/>
  <c r="AN1036" i="1"/>
  <c r="AJ938" i="1"/>
  <c r="J538" i="1"/>
  <c r="J1088" i="1"/>
  <c r="AN426" i="1"/>
  <c r="AN637" i="1"/>
  <c r="AJ210" i="1"/>
  <c r="AJ160" i="1"/>
  <c r="AN539" i="1"/>
  <c r="AN711" i="1"/>
  <c r="AN931" i="1"/>
  <c r="AJ152" i="1"/>
  <c r="AJ555" i="1"/>
  <c r="J95" i="1"/>
  <c r="J288" i="1"/>
  <c r="AN591" i="1"/>
  <c r="AN657" i="1"/>
  <c r="AN489" i="1"/>
  <c r="AN1045" i="1"/>
  <c r="AN969" i="1"/>
  <c r="AN979" i="1"/>
  <c r="AJ1263" i="1"/>
  <c r="AN512" i="1"/>
  <c r="AJ787" i="1"/>
  <c r="AN128" i="1"/>
  <c r="AJ728" i="1"/>
  <c r="AJ1111" i="1"/>
  <c r="AJ363" i="1"/>
  <c r="AN456" i="1"/>
  <c r="AN382" i="1"/>
  <c r="AN685" i="1"/>
  <c r="J15" i="1"/>
  <c r="AJ489" i="1"/>
  <c r="AN231" i="1"/>
  <c r="AN733" i="1"/>
  <c r="AN1198" i="1"/>
  <c r="J928" i="1"/>
  <c r="J674" i="1"/>
  <c r="AN1173" i="1"/>
  <c r="AN173" i="1"/>
  <c r="AN46" i="1"/>
  <c r="J1214" i="1"/>
  <c r="AJ905" i="1"/>
  <c r="AJ391" i="1"/>
  <c r="AN197" i="1"/>
  <c r="AJ717" i="1"/>
  <c r="AJ254" i="1"/>
  <c r="AN806" i="1"/>
  <c r="J149" i="1"/>
  <c r="AN695" i="1"/>
  <c r="J309" i="1"/>
  <c r="J164" i="1"/>
  <c r="AN237" i="1"/>
  <c r="J163" i="1"/>
  <c r="J350" i="1"/>
  <c r="J409" i="1"/>
  <c r="AN916" i="1"/>
  <c r="AN822" i="1"/>
  <c r="AJ807" i="1"/>
  <c r="AN483" i="1"/>
  <c r="AJ528" i="1"/>
  <c r="AJ1126" i="1"/>
  <c r="AJ625" i="1"/>
  <c r="AJ253" i="1"/>
  <c r="AJ628" i="1"/>
  <c r="J365" i="1"/>
  <c r="AN104" i="1"/>
  <c r="AN998" i="1"/>
  <c r="AN597" i="1"/>
  <c r="AN315" i="1"/>
  <c r="AJ17" i="1"/>
  <c r="AN176" i="1"/>
  <c r="AN184" i="1"/>
  <c r="AJ428" i="1"/>
  <c r="AJ870" i="1"/>
  <c r="J361" i="1"/>
  <c r="AN347" i="1"/>
  <c r="AJ14" i="1"/>
  <c r="AJ809" i="1"/>
  <c r="J525" i="1"/>
  <c r="J1075" i="1"/>
  <c r="AJ543" i="1"/>
  <c r="AJ1061" i="1"/>
  <c r="AJ1168" i="1"/>
  <c r="AJ270" i="1"/>
  <c r="J927" i="1"/>
  <c r="AJ1170" i="1"/>
  <c r="J939" i="1"/>
  <c r="AJ726" i="1"/>
  <c r="AN450" i="1"/>
  <c r="J360" i="1"/>
  <c r="AN444" i="1"/>
  <c r="AN210" i="1"/>
  <c r="AJ949" i="1"/>
  <c r="AN689" i="1"/>
  <c r="J621" i="1"/>
  <c r="J1063" i="1"/>
  <c r="AN1091" i="1"/>
  <c r="J776" i="1"/>
  <c r="J156" i="1"/>
  <c r="AJ570" i="1"/>
  <c r="AN1179" i="1"/>
  <c r="AN329" i="1"/>
  <c r="J250" i="1"/>
  <c r="J1068" i="1"/>
  <c r="AJ486" i="1"/>
  <c r="AN1242" i="1"/>
  <c r="J1249" i="1"/>
  <c r="AN761" i="1"/>
  <c r="AN36" i="1"/>
  <c r="AN103" i="1"/>
  <c r="AJ405" i="1"/>
  <c r="AN317" i="1"/>
  <c r="AJ1069" i="1"/>
  <c r="AN878" i="1"/>
  <c r="AN1059" i="1"/>
  <c r="AJ815" i="1"/>
  <c r="AN1206" i="1"/>
  <c r="J1196" i="1"/>
  <c r="J863" i="1"/>
  <c r="J1218" i="1"/>
  <c r="AN516" i="1"/>
  <c r="AJ299" i="1"/>
  <c r="AN55" i="1"/>
  <c r="AN808" i="1"/>
  <c r="AJ370" i="1"/>
  <c r="J48" i="1"/>
  <c r="J934" i="1"/>
  <c r="AJ1191" i="1"/>
  <c r="AN1047" i="1"/>
  <c r="AN269" i="1"/>
  <c r="J585" i="1"/>
  <c r="J278" i="1"/>
  <c r="AN287" i="1"/>
  <c r="AJ1019" i="1"/>
  <c r="AN468" i="1"/>
  <c r="AJ1177" i="1"/>
  <c r="AN860" i="1"/>
  <c r="AN123" i="1"/>
  <c r="AN22" i="1"/>
  <c r="J714" i="1"/>
  <c r="AN10" i="1"/>
  <c r="AN177" i="1"/>
  <c r="AN397" i="1"/>
  <c r="J305" i="1"/>
  <c r="AJ1119" i="1"/>
  <c r="J55" i="1"/>
  <c r="AN911" i="1"/>
  <c r="AN334" i="1"/>
  <c r="J165" i="1"/>
  <c r="J989" i="1"/>
  <c r="AN214" i="1"/>
  <c r="J379" i="1"/>
  <c r="AN116" i="1"/>
  <c r="J1175" i="1"/>
  <c r="AJ600" i="1"/>
  <c r="AN130" i="1"/>
  <c r="J388" i="1"/>
  <c r="AN1118" i="1"/>
  <c r="AJ1016" i="1"/>
  <c r="AN809" i="1"/>
  <c r="AJ1120" i="1"/>
  <c r="J1123" i="1"/>
  <c r="AJ999" i="1"/>
  <c r="AJ73" i="1"/>
  <c r="AN601" i="1"/>
  <c r="AJ686" i="1"/>
  <c r="J279" i="1"/>
  <c r="AJ1131" i="1"/>
  <c r="AJ117" i="1"/>
  <c r="AJ1228" i="1"/>
  <c r="AJ386" i="1"/>
  <c r="J341" i="1"/>
  <c r="J1022" i="1"/>
  <c r="AJ901" i="1"/>
  <c r="AN292" i="1"/>
  <c r="AN1051" i="1"/>
  <c r="AJ840" i="1"/>
  <c r="J339" i="1"/>
  <c r="AN56" i="1"/>
  <c r="AN919" i="1"/>
  <c r="J512" i="1"/>
  <c r="J220" i="1"/>
  <c r="AJ792" i="1"/>
  <c r="AN1144" i="1"/>
  <c r="AN881" i="1"/>
  <c r="AJ1143" i="1"/>
  <c r="AN858" i="1"/>
  <c r="AN318" i="1"/>
  <c r="J597" i="1"/>
  <c r="AJ904" i="1"/>
  <c r="AN999" i="1"/>
  <c r="AN856" i="1"/>
  <c r="AN672" i="1"/>
  <c r="AN250" i="1"/>
  <c r="J184" i="1"/>
  <c r="AJ920" i="1"/>
  <c r="J101" i="1"/>
  <c r="J1255" i="1"/>
  <c r="AJ1030" i="1"/>
  <c r="J1204" i="1"/>
  <c r="J796" i="1"/>
  <c r="AN71" i="1"/>
  <c r="AJ436" i="1"/>
  <c r="J909" i="1"/>
  <c r="AN219" i="1"/>
  <c r="AN480" i="1"/>
  <c r="J589" i="1"/>
  <c r="AN21" i="1"/>
  <c r="AJ364" i="1"/>
  <c r="J872" i="1"/>
  <c r="AJ849" i="1"/>
  <c r="AN1253" i="1"/>
  <c r="AJ371" i="1"/>
  <c r="AJ101" i="1"/>
  <c r="J775" i="1"/>
  <c r="AJ70" i="1"/>
  <c r="AJ422" i="1"/>
  <c r="AJ61" i="1"/>
  <c r="AJ985" i="1"/>
  <c r="AN95" i="1"/>
  <c r="AN430" i="1"/>
  <c r="AN608" i="1"/>
  <c r="J765" i="1"/>
  <c r="AJ493" i="1"/>
  <c r="AN1163" i="1"/>
  <c r="AJ232" i="1"/>
  <c r="J594" i="1"/>
  <c r="J1182" i="1"/>
  <c r="AJ790" i="1"/>
  <c r="AN1073" i="1"/>
  <c r="AJ392" i="1"/>
  <c r="AN35" i="1"/>
  <c r="AJ1058" i="1"/>
  <c r="AJ548" i="1"/>
  <c r="J376" i="1"/>
  <c r="AJ251" i="1"/>
  <c r="AN819" i="1"/>
  <c r="AJ466" i="1"/>
  <c r="J1056" i="1"/>
  <c r="J91" i="1"/>
  <c r="AJ480" i="1"/>
  <c r="AN254" i="1"/>
  <c r="AJ617" i="1"/>
  <c r="AN291" i="1"/>
  <c r="AJ696" i="1"/>
  <c r="AJ1051" i="1"/>
  <c r="AN644" i="1"/>
  <c r="AJ252" i="1"/>
  <c r="AJ694" i="1"/>
  <c r="J778" i="1"/>
  <c r="J833" i="1"/>
  <c r="AJ532" i="1"/>
  <c r="AN1113" i="1"/>
  <c r="J682" i="1"/>
  <c r="J904" i="1"/>
  <c r="AN1116" i="1"/>
  <c r="AN986" i="1"/>
  <c r="AJ1032" i="1"/>
  <c r="AJ473" i="1"/>
  <c r="AN1119" i="1"/>
  <c r="AN942" i="1"/>
  <c r="AN956" i="1"/>
  <c r="J295" i="1"/>
  <c r="AN743" i="1"/>
  <c r="J676" i="1"/>
  <c r="AN330" i="1"/>
  <c r="J1268" i="1"/>
  <c r="J823" i="1"/>
  <c r="J649" i="1"/>
  <c r="J1215" i="1"/>
  <c r="J1135" i="1"/>
  <c r="AN295" i="1"/>
  <c r="J484" i="1"/>
  <c r="AN965" i="1"/>
  <c r="AJ709" i="1"/>
  <c r="J93" i="1"/>
  <c r="J826" i="1"/>
  <c r="AN852" i="1"/>
  <c r="AJ1013" i="1"/>
  <c r="AJ742" i="1"/>
  <c r="J543" i="1"/>
  <c r="AN1060" i="1"/>
  <c r="AN828" i="1"/>
  <c r="J1094" i="1"/>
  <c r="AN833" i="1"/>
  <c r="AN201" i="1"/>
  <c r="AN751" i="1"/>
  <c r="AJ105" i="1"/>
  <c r="J568" i="1"/>
  <c r="J116" i="1"/>
  <c r="AN299" i="1"/>
  <c r="AJ440" i="1"/>
  <c r="J307" i="1"/>
  <c r="AN5" i="1"/>
  <c r="AN266" i="1"/>
  <c r="AJ382" i="1"/>
  <c r="J1197" i="1"/>
  <c r="AJ620" i="1"/>
  <c r="AJ359" i="1"/>
  <c r="J533" i="1"/>
  <c r="AJ315" i="1"/>
  <c r="J393" i="1"/>
  <c r="AJ577" i="1"/>
  <c r="J152" i="1"/>
  <c r="AB1262" i="1" l="1"/>
  <c r="AE1262" i="1" s="1"/>
  <c r="AB569" i="1"/>
  <c r="AE569" i="1" s="1"/>
  <c r="AB970" i="1"/>
  <c r="AE970" i="1" s="1"/>
  <c r="AB1023" i="1"/>
  <c r="AE1023" i="1" s="1"/>
  <c r="AB557" i="1"/>
  <c r="AE557" i="1" s="1"/>
  <c r="AB894" i="1"/>
  <c r="AE894" i="1" s="1"/>
  <c r="AB553" i="1"/>
  <c r="AE553" i="1" s="1"/>
  <c r="AB498" i="1"/>
  <c r="AE498" i="1" s="1"/>
  <c r="AB961" i="1"/>
  <c r="AE961" i="1" s="1"/>
  <c r="AB977" i="1"/>
  <c r="AE977" i="1" s="1"/>
  <c r="AB401" i="1"/>
  <c r="AE401" i="1" s="1"/>
  <c r="AB506" i="1"/>
  <c r="AE506" i="1" s="1"/>
  <c r="AB118" i="1"/>
  <c r="AE118" i="1" s="1"/>
  <c r="AB373" i="1"/>
  <c r="AE373" i="1" s="1"/>
  <c r="AB665" i="1"/>
  <c r="AE665" i="1" s="1"/>
  <c r="AB573" i="1"/>
  <c r="AE573" i="1" s="1"/>
  <c r="AB1232" i="1"/>
  <c r="AE1232" i="1" s="1"/>
  <c r="AB1235" i="1"/>
  <c r="AE1235" i="1" s="1"/>
  <c r="AB1251" i="1"/>
  <c r="AE1251" i="1" s="1"/>
  <c r="AB902" i="1"/>
  <c r="AE902" i="1" s="1"/>
  <c r="AB560" i="1"/>
  <c r="AE560" i="1" s="1"/>
  <c r="AB1270" i="1"/>
  <c r="AE1270" i="1" s="1"/>
  <c r="AB750" i="1"/>
  <c r="AE750" i="1" s="1"/>
  <c r="AB1238" i="1"/>
  <c r="AE1238" i="1" s="1"/>
  <c r="AB1165" i="1"/>
  <c r="AE1165" i="1" s="1"/>
  <c r="AB866" i="1"/>
  <c r="AE866" i="1" s="1"/>
  <c r="Y749" i="1"/>
  <c r="AB451" i="1"/>
  <c r="AE451" i="1" s="1"/>
  <c r="AB1261" i="1"/>
  <c r="AE1261" i="1" s="1"/>
  <c r="AB472" i="1"/>
  <c r="AE472" i="1" s="1"/>
  <c r="AB1269" i="1"/>
  <c r="AE1269" i="1" s="1"/>
  <c r="AB950" i="1"/>
  <c r="AE950" i="1" s="1"/>
  <c r="AB78" i="1"/>
  <c r="AE78" i="1" s="1"/>
  <c r="AB804" i="1"/>
  <c r="AE804" i="1" s="1"/>
  <c r="Y1250" i="1"/>
  <c r="Y1183" i="1"/>
  <c r="AB1136" i="1"/>
  <c r="AE1136" i="1" s="1"/>
  <c r="AB432" i="1"/>
  <c r="AE432" i="1" s="1"/>
  <c r="AB729" i="1"/>
  <c r="AE729" i="1" s="1"/>
  <c r="Y182" i="1"/>
  <c r="AB1095" i="1"/>
  <c r="AE1095" i="1" s="1"/>
  <c r="Y645" i="1"/>
  <c r="AB469" i="1"/>
  <c r="AE469" i="1" s="1"/>
  <c r="AB84" i="1"/>
  <c r="AE84" i="1" s="1"/>
  <c r="AB378" i="1"/>
  <c r="AE378" i="1" s="1"/>
  <c r="Y505" i="1"/>
  <c r="AB867" i="1"/>
  <c r="AE867" i="1" s="1"/>
  <c r="AB162" i="1"/>
  <c r="AE162" i="1" s="1"/>
  <c r="AB1040" i="1"/>
  <c r="AE1040" i="1" s="1"/>
  <c r="AB381" i="1"/>
  <c r="AE381" i="1" s="1"/>
  <c r="AB384" i="1"/>
  <c r="AE384" i="1" s="1"/>
  <c r="AB596" i="1"/>
  <c r="AE596" i="1" s="1"/>
  <c r="AB380" i="1"/>
  <c r="AE380" i="1" s="1"/>
  <c r="AB1240" i="1"/>
  <c r="AE1240" i="1" s="1"/>
  <c r="Y517" i="1"/>
  <c r="AB962" i="1"/>
  <c r="AE962" i="1" s="1"/>
  <c r="Y227" i="1"/>
  <c r="AD774" i="1"/>
  <c r="AN1275" i="1"/>
  <c r="AD1233" i="1"/>
  <c r="AD164" i="1"/>
  <c r="AD163" i="1"/>
  <c r="AD161" i="1"/>
  <c r="AD214" i="1"/>
  <c r="P15" i="2"/>
  <c r="P14" i="2" s="1"/>
  <c r="P13" i="2" s="1"/>
  <c r="P11" i="2" s="1"/>
  <c r="P17" i="2"/>
  <c r="P18" i="2" s="1"/>
  <c r="P19" i="2" s="1"/>
  <c r="P21" i="2" s="1"/>
  <c r="P10" i="2" l="1"/>
  <c r="P9" i="2" s="1"/>
  <c r="P8" i="2" s="1"/>
  <c r="AD777" i="1"/>
  <c r="AD794" i="1"/>
  <c r="AD808" i="1"/>
  <c r="P7" i="2" l="1"/>
  <c r="P6" i="2" s="1"/>
  <c r="P5" i="2" s="1"/>
  <c r="P4" i="2" s="1"/>
  <c r="P3" i="2" s="1"/>
  <c r="R32" i="2" s="1"/>
  <c r="AD714" i="1"/>
  <c r="P22" i="2" l="1"/>
  <c r="P23" i="2" s="1"/>
  <c r="AD936" i="1"/>
  <c r="AD933" i="1"/>
  <c r="P24" i="2" l="1"/>
  <c r="P25" i="2" s="1"/>
  <c r="P26" i="2" s="1"/>
  <c r="P27" i="2" s="1"/>
  <c r="P28" i="2" s="1"/>
  <c r="P29" i="2" s="1"/>
  <c r="AD1220" i="1"/>
  <c r="AD112" i="1" l="1"/>
  <c r="AD391" i="1" l="1"/>
  <c r="AD181" i="1" l="1"/>
  <c r="AD179" i="1"/>
  <c r="AD905" i="1" l="1"/>
  <c r="AD904" i="1"/>
  <c r="AD60" i="1"/>
  <c r="V60" i="1"/>
  <c r="L10" i="2"/>
  <c r="M10" i="2" s="1"/>
  <c r="N10" i="2" s="1"/>
  <c r="I22" i="2"/>
  <c r="L22" i="2" s="1"/>
  <c r="M22" i="2" s="1"/>
  <c r="N22" i="2" s="1"/>
  <c r="I10" i="2"/>
  <c r="I4" i="2" l="1"/>
  <c r="I3" i="2"/>
  <c r="I29" i="2"/>
  <c r="I28" i="2"/>
  <c r="I27" i="2"/>
  <c r="I26" i="2"/>
  <c r="I25" i="2"/>
  <c r="I24" i="2"/>
  <c r="I23" i="2"/>
  <c r="I21" i="2"/>
  <c r="I19" i="2"/>
  <c r="I18" i="2"/>
  <c r="I17" i="2"/>
  <c r="I16" i="2"/>
  <c r="L16" i="2" s="1"/>
  <c r="M16" i="2" s="1"/>
  <c r="N16" i="2" s="1"/>
  <c r="I15" i="2"/>
  <c r="I14" i="2"/>
  <c r="I13" i="2"/>
  <c r="I11" i="2"/>
  <c r="I9" i="2"/>
  <c r="I8" i="2"/>
  <c r="I7" i="2"/>
  <c r="I6" i="2"/>
  <c r="I5" i="2"/>
  <c r="G43" i="2" l="1"/>
  <c r="M161" i="1"/>
  <c r="M1233" i="1"/>
  <c r="K179" i="1"/>
  <c r="P1233" i="1"/>
  <c r="M391" i="1"/>
  <c r="P794" i="1"/>
  <c r="M777" i="1"/>
  <c r="K163" i="1"/>
  <c r="M1220" i="1"/>
  <c r="L904" i="1"/>
  <c r="M794" i="1"/>
  <c r="G179" i="1"/>
  <c r="G794" i="1"/>
  <c r="P179" i="1"/>
  <c r="G714" i="1"/>
  <c r="L161" i="1"/>
  <c r="G933" i="1"/>
  <c r="G181" i="1"/>
  <c r="K214" i="1"/>
  <c r="K161" i="1"/>
  <c r="G904" i="1"/>
  <c r="G161" i="1"/>
  <c r="L777" i="1"/>
  <c r="M905" i="1"/>
  <c r="P164" i="1"/>
  <c r="AI794" i="1"/>
  <c r="P214" i="1"/>
  <c r="M774" i="1"/>
  <c r="K164" i="1"/>
  <c r="AI808" i="1"/>
  <c r="P904" i="1"/>
  <c r="P808" i="1"/>
  <c r="K794" i="1"/>
  <c r="L112" i="1"/>
  <c r="M933" i="1"/>
  <c r="P905" i="1"/>
  <c r="L1233" i="1"/>
  <c r="K936" i="1"/>
  <c r="AI904" i="1"/>
  <c r="M214" i="1"/>
  <c r="G1220" i="1"/>
  <c r="M164" i="1"/>
  <c r="AI181" i="1"/>
  <c r="K60" i="1"/>
  <c r="L391" i="1"/>
  <c r="G808" i="1"/>
  <c r="G1233" i="1"/>
  <c r="AI777" i="1"/>
  <c r="M179" i="1"/>
  <c r="G391" i="1"/>
  <c r="AI179" i="1"/>
  <c r="AI163" i="1"/>
  <c r="L794" i="1"/>
  <c r="G936" i="1"/>
  <c r="AI774" i="1"/>
  <c r="G164" i="1"/>
  <c r="P112" i="1"/>
  <c r="L164" i="1"/>
  <c r="L774" i="1"/>
  <c r="L808" i="1"/>
  <c r="M551" i="1"/>
  <c r="M936" i="1"/>
  <c r="K808" i="1"/>
  <c r="L181" i="1"/>
  <c r="AI936" i="1"/>
  <c r="K904" i="1"/>
  <c r="P181" i="1"/>
  <c r="AI214" i="1"/>
  <c r="P9" i="1"/>
  <c r="G112" i="1"/>
  <c r="M904" i="1"/>
  <c r="G214" i="1"/>
  <c r="M181" i="1"/>
  <c r="L905" i="1"/>
  <c r="G774" i="1"/>
  <c r="AI112" i="1"/>
  <c r="K905" i="1"/>
  <c r="K933" i="1"/>
  <c r="K181" i="1"/>
  <c r="AI164" i="1"/>
  <c r="P933" i="1"/>
  <c r="L933" i="1"/>
  <c r="AI933" i="1"/>
  <c r="AI1220" i="1"/>
  <c r="AI391" i="1"/>
  <c r="M112" i="1"/>
  <c r="K1233" i="1"/>
  <c r="M808" i="1"/>
  <c r="M714" i="1"/>
  <c r="G60" i="1"/>
  <c r="K1220" i="1"/>
  <c r="L163" i="1"/>
  <c r="M60" i="1"/>
  <c r="L551" i="1"/>
  <c r="M163" i="1"/>
  <c r="L714" i="1"/>
  <c r="P163" i="1"/>
  <c r="AI60" i="1"/>
  <c r="AI161" i="1"/>
  <c r="P391" i="1"/>
  <c r="AI1233" i="1"/>
  <c r="K391" i="1"/>
  <c r="P774" i="1"/>
  <c r="L8" i="1"/>
  <c r="L214" i="1"/>
  <c r="K112" i="1"/>
  <c r="P714" i="1"/>
  <c r="AI905" i="1"/>
  <c r="G905" i="1"/>
  <c r="P8" i="1"/>
  <c r="L179" i="1"/>
  <c r="L60" i="1"/>
  <c r="K714" i="1"/>
  <c r="L936" i="1"/>
  <c r="K774" i="1"/>
  <c r="P1220" i="1"/>
  <c r="K777" i="1"/>
  <c r="P936" i="1"/>
  <c r="P161" i="1"/>
  <c r="AI714" i="1"/>
  <c r="L1220" i="1"/>
  <c r="G777" i="1"/>
  <c r="P777" i="1"/>
  <c r="G163" i="1"/>
  <c r="AO60" i="1" l="1"/>
  <c r="AM60" i="1"/>
  <c r="AK60" i="1"/>
  <c r="V774" i="1"/>
  <c r="R774" i="1"/>
  <c r="R214" i="1"/>
  <c r="V214" i="1"/>
  <c r="AC164" i="1"/>
  <c r="AM774" i="1"/>
  <c r="AO774" i="1"/>
  <c r="AK774" i="1"/>
  <c r="AK905" i="1"/>
  <c r="AO905" i="1"/>
  <c r="AM905" i="1"/>
  <c r="AA774" i="1"/>
  <c r="AA904" i="1"/>
  <c r="AK179" i="1"/>
  <c r="AO179" i="1"/>
  <c r="AM179" i="1"/>
  <c r="AM1233" i="1"/>
  <c r="AO1233" i="1"/>
  <c r="AK1233" i="1"/>
  <c r="AC774" i="1"/>
  <c r="R181" i="1"/>
  <c r="V181" i="1"/>
  <c r="AA112" i="1"/>
  <c r="AO163" i="1"/>
  <c r="AM163" i="1"/>
  <c r="AK163" i="1"/>
  <c r="AA777" i="1"/>
  <c r="AA808" i="1"/>
  <c r="V163" i="1"/>
  <c r="R163" i="1"/>
  <c r="AC391" i="1"/>
  <c r="V904" i="1"/>
  <c r="R904" i="1"/>
  <c r="R1233" i="1"/>
  <c r="V1233" i="1"/>
  <c r="AC933" i="1"/>
  <c r="AA179" i="1"/>
  <c r="AM181" i="1"/>
  <c r="AK181" i="1"/>
  <c r="AO181" i="1"/>
  <c r="R161" i="1"/>
  <c r="V161" i="1"/>
  <c r="V714" i="1"/>
  <c r="R714" i="1"/>
  <c r="AC714" i="1"/>
  <c r="AA391" i="1"/>
  <c r="AM936" i="1"/>
  <c r="AO936" i="1"/>
  <c r="AK936" i="1"/>
  <c r="R112" i="1"/>
  <c r="V112" i="1"/>
  <c r="AC936" i="1"/>
  <c r="R1220" i="1"/>
  <c r="V1220" i="1"/>
  <c r="AM794" i="1"/>
  <c r="AO794" i="1"/>
  <c r="AK794" i="1"/>
  <c r="AM714" i="1"/>
  <c r="AO714" i="1"/>
  <c r="AK714" i="1"/>
  <c r="AC181" i="1"/>
  <c r="AC1220" i="1"/>
  <c r="AA181" i="1"/>
  <c r="V808" i="1"/>
  <c r="R808" i="1"/>
  <c r="V933" i="1"/>
  <c r="R933" i="1"/>
  <c r="AO777" i="1"/>
  <c r="AK777" i="1"/>
  <c r="AM777" i="1"/>
  <c r="AM391" i="1"/>
  <c r="AK391" i="1"/>
  <c r="AO391" i="1"/>
  <c r="AC161" i="1"/>
  <c r="R60" i="1"/>
  <c r="AC60" i="1"/>
  <c r="V905" i="1"/>
  <c r="R905" i="1"/>
  <c r="R164" i="1"/>
  <c r="V164" i="1"/>
  <c r="R391" i="1"/>
  <c r="V391" i="1"/>
  <c r="AC808" i="1"/>
  <c r="AA214" i="1"/>
  <c r="AA714" i="1"/>
  <c r="AC904" i="1"/>
  <c r="AA1233" i="1"/>
  <c r="AO904" i="1"/>
  <c r="AM904" i="1"/>
  <c r="AK904" i="1"/>
  <c r="AA163" i="1"/>
  <c r="V794" i="1"/>
  <c r="R794" i="1"/>
  <c r="AC163" i="1"/>
  <c r="AC214" i="1"/>
  <c r="AC1233" i="1"/>
  <c r="R936" i="1"/>
  <c r="V936" i="1"/>
  <c r="AO214" i="1"/>
  <c r="AK214" i="1"/>
  <c r="AM214" i="1"/>
  <c r="AO164" i="1"/>
  <c r="AM164" i="1"/>
  <c r="AK164" i="1"/>
  <c r="AA1220" i="1"/>
  <c r="AC112" i="1"/>
  <c r="AA794" i="1"/>
  <c r="AK161" i="1"/>
  <c r="AO161" i="1"/>
  <c r="AM161" i="1"/>
  <c r="V777" i="1"/>
  <c r="R777" i="1"/>
  <c r="AC777" i="1"/>
  <c r="AC905" i="1"/>
  <c r="AA161" i="1"/>
  <c r="V179" i="1"/>
  <c r="R179" i="1"/>
  <c r="AA933" i="1"/>
  <c r="AA60" i="1"/>
  <c r="AO808" i="1"/>
  <c r="AK808" i="1"/>
  <c r="AM808" i="1"/>
  <c r="AK933" i="1"/>
  <c r="AO933" i="1"/>
  <c r="AM933" i="1"/>
  <c r="AA164" i="1"/>
  <c r="AK1220" i="1"/>
  <c r="AM1220" i="1"/>
  <c r="AO1220" i="1"/>
  <c r="AA905" i="1"/>
  <c r="AC794" i="1"/>
  <c r="AC179" i="1"/>
  <c r="AA936" i="1"/>
  <c r="AK112" i="1"/>
  <c r="AO112" i="1"/>
  <c r="AM112" i="1"/>
  <c r="V1289" i="1"/>
  <c r="Q1289" i="1"/>
  <c r="V1288" i="1"/>
  <c r="Q1288" i="1"/>
  <c r="V1287" i="1"/>
  <c r="Q1287" i="1"/>
  <c r="V1286" i="1"/>
  <c r="Q1286" i="1"/>
  <c r="V1285" i="1"/>
  <c r="Q1285" i="1"/>
  <c r="V1284" i="1"/>
  <c r="Q1284" i="1"/>
  <c r="R1284" i="1" s="1"/>
  <c r="S1284" i="1" s="1"/>
  <c r="X1284" i="1" s="1"/>
  <c r="V1283" i="1"/>
  <c r="Q1283" i="1"/>
  <c r="V1282" i="1"/>
  <c r="Q1282" i="1"/>
  <c r="V1281" i="1"/>
  <c r="Q1281" i="1"/>
  <c r="V1280" i="1"/>
  <c r="Q1280" i="1"/>
  <c r="Q1279" i="1"/>
  <c r="C17" i="2"/>
  <c r="C15" i="2"/>
  <c r="AP905" i="1"/>
  <c r="AP933" i="1"/>
  <c r="AP1233" i="1"/>
  <c r="AP163" i="1"/>
  <c r="AP794" i="1"/>
  <c r="AP808" i="1"/>
  <c r="AP391" i="1"/>
  <c r="AP214" i="1"/>
  <c r="AP777" i="1"/>
  <c r="AP164" i="1"/>
  <c r="AP1220" i="1"/>
  <c r="AP714" i="1"/>
  <c r="AP774" i="1"/>
  <c r="AP904" i="1"/>
  <c r="AP161" i="1"/>
  <c r="AP112" i="1"/>
  <c r="AP60" i="1"/>
  <c r="AP936" i="1"/>
  <c r="AP181" i="1"/>
  <c r="AP179" i="1"/>
  <c r="W163" i="1" l="1"/>
  <c r="S163" i="1"/>
  <c r="X163" i="1" s="1"/>
  <c r="W905" i="1"/>
  <c r="S905" i="1"/>
  <c r="X905" i="1" s="1"/>
  <c r="S794" i="1"/>
  <c r="X794" i="1" s="1"/>
  <c r="W794" i="1"/>
  <c r="W391" i="1"/>
  <c r="S391" i="1"/>
  <c r="X391" i="1" s="1"/>
  <c r="W164" i="1"/>
  <c r="S164" i="1"/>
  <c r="X164" i="1" s="1"/>
  <c r="S1233" i="1"/>
  <c r="X1233" i="1" s="1"/>
  <c r="W1233" i="1"/>
  <c r="W179" i="1"/>
  <c r="S179" i="1"/>
  <c r="X179" i="1" s="1"/>
  <c r="S904" i="1"/>
  <c r="X904" i="1" s="1"/>
  <c r="W904" i="1"/>
  <c r="W161" i="1"/>
  <c r="S161" i="1"/>
  <c r="X161" i="1" s="1"/>
  <c r="S60" i="1"/>
  <c r="X60" i="1" s="1"/>
  <c r="W60" i="1"/>
  <c r="S936" i="1"/>
  <c r="X936" i="1" s="1"/>
  <c r="W936" i="1"/>
  <c r="W112" i="1"/>
  <c r="S112" i="1"/>
  <c r="X112" i="1" s="1"/>
  <c r="S777" i="1"/>
  <c r="X777" i="1" s="1"/>
  <c r="W777" i="1"/>
  <c r="W933" i="1"/>
  <c r="S933" i="1"/>
  <c r="X933" i="1" s="1"/>
  <c r="S214" i="1"/>
  <c r="X214" i="1" s="1"/>
  <c r="W214" i="1"/>
  <c r="S808" i="1"/>
  <c r="X808" i="1" s="1"/>
  <c r="W808" i="1"/>
  <c r="W714" i="1"/>
  <c r="S714" i="1"/>
  <c r="X714" i="1" s="1"/>
  <c r="S774" i="1"/>
  <c r="X774" i="1" s="1"/>
  <c r="W774" i="1"/>
  <c r="S181" i="1"/>
  <c r="X181" i="1" s="1"/>
  <c r="W181" i="1"/>
  <c r="S1220" i="1"/>
  <c r="X1220" i="1" s="1"/>
  <c r="W1220" i="1"/>
  <c r="AD522" i="1"/>
  <c r="AD528" i="1"/>
  <c r="AC1014" i="1"/>
  <c r="AC1081" i="1"/>
  <c r="AD529" i="1"/>
  <c r="AD1011" i="1"/>
  <c r="AC529" i="1"/>
  <c r="AD385" i="1"/>
  <c r="AD1014" i="1"/>
  <c r="AC528" i="1"/>
  <c r="AD1012" i="1"/>
  <c r="AD1081" i="1"/>
  <c r="AC522" i="1"/>
  <c r="C14" i="2"/>
  <c r="L15" i="2"/>
  <c r="M15" i="2" s="1"/>
  <c r="N15" i="2" s="1"/>
  <c r="C18" i="2"/>
  <c r="C19" i="2" s="1"/>
  <c r="R1281" i="1" s="1"/>
  <c r="S1281" i="1" s="1"/>
  <c r="X1281" i="1" s="1"/>
  <c r="L17" i="2"/>
  <c r="M17" i="2" s="1"/>
  <c r="N17" i="2" s="1"/>
  <c r="AC385" i="1"/>
  <c r="R1282" i="1"/>
  <c r="W1282" i="1" s="1"/>
  <c r="R1283" i="1"/>
  <c r="W1283" i="1" s="1"/>
  <c r="R1285" i="1"/>
  <c r="W1285" i="1" s="1"/>
  <c r="R1286" i="1"/>
  <c r="S1286" i="1" s="1"/>
  <c r="X1286" i="1" s="1"/>
  <c r="W1284" i="1"/>
  <c r="Y1284" i="1" s="1"/>
  <c r="V1279" i="1"/>
  <c r="Y905" i="1" l="1"/>
  <c r="AB179" i="1"/>
  <c r="AE179" i="1" s="1"/>
  <c r="Y161" i="1"/>
  <c r="Y391" i="1"/>
  <c r="Y933" i="1"/>
  <c r="Y714" i="1"/>
  <c r="AB161" i="1"/>
  <c r="AE161" i="1" s="1"/>
  <c r="AB905" i="1"/>
  <c r="AE905" i="1" s="1"/>
  <c r="AB774" i="1"/>
  <c r="AE774" i="1" s="1"/>
  <c r="AB164" i="1"/>
  <c r="AE164" i="1" s="1"/>
  <c r="AB933" i="1"/>
  <c r="AE933" i="1" s="1"/>
  <c r="AB714" i="1"/>
  <c r="AE714" i="1" s="1"/>
  <c r="AB391" i="1"/>
  <c r="AE391" i="1" s="1"/>
  <c r="Y112" i="1"/>
  <c r="AB163" i="1"/>
  <c r="AE163" i="1" s="1"/>
  <c r="AB1220" i="1"/>
  <c r="AE1220" i="1" s="1"/>
  <c r="Y1220" i="1"/>
  <c r="AB936" i="1"/>
  <c r="AE936" i="1" s="1"/>
  <c r="Y936" i="1"/>
  <c r="Y179" i="1"/>
  <c r="Y60" i="1"/>
  <c r="AB60" i="1"/>
  <c r="AE60" i="1" s="1"/>
  <c r="AB181" i="1"/>
  <c r="AE181" i="1" s="1"/>
  <c r="Y181" i="1"/>
  <c r="AB808" i="1"/>
  <c r="AE808" i="1" s="1"/>
  <c r="Y808" i="1"/>
  <c r="AB214" i="1"/>
  <c r="AE214" i="1" s="1"/>
  <c r="Y214" i="1"/>
  <c r="Y774" i="1"/>
  <c r="AB904" i="1"/>
  <c r="AE904" i="1" s="1"/>
  <c r="Y904" i="1"/>
  <c r="Y777" i="1"/>
  <c r="AB1233" i="1"/>
  <c r="AE1233" i="1" s="1"/>
  <c r="Y1233" i="1"/>
  <c r="Y164" i="1"/>
  <c r="AB777" i="1"/>
  <c r="AE777" i="1" s="1"/>
  <c r="AB112" i="1"/>
  <c r="AE112" i="1" s="1"/>
  <c r="AB794" i="1"/>
  <c r="AE794" i="1" s="1"/>
  <c r="Y794" i="1"/>
  <c r="Y163" i="1"/>
  <c r="C21" i="2"/>
  <c r="L19" i="2"/>
  <c r="M19" i="2" s="1"/>
  <c r="N19" i="2" s="1"/>
  <c r="AC1011" i="1"/>
  <c r="L18" i="2"/>
  <c r="M18" i="2" s="1"/>
  <c r="N18" i="2" s="1"/>
  <c r="AC1012" i="1"/>
  <c r="C13" i="2"/>
  <c r="L14" i="2"/>
  <c r="M14" i="2" s="1"/>
  <c r="N14" i="2" s="1"/>
  <c r="W1286" i="1"/>
  <c r="Y1286" i="1" s="1"/>
  <c r="S1285" i="1"/>
  <c r="X1285" i="1" s="1"/>
  <c r="Y1285" i="1" s="1"/>
  <c r="S1282" i="1"/>
  <c r="X1282" i="1" s="1"/>
  <c r="Y1282" i="1" s="1"/>
  <c r="W1281" i="1"/>
  <c r="Y1281" i="1" s="1"/>
  <c r="S1283" i="1"/>
  <c r="X1283" i="1" s="1"/>
  <c r="Y1283" i="1" s="1"/>
  <c r="AD974" i="1"/>
  <c r="AC641" i="1"/>
  <c r="AD641" i="1"/>
  <c r="AD642" i="1"/>
  <c r="B3" i="1"/>
  <c r="C3" i="1" s="1"/>
  <c r="AF148" i="1" s="1"/>
  <c r="AG148" i="1" s="1"/>
  <c r="AH148" i="1" s="1"/>
  <c r="AF681" i="1" l="1"/>
  <c r="AG681" i="1" s="1"/>
  <c r="AF683" i="1"/>
  <c r="AG683" i="1" s="1"/>
  <c r="AF452" i="1"/>
  <c r="AG452" i="1" s="1"/>
  <c r="AF575" i="1"/>
  <c r="AG575" i="1" s="1"/>
  <c r="AF389" i="1"/>
  <c r="AG389" i="1" s="1"/>
  <c r="AF120" i="1"/>
  <c r="AG120" i="1" s="1"/>
  <c r="AF420" i="1"/>
  <c r="AG420" i="1" s="1"/>
  <c r="AF523" i="1"/>
  <c r="AG523" i="1" s="1"/>
  <c r="AF580" i="1"/>
  <c r="AG580" i="1" s="1"/>
  <c r="AF605" i="1"/>
  <c r="AG605" i="1" s="1"/>
  <c r="AF925" i="1"/>
  <c r="AG925" i="1" s="1"/>
  <c r="AH925" i="1" s="1"/>
  <c r="AF135" i="1"/>
  <c r="AG135" i="1" s="1"/>
  <c r="AF1101" i="1"/>
  <c r="AG1101" i="1" s="1"/>
  <c r="AF115" i="1"/>
  <c r="AG115" i="1" s="1"/>
  <c r="AF437" i="1"/>
  <c r="AG437" i="1" s="1"/>
  <c r="AF554" i="1"/>
  <c r="AG554" i="1" s="1"/>
  <c r="AF108" i="1"/>
  <c r="AG108" i="1" s="1"/>
  <c r="AF508" i="1"/>
  <c r="AG508" i="1" s="1"/>
  <c r="AF697" i="1"/>
  <c r="AG697" i="1" s="1"/>
  <c r="AF997" i="1"/>
  <c r="AG997" i="1" s="1"/>
  <c r="AF477" i="1"/>
  <c r="AG477" i="1" s="1"/>
  <c r="AF476" i="1"/>
  <c r="AG476" i="1" s="1"/>
  <c r="AF507" i="1"/>
  <c r="AG507" i="1" s="1"/>
  <c r="AF497" i="1"/>
  <c r="AG497" i="1" s="1"/>
  <c r="AF294" i="1"/>
  <c r="AG294" i="1" s="1"/>
  <c r="AF660" i="1"/>
  <c r="AG660" i="1" s="1"/>
  <c r="AF150" i="1"/>
  <c r="AG150" i="1" s="1"/>
  <c r="AF289" i="1"/>
  <c r="AG289" i="1" s="1"/>
  <c r="AF1125" i="1"/>
  <c r="AG1125" i="1" s="1"/>
  <c r="AF1124" i="1"/>
  <c r="AG1124" i="1" s="1"/>
  <c r="AF57" i="1"/>
  <c r="AG57" i="1" s="1"/>
  <c r="AF752" i="1"/>
  <c r="AG752" i="1" s="1"/>
  <c r="AF442" i="1"/>
  <c r="AG442" i="1" s="1"/>
  <c r="AF561" i="1"/>
  <c r="AG561" i="1" s="1"/>
  <c r="AF544" i="1"/>
  <c r="AG544" i="1" s="1"/>
  <c r="AF94" i="1"/>
  <c r="AG94" i="1" s="1"/>
  <c r="AF1199" i="1"/>
  <c r="AG1199" i="1" s="1"/>
  <c r="AF545" i="1"/>
  <c r="AG545" i="1" s="1"/>
  <c r="AF187" i="1"/>
  <c r="AG187" i="1" s="1"/>
  <c r="AF85" i="1"/>
  <c r="AG85" i="1" s="1"/>
  <c r="AF390" i="1"/>
  <c r="AG390" i="1" s="1"/>
  <c r="AF1216" i="1"/>
  <c r="AG1216" i="1" s="1"/>
  <c r="AF260" i="1"/>
  <c r="AG260" i="1" s="1"/>
  <c r="AH260" i="1" s="1"/>
  <c r="AF398" i="1"/>
  <c r="AG398" i="1" s="1"/>
  <c r="AF1090" i="1"/>
  <c r="AG1090" i="1" s="1"/>
  <c r="AF581" i="1"/>
  <c r="AG581" i="1" s="1"/>
  <c r="AF659" i="1"/>
  <c r="AG659" i="1" s="1"/>
  <c r="AF907" i="1"/>
  <c r="AG907" i="1" s="1"/>
  <c r="AH907" i="1" s="1"/>
  <c r="AF914" i="1"/>
  <c r="AG914" i="1" s="1"/>
  <c r="AH914" i="1" s="1"/>
  <c r="AF170" i="1"/>
  <c r="AG170" i="1" s="1"/>
  <c r="AF171" i="1"/>
  <c r="AG171" i="1" s="1"/>
  <c r="AF1229" i="1"/>
  <c r="AG1229" i="1" s="1"/>
  <c r="AH1229" i="1" s="1"/>
  <c r="AF126" i="1"/>
  <c r="AG126" i="1" s="1"/>
  <c r="AF593" i="1"/>
  <c r="AG593" i="1" s="1"/>
  <c r="AF592" i="1"/>
  <c r="AG592" i="1" s="1"/>
  <c r="AF513" i="1"/>
  <c r="AG513" i="1" s="1"/>
  <c r="AF917" i="1"/>
  <c r="AG917" i="1" s="1"/>
  <c r="AF1077" i="1"/>
  <c r="AG1077" i="1" s="1"/>
  <c r="AF797" i="1"/>
  <c r="AG797" i="1" s="1"/>
  <c r="AH797" i="1" s="1"/>
  <c r="AF910" i="1"/>
  <c r="AG910" i="1" s="1"/>
  <c r="AF311" i="1"/>
  <c r="AG311" i="1" s="1"/>
  <c r="AF226" i="1"/>
  <c r="AG226" i="1" s="1"/>
  <c r="AF352" i="1"/>
  <c r="AG352" i="1" s="1"/>
  <c r="AH352" i="1" s="1"/>
  <c r="AF310" i="1"/>
  <c r="AG310" i="1" s="1"/>
  <c r="AF820" i="1"/>
  <c r="AG820" i="1" s="1"/>
  <c r="AF780" i="1"/>
  <c r="AG780" i="1" s="1"/>
  <c r="AF1017" i="1"/>
  <c r="AG1017" i="1" s="1"/>
  <c r="AH1017" i="1" s="1"/>
  <c r="AF865" i="1"/>
  <c r="AG865" i="1" s="1"/>
  <c r="AF596" i="1"/>
  <c r="AG596" i="1" s="1"/>
  <c r="AF1006" i="1"/>
  <c r="AG1006" i="1" s="1"/>
  <c r="AF380" i="1"/>
  <c r="AG380" i="1" s="1"/>
  <c r="AF373" i="1"/>
  <c r="AG373" i="1" s="1"/>
  <c r="AF1238" i="1"/>
  <c r="AG1238" i="1" s="1"/>
  <c r="AF378" i="1"/>
  <c r="AG378" i="1" s="1"/>
  <c r="AF1261" i="1"/>
  <c r="AG1261" i="1" s="1"/>
  <c r="AF1262" i="1"/>
  <c r="AG1262" i="1" s="1"/>
  <c r="AF162" i="1"/>
  <c r="AG162" i="1" s="1"/>
  <c r="AF1269" i="1"/>
  <c r="AG1269" i="1" s="1"/>
  <c r="AF1270" i="1"/>
  <c r="AG1270" i="1" s="1"/>
  <c r="AF894" i="1"/>
  <c r="AG894" i="1" s="1"/>
  <c r="AF902" i="1"/>
  <c r="AG902" i="1" s="1"/>
  <c r="AF962" i="1"/>
  <c r="AG962" i="1" s="1"/>
  <c r="AF665" i="1"/>
  <c r="AG665" i="1" s="1"/>
  <c r="AF1040" i="1"/>
  <c r="AG1040" i="1" s="1"/>
  <c r="AF961" i="1"/>
  <c r="AG961" i="1" s="1"/>
  <c r="AF569" i="1"/>
  <c r="AG569" i="1" s="1"/>
  <c r="AF118" i="1"/>
  <c r="AG118" i="1" s="1"/>
  <c r="AF573" i="1"/>
  <c r="AG573" i="1" s="1"/>
  <c r="AF401" i="1"/>
  <c r="AG401" i="1" s="1"/>
  <c r="AF472" i="1"/>
  <c r="AG472" i="1" s="1"/>
  <c r="AF1183" i="1"/>
  <c r="AG1183" i="1" s="1"/>
  <c r="AF804" i="1"/>
  <c r="AG804" i="1" s="1"/>
  <c r="AF970" i="1"/>
  <c r="AG970" i="1" s="1"/>
  <c r="AF866" i="1"/>
  <c r="AG866" i="1" s="1"/>
  <c r="AF867" i="1"/>
  <c r="AG867" i="1" s="1"/>
  <c r="AH867" i="1" s="1"/>
  <c r="AF227" i="1"/>
  <c r="AG227" i="1" s="1"/>
  <c r="AF1095" i="1"/>
  <c r="AG1095" i="1" s="1"/>
  <c r="AF1023" i="1"/>
  <c r="AG1023" i="1" s="1"/>
  <c r="AF977" i="1"/>
  <c r="AG977" i="1" s="1"/>
  <c r="AH977" i="1" s="1"/>
  <c r="AF78" i="1"/>
  <c r="AG78" i="1" s="1"/>
  <c r="AF950" i="1"/>
  <c r="AG950" i="1" s="1"/>
  <c r="AF381" i="1"/>
  <c r="AG381" i="1" s="1"/>
  <c r="AF498" i="1"/>
  <c r="AG498" i="1" s="1"/>
  <c r="AF506" i="1"/>
  <c r="AG506" i="1" s="1"/>
  <c r="AF505" i="1"/>
  <c r="AG505" i="1" s="1"/>
  <c r="AF560" i="1"/>
  <c r="AG560" i="1" s="1"/>
  <c r="AF469" i="1"/>
  <c r="AG469" i="1" s="1"/>
  <c r="AF451" i="1"/>
  <c r="AG451" i="1" s="1"/>
  <c r="AF557" i="1"/>
  <c r="AG557" i="1" s="1"/>
  <c r="AF84" i="1"/>
  <c r="AG84" i="1" s="1"/>
  <c r="AF1136" i="1"/>
  <c r="AG1136" i="1" s="1"/>
  <c r="AF729" i="1"/>
  <c r="AG729" i="1" s="1"/>
  <c r="AF553" i="1"/>
  <c r="AG553" i="1" s="1"/>
  <c r="AF1165" i="1"/>
  <c r="AG1165" i="1" s="1"/>
  <c r="AF1240" i="1"/>
  <c r="AG1240" i="1" s="1"/>
  <c r="AF749" i="1"/>
  <c r="AG749" i="1" s="1"/>
  <c r="AF750" i="1"/>
  <c r="AG750" i="1" s="1"/>
  <c r="AF1232" i="1"/>
  <c r="AG1232" i="1" s="1"/>
  <c r="AF1235" i="1"/>
  <c r="AG1235" i="1" s="1"/>
  <c r="AF517" i="1"/>
  <c r="AG517" i="1" s="1"/>
  <c r="AF432" i="1"/>
  <c r="AG432" i="1" s="1"/>
  <c r="AF384" i="1"/>
  <c r="AG384" i="1" s="1"/>
  <c r="AF645" i="1"/>
  <c r="AG645" i="1" s="1"/>
  <c r="AF1250" i="1"/>
  <c r="AG1250" i="1" s="1"/>
  <c r="AF1251" i="1"/>
  <c r="AG1251" i="1" s="1"/>
  <c r="N4" i="5"/>
  <c r="AF182" i="1"/>
  <c r="AG182" i="1" s="1"/>
  <c r="AF1233" i="1"/>
  <c r="AG1233" i="1" s="1"/>
  <c r="AF774" i="1"/>
  <c r="AG774" i="1" s="1"/>
  <c r="AF214" i="1"/>
  <c r="AG214" i="1" s="1"/>
  <c r="AF161" i="1"/>
  <c r="AG161" i="1" s="1"/>
  <c r="AF163" i="1"/>
  <c r="AG163" i="1" s="1"/>
  <c r="AF164" i="1"/>
  <c r="AG164" i="1" s="1"/>
  <c r="AF794" i="1"/>
  <c r="AG794" i="1" s="1"/>
  <c r="AF777" i="1"/>
  <c r="AG777" i="1" s="1"/>
  <c r="AF714" i="1"/>
  <c r="AG714" i="1" s="1"/>
  <c r="AF808" i="1"/>
  <c r="AG808" i="1" s="1"/>
  <c r="AH808" i="1" s="1"/>
  <c r="AF933" i="1"/>
  <c r="AG933" i="1" s="1"/>
  <c r="AF936" i="1"/>
  <c r="AG936" i="1" s="1"/>
  <c r="AF112" i="1"/>
  <c r="AG112" i="1" s="1"/>
  <c r="AF1220" i="1"/>
  <c r="AG1220" i="1" s="1"/>
  <c r="AF181" i="1"/>
  <c r="AG181" i="1" s="1"/>
  <c r="AF391" i="1"/>
  <c r="AG391" i="1" s="1"/>
  <c r="AF905" i="1"/>
  <c r="AG905" i="1" s="1"/>
  <c r="AH905" i="1" s="1"/>
  <c r="AF179" i="1"/>
  <c r="AG179" i="1" s="1"/>
  <c r="AF60" i="1"/>
  <c r="AG60" i="1" s="1"/>
  <c r="AF904" i="1"/>
  <c r="AG904" i="1" s="1"/>
  <c r="AC974" i="1"/>
  <c r="C11" i="2"/>
  <c r="L13" i="2"/>
  <c r="M13" i="2" s="1"/>
  <c r="N13" i="2" s="1"/>
  <c r="R1287" i="1"/>
  <c r="C23" i="2"/>
  <c r="C22" i="2"/>
  <c r="L21" i="2"/>
  <c r="M21" i="2" s="1"/>
  <c r="N21" i="2" s="1"/>
  <c r="R1280" i="1"/>
  <c r="AF1012" i="1"/>
  <c r="AF1014" i="1"/>
  <c r="AF1081" i="1"/>
  <c r="AF1011" i="1"/>
  <c r="AF385" i="1"/>
  <c r="AF522" i="1"/>
  <c r="AF528" i="1"/>
  <c r="AF529" i="1"/>
  <c r="AF974" i="1"/>
  <c r="AF641" i="1"/>
  <c r="AF642" i="1"/>
  <c r="AF1234" i="1"/>
  <c r="AF1257" i="1"/>
  <c r="AF1249" i="1"/>
  <c r="AF1236" i="1"/>
  <c r="AF1265" i="1"/>
  <c r="AF1252" i="1"/>
  <c r="AF1245" i="1"/>
  <c r="AF1271" i="1"/>
  <c r="AF1263" i="1"/>
  <c r="AF1256" i="1"/>
  <c r="AF1248" i="1"/>
  <c r="AF1243" i="1"/>
  <c r="AF1244" i="1"/>
  <c r="AF1227" i="1"/>
  <c r="AF1239" i="1"/>
  <c r="AF1253" i="1"/>
  <c r="AF1264" i="1"/>
  <c r="AF1258" i="1"/>
  <c r="AF1237" i="1"/>
  <c r="AF1231" i="1"/>
  <c r="AF1228" i="1"/>
  <c r="AF1259" i="1"/>
  <c r="AF1242" i="1"/>
  <c r="AF1266" i="1"/>
  <c r="AF1246" i="1"/>
  <c r="AF1241" i="1"/>
  <c r="AF1255" i="1"/>
  <c r="AF1267" i="1"/>
  <c r="AF1260" i="1"/>
  <c r="AF1254" i="1"/>
  <c r="AF1247" i="1"/>
  <c r="AF1230" i="1"/>
  <c r="AF1268" i="1"/>
  <c r="AF1065" i="1"/>
  <c r="AF1147" i="1"/>
  <c r="AF1141" i="1"/>
  <c r="AF1226" i="1"/>
  <c r="AF1219" i="1"/>
  <c r="AF1212" i="1"/>
  <c r="AF1206" i="1"/>
  <c r="AF1201" i="1"/>
  <c r="AF1194" i="1"/>
  <c r="AF1188" i="1"/>
  <c r="AF1184" i="1"/>
  <c r="AF1177" i="1"/>
  <c r="AF1171" i="1"/>
  <c r="AF1164" i="1"/>
  <c r="AF1158" i="1"/>
  <c r="AF1153" i="1"/>
  <c r="AF1221" i="1"/>
  <c r="AF1213" i="1"/>
  <c r="AF1207" i="1"/>
  <c r="AF1222" i="1"/>
  <c r="AF1223" i="1"/>
  <c r="AF1215" i="1"/>
  <c r="AF1209" i="1"/>
  <c r="AF1197" i="1"/>
  <c r="AF1191" i="1"/>
  <c r="AF1180" i="1"/>
  <c r="AF1174" i="1"/>
  <c r="AF1168" i="1"/>
  <c r="AF1161" i="1"/>
  <c r="AF1155" i="1"/>
  <c r="AF1150" i="1"/>
  <c r="AF1144" i="1"/>
  <c r="AF1138" i="1"/>
  <c r="AF1211" i="1"/>
  <c r="AF1186" i="1"/>
  <c r="AF1167" i="1"/>
  <c r="AF1149" i="1"/>
  <c r="AF1189" i="1"/>
  <c r="AF1208" i="1"/>
  <c r="AF1202" i="1"/>
  <c r="AF1176" i="1"/>
  <c r="AF1157" i="1"/>
  <c r="AF1140" i="1"/>
  <c r="AF1217" i="1"/>
  <c r="AF1172" i="1"/>
  <c r="AF1154" i="1"/>
  <c r="AF1195" i="1"/>
  <c r="AF1225" i="1"/>
  <c r="AF1200" i="1"/>
  <c r="AF1181" i="1"/>
  <c r="AF1162" i="1"/>
  <c r="AF1145" i="1"/>
  <c r="AF1210" i="1"/>
  <c r="AF1205" i="1"/>
  <c r="AF1193" i="1"/>
  <c r="AF1179" i="1"/>
  <c r="AF1224" i="1"/>
  <c r="AF1170" i="1"/>
  <c r="AF1187" i="1"/>
  <c r="AF1185" i="1"/>
  <c r="AF1198" i="1"/>
  <c r="AF1173" i="1"/>
  <c r="AF1192" i="1"/>
  <c r="AF1160" i="1"/>
  <c r="AF1139" i="1"/>
  <c r="AF1142" i="1"/>
  <c r="AF1148" i="1"/>
  <c r="AF1182" i="1"/>
  <c r="AF1203" i="1"/>
  <c r="AF1175" i="1"/>
  <c r="AF1156" i="1"/>
  <c r="AF1151" i="1"/>
  <c r="AF1190" i="1"/>
  <c r="AF1196" i="1"/>
  <c r="AF1163" i="1"/>
  <c r="AF1159" i="1"/>
  <c r="AF1166" i="1"/>
  <c r="AF1169" i="1"/>
  <c r="AF1218" i="1"/>
  <c r="AF1143" i="1"/>
  <c r="AF1178" i="1"/>
  <c r="AF1214" i="1"/>
  <c r="AF1152" i="1"/>
  <c r="AF1146" i="1"/>
  <c r="AF1204" i="1"/>
  <c r="AF1036" i="1"/>
  <c r="AF1049" i="1"/>
  <c r="AF1073" i="1"/>
  <c r="AF1114" i="1"/>
  <c r="AF1039" i="1"/>
  <c r="AF1046" i="1"/>
  <c r="AF1068" i="1"/>
  <c r="AF1116" i="1"/>
  <c r="AF1059" i="1"/>
  <c r="AF1079" i="1"/>
  <c r="AF1102" i="1"/>
  <c r="AF1105" i="1"/>
  <c r="AF1110" i="1"/>
  <c r="AF1120" i="1"/>
  <c r="AF1033" i="1"/>
  <c r="AF1043" i="1"/>
  <c r="AF1054" i="1"/>
  <c r="AF1085" i="1"/>
  <c r="AF1126" i="1"/>
  <c r="AF1135" i="1"/>
  <c r="AF1044" i="1"/>
  <c r="AF1047" i="1"/>
  <c r="AF1093" i="1"/>
  <c r="AF1099" i="1"/>
  <c r="AF1104" i="1"/>
  <c r="AF1041" i="1"/>
  <c r="AF1122" i="1"/>
  <c r="AF1128" i="1"/>
  <c r="AF1133" i="1"/>
  <c r="AF1056" i="1"/>
  <c r="AF1061" i="1"/>
  <c r="AF1066" i="1"/>
  <c r="AF1071" i="1"/>
  <c r="AF1082" i="1"/>
  <c r="AF1087" i="1"/>
  <c r="AF1092" i="1"/>
  <c r="AF1098" i="1"/>
  <c r="AF1035" i="1"/>
  <c r="AF1094" i="1"/>
  <c r="AF1100" i="1"/>
  <c r="AF1109" i="1"/>
  <c r="AF1048" i="1"/>
  <c r="AF1115" i="1"/>
  <c r="AF1053" i="1"/>
  <c r="AF1031" i="1"/>
  <c r="AF1117" i="1"/>
  <c r="AF1121" i="1"/>
  <c r="AF1127" i="1"/>
  <c r="AF1132" i="1"/>
  <c r="AF1106" i="1"/>
  <c r="AF1111" i="1"/>
  <c r="AF1042" i="1"/>
  <c r="AF1050" i="1"/>
  <c r="AF1055" i="1"/>
  <c r="AF1060" i="1"/>
  <c r="AF938" i="1"/>
  <c r="AF1137" i="1"/>
  <c r="AF1130" i="1"/>
  <c r="AF1123" i="1"/>
  <c r="AF1118" i="1"/>
  <c r="AF1112" i="1"/>
  <c r="AF1107" i="1"/>
  <c r="AF1103" i="1"/>
  <c r="AF1096" i="1"/>
  <c r="AF1088" i="1"/>
  <c r="AF1083" i="1"/>
  <c r="AF1075" i="1"/>
  <c r="AF1069" i="1"/>
  <c r="AF1063" i="1"/>
  <c r="AF1057" i="1"/>
  <c r="AF1051" i="1"/>
  <c r="AF1045" i="1"/>
  <c r="AF1038" i="1"/>
  <c r="AF1032" i="1"/>
  <c r="AF1131" i="1"/>
  <c r="AF1119" i="1"/>
  <c r="AF1113" i="1"/>
  <c r="AF1108" i="1"/>
  <c r="AF1097" i="1"/>
  <c r="AF1089" i="1"/>
  <c r="AF1084" i="1"/>
  <c r="AF1076" i="1"/>
  <c r="AF1070" i="1"/>
  <c r="AF1064" i="1"/>
  <c r="AF1058" i="1"/>
  <c r="AF1052" i="1"/>
  <c r="AF1129" i="1"/>
  <c r="AF1134" i="1"/>
  <c r="AF1067" i="1"/>
  <c r="AF1072" i="1"/>
  <c r="AF1034" i="1"/>
  <c r="AF1037" i="1"/>
  <c r="AF1062" i="1"/>
  <c r="AF1078" i="1"/>
  <c r="AF1074" i="1"/>
  <c r="AF1080" i="1"/>
  <c r="AF1086" i="1"/>
  <c r="AF1091" i="1"/>
  <c r="AF941" i="1"/>
  <c r="AF969" i="1"/>
  <c r="AF972" i="1"/>
  <c r="AF908" i="1"/>
  <c r="AF982" i="1"/>
  <c r="AF921" i="1"/>
  <c r="AF935" i="1"/>
  <c r="AF946" i="1"/>
  <c r="AF957" i="1"/>
  <c r="AF915" i="1"/>
  <c r="AF948" i="1"/>
  <c r="AF964" i="1"/>
  <c r="AF966" i="1"/>
  <c r="AF906" i="1"/>
  <c r="AF828" i="1"/>
  <c r="AF1030" i="1"/>
  <c r="AF1024" i="1"/>
  <c r="AF1016" i="1"/>
  <c r="AF1009" i="1"/>
  <c r="AF1003" i="1"/>
  <c r="AF991" i="1"/>
  <c r="AF985" i="1"/>
  <c r="AF979" i="1"/>
  <c r="AF967" i="1"/>
  <c r="AF959" i="1"/>
  <c r="AF953" i="1"/>
  <c r="AF1025" i="1"/>
  <c r="AF1018" i="1"/>
  <c r="AF1010" i="1"/>
  <c r="AF1004" i="1"/>
  <c r="AF998" i="1"/>
  <c r="AF992" i="1"/>
  <c r="AF986" i="1"/>
  <c r="AF980" i="1"/>
  <c r="AF975" i="1"/>
  <c r="AF968" i="1"/>
  <c r="AF960" i="1"/>
  <c r="AF1026" i="1"/>
  <c r="AF1019" i="1"/>
  <c r="AF1013" i="1"/>
  <c r="AF1005" i="1"/>
  <c r="AF999" i="1"/>
  <c r="AF993" i="1"/>
  <c r="AF987" i="1"/>
  <c r="AF1027" i="1"/>
  <c r="AF1020" i="1"/>
  <c r="AF1000" i="1"/>
  <c r="AF994" i="1"/>
  <c r="AF988" i="1"/>
  <c r="AF1028" i="1"/>
  <c r="AF1021" i="1"/>
  <c r="AF1007" i="1"/>
  <c r="AF1001" i="1"/>
  <c r="AF995" i="1"/>
  <c r="AF989" i="1"/>
  <c r="AF1029" i="1"/>
  <c r="AF1022" i="1"/>
  <c r="AF1015" i="1"/>
  <c r="AF1008" i="1"/>
  <c r="AF1002" i="1"/>
  <c r="AF996" i="1"/>
  <c r="AF990" i="1"/>
  <c r="AF920" i="1"/>
  <c r="AF924" i="1"/>
  <c r="AF951" i="1"/>
  <c r="AF954" i="1"/>
  <c r="AF976" i="1"/>
  <c r="AF913" i="1"/>
  <c r="AF945" i="1"/>
  <c r="AF940" i="1"/>
  <c r="AF956" i="1"/>
  <c r="AF971" i="1"/>
  <c r="AF973" i="1"/>
  <c r="AF934" i="1"/>
  <c r="AF947" i="1"/>
  <c r="AF983" i="1"/>
  <c r="AF928" i="1"/>
  <c r="AF937" i="1"/>
  <c r="AF943" i="1"/>
  <c r="AF963" i="1"/>
  <c r="AF958" i="1"/>
  <c r="AF965" i="1"/>
  <c r="AF981" i="1"/>
  <c r="AF923" i="1"/>
  <c r="AF911" i="1"/>
  <c r="AF918" i="1"/>
  <c r="AF932" i="1"/>
  <c r="AF949" i="1"/>
  <c r="AF931" i="1"/>
  <c r="AF919" i="1"/>
  <c r="AF984" i="1"/>
  <c r="AF912" i="1"/>
  <c r="AF927" i="1"/>
  <c r="AF922" i="1"/>
  <c r="AF942" i="1"/>
  <c r="AF944" i="1"/>
  <c r="AF978" i="1"/>
  <c r="AF929" i="1"/>
  <c r="AF939" i="1"/>
  <c r="AF930" i="1"/>
  <c r="AF909" i="1"/>
  <c r="AF926" i="1"/>
  <c r="AF952" i="1"/>
  <c r="AF955" i="1"/>
  <c r="AF916" i="1"/>
  <c r="AF806" i="1"/>
  <c r="AF767" i="1"/>
  <c r="AF775" i="1"/>
  <c r="AF791" i="1"/>
  <c r="AF761" i="1"/>
  <c r="AF817" i="1"/>
  <c r="AF779" i="1"/>
  <c r="AF782" i="1"/>
  <c r="AF768" i="1"/>
  <c r="AF813" i="1"/>
  <c r="AF793" i="1"/>
  <c r="AF847" i="1"/>
  <c r="AF819" i="1"/>
  <c r="AF781" i="1"/>
  <c r="AF785" i="1"/>
  <c r="AF788" i="1"/>
  <c r="AF832" i="1"/>
  <c r="AF842" i="1"/>
  <c r="AF857" i="1"/>
  <c r="AF807" i="1"/>
  <c r="AF825" i="1"/>
  <c r="AF830" i="1"/>
  <c r="AF838" i="1"/>
  <c r="AF756" i="1"/>
  <c r="AF798" i="1"/>
  <c r="AF760" i="1"/>
  <c r="AF763" i="1"/>
  <c r="AF822" i="1"/>
  <c r="AF836" i="1"/>
  <c r="AF757" i="1"/>
  <c r="AF800" i="1"/>
  <c r="AF872" i="1"/>
  <c r="AF759" i="1"/>
  <c r="AF802" i="1"/>
  <c r="AF875" i="1"/>
  <c r="AF772" i="1"/>
  <c r="AF776" i="1"/>
  <c r="AF786" i="1"/>
  <c r="AF809" i="1"/>
  <c r="AF841" i="1"/>
  <c r="AF893" i="1"/>
  <c r="AF787" i="1"/>
  <c r="AF821" i="1"/>
  <c r="AF773" i="1"/>
  <c r="AF812" i="1"/>
  <c r="AF878" i="1"/>
  <c r="AF870" i="1"/>
  <c r="AF816" i="1"/>
  <c r="AF753" i="1"/>
  <c r="AF903" i="1"/>
  <c r="AF896" i="1"/>
  <c r="AF889" i="1"/>
  <c r="AF883" i="1"/>
  <c r="AF871" i="1"/>
  <c r="AF864" i="1"/>
  <c r="AF858" i="1"/>
  <c r="AF852" i="1"/>
  <c r="AF846" i="1"/>
  <c r="AF839" i="1"/>
  <c r="AF833" i="1"/>
  <c r="AF898" i="1"/>
  <c r="AF899" i="1"/>
  <c r="AF892" i="1"/>
  <c r="AF886" i="1"/>
  <c r="AF880" i="1"/>
  <c r="AF877" i="1"/>
  <c r="AF873" i="1"/>
  <c r="AF868" i="1"/>
  <c r="AF861" i="1"/>
  <c r="AF884" i="1"/>
  <c r="AF869" i="1"/>
  <c r="AF837" i="1"/>
  <c r="AF814" i="1"/>
  <c r="AF882" i="1"/>
  <c r="AF850" i="1"/>
  <c r="AF840" i="1"/>
  <c r="AF855" i="1"/>
  <c r="AF829" i="1"/>
  <c r="AF826" i="1"/>
  <c r="AF862" i="1"/>
  <c r="AF901" i="1"/>
  <c r="AF843" i="1"/>
  <c r="AF876" i="1"/>
  <c r="AF853" i="1"/>
  <c r="AF848" i="1"/>
  <c r="AF835" i="1"/>
  <c r="AF900" i="1"/>
  <c r="AF890" i="1"/>
  <c r="AF874" i="1"/>
  <c r="AF897" i="1"/>
  <c r="AF849" i="1"/>
  <c r="AF844" i="1"/>
  <c r="AF818" i="1"/>
  <c r="AF795" i="1"/>
  <c r="AF854" i="1"/>
  <c r="AF810" i="1"/>
  <c r="AF789" i="1"/>
  <c r="AF783" i="1"/>
  <c r="AF770" i="1"/>
  <c r="AF764" i="1"/>
  <c r="AF758" i="1"/>
  <c r="AF859" i="1"/>
  <c r="AF851" i="1"/>
  <c r="AF815" i="1"/>
  <c r="AF856" i="1"/>
  <c r="AF796" i="1"/>
  <c r="AF885" i="1"/>
  <c r="AF823" i="1"/>
  <c r="AF811" i="1"/>
  <c r="AF805" i="1"/>
  <c r="AF799" i="1"/>
  <c r="AF790" i="1"/>
  <c r="AF784" i="1"/>
  <c r="AF778" i="1"/>
  <c r="AF771" i="1"/>
  <c r="AF765" i="1"/>
  <c r="AF891" i="1"/>
  <c r="AF888" i="1"/>
  <c r="AF879" i="1"/>
  <c r="AF895" i="1"/>
  <c r="AF887" i="1"/>
  <c r="AF881" i="1"/>
  <c r="AF863" i="1"/>
  <c r="AF831" i="1"/>
  <c r="AF827" i="1"/>
  <c r="AF762" i="1"/>
  <c r="AF766" i="1"/>
  <c r="AF769" i="1"/>
  <c r="AF801" i="1"/>
  <c r="AF834" i="1"/>
  <c r="AF792" i="1"/>
  <c r="AF803" i="1"/>
  <c r="AF824" i="1"/>
  <c r="AF845" i="1"/>
  <c r="AF860" i="1"/>
  <c r="AF649" i="1"/>
  <c r="AF667" i="1"/>
  <c r="AF606" i="1"/>
  <c r="AF654" i="1"/>
  <c r="AF611" i="1"/>
  <c r="AF622" i="1"/>
  <c r="AF602" i="1"/>
  <c r="AF609" i="1"/>
  <c r="AF612" i="1"/>
  <c r="AF615" i="1"/>
  <c r="AF617" i="1"/>
  <c r="AF621" i="1"/>
  <c r="AF711" i="1"/>
  <c r="AF603" i="1"/>
  <c r="AF613" i="1"/>
  <c r="AF616" i="1"/>
  <c r="AF619" i="1"/>
  <c r="AF716" i="1"/>
  <c r="AF656" i="1"/>
  <c r="AF663" i="1"/>
  <c r="AF673" i="1"/>
  <c r="AF686" i="1"/>
  <c r="AF717" i="1"/>
  <c r="AF639" i="1"/>
  <c r="AF608" i="1"/>
  <c r="AF657" i="1"/>
  <c r="AF671" i="1"/>
  <c r="AF689" i="1"/>
  <c r="AF629" i="1"/>
  <c r="AF721" i="1"/>
  <c r="AF652" i="1"/>
  <c r="AF662" i="1"/>
  <c r="AF614" i="1"/>
  <c r="AF675" i="1"/>
  <c r="AF618" i="1"/>
  <c r="AF692" i="1"/>
  <c r="AF623" i="1"/>
  <c r="AF624" i="1"/>
  <c r="AF599" i="1"/>
  <c r="AF631" i="1"/>
  <c r="AF722" i="1"/>
  <c r="AF595" i="1"/>
  <c r="AF597" i="1"/>
  <c r="AF601" i="1"/>
  <c r="AF634" i="1"/>
  <c r="AF745" i="1"/>
  <c r="AF647" i="1"/>
  <c r="AF677" i="1"/>
  <c r="AF643" i="1"/>
  <c r="AF741" i="1"/>
  <c r="AF651" i="1"/>
  <c r="AF694" i="1"/>
  <c r="AF653" i="1"/>
  <c r="AF661" i="1"/>
  <c r="AF678" i="1"/>
  <c r="AF594" i="1"/>
  <c r="AF600" i="1"/>
  <c r="AF607" i="1"/>
  <c r="AF610" i="1"/>
  <c r="AF625" i="1"/>
  <c r="AF633" i="1"/>
  <c r="AF666" i="1"/>
  <c r="AF682" i="1"/>
  <c r="AF646" i="1"/>
  <c r="AF670" i="1"/>
  <c r="AF672" i="1"/>
  <c r="AF705" i="1"/>
  <c r="AF723" i="1"/>
  <c r="AF635" i="1"/>
  <c r="AF640" i="1"/>
  <c r="AF648" i="1"/>
  <c r="AF674" i="1"/>
  <c r="AF700" i="1"/>
  <c r="AF410" i="1"/>
  <c r="AF755" i="1"/>
  <c r="AF747" i="1"/>
  <c r="AF742" i="1"/>
  <c r="AF736" i="1"/>
  <c r="AF731" i="1"/>
  <c r="AF725" i="1"/>
  <c r="AF719" i="1"/>
  <c r="AF712" i="1"/>
  <c r="AF706" i="1"/>
  <c r="AF702" i="1"/>
  <c r="AF696" i="1"/>
  <c r="AF690" i="1"/>
  <c r="AF684" i="1"/>
  <c r="AF748" i="1"/>
  <c r="AF737" i="1"/>
  <c r="AF732" i="1"/>
  <c r="AF726" i="1"/>
  <c r="AF720" i="1"/>
  <c r="AF713" i="1"/>
  <c r="AF707" i="1"/>
  <c r="AF698" i="1"/>
  <c r="AF691" i="1"/>
  <c r="AF751" i="1"/>
  <c r="AF743" i="1"/>
  <c r="AF738" i="1"/>
  <c r="AF733" i="1"/>
  <c r="AF754" i="1"/>
  <c r="AF746" i="1"/>
  <c r="AF668" i="1"/>
  <c r="AF658" i="1"/>
  <c r="AF644" i="1"/>
  <c r="AF636" i="1"/>
  <c r="AF630" i="1"/>
  <c r="AF626" i="1"/>
  <c r="AF620" i="1"/>
  <c r="AF718" i="1"/>
  <c r="AF679" i="1"/>
  <c r="AF708" i="1"/>
  <c r="AF703" i="1"/>
  <c r="AF695" i="1"/>
  <c r="AF676" i="1"/>
  <c r="AF664" i="1"/>
  <c r="AF734" i="1"/>
  <c r="AF727" i="1"/>
  <c r="AF699" i="1"/>
  <c r="AF693" i="1"/>
  <c r="AF669" i="1"/>
  <c r="AF730" i="1"/>
  <c r="AF688" i="1"/>
  <c r="AF680" i="1"/>
  <c r="AF655" i="1"/>
  <c r="AF650" i="1"/>
  <c r="AF638" i="1"/>
  <c r="AF632" i="1"/>
  <c r="AF628" i="1"/>
  <c r="AF739" i="1"/>
  <c r="AF735" i="1"/>
  <c r="AF715" i="1"/>
  <c r="AF709" i="1"/>
  <c r="AF704" i="1"/>
  <c r="AF701" i="1"/>
  <c r="AF744" i="1"/>
  <c r="AF687" i="1"/>
  <c r="AF740" i="1"/>
  <c r="AF627" i="1"/>
  <c r="AF724" i="1"/>
  <c r="AF685" i="1"/>
  <c r="AF728" i="1"/>
  <c r="AF598" i="1"/>
  <c r="AF604" i="1"/>
  <c r="AF637" i="1"/>
  <c r="AF710" i="1"/>
  <c r="AF405" i="1"/>
  <c r="AF454" i="1"/>
  <c r="AF386" i="1"/>
  <c r="AF465" i="1"/>
  <c r="AF418" i="1"/>
  <c r="AF402" i="1"/>
  <c r="AF111" i="1"/>
  <c r="AF591" i="1"/>
  <c r="AF585" i="1"/>
  <c r="AF577" i="1"/>
  <c r="AF564" i="1"/>
  <c r="AF555" i="1"/>
  <c r="AF547" i="1"/>
  <c r="AF540" i="1"/>
  <c r="AF534" i="1"/>
  <c r="AF527" i="1"/>
  <c r="AF520" i="1"/>
  <c r="AF504" i="1"/>
  <c r="AF571" i="1"/>
  <c r="AF549" i="1"/>
  <c r="AF530" i="1"/>
  <c r="AF462" i="1"/>
  <c r="AF456" i="1"/>
  <c r="AF449" i="1"/>
  <c r="AF443" i="1"/>
  <c r="AF563" i="1"/>
  <c r="AF539" i="1"/>
  <c r="AF519" i="1"/>
  <c r="AF485" i="1"/>
  <c r="AF481" i="1"/>
  <c r="AF475" i="1"/>
  <c r="AF468" i="1"/>
  <c r="AF559" i="1"/>
  <c r="AF556" i="1"/>
  <c r="AF537" i="1"/>
  <c r="AF535" i="1"/>
  <c r="AF511" i="1"/>
  <c r="AF503" i="1"/>
  <c r="AF516" i="1"/>
  <c r="AF590" i="1"/>
  <c r="AF587" i="1"/>
  <c r="AF578" i="1"/>
  <c r="AF589" i="1"/>
  <c r="AF588" i="1"/>
  <c r="AF579" i="1"/>
  <c r="AF566" i="1"/>
  <c r="AF565" i="1"/>
  <c r="AF543" i="1"/>
  <c r="AF584" i="1"/>
  <c r="AF562" i="1"/>
  <c r="AF510" i="1"/>
  <c r="AF460" i="1"/>
  <c r="AF438" i="1"/>
  <c r="AF550" i="1"/>
  <c r="AF512" i="1"/>
  <c r="AF453" i="1"/>
  <c r="AF427" i="1"/>
  <c r="AF421" i="1"/>
  <c r="AF542" i="1"/>
  <c r="AF494" i="1"/>
  <c r="AF568" i="1"/>
  <c r="AF473" i="1"/>
  <c r="AF583" i="1"/>
  <c r="AF546" i="1"/>
  <c r="AF490" i="1"/>
  <c r="AF551" i="1"/>
  <c r="AF531" i="1"/>
  <c r="AF548" i="1"/>
  <c r="AF533" i="1"/>
  <c r="AF515" i="1"/>
  <c r="AF502" i="1"/>
  <c r="AF491" i="1"/>
  <c r="AF471" i="1"/>
  <c r="AF429" i="1"/>
  <c r="AF574" i="1"/>
  <c r="AF541" i="1"/>
  <c r="AF524" i="1"/>
  <c r="AF493" i="1"/>
  <c r="AF586" i="1"/>
  <c r="AF499" i="1"/>
  <c r="AF433" i="1"/>
  <c r="AF400" i="1"/>
  <c r="AF393" i="1"/>
  <c r="AF383" i="1"/>
  <c r="AF375" i="1"/>
  <c r="AF487" i="1"/>
  <c r="AF466" i="1"/>
  <c r="AF425" i="1"/>
  <c r="AF572" i="1"/>
  <c r="AF532" i="1"/>
  <c r="AF447" i="1"/>
  <c r="AF444" i="1"/>
  <c r="AF412" i="1"/>
  <c r="AF407" i="1"/>
  <c r="AF536" i="1"/>
  <c r="AF450" i="1"/>
  <c r="AF417" i="1"/>
  <c r="AF514" i="1"/>
  <c r="AF480" i="1"/>
  <c r="AF570" i="1"/>
  <c r="AF489" i="1"/>
  <c r="AF482" i="1"/>
  <c r="AF464" i="1"/>
  <c r="AF582" i="1"/>
  <c r="AF552" i="1"/>
  <c r="AF496" i="1"/>
  <c r="AF518" i="1"/>
  <c r="AF484" i="1"/>
  <c r="AF470" i="1"/>
  <c r="AF521" i="1"/>
  <c r="AF526" i="1"/>
  <c r="AF509" i="1"/>
  <c r="AF488" i="1"/>
  <c r="AF576" i="1"/>
  <c r="AF538" i="1"/>
  <c r="AF463" i="1"/>
  <c r="AF458" i="1"/>
  <c r="AF439" i="1"/>
  <c r="AF434" i="1"/>
  <c r="AF392" i="1"/>
  <c r="AF441" i="1"/>
  <c r="AF404" i="1"/>
  <c r="AF492" i="1"/>
  <c r="AF483" i="1"/>
  <c r="AF474" i="1"/>
  <c r="AF423" i="1"/>
  <c r="AF399" i="1"/>
  <c r="AF479" i="1"/>
  <c r="AF430" i="1"/>
  <c r="AF396" i="1"/>
  <c r="AF436" i="1"/>
  <c r="AF416" i="1"/>
  <c r="AF411" i="1"/>
  <c r="AF406" i="1"/>
  <c r="AF387" i="1"/>
  <c r="AF426" i="1"/>
  <c r="AF478" i="1"/>
  <c r="AF467" i="1"/>
  <c r="AF414" i="1"/>
  <c r="AF445" i="1"/>
  <c r="AF428" i="1"/>
  <c r="AF409" i="1"/>
  <c r="AF379" i="1"/>
  <c r="AF371" i="1"/>
  <c r="AF457" i="1"/>
  <c r="AF455" i="1"/>
  <c r="AF486" i="1"/>
  <c r="AF419" i="1"/>
  <c r="AF567" i="1"/>
  <c r="AF376" i="1"/>
  <c r="AF495" i="1"/>
  <c r="AF435" i="1"/>
  <c r="AF424" i="1"/>
  <c r="AF422" i="1"/>
  <c r="AF394" i="1"/>
  <c r="AF440" i="1"/>
  <c r="AF431" i="1"/>
  <c r="AF388" i="1"/>
  <c r="AF525" i="1"/>
  <c r="AF413" i="1"/>
  <c r="AF408" i="1"/>
  <c r="AF500" i="1"/>
  <c r="AF446" i="1"/>
  <c r="AF415" i="1"/>
  <c r="AF382" i="1"/>
  <c r="AF377" i="1"/>
  <c r="AF448" i="1"/>
  <c r="AF459" i="1"/>
  <c r="AF558" i="1"/>
  <c r="AF397" i="1"/>
  <c r="AF395" i="1"/>
  <c r="AF461" i="1"/>
  <c r="AF403" i="1"/>
  <c r="AF374" i="1"/>
  <c r="AF501" i="1"/>
  <c r="AF372" i="1"/>
  <c r="AF86" i="1"/>
  <c r="AF90" i="1"/>
  <c r="AF96" i="1"/>
  <c r="AF102" i="1"/>
  <c r="AF98" i="1"/>
  <c r="AF199" i="1"/>
  <c r="AF125" i="1"/>
  <c r="AF87" i="1"/>
  <c r="AF95" i="1"/>
  <c r="AF154" i="1"/>
  <c r="AF147" i="1"/>
  <c r="AF142" i="1"/>
  <c r="AF137" i="1"/>
  <c r="AF130" i="1"/>
  <c r="AF123" i="1"/>
  <c r="AF117" i="1"/>
  <c r="AF105" i="1"/>
  <c r="AF99" i="1"/>
  <c r="AF93" i="1"/>
  <c r="AF101" i="1"/>
  <c r="AF132" i="1"/>
  <c r="AF88" i="1"/>
  <c r="AF89" i="1"/>
  <c r="AF149" i="1"/>
  <c r="AF143" i="1"/>
  <c r="AF138" i="1"/>
  <c r="AF131" i="1"/>
  <c r="AF124" i="1"/>
  <c r="AF119" i="1"/>
  <c r="AF106" i="1"/>
  <c r="AF100" i="1"/>
  <c r="AF82" i="1"/>
  <c r="AF144" i="1"/>
  <c r="AF139" i="1"/>
  <c r="AF121" i="1"/>
  <c r="AF107" i="1"/>
  <c r="AF151" i="1"/>
  <c r="AF145" i="1"/>
  <c r="AF140" i="1"/>
  <c r="AF133" i="1"/>
  <c r="AF127" i="1"/>
  <c r="AF113" i="1"/>
  <c r="AF109" i="1"/>
  <c r="AF152" i="1"/>
  <c r="AF146" i="1"/>
  <c r="AF134" i="1"/>
  <c r="AF128" i="1"/>
  <c r="AF114" i="1"/>
  <c r="AF110" i="1"/>
  <c r="AF103" i="1"/>
  <c r="AF97" i="1"/>
  <c r="AF153" i="1"/>
  <c r="AF141" i="1"/>
  <c r="AF136" i="1"/>
  <c r="AF129" i="1"/>
  <c r="AF122" i="1"/>
  <c r="AF116" i="1"/>
  <c r="AF104" i="1"/>
  <c r="AF83" i="1"/>
  <c r="AF91" i="1"/>
  <c r="AF92" i="1"/>
  <c r="AF45" i="1"/>
  <c r="AF51" i="1"/>
  <c r="AF64" i="1"/>
  <c r="AF69" i="1"/>
  <c r="AF70" i="1"/>
  <c r="AF50" i="1"/>
  <c r="AF56" i="1"/>
  <c r="AF63" i="1"/>
  <c r="AF77" i="1"/>
  <c r="AF46" i="1"/>
  <c r="AF52" i="1"/>
  <c r="AF58" i="1"/>
  <c r="AF65" i="1"/>
  <c r="AF71" i="1"/>
  <c r="AF80" i="1"/>
  <c r="AF79" i="1"/>
  <c r="AF55" i="1"/>
  <c r="AF76" i="1"/>
  <c r="AF49" i="1"/>
  <c r="AF62" i="1"/>
  <c r="AF68" i="1"/>
  <c r="AF61" i="1"/>
  <c r="AF67" i="1"/>
  <c r="AF73" i="1"/>
  <c r="AF48" i="1"/>
  <c r="AF54" i="1"/>
  <c r="AF74" i="1"/>
  <c r="AF53" i="1"/>
  <c r="AF59" i="1"/>
  <c r="AF66" i="1"/>
  <c r="AF72" i="1"/>
  <c r="AF75" i="1"/>
  <c r="AF81" i="1"/>
  <c r="AF47" i="1"/>
  <c r="AF183" i="1"/>
  <c r="AF156" i="1"/>
  <c r="AF201" i="1"/>
  <c r="AF203" i="1"/>
  <c r="AF208" i="1"/>
  <c r="AF185" i="1"/>
  <c r="AF189" i="1"/>
  <c r="AF191" i="1"/>
  <c r="AF195" i="1"/>
  <c r="AF197" i="1"/>
  <c r="AF173" i="1"/>
  <c r="AF209" i="1"/>
  <c r="AF165" i="1"/>
  <c r="AF174" i="1"/>
  <c r="AF210" i="1"/>
  <c r="AF155" i="1"/>
  <c r="AF158" i="1"/>
  <c r="AF160" i="1"/>
  <c r="AF166" i="1"/>
  <c r="AF168" i="1"/>
  <c r="AF207" i="1"/>
  <c r="AF175" i="1"/>
  <c r="AF213" i="1"/>
  <c r="AF159" i="1"/>
  <c r="AF169" i="1"/>
  <c r="AF176" i="1"/>
  <c r="AF215" i="1"/>
  <c r="AF177" i="1"/>
  <c r="AF216" i="1"/>
  <c r="AF184" i="1"/>
  <c r="AF186" i="1"/>
  <c r="AF190" i="1"/>
  <c r="AF192" i="1"/>
  <c r="AF196" i="1"/>
  <c r="AF198" i="1"/>
  <c r="AF202" i="1"/>
  <c r="AF204" i="1"/>
  <c r="AF180" i="1"/>
  <c r="AF217" i="1"/>
  <c r="AF157" i="1"/>
  <c r="AF167" i="1"/>
  <c r="AF172" i="1"/>
  <c r="AF178" i="1"/>
  <c r="AF188" i="1"/>
  <c r="AF194" i="1"/>
  <c r="AF200" i="1"/>
  <c r="AF206" i="1"/>
  <c r="AF212" i="1"/>
  <c r="AF193" i="1"/>
  <c r="AF205" i="1"/>
  <c r="AF211" i="1"/>
  <c r="AF218" i="1"/>
  <c r="AH681" i="1"/>
  <c r="AH683" i="1"/>
  <c r="AH575" i="1"/>
  <c r="AH120" i="1"/>
  <c r="AH452" i="1"/>
  <c r="S1280" i="1" l="1"/>
  <c r="X1280" i="1" s="1"/>
  <c r="W1280" i="1"/>
  <c r="C24" i="2"/>
  <c r="L23" i="2"/>
  <c r="M23" i="2" s="1"/>
  <c r="N23" i="2" s="1"/>
  <c r="R1279" i="1"/>
  <c r="W1287" i="1"/>
  <c r="S1287" i="1"/>
  <c r="X1287" i="1" s="1"/>
  <c r="C9" i="2"/>
  <c r="C10" i="2"/>
  <c r="L11" i="2"/>
  <c r="M11" i="2" s="1"/>
  <c r="N11" i="2" s="1"/>
  <c r="R1288" i="1"/>
  <c r="AC521" i="1"/>
  <c r="AC404" i="1"/>
  <c r="AC379" i="1"/>
  <c r="AC463" i="1"/>
  <c r="AC386" i="1"/>
  <c r="AC578" i="1"/>
  <c r="AC459" i="1"/>
  <c r="AC512" i="1"/>
  <c r="AC440" i="1"/>
  <c r="AC584" i="1"/>
  <c r="AC372" i="1"/>
  <c r="AC470" i="1"/>
  <c r="AC576" i="1"/>
  <c r="AC490" i="1"/>
  <c r="AC532" i="1"/>
  <c r="AC509" i="1"/>
  <c r="AC540" i="1"/>
  <c r="AC530" i="1"/>
  <c r="AC414" i="1"/>
  <c r="AC524" i="1"/>
  <c r="AC488" i="1"/>
  <c r="AC563" i="1"/>
  <c r="AC393" i="1"/>
  <c r="AC418" i="1"/>
  <c r="AC496" i="1"/>
  <c r="AC392" i="1"/>
  <c r="AC577" i="1"/>
  <c r="AC453" i="1"/>
  <c r="AC462" i="1"/>
  <c r="AC585" i="1"/>
  <c r="AC408" i="1"/>
  <c r="AC396" i="1"/>
  <c r="AC539" i="1"/>
  <c r="AC501" i="1"/>
  <c r="AC550" i="1"/>
  <c r="AC568" i="1"/>
  <c r="AC450" i="1"/>
  <c r="AC562" i="1"/>
  <c r="AC546" i="1"/>
  <c r="AC428" i="1"/>
  <c r="AC514" i="1"/>
  <c r="AC412" i="1"/>
  <c r="AC431" i="1"/>
  <c r="AC586" i="1"/>
  <c r="AC474" i="1"/>
  <c r="AC434" i="1"/>
  <c r="AC410" i="1"/>
  <c r="AC491" i="1"/>
  <c r="AC374" i="1"/>
  <c r="AC443" i="1"/>
  <c r="AC445" i="1"/>
  <c r="AC564" i="1"/>
  <c r="AC429" i="1"/>
  <c r="AC535" i="1"/>
  <c r="AC536" i="1"/>
  <c r="AC485" i="1"/>
  <c r="AC436" i="1"/>
  <c r="AC520" i="1"/>
  <c r="AC558" i="1"/>
  <c r="AC559" i="1"/>
  <c r="AC486" i="1"/>
  <c r="AC475" i="1"/>
  <c r="AC433" i="1"/>
  <c r="AC510" i="1"/>
  <c r="AC447" i="1"/>
  <c r="AC456" i="1"/>
  <c r="AC460" i="1"/>
  <c r="AC479" i="1"/>
  <c r="AC582" i="1"/>
  <c r="AC566" i="1"/>
  <c r="AC1029" i="1"/>
  <c r="AC515" i="1"/>
  <c r="AC567" i="1"/>
  <c r="AC400" i="1"/>
  <c r="AC487" i="1"/>
  <c r="AC480" i="1"/>
  <c r="AC495" i="1"/>
  <c r="AC435" i="1"/>
  <c r="AC461" i="1"/>
  <c r="AC425" i="1"/>
  <c r="AC457" i="1"/>
  <c r="AC422" i="1"/>
  <c r="AC382" i="1"/>
  <c r="AC427" i="1"/>
  <c r="AC394" i="1"/>
  <c r="AC531" i="1"/>
  <c r="AC444" i="1"/>
  <c r="AC426" i="1"/>
  <c r="AC441" i="1"/>
  <c r="AC511" i="1"/>
  <c r="AC446" i="1"/>
  <c r="AC527" i="1"/>
  <c r="AC438" i="1"/>
  <c r="AC430" i="1"/>
  <c r="AC526" i="1"/>
  <c r="AC481" i="1"/>
  <c r="AC570" i="1"/>
  <c r="AC416" i="1"/>
  <c r="AC405" i="1"/>
  <c r="AC499" i="1"/>
  <c r="AC388" i="1"/>
  <c r="AC419" i="1"/>
  <c r="AC543" i="1"/>
  <c r="AC583" i="1"/>
  <c r="AC548" i="1"/>
  <c r="AC403" i="1"/>
  <c r="AC424" i="1"/>
  <c r="AC411" i="1"/>
  <c r="AC500" i="1"/>
  <c r="AC504" i="1"/>
  <c r="AC471" i="1"/>
  <c r="AC409" i="1"/>
  <c r="AC1028" i="1"/>
  <c r="AC518" i="1"/>
  <c r="AC590" i="1"/>
  <c r="AC449" i="1"/>
  <c r="AC397" i="1"/>
  <c r="AC537" i="1"/>
  <c r="AC421" i="1"/>
  <c r="AC555" i="1"/>
  <c r="AC399" i="1"/>
  <c r="AC574" i="1"/>
  <c r="AC493" i="1"/>
  <c r="AC468" i="1"/>
  <c r="AC587" i="1"/>
  <c r="AC467" i="1"/>
  <c r="AC1030" i="1"/>
  <c r="AC502" i="1"/>
  <c r="AC591" i="1"/>
  <c r="AC556" i="1"/>
  <c r="AC534" i="1"/>
  <c r="AC473" i="1"/>
  <c r="AC413" i="1"/>
  <c r="AC383" i="1"/>
  <c r="AC375" i="1"/>
  <c r="AC484" i="1"/>
  <c r="AC377" i="1"/>
  <c r="AC387" i="1"/>
  <c r="AC415" i="1"/>
  <c r="AC423" i="1"/>
  <c r="AC503" i="1"/>
  <c r="AC542" i="1"/>
  <c r="AC464" i="1"/>
  <c r="AC516" i="1"/>
  <c r="AC492" i="1"/>
  <c r="AC571" i="1"/>
  <c r="AC533" i="1"/>
  <c r="AC371" i="1"/>
  <c r="AC448" i="1"/>
  <c r="AC572" i="1"/>
  <c r="AC439" i="1"/>
  <c r="AC494" i="1"/>
  <c r="AC406" i="1"/>
  <c r="AC547" i="1"/>
  <c r="AC549" i="1"/>
  <c r="AC455" i="1"/>
  <c r="AC458" i="1"/>
  <c r="AC588" i="1"/>
  <c r="AC538" i="1"/>
  <c r="AC417" i="1"/>
  <c r="AC407" i="1"/>
  <c r="AC552" i="1"/>
  <c r="AC483" i="1"/>
  <c r="AC395" i="1"/>
  <c r="AC465" i="1"/>
  <c r="AC376" i="1"/>
  <c r="AC525" i="1"/>
  <c r="AC454" i="1"/>
  <c r="AC466" i="1"/>
  <c r="AC478" i="1"/>
  <c r="AC551" i="1"/>
  <c r="AC402" i="1"/>
  <c r="AC489" i="1"/>
  <c r="AC541" i="1"/>
  <c r="AC519" i="1"/>
  <c r="AC579" i="1"/>
  <c r="AC565" i="1"/>
  <c r="AF6" i="1"/>
  <c r="AF33" i="1"/>
  <c r="AF10" i="1"/>
  <c r="AF8" i="1"/>
  <c r="AF31" i="1"/>
  <c r="AF322" i="1"/>
  <c r="AF341" i="1"/>
  <c r="AF246" i="1"/>
  <c r="AF316" i="1"/>
  <c r="AF359" i="1"/>
  <c r="AF345" i="1"/>
  <c r="AF324" i="1"/>
  <c r="AF250" i="1"/>
  <c r="AF272" i="1"/>
  <c r="AF221" i="1"/>
  <c r="AF26" i="1"/>
  <c r="AF318" i="1"/>
  <c r="AF292" i="1"/>
  <c r="AF338" i="1"/>
  <c r="AF323" i="1"/>
  <c r="AF244" i="1"/>
  <c r="AF337" i="1"/>
  <c r="AF317" i="1"/>
  <c r="AF268" i="1"/>
  <c r="AF267" i="1"/>
  <c r="AF288" i="1"/>
  <c r="AF354" i="1"/>
  <c r="AF225" i="1"/>
  <c r="AF284" i="1"/>
  <c r="AF277" i="1"/>
  <c r="AF232" i="1"/>
  <c r="AF353" i="1"/>
  <c r="AF32" i="1"/>
  <c r="AF282" i="1"/>
  <c r="AF367" i="1"/>
  <c r="AF264" i="1"/>
  <c r="AF34" i="1"/>
  <c r="AF247" i="1"/>
  <c r="AF266" i="1"/>
  <c r="AF298" i="1"/>
  <c r="AF263" i="1"/>
  <c r="AF369" i="1"/>
  <c r="AF252" i="1"/>
  <c r="AF331" i="1"/>
  <c r="AF278" i="1"/>
  <c r="AF339" i="1"/>
  <c r="AF330" i="1"/>
  <c r="AF233" i="1"/>
  <c r="AF358" i="1"/>
  <c r="AF15" i="1"/>
  <c r="AF9" i="1"/>
  <c r="AF19" i="1"/>
  <c r="AF14" i="1"/>
  <c r="AF231" i="1"/>
  <c r="AF365" i="1"/>
  <c r="AF328" i="1"/>
  <c r="AF230" i="1"/>
  <c r="AF343" i="1"/>
  <c r="AF12" i="1"/>
  <c r="AF228" i="1"/>
  <c r="AF275" i="1"/>
  <c r="AF309" i="1"/>
  <c r="AF368" i="1"/>
  <c r="AF25" i="1"/>
  <c r="AF308" i="1"/>
  <c r="AF44" i="1"/>
  <c r="AF349" i="1"/>
  <c r="AF36" i="1"/>
  <c r="AF251" i="1"/>
  <c r="AF276" i="1"/>
  <c r="AF360" i="1"/>
  <c r="AF18" i="1"/>
  <c r="AF315" i="1"/>
  <c r="AF332" i="1"/>
  <c r="AF314" i="1"/>
  <c r="AF30" i="1"/>
  <c r="AF290" i="1"/>
  <c r="AF17" i="1"/>
  <c r="AF356" i="1"/>
  <c r="AF229" i="1"/>
  <c r="AF357" i="1"/>
  <c r="AF16" i="1"/>
  <c r="AF335" i="1"/>
  <c r="AF249" i="1"/>
  <c r="AF20" i="1"/>
  <c r="AF261" i="1"/>
  <c r="AF312" i="1"/>
  <c r="AF296" i="1"/>
  <c r="AF355" i="1"/>
  <c r="AF258" i="1"/>
  <c r="AF287" i="1"/>
  <c r="AF293" i="1"/>
  <c r="AF234" i="1"/>
  <c r="AF327" i="1"/>
  <c r="AF43" i="1"/>
  <c r="AF351" i="1"/>
  <c r="AF240" i="1"/>
  <c r="AF319" i="1"/>
  <c r="AF22" i="1"/>
  <c r="AF364" i="1"/>
  <c r="AF37" i="1"/>
  <c r="AF307" i="1"/>
  <c r="AF256" i="1"/>
  <c r="AF271" i="1"/>
  <c r="AF243" i="1"/>
  <c r="AF342" i="1"/>
  <c r="AF265" i="1"/>
  <c r="AF238" i="1"/>
  <c r="AF269" i="1"/>
  <c r="AF219" i="1"/>
  <c r="AF28" i="1"/>
  <c r="AF35" i="1"/>
  <c r="AF291" i="1"/>
  <c r="AF366" i="1"/>
  <c r="AF362" i="1"/>
  <c r="AF333" i="1"/>
  <c r="AF237" i="1"/>
  <c r="AF299" i="1"/>
  <c r="AF297" i="1"/>
  <c r="AF253" i="1"/>
  <c r="AF321" i="1"/>
  <c r="AF286" i="1"/>
  <c r="AF262" i="1"/>
  <c r="AF259" i="1"/>
  <c r="AF29" i="1"/>
  <c r="AF340" i="1"/>
  <c r="AF273" i="1"/>
  <c r="AF295" i="1"/>
  <c r="AF224" i="1"/>
  <c r="AF285" i="1"/>
  <c r="AF329" i="1"/>
  <c r="AF241" i="1"/>
  <c r="AF23" i="1"/>
  <c r="AF24" i="1"/>
  <c r="AF283" i="1"/>
  <c r="AF13" i="1"/>
  <c r="AF239" i="1"/>
  <c r="AF223" i="1"/>
  <c r="AF21" i="1"/>
  <c r="AF270" i="1"/>
  <c r="AF220" i="1"/>
  <c r="AF245" i="1"/>
  <c r="AF40" i="1"/>
  <c r="AF257" i="1"/>
  <c r="AF306" i="1"/>
  <c r="AF313" i="1"/>
  <c r="AF39" i="1"/>
  <c r="AF11" i="1"/>
  <c r="AF304" i="1"/>
  <c r="AF281" i="1"/>
  <c r="AF305" i="1"/>
  <c r="AF303" i="1"/>
  <c r="AF7" i="1"/>
  <c r="AF370" i="1"/>
  <c r="AF347" i="1"/>
  <c r="AF346" i="1"/>
  <c r="AF336" i="1"/>
  <c r="AF274" i="1"/>
  <c r="AF363" i="1"/>
  <c r="AF38" i="1"/>
  <c r="AF302" i="1"/>
  <c r="AF236" i="1"/>
  <c r="AF348" i="1"/>
  <c r="AF325" i="1"/>
  <c r="AF242" i="1"/>
  <c r="AF27" i="1"/>
  <c r="AF320" i="1"/>
  <c r="AF350" i="1"/>
  <c r="AF235" i="1"/>
  <c r="AF42" i="1"/>
  <c r="AF5" i="1"/>
  <c r="AF326" i="1"/>
  <c r="AF301" i="1"/>
  <c r="AF300" i="1"/>
  <c r="AF248" i="1"/>
  <c r="AF280" i="1"/>
  <c r="AF41" i="1"/>
  <c r="AF279" i="1"/>
  <c r="AF255" i="1"/>
  <c r="AF254" i="1"/>
  <c r="AF344" i="1"/>
  <c r="AF361" i="1"/>
  <c r="AF222" i="1"/>
  <c r="AF334" i="1"/>
  <c r="X3" i="1"/>
  <c r="W3" i="1"/>
  <c r="V3" i="1"/>
  <c r="Y1287" i="1" l="1"/>
  <c r="C8" i="2"/>
  <c r="L9" i="2"/>
  <c r="M9" i="2" s="1"/>
  <c r="N9" i="2" s="1"/>
  <c r="R1289" i="1"/>
  <c r="S1288" i="1"/>
  <c r="X1288" i="1" s="1"/>
  <c r="W1288" i="1"/>
  <c r="W1279" i="1"/>
  <c r="S1279" i="1"/>
  <c r="X1279" i="1" s="1"/>
  <c r="C25" i="2"/>
  <c r="AC1209" i="1" s="1"/>
  <c r="L24" i="2"/>
  <c r="M24" i="2" s="1"/>
  <c r="N24" i="2" s="1"/>
  <c r="Y1280" i="1"/>
  <c r="AD458" i="1"/>
  <c r="AD1105" i="1"/>
  <c r="AD1053" i="1"/>
  <c r="AD631" i="1"/>
  <c r="AC1051" i="1"/>
  <c r="AD786" i="1"/>
  <c r="AD237" i="1"/>
  <c r="AC664" i="1"/>
  <c r="AD730" i="1"/>
  <c r="AC1050" i="1"/>
  <c r="AD300" i="1"/>
  <c r="AC231" i="1"/>
  <c r="AD1255" i="1"/>
  <c r="AC1072" i="1"/>
  <c r="AD644" i="1"/>
  <c r="AC1045" i="1"/>
  <c r="AD1209" i="1"/>
  <c r="AC1018" i="1"/>
  <c r="AD1198" i="1"/>
  <c r="AC106" i="1"/>
  <c r="AD173" i="1"/>
  <c r="AC757" i="1"/>
  <c r="AD201" i="1"/>
  <c r="AC926" i="1"/>
  <c r="AD841" i="1"/>
  <c r="AC782" i="1"/>
  <c r="AC228" i="1"/>
  <c r="AD1037" i="1"/>
  <c r="AD926" i="1"/>
  <c r="AD1256" i="1"/>
  <c r="AC282" i="1"/>
  <c r="AC759" i="1"/>
  <c r="AD854" i="1"/>
  <c r="AC316" i="1"/>
  <c r="AD911" i="1"/>
  <c r="AD1180" i="1"/>
  <c r="AC874" i="1"/>
  <c r="AC891" i="1"/>
  <c r="AC1226" i="1"/>
  <c r="AD550" i="1"/>
  <c r="AD888" i="1"/>
  <c r="AC1227" i="1"/>
  <c r="AD604" i="1"/>
  <c r="AD724" i="1"/>
  <c r="AC265" i="1"/>
  <c r="AD796" i="1"/>
  <c r="AD422" i="1"/>
  <c r="AD680" i="1"/>
  <c r="AC649" i="1"/>
  <c r="AD541" i="1"/>
  <c r="AD973" i="1"/>
  <c r="AD656" i="1"/>
  <c r="AC845" i="1"/>
  <c r="AD515" i="1"/>
  <c r="AD73" i="1"/>
  <c r="AD922" i="1"/>
  <c r="AC292" i="1"/>
  <c r="AD435" i="1"/>
  <c r="AD313" i="1"/>
  <c r="AC224" i="1"/>
  <c r="AD365" i="1"/>
  <c r="AC823" i="1"/>
  <c r="AC1241" i="1"/>
  <c r="AC746" i="1"/>
  <c r="AC931" i="1"/>
  <c r="AC637" i="1"/>
  <c r="AD172" i="1"/>
  <c r="AD1230" i="1"/>
  <c r="AC737" i="1"/>
  <c r="AD418" i="1"/>
  <c r="AC1217" i="1"/>
  <c r="AC258" i="1"/>
  <c r="AC1025" i="1"/>
  <c r="AC1255" i="1"/>
  <c r="AD305" i="1"/>
  <c r="AD116" i="1"/>
  <c r="AC691" i="1"/>
  <c r="AD653" i="1"/>
  <c r="AD1178" i="1"/>
  <c r="AC1013" i="1"/>
  <c r="AD262" i="1"/>
  <c r="AD795" i="1"/>
  <c r="AC1151" i="1"/>
  <c r="AC954" i="1"/>
  <c r="AC97" i="1"/>
  <c r="R48" i="1"/>
  <c r="S48" i="1" s="1"/>
  <c r="X48" i="1" s="1"/>
  <c r="V48" i="1"/>
  <c r="AC1038" i="1"/>
  <c r="AD770" i="1"/>
  <c r="AC317" i="1"/>
  <c r="AD968" i="1"/>
  <c r="AD96" i="1"/>
  <c r="AD438" i="1"/>
  <c r="AC1117" i="1"/>
  <c r="AD643" i="1"/>
  <c r="AD799" i="1"/>
  <c r="AC617" i="1"/>
  <c r="AC1247" i="1"/>
  <c r="AC869" i="1"/>
  <c r="AD699" i="1"/>
  <c r="AD652" i="1"/>
  <c r="AD1237" i="1"/>
  <c r="AC1061" i="1"/>
  <c r="AD1070" i="1"/>
  <c r="AC159" i="1"/>
  <c r="AD362" i="1"/>
  <c r="AC1064" i="1"/>
  <c r="AC1099" i="1"/>
  <c r="AD64" i="1"/>
  <c r="AC1167" i="1"/>
  <c r="AD832" i="1"/>
  <c r="AC134" i="1"/>
  <c r="AD539" i="1"/>
  <c r="AD1099" i="1"/>
  <c r="AD1033" i="1"/>
  <c r="AD1019" i="1"/>
  <c r="AD635" i="1"/>
  <c r="AD70" i="1"/>
  <c r="AD282" i="1"/>
  <c r="AD578" i="1"/>
  <c r="AD69" i="1"/>
  <c r="AC815" i="1"/>
  <c r="AD533" i="1"/>
  <c r="AC340" i="1"/>
  <c r="AC951" i="1"/>
  <c r="AC745" i="1"/>
  <c r="AD1247" i="1"/>
  <c r="AD404" i="1"/>
  <c r="AD509" i="1"/>
  <c r="AD1050" i="1"/>
  <c r="AC1005" i="1"/>
  <c r="AD873" i="1"/>
  <c r="AD908" i="1"/>
  <c r="AC69" i="1"/>
  <c r="AC1154" i="1"/>
  <c r="AC1071" i="1"/>
  <c r="AC1133" i="1"/>
  <c r="AD1225" i="1"/>
  <c r="AC1248" i="1"/>
  <c r="AD607" i="1"/>
  <c r="AC1185" i="1"/>
  <c r="AD1197" i="1"/>
  <c r="AD666" i="1"/>
  <c r="AD281" i="1"/>
  <c r="AC1107" i="1"/>
  <c r="AC603" i="1"/>
  <c r="AC1197" i="1"/>
  <c r="AC719" i="1"/>
  <c r="AD367" i="1"/>
  <c r="AC825" i="1"/>
  <c r="R51" i="1"/>
  <c r="S51" i="1" s="1"/>
  <c r="X51" i="1" s="1"/>
  <c r="V51" i="1"/>
  <c r="AD292" i="1"/>
  <c r="AD1145" i="1"/>
  <c r="AC673" i="1"/>
  <c r="AC239" i="1"/>
  <c r="AD1201" i="1"/>
  <c r="AD756" i="1"/>
  <c r="AD632" i="1"/>
  <c r="AD1120" i="1"/>
  <c r="AD682" i="1"/>
  <c r="AD847" i="1"/>
  <c r="AC1222" i="1"/>
  <c r="AC875" i="1"/>
  <c r="AD483" i="1"/>
  <c r="AC154" i="1"/>
  <c r="AD1058" i="1"/>
  <c r="AC1146" i="1"/>
  <c r="AD684" i="1"/>
  <c r="AD534" i="1"/>
  <c r="AC1180" i="1"/>
  <c r="AD339" i="1"/>
  <c r="AC870" i="1"/>
  <c r="AD52" i="1"/>
  <c r="AC296" i="1"/>
  <c r="AC1149" i="1"/>
  <c r="AC1007" i="1"/>
  <c r="AC211" i="1"/>
  <c r="AD321" i="1"/>
  <c r="AC240" i="1"/>
  <c r="AD612" i="1"/>
  <c r="AD800" i="1"/>
  <c r="AD470" i="1"/>
  <c r="AC833" i="1"/>
  <c r="R50" i="1"/>
  <c r="S50" i="1" s="1"/>
  <c r="X50" i="1" s="1"/>
  <c r="V50" i="1"/>
  <c r="AD360" i="1"/>
  <c r="AC88" i="1"/>
  <c r="AC876" i="1"/>
  <c r="AD624" i="1"/>
  <c r="AD312" i="1"/>
  <c r="AC990" i="1"/>
  <c r="AD837" i="1"/>
  <c r="AD97" i="1"/>
  <c r="AD763" i="1"/>
  <c r="AC295" i="1"/>
  <c r="AC200" i="1"/>
  <c r="AD1140" i="1"/>
  <c r="AC142" i="1"/>
  <c r="AC708" i="1"/>
  <c r="AC315" i="1"/>
  <c r="AD633" i="1"/>
  <c r="AC1193" i="1"/>
  <c r="AD623" i="1"/>
  <c r="AD648" i="1"/>
  <c r="AC1009" i="1"/>
  <c r="AC1074" i="1"/>
  <c r="AD1089" i="1"/>
  <c r="AD960" i="1"/>
  <c r="AC634" i="1"/>
  <c r="AC1113" i="1"/>
  <c r="AD574" i="1"/>
  <c r="AD942" i="1"/>
  <c r="AD114" i="1"/>
  <c r="AD636" i="1"/>
  <c r="AD802" i="1"/>
  <c r="AD1039" i="1"/>
  <c r="AD640" i="1"/>
  <c r="AC1024" i="1"/>
  <c r="AD1001" i="1"/>
  <c r="AD344" i="1"/>
  <c r="AC99" i="1"/>
  <c r="AC827" i="1"/>
  <c r="AD218" i="1"/>
  <c r="AC734" i="1"/>
  <c r="AC253" i="1"/>
  <c r="AC742" i="1"/>
  <c r="AD1218" i="1"/>
  <c r="AD781" i="1"/>
  <c r="AD878" i="1"/>
  <c r="AC237" i="1"/>
  <c r="AC671" i="1"/>
  <c r="AD1156" i="1"/>
  <c r="AD672" i="1"/>
  <c r="AC354" i="1"/>
  <c r="AD146" i="1"/>
  <c r="AC972" i="1"/>
  <c r="AD1026" i="1"/>
  <c r="AC342" i="1"/>
  <c r="AC609" i="1"/>
  <c r="AC1088" i="1"/>
  <c r="AD122" i="1"/>
  <c r="AC1188" i="1"/>
  <c r="AD998" i="1"/>
  <c r="AC65" i="1"/>
  <c r="AD332" i="1"/>
  <c r="AD1223" i="1"/>
  <c r="AD840" i="1"/>
  <c r="AD274" i="1"/>
  <c r="AD747" i="1"/>
  <c r="AD748" i="1"/>
  <c r="AD421" i="1"/>
  <c r="AD393" i="1"/>
  <c r="AC758" i="1"/>
  <c r="AC834" i="1"/>
  <c r="AC1127" i="1"/>
  <c r="AD71" i="1"/>
  <c r="AC810" i="1"/>
  <c r="AC1111" i="1"/>
  <c r="R47" i="1"/>
  <c r="S47" i="1" s="1"/>
  <c r="X47" i="1" s="1"/>
  <c r="V47" i="1"/>
  <c r="AC1102" i="1"/>
  <c r="AC329" i="1"/>
  <c r="AD222" i="1"/>
  <c r="AD891" i="1"/>
  <c r="AD410" i="1"/>
  <c r="AC843" i="1"/>
  <c r="AC635" i="1"/>
  <c r="AC89" i="1"/>
  <c r="AD285" i="1"/>
  <c r="AC366" i="1"/>
  <c r="AD935" i="1"/>
  <c r="AD848" i="1"/>
  <c r="AC705" i="1"/>
  <c r="AC1156" i="1"/>
  <c r="AD703" i="1"/>
  <c r="AD376" i="1"/>
  <c r="AC1264" i="1"/>
  <c r="AD55" i="1"/>
  <c r="AD900" i="1"/>
  <c r="AD95" i="1"/>
  <c r="AC661" i="1"/>
  <c r="AD1263" i="1"/>
  <c r="AC976" i="1"/>
  <c r="AD886" i="1"/>
  <c r="AD705" i="1"/>
  <c r="AC1119" i="1"/>
  <c r="AD923" i="1"/>
  <c r="AC790" i="1"/>
  <c r="AD45" i="1"/>
  <c r="AC362" i="1"/>
  <c r="AD440" i="1"/>
  <c r="AC795" i="1"/>
  <c r="AC1175" i="1"/>
  <c r="AD898" i="1"/>
  <c r="AD1062" i="1"/>
  <c r="AD766" i="1"/>
  <c r="AD449" i="1"/>
  <c r="AD443" i="1"/>
  <c r="AD857" i="1"/>
  <c r="AD433" i="1"/>
  <c r="AD185" i="1"/>
  <c r="AD611" i="1"/>
  <c r="AC991" i="1"/>
  <c r="AD1122" i="1"/>
  <c r="AD66" i="1"/>
  <c r="AD56" i="1"/>
  <c r="AC675" i="1"/>
  <c r="AD1034" i="1"/>
  <c r="AC798" i="1"/>
  <c r="AD622" i="1"/>
  <c r="AC1221" i="1"/>
  <c r="AC1211" i="1"/>
  <c r="AD283" i="1"/>
  <c r="AC778" i="1"/>
  <c r="AD1259" i="1"/>
  <c r="AD1186" i="1"/>
  <c r="AC303" i="1"/>
  <c r="AC193" i="1"/>
  <c r="AC1213" i="1"/>
  <c r="AD831" i="1"/>
  <c r="AC781" i="1"/>
  <c r="AD468" i="1"/>
  <c r="AC813" i="1"/>
  <c r="AD1007" i="1"/>
  <c r="AC1208" i="1"/>
  <c r="AD562" i="1"/>
  <c r="AD526" i="1"/>
  <c r="AD1205" i="1"/>
  <c r="AC1147" i="1"/>
  <c r="AC709" i="1"/>
  <c r="AD570" i="1"/>
  <c r="AD1031" i="1"/>
  <c r="AC1062" i="1"/>
  <c r="AD877" i="1"/>
  <c r="AC283" i="1"/>
  <c r="AC216" i="1"/>
  <c r="AD588" i="1"/>
  <c r="AD169" i="1"/>
  <c r="AD1051" i="1"/>
  <c r="AD317" i="1"/>
  <c r="AC720" i="1"/>
  <c r="AD716" i="1"/>
  <c r="AD768" i="1"/>
  <c r="AD1181" i="1"/>
  <c r="AC996" i="1"/>
  <c r="V53" i="1"/>
  <c r="R53" i="1"/>
  <c r="S53" i="1" s="1"/>
  <c r="X53" i="1" s="1"/>
  <c r="AD138" i="1"/>
  <c r="AD937" i="1"/>
  <c r="AD1060" i="1"/>
  <c r="AD462" i="1"/>
  <c r="AC1003" i="1"/>
  <c r="AD790" i="1"/>
  <c r="AD259" i="1"/>
  <c r="AD189" i="1"/>
  <c r="AD1092" i="1"/>
  <c r="AD123" i="1"/>
  <c r="AD1239" i="1"/>
  <c r="AC906" i="1"/>
  <c r="AD934" i="1"/>
  <c r="AC1044" i="1"/>
  <c r="AD843" i="1"/>
  <c r="AC75" i="1"/>
  <c r="AD299" i="1"/>
  <c r="AD447" i="1"/>
  <c r="AC851" i="1"/>
  <c r="AD994" i="1"/>
  <c r="AC859" i="1"/>
  <c r="AC206" i="1"/>
  <c r="AD540" i="1"/>
  <c r="AC1177" i="1"/>
  <c r="AD616" i="1"/>
  <c r="AC860" i="1"/>
  <c r="AC1202" i="1"/>
  <c r="AC980" i="1"/>
  <c r="AC1058" i="1"/>
  <c r="AD489" i="1"/>
  <c r="R54" i="1"/>
  <c r="S54" i="1" s="1"/>
  <c r="X54" i="1" s="1"/>
  <c r="V54" i="1"/>
  <c r="AD272" i="1"/>
  <c r="AC1097" i="1"/>
  <c r="AD329" i="1"/>
  <c r="AC341" i="1"/>
  <c r="AC601" i="1"/>
  <c r="AD686" i="1"/>
  <c r="AC736" i="1"/>
  <c r="AD576" i="1"/>
  <c r="AD206" i="1"/>
  <c r="AD190" i="1"/>
  <c r="AD167" i="1"/>
  <c r="R63" i="1"/>
  <c r="S63" i="1" s="1"/>
  <c r="X63" i="1" s="1"/>
  <c r="V63" i="1"/>
  <c r="AC811" i="1"/>
  <c r="AD149" i="1"/>
  <c r="AD1252" i="1"/>
  <c r="AD426" i="1"/>
  <c r="AC1094" i="1"/>
  <c r="AD394" i="1"/>
  <c r="AD386" i="1"/>
  <c r="AD688" i="1"/>
  <c r="AD723" i="1"/>
  <c r="AD396" i="1"/>
  <c r="AD98" i="1"/>
  <c r="AC739" i="1"/>
  <c r="AD701" i="1"/>
  <c r="AD1080" i="1"/>
  <c r="AD151" i="1"/>
  <c r="AC261" i="1"/>
  <c r="AD671" i="1"/>
  <c r="AC145" i="1"/>
  <c r="AD130" i="1"/>
  <c r="AD585" i="1"/>
  <c r="AC1002" i="1"/>
  <c r="AD221" i="1"/>
  <c r="AC770" i="1"/>
  <c r="AD153" i="1"/>
  <c r="AD200" i="1"/>
  <c r="AD273" i="1"/>
  <c r="AC678" i="1"/>
  <c r="AC1189" i="1"/>
  <c r="AC779" i="1"/>
  <c r="AD180" i="1"/>
  <c r="AD921" i="1"/>
  <c r="AC618" i="1"/>
  <c r="AD177" i="1"/>
  <c r="AC271" i="1"/>
  <c r="AD755" i="1"/>
  <c r="AC633" i="1"/>
  <c r="AD1069" i="1"/>
  <c r="AC608" i="1"/>
  <c r="AD242" i="1"/>
  <c r="AD637" i="1"/>
  <c r="AC1223" i="1"/>
  <c r="AC132" i="1"/>
  <c r="AD134" i="1"/>
  <c r="AD944" i="1"/>
  <c r="AD445" i="1"/>
  <c r="AD919" i="1"/>
  <c r="AD571" i="1"/>
  <c r="AC1001" i="1"/>
  <c r="AD269" i="1"/>
  <c r="AC198" i="1"/>
  <c r="AC1224" i="1"/>
  <c r="AD619" i="1"/>
  <c r="AC285" i="1"/>
  <c r="AD817" i="1"/>
  <c r="AD603" i="1"/>
  <c r="AC929" i="1"/>
  <c r="AD559" i="1"/>
  <c r="AD1094" i="1"/>
  <c r="AC1046" i="1"/>
  <c r="AD518" i="1"/>
  <c r="AD887" i="1"/>
  <c r="AC717" i="1"/>
  <c r="AD1168" i="1"/>
  <c r="AC725" i="1"/>
  <c r="AD486" i="1"/>
  <c r="AC703" i="1"/>
  <c r="AD657" i="1"/>
  <c r="AC50" i="1"/>
  <c r="AC871" i="1"/>
  <c r="AD1047" i="1"/>
  <c r="AD727" i="1"/>
  <c r="AC707" i="1"/>
  <c r="AC1130" i="1"/>
  <c r="AC1142" i="1"/>
  <c r="AD255" i="1"/>
  <c r="AD713" i="1"/>
  <c r="AC846" i="1"/>
  <c r="AC1106" i="1"/>
  <c r="AC243" i="1"/>
  <c r="AD140" i="1"/>
  <c r="AC735" i="1"/>
  <c r="AD109" i="1"/>
  <c r="AC298" i="1"/>
  <c r="AD482" i="1"/>
  <c r="AD803" i="1"/>
  <c r="AC662" i="1"/>
  <c r="AD939" i="1"/>
  <c r="AD846" i="1"/>
  <c r="AD516" i="1"/>
  <c r="AC1129" i="1"/>
  <c r="AC86" i="1"/>
  <c r="AC1022" i="1"/>
  <c r="AC184" i="1"/>
  <c r="AD491" i="1"/>
  <c r="AC1084" i="1"/>
  <c r="AD415" i="1"/>
  <c r="AC631" i="1"/>
  <c r="AD1028" i="1"/>
  <c r="AD601" i="1"/>
  <c r="AC679" i="1"/>
  <c r="AC1134" i="1"/>
  <c r="AD1115" i="1"/>
  <c r="AD1268" i="1"/>
  <c r="AD275" i="1"/>
  <c r="AD461" i="1"/>
  <c r="AD600" i="1"/>
  <c r="AD1163" i="1"/>
  <c r="AD741" i="1"/>
  <c r="AC284" i="1"/>
  <c r="AD669" i="1"/>
  <c r="AC806" i="1"/>
  <c r="AD721" i="1"/>
  <c r="AC95" i="1"/>
  <c r="AC63" i="1"/>
  <c r="AD690" i="1"/>
  <c r="AC234" i="1"/>
  <c r="AC915" i="1"/>
  <c r="AC685" i="1"/>
  <c r="AC177" i="1"/>
  <c r="AD290" i="1"/>
  <c r="AD132" i="1"/>
  <c r="AD298" i="1"/>
  <c r="AD65" i="1"/>
  <c r="AD855" i="1"/>
  <c r="AD303" i="1"/>
  <c r="AC796" i="1"/>
  <c r="AD691" i="1"/>
  <c r="AD739" i="1"/>
  <c r="AD1112" i="1"/>
  <c r="AD1045" i="1"/>
  <c r="AC98" i="1"/>
  <c r="AC1087" i="1"/>
  <c r="AC805" i="1"/>
  <c r="AD125" i="1"/>
  <c r="AD439" i="1"/>
  <c r="AD347" i="1"/>
  <c r="AD732" i="1"/>
  <c r="AD219" i="1"/>
  <c r="AD278" i="1"/>
  <c r="AD785" i="1"/>
  <c r="AC1085" i="1"/>
  <c r="AD111" i="1"/>
  <c r="AD494" i="1"/>
  <c r="AD474" i="1"/>
  <c r="AC868" i="1"/>
  <c r="AD511" i="1"/>
  <c r="AC802" i="1"/>
  <c r="AC1214" i="1"/>
  <c r="AC122" i="1"/>
  <c r="AD74" i="1"/>
  <c r="AC690" i="1"/>
  <c r="AD351" i="1"/>
  <c r="AC178" i="1"/>
  <c r="AD1025" i="1"/>
  <c r="AC896" i="1"/>
  <c r="AD411" i="1"/>
  <c r="AC221" i="1"/>
  <c r="AD549" i="1"/>
  <c r="AD1242" i="1"/>
  <c r="AC1228" i="1"/>
  <c r="AC269" i="1"/>
  <c r="AC1181" i="1"/>
  <c r="AC727" i="1"/>
  <c r="AC956" i="1"/>
  <c r="AD208" i="1"/>
  <c r="AD773" i="1"/>
  <c r="AC1246" i="1"/>
  <c r="AC647" i="1"/>
  <c r="AD1108" i="1"/>
  <c r="AC606" i="1"/>
  <c r="AC1161" i="1"/>
  <c r="AD678" i="1"/>
  <c r="AC326" i="1"/>
  <c r="AD1222" i="1"/>
  <c r="AC306" i="1"/>
  <c r="AD113" i="1"/>
  <c r="AD597" i="1"/>
  <c r="AC1141" i="1"/>
  <c r="AD212" i="1"/>
  <c r="AD184" i="1"/>
  <c r="AD945" i="1"/>
  <c r="AC913" i="1"/>
  <c r="AD287" i="1"/>
  <c r="AD241" i="1"/>
  <c r="AD1267" i="1"/>
  <c r="AD1004" i="1"/>
  <c r="AD107" i="1"/>
  <c r="AC333" i="1"/>
  <c r="AD503" i="1"/>
  <c r="AD555" i="1"/>
  <c r="AD1117" i="1"/>
  <c r="AC252" i="1"/>
  <c r="AD387" i="1"/>
  <c r="AD152" i="1"/>
  <c r="AC947" i="1"/>
  <c r="AC886" i="1"/>
  <c r="AD1162" i="1"/>
  <c r="AC877" i="1"/>
  <c r="AD872" i="1"/>
  <c r="AD918" i="1"/>
  <c r="AD711" i="1"/>
  <c r="AC1210" i="1"/>
  <c r="AD397" i="1"/>
  <c r="AD1056" i="1"/>
  <c r="AC357" i="1"/>
  <c r="AD1055" i="1"/>
  <c r="AD771" i="1"/>
  <c r="AD220" i="1"/>
  <c r="AD277" i="1"/>
  <c r="AD499" i="1"/>
  <c r="AC1066" i="1"/>
  <c r="AC856" i="1"/>
  <c r="AD871" i="1"/>
  <c r="AD1147" i="1"/>
  <c r="AC1048" i="1"/>
  <c r="AC1267" i="1"/>
  <c r="AC167" i="1"/>
  <c r="AD1241" i="1"/>
  <c r="AC76" i="1"/>
  <c r="AD810" i="1"/>
  <c r="AD906" i="1"/>
  <c r="AD565" i="1"/>
  <c r="AC241" i="1"/>
  <c r="AC793" i="1"/>
  <c r="AC274" i="1"/>
  <c r="AD779" i="1"/>
  <c r="AD143" i="1"/>
  <c r="AD392" i="1"/>
  <c r="AD981" i="1"/>
  <c r="AD102" i="1"/>
  <c r="AC244" i="1"/>
  <c r="AC733" i="1"/>
  <c r="AD1187" i="1"/>
  <c r="AD217" i="1"/>
  <c r="AC711" i="1"/>
  <c r="AD955" i="1"/>
  <c r="AC1171" i="1"/>
  <c r="AC1120" i="1"/>
  <c r="AD762" i="1"/>
  <c r="AC943" i="1"/>
  <c r="AC309" i="1"/>
  <c r="AD210" i="1"/>
  <c r="AD1157" i="1"/>
  <c r="AD1020" i="1"/>
  <c r="AC949" i="1"/>
  <c r="AD567" i="1"/>
  <c r="AC898" i="1"/>
  <c r="AD354" i="1"/>
  <c r="AD316" i="1"/>
  <c r="AD1207" i="1"/>
  <c r="AC1026" i="1"/>
  <c r="AD183" i="1"/>
  <c r="AC267" i="1"/>
  <c r="AC1082" i="1"/>
  <c r="AD734" i="1"/>
  <c r="AC999" i="1"/>
  <c r="AD1024" i="1"/>
  <c r="AC291" i="1"/>
  <c r="AC937" i="1"/>
  <c r="AC343" i="1"/>
  <c r="AC1257" i="1"/>
  <c r="AC838" i="1"/>
  <c r="AC627" i="1"/>
  <c r="AC957" i="1"/>
  <c r="AC761" i="1"/>
  <c r="AD49" i="1"/>
  <c r="AD767" i="1"/>
  <c r="AC836" i="1"/>
  <c r="AD1107" i="1"/>
  <c r="AD314" i="1"/>
  <c r="AC916" i="1"/>
  <c r="AC93" i="1"/>
  <c r="AD341" i="1"/>
  <c r="AD263" i="1"/>
  <c r="AD1214" i="1"/>
  <c r="AC650" i="1"/>
  <c r="AC998" i="1"/>
  <c r="AD1109" i="1"/>
  <c r="AD268" i="1"/>
  <c r="AC816" i="1"/>
  <c r="AD87" i="1"/>
  <c r="AD175" i="1"/>
  <c r="AD793" i="1"/>
  <c r="AD949" i="1"/>
  <c r="AD687" i="1"/>
  <c r="AC101" i="1"/>
  <c r="AD86" i="1"/>
  <c r="AD308" i="1"/>
  <c r="AD235" i="1"/>
  <c r="AC87" i="1"/>
  <c r="AD231" i="1"/>
  <c r="AD772" i="1"/>
  <c r="AD279" i="1"/>
  <c r="AD1021" i="1"/>
  <c r="AD253" i="1"/>
  <c r="AC146" i="1"/>
  <c r="AD869" i="1"/>
  <c r="AC230" i="1"/>
  <c r="AC1148" i="1"/>
  <c r="AD88" i="1"/>
  <c r="AD621" i="1"/>
  <c r="AD1022" i="1"/>
  <c r="AC364" i="1"/>
  <c r="AD1104" i="1"/>
  <c r="AC638" i="1"/>
  <c r="AD490" i="1"/>
  <c r="AC272" i="1"/>
  <c r="AD1087" i="1"/>
  <c r="AD48" i="1"/>
  <c r="AD1195" i="1"/>
  <c r="AD1206" i="1"/>
  <c r="AD879" i="1"/>
  <c r="AD199" i="1"/>
  <c r="AC1070" i="1"/>
  <c r="AD76" i="1"/>
  <c r="AD302" i="1"/>
  <c r="AC139" i="1"/>
  <c r="AC1080" i="1"/>
  <c r="AC1242" i="1"/>
  <c r="AC628" i="1"/>
  <c r="AC712" i="1"/>
  <c r="R52" i="1"/>
  <c r="S52" i="1" s="1"/>
  <c r="X52" i="1" s="1"/>
  <c r="V52" i="1"/>
  <c r="AD328" i="1"/>
  <c r="AD1166" i="1"/>
  <c r="AD232" i="1"/>
  <c r="AC190" i="1"/>
  <c r="AD615" i="1"/>
  <c r="AC64" i="1"/>
  <c r="AD700" i="1"/>
  <c r="AD1203" i="1"/>
  <c r="AD638" i="1"/>
  <c r="AC772" i="1"/>
  <c r="AC245" i="1"/>
  <c r="AD568" i="1"/>
  <c r="AD940" i="1"/>
  <c r="AD349" i="1"/>
  <c r="AC625" i="1"/>
  <c r="AD630" i="1"/>
  <c r="AC1121" i="1"/>
  <c r="AC242" i="1"/>
  <c r="AC928" i="1"/>
  <c r="AD845" i="1"/>
  <c r="AC215" i="1"/>
  <c r="AD520" i="1"/>
  <c r="AD744" i="1"/>
  <c r="AD1191" i="1"/>
  <c r="AC255" i="1"/>
  <c r="AD821" i="1"/>
  <c r="AC1237" i="1"/>
  <c r="AC287" i="1"/>
  <c r="AC614" i="1"/>
  <c r="AD746" i="1"/>
  <c r="AD473" i="1"/>
  <c r="AC73" i="1"/>
  <c r="AC932" i="1"/>
  <c r="AC694" i="1"/>
  <c r="AC1186" i="1"/>
  <c r="AC934" i="1"/>
  <c r="AD487" i="1"/>
  <c r="AC1260" i="1"/>
  <c r="AD427" i="1"/>
  <c r="AD1260" i="1"/>
  <c r="AD166" i="1"/>
  <c r="AC1201" i="1"/>
  <c r="AC186" i="1"/>
  <c r="AC124" i="1"/>
  <c r="AC1258" i="1"/>
  <c r="AC847" i="1"/>
  <c r="AC667" i="1"/>
  <c r="AD1244" i="1"/>
  <c r="AD924" i="1"/>
  <c r="AC314" i="1"/>
  <c r="AC941" i="1"/>
  <c r="AD261" i="1"/>
  <c r="AC223" i="1"/>
  <c r="AC676" i="1"/>
  <c r="AD1057" i="1"/>
  <c r="AC351" i="1"/>
  <c r="AC251" i="1"/>
  <c r="AD1114" i="1"/>
  <c r="AD238" i="1"/>
  <c r="AD941" i="1"/>
  <c r="AD202" i="1"/>
  <c r="AD1013" i="1"/>
  <c r="AD296" i="1"/>
  <c r="AD276" i="1"/>
  <c r="AD1174" i="1"/>
  <c r="AC831" i="1"/>
  <c r="AD861" i="1"/>
  <c r="AC209" i="1"/>
  <c r="AD1110" i="1"/>
  <c r="AC722" i="1"/>
  <c r="AC1206" i="1"/>
  <c r="AC873" i="1"/>
  <c r="AD133" i="1"/>
  <c r="AC1192" i="1"/>
  <c r="AC1093" i="1"/>
  <c r="AD348" i="1"/>
  <c r="AD830" i="1"/>
  <c r="AD510" i="1"/>
  <c r="AC1109" i="1"/>
  <c r="AC92" i="1"/>
  <c r="AC280" i="1"/>
  <c r="AD613" i="1"/>
  <c r="AD839" i="1"/>
  <c r="AD1155" i="1"/>
  <c r="AD584" i="1"/>
  <c r="AC370" i="1"/>
  <c r="AD990" i="1"/>
  <c r="AD357" i="1"/>
  <c r="AD809" i="1"/>
  <c r="AD1257" i="1"/>
  <c r="AD707" i="1"/>
  <c r="AD710" i="1"/>
  <c r="AD753" i="1"/>
  <c r="AD297" i="1"/>
  <c r="AC131" i="1"/>
  <c r="AD448" i="1"/>
  <c r="AC948" i="1"/>
  <c r="AD551" i="1"/>
  <c r="AD1134" i="1"/>
  <c r="AD142" i="1"/>
  <c r="AC300" i="1"/>
  <c r="AD606" i="1"/>
  <c r="AD812" i="1"/>
  <c r="AD204" i="1"/>
  <c r="AC908" i="1"/>
  <c r="AD501" i="1"/>
  <c r="AD492" i="1"/>
  <c r="AC832" i="1"/>
  <c r="AD459" i="1"/>
  <c r="AC334" i="1"/>
  <c r="AD1248" i="1"/>
  <c r="AD1184" i="1"/>
  <c r="AC920" i="1"/>
  <c r="R61" i="1"/>
  <c r="S61" i="1" s="1"/>
  <c r="X61" i="1" s="1"/>
  <c r="V61" i="1"/>
  <c r="AD1167" i="1"/>
  <c r="AC1059" i="1"/>
  <c r="AD457" i="1"/>
  <c r="AC275" i="1"/>
  <c r="AD425" i="1"/>
  <c r="AC965" i="1"/>
  <c r="AD356" i="1"/>
  <c r="AD63" i="1"/>
  <c r="AC945" i="1"/>
  <c r="AC318" i="1"/>
  <c r="AC953" i="1"/>
  <c r="AD92" i="1"/>
  <c r="AD83" i="1"/>
  <c r="AC786" i="1"/>
  <c r="AD139" i="1"/>
  <c r="AD1054" i="1"/>
  <c r="AC313" i="1"/>
  <c r="AC689" i="1"/>
  <c r="AC1010" i="1"/>
  <c r="AD1192" i="1"/>
  <c r="AD413" i="1"/>
  <c r="AD319" i="1"/>
  <c r="AC930" i="1"/>
  <c r="AC367" i="1"/>
  <c r="AC229" i="1"/>
  <c r="AD160" i="1"/>
  <c r="AD1097" i="1"/>
  <c r="AD1204" i="1"/>
  <c r="AD743" i="1"/>
  <c r="AD240" i="1"/>
  <c r="AC168" i="1"/>
  <c r="AD856" i="1"/>
  <c r="AD229" i="1"/>
  <c r="AC288" i="1"/>
  <c r="AC1158" i="1"/>
  <c r="AD230" i="1"/>
  <c r="AC1052" i="1"/>
  <c r="AC807" i="1"/>
  <c r="AC1054" i="1"/>
  <c r="AD209" i="1"/>
  <c r="AC259" i="1"/>
  <c r="AC680" i="1"/>
  <c r="AC599" i="1"/>
  <c r="AC90" i="1"/>
  <c r="AC353" i="1"/>
  <c r="AC939" i="1"/>
  <c r="AD626" i="1"/>
  <c r="AD213" i="1"/>
  <c r="AD159" i="1"/>
  <c r="AD583" i="1"/>
  <c r="AC72" i="1"/>
  <c r="AC359" i="1"/>
  <c r="AC715" i="1"/>
  <c r="AD880" i="1"/>
  <c r="AD788" i="1"/>
  <c r="AD527" i="1"/>
  <c r="R411" i="1"/>
  <c r="S411" i="1" s="1"/>
  <c r="X411" i="1" s="1"/>
  <c r="V411" i="1"/>
  <c r="AD495" i="1"/>
  <c r="AD563" i="1"/>
  <c r="AD801" i="1"/>
  <c r="AC730" i="1"/>
  <c r="AC347" i="1"/>
  <c r="AC881" i="1"/>
  <c r="AD913" i="1"/>
  <c r="AD1151" i="1"/>
  <c r="AD50" i="1"/>
  <c r="AC921" i="1"/>
  <c r="AD915" i="1"/>
  <c r="AD266" i="1"/>
  <c r="AD429" i="1"/>
  <c r="AC763" i="1"/>
  <c r="AC1016" i="1"/>
  <c r="AC1182" i="1"/>
  <c r="AC1115" i="1"/>
  <c r="AC250" i="1"/>
  <c r="AD535" i="1"/>
  <c r="AC852" i="1"/>
  <c r="AD430" i="1"/>
  <c r="AD531" i="1"/>
  <c r="AD1264" i="1"/>
  <c r="AD751" i="1"/>
  <c r="AD467" i="1"/>
  <c r="AC1060" i="1"/>
  <c r="AC595" i="1"/>
  <c r="AC1055" i="1"/>
  <c r="AC66" i="1"/>
  <c r="AC1043" i="1"/>
  <c r="AD234" i="1"/>
  <c r="AC149" i="1"/>
  <c r="AD966" i="1"/>
  <c r="AD982" i="1"/>
  <c r="AC1169" i="1"/>
  <c r="AC299" i="1"/>
  <c r="AC117" i="1"/>
  <c r="AC597" i="1"/>
  <c r="AD862" i="1"/>
  <c r="AC620" i="1"/>
  <c r="AC350" i="1"/>
  <c r="AC842" i="1"/>
  <c r="AD735" i="1"/>
  <c r="AD412" i="1"/>
  <c r="AD628" i="1"/>
  <c r="AD789" i="1"/>
  <c r="AC919" i="1"/>
  <c r="AD1121" i="1"/>
  <c r="AC872" i="1"/>
  <c r="AD205" i="1"/>
  <c r="AC56" i="1"/>
  <c r="AC254" i="1"/>
  <c r="AD525" i="1"/>
  <c r="AC1108" i="1"/>
  <c r="AC918" i="1"/>
  <c r="AD1243" i="1"/>
  <c r="AC799" i="1"/>
  <c r="AD1146" i="1"/>
  <c r="AC887" i="1"/>
  <c r="AD1084" i="1"/>
  <c r="AD215" i="1"/>
  <c r="AD757" i="1"/>
  <c r="AD967" i="1"/>
  <c r="AC45" i="1"/>
  <c r="AC279" i="1"/>
  <c r="AC726" i="1"/>
  <c r="AC765" i="1"/>
  <c r="AD1148" i="1"/>
  <c r="AC899" i="1"/>
  <c r="AC192" i="1"/>
  <c r="AC621" i="1"/>
  <c r="AD1008" i="1"/>
  <c r="AD271" i="1"/>
  <c r="AD54" i="1"/>
  <c r="AC701" i="1"/>
  <c r="AC624" i="1"/>
  <c r="AD90" i="1"/>
  <c r="AD77" i="1"/>
  <c r="AC607" i="1"/>
  <c r="AD1213" i="1"/>
  <c r="AC959" i="1"/>
  <c r="AD577" i="1"/>
  <c r="AC257" i="1"/>
  <c r="AC648" i="1"/>
  <c r="AD976" i="1"/>
  <c r="AD519" i="1"/>
  <c r="AC623" i="1"/>
  <c r="AC748" i="1"/>
  <c r="AD931" i="1"/>
  <c r="AC984" i="1"/>
  <c r="AC1122" i="1"/>
  <c r="AD223" i="1"/>
  <c r="AD548" i="1"/>
  <c r="AD835" i="1"/>
  <c r="AC613" i="1"/>
  <c r="AC695" i="1"/>
  <c r="AC1091" i="1"/>
  <c r="AD1133" i="1"/>
  <c r="AC666" i="1"/>
  <c r="AD1082" i="1"/>
  <c r="AD1141" i="1"/>
  <c r="AD1079" i="1"/>
  <c r="AC636" i="1"/>
  <c r="AD844" i="1"/>
  <c r="AC1144" i="1"/>
  <c r="AD791" i="1"/>
  <c r="AD1009" i="1"/>
  <c r="AC1243" i="1"/>
  <c r="AD250" i="1"/>
  <c r="AC212" i="1"/>
  <c r="AD679" i="1"/>
  <c r="AC1103" i="1"/>
  <c r="AD194" i="1"/>
  <c r="AD295" i="1"/>
  <c r="AD137" i="1"/>
  <c r="AD858" i="1"/>
  <c r="AD117" i="1"/>
  <c r="AD1144" i="1"/>
  <c r="AC1234" i="1"/>
  <c r="AC622" i="1"/>
  <c r="AC801" i="1"/>
  <c r="AD594" i="1"/>
  <c r="AD769" i="1"/>
  <c r="AD1096" i="1"/>
  <c r="AD728" i="1"/>
  <c r="AD1137" i="1"/>
  <c r="AD168" i="1"/>
  <c r="AC1172" i="1"/>
  <c r="AD1234" i="1"/>
  <c r="AC113" i="1"/>
  <c r="AD595" i="1"/>
  <c r="AC672" i="1"/>
  <c r="AD145" i="1"/>
  <c r="AC233" i="1"/>
  <c r="AD1103" i="1"/>
  <c r="AC704" i="1"/>
  <c r="AC128" i="1"/>
  <c r="AD992" i="1"/>
  <c r="AD778" i="1"/>
  <c r="AC897" i="1"/>
  <c r="AD318" i="1"/>
  <c r="AD980" i="1"/>
  <c r="AD270" i="1"/>
  <c r="AC600" i="1"/>
  <c r="AC1079" i="1"/>
  <c r="AD1188" i="1"/>
  <c r="AD431" i="1"/>
  <c r="AD852" i="1"/>
  <c r="AD257" i="1"/>
  <c r="AD301" i="1"/>
  <c r="AD893" i="1"/>
  <c r="AD1236" i="1"/>
  <c r="AC829" i="1"/>
  <c r="AD1027" i="1"/>
  <c r="AC924" i="1"/>
  <c r="AD629" i="1"/>
  <c r="AC1039" i="1"/>
  <c r="AD1102" i="1"/>
  <c r="AD712" i="1"/>
  <c r="AD407" i="1"/>
  <c r="AD1154" i="1"/>
  <c r="AD399" i="1"/>
  <c r="AD765" i="1"/>
  <c r="AD722" i="1"/>
  <c r="AC183" i="1"/>
  <c r="AC1195" i="1"/>
  <c r="AD547" i="1"/>
  <c r="AD1016" i="1"/>
  <c r="AC349" i="1"/>
  <c r="AC305" i="1"/>
  <c r="AD881" i="1"/>
  <c r="AC68" i="1"/>
  <c r="AD912" i="1"/>
  <c r="AC262" i="1"/>
  <c r="AD784" i="1"/>
  <c r="AD827" i="1"/>
  <c r="AC963" i="1"/>
  <c r="AC1053" i="1"/>
  <c r="AC993" i="1"/>
  <c r="AC369" i="1"/>
  <c r="AD1130" i="1"/>
  <c r="AC1174" i="1"/>
  <c r="AD485" i="1"/>
  <c r="AC293" i="1"/>
  <c r="AD1210" i="1"/>
  <c r="AD105" i="1"/>
  <c r="AC682" i="1"/>
  <c r="AD829" i="1"/>
  <c r="AC197" i="1"/>
  <c r="AC172" i="1"/>
  <c r="AD236" i="1"/>
  <c r="AD1253" i="1"/>
  <c r="AD464" i="1"/>
  <c r="AD650" i="1"/>
  <c r="AD1227" i="1"/>
  <c r="AC1065" i="1"/>
  <c r="AD1071" i="1"/>
  <c r="AD947" i="1"/>
  <c r="AC616" i="1"/>
  <c r="AC46" i="1"/>
  <c r="AD423" i="1"/>
  <c r="AC138" i="1"/>
  <c r="AC824" i="1"/>
  <c r="AD254" i="1"/>
  <c r="AC643" i="1"/>
  <c r="AD1231" i="1"/>
  <c r="AD685" i="1"/>
  <c r="AC1259" i="1"/>
  <c r="AC1049" i="1"/>
  <c r="AD863" i="1"/>
  <c r="AD247" i="1"/>
  <c r="AD726" i="1"/>
  <c r="AD1194" i="1"/>
  <c r="AD91" i="1"/>
  <c r="AC180" i="1"/>
  <c r="AC331" i="1"/>
  <c r="AC935" i="1"/>
  <c r="AC263" i="1"/>
  <c r="AC969" i="1"/>
  <c r="AC276" i="1"/>
  <c r="AD233" i="1"/>
  <c r="AD818" i="1"/>
  <c r="AD1266" i="1"/>
  <c r="AD709" i="1"/>
  <c r="AC1219" i="1"/>
  <c r="AC1092" i="1"/>
  <c r="AC1204" i="1"/>
  <c r="AD361" i="1"/>
  <c r="AD350" i="1"/>
  <c r="AC1131" i="1"/>
  <c r="AC1100" i="1"/>
  <c r="AC1239" i="1"/>
  <c r="AD952" i="1"/>
  <c r="AC1078" i="1"/>
  <c r="AC107" i="1"/>
  <c r="AD293" i="1"/>
  <c r="AC249" i="1"/>
  <c r="V58" i="1"/>
  <c r="R58" i="1"/>
  <c r="S58" i="1" s="1"/>
  <c r="X58" i="1" s="1"/>
  <c r="AD675" i="1"/>
  <c r="AD536" i="1"/>
  <c r="AD738" i="1"/>
  <c r="AC688" i="1"/>
  <c r="AD930" i="1"/>
  <c r="AD1177" i="1"/>
  <c r="AD582" i="1"/>
  <c r="AD946" i="1"/>
  <c r="AD602" i="1"/>
  <c r="AC878" i="1"/>
  <c r="AD927" i="1"/>
  <c r="AC102" i="1"/>
  <c r="AC156" i="1"/>
  <c r="AC755" i="1"/>
  <c r="AD1228" i="1"/>
  <c r="AD124" i="1"/>
  <c r="AC1231" i="1"/>
  <c r="AD1176" i="1"/>
  <c r="AC59" i="1"/>
  <c r="AD1065" i="1"/>
  <c r="AD101" i="1"/>
  <c r="AD610" i="1"/>
  <c r="AC850" i="1"/>
  <c r="AC189" i="1"/>
  <c r="AC1249" i="1"/>
  <c r="AC938" i="1"/>
  <c r="AC222" i="1"/>
  <c r="AD75" i="1"/>
  <c r="AC629" i="1"/>
  <c r="AD985" i="1"/>
  <c r="AD463" i="1"/>
  <c r="AC55" i="1"/>
  <c r="AC743" i="1"/>
  <c r="AD335" i="1"/>
  <c r="AC304" i="1"/>
  <c r="AD1219" i="1"/>
  <c r="R56" i="1"/>
  <c r="S56" i="1" s="1"/>
  <c r="X56" i="1" s="1"/>
  <c r="V56" i="1"/>
  <c r="AC1190" i="1"/>
  <c r="AD963" i="1"/>
  <c r="AD323" i="1"/>
  <c r="AD717" i="1"/>
  <c r="AC862" i="1"/>
  <c r="AD552" i="1"/>
  <c r="AC1076" i="1"/>
  <c r="AD403" i="1"/>
  <c r="AD93" i="1"/>
  <c r="AD920" i="1"/>
  <c r="AC165" i="1"/>
  <c r="AC702" i="1"/>
  <c r="AD627" i="1"/>
  <c r="AD538" i="1"/>
  <c r="AD695" i="1"/>
  <c r="AD340" i="1"/>
  <c r="AC54" i="1"/>
  <c r="AD1075" i="1"/>
  <c r="AC194" i="1"/>
  <c r="AC686" i="1"/>
  <c r="AD1073" i="1"/>
  <c r="AD466" i="1"/>
  <c r="AD884" i="1"/>
  <c r="AC1068" i="1"/>
  <c r="AD599" i="1"/>
  <c r="AC612" i="1"/>
  <c r="AC788" i="1"/>
  <c r="AD932" i="1"/>
  <c r="AC96" i="1"/>
  <c r="AC140" i="1"/>
  <c r="AC822" i="1"/>
  <c r="AD530" i="1"/>
  <c r="AC191" i="1"/>
  <c r="AC61" i="1"/>
  <c r="AC769" i="1"/>
  <c r="AD1010" i="1"/>
  <c r="AD377" i="1"/>
  <c r="AC655" i="1"/>
  <c r="AD144" i="1"/>
  <c r="AD608" i="1"/>
  <c r="AD655" i="1"/>
  <c r="AC58" i="1"/>
  <c r="AC654" i="1"/>
  <c r="AD677" i="1"/>
  <c r="AC863" i="1"/>
  <c r="AD987" i="1"/>
  <c r="AC985" i="1"/>
  <c r="AC602" i="1"/>
  <c r="AD121" i="1"/>
  <c r="AD460" i="1"/>
  <c r="AD1211" i="1"/>
  <c r="AD368" i="1"/>
  <c r="AC1215" i="1"/>
  <c r="AC336" i="1"/>
  <c r="AC346" i="1"/>
  <c r="AC783" i="1"/>
  <c r="AD406" i="1"/>
  <c r="AC1268" i="1"/>
  <c r="AD833" i="1"/>
  <c r="AD971" i="1"/>
  <c r="AC615" i="1"/>
  <c r="AD436" i="1"/>
  <c r="AD1083" i="1"/>
  <c r="AD718" i="1"/>
  <c r="AD609" i="1"/>
  <c r="AD58" i="1"/>
  <c r="AC175" i="1"/>
  <c r="AC173" i="1"/>
  <c r="AD193" i="1"/>
  <c r="AD59" i="1"/>
  <c r="AC885" i="1"/>
  <c r="AC854" i="1"/>
  <c r="AD521" i="1"/>
  <c r="AD286" i="1"/>
  <c r="AC330" i="1"/>
  <c r="AC944" i="1"/>
  <c r="AC1031" i="1"/>
  <c r="AD315" i="1"/>
  <c r="AC610" i="1"/>
  <c r="AC1027" i="1"/>
  <c r="AD958" i="1"/>
  <c r="AD951" i="1"/>
  <c r="AC817" i="1"/>
  <c r="AC975" i="1"/>
  <c r="AC1271" i="1"/>
  <c r="AC611" i="1"/>
  <c r="AC994" i="1"/>
  <c r="AD883" i="1"/>
  <c r="AC960" i="1"/>
  <c r="AD103" i="1"/>
  <c r="AC803" i="1"/>
  <c r="AC79" i="1"/>
  <c r="AD1128" i="1"/>
  <c r="AD874" i="1"/>
  <c r="AD68" i="1"/>
  <c r="AC307" i="1"/>
  <c r="AD1067" i="1"/>
  <c r="AC1069" i="1"/>
  <c r="AC48" i="1"/>
  <c r="AC692" i="1"/>
  <c r="AD860" i="1"/>
  <c r="AD67" i="1"/>
  <c r="AC335" i="1"/>
  <c r="AC1155" i="1"/>
  <c r="AD896" i="1"/>
  <c r="AC903" i="1"/>
  <c r="AD813" i="1"/>
  <c r="AD850" i="1"/>
  <c r="AD676" i="1"/>
  <c r="AD129" i="1"/>
  <c r="AD1215" i="1"/>
  <c r="AC640" i="1"/>
  <c r="AC814" i="1"/>
  <c r="AC598" i="1"/>
  <c r="AC1096" i="1"/>
  <c r="AD651" i="1"/>
  <c r="AC826" i="1"/>
  <c r="AC909" i="1"/>
  <c r="AC773" i="1"/>
  <c r="AC892" i="1"/>
  <c r="AC1033" i="1"/>
  <c r="AC687" i="1"/>
  <c r="AD251" i="1"/>
  <c r="AC1152" i="1"/>
  <c r="AC141" i="1"/>
  <c r="AD428" i="1"/>
  <c r="AC619" i="1"/>
  <c r="AD1030" i="1"/>
  <c r="AC1135" i="1"/>
  <c r="AD943" i="1"/>
  <c r="AD564" i="1"/>
  <c r="AD775" i="1"/>
  <c r="AC699" i="1"/>
  <c r="AC247" i="1"/>
  <c r="AC208" i="1"/>
  <c r="AC785" i="1"/>
  <c r="AD745" i="1"/>
  <c r="AD456" i="1"/>
  <c r="AD81" i="1"/>
  <c r="AC1086" i="1"/>
  <c r="AD1169" i="1"/>
  <c r="AD566" i="1"/>
  <c r="AD814" i="1"/>
  <c r="AD1029" i="1"/>
  <c r="AD694" i="1"/>
  <c r="AD868" i="1"/>
  <c r="AC1041" i="1"/>
  <c r="AD1132" i="1"/>
  <c r="AD1217" i="1"/>
  <c r="AD307" i="1"/>
  <c r="AD46" i="1"/>
  <c r="AD736" i="1"/>
  <c r="AC923" i="1"/>
  <c r="AC356" i="1"/>
  <c r="AC674" i="1"/>
  <c r="AD1159" i="1"/>
  <c r="AD1043" i="1"/>
  <c r="AD828" i="1"/>
  <c r="AD537" i="1"/>
  <c r="AC946" i="1"/>
  <c r="AD363" i="1"/>
  <c r="AC700" i="1"/>
  <c r="AC62" i="1"/>
  <c r="AD909" i="1"/>
  <c r="AC968" i="1"/>
  <c r="AC889" i="1"/>
  <c r="AD53" i="1"/>
  <c r="AD901" i="1"/>
  <c r="AD346" i="1"/>
  <c r="AC202" i="1"/>
  <c r="AD1005" i="1"/>
  <c r="AD589" i="1"/>
  <c r="AD689" i="1"/>
  <c r="AC901" i="1"/>
  <c r="AC312" i="1"/>
  <c r="AC188" i="1"/>
  <c r="AD876" i="1"/>
  <c r="AD815" i="1"/>
  <c r="AC1244" i="1"/>
  <c r="AD358" i="1"/>
  <c r="AD698" i="1"/>
  <c r="AD158" i="1"/>
  <c r="AD1193" i="1"/>
  <c r="AD481" i="1"/>
  <c r="AC235" i="1"/>
  <c r="AC818" i="1"/>
  <c r="AD875" i="1"/>
  <c r="AD792" i="1"/>
  <c r="AC321" i="1"/>
  <c r="AD192" i="1"/>
  <c r="AC81" i="1"/>
  <c r="AD999" i="1"/>
  <c r="AC52" i="1"/>
  <c r="AD72" i="1"/>
  <c r="AD1042" i="1"/>
  <c r="AD1160" i="1"/>
  <c r="AC952" i="1"/>
  <c r="AD587" i="1"/>
  <c r="AC1145" i="1"/>
  <c r="AD141" i="1"/>
  <c r="AC857" i="1"/>
  <c r="AD1059" i="1"/>
  <c r="AC706" i="1"/>
  <c r="AC1138" i="1"/>
  <c r="AC169" i="1"/>
  <c r="AD783" i="1"/>
  <c r="AC639" i="1"/>
  <c r="AC157" i="1"/>
  <c r="AD1152" i="1"/>
  <c r="AC91" i="1"/>
  <c r="AC110" i="1"/>
  <c r="AD174" i="1"/>
  <c r="AD897" i="1"/>
  <c r="AD119" i="1"/>
  <c r="AD203" i="1"/>
  <c r="AD104" i="1"/>
  <c r="AC973" i="1"/>
  <c r="AC1140" i="1"/>
  <c r="AC771" i="1"/>
  <c r="AD586" i="1"/>
  <c r="AD1111" i="1"/>
  <c r="AC731" i="1"/>
  <c r="AC185" i="1"/>
  <c r="AD327" i="1"/>
  <c r="AC136" i="1"/>
  <c r="AD1072" i="1"/>
  <c r="AD807" i="1"/>
  <c r="AC1056" i="1"/>
  <c r="AD326" i="1"/>
  <c r="AD928" i="1"/>
  <c r="AC1143" i="1"/>
  <c r="AD504" i="1"/>
  <c r="AD1100" i="1"/>
  <c r="AC322" i="1"/>
  <c r="AD758" i="1"/>
  <c r="AD1129" i="1"/>
  <c r="AC70" i="1"/>
  <c r="AC1015" i="1"/>
  <c r="AC988" i="1"/>
  <c r="AD704" i="1"/>
  <c r="AC955" i="1"/>
  <c r="AC819" i="1"/>
  <c r="AD1139" i="1"/>
  <c r="AD838" i="1"/>
  <c r="AC158" i="1"/>
  <c r="AC979" i="1"/>
  <c r="AD197" i="1"/>
  <c r="AC835" i="1"/>
  <c r="AC1139" i="1"/>
  <c r="AD371" i="1"/>
  <c r="AD249" i="1"/>
  <c r="AD715" i="1"/>
  <c r="AC1218" i="1"/>
  <c r="AC698" i="1"/>
  <c r="AD1000" i="1"/>
  <c r="AD834" i="1"/>
  <c r="AD667" i="1"/>
  <c r="AC861" i="1"/>
  <c r="AD670" i="1"/>
  <c r="AD1246" i="1"/>
  <c r="AD929" i="1"/>
  <c r="AD1249" i="1"/>
  <c r="AC880" i="1"/>
  <c r="AC911" i="1"/>
  <c r="AD824" i="1"/>
  <c r="AC368" i="1"/>
  <c r="AC967" i="1"/>
  <c r="AC1254" i="1"/>
  <c r="AD409" i="1"/>
  <c r="AD1061" i="1"/>
  <c r="AC363" i="1"/>
  <c r="AD798" i="1"/>
  <c r="AC219" i="1"/>
  <c r="AD408" i="1"/>
  <c r="AC768" i="1"/>
  <c r="AC266" i="1"/>
  <c r="AC1205" i="1"/>
  <c r="AC1089" i="1"/>
  <c r="AD196" i="1"/>
  <c r="AC658" i="1"/>
  <c r="AD1271" i="1"/>
  <c r="AC858" i="1"/>
  <c r="AC127" i="1"/>
  <c r="AC74" i="1"/>
  <c r="AC1191" i="1"/>
  <c r="AD1091" i="1"/>
  <c r="AD1182" i="1"/>
  <c r="AC100" i="1"/>
  <c r="AC1150" i="1"/>
  <c r="AD383" i="1"/>
  <c r="AC744" i="1"/>
  <c r="AD996" i="1"/>
  <c r="AC201" i="1"/>
  <c r="AD1093" i="1"/>
  <c r="AD225" i="1"/>
  <c r="AD82" i="1"/>
  <c r="AC1126" i="1"/>
  <c r="AC837" i="1"/>
  <c r="AD661" i="1"/>
  <c r="AC325" i="1"/>
  <c r="AD488" i="1"/>
  <c r="AD1142" i="1"/>
  <c r="AC1057" i="1"/>
  <c r="AD1066" i="1"/>
  <c r="AC1112" i="1"/>
  <c r="AC290" i="1"/>
  <c r="AD692" i="1"/>
  <c r="AC49" i="1"/>
  <c r="AC361" i="1"/>
  <c r="AC358" i="1"/>
  <c r="AD953" i="1"/>
  <c r="AD1150" i="1"/>
  <c r="AC828" i="1"/>
  <c r="AD110" i="1"/>
  <c r="AD1171" i="1"/>
  <c r="AC942" i="1"/>
  <c r="AD1224" i="1"/>
  <c r="AC789" i="1"/>
  <c r="AC989" i="1"/>
  <c r="AD556" i="1"/>
  <c r="AD882" i="1"/>
  <c r="AD465" i="1"/>
  <c r="AD617" i="1"/>
  <c r="AC992" i="1"/>
  <c r="AC987" i="1"/>
  <c r="AD322" i="1"/>
  <c r="AD864" i="1"/>
  <c r="AD708" i="1"/>
  <c r="AD434" i="1"/>
  <c r="AC1000" i="1"/>
  <c r="AC754" i="1"/>
  <c r="AD1085" i="1"/>
  <c r="AD1265" i="1"/>
  <c r="AD1116" i="1"/>
  <c r="AC332" i="1"/>
  <c r="AD649" i="1"/>
  <c r="AD1127" i="1"/>
  <c r="AD244" i="1"/>
  <c r="AC940" i="1"/>
  <c r="AD664" i="1"/>
  <c r="AD400" i="1"/>
  <c r="AD524" i="1"/>
  <c r="AC751" i="1"/>
  <c r="AC981" i="1"/>
  <c r="AD899" i="1"/>
  <c r="AC323" i="1"/>
  <c r="AD1221" i="1"/>
  <c r="AC922" i="1"/>
  <c r="AC1157" i="1"/>
  <c r="AD706" i="1"/>
  <c r="AC360" i="1"/>
  <c r="AC787" i="1"/>
  <c r="AD154" i="1"/>
  <c r="AC137" i="1"/>
  <c r="AD128" i="1"/>
  <c r="AD256" i="1"/>
  <c r="AC1162" i="1"/>
  <c r="AD591" i="1"/>
  <c r="AC203" i="1"/>
  <c r="AC760" i="1"/>
  <c r="AC809" i="1"/>
  <c r="AD343" i="1"/>
  <c r="AD696" i="1"/>
  <c r="AC800" i="1"/>
  <c r="AC1236" i="1"/>
  <c r="AD417" i="1"/>
  <c r="AD280" i="1"/>
  <c r="AC301" i="1"/>
  <c r="AD754" i="1"/>
  <c r="AC125" i="1"/>
  <c r="AC220" i="1"/>
  <c r="AC1067" i="1"/>
  <c r="AD1086" i="1"/>
  <c r="AC1256" i="1"/>
  <c r="AD822" i="1"/>
  <c r="AC277" i="1"/>
  <c r="AC328" i="1"/>
  <c r="AD979" i="1"/>
  <c r="AD892" i="1"/>
  <c r="AD740" i="1"/>
  <c r="AC1153" i="1"/>
  <c r="AC995" i="1"/>
  <c r="AD761" i="1"/>
  <c r="AA410" i="1"/>
  <c r="AC1019" i="1"/>
  <c r="AD80" i="1"/>
  <c r="AD375" i="1"/>
  <c r="AC213" i="1"/>
  <c r="AD870" i="1"/>
  <c r="AC884" i="1"/>
  <c r="AD916" i="1"/>
  <c r="AD198" i="1"/>
  <c r="AC890" i="1"/>
  <c r="AC849" i="1"/>
  <c r="AD419" i="1"/>
  <c r="AD330" i="1"/>
  <c r="AD819" i="1"/>
  <c r="AC747" i="1"/>
  <c r="AD614" i="1"/>
  <c r="AD195" i="1"/>
  <c r="AC143" i="1"/>
  <c r="AC728" i="1"/>
  <c r="AC1110" i="1"/>
  <c r="AC1008" i="1"/>
  <c r="AC855" i="1"/>
  <c r="AC978" i="1"/>
  <c r="AC724" i="1"/>
  <c r="AC1166" i="1"/>
  <c r="AD825" i="1"/>
  <c r="AC844" i="1"/>
  <c r="AD654" i="1"/>
  <c r="AC83" i="1"/>
  <c r="AC738" i="1"/>
  <c r="AC1004" i="1"/>
  <c r="AD693" i="1"/>
  <c r="AC1035" i="1"/>
  <c r="AD959" i="1"/>
  <c r="AD127" i="1"/>
  <c r="AD737" i="1"/>
  <c r="AC677" i="1"/>
  <c r="AC218" i="1"/>
  <c r="AD903" i="1"/>
  <c r="AC792" i="1"/>
  <c r="AD889" i="1"/>
  <c r="AC47" i="1"/>
  <c r="V45" i="1"/>
  <c r="R45" i="1"/>
  <c r="S45" i="1" s="1"/>
  <c r="X45" i="1" s="1"/>
  <c r="AD1068" i="1"/>
  <c r="AC111" i="1"/>
  <c r="AD500" i="1"/>
  <c r="AD673" i="1"/>
  <c r="AD444" i="1"/>
  <c r="AC1198" i="1"/>
  <c r="AC1200" i="1"/>
  <c r="AD895" i="1"/>
  <c r="AD264" i="1"/>
  <c r="AD216" i="1"/>
  <c r="AC848" i="1"/>
  <c r="AD639" i="1"/>
  <c r="AD1245" i="1"/>
  <c r="AD733" i="1"/>
  <c r="AC1207" i="1"/>
  <c r="AD646" i="1"/>
  <c r="AD416" i="1"/>
  <c r="AD100" i="1"/>
  <c r="AD364" i="1"/>
  <c r="AD211" i="1"/>
  <c r="AD245" i="1"/>
  <c r="AD816" i="1"/>
  <c r="AD842" i="1"/>
  <c r="AC753" i="1"/>
  <c r="AC264" i="1"/>
  <c r="AC632" i="1"/>
  <c r="AD826" i="1"/>
  <c r="AD625" i="1"/>
  <c r="AC1020" i="1"/>
  <c r="AC741" i="1"/>
  <c r="AD61" i="1"/>
  <c r="AC669" i="1"/>
  <c r="AD480" i="1"/>
  <c r="AC1203" i="1"/>
  <c r="AC205" i="1"/>
  <c r="AD156" i="1"/>
  <c r="AD989" i="1"/>
  <c r="AC345" i="1"/>
  <c r="AD424" i="1"/>
  <c r="AC841" i="1"/>
  <c r="AC651" i="1"/>
  <c r="AC67" i="1"/>
  <c r="AD1038" i="1"/>
  <c r="AD702" i="1"/>
  <c r="AD1254" i="1"/>
  <c r="AC232" i="1"/>
  <c r="AD1036" i="1"/>
  <c r="AD662" i="1"/>
  <c r="AD719" i="1"/>
  <c r="AD374" i="1"/>
  <c r="AC764" i="1"/>
  <c r="AC1114" i="1"/>
  <c r="AD475" i="1"/>
  <c r="AC1212" i="1"/>
  <c r="AD1200" i="1"/>
  <c r="AC657" i="1"/>
  <c r="AC791" i="1"/>
  <c r="AD382" i="1"/>
  <c r="AC893" i="1"/>
  <c r="AD836" i="1"/>
  <c r="AC1230" i="1"/>
  <c r="AD546" i="1"/>
  <c r="AD1196" i="1"/>
  <c r="AD1018" i="1"/>
  <c r="AC196" i="1"/>
  <c r="AC1196" i="1"/>
  <c r="AD1170" i="1"/>
  <c r="AC225" i="1"/>
  <c r="AD252" i="1"/>
  <c r="AD806" i="1"/>
  <c r="AC767" i="1"/>
  <c r="AD248" i="1"/>
  <c r="AC1083" i="1"/>
  <c r="AC912" i="1"/>
  <c r="AC1265" i="1"/>
  <c r="AD776" i="1"/>
  <c r="AD176" i="1"/>
  <c r="AD558" i="1"/>
  <c r="AC123" i="1"/>
  <c r="AC1253" i="1"/>
  <c r="AD402" i="1"/>
  <c r="AC732" i="1"/>
  <c r="AC644" i="1"/>
  <c r="AC256" i="1"/>
  <c r="AC1245" i="1"/>
  <c r="AC958" i="1"/>
  <c r="AD502" i="1"/>
  <c r="AC668" i="1"/>
  <c r="AC740" i="1"/>
  <c r="AC1104" i="1"/>
  <c r="AD1064" i="1"/>
  <c r="AC114" i="1"/>
  <c r="AC1105" i="1"/>
  <c r="AD647" i="1"/>
  <c r="AC155" i="1"/>
  <c r="AC812" i="1"/>
  <c r="AD309" i="1"/>
  <c r="AC723" i="1"/>
  <c r="AC1042" i="1"/>
  <c r="AD47" i="1"/>
  <c r="AD388" i="1"/>
  <c r="AD1113" i="1"/>
  <c r="AC153" i="1"/>
  <c r="AC77" i="1"/>
  <c r="AD191" i="1"/>
  <c r="AD496" i="1"/>
  <c r="AC888" i="1"/>
  <c r="AD157" i="1"/>
  <c r="AC144" i="1"/>
  <c r="AD243" i="1"/>
  <c r="AD89" i="1"/>
  <c r="AC238" i="1"/>
  <c r="AC762" i="1"/>
  <c r="AC320" i="1"/>
  <c r="AD1046" i="1"/>
  <c r="AC756" i="1"/>
  <c r="AC853" i="1"/>
  <c r="AC344" i="1"/>
  <c r="AD1063" i="1"/>
  <c r="AD320" i="1"/>
  <c r="AD337" i="1"/>
  <c r="AC718" i="1"/>
  <c r="AD849" i="1"/>
  <c r="AC319" i="1"/>
  <c r="AD851" i="1"/>
  <c r="AD395" i="1"/>
  <c r="AD304" i="1"/>
  <c r="AD964" i="1"/>
  <c r="AD993" i="1"/>
  <c r="AD359" i="1"/>
  <c r="AD1175" i="1"/>
  <c r="AC766" i="1"/>
  <c r="AC604" i="1"/>
  <c r="AD759" i="1"/>
  <c r="AC900" i="1"/>
  <c r="AD811" i="1"/>
  <c r="AD1153" i="1"/>
  <c r="AC116" i="1"/>
  <c r="AD978" i="1"/>
  <c r="AD760" i="1"/>
  <c r="AD1190" i="1"/>
  <c r="AD188" i="1"/>
  <c r="AC882" i="1"/>
  <c r="AD514" i="1"/>
  <c r="AD446" i="1"/>
  <c r="AC104" i="1"/>
  <c r="AD787" i="1"/>
  <c r="AC964" i="1"/>
  <c r="AC1123" i="1"/>
  <c r="AD493" i="1"/>
  <c r="AC693" i="1"/>
  <c r="AC355" i="1"/>
  <c r="AD331" i="1"/>
  <c r="AD165" i="1"/>
  <c r="AC210" i="1"/>
  <c r="AD1131" i="1"/>
  <c r="AC1225" i="1"/>
  <c r="AD957" i="1"/>
  <c r="AD954" i="1"/>
  <c r="AD441" i="1"/>
  <c r="AD1052" i="1"/>
  <c r="AC1252" i="1"/>
  <c r="AD366" i="1"/>
  <c r="AD306" i="1"/>
  <c r="AD969" i="1"/>
  <c r="AD324" i="1"/>
  <c r="AD353" i="1"/>
  <c r="AC1184" i="1"/>
  <c r="AC927" i="1"/>
  <c r="AC217" i="1"/>
  <c r="AC1173" i="1"/>
  <c r="AD186" i="1"/>
  <c r="AC684" i="1"/>
  <c r="AD983" i="1"/>
  <c r="AC119" i="1"/>
  <c r="AD1164" i="1"/>
  <c r="AC1176" i="1"/>
  <c r="AD224" i="1"/>
  <c r="AD805" i="1"/>
  <c r="AC986" i="1"/>
  <c r="AD948" i="1"/>
  <c r="AD1212" i="1"/>
  <c r="AD1126" i="1"/>
  <c r="AD471" i="1"/>
  <c r="AD405" i="1"/>
  <c r="AC1034" i="1"/>
  <c r="AC129" i="1"/>
  <c r="AD1044" i="1"/>
  <c r="AD342" i="1"/>
  <c r="AD742" i="1"/>
  <c r="AD288" i="1"/>
  <c r="AC1132" i="1"/>
  <c r="AC53" i="1"/>
  <c r="AC338" i="1"/>
  <c r="AC236" i="1"/>
  <c r="AD369" i="1"/>
  <c r="AD725" i="1"/>
  <c r="AD79" i="1"/>
  <c r="AC1118" i="1"/>
  <c r="AC174" i="1"/>
  <c r="R46" i="1"/>
  <c r="S46" i="1" s="1"/>
  <c r="X46" i="1" s="1"/>
  <c r="V46" i="1"/>
  <c r="AD764" i="1"/>
  <c r="AC1178" i="1"/>
  <c r="AD618" i="1"/>
  <c r="AC1037" i="1"/>
  <c r="AD1185" i="1"/>
  <c r="AD620" i="1"/>
  <c r="AD1149" i="1"/>
  <c r="AC151" i="1"/>
  <c r="AD1123" i="1"/>
  <c r="AC133" i="1"/>
  <c r="AD258" i="1"/>
  <c r="AC195" i="1"/>
  <c r="AC663" i="1"/>
  <c r="AC1098" i="1"/>
  <c r="AD379" i="1"/>
  <c r="AC1160" i="1"/>
  <c r="AC713" i="1"/>
  <c r="AD1179" i="1"/>
  <c r="AD450" i="1"/>
  <c r="AD823" i="1"/>
  <c r="AD1048" i="1"/>
  <c r="AD598" i="1"/>
  <c r="AD1173" i="1"/>
  <c r="AD1119" i="1"/>
  <c r="AC1170" i="1"/>
  <c r="AC308" i="1"/>
  <c r="AD267" i="1"/>
  <c r="AD484" i="1"/>
  <c r="AC147" i="1"/>
  <c r="AC716" i="1"/>
  <c r="AD178" i="1"/>
  <c r="AC199" i="1"/>
  <c r="AD147" i="1"/>
  <c r="AC365" i="1"/>
  <c r="AD972" i="1"/>
  <c r="AC273" i="1"/>
  <c r="AD634" i="1"/>
  <c r="AC1063" i="1"/>
  <c r="AC1168" i="1"/>
  <c r="AC630" i="1"/>
  <c r="AD1143" i="1"/>
  <c r="AD345" i="1"/>
  <c r="AC1179" i="1"/>
  <c r="AD543" i="1"/>
  <c r="AD453" i="1"/>
  <c r="AD720" i="1"/>
  <c r="AD1078" i="1"/>
  <c r="AC839" i="1"/>
  <c r="AC626" i="1"/>
  <c r="AC160" i="1"/>
  <c r="AD1076" i="1"/>
  <c r="AD1258" i="1"/>
  <c r="AC339" i="1"/>
  <c r="AC776" i="1"/>
  <c r="AD228" i="1"/>
  <c r="AC1047" i="1"/>
  <c r="AD975" i="1"/>
  <c r="AC1021" i="1"/>
  <c r="AD853" i="1"/>
  <c r="AD512" i="1"/>
  <c r="AD1158" i="1"/>
  <c r="AD731" i="1"/>
  <c r="AD1106" i="1"/>
  <c r="AD338" i="1"/>
  <c r="AC670" i="1"/>
  <c r="AC653" i="1"/>
  <c r="AD207" i="1"/>
  <c r="AD355" i="1"/>
  <c r="AC821" i="1"/>
  <c r="AD590" i="1"/>
  <c r="AD106" i="1"/>
  <c r="AD99" i="1"/>
  <c r="AC983" i="1"/>
  <c r="AD1049" i="1"/>
  <c r="AD532" i="1"/>
  <c r="AC784" i="1"/>
  <c r="AD284" i="1"/>
  <c r="AC864" i="1"/>
  <c r="AC337" i="1"/>
  <c r="AC1266" i="1"/>
  <c r="AD455" i="1"/>
  <c r="AC1263" i="1"/>
  <c r="AC324" i="1"/>
  <c r="AD51" i="1"/>
  <c r="AC830" i="1"/>
  <c r="AC248" i="1"/>
  <c r="AC1116" i="1"/>
  <c r="AD1172" i="1"/>
  <c r="AC51" i="1"/>
  <c r="AC204" i="1"/>
  <c r="AC883" i="1"/>
  <c r="AC879" i="1"/>
  <c r="R62" i="1"/>
  <c r="S62" i="1" s="1"/>
  <c r="X62" i="1" s="1"/>
  <c r="V62" i="1"/>
  <c r="AD479" i="1"/>
  <c r="AC71" i="1"/>
  <c r="AD668" i="1"/>
  <c r="AC327" i="1"/>
  <c r="AC103" i="1"/>
  <c r="AC656" i="1"/>
  <c r="AC130" i="1"/>
  <c r="AC80" i="1"/>
  <c r="AC646" i="1"/>
  <c r="AC82" i="1"/>
  <c r="AC270" i="1"/>
  <c r="AD336" i="1"/>
  <c r="AD334" i="1"/>
  <c r="AD663" i="1"/>
  <c r="AC152" i="1"/>
  <c r="AC207" i="1"/>
  <c r="AD674" i="1"/>
  <c r="AC1137" i="1"/>
  <c r="AC721" i="1"/>
  <c r="AC166" i="1"/>
  <c r="AC895" i="1"/>
  <c r="AD956" i="1"/>
  <c r="AC281" i="1"/>
  <c r="AD372" i="1"/>
  <c r="AD995" i="1"/>
  <c r="AD1003" i="1"/>
  <c r="AC1036" i="1"/>
  <c r="AC1163" i="1"/>
  <c r="AC268" i="1"/>
  <c r="AD454" i="1"/>
  <c r="AD542" i="1"/>
  <c r="AD370" i="1"/>
  <c r="AC1073" i="1"/>
  <c r="AC1187" i="1"/>
  <c r="AD1098" i="1"/>
  <c r="AC966" i="1"/>
  <c r="AD136" i="1"/>
  <c r="AD265" i="1"/>
  <c r="AC176" i="1"/>
  <c r="AD1088" i="1"/>
  <c r="AD333" i="1"/>
  <c r="AC1032" i="1"/>
  <c r="AD1161" i="1"/>
  <c r="AD1015" i="1"/>
  <c r="AC982" i="1"/>
  <c r="AC121" i="1"/>
  <c r="AD62" i="1"/>
  <c r="AD1041" i="1"/>
  <c r="AD1202" i="1"/>
  <c r="AD991" i="1"/>
  <c r="AD885" i="1"/>
  <c r="AC696" i="1"/>
  <c r="AD155" i="1"/>
  <c r="AC297" i="1"/>
  <c r="AC348" i="1"/>
  <c r="AC286" i="1"/>
  <c r="AC302" i="1"/>
  <c r="AD1002" i="1"/>
  <c r="AC840" i="1"/>
  <c r="AD572" i="1"/>
  <c r="AD1074" i="1"/>
  <c r="AD246" i="1"/>
  <c r="AD478" i="1"/>
  <c r="AD782" i="1"/>
  <c r="AC105" i="1"/>
  <c r="AC594" i="1"/>
  <c r="AD1226" i="1"/>
  <c r="AD859" i="1"/>
  <c r="AD414" i="1"/>
  <c r="AC1128" i="1"/>
  <c r="AD890" i="1"/>
  <c r="AC109" i="1"/>
  <c r="AD1135" i="1"/>
  <c r="AD1035" i="1"/>
  <c r="AD1032" i="1"/>
  <c r="AD1118" i="1"/>
  <c r="AD579" i="1"/>
  <c r="AD131" i="1"/>
  <c r="AD291" i="1"/>
  <c r="AC775" i="1"/>
  <c r="AD938" i="1"/>
  <c r="AC1194" i="1"/>
  <c r="AD1189" i="1"/>
  <c r="AC971" i="1"/>
  <c r="AD325" i="1"/>
  <c r="AD965" i="1"/>
  <c r="AD1208" i="1"/>
  <c r="AC246" i="1"/>
  <c r="AD984" i="1"/>
  <c r="AC710" i="1"/>
  <c r="AD658" i="1"/>
  <c r="AC1159" i="1"/>
  <c r="AD1138" i="1"/>
  <c r="R55" i="1"/>
  <c r="S55" i="1" s="1"/>
  <c r="X55" i="1" s="1"/>
  <c r="V55" i="1"/>
  <c r="AD988" i="1"/>
  <c r="AC278" i="1"/>
  <c r="AD239" i="1"/>
  <c r="AC1075" i="1"/>
  <c r="AC652" i="1"/>
  <c r="AC1164" i="1"/>
  <c r="AD986" i="1"/>
  <c r="R9" i="1"/>
  <c r="S9" i="1" s="1"/>
  <c r="R28" i="1"/>
  <c r="S28" i="1" s="1"/>
  <c r="V44" i="1"/>
  <c r="AC32" i="1"/>
  <c r="V31" i="1"/>
  <c r="V35" i="1"/>
  <c r="V32" i="1"/>
  <c r="V36" i="1"/>
  <c r="V34" i="1"/>
  <c r="V33" i="1"/>
  <c r="V37" i="1"/>
  <c r="V39" i="1"/>
  <c r="V43" i="1"/>
  <c r="V40" i="1"/>
  <c r="V30" i="1"/>
  <c r="V42" i="1"/>
  <c r="V41" i="1"/>
  <c r="V38" i="1"/>
  <c r="V28" i="1"/>
  <c r="V29" i="1"/>
  <c r="V23" i="1"/>
  <c r="V25" i="1"/>
  <c r="V26" i="1"/>
  <c r="V27" i="1"/>
  <c r="V24" i="1"/>
  <c r="AD9" i="1"/>
  <c r="AD6" i="1"/>
  <c r="AC5" i="1"/>
  <c r="AD5" i="1"/>
  <c r="AC6" i="1"/>
  <c r="V12" i="1"/>
  <c r="V11" i="1"/>
  <c r="V22" i="1"/>
  <c r="V20" i="1"/>
  <c r="V16" i="1"/>
  <c r="V8" i="1"/>
  <c r="V18" i="1"/>
  <c r="V13" i="1"/>
  <c r="V14" i="1"/>
  <c r="V9" i="1"/>
  <c r="V10" i="1"/>
  <c r="V17" i="1"/>
  <c r="V19" i="1"/>
  <c r="V21" i="1"/>
  <c r="K10" i="1"/>
  <c r="K929" i="1"/>
  <c r="K264" i="1"/>
  <c r="K334" i="1"/>
  <c r="K931" i="1"/>
  <c r="K761" i="1"/>
  <c r="K1173" i="1"/>
  <c r="K67" i="1"/>
  <c r="K1015" i="1"/>
  <c r="K292" i="1"/>
  <c r="K354" i="1"/>
  <c r="K1020" i="1"/>
  <c r="K290" i="1"/>
  <c r="K446" i="1"/>
  <c r="K296" i="1"/>
  <c r="K104" i="1"/>
  <c r="K43" i="1"/>
  <c r="K781" i="1"/>
  <c r="K624" i="1"/>
  <c r="K611" i="1"/>
  <c r="K840" i="1"/>
  <c r="K1002" i="1"/>
  <c r="K1113" i="1"/>
  <c r="K251" i="1"/>
  <c r="K206" i="1"/>
  <c r="K1110" i="1"/>
  <c r="K100" i="1"/>
  <c r="K228" i="1"/>
  <c r="K685" i="1"/>
  <c r="K1144" i="1"/>
  <c r="K1112" i="1"/>
  <c r="K610" i="1"/>
  <c r="K285" i="1"/>
  <c r="K1000" i="1"/>
  <c r="K736" i="1"/>
  <c r="K563" i="1"/>
  <c r="K1107" i="1"/>
  <c r="K211" i="1"/>
  <c r="K371" i="1"/>
  <c r="K125" i="1"/>
  <c r="K407" i="1"/>
  <c r="K812" i="1"/>
  <c r="K6" i="1"/>
  <c r="K608" i="1"/>
  <c r="K614" i="1"/>
  <c r="K52" i="1"/>
  <c r="K189" i="1"/>
  <c r="K836" i="1"/>
  <c r="K194" i="1"/>
  <c r="K462" i="1"/>
  <c r="K699" i="1"/>
  <c r="K509" i="1"/>
  <c r="K456" i="1"/>
  <c r="K32" i="1"/>
  <c r="K238" i="1"/>
  <c r="K244" i="1"/>
  <c r="K412" i="1"/>
  <c r="K598" i="1"/>
  <c r="K1049" i="1"/>
  <c r="K1114" i="1"/>
  <c r="K983" i="1"/>
  <c r="K648" i="1"/>
  <c r="K632" i="1"/>
  <c r="K65" i="1"/>
  <c r="K134" i="1"/>
  <c r="K36" i="1"/>
  <c r="K263" i="1"/>
  <c r="K234" i="1"/>
  <c r="K30" i="1"/>
  <c r="K884" i="1"/>
  <c r="K270" i="1"/>
  <c r="K564" i="1"/>
  <c r="K1041" i="1"/>
  <c r="K327" i="1"/>
  <c r="K318" i="1"/>
  <c r="K421" i="1"/>
  <c r="K646" i="1"/>
  <c r="K198" i="1"/>
  <c r="K919" i="1"/>
  <c r="K957" i="1"/>
  <c r="K248" i="1"/>
  <c r="K268" i="1"/>
  <c r="K1060" i="1"/>
  <c r="K1155" i="1"/>
  <c r="K1271" i="1"/>
  <c r="K972" i="1"/>
  <c r="K1190" i="1"/>
  <c r="K1138" i="1"/>
  <c r="K547" i="1"/>
  <c r="K222" i="1"/>
  <c r="K1195" i="1"/>
  <c r="K188" i="1"/>
  <c r="K658" i="1"/>
  <c r="K405" i="1"/>
  <c r="K551" i="1"/>
  <c r="K530" i="1"/>
  <c r="K219" i="1"/>
  <c r="K364" i="1"/>
  <c r="K1129" i="1"/>
  <c r="K1047" i="1"/>
  <c r="K669" i="1"/>
  <c r="K313" i="1"/>
  <c r="K329" i="1"/>
  <c r="K265" i="1"/>
  <c r="K353" i="1"/>
  <c r="K109" i="1"/>
  <c r="K745" i="1"/>
  <c r="K315" i="1"/>
  <c r="K363" i="1"/>
  <c r="K63" i="1"/>
  <c r="K140" i="1"/>
  <c r="K1247" i="1"/>
  <c r="K844" i="1"/>
  <c r="K406" i="1"/>
  <c r="K160" i="1"/>
  <c r="K546" i="1"/>
  <c r="K926" i="1"/>
  <c r="K438" i="1"/>
  <c r="K975" i="1"/>
  <c r="K689" i="1"/>
  <c r="K1264" i="1"/>
  <c r="K366" i="1"/>
  <c r="K191" i="1"/>
  <c r="K424" i="1"/>
  <c r="K158" i="1"/>
  <c r="K673" i="1"/>
  <c r="K169" i="1"/>
  <c r="K56" i="1"/>
  <c r="K322" i="1"/>
  <c r="K42" i="1"/>
  <c r="K990" i="1"/>
  <c r="K200" i="1"/>
  <c r="K717" i="1"/>
  <c r="K240" i="1"/>
  <c r="K747" i="1"/>
  <c r="K930" i="1"/>
  <c r="K106" i="1"/>
  <c r="K137" i="1"/>
  <c r="K964" i="1"/>
  <c r="K846" i="1"/>
  <c r="K662" i="1"/>
  <c r="K89" i="1"/>
  <c r="K1019" i="1"/>
  <c r="K906" i="1"/>
  <c r="K653" i="1"/>
  <c r="K705" i="1"/>
  <c r="K1042" i="1"/>
  <c r="K1184" i="1"/>
  <c r="K69" i="1"/>
  <c r="K312" i="1"/>
  <c r="K637" i="1"/>
  <c r="K639" i="1"/>
  <c r="K362" i="1"/>
  <c r="K245" i="1"/>
  <c r="K45" i="1"/>
  <c r="K671" i="1"/>
  <c r="K686" i="1"/>
  <c r="K316" i="1"/>
  <c r="K666" i="1"/>
  <c r="K428" i="1"/>
  <c r="K727" i="1"/>
  <c r="K601" i="1"/>
  <c r="K417" i="1"/>
  <c r="K303" i="1"/>
  <c r="K1072" i="1"/>
  <c r="K44" i="1"/>
  <c r="K500" i="1"/>
  <c r="K190" i="1"/>
  <c r="K205" i="1"/>
  <c r="K133" i="1"/>
  <c r="K786" i="1"/>
  <c r="K772" i="1"/>
  <c r="K457" i="1"/>
  <c r="K242" i="1"/>
  <c r="K1027" i="1"/>
  <c r="K267" i="1"/>
  <c r="K256" i="1"/>
  <c r="K1074" i="1"/>
  <c r="K196" i="1"/>
  <c r="K1206" i="1"/>
  <c r="K1156" i="1"/>
  <c r="K979" i="1"/>
  <c r="K753" i="1"/>
  <c r="K620" i="1"/>
  <c r="K991" i="1"/>
  <c r="K271" i="1"/>
  <c r="K355" i="1"/>
  <c r="K308" i="1"/>
  <c r="K629" i="1"/>
  <c r="K98" i="1"/>
  <c r="K195" i="1"/>
  <c r="K602" i="1"/>
  <c r="K716" i="1"/>
  <c r="K638" i="1"/>
  <c r="K566" i="1"/>
  <c r="K1010" i="1"/>
  <c r="K374" i="1"/>
  <c r="K499" i="1"/>
  <c r="K700" i="1"/>
  <c r="K22" i="1"/>
  <c r="K1226" i="1"/>
  <c r="K731" i="1"/>
  <c r="K1115" i="1"/>
  <c r="K237" i="1"/>
  <c r="K357" i="1"/>
  <c r="K454" i="1"/>
  <c r="K25" i="1"/>
  <c r="K783" i="1"/>
  <c r="K980" i="1"/>
  <c r="K1266" i="1"/>
  <c r="K130" i="1"/>
  <c r="K273" i="1"/>
  <c r="K600" i="1"/>
  <c r="K105" i="1"/>
  <c r="K1168" i="1"/>
  <c r="K583" i="1"/>
  <c r="K1054" i="1"/>
  <c r="K515" i="1"/>
  <c r="K896" i="1"/>
  <c r="K921" i="1"/>
  <c r="K618" i="1"/>
  <c r="K103" i="1"/>
  <c r="K514" i="1"/>
  <c r="K138" i="1"/>
  <c r="K301" i="1"/>
  <c r="K59" i="1"/>
  <c r="K235" i="1"/>
  <c r="K159" i="1"/>
  <c r="K230" i="1"/>
  <c r="K748" i="1"/>
  <c r="K239" i="1"/>
  <c r="K27" i="1"/>
  <c r="K918" i="1"/>
  <c r="K1071" i="1"/>
  <c r="K111" i="1"/>
  <c r="K443" i="1"/>
  <c r="K1033" i="1"/>
  <c r="K830" i="1"/>
  <c r="K1151" i="1"/>
  <c r="K72" i="1"/>
  <c r="K937" i="1"/>
  <c r="K1032" i="1"/>
  <c r="K83" i="1"/>
  <c r="K965" i="1"/>
  <c r="K704" i="1"/>
  <c r="K607" i="1"/>
  <c r="K262" i="1"/>
  <c r="K625" i="1"/>
  <c r="K1193" i="1"/>
  <c r="K1093" i="1"/>
  <c r="K38" i="1"/>
  <c r="K984" i="1"/>
  <c r="K1176" i="1"/>
  <c r="K40" i="1"/>
  <c r="K722" i="1"/>
  <c r="K590" i="1"/>
  <c r="K430" i="1"/>
  <c r="K1003" i="1"/>
  <c r="K1188" i="1"/>
  <c r="K1161" i="1"/>
  <c r="K724" i="1"/>
  <c r="K300" i="1"/>
  <c r="K368" i="1"/>
  <c r="K232" i="1"/>
  <c r="K1254" i="1"/>
  <c r="K99" i="1"/>
  <c r="K711" i="1"/>
  <c r="K584" i="1"/>
  <c r="K603" i="1"/>
  <c r="K1078" i="1"/>
  <c r="K404" i="1"/>
  <c r="K1224" i="1"/>
  <c r="K881" i="1"/>
  <c r="K320" i="1"/>
  <c r="K370" i="1"/>
  <c r="K728" i="1"/>
  <c r="K841" i="1"/>
  <c r="K571" i="1"/>
  <c r="K177" i="1"/>
  <c r="K1252" i="1"/>
  <c r="K1037" i="1"/>
  <c r="K261" i="1"/>
  <c r="K465" i="1"/>
  <c r="K319" i="1"/>
  <c r="K12" i="1"/>
  <c r="K1076" i="1"/>
  <c r="K754" i="1"/>
  <c r="K719" i="1"/>
  <c r="K502" i="1"/>
  <c r="K947" i="1"/>
  <c r="K1157" i="1"/>
  <c r="K128" i="1"/>
  <c r="K870" i="1"/>
  <c r="K79" i="1"/>
  <c r="K922" i="1"/>
  <c r="K434" i="1"/>
  <c r="K1169" i="1"/>
  <c r="L431" i="1"/>
  <c r="G606" i="1"/>
  <c r="G672" i="1"/>
  <c r="G966" i="1"/>
  <c r="P1253" i="1"/>
  <c r="G396" i="1"/>
  <c r="G12" i="1"/>
  <c r="AI629" i="1"/>
  <c r="M604" i="1"/>
  <c r="AI340" i="1"/>
  <c r="M251" i="1"/>
  <c r="AI511" i="1"/>
  <c r="P1025" i="1"/>
  <c r="P462" i="1"/>
  <c r="G490" i="1"/>
  <c r="K706" i="1"/>
  <c r="K1018" i="1"/>
  <c r="K21" i="1"/>
  <c r="K458" i="1"/>
  <c r="K1178" i="1"/>
  <c r="K740" i="1"/>
  <c r="M11" i="1"/>
  <c r="AI814" i="1"/>
  <c r="L726" i="1"/>
  <c r="L424" i="1"/>
  <c r="M1212" i="1"/>
  <c r="G1206" i="1"/>
  <c r="P222" i="1"/>
  <c r="AI385" i="1"/>
  <c r="L610" i="1"/>
  <c r="G133" i="1"/>
  <c r="AI155" i="1"/>
  <c r="AI73" i="1"/>
  <c r="K535" i="1"/>
  <c r="G1231" i="1"/>
  <c r="K241" i="1"/>
  <c r="L1008" i="1"/>
  <c r="K799" i="1"/>
  <c r="AI298" i="1"/>
  <c r="AI450" i="1"/>
  <c r="P145" i="1"/>
  <c r="P992" i="1"/>
  <c r="AI971" i="1"/>
  <c r="AI178" i="1"/>
  <c r="AI1027" i="1"/>
  <c r="P663" i="1"/>
  <c r="G1111" i="1"/>
  <c r="G731" i="1"/>
  <c r="M530" i="1"/>
  <c r="L346" i="1"/>
  <c r="L1011" i="1"/>
  <c r="G132" i="1"/>
  <c r="P1226" i="1"/>
  <c r="P196" i="1"/>
  <c r="M685" i="1"/>
  <c r="G242" i="1"/>
  <c r="L1157" i="1"/>
  <c r="P576" i="1"/>
  <c r="M1192" i="1"/>
  <c r="K1221" i="1"/>
  <c r="M285" i="1"/>
  <c r="P138" i="1"/>
  <c r="K813" i="1"/>
  <c r="P186" i="1"/>
  <c r="L1147" i="1"/>
  <c r="M762" i="1"/>
  <c r="L1179" i="1"/>
  <c r="M71" i="1"/>
  <c r="AI63" i="1"/>
  <c r="P531" i="1"/>
  <c r="G542" i="1"/>
  <c r="K1119" i="1"/>
  <c r="L743" i="1"/>
  <c r="AI1048" i="1"/>
  <c r="P1180" i="1"/>
  <c r="K1081" i="1"/>
  <c r="L761" i="1"/>
  <c r="L344" i="1"/>
  <c r="M1177" i="1"/>
  <c r="P116" i="1"/>
  <c r="L1038" i="1"/>
  <c r="K1045" i="1"/>
  <c r="G347" i="1"/>
  <c r="L1214" i="1"/>
  <c r="AI818" i="1"/>
  <c r="L107" i="1"/>
  <c r="G217" i="1"/>
  <c r="M757" i="1"/>
  <c r="K483" i="1"/>
  <c r="AI676" i="1"/>
  <c r="G456" i="1"/>
  <c r="M1196" i="1"/>
  <c r="P874" i="1"/>
  <c r="K419" i="1"/>
  <c r="L638" i="1"/>
  <c r="AI594" i="1"/>
  <c r="M1162" i="1"/>
  <c r="L1224" i="1"/>
  <c r="P998" i="1"/>
  <c r="L1236" i="1"/>
  <c r="K967" i="1"/>
  <c r="M854" i="1"/>
  <c r="P927" i="1"/>
  <c r="M26" i="1"/>
  <c r="M602" i="1"/>
  <c r="G330" i="1"/>
  <c r="P117" i="1"/>
  <c r="M1150" i="1"/>
  <c r="P988" i="1"/>
  <c r="L1204" i="1"/>
  <c r="P637" i="1"/>
  <c r="G268" i="1"/>
  <c r="M771" i="1"/>
  <c r="G884" i="1"/>
  <c r="P782" i="1"/>
  <c r="AI82" i="1"/>
  <c r="L1249" i="1"/>
  <c r="M286" i="1"/>
  <c r="AI926" i="1"/>
  <c r="L938" i="1"/>
  <c r="L195" i="1"/>
  <c r="AI586" i="1"/>
  <c r="M89" i="1"/>
  <c r="K556" i="1"/>
  <c r="L1241" i="1"/>
  <c r="M222" i="1"/>
  <c r="G654" i="1"/>
  <c r="K441" i="1"/>
  <c r="M322" i="1"/>
  <c r="P651" i="1"/>
  <c r="L862" i="1"/>
  <c r="G291" i="1"/>
  <c r="K440" i="1"/>
  <c r="K702" i="1"/>
  <c r="K1186" i="1"/>
  <c r="G235" i="1"/>
  <c r="L362" i="1"/>
  <c r="K231" i="1"/>
  <c r="P707" i="1"/>
  <c r="G128" i="1"/>
  <c r="AI1254" i="1"/>
  <c r="M817" i="1"/>
  <c r="AI202" i="1"/>
  <c r="G1018" i="1"/>
  <c r="G943" i="1"/>
  <c r="G1180" i="1"/>
  <c r="L69" i="1"/>
  <c r="G1060" i="1"/>
  <c r="M279" i="1"/>
  <c r="K788" i="1"/>
  <c r="L331" i="1"/>
  <c r="G1182" i="1"/>
  <c r="M913" i="1"/>
  <c r="P920" i="1"/>
  <c r="AI1085" i="1"/>
  <c r="L458" i="1"/>
  <c r="P973" i="1"/>
  <c r="K800" i="1"/>
  <c r="M667" i="1"/>
  <c r="G1042" i="1"/>
  <c r="AI215" i="1"/>
  <c r="M385" i="1"/>
  <c r="G746" i="1"/>
  <c r="K1164" i="1"/>
  <c r="M719" i="1"/>
  <c r="M765" i="1"/>
  <c r="AI876" i="1"/>
  <c r="P371" i="1"/>
  <c r="AI640" i="1"/>
  <c r="L801" i="1"/>
  <c r="L200" i="1"/>
  <c r="M367" i="1"/>
  <c r="K889" i="1"/>
  <c r="M73" i="1"/>
  <c r="P886" i="1"/>
  <c r="L245" i="1"/>
  <c r="M739" i="1"/>
  <c r="M83" i="1"/>
  <c r="K266" i="1"/>
  <c r="P1264" i="1"/>
  <c r="P441" i="1"/>
  <c r="M168" i="1"/>
  <c r="AI267" i="1"/>
  <c r="G1107" i="1"/>
  <c r="AI909" i="1"/>
  <c r="AI1103" i="1"/>
  <c r="AI1177" i="1"/>
  <c r="P947" i="1"/>
  <c r="G269" i="1"/>
  <c r="K579" i="1"/>
  <c r="P303" i="1"/>
  <c r="M541" i="1"/>
  <c r="P123" i="1"/>
  <c r="L397" i="1"/>
  <c r="K612" i="1"/>
  <c r="K369" i="1"/>
  <c r="G616" i="1"/>
  <c r="G856" i="1"/>
  <c r="AI100" i="1"/>
  <c r="G837" i="1"/>
  <c r="L789" i="1"/>
  <c r="AI272" i="1"/>
  <c r="AI990" i="1"/>
  <c r="K298" i="1"/>
  <c r="M16" i="1"/>
  <c r="AI1116" i="1"/>
  <c r="G1058" i="1"/>
  <c r="L1223" i="1"/>
  <c r="G968" i="1"/>
  <c r="K102" i="1"/>
  <c r="G1163" i="1"/>
  <c r="L949" i="1"/>
  <c r="AI1104" i="1"/>
  <c r="G62" i="1"/>
  <c r="AI733" i="1"/>
  <c r="AI863" i="1"/>
  <c r="AI366" i="1"/>
  <c r="AI223" i="1"/>
  <c r="AI954" i="1"/>
  <c r="G948" i="1"/>
  <c r="L713" i="1"/>
  <c r="AI889" i="1"/>
  <c r="P425" i="1"/>
  <c r="G620" i="1"/>
  <c r="M116" i="1"/>
  <c r="G775" i="1"/>
  <c r="G356" i="1"/>
  <c r="M211" i="1"/>
  <c r="K1056" i="1"/>
  <c r="M858" i="1"/>
  <c r="M522" i="1"/>
  <c r="P598" i="1"/>
  <c r="K949" i="1"/>
  <c r="L870" i="1"/>
  <c r="P1062" i="1"/>
  <c r="G786" i="1"/>
  <c r="AI981" i="1"/>
  <c r="P207" i="1"/>
  <c r="AI1245" i="1"/>
  <c r="AI1186" i="1"/>
  <c r="AI20" i="1"/>
  <c r="G1063" i="1"/>
  <c r="L372" i="1"/>
  <c r="M1166" i="1"/>
  <c r="M588" i="1"/>
  <c r="AI1056" i="1"/>
  <c r="AI168" i="1"/>
  <c r="P347" i="1"/>
  <c r="M82" i="1"/>
  <c r="M320" i="1"/>
  <c r="P327" i="1"/>
  <c r="P671" i="1"/>
  <c r="M364" i="1"/>
  <c r="L341" i="1"/>
  <c r="G874" i="1"/>
  <c r="AI174" i="1"/>
  <c r="P159" i="1"/>
  <c r="K941" i="1"/>
  <c r="L1237" i="1"/>
  <c r="AI1137" i="1"/>
  <c r="P768" i="1"/>
  <c r="L677" i="1"/>
  <c r="G558" i="1"/>
  <c r="M653" i="1"/>
  <c r="G1037" i="1"/>
  <c r="AI209" i="1"/>
  <c r="AI399" i="1"/>
  <c r="AI1120" i="1"/>
  <c r="L732" i="1"/>
  <c r="L1019" i="1"/>
  <c r="K1141" i="1"/>
  <c r="K1159" i="1"/>
  <c r="K849" i="1"/>
  <c r="K236" i="1"/>
  <c r="G1265" i="1"/>
  <c r="L445" i="1"/>
  <c r="K1222" i="1"/>
  <c r="M377" i="1"/>
  <c r="L896" i="1"/>
  <c r="G657" i="1"/>
  <c r="M454" i="1"/>
  <c r="G740" i="1"/>
  <c r="G921" i="1"/>
  <c r="AI293" i="1"/>
  <c r="M1205" i="1"/>
  <c r="K822" i="1"/>
  <c r="K1172" i="1"/>
  <c r="AI246" i="1"/>
  <c r="AI6" i="1"/>
  <c r="AI75" i="1"/>
  <c r="G209" i="1"/>
  <c r="K48" i="1"/>
  <c r="AI613" i="1"/>
  <c r="AI1185" i="1"/>
  <c r="AI1044" i="1"/>
  <c r="L762" i="1"/>
  <c r="P982" i="1"/>
  <c r="AI578" i="1"/>
  <c r="M220" i="1"/>
  <c r="M626" i="1"/>
  <c r="G709" i="1"/>
  <c r="M247" i="1"/>
  <c r="M189" i="1"/>
  <c r="L1134" i="1"/>
  <c r="L143" i="1"/>
  <c r="M709" i="1"/>
  <c r="AI967" i="1"/>
  <c r="L535" i="1"/>
  <c r="P639" i="1"/>
  <c r="L371" i="1"/>
  <c r="AI1167" i="1"/>
  <c r="AI290" i="1"/>
  <c r="G927" i="1"/>
  <c r="M1153" i="1"/>
  <c r="AI519" i="1"/>
  <c r="G37" i="1"/>
  <c r="M1074" i="1"/>
  <c r="K1185" i="1"/>
  <c r="G489" i="1"/>
  <c r="AI1197" i="1"/>
  <c r="L984" i="1"/>
  <c r="L48" i="1"/>
  <c r="L643" i="1"/>
  <c r="G10" i="1"/>
  <c r="P284" i="1"/>
  <c r="P588" i="1"/>
  <c r="P121" i="1"/>
  <c r="AI341" i="1"/>
  <c r="M974" i="1"/>
  <c r="M46" i="1"/>
  <c r="G206" i="1"/>
  <c r="AI1242" i="1"/>
  <c r="L1173" i="1"/>
  <c r="G742" i="1"/>
  <c r="K860" i="1"/>
  <c r="G14" i="1"/>
  <c r="G738" i="1"/>
  <c r="P798" i="1"/>
  <c r="M1140" i="1"/>
  <c r="P261" i="1"/>
  <c r="L215" i="1"/>
  <c r="L241" i="1"/>
  <c r="K946" i="1"/>
  <c r="M486" i="1"/>
  <c r="K5" i="1"/>
  <c r="G478" i="1"/>
  <c r="L81" i="1"/>
  <c r="P305" i="1"/>
  <c r="K37" i="1"/>
  <c r="G661" i="1"/>
  <c r="K1082" i="1"/>
  <c r="K141" i="1"/>
  <c r="G1022" i="1"/>
  <c r="K597" i="1"/>
  <c r="G1191" i="1"/>
  <c r="K1194" i="1"/>
  <c r="G123" i="1"/>
  <c r="M485" i="1"/>
  <c r="M559" i="1"/>
  <c r="G408" i="1"/>
  <c r="L54" i="1"/>
  <c r="K221" i="1"/>
  <c r="L75" i="1"/>
  <c r="M7" i="1"/>
  <c r="AI1244" i="1"/>
  <c r="L275" i="1"/>
  <c r="AI550" i="1"/>
  <c r="M519" i="1"/>
  <c r="AI974" i="1"/>
  <c r="K687" i="1"/>
  <c r="P896" i="1"/>
  <c r="M1015" i="1"/>
  <c r="L72" i="1"/>
  <c r="M186" i="1"/>
  <c r="G465" i="1"/>
  <c r="P128" i="1"/>
  <c r="P274" i="1"/>
  <c r="G635" i="1"/>
  <c r="L1122" i="1"/>
  <c r="AI871" i="1"/>
  <c r="P481" i="1"/>
  <c r="K193" i="1"/>
  <c r="M1171" i="1"/>
  <c r="M791" i="1"/>
  <c r="L847" i="1"/>
  <c r="G23" i="1"/>
  <c r="L421" i="1"/>
  <c r="L631" i="1"/>
  <c r="P415" i="1"/>
  <c r="AI1115" i="1"/>
  <c r="P944" i="1"/>
  <c r="P426" i="1"/>
  <c r="L731" i="1"/>
  <c r="AI218" i="1"/>
  <c r="M726" i="1"/>
  <c r="L989" i="1"/>
  <c r="AI138" i="1"/>
  <c r="AI258" i="1"/>
  <c r="P1142" i="1"/>
  <c r="K435" i="1"/>
  <c r="L328" i="1"/>
  <c r="AI406" i="1"/>
  <c r="K151" i="1"/>
  <c r="AI565" i="1"/>
  <c r="P877" i="1"/>
  <c r="G1127" i="1"/>
  <c r="G104" i="1"/>
  <c r="AI70" i="1"/>
  <c r="P1057" i="1"/>
  <c r="G61" i="1"/>
  <c r="K479" i="1"/>
  <c r="P621" i="1"/>
  <c r="AI784" i="1"/>
  <c r="AI942" i="1"/>
  <c r="K88" i="1"/>
  <c r="P285" i="1"/>
  <c r="L911" i="1"/>
  <c r="M766" i="1"/>
  <c r="P73" i="1"/>
  <c r="AI664" i="1"/>
  <c r="G454" i="1"/>
  <c r="P499" i="1"/>
  <c r="G589" i="1"/>
  <c r="K1046" i="1"/>
  <c r="K1202" i="1"/>
  <c r="K649" i="1"/>
  <c r="G282" i="1"/>
  <c r="G955" i="1"/>
  <c r="L376" i="1"/>
  <c r="P198" i="1"/>
  <c r="AI584" i="1"/>
  <c r="P699" i="1"/>
  <c r="AI1042" i="1"/>
  <c r="P740" i="1"/>
  <c r="K331" i="1"/>
  <c r="P312" i="1"/>
  <c r="M290" i="1"/>
  <c r="G503" i="1"/>
  <c r="K1197" i="1"/>
  <c r="M51" i="1"/>
  <c r="AI323" i="1"/>
  <c r="AI886" i="1"/>
  <c r="M566" i="1"/>
  <c r="L916" i="1"/>
  <c r="G627" i="1"/>
  <c r="P1020" i="1"/>
  <c r="L71" i="1"/>
  <c r="L203" i="1"/>
  <c r="G586" i="1"/>
  <c r="AI147" i="1"/>
  <c r="L670" i="1"/>
  <c r="K1085" i="1"/>
  <c r="K707" i="1"/>
  <c r="AI321" i="1"/>
  <c r="K873" i="1"/>
  <c r="AI658" i="1"/>
  <c r="AI1087" i="1"/>
  <c r="P940" i="1"/>
  <c r="AI610" i="1"/>
  <c r="G68" i="1"/>
  <c r="AI434" i="1"/>
  <c r="G1013" i="1"/>
  <c r="AI1179" i="1"/>
  <c r="G28" i="1"/>
  <c r="P767" i="1"/>
  <c r="AI1112" i="1"/>
  <c r="AI1146" i="1"/>
  <c r="L814" i="1"/>
  <c r="P1132" i="1"/>
  <c r="L213" i="1"/>
  <c r="P155" i="1"/>
  <c r="M123" i="1"/>
  <c r="M515" i="1"/>
  <c r="G196" i="1"/>
  <c r="K243" i="1"/>
  <c r="P456" i="1"/>
  <c r="P829" i="1"/>
  <c r="L692" i="1"/>
  <c r="G981" i="1"/>
  <c r="G488" i="1"/>
  <c r="K1167" i="1"/>
  <c r="K864" i="1"/>
  <c r="G853" i="1"/>
  <c r="K1212" i="1"/>
  <c r="AI1159" i="1"/>
  <c r="L550" i="1"/>
  <c r="L1046" i="1"/>
  <c r="G563" i="1"/>
  <c r="AI277" i="1"/>
  <c r="AI754" i="1"/>
  <c r="P678" i="1"/>
  <c r="AI28" i="1"/>
  <c r="P1169" i="1"/>
  <c r="P852" i="1"/>
  <c r="G551" i="1"/>
  <c r="L642" i="1"/>
  <c r="M152" i="1"/>
  <c r="P1246" i="1"/>
  <c r="P443" i="1"/>
  <c r="L796" i="1"/>
  <c r="P883" i="1"/>
  <c r="L971" i="1"/>
  <c r="M131" i="1"/>
  <c r="P308" i="1"/>
  <c r="L1067" i="1"/>
  <c r="L924" i="1"/>
  <c r="AI1002" i="1"/>
  <c r="AI1099" i="1"/>
  <c r="G1170" i="1"/>
  <c r="L1045" i="1"/>
  <c r="L139" i="1"/>
  <c r="M798" i="1"/>
  <c r="P319" i="1"/>
  <c r="AI516" i="1"/>
  <c r="K850" i="1"/>
  <c r="L826" i="1"/>
  <c r="L890" i="1"/>
  <c r="L1054" i="1"/>
  <c r="P535" i="1"/>
  <c r="P737" i="1"/>
  <c r="M694" i="1"/>
  <c r="AI514" i="1"/>
  <c r="L1177" i="1"/>
  <c r="M344" i="1"/>
  <c r="K501" i="1"/>
  <c r="K309" i="1"/>
  <c r="K461" i="1"/>
  <c r="P219" i="1"/>
  <c r="K143" i="1"/>
  <c r="P379" i="1"/>
  <c r="G45" i="1"/>
  <c r="M813" i="1"/>
  <c r="P205" i="1"/>
  <c r="G351" i="1"/>
  <c r="L1086" i="1"/>
  <c r="G1200" i="1"/>
  <c r="M1256" i="1"/>
  <c r="K823" i="1"/>
  <c r="G313" i="1"/>
  <c r="AI746" i="1"/>
  <c r="M317" i="1"/>
  <c r="P696" i="1"/>
  <c r="L471" i="1"/>
  <c r="K915" i="1"/>
  <c r="L710" i="1"/>
  <c r="K217" i="1"/>
  <c r="L1153" i="1"/>
  <c r="AI691" i="1"/>
  <c r="M113" i="1"/>
  <c r="L772" i="1"/>
  <c r="AI512" i="1"/>
  <c r="G263" i="1"/>
  <c r="G830" i="1"/>
  <c r="AI745" i="1"/>
  <c r="L5" i="1"/>
  <c r="P806" i="1"/>
  <c r="M1245" i="1"/>
  <c r="M1009" i="1"/>
  <c r="M178" i="1"/>
  <c r="G706" i="1"/>
  <c r="K283" i="1"/>
  <c r="G1155" i="1"/>
  <c r="P990" i="1"/>
  <c r="L1246" i="1"/>
  <c r="L87" i="1"/>
  <c r="M427" i="1"/>
  <c r="M321" i="1"/>
  <c r="AI841" i="1"/>
  <c r="G656" i="1"/>
  <c r="K801" i="1"/>
  <c r="M424" i="1"/>
  <c r="G730" i="1"/>
  <c r="P206" i="1"/>
  <c r="L465" i="1"/>
  <c r="P602" i="1"/>
  <c r="M570" i="1"/>
  <c r="M68" i="1"/>
  <c r="AI756" i="1"/>
  <c r="P473" i="1"/>
  <c r="P1094" i="1"/>
  <c r="K831" i="1"/>
  <c r="L604" i="1"/>
  <c r="AI833" i="1"/>
  <c r="K626" i="1"/>
  <c r="AI1204" i="1"/>
  <c r="P496" i="1"/>
  <c r="AI1237" i="1"/>
  <c r="AI707" i="1"/>
  <c r="K1213" i="1"/>
  <c r="AI1180" i="1"/>
  <c r="P1112" i="1"/>
  <c r="L1130" i="1"/>
  <c r="K1008" i="1"/>
  <c r="L90" i="1"/>
  <c r="P1084" i="1"/>
  <c r="K444" i="1"/>
  <c r="G778" i="1"/>
  <c r="P350" i="1"/>
  <c r="P397" i="1"/>
  <c r="L41" i="1"/>
  <c r="M818" i="1"/>
  <c r="AI882" i="1"/>
  <c r="P1191" i="1"/>
  <c r="G25" i="1"/>
  <c r="P1205" i="1"/>
  <c r="AI1049" i="1"/>
  <c r="L330" i="1"/>
  <c r="L415" i="1"/>
  <c r="K758" i="1"/>
  <c r="G430" i="1"/>
  <c r="M411" i="1"/>
  <c r="AI443" i="1"/>
  <c r="P90" i="1"/>
  <c r="AI526" i="1"/>
  <c r="P223" i="1"/>
  <c r="AI601" i="1"/>
  <c r="P1196" i="1"/>
  <c r="K1022" i="1"/>
  <c r="G886" i="1"/>
  <c r="M880" i="1"/>
  <c r="L546" i="1"/>
  <c r="M248" i="1"/>
  <c r="L707" i="1"/>
  <c r="P909" i="1"/>
  <c r="G75" i="1"/>
  <c r="M345" i="1"/>
  <c r="M1064" i="1"/>
  <c r="L193" i="1"/>
  <c r="L1185" i="1"/>
  <c r="K693" i="1"/>
  <c r="K183" i="1"/>
  <c r="K543" i="1"/>
  <c r="G663" i="1"/>
  <c r="L930" i="1"/>
  <c r="AI741" i="1"/>
  <c r="M1211" i="1"/>
  <c r="P87" i="1"/>
  <c r="G881" i="1"/>
  <c r="AI1117" i="1"/>
  <c r="P976" i="1"/>
  <c r="AI156" i="1"/>
  <c r="G538" i="1"/>
  <c r="L121" i="1"/>
  <c r="L299" i="1"/>
  <c r="M402" i="1"/>
  <c r="M938" i="1"/>
  <c r="L232" i="1"/>
  <c r="AI535" i="1"/>
  <c r="G528" i="1"/>
  <c r="L1154" i="1"/>
  <c r="G795" i="1"/>
  <c r="M330" i="1"/>
  <c r="G625" i="1"/>
  <c r="P1041" i="1"/>
  <c r="P109" i="1"/>
  <c r="G671" i="1"/>
  <c r="P511" i="1"/>
  <c r="G1038" i="1"/>
  <c r="P185" i="1"/>
  <c r="M351" i="1"/>
  <c r="AI368" i="1"/>
  <c r="K1257" i="1"/>
  <c r="M343" i="1"/>
  <c r="P1033" i="1"/>
  <c r="L1034" i="1"/>
  <c r="G1056" i="1"/>
  <c r="G920" i="1"/>
  <c r="P995" i="1"/>
  <c r="AI425" i="1"/>
  <c r="K416" i="1"/>
  <c r="P842" i="1"/>
  <c r="M403" i="1"/>
  <c r="L1097" i="1"/>
  <c r="P1119" i="1"/>
  <c r="AI906" i="1"/>
  <c r="P265" i="1"/>
  <c r="G1186" i="1"/>
  <c r="G254" i="1"/>
  <c r="L1160" i="1"/>
  <c r="K19" i="1"/>
  <c r="K1249" i="1"/>
  <c r="G959" i="1"/>
  <c r="AI1166" i="1"/>
  <c r="G35" i="1"/>
  <c r="G916" i="1"/>
  <c r="P736" i="1"/>
  <c r="G570" i="1"/>
  <c r="L29" i="1"/>
  <c r="K676" i="1"/>
  <c r="L698" i="1"/>
  <c r="P519" i="1"/>
  <c r="P843" i="1"/>
  <c r="G221" i="1"/>
  <c r="AI992" i="1"/>
  <c r="L983" i="1"/>
  <c r="P540" i="1"/>
  <c r="P486" i="1"/>
  <c r="AI538" i="1"/>
  <c r="L835" i="1"/>
  <c r="P388" i="1"/>
  <c r="M651" i="1"/>
  <c r="G772" i="1"/>
  <c r="G89" i="1"/>
  <c r="G225" i="1"/>
  <c r="M50" i="1"/>
  <c r="G360" i="1"/>
  <c r="AI875" i="1"/>
  <c r="G487" i="1"/>
  <c r="G762" i="1"/>
  <c r="AI1107" i="1"/>
  <c r="M958" i="1"/>
  <c r="G908" i="1"/>
  <c r="AI247" i="1"/>
  <c r="AI49" i="1"/>
  <c r="P880" i="1"/>
  <c r="L633" i="1"/>
  <c r="G1054" i="1"/>
  <c r="G185" i="1"/>
  <c r="AI589" i="1"/>
  <c r="P827" i="1"/>
  <c r="AI19" i="1"/>
  <c r="M951" i="1"/>
  <c r="P948" i="1"/>
  <c r="M362" i="1"/>
  <c r="P1056" i="1"/>
  <c r="P1204" i="1"/>
  <c r="K1039" i="1"/>
  <c r="G619" i="1"/>
  <c r="G960" i="1"/>
  <c r="K764" i="1"/>
  <c r="G1145" i="1"/>
  <c r="K212" i="1"/>
  <c r="G840" i="1"/>
  <c r="K945" i="1"/>
  <c r="G753" i="1"/>
  <c r="M728" i="1"/>
  <c r="AI730" i="1"/>
  <c r="P871" i="1"/>
  <c r="M629" i="1"/>
  <c r="P264" i="1"/>
  <c r="M1031" i="1"/>
  <c r="P252" i="1"/>
  <c r="L842" i="1"/>
  <c r="G967" i="1"/>
  <c r="K604" i="1"/>
  <c r="K255" i="1"/>
  <c r="K445" i="1"/>
  <c r="L303" i="1"/>
  <c r="AI1196" i="1"/>
  <c r="L297" i="1"/>
  <c r="M801" i="1"/>
  <c r="K935" i="1"/>
  <c r="AI778" i="1"/>
  <c r="L1103" i="1"/>
  <c r="G414" i="1"/>
  <c r="P184" i="1"/>
  <c r="G1113" i="1"/>
  <c r="L212" i="1"/>
  <c r="M901" i="1"/>
  <c r="M91" i="1"/>
  <c r="M1247" i="1"/>
  <c r="P754" i="1"/>
  <c r="M387" i="1"/>
  <c r="M1005" i="1"/>
  <c r="G922" i="1"/>
  <c r="G869" i="1"/>
  <c r="K956" i="1"/>
  <c r="K1121" i="1"/>
  <c r="G913" i="1"/>
  <c r="L248" i="1"/>
  <c r="G99" i="1"/>
  <c r="K532" i="1"/>
  <c r="K399" i="1"/>
  <c r="AI328" i="1"/>
  <c r="L1190" i="1"/>
  <c r="P298" i="1"/>
  <c r="L1120" i="1"/>
  <c r="L653" i="1"/>
  <c r="P1160" i="1"/>
  <c r="P631" i="1"/>
  <c r="K1007" i="1"/>
  <c r="K809" i="1"/>
  <c r="P673" i="1"/>
  <c r="P921" i="1"/>
  <c r="K675" i="1"/>
  <c r="K576" i="1"/>
  <c r="G251" i="1"/>
  <c r="M1035" i="1"/>
  <c r="AI877" i="1"/>
  <c r="M606" i="1"/>
  <c r="P69" i="1"/>
  <c r="L787" i="1"/>
  <c r="P1140" i="1"/>
  <c r="P656" i="1"/>
  <c r="P142" i="1"/>
  <c r="AI131" i="1"/>
  <c r="M992" i="1"/>
  <c r="M1115" i="1"/>
  <c r="L766" i="1"/>
  <c r="AI1158" i="1"/>
  <c r="K1139" i="1"/>
  <c r="K144" i="1"/>
  <c r="K567" i="1"/>
  <c r="L184" i="1"/>
  <c r="G529" i="1"/>
  <c r="L272" i="1"/>
  <c r="G173" i="1"/>
  <c r="L516" i="1"/>
  <c r="P125" i="1"/>
  <c r="K1021" i="1"/>
  <c r="AI1133" i="1"/>
  <c r="P1029" i="1"/>
  <c r="M1264" i="1"/>
  <c r="K793" i="1"/>
  <c r="G1053" i="1"/>
  <c r="G1152" i="1"/>
  <c r="AI946" i="1"/>
  <c r="L839" i="1"/>
  <c r="M1061" i="1"/>
  <c r="AI1260" i="1"/>
  <c r="AI1010" i="1"/>
  <c r="K220" i="1"/>
  <c r="M6" i="1"/>
  <c r="M603" i="1"/>
  <c r="K540" i="1"/>
  <c r="AI1191" i="1"/>
  <c r="L730" i="1"/>
  <c r="L705" i="1"/>
  <c r="M594" i="1"/>
  <c r="M613" i="1"/>
  <c r="P682" i="1"/>
  <c r="AI1207" i="1"/>
  <c r="M542" i="1"/>
  <c r="L982" i="1"/>
  <c r="L793" i="1"/>
  <c r="K287" i="1"/>
  <c r="M349" i="1"/>
  <c r="AI727" i="1"/>
  <c r="M1135" i="1"/>
  <c r="P1259" i="1"/>
  <c r="P1243" i="1"/>
  <c r="M1242" i="1"/>
  <c r="M535" i="1"/>
  <c r="P77" i="1"/>
  <c r="M93" i="1"/>
  <c r="P1064" i="1"/>
  <c r="AI377" i="1"/>
  <c r="P1162" i="1"/>
  <c r="P1255" i="1"/>
  <c r="L895" i="1"/>
  <c r="L840" i="1"/>
  <c r="P888" i="1"/>
  <c r="M761" i="1"/>
  <c r="K993" i="1"/>
  <c r="L747" i="1"/>
  <c r="G443" i="1"/>
  <c r="AI8" i="1"/>
  <c r="L852" i="1"/>
  <c r="M710" i="1"/>
  <c r="AI568" i="1"/>
  <c r="M747" i="1"/>
  <c r="G160" i="1"/>
  <c r="M915" i="1"/>
  <c r="M976" i="1"/>
  <c r="L843" i="1"/>
  <c r="L58" i="1"/>
  <c r="K77" i="1"/>
  <c r="P1050" i="1"/>
  <c r="M458" i="1"/>
  <c r="M1258" i="1"/>
  <c r="AI343" i="1"/>
  <c r="AI490" i="1"/>
  <c r="AI35" i="1"/>
  <c r="M166" i="1"/>
  <c r="M1069" i="1"/>
  <c r="P1130" i="1"/>
  <c r="L144" i="1"/>
  <c r="K824" i="1"/>
  <c r="L335" i="1"/>
  <c r="AI885" i="1"/>
  <c r="AI342" i="1"/>
  <c r="AI602" i="1"/>
  <c r="L503" i="1"/>
  <c r="M482" i="1"/>
  <c r="G1081" i="1"/>
  <c r="L36" i="1"/>
  <c r="L353" i="1"/>
  <c r="AI279" i="1"/>
  <c r="AI803" i="1"/>
  <c r="L99" i="1"/>
  <c r="L985" i="1"/>
  <c r="L935" i="1"/>
  <c r="P330" i="1"/>
  <c r="P7" i="1"/>
  <c r="G17" i="1"/>
  <c r="AI1007" i="1"/>
  <c r="G637" i="1"/>
  <c r="M692" i="1"/>
  <c r="P1045" i="1"/>
  <c r="P941" i="1"/>
  <c r="M615" i="1"/>
  <c r="G359" i="1"/>
  <c r="G324" i="1"/>
  <c r="M633" i="1"/>
  <c r="AI975" i="1"/>
  <c r="L1083" i="1"/>
  <c r="M489" i="1"/>
  <c r="P1237" i="1"/>
  <c r="L893" i="1"/>
  <c r="P366" i="1"/>
  <c r="L690" i="1"/>
  <c r="P88" i="1"/>
  <c r="AI192" i="1"/>
  <c r="K23" i="1"/>
  <c r="P124" i="1"/>
  <c r="AI464" i="1"/>
  <c r="AI1231" i="1"/>
  <c r="M96" i="1"/>
  <c r="M191" i="1"/>
  <c r="G567" i="1"/>
  <c r="P1021" i="1"/>
  <c r="M413" i="1"/>
  <c r="P781" i="1"/>
  <c r="M878" i="1"/>
  <c r="P584" i="1"/>
  <c r="M864" i="1"/>
  <c r="M1144" i="1"/>
  <c r="P532" i="1"/>
  <c r="K209" i="1"/>
  <c r="L682" i="1"/>
  <c r="G858" i="1"/>
  <c r="P622" i="1"/>
  <c r="AI231" i="1"/>
  <c r="G722" i="1"/>
  <c r="AI828" i="1"/>
  <c r="P100" i="1"/>
  <c r="M870" i="1"/>
  <c r="L329" i="1"/>
  <c r="P1053" i="1"/>
  <c r="K73" i="1"/>
  <c r="L693" i="1"/>
  <c r="AI95" i="1"/>
  <c r="M232" i="1"/>
  <c r="K636" i="1"/>
  <c r="P720" i="1"/>
  <c r="G121" i="1"/>
  <c r="L1181" i="1"/>
  <c r="L600" i="1"/>
  <c r="P482" i="1"/>
  <c r="L1100" i="1"/>
  <c r="M331" i="1"/>
  <c r="G552" i="1"/>
  <c r="AI731" i="1"/>
  <c r="AI572" i="1"/>
  <c r="L1205" i="1"/>
  <c r="G944" i="1"/>
  <c r="K340" i="1"/>
  <c r="K1132" i="1"/>
  <c r="AI478" i="1"/>
  <c r="M307" i="1"/>
  <c r="AI551" i="1"/>
  <c r="L1110" i="1"/>
  <c r="G220" i="1"/>
  <c r="AI1141" i="1"/>
  <c r="G705" i="1"/>
  <c r="AI718" i="1"/>
  <c r="M218" i="1"/>
  <c r="P784" i="1"/>
  <c r="K1248" i="1"/>
  <c r="G1115" i="1"/>
  <c r="G756" i="1"/>
  <c r="G308" i="1"/>
  <c r="K827" i="1"/>
  <c r="G246" i="1"/>
  <c r="G288" i="1"/>
  <c r="AI1113" i="1"/>
  <c r="K439" i="1"/>
  <c r="L11" i="1"/>
  <c r="K848" i="1"/>
  <c r="G1118" i="1"/>
  <c r="AI847" i="1"/>
  <c r="P296" i="1"/>
  <c r="M1029" i="1"/>
  <c r="M262" i="1"/>
  <c r="AI515" i="1"/>
  <c r="L307" i="1"/>
  <c r="AI83" i="1"/>
  <c r="AI413" i="1"/>
  <c r="G149" i="1"/>
  <c r="G814" i="1"/>
  <c r="G327" i="1"/>
  <c r="AI947" i="1"/>
  <c r="K526" i="1"/>
  <c r="G280" i="1"/>
  <c r="K585" i="1"/>
  <c r="K486" i="1"/>
  <c r="K392" i="1"/>
  <c r="L515" i="1"/>
  <c r="M132" i="1"/>
  <c r="AI362" i="1"/>
  <c r="AI31" i="1"/>
  <c r="L80" i="1"/>
  <c r="G987" i="1"/>
  <c r="AI116" i="1"/>
  <c r="M456" i="1"/>
  <c r="M725" i="1"/>
  <c r="P407" i="1"/>
  <c r="G491" i="1"/>
  <c r="G208" i="1"/>
  <c r="P235" i="1"/>
  <c r="AI286" i="1"/>
  <c r="M379" i="1"/>
  <c r="K1231" i="1"/>
  <c r="K1073" i="1"/>
  <c r="K635" i="1"/>
  <c r="AI547" i="1"/>
  <c r="AI370" i="1"/>
  <c r="G1044" i="1"/>
  <c r="AI322" i="1"/>
  <c r="L815" i="1"/>
  <c r="AI42" i="1"/>
  <c r="M1237" i="1"/>
  <c r="G919" i="1"/>
  <c r="L400" i="1"/>
  <c r="K1143" i="1"/>
  <c r="K347" i="1"/>
  <c r="AI206" i="1"/>
  <c r="L337" i="1"/>
  <c r="L418" i="1"/>
  <c r="M955" i="1"/>
  <c r="L921" i="1"/>
  <c r="L359" i="1"/>
  <c r="L964" i="1"/>
  <c r="L1217" i="1"/>
  <c r="L291" i="1"/>
  <c r="G1080" i="1"/>
  <c r="L428" i="1"/>
  <c r="AI224" i="1"/>
  <c r="K536" i="1"/>
  <c r="G875" i="1"/>
  <c r="AI1222" i="1"/>
  <c r="K679" i="1"/>
  <c r="P382" i="1"/>
  <c r="L290" i="1"/>
  <c r="P354" i="1"/>
  <c r="M562" i="1"/>
  <c r="M1201" i="1"/>
  <c r="G34" i="1"/>
  <c r="L578" i="1"/>
  <c r="G279" i="1"/>
  <c r="L354" i="1"/>
  <c r="P1225" i="1"/>
  <c r="G669" i="1"/>
  <c r="M74" i="1"/>
  <c r="L1244" i="1"/>
  <c r="M1142" i="1"/>
  <c r="L365" i="1"/>
  <c r="AI786" i="1"/>
  <c r="P1022" i="1"/>
  <c r="M8" i="1"/>
  <c r="P821" i="1"/>
  <c r="AI121" i="1"/>
  <c r="M1089" i="1"/>
  <c r="M1038" i="1"/>
  <c r="L414" i="1"/>
  <c r="L149" i="1"/>
  <c r="P1038" i="1"/>
  <c r="M624" i="1"/>
  <c r="AI1102" i="1"/>
  <c r="K595" i="1"/>
  <c r="M1268" i="1"/>
  <c r="P1026" i="1"/>
  <c r="M740" i="1"/>
  <c r="L332" i="1"/>
  <c r="L626" i="1"/>
  <c r="G658" i="1"/>
  <c r="G632" i="1"/>
  <c r="M964" i="1"/>
  <c r="M463" i="1"/>
  <c r="G812" i="1"/>
  <c r="K281" i="1"/>
  <c r="K1154" i="1"/>
  <c r="K47" i="1"/>
  <c r="AI315" i="1"/>
  <c r="AI313" i="1"/>
  <c r="L345" i="1"/>
  <c r="L10" i="1"/>
  <c r="AI1135" i="1"/>
  <c r="P1207" i="1"/>
  <c r="G88" i="1"/>
  <c r="P1192" i="1"/>
  <c r="P606" i="1"/>
  <c r="G241" i="1"/>
  <c r="G688" i="1"/>
  <c r="AI674" i="1"/>
  <c r="AI44" i="1"/>
  <c r="AI667" i="1"/>
  <c r="K1103" i="1"/>
  <c r="M916" i="1"/>
  <c r="P234" i="1"/>
  <c r="P1043" i="1"/>
  <c r="K825" i="1"/>
  <c r="G11" i="1"/>
  <c r="G137" i="1"/>
  <c r="K1208" i="1"/>
  <c r="L399" i="1"/>
  <c r="K326" i="1"/>
  <c r="M416" i="1"/>
  <c r="G1098" i="1"/>
  <c r="K1111" i="1"/>
  <c r="M896" i="1"/>
  <c r="P1093" i="1"/>
  <c r="L651" i="1"/>
  <c r="L891" i="1"/>
  <c r="L39" i="1"/>
  <c r="P1116" i="1"/>
  <c r="K829" i="1"/>
  <c r="L77" i="1"/>
  <c r="M494" i="1"/>
  <c r="L1161" i="1"/>
  <c r="M634" i="1"/>
  <c r="K272" i="1"/>
  <c r="M1141" i="1"/>
  <c r="L658" i="1"/>
  <c r="M934" i="1"/>
  <c r="P1210" i="1"/>
  <c r="L741" i="1"/>
  <c r="L1253" i="1"/>
  <c r="AI281" i="1"/>
  <c r="L422" i="1"/>
  <c r="AI1071" i="1"/>
  <c r="AI270" i="1"/>
  <c r="P634" i="1"/>
  <c r="G297" i="1"/>
  <c r="G480" i="1"/>
  <c r="P1242" i="1"/>
  <c r="P1107" i="1"/>
  <c r="G416" i="1"/>
  <c r="L520" i="1"/>
  <c r="AI566" i="1"/>
  <c r="P278" i="1"/>
  <c r="L822" i="1"/>
  <c r="L624" i="1"/>
  <c r="AI892" i="1"/>
  <c r="G602" i="1"/>
  <c r="AI1243" i="1"/>
  <c r="G872" i="1"/>
  <c r="AI414" i="1"/>
  <c r="AI590" i="1"/>
  <c r="G167" i="1"/>
  <c r="L723" i="1"/>
  <c r="AI308" i="1"/>
  <c r="L940" i="1"/>
  <c r="K802" i="1"/>
  <c r="K938" i="1"/>
  <c r="G947" i="1"/>
  <c r="L1012" i="1"/>
  <c r="AI598" i="1"/>
  <c r="AI61" i="1"/>
  <c r="M635" i="1"/>
  <c r="M724" i="1"/>
  <c r="M1066" i="1"/>
  <c r="G680" i="1"/>
  <c r="L821" i="1"/>
  <c r="L308" i="1"/>
  <c r="AI499" i="1"/>
  <c r="K1148" i="1"/>
  <c r="AI50" i="1"/>
  <c r="AI1046" i="1"/>
  <c r="G1120" i="1"/>
  <c r="P514" i="1"/>
  <c r="M532" i="1"/>
  <c r="K843" i="1"/>
  <c r="G46" i="1"/>
  <c r="AI101" i="1"/>
  <c r="M1161" i="1"/>
  <c r="AI757" i="1"/>
  <c r="G376" i="1"/>
  <c r="G789" i="1"/>
  <c r="P1031" i="1"/>
  <c r="AI295" i="1"/>
  <c r="K81" i="1"/>
  <c r="AI528" i="1"/>
  <c r="L366" i="1"/>
  <c r="G617" i="1"/>
  <c r="L529" i="1"/>
  <c r="M37" i="1"/>
  <c r="AI583" i="1"/>
  <c r="G758" i="1"/>
  <c r="AI320" i="1"/>
  <c r="L613" i="1"/>
  <c r="M475" i="1"/>
  <c r="M409" i="1"/>
  <c r="AI88" i="1"/>
  <c r="M15" i="1"/>
  <c r="G701" i="1"/>
  <c r="L586" i="1"/>
  <c r="AI951" i="1"/>
  <c r="K375" i="1"/>
  <c r="K121" i="1"/>
  <c r="M812" i="1"/>
  <c r="M491" i="1"/>
  <c r="P626" i="1"/>
  <c r="L1169" i="1"/>
  <c r="M395" i="1"/>
  <c r="M21" i="1"/>
  <c r="P136" i="1"/>
  <c r="P458" i="1"/>
  <c r="AI724" i="1"/>
  <c r="K492" i="1"/>
  <c r="G36" i="1"/>
  <c r="P1059" i="1"/>
  <c r="G299" i="1"/>
  <c r="G1208" i="1"/>
  <c r="L180" i="1"/>
  <c r="L975" i="1"/>
  <c r="G106" i="1"/>
  <c r="P1069" i="1"/>
  <c r="M207" i="1"/>
  <c r="AI467" i="1"/>
  <c r="M825" i="1"/>
  <c r="G1144" i="1"/>
  <c r="G1121" i="1"/>
  <c r="M829" i="1"/>
  <c r="M643" i="1"/>
  <c r="AI306" i="1"/>
  <c r="G945" i="1"/>
  <c r="P655" i="1"/>
  <c r="M19" i="1"/>
  <c r="L965" i="1"/>
  <c r="P1083" i="1"/>
  <c r="L552" i="1"/>
  <c r="M418" i="1"/>
  <c r="K400" i="1"/>
  <c r="AI1080" i="1"/>
  <c r="L256" i="1"/>
  <c r="P746" i="1"/>
  <c r="AI228" i="1"/>
  <c r="AI371" i="1"/>
  <c r="K735" i="1"/>
  <c r="M921" i="1"/>
  <c r="K1052" i="1"/>
  <c r="M99" i="1"/>
  <c r="M39" i="1"/>
  <c r="M647" i="1"/>
  <c r="M617" i="1"/>
  <c r="M737" i="1"/>
  <c r="G286" i="1"/>
  <c r="K93" i="1"/>
  <c r="K1079" i="1"/>
  <c r="K1180" i="1"/>
  <c r="K613" i="1"/>
  <c r="M1178" i="1"/>
  <c r="K1146" i="1"/>
  <c r="L136" i="1"/>
  <c r="M641" i="1"/>
  <c r="M563" i="1"/>
  <c r="L724" i="1"/>
  <c r="M130" i="1"/>
  <c r="P579" i="1"/>
  <c r="L140" i="1"/>
  <c r="AI633" i="1"/>
  <c r="AI110" i="1"/>
  <c r="L1053" i="1"/>
  <c r="L1036" i="1"/>
  <c r="K511" i="1"/>
  <c r="K337" i="1"/>
  <c r="L629" i="1"/>
  <c r="G210" i="1"/>
  <c r="K942" i="1"/>
  <c r="AI1092" i="1"/>
  <c r="L357" i="1"/>
  <c r="M688" i="1"/>
  <c r="M183" i="1"/>
  <c r="G444" i="1"/>
  <c r="AI213" i="1"/>
  <c r="K856" i="1"/>
  <c r="P1215" i="1"/>
  <c r="L262" i="1"/>
  <c r="M270" i="1"/>
  <c r="AI76" i="1"/>
  <c r="M620" i="1"/>
  <c r="AI1252" i="1"/>
  <c r="AI811" i="1"/>
  <c r="G131" i="1"/>
  <c r="M1184" i="1"/>
  <c r="M847" i="1"/>
  <c r="AI1074" i="1"/>
  <c r="L116" i="1"/>
  <c r="K895" i="1"/>
  <c r="AI234" i="1"/>
  <c r="P133" i="1"/>
  <c r="L282" i="1"/>
  <c r="M1036" i="1"/>
  <c r="AI1060" i="1"/>
  <c r="M1138" i="1"/>
  <c r="P408" i="1"/>
  <c r="AI459" i="1"/>
  <c r="AI940" i="1"/>
  <c r="M339" i="1"/>
  <c r="L1200" i="1"/>
  <c r="K944" i="1"/>
  <c r="P431" i="1"/>
  <c r="AI522" i="1"/>
  <c r="AI47" i="1"/>
  <c r="M700" i="1"/>
  <c r="K385" i="1"/>
  <c r="AI860" i="1"/>
  <c r="P6" i="1"/>
  <c r="M450" i="1"/>
  <c r="AI625" i="1"/>
  <c r="AI1094" i="1"/>
  <c r="L350" i="1"/>
  <c r="G377" i="1"/>
  <c r="M888" i="1"/>
  <c r="G6" i="1"/>
  <c r="L319" i="1"/>
  <c r="K988" i="1"/>
  <c r="K767" i="1"/>
  <c r="K734" i="1"/>
  <c r="M12" i="1"/>
  <c r="P1144" i="1"/>
  <c r="G143" i="1"/>
  <c r="L138" i="1"/>
  <c r="P81" i="1"/>
  <c r="M995" i="1"/>
  <c r="M1197" i="1"/>
  <c r="AI329" i="1"/>
  <c r="K1105" i="1"/>
  <c r="P662" i="1"/>
  <c r="L358" i="1"/>
  <c r="M1119" i="1"/>
  <c r="AI609" i="1"/>
  <c r="K663" i="1"/>
  <c r="G169" i="1"/>
  <c r="G1177" i="1"/>
  <c r="K58" i="1"/>
  <c r="G107" i="1"/>
  <c r="G1173" i="1"/>
  <c r="K627" i="1"/>
  <c r="K726" i="1"/>
  <c r="M853" i="1"/>
  <c r="P288" i="1"/>
  <c r="G511" i="1"/>
  <c r="G897" i="1"/>
  <c r="M1092" i="1"/>
  <c r="G154" i="1"/>
  <c r="G574" i="1"/>
  <c r="M446" i="1"/>
  <c r="K1158" i="1"/>
  <c r="AI361" i="1"/>
  <c r="M308" i="1"/>
  <c r="M1099" i="1"/>
  <c r="P140" i="1"/>
  <c r="M957" i="1"/>
  <c r="G1227" i="1"/>
  <c r="M959" i="1"/>
  <c r="M534" i="1"/>
  <c r="K708" i="1"/>
  <c r="K838" i="1"/>
  <c r="M1209" i="1"/>
  <c r="K650" i="1"/>
  <c r="AI72" i="1"/>
  <c r="K854" i="1"/>
  <c r="G1158" i="1"/>
  <c r="G864" i="1"/>
  <c r="G828" i="1"/>
  <c r="K647" i="1"/>
  <c r="G318" i="1"/>
  <c r="K674" i="1"/>
  <c r="K617" i="1"/>
  <c r="K811" i="1"/>
  <c r="K258" i="1"/>
  <c r="K39" i="1"/>
  <c r="AI624" i="1"/>
  <c r="M223" i="1"/>
  <c r="P146" i="1"/>
  <c r="K426" i="1"/>
  <c r="M58" i="1"/>
  <c r="P320" i="1"/>
  <c r="G899" i="1"/>
  <c r="AI827" i="1"/>
  <c r="G70" i="1"/>
  <c r="G703" i="1"/>
  <c r="M353" i="1"/>
  <c r="G190" i="1"/>
  <c r="P819" i="1"/>
  <c r="P541" i="1"/>
  <c r="G304" i="1"/>
  <c r="P515" i="1"/>
  <c r="P590" i="1"/>
  <c r="P1175" i="1"/>
  <c r="K586" i="1"/>
  <c r="G1068" i="1"/>
  <c r="AI619" i="1"/>
  <c r="P537" i="1"/>
  <c r="M727" i="1"/>
  <c r="K852" i="1"/>
  <c r="M325" i="1"/>
  <c r="G555" i="1"/>
  <c r="M86" i="1"/>
  <c r="M993" i="1"/>
  <c r="L284" i="1"/>
  <c r="AI1057" i="1"/>
  <c r="K832" i="1"/>
  <c r="K473" i="1"/>
  <c r="L792" i="1"/>
  <c r="AI571" i="1"/>
  <c r="P1129" i="1"/>
  <c r="K339" i="1"/>
  <c r="M971" i="1"/>
  <c r="P813" i="1"/>
  <c r="M587" i="1"/>
  <c r="L1189" i="1"/>
  <c r="AI897" i="1"/>
  <c r="AI670" i="1"/>
  <c r="AI1022" i="1"/>
  <c r="AI232" i="1"/>
  <c r="M1126" i="1"/>
  <c r="P503" i="1"/>
  <c r="G1194" i="1"/>
  <c r="M1059" i="1"/>
  <c r="P1146" i="1"/>
  <c r="L1052" i="1"/>
  <c r="G1091" i="1"/>
  <c r="M1093" i="1"/>
  <c r="AI217" i="1"/>
  <c r="M1110" i="1"/>
  <c r="P464" i="1"/>
  <c r="AI878" i="1"/>
  <c r="M1048" i="1"/>
  <c r="M1236" i="1"/>
  <c r="G940" i="1"/>
  <c r="G340" i="1"/>
  <c r="P375" i="1"/>
  <c r="M490" i="1"/>
  <c r="K76" i="1"/>
  <c r="P1019" i="1"/>
  <c r="L1116" i="1"/>
  <c r="P931" i="1"/>
  <c r="G662" i="1"/>
  <c r="L547" i="1"/>
  <c r="G63" i="1"/>
  <c r="K1026" i="1"/>
  <c r="L536" i="1"/>
  <c r="L464" i="1"/>
  <c r="AI650" i="1"/>
  <c r="P862" i="1"/>
  <c r="P251" i="1"/>
  <c r="G810" i="1"/>
  <c r="L49" i="1"/>
  <c r="L1030" i="1"/>
  <c r="L768" i="1"/>
  <c r="M698" i="1"/>
  <c r="P1212" i="1"/>
  <c r="AI556" i="1"/>
  <c r="P249" i="1"/>
  <c r="P837" i="1"/>
  <c r="L34" i="1"/>
  <c r="P775" i="1"/>
  <c r="G1184" i="1"/>
  <c r="M210" i="1"/>
  <c r="K247" i="1"/>
  <c r="G1253" i="1"/>
  <c r="M1044" i="1"/>
  <c r="G18" i="1"/>
  <c r="K542" i="1"/>
  <c r="P701" i="1"/>
  <c r="AI106" i="1"/>
  <c r="K413" i="1"/>
  <c r="M256" i="1"/>
  <c r="L175" i="1"/>
  <c r="G344" i="1"/>
  <c r="L744" i="1"/>
  <c r="M230" i="1"/>
  <c r="M209" i="1"/>
  <c r="K1145" i="1"/>
  <c r="L1182" i="1"/>
  <c r="G76" i="1"/>
  <c r="AI282" i="1"/>
  <c r="AI457" i="1"/>
  <c r="AI1000" i="1"/>
  <c r="M204" i="1"/>
  <c r="P287" i="1"/>
  <c r="P679" i="1"/>
  <c r="P899" i="1"/>
  <c r="L1158" i="1"/>
  <c r="M410" i="1"/>
  <c r="P1155" i="1"/>
  <c r="P491" i="1"/>
  <c r="AI762" i="1"/>
  <c r="K491" i="1"/>
  <c r="G1089" i="1"/>
  <c r="G1059" i="1"/>
  <c r="K643" i="1"/>
  <c r="AI853" i="1"/>
  <c r="L152" i="1"/>
  <c r="L973" i="1"/>
  <c r="L230" i="1"/>
  <c r="L146" i="1"/>
  <c r="L278" i="1"/>
  <c r="L953" i="1"/>
  <c r="L129" i="1"/>
  <c r="L239" i="1"/>
  <c r="P890" i="1"/>
  <c r="AI165" i="1"/>
  <c r="G1271" i="1"/>
  <c r="M225" i="1"/>
  <c r="L1149" i="1"/>
  <c r="P809" i="1"/>
  <c r="P468" i="1"/>
  <c r="L1152" i="1"/>
  <c r="AI230" i="1"/>
  <c r="K1245" i="1"/>
  <c r="K787" i="1"/>
  <c r="K539" i="1"/>
  <c r="M38" i="1"/>
  <c r="K269" i="1"/>
  <c r="AI1144" i="1"/>
  <c r="P859" i="1"/>
  <c r="M1271" i="1"/>
  <c r="G231" i="1"/>
  <c r="L941" i="1"/>
  <c r="AI1175" i="1"/>
  <c r="AI548" i="1"/>
  <c r="AI949" i="1"/>
  <c r="G1149" i="1"/>
  <c r="P893" i="1"/>
  <c r="K297" i="1"/>
  <c r="M849" i="1"/>
  <c r="L1058" i="1"/>
  <c r="AI597" i="1"/>
  <c r="M722" i="1"/>
  <c r="L525" i="1"/>
  <c r="L449" i="1"/>
  <c r="AI46" i="1"/>
  <c r="AI180" i="1"/>
  <c r="K1234" i="1"/>
  <c r="G594" i="1"/>
  <c r="L209" i="1"/>
  <c r="L720" i="1"/>
  <c r="K882" i="1"/>
  <c r="K344" i="1"/>
  <c r="K1253" i="1"/>
  <c r="K122" i="1"/>
  <c r="K606" i="1"/>
  <c r="K1050" i="1"/>
  <c r="M772" i="1"/>
  <c r="K765" i="1"/>
  <c r="G634" i="1"/>
  <c r="P111" i="1"/>
  <c r="AI1151" i="1"/>
  <c r="AI38" i="1"/>
  <c r="M461" i="1"/>
  <c r="K721" i="1"/>
  <c r="G984" i="1"/>
  <c r="AI796" i="1"/>
  <c r="AI673" i="1"/>
  <c r="L841" i="1"/>
  <c r="G317" i="1"/>
  <c r="G755" i="1"/>
  <c r="AI1038" i="1"/>
  <c r="L336" i="1"/>
  <c r="AI9" i="1"/>
  <c r="AI345" i="1"/>
  <c r="G1168" i="1"/>
  <c r="L1258" i="1"/>
  <c r="AI632" i="1"/>
  <c r="P1030" i="1"/>
  <c r="P156" i="1"/>
  <c r="G1052" i="1"/>
  <c r="L1266" i="1"/>
  <c r="L568" i="1"/>
  <c r="L394" i="1"/>
  <c r="L783" i="1"/>
  <c r="G158" i="1"/>
  <c r="G343" i="1"/>
  <c r="AI440" i="1"/>
  <c r="M819" i="1"/>
  <c r="K875" i="1"/>
  <c r="P786" i="1"/>
  <c r="P739" i="1"/>
  <c r="K157" i="1"/>
  <c r="AI463" i="1"/>
  <c r="P625" i="1"/>
  <c r="P601" i="1"/>
  <c r="M55" i="1"/>
  <c r="G1097" i="1"/>
  <c r="P447" i="1"/>
  <c r="M863" i="1"/>
  <c r="M64" i="1"/>
  <c r="L386" i="1"/>
  <c r="AI559" i="1"/>
  <c r="P597" i="1"/>
  <c r="P521" i="1"/>
  <c r="G1179" i="1"/>
  <c r="G809" i="1"/>
  <c r="K792" i="1"/>
  <c r="M1170" i="1"/>
  <c r="P787" i="1"/>
  <c r="AI564" i="1"/>
  <c r="M443" i="1"/>
  <c r="AI872" i="1"/>
  <c r="K642" i="1"/>
  <c r="K216" i="1"/>
  <c r="L909" i="1"/>
  <c r="AI492" i="1"/>
  <c r="AI421" i="1"/>
  <c r="K35" i="1"/>
  <c r="L194" i="1"/>
  <c r="P1202" i="1"/>
  <c r="AI207" i="1"/>
  <c r="L12" i="1"/>
  <c r="AI1035" i="1"/>
  <c r="P1223" i="1"/>
  <c r="AI1073" i="1"/>
  <c r="P403" i="1"/>
  <c r="G1140" i="1"/>
  <c r="M919" i="1"/>
  <c r="M1022" i="1"/>
  <c r="G1114" i="1"/>
  <c r="M396" i="1"/>
  <c r="AI142" i="1"/>
  <c r="P348" i="1"/>
  <c r="G467" i="1"/>
  <c r="M318" i="1"/>
  <c r="P587" i="1"/>
  <c r="G676" i="1"/>
  <c r="AI1064" i="1"/>
  <c r="L1037" i="1"/>
  <c r="M618" i="1"/>
  <c r="P409" i="1"/>
  <c r="AI813" i="1"/>
  <c r="K688" i="1"/>
  <c r="G909" i="1"/>
  <c r="P153" i="1"/>
  <c r="AI439" i="1"/>
  <c r="L563" i="1"/>
  <c r="AI334" i="1"/>
  <c r="P1075" i="1"/>
  <c r="P1214" i="1"/>
  <c r="M528" i="1"/>
  <c r="G784" i="1"/>
  <c r="L759" i="1"/>
  <c r="L1257" i="1"/>
  <c r="AI819" i="1"/>
  <c r="G369" i="1"/>
  <c r="AI1078" i="1"/>
  <c r="P689" i="1"/>
  <c r="M1234" i="1"/>
  <c r="AI275" i="1"/>
  <c r="G258" i="1"/>
  <c r="L881" i="1"/>
  <c r="P93" i="1"/>
  <c r="M76" i="1"/>
  <c r="K628" i="1"/>
  <c r="P297" i="1"/>
  <c r="L1155" i="1"/>
  <c r="M40" i="1"/>
  <c r="M954" i="1"/>
  <c r="M835" i="1"/>
  <c r="P281" i="1"/>
  <c r="M540" i="1"/>
  <c r="AI145" i="1"/>
  <c r="P942" i="1"/>
  <c r="L1127" i="1"/>
  <c r="K712" i="1"/>
  <c r="AI953" i="1"/>
  <c r="AI1257" i="1"/>
  <c r="G98" i="1"/>
  <c r="K928" i="1"/>
  <c r="P863" i="1"/>
  <c r="L183" i="1"/>
  <c r="M830" i="1"/>
  <c r="AI972" i="1"/>
  <c r="M473" i="1"/>
  <c r="K1260" i="1"/>
  <c r="M536" i="1"/>
  <c r="P416" i="1"/>
  <c r="AI763" i="1"/>
  <c r="G494" i="1"/>
  <c r="M637" i="1"/>
  <c r="P149" i="1"/>
  <c r="M1133" i="1"/>
  <c r="L799" i="1"/>
  <c r="AI679" i="1"/>
  <c r="L459" i="1"/>
  <c r="K325" i="1"/>
  <c r="P619" i="1"/>
  <c r="L439" i="1"/>
  <c r="L874" i="1"/>
  <c r="AI1122" i="1"/>
  <c r="AI58" i="1"/>
  <c r="M649" i="1"/>
  <c r="AI504" i="1"/>
  <c r="AI642" i="1"/>
  <c r="L565" i="1"/>
  <c r="G771" i="1"/>
  <c r="AI956" i="1"/>
  <c r="K1028" i="1"/>
  <c r="AI1034" i="1"/>
  <c r="M229" i="1"/>
  <c r="M1072" i="1"/>
  <c r="P879" i="1"/>
  <c r="L786" i="1"/>
  <c r="M1254" i="1"/>
  <c r="P636" i="1"/>
  <c r="M980" i="1"/>
  <c r="G855" i="1"/>
  <c r="L1175" i="1"/>
  <c r="M1164" i="1"/>
  <c r="G296" i="1"/>
  <c r="K851" i="1"/>
  <c r="K963" i="1"/>
  <c r="K277" i="1"/>
  <c r="K145" i="1"/>
  <c r="P1068" i="1"/>
  <c r="P1001" i="1"/>
  <c r="G1128" i="1"/>
  <c r="G52" i="1"/>
  <c r="L691" i="1"/>
  <c r="M691" i="1"/>
  <c r="AI738" i="1"/>
  <c r="K1160" i="1"/>
  <c r="G726" i="1"/>
  <c r="K621" i="1"/>
  <c r="L382" i="1"/>
  <c r="G1142" i="1"/>
  <c r="L603" i="1"/>
  <c r="L74" i="1"/>
  <c r="P101" i="1"/>
  <c r="P276" i="1"/>
  <c r="AI1126" i="1"/>
  <c r="K1059" i="1"/>
  <c r="L1198" i="1"/>
  <c r="L576" i="1"/>
  <c r="L1060" i="1"/>
  <c r="M388" i="1"/>
  <c r="AI53" i="1"/>
  <c r="AI1025" i="1"/>
  <c r="P434" i="1"/>
  <c r="K1189" i="1"/>
  <c r="K939" i="1"/>
  <c r="AI1214" i="1"/>
  <c r="G142" i="1"/>
  <c r="K95" i="1"/>
  <c r="P916" i="1"/>
  <c r="M1149" i="1"/>
  <c r="AI680" i="1"/>
  <c r="M857" i="1"/>
  <c r="M274" i="1"/>
  <c r="L555" i="1"/>
  <c r="P711" i="1"/>
  <c r="P953" i="1"/>
  <c r="P233" i="1"/>
  <c r="AI854" i="1"/>
  <c r="G588" i="1"/>
  <c r="P385" i="1"/>
  <c r="G512" i="1"/>
  <c r="G763" i="1"/>
  <c r="K305" i="1"/>
  <c r="K1053" i="1"/>
  <c r="L413" i="1"/>
  <c r="P815" i="1"/>
  <c r="P1265" i="1"/>
  <c r="L43" i="1"/>
  <c r="K872" i="1"/>
  <c r="G651" i="1"/>
  <c r="AI747" i="1"/>
  <c r="G213" i="1"/>
  <c r="M1049" i="1"/>
  <c r="G1032" i="1"/>
  <c r="P674" i="1"/>
  <c r="K1242" i="1"/>
  <c r="K61" i="1"/>
  <c r="K1004" i="1"/>
  <c r="K97" i="1"/>
  <c r="K197" i="1"/>
  <c r="K951" i="1"/>
  <c r="K684" i="1"/>
  <c r="M203" i="1"/>
  <c r="K796" i="1"/>
  <c r="L669" i="1"/>
  <c r="P648" i="1"/>
  <c r="AI788" i="1"/>
  <c r="P178" i="1"/>
  <c r="L734" i="1"/>
  <c r="K149" i="1"/>
  <c r="P901" i="1"/>
  <c r="M1143" i="1"/>
  <c r="L1267" i="1"/>
  <c r="P773" i="1"/>
  <c r="P822" i="1"/>
  <c r="K387" i="1"/>
  <c r="G1146" i="1"/>
  <c r="L532" i="1"/>
  <c r="P884" i="1"/>
  <c r="L1131" i="1"/>
  <c r="K807" i="1"/>
  <c r="L467" i="1"/>
  <c r="P550" i="1"/>
  <c r="L767" i="1"/>
  <c r="L229" i="1"/>
  <c r="L915" i="1"/>
  <c r="M1160" i="1"/>
  <c r="AI333" i="1"/>
  <c r="G629" i="1"/>
  <c r="L1141" i="1"/>
  <c r="P712" i="1"/>
  <c r="L388" i="1"/>
  <c r="P980" i="1"/>
  <c r="K594" i="1"/>
  <c r="G724" i="1"/>
  <c r="L131" i="1"/>
  <c r="AI68" i="1"/>
  <c r="P217" i="1"/>
  <c r="AI199" i="1"/>
  <c r="L1041" i="1"/>
  <c r="G197" i="1"/>
  <c r="K1140" i="1"/>
  <c r="L502" i="1"/>
  <c r="P395" i="1"/>
  <c r="L167" i="1"/>
  <c r="K253" i="1"/>
  <c r="G547" i="1"/>
  <c r="L191" i="1"/>
  <c r="M706" i="1"/>
  <c r="L252" i="1"/>
  <c r="M994" i="1"/>
  <c r="M983" i="1"/>
  <c r="M676" i="1"/>
  <c r="L818" i="1"/>
  <c r="K13" i="1"/>
  <c r="M1227" i="1"/>
  <c r="M48" i="1"/>
  <c r="G65" i="1"/>
  <c r="K402" i="1"/>
  <c r="P830" i="1"/>
  <c r="P461" i="1"/>
  <c r="M855" i="1"/>
  <c r="P1133" i="1"/>
  <c r="AI415" i="1"/>
  <c r="M1267" i="1"/>
  <c r="M97" i="1"/>
  <c r="P259" i="1"/>
  <c r="L19" i="1"/>
  <c r="L981" i="1"/>
  <c r="M298" i="1"/>
  <c r="P844" i="1"/>
  <c r="P1103" i="1"/>
  <c r="L602" i="1"/>
  <c r="P512" i="1"/>
  <c r="L611" i="1"/>
  <c r="L627" i="1"/>
  <c r="P394" i="1"/>
  <c r="G845" i="1"/>
  <c r="L485" i="1"/>
  <c r="K996" i="1"/>
  <c r="P524" i="1"/>
  <c r="M550" i="1"/>
  <c r="G636" i="1"/>
  <c r="P424" i="1"/>
  <c r="G374" i="1"/>
  <c r="L103" i="1"/>
  <c r="M1198" i="1"/>
  <c r="AI668" i="1"/>
  <c r="AI767" i="1"/>
  <c r="M623" i="1"/>
  <c r="G357" i="1"/>
  <c r="AI998" i="1"/>
  <c r="K1117" i="1"/>
  <c r="K1057" i="1"/>
  <c r="AI211" i="1"/>
  <c r="AI883" i="1"/>
  <c r="K892" i="1"/>
  <c r="L208" i="1"/>
  <c r="P1254" i="1"/>
  <c r="L460" i="1"/>
  <c r="L367" i="1"/>
  <c r="G745" i="1"/>
  <c r="K763" i="1"/>
  <c r="G942" i="1"/>
  <c r="G189" i="1"/>
  <c r="AI639" i="1"/>
  <c r="G404" i="1"/>
  <c r="M748" i="1"/>
  <c r="G1159" i="1"/>
  <c r="M1218" i="1"/>
  <c r="P895" i="1"/>
  <c r="M434" i="1"/>
  <c r="G565" i="1"/>
  <c r="P5" i="1"/>
  <c r="K1198" i="1"/>
  <c r="P455" i="1"/>
  <c r="L595" i="1"/>
  <c r="AI502" i="1"/>
  <c r="M305" i="1"/>
  <c r="P1228" i="1"/>
  <c r="M1080" i="1"/>
  <c r="P269" i="1"/>
  <c r="M582" i="1"/>
  <c r="G612" i="1"/>
  <c r="M981" i="1"/>
  <c r="L1114" i="1"/>
  <c r="L1119" i="1"/>
  <c r="AI928" i="1"/>
  <c r="G806" i="1"/>
  <c r="G720" i="1"/>
  <c r="M1014" i="1"/>
  <c r="K1147" i="1"/>
  <c r="G587" i="1"/>
  <c r="K667" i="1"/>
  <c r="AI1118" i="1"/>
  <c r="M1004" i="1"/>
  <c r="L447" i="1"/>
  <c r="M514" i="1"/>
  <c r="P262" i="1"/>
  <c r="AI1131" i="1"/>
  <c r="P539" i="1"/>
  <c r="G1143" i="1"/>
  <c r="P238" i="1"/>
  <c r="G903" i="1"/>
  <c r="M893" i="1"/>
  <c r="AI859" i="1"/>
  <c r="L872" i="1"/>
  <c r="K986" i="1"/>
  <c r="K784" i="1"/>
  <c r="AI1178" i="1"/>
  <c r="M369" i="1"/>
  <c r="AI139" i="1"/>
  <c r="G312" i="1"/>
  <c r="G1161" i="1"/>
  <c r="M350" i="1"/>
  <c r="K534" i="1"/>
  <c r="L176" i="1"/>
  <c r="P1172" i="1"/>
  <c r="L383" i="1"/>
  <c r="P1049" i="1"/>
  <c r="P167" i="1"/>
  <c r="P1126" i="1"/>
  <c r="M509" i="1"/>
  <c r="AI734" i="1"/>
  <c r="G1055" i="1"/>
  <c r="G824" i="1"/>
  <c r="L969" i="1"/>
  <c r="G952" i="1"/>
  <c r="G509" i="1"/>
  <c r="P1080" i="1"/>
  <c r="G953" i="1"/>
  <c r="M1134" i="1"/>
  <c r="AI628" i="1"/>
  <c r="K927" i="1"/>
  <c r="M88" i="1"/>
  <c r="P72" i="1"/>
  <c r="M525" i="1"/>
  <c r="AI456" i="1"/>
  <c r="P744" i="1"/>
  <c r="L587" i="1"/>
  <c r="M1016" i="1"/>
  <c r="L155" i="1"/>
  <c r="M656" i="1"/>
  <c r="G1134" i="1"/>
  <c r="AI1249" i="1"/>
  <c r="AI1009" i="1"/>
  <c r="L649" i="1"/>
  <c r="P892" i="1"/>
  <c r="AI937" i="1"/>
  <c r="AI1217" i="1"/>
  <c r="M785" i="1"/>
  <c r="G618" i="1"/>
  <c r="K203" i="1"/>
  <c r="M1065" i="1"/>
  <c r="AI856" i="1"/>
  <c r="K494" i="1"/>
  <c r="M616" i="1"/>
  <c r="G470" i="1"/>
  <c r="P969" i="1"/>
  <c r="AI312" i="1"/>
  <c r="AI102" i="1"/>
  <c r="M1255" i="1"/>
  <c r="K837" i="1"/>
  <c r="P968" i="1"/>
  <c r="P392" i="1"/>
  <c r="M1156" i="1"/>
  <c r="G650" i="1"/>
  <c r="K199" i="1"/>
  <c r="M682" i="1"/>
  <c r="K393" i="1"/>
  <c r="AI104" i="1"/>
  <c r="L1263" i="1"/>
  <c r="G329" i="1"/>
  <c r="P613" i="1"/>
  <c r="G1104" i="1"/>
  <c r="M1225" i="1"/>
  <c r="M496" i="1"/>
  <c r="P638" i="1"/>
  <c r="M269" i="1"/>
  <c r="G735" i="1"/>
  <c r="AI254" i="1"/>
  <c r="M890" i="1"/>
  <c r="AI144" i="1"/>
  <c r="L1039" i="1"/>
  <c r="P1145" i="1"/>
  <c r="G1046" i="1"/>
  <c r="G482" i="1"/>
  <c r="M831" i="1"/>
  <c r="G1245" i="1"/>
  <c r="AI815" i="1"/>
  <c r="P240" i="1"/>
  <c r="AI964" i="1"/>
  <c r="G1162" i="1"/>
  <c r="K167" i="1"/>
  <c r="L411" i="1"/>
  <c r="K634" i="1"/>
  <c r="M72" i="1"/>
  <c r="K174" i="1"/>
  <c r="L530" i="1"/>
  <c r="AI460" i="1"/>
  <c r="K558" i="1"/>
  <c r="L1096" i="1"/>
  <c r="P119" i="1"/>
  <c r="G844" i="1"/>
  <c r="L765" i="1"/>
  <c r="AI1206" i="1"/>
  <c r="L97" i="1"/>
  <c r="G1157" i="1"/>
  <c r="G30" i="1"/>
  <c r="L738" i="1"/>
  <c r="L1016" i="1"/>
  <c r="L1171" i="1"/>
  <c r="G1192" i="1"/>
  <c r="G566" i="1"/>
  <c r="P855" i="1"/>
  <c r="AI92" i="1"/>
  <c r="AI481" i="1"/>
  <c r="AI1143" i="1"/>
  <c r="M81" i="1"/>
  <c r="L244" i="1"/>
  <c r="M347" i="1"/>
  <c r="P231" i="1"/>
  <c r="AI97" i="1"/>
  <c r="L622" i="1"/>
  <c r="G151" i="1"/>
  <c r="M127" i="1"/>
  <c r="M591" i="1"/>
  <c r="M430" i="1"/>
  <c r="AI288" i="1"/>
  <c r="M33" i="1"/>
  <c r="L591" i="1"/>
  <c r="G388" i="1"/>
  <c r="P695" i="1"/>
  <c r="AI422" i="1"/>
  <c r="M809" i="1"/>
  <c r="K1066" i="1"/>
  <c r="P735" i="1"/>
  <c r="P684" i="1"/>
  <c r="AI864" i="1"/>
  <c r="M769" i="1"/>
  <c r="G316" i="1"/>
  <c r="M720" i="1"/>
  <c r="M1045" i="1"/>
  <c r="G433" i="1"/>
  <c r="M383" i="1"/>
  <c r="M790" i="1"/>
  <c r="AI132" i="1"/>
  <c r="G773" i="1"/>
  <c r="M255" i="1"/>
  <c r="G848" i="1"/>
  <c r="AI375" i="1"/>
  <c r="L832" i="1"/>
  <c r="G765" i="1"/>
  <c r="AI677" i="1"/>
  <c r="G1088" i="1"/>
  <c r="G1169" i="1"/>
  <c r="AI438" i="1"/>
  <c r="P1131" i="1"/>
  <c r="AI13" i="1"/>
  <c r="L255" i="1"/>
  <c r="P1000" i="1"/>
  <c r="AI327" i="1"/>
  <c r="G105" i="1"/>
  <c r="M941" i="1"/>
  <c r="G1033" i="1"/>
  <c r="M1062" i="1"/>
  <c r="M763" i="1"/>
  <c r="AI262" i="1"/>
  <c r="M1213" i="1"/>
  <c r="AI699" i="1"/>
  <c r="K631" i="1"/>
  <c r="M159" i="1"/>
  <c r="L168" i="1"/>
  <c r="L922" i="1"/>
  <c r="M65" i="1"/>
  <c r="G941" i="1"/>
  <c r="P1108" i="1"/>
  <c r="L488" i="1"/>
  <c r="L219" i="1"/>
  <c r="P399" i="1"/>
  <c r="K489" i="1"/>
  <c r="L1087" i="1"/>
  <c r="AI383" i="1"/>
  <c r="G321" i="1"/>
  <c r="L18" i="1"/>
  <c r="M792" i="1"/>
  <c r="L684" i="1"/>
  <c r="P204" i="1"/>
  <c r="G691" i="1"/>
  <c r="AI265" i="1"/>
  <c r="P1137" i="1"/>
  <c r="L279" i="1"/>
  <c r="AI531" i="1"/>
  <c r="G332" i="1"/>
  <c r="G466" i="1"/>
  <c r="K282" i="1"/>
  <c r="AI1106" i="1"/>
  <c r="AI1083" i="1"/>
  <c r="M1246" i="1"/>
  <c r="M138" i="1"/>
  <c r="M151" i="1"/>
  <c r="G1160" i="1"/>
  <c r="M512" i="1"/>
  <c r="P565" i="1"/>
  <c r="AI644" i="1"/>
  <c r="P1032" i="1"/>
  <c r="AI354" i="1"/>
  <c r="L829" i="1"/>
  <c r="M487" i="1"/>
  <c r="AI36" i="1"/>
  <c r="AI1061" i="1"/>
  <c r="K1177" i="1"/>
  <c r="M375" i="1"/>
  <c r="AI233" i="1"/>
  <c r="L1021" i="1"/>
  <c r="K1116" i="1"/>
  <c r="AI606" i="1"/>
  <c r="L348" i="1"/>
  <c r="AI337" i="1"/>
  <c r="M449" i="1"/>
  <c r="P646" i="1"/>
  <c r="G815" i="1"/>
  <c r="G1148" i="1"/>
  <c r="K1218" i="1"/>
  <c r="AI643" i="1"/>
  <c r="AI285" i="1"/>
  <c r="P762" i="1"/>
  <c r="G429" i="1"/>
  <c r="L599" i="1"/>
  <c r="G464" i="1"/>
  <c r="P247" i="1"/>
  <c r="AI80" i="1"/>
  <c r="G978" i="1"/>
  <c r="M912" i="1"/>
  <c r="L926" i="1"/>
  <c r="G81" i="1"/>
  <c r="G582" i="1"/>
  <c r="P367" i="1"/>
  <c r="L1069" i="1"/>
  <c r="AI751" i="1"/>
  <c r="M846" i="1"/>
  <c r="G27" i="1"/>
  <c r="AI1050" i="1"/>
  <c r="M206" i="1"/>
  <c r="AI582" i="1"/>
  <c r="G723" i="1"/>
  <c r="K468" i="1"/>
  <c r="G199" i="1"/>
  <c r="P1181" i="1"/>
  <c r="L377" i="1"/>
  <c r="M67" i="1"/>
  <c r="G271" i="1"/>
  <c r="AI111" i="1"/>
  <c r="M421" i="1"/>
  <c r="K414" i="1"/>
  <c r="P845" i="1"/>
  <c r="P690" i="1"/>
  <c r="M304" i="1"/>
  <c r="P956" i="1"/>
  <c r="L945" i="1"/>
  <c r="M134" i="1"/>
  <c r="M658" i="1"/>
  <c r="M1028" i="1"/>
  <c r="L994" i="1"/>
  <c r="G951" i="1"/>
  <c r="M918" i="1"/>
  <c r="L30" i="1"/>
  <c r="M465" i="1"/>
  <c r="M956" i="1"/>
  <c r="M1202" i="1"/>
  <c r="M776" i="1"/>
  <c r="K519" i="1"/>
  <c r="K376" i="1"/>
  <c r="L813" i="1"/>
  <c r="AI895" i="1"/>
  <c r="L775" i="1"/>
  <c r="P144" i="1"/>
  <c r="K202" i="1"/>
  <c r="L540" i="1"/>
  <c r="AI239" i="1"/>
  <c r="G383" i="1"/>
  <c r="P307" i="1"/>
  <c r="G847" i="1"/>
  <c r="AI862" i="1"/>
  <c r="P224" i="1"/>
  <c r="M103" i="1"/>
  <c r="AI436" i="1"/>
  <c r="M257" i="1"/>
  <c r="AI705" i="1"/>
  <c r="M679" i="1"/>
  <c r="M527" i="1"/>
  <c r="AI1021" i="1"/>
  <c r="G349" i="1"/>
  <c r="G1260" i="1"/>
  <c r="M767" i="1"/>
  <c r="AI397" i="1"/>
  <c r="AI190" i="1"/>
  <c r="AI491" i="1"/>
  <c r="M13" i="1"/>
  <c r="AI395" i="1"/>
  <c r="AI350" i="1"/>
  <c r="G974" i="1"/>
  <c r="G283" i="1"/>
  <c r="G273" i="1"/>
  <c r="M736" i="1"/>
  <c r="AI654" i="1"/>
  <c r="AI299" i="1"/>
  <c r="P103" i="1"/>
  <c r="P202" i="1"/>
  <c r="P887" i="1"/>
  <c r="G24" i="1"/>
  <c r="P551" i="1"/>
  <c r="M987" i="1"/>
  <c r="P1066" i="1"/>
  <c r="M845" i="1"/>
  <c r="K1108" i="1"/>
  <c r="G49" i="1"/>
  <c r="M699" i="1"/>
  <c r="G522" i="1"/>
  <c r="M928" i="1"/>
  <c r="AI855" i="1"/>
  <c r="K1051" i="1"/>
  <c r="AI682" i="1"/>
  <c r="AI1145" i="1"/>
  <c r="G141" i="1"/>
  <c r="G184" i="1"/>
  <c r="G628" i="1"/>
  <c r="M630" i="1"/>
  <c r="L1072" i="1"/>
  <c r="L621" i="1"/>
  <c r="G322" i="1"/>
  <c r="K1256" i="1"/>
  <c r="P1102" i="1"/>
  <c r="M32" i="1"/>
  <c r="G1010" i="1"/>
  <c r="AI314" i="1"/>
  <c r="M327" i="1"/>
  <c r="M1097" i="1"/>
  <c r="K769" i="1"/>
  <c r="M1182" i="1"/>
  <c r="M1007" i="1"/>
  <c r="G1117" i="1"/>
  <c r="G410" i="1"/>
  <c r="K1152" i="1"/>
  <c r="K759" i="1"/>
  <c r="L1243" i="1"/>
  <c r="AI930" i="1"/>
  <c r="L419" i="1"/>
  <c r="G153" i="1"/>
  <c r="L263" i="1"/>
  <c r="M1053" i="1"/>
  <c r="P1179" i="1"/>
  <c r="M1128" i="1"/>
  <c r="AI1213" i="1"/>
  <c r="G174" i="1"/>
  <c r="L614" i="1"/>
  <c r="M495" i="1"/>
  <c r="L218" i="1"/>
  <c r="AI748" i="1"/>
  <c r="M199" i="1"/>
  <c r="P624" i="1"/>
  <c r="M1252" i="1"/>
  <c r="K741" i="1"/>
  <c r="L715" i="1"/>
  <c r="K743" i="1"/>
  <c r="K31" i="1"/>
  <c r="P365" i="1"/>
  <c r="P107" i="1"/>
  <c r="P137" i="1"/>
  <c r="P1239" i="1"/>
  <c r="M1032" i="1"/>
  <c r="G608" i="1"/>
  <c r="L408" i="1"/>
  <c r="G791" i="1"/>
  <c r="K549" i="1"/>
  <c r="P304" i="1"/>
  <c r="K897" i="1"/>
  <c r="M92" i="1"/>
  <c r="K474" i="1"/>
  <c r="L1259" i="1"/>
  <c r="AI236" i="1"/>
  <c r="P333" i="1"/>
  <c r="K766" i="1"/>
  <c r="K893" i="1"/>
  <c r="L509" i="1"/>
  <c r="M1012" i="1"/>
  <c r="G1001" i="1"/>
  <c r="P1092" i="1"/>
  <c r="AI945" i="1"/>
  <c r="M1087" i="1"/>
  <c r="P799" i="1"/>
  <c r="M419" i="1"/>
  <c r="L987" i="1"/>
  <c r="G930" i="1"/>
  <c r="L541" i="1"/>
  <c r="M891" i="1"/>
  <c r="AI54" i="1"/>
  <c r="M1167" i="1"/>
  <c r="P487" i="1"/>
  <c r="P340" i="1"/>
  <c r="K409" i="1"/>
  <c r="AI119" i="1"/>
  <c r="G826" i="1"/>
  <c r="K176" i="1"/>
  <c r="P1034" i="1"/>
  <c r="M1100" i="1"/>
  <c r="P654" i="1"/>
  <c r="G168" i="1"/>
  <c r="K826" i="1"/>
  <c r="K691" i="1"/>
  <c r="P275" i="1"/>
  <c r="AI1153" i="1"/>
  <c r="L809" i="1"/>
  <c r="K1048" i="1"/>
  <c r="AI444" i="1"/>
  <c r="M1013" i="1"/>
  <c r="P169" i="1"/>
  <c r="L700" i="1"/>
  <c r="P199" i="1"/>
  <c r="G400" i="1"/>
  <c r="G419" i="1"/>
  <c r="K28" i="1"/>
  <c r="L737" i="1"/>
  <c r="P642" i="1"/>
  <c r="K1204" i="1"/>
  <c r="AI335" i="1"/>
  <c r="K436" i="1"/>
  <c r="P1252" i="1"/>
  <c r="AI117" i="1"/>
  <c r="AI136" i="1"/>
  <c r="K1087" i="1"/>
  <c r="AI484" i="1"/>
  <c r="K365" i="1"/>
  <c r="K383" i="1"/>
  <c r="L1231" i="1"/>
  <c r="P92" i="1"/>
  <c r="M821" i="1"/>
  <c r="AI916" i="1"/>
  <c r="AI183" i="1"/>
  <c r="G255" i="1"/>
  <c r="AI1258" i="1"/>
  <c r="M1188" i="1"/>
  <c r="AI184" i="1"/>
  <c r="G67" i="1"/>
  <c r="AI1108" i="1"/>
  <c r="K450" i="1"/>
  <c r="P849" i="1"/>
  <c r="AI678" i="1"/>
  <c r="P129" i="1"/>
  <c r="L20" i="1"/>
  <c r="K789" i="1"/>
  <c r="L322" i="1"/>
  <c r="AI107" i="1"/>
  <c r="G817" i="1"/>
  <c r="K1162" i="1"/>
  <c r="AI570" i="1"/>
  <c r="L640" i="1"/>
  <c r="K175" i="1"/>
  <c r="L966" i="1"/>
  <c r="M426" i="1"/>
  <c r="AI790" i="1"/>
  <c r="AI1053" i="1"/>
  <c r="AI317" i="1"/>
  <c r="L231" i="1"/>
  <c r="P1185" i="1"/>
  <c r="AI739" i="1"/>
  <c r="P1100" i="1"/>
  <c r="L1143" i="1"/>
  <c r="P924" i="1"/>
  <c r="P1012" i="1"/>
  <c r="AI1031" i="1"/>
  <c r="AI1234" i="1"/>
  <c r="G642" i="1"/>
  <c r="L992" i="1"/>
  <c r="L430" i="1"/>
  <c r="G328" i="1"/>
  <c r="L588" i="1"/>
  <c r="K525" i="1"/>
  <c r="K587" i="1"/>
  <c r="M22" i="1"/>
  <c r="M1224" i="1"/>
  <c r="AI482" i="1"/>
  <c r="AI1005" i="1"/>
  <c r="M488" i="1"/>
  <c r="AI744" i="1"/>
  <c r="K1201" i="1"/>
  <c r="M549" i="1"/>
  <c r="AI143" i="1"/>
  <c r="M157" i="1"/>
  <c r="AI256" i="1"/>
  <c r="P325" i="1"/>
  <c r="AI372" i="1"/>
  <c r="K644" i="1"/>
  <c r="K304" i="1"/>
  <c r="L247" i="1"/>
  <c r="AI122" i="1"/>
  <c r="G74" i="1"/>
  <c r="L379" i="1"/>
  <c r="G1119" i="1"/>
  <c r="L31" i="1"/>
  <c r="G399" i="1"/>
  <c r="P823" i="1"/>
  <c r="L76" i="1"/>
  <c r="G244" i="1"/>
  <c r="L302" i="1"/>
  <c r="M319" i="1"/>
  <c r="AI1139" i="1"/>
  <c r="L806" i="1"/>
  <c r="M778" i="1"/>
  <c r="G300" i="1"/>
  <c r="P75" i="1"/>
  <c r="L609" i="1"/>
  <c r="M744" i="1"/>
  <c r="K810" i="1"/>
  <c r="P919" i="1"/>
  <c r="P620" i="1"/>
  <c r="G708" i="1"/>
  <c r="G685" i="1"/>
  <c r="L434" i="1"/>
  <c r="K34" i="1"/>
  <c r="M348" i="1"/>
  <c r="AI1225" i="1"/>
  <c r="G292" i="1"/>
  <c r="AI240" i="1"/>
  <c r="K284" i="1"/>
  <c r="G732" i="1"/>
  <c r="K333" i="1"/>
  <c r="G481" i="1"/>
  <c r="P422" i="1"/>
  <c r="G423" i="1"/>
  <c r="L1102" i="1"/>
  <c r="G1215" i="1"/>
  <c r="G1026" i="1"/>
  <c r="L856" i="1"/>
  <c r="L489" i="1"/>
  <c r="K86" i="1"/>
  <c r="K715" i="1"/>
  <c r="K50" i="1"/>
  <c r="K348" i="1"/>
  <c r="L773" i="1"/>
  <c r="P253" i="1"/>
  <c r="AI280" i="1"/>
  <c r="P98" i="1"/>
  <c r="AI770" i="1"/>
  <c r="L871" i="1"/>
  <c r="M110" i="1"/>
  <c r="P520" i="1"/>
  <c r="AI208" i="1"/>
  <c r="AI56" i="1"/>
  <c r="P693" i="1"/>
  <c r="K619" i="1"/>
  <c r="L951" i="1"/>
  <c r="L395" i="1"/>
  <c r="M537" i="1"/>
  <c r="G101" i="1"/>
  <c r="P324" i="1"/>
  <c r="P414" i="1"/>
  <c r="AI843" i="1"/>
  <c r="K1134" i="1"/>
  <c r="L306" i="1"/>
  <c r="P1206" i="1"/>
  <c r="G677" i="1"/>
  <c r="G1234" i="1"/>
  <c r="L1164" i="1"/>
  <c r="L1092" i="1"/>
  <c r="AI986" i="1"/>
  <c r="K1244" i="1"/>
  <c r="K478" i="1"/>
  <c r="M668" i="1"/>
  <c r="G471" i="1"/>
  <c r="L694" i="1"/>
  <c r="P939" i="1"/>
  <c r="L309" i="1"/>
  <c r="M966" i="1"/>
  <c r="AI157" i="1"/>
  <c r="M518" i="1"/>
  <c r="G524" i="1"/>
  <c r="G177" i="1"/>
  <c r="M978" i="1"/>
  <c r="M462" i="1"/>
  <c r="AI67" i="1"/>
  <c r="G694" i="1"/>
  <c r="P527" i="1"/>
  <c r="G92" i="1"/>
  <c r="P658" i="1"/>
  <c r="M1191" i="1"/>
  <c r="P840" i="1"/>
  <c r="M245" i="1"/>
  <c r="G1002" i="1"/>
  <c r="L117" i="1"/>
  <c r="M945" i="1"/>
  <c r="M837" i="1"/>
  <c r="P1120" i="1"/>
  <c r="G851" i="1"/>
  <c r="G281" i="1"/>
  <c r="L518" i="1"/>
  <c r="M503" i="1"/>
  <c r="G876" i="1"/>
  <c r="P759" i="1"/>
  <c r="P228" i="1"/>
  <c r="M408" i="1"/>
  <c r="AI195" i="1"/>
  <c r="G455" i="1"/>
  <c r="AI198" i="1"/>
  <c r="P1128" i="1"/>
  <c r="L1203" i="1"/>
  <c r="G679" i="1"/>
  <c r="P664" i="1"/>
  <c r="P974" i="1"/>
  <c r="P591" i="1"/>
  <c r="L791" i="1"/>
  <c r="K1123" i="1"/>
  <c r="M687" i="1"/>
  <c r="L510" i="1"/>
  <c r="M567" i="1"/>
  <c r="G447" i="1"/>
  <c r="L558" i="1"/>
  <c r="K695" i="1"/>
  <c r="P257" i="1"/>
  <c r="K1065" i="1"/>
  <c r="L495" i="1"/>
  <c r="M141" i="1"/>
  <c r="P722" i="1"/>
  <c r="M686" i="1"/>
  <c r="K512" i="1"/>
  <c r="G831" i="1"/>
  <c r="G9" i="1"/>
  <c r="G935" i="1"/>
  <c r="AI212" i="1"/>
  <c r="P396" i="1"/>
  <c r="AI649" i="1"/>
  <c r="P1063" i="1"/>
  <c r="L51" i="1"/>
  <c r="G541" i="1"/>
  <c r="G711" i="1"/>
  <c r="G358" i="1"/>
  <c r="K888" i="1"/>
  <c r="L779" i="1"/>
  <c r="L846" i="1"/>
  <c r="G38" i="1"/>
  <c r="P255" i="1"/>
  <c r="G599" i="1"/>
  <c r="M119" i="1"/>
  <c r="M361" i="1"/>
  <c r="M1103" i="1"/>
  <c r="M190" i="1"/>
  <c r="M1122" i="1"/>
  <c r="M743" i="1"/>
  <c r="L9" i="1"/>
  <c r="AI200" i="1"/>
  <c r="G818" i="1"/>
  <c r="K1043" i="1"/>
  <c r="K953" i="1"/>
  <c r="K633" i="1"/>
  <c r="G1019" i="1"/>
  <c r="P493" i="1"/>
  <c r="P328" i="1"/>
  <c r="G48" i="1"/>
  <c r="AI369" i="1"/>
  <c r="L1174" i="1"/>
  <c r="L111" i="1"/>
  <c r="AI500" i="1"/>
  <c r="G1137" i="1"/>
  <c r="G392" i="1"/>
  <c r="L351" i="1"/>
  <c r="P165" i="1"/>
  <c r="P1070" i="1"/>
  <c r="M610" i="1"/>
  <c r="M198" i="1"/>
  <c r="M328" i="1"/>
  <c r="M969" i="1"/>
  <c r="L475" i="1"/>
  <c r="K1029" i="1"/>
  <c r="P650" i="1"/>
  <c r="G1188" i="1"/>
  <c r="P110" i="1"/>
  <c r="G459" i="1"/>
  <c r="L811" i="1"/>
  <c r="L906" i="1"/>
  <c r="L1111" i="1"/>
  <c r="L702" i="1"/>
  <c r="G590" i="1"/>
  <c r="L242" i="1"/>
  <c r="AI446" i="1"/>
  <c r="P946" i="1"/>
  <c r="M876" i="1"/>
  <c r="M235" i="1"/>
  <c r="G718" i="1"/>
  <c r="P194" i="1"/>
  <c r="G1224" i="1"/>
  <c r="AI307" i="1"/>
  <c r="G428" i="1"/>
  <c r="M781" i="1"/>
  <c r="AI15" i="1"/>
  <c r="AI33" i="1"/>
  <c r="G850" i="1"/>
  <c r="G1236" i="1"/>
  <c r="L948" i="1"/>
  <c r="G1187" i="1"/>
  <c r="M302" i="1"/>
  <c r="AI720" i="1"/>
  <c r="P589" i="1"/>
  <c r="L857" i="1"/>
  <c r="K912" i="1"/>
  <c r="G1203" i="1"/>
  <c r="K1069" i="1"/>
  <c r="G1084" i="1"/>
  <c r="M734" i="1"/>
  <c r="L675" i="1"/>
  <c r="M444" i="1"/>
  <c r="L559" i="1"/>
  <c r="K1098" i="1"/>
  <c r="L1080" i="1"/>
  <c r="P454" i="1"/>
  <c r="P413" i="1"/>
  <c r="K588" i="1"/>
  <c r="AI113" i="1"/>
  <c r="K74" i="1"/>
  <c r="K654" i="1"/>
  <c r="L812" i="1"/>
  <c r="P74" i="1"/>
  <c r="G407" i="1"/>
  <c r="P1007" i="1"/>
  <c r="M246" i="1"/>
  <c r="G577" i="1"/>
  <c r="P1188" i="1"/>
  <c r="K92" i="1"/>
  <c r="K1258" i="1"/>
  <c r="M716" i="1"/>
  <c r="P71" i="1"/>
  <c r="K403" i="1"/>
  <c r="AI55" i="1"/>
  <c r="P1037" i="1"/>
  <c r="M1195" i="1"/>
  <c r="P963" i="1"/>
  <c r="P334" i="1"/>
  <c r="G114" i="1"/>
  <c r="G363" i="1"/>
  <c r="L1064" i="1"/>
  <c r="K1239" i="1"/>
  <c r="L771" i="1"/>
  <c r="L582" i="1"/>
  <c r="G463" i="1"/>
  <c r="G515" i="1"/>
  <c r="L652" i="1"/>
  <c r="L269" i="1"/>
  <c r="AI529" i="1"/>
  <c r="AI617" i="1"/>
  <c r="G695" i="1"/>
  <c r="P237" i="1"/>
  <c r="G801" i="1"/>
  <c r="AI789" i="1"/>
  <c r="P1089" i="1"/>
  <c r="G583" i="1"/>
  <c r="P80" i="1"/>
  <c r="AI1032" i="1"/>
  <c r="M400" i="1"/>
  <c r="G1057" i="1"/>
  <c r="P430" i="1"/>
  <c r="L899" i="1"/>
  <c r="L27" i="1"/>
  <c r="G643" i="1"/>
  <c r="M1175" i="1"/>
  <c r="K779" i="1"/>
  <c r="M585" i="1"/>
  <c r="L934" i="1"/>
  <c r="L1192" i="1"/>
  <c r="AI958" i="1"/>
  <c r="K768" i="1"/>
  <c r="AI621" i="1"/>
  <c r="G887" i="1"/>
  <c r="P1121" i="1"/>
  <c r="L1196" i="1"/>
  <c r="L102" i="1"/>
  <c r="L756" i="1"/>
  <c r="AI309" i="1"/>
  <c r="M1123" i="1"/>
  <c r="G320" i="1"/>
  <c r="AI127" i="1"/>
  <c r="AI1082" i="1"/>
  <c r="AI253" i="1"/>
  <c r="G898" i="1"/>
  <c r="AI657" i="1"/>
  <c r="AI1163" i="1"/>
  <c r="AI838" i="1"/>
  <c r="K1225" i="1"/>
  <c r="AI365" i="1"/>
  <c r="P193" i="1"/>
  <c r="AI558" i="1"/>
  <c r="M1155" i="1"/>
  <c r="G646" i="1"/>
  <c r="K51" i="1"/>
  <c r="M770" i="1"/>
  <c r="K496" i="1"/>
  <c r="G716" i="1"/>
  <c r="G345" i="1"/>
  <c r="L106" i="1"/>
  <c r="L89" i="1"/>
  <c r="G901" i="1"/>
  <c r="G237" i="1"/>
  <c r="G234" i="1"/>
  <c r="AI782" i="1"/>
  <c r="G816" i="1"/>
  <c r="M1118" i="1"/>
  <c r="G110" i="1"/>
  <c r="K359" i="1"/>
  <c r="P875" i="1"/>
  <c r="AI715" i="1"/>
  <c r="M460" i="1"/>
  <c r="M70" i="1"/>
  <c r="L273" i="1"/>
  <c r="K1055" i="1"/>
  <c r="L859" i="1"/>
  <c r="AI1105" i="1"/>
  <c r="K460" i="1"/>
  <c r="P309" i="1"/>
  <c r="M1096" i="1"/>
  <c r="M59" i="1"/>
  <c r="L1015" i="1"/>
  <c r="L719" i="1"/>
  <c r="M1113" i="1"/>
  <c r="AI26" i="1"/>
  <c r="G549" i="1"/>
  <c r="P825" i="1"/>
  <c r="L478" i="1"/>
  <c r="M23" i="1"/>
  <c r="P211" i="1"/>
  <c r="M693" i="1"/>
  <c r="M689" i="1"/>
  <c r="G156" i="1"/>
  <c r="M640" i="1"/>
  <c r="G781" i="1"/>
  <c r="M300" i="1"/>
  <c r="P1268" i="1"/>
  <c r="M827" i="1"/>
  <c r="L86" i="1"/>
  <c r="M923" i="1"/>
  <c r="G216" i="1"/>
  <c r="AI1246" i="1"/>
  <c r="M702" i="1"/>
  <c r="AI319" i="1"/>
  <c r="K657" i="1"/>
  <c r="K484" i="1"/>
  <c r="K746" i="1"/>
  <c r="K1230" i="1"/>
  <c r="L1135" i="1"/>
  <c r="G975" i="1"/>
  <c r="AI776" i="1"/>
  <c r="G748" i="1"/>
  <c r="L1051" i="1"/>
  <c r="G188" i="1"/>
  <c r="M500" i="1"/>
  <c r="AI698" i="1"/>
  <c r="P221" i="1"/>
  <c r="G1230" i="1"/>
  <c r="G415" i="1"/>
  <c r="G219" i="1"/>
  <c r="M332" i="1"/>
  <c r="AI753" i="1"/>
  <c r="M440" i="1"/>
  <c r="K68" i="1"/>
  <c r="K773" i="1"/>
  <c r="G87" i="1"/>
  <c r="P132" i="1"/>
  <c r="M1190" i="1"/>
  <c r="AI826" i="1"/>
  <c r="K1210" i="1"/>
  <c r="P585" i="1"/>
  <c r="G172" i="1"/>
  <c r="AI1059" i="1"/>
  <c r="P166" i="1"/>
  <c r="AI1226" i="1"/>
  <c r="L1228" i="1"/>
  <c r="K995" i="1"/>
  <c r="G1108" i="1"/>
  <c r="L433" i="1"/>
  <c r="M1159" i="1"/>
  <c r="P975" i="1"/>
  <c r="P710" i="1"/>
  <c r="G741" i="1"/>
  <c r="K891" i="1"/>
  <c r="L1254" i="1"/>
  <c r="AI805" i="1"/>
  <c r="G832" i="1"/>
  <c r="M879" i="1"/>
  <c r="AI1014" i="1"/>
  <c r="G571" i="1"/>
  <c r="L883" i="1"/>
  <c r="P1219" i="1"/>
  <c r="G97" i="1"/>
  <c r="AI167" i="1"/>
  <c r="AI608" i="1"/>
  <c r="L1056" i="1"/>
  <c r="K427" i="1"/>
  <c r="AI960" i="1"/>
  <c r="M158" i="1"/>
  <c r="M261" i="1"/>
  <c r="K835" i="1"/>
  <c r="P484" i="1"/>
  <c r="P1117" i="1"/>
  <c r="L918" i="1"/>
  <c r="L333" i="1"/>
  <c r="M1214" i="1"/>
  <c r="AI1181" i="1"/>
  <c r="G939" i="1"/>
  <c r="P869" i="1"/>
  <c r="L271" i="1"/>
  <c r="M631" i="1"/>
  <c r="L392" i="1"/>
  <c r="P713" i="1"/>
  <c r="AI929" i="1"/>
  <c r="M882" i="1"/>
  <c r="L939" i="1"/>
  <c r="P930" i="1"/>
  <c r="AI51" i="1"/>
  <c r="P1218" i="1"/>
  <c r="K14" i="1"/>
  <c r="AI296" i="1"/>
  <c r="G626" i="1"/>
  <c r="L534" i="1"/>
  <c r="P672" i="1"/>
  <c r="G1213" i="1"/>
  <c r="AI976" i="1"/>
  <c r="AI622" i="1"/>
  <c r="L264" i="1"/>
  <c r="G1139" i="1"/>
  <c r="P870" i="1"/>
  <c r="AI693" i="1"/>
  <c r="AI816" i="1"/>
  <c r="M583" i="1"/>
  <c r="G21" i="1"/>
  <c r="AI21" i="1"/>
  <c r="M760" i="1"/>
  <c r="P1039" i="1"/>
  <c r="M266" i="1"/>
  <c r="AI402" i="1"/>
  <c r="M565" i="1"/>
  <c r="M556" i="1"/>
  <c r="P751" i="1"/>
  <c r="AI825" i="1"/>
  <c r="AI1147" i="1"/>
  <c r="M601" i="1"/>
  <c r="G991" i="1"/>
  <c r="L1172" i="1"/>
  <c r="P868" i="1"/>
  <c r="AI944" i="1"/>
  <c r="L88" i="1"/>
  <c r="AI189" i="1"/>
  <c r="P130" i="1"/>
  <c r="G69" i="1"/>
  <c r="AI675" i="1"/>
  <c r="G204" i="1"/>
  <c r="K574" i="1"/>
  <c r="AI768" i="1"/>
  <c r="AI291" i="1"/>
  <c r="L1209" i="1"/>
  <c r="AI1221" i="1"/>
  <c r="P1168" i="1"/>
  <c r="G473" i="1"/>
  <c r="AI1215" i="1"/>
  <c r="L26" i="1"/>
  <c r="M990" i="1"/>
  <c r="L1264" i="1"/>
  <c r="AI41" i="1"/>
  <c r="K113" i="1"/>
  <c r="P983" i="1"/>
  <c r="M333" i="1"/>
  <c r="M704" i="1"/>
  <c r="P1271" i="1"/>
  <c r="G624" i="1"/>
  <c r="K379" i="1"/>
  <c r="P700" i="1"/>
  <c r="AI17" i="1"/>
  <c r="G631" i="1"/>
  <c r="G819" i="1"/>
  <c r="G159" i="1"/>
  <c r="P856" i="1"/>
  <c r="P945" i="1"/>
  <c r="P616" i="1"/>
  <c r="K1094" i="1"/>
  <c r="P687" i="1"/>
  <c r="L634" i="1"/>
  <c r="AI549" i="1"/>
  <c r="P831" i="1"/>
  <c r="P770" i="1"/>
  <c r="G516" i="1"/>
  <c r="AI89" i="1"/>
  <c r="L628" i="1"/>
  <c r="K778" i="1"/>
  <c r="P716" i="1"/>
  <c r="G270" i="1"/>
  <c r="M471" i="1"/>
  <c r="P173" i="1"/>
  <c r="AI235" i="1"/>
  <c r="K346" i="1"/>
  <c r="M828" i="1"/>
  <c r="M250" i="1"/>
  <c r="L165" i="1"/>
  <c r="AI479" i="1"/>
  <c r="M234" i="1"/>
  <c r="AI1203" i="1"/>
  <c r="G1258" i="1"/>
  <c r="M661" i="1"/>
  <c r="G1003" i="1"/>
  <c r="AI555" i="1"/>
  <c r="G461" i="1"/>
  <c r="L462" i="1"/>
  <c r="P1166" i="1"/>
  <c r="AI740" i="1"/>
  <c r="P989" i="1"/>
  <c r="AI196" i="1"/>
  <c r="P292" i="1"/>
  <c r="L597" i="1"/>
  <c r="AI978" i="1"/>
  <c r="G1036" i="1"/>
  <c r="L276" i="1"/>
  <c r="AI868" i="1"/>
  <c r="AI388" i="1"/>
  <c r="K578" i="1"/>
  <c r="AI1223" i="1"/>
  <c r="L83" i="1"/>
  <c r="P964" i="1"/>
  <c r="M180" i="1"/>
  <c r="L716" i="1"/>
  <c r="AI1219" i="1"/>
  <c r="G692" i="1"/>
  <c r="AI938" i="1"/>
  <c r="G838" i="1"/>
  <c r="AI873" i="1"/>
  <c r="L151" i="1"/>
  <c r="K490" i="1"/>
  <c r="K41" i="1"/>
  <c r="K350" i="1"/>
  <c r="L61" i="1"/>
  <c r="G44" i="1"/>
  <c r="AI653" i="1"/>
  <c r="G5" i="1"/>
  <c r="G402" i="1"/>
  <c r="G1256" i="1"/>
  <c r="G760" i="1"/>
  <c r="G836" i="1"/>
  <c r="M814" i="1"/>
  <c r="M1179" i="1"/>
  <c r="M929" i="1"/>
  <c r="P793" i="1"/>
  <c r="M897" i="1"/>
  <c r="AI24" i="1"/>
  <c r="K24" i="1"/>
  <c r="L549" i="1"/>
  <c r="G1249" i="1"/>
  <c r="P418" i="1"/>
  <c r="K1163" i="1"/>
  <c r="M1169" i="1"/>
  <c r="G1264" i="1"/>
  <c r="G1197" i="1"/>
  <c r="P571" i="1"/>
  <c r="AI893" i="1"/>
  <c r="P147" i="1"/>
  <c r="P769" i="1"/>
  <c r="G747" i="1"/>
  <c r="M336" i="1"/>
  <c r="G653" i="1"/>
  <c r="L1106" i="1"/>
  <c r="P994" i="1"/>
  <c r="L996" i="1"/>
  <c r="P979" i="1"/>
  <c r="P1221" i="1"/>
  <c r="K762" i="1"/>
  <c r="M646" i="1"/>
  <c r="M590" i="1"/>
  <c r="AI470" i="1"/>
  <c r="L572" i="1"/>
  <c r="P359" i="1"/>
  <c r="K1203" i="1"/>
  <c r="L878" i="1"/>
  <c r="L47" i="1"/>
  <c r="AI283" i="1"/>
  <c r="M66" i="1"/>
  <c r="M1248" i="1"/>
  <c r="G1266" i="1"/>
  <c r="G368" i="1"/>
  <c r="AI1256" i="1"/>
  <c r="AI336" i="1"/>
  <c r="L44" i="1"/>
  <c r="G827" i="1"/>
  <c r="M107" i="1"/>
  <c r="M406" i="1"/>
  <c r="K1005" i="1"/>
  <c r="L286" i="1"/>
  <c r="L15" i="1"/>
  <c r="P854" i="1"/>
  <c r="AI1202" i="1"/>
  <c r="AI394" i="1"/>
  <c r="L764" i="1"/>
  <c r="G266" i="1"/>
  <c r="P745" i="1"/>
  <c r="L456" i="1"/>
  <c r="P516" i="1"/>
  <c r="P630" i="1"/>
  <c r="AI623" i="1"/>
  <c r="P474" i="1"/>
  <c r="G22" i="1"/>
  <c r="AI963" i="1"/>
  <c r="AI615" i="1"/>
  <c r="G938" i="1"/>
  <c r="L696" i="1"/>
  <c r="M1010" i="1"/>
  <c r="L145" i="1"/>
  <c r="L1133" i="1"/>
  <c r="G427" i="1"/>
  <c r="AI1037" i="1"/>
  <c r="P315" i="1"/>
  <c r="L721" i="1"/>
  <c r="P241" i="1"/>
  <c r="P266" i="1"/>
  <c r="L680" i="1"/>
  <c r="K877" i="1"/>
  <c r="AI912" i="1"/>
  <c r="G1123" i="1"/>
  <c r="M937" i="1"/>
  <c r="AI344" i="1"/>
  <c r="AI98" i="1"/>
  <c r="P190" i="1"/>
  <c r="K411" i="1"/>
  <c r="L959" i="1"/>
  <c r="AI1248" i="1"/>
  <c r="K114" i="1"/>
  <c r="M1249" i="1"/>
  <c r="M1200" i="1"/>
  <c r="K651" i="1"/>
  <c r="L608" i="1"/>
  <c r="G93" i="1"/>
  <c r="M1174" i="1"/>
  <c r="AI686" i="1"/>
  <c r="L667" i="1"/>
  <c r="AI637" i="1"/>
  <c r="G215" i="1"/>
  <c r="AI983" i="1"/>
  <c r="P709" i="1"/>
  <c r="G51" i="1"/>
  <c r="L406" i="1"/>
  <c r="G532" i="1"/>
  <c r="AI339" i="1"/>
  <c r="AI74" i="1"/>
  <c r="AI880" i="1"/>
  <c r="L778" i="1"/>
  <c r="AI169" i="1"/>
  <c r="P272" i="1"/>
  <c r="P470" i="1"/>
  <c r="P412" i="1"/>
  <c r="G889" i="1"/>
  <c r="G1166" i="1"/>
  <c r="G1228" i="1"/>
  <c r="AI834" i="1"/>
  <c r="P1114" i="1"/>
  <c r="M741" i="1"/>
  <c r="K862" i="1"/>
  <c r="K1067" i="1"/>
  <c r="AI1018" i="1"/>
  <c r="L96" i="1"/>
  <c r="L888" i="1"/>
  <c r="L484" i="1"/>
  <c r="P617" i="1"/>
  <c r="K279" i="1"/>
  <c r="M1114" i="1"/>
  <c r="M75" i="1"/>
  <c r="AI177" i="1"/>
  <c r="P410" i="1"/>
  <c r="L539" i="1"/>
  <c r="P176" i="1"/>
  <c r="G20" i="1"/>
  <c r="G1100" i="1"/>
  <c r="G186" i="1"/>
  <c r="K429" i="1"/>
  <c r="AI316" i="1"/>
  <c r="P96" i="1"/>
  <c r="G540" i="1"/>
  <c r="L960" i="1"/>
  <c r="AI837" i="1"/>
  <c r="L196" i="1"/>
  <c r="AI266" i="1"/>
  <c r="M149" i="1"/>
  <c r="L482" i="1"/>
  <c r="L1002" i="1"/>
  <c r="M49" i="1"/>
  <c r="G986" i="1"/>
  <c r="L571" i="1"/>
  <c r="P805" i="1"/>
  <c r="M982" i="1"/>
  <c r="M1106" i="1"/>
  <c r="K760" i="1"/>
  <c r="M648" i="1"/>
  <c r="AI105" i="1"/>
  <c r="P555" i="1"/>
  <c r="M428" i="1"/>
  <c r="P248" i="1"/>
  <c r="K229" i="1"/>
  <c r="P668" i="1"/>
  <c r="K1171" i="1"/>
  <c r="K156" i="1"/>
  <c r="K857" i="1"/>
  <c r="M832" i="1"/>
  <c r="M1226" i="1"/>
  <c r="P533" i="1"/>
  <c r="L639" i="1"/>
  <c r="K1243" i="1"/>
  <c r="P686" i="1"/>
  <c r="K989" i="1"/>
  <c r="K1166" i="1"/>
  <c r="AI520" i="1"/>
  <c r="M1221" i="1"/>
  <c r="K1259" i="1"/>
  <c r="P318" i="1"/>
  <c r="L566" i="1"/>
  <c r="M399" i="1"/>
  <c r="L564" i="1"/>
  <c r="L257" i="1"/>
  <c r="P1051" i="1"/>
  <c r="AI1119" i="1"/>
  <c r="K280" i="1"/>
  <c r="K80" i="1"/>
  <c r="L664" i="1"/>
  <c r="K302" i="1"/>
  <c r="L795" i="1"/>
  <c r="P791" i="1"/>
  <c r="G176" i="1"/>
  <c r="M1132" i="1"/>
  <c r="AI417" i="1"/>
  <c r="P220" i="1"/>
  <c r="K345" i="1"/>
  <c r="K1211" i="1"/>
  <c r="AI241" i="1"/>
  <c r="G1021" i="1"/>
  <c r="M911" i="1"/>
  <c r="M599" i="1"/>
  <c r="L473" i="1"/>
  <c r="L1222" i="1"/>
  <c r="L522" i="1"/>
  <c r="K1196" i="1"/>
  <c r="L957" i="1"/>
  <c r="P1060" i="1"/>
  <c r="AI40" i="1"/>
  <c r="P644" i="1"/>
  <c r="K1062" i="1"/>
  <c r="K791" i="1"/>
  <c r="AI301" i="1"/>
  <c r="M1152" i="1"/>
  <c r="AI99" i="1"/>
  <c r="M793" i="1"/>
  <c r="L1007" i="1"/>
  <c r="L412" i="1"/>
  <c r="L579" i="1"/>
  <c r="P151" i="1"/>
  <c r="G932" i="1"/>
  <c r="P761" i="1"/>
  <c r="M935" i="1"/>
  <c r="G212" i="1"/>
  <c r="AI849" i="1"/>
  <c r="AI23" i="1"/>
  <c r="K562" i="1"/>
  <c r="G58" i="1"/>
  <c r="L501" i="1"/>
  <c r="AI449" i="1"/>
  <c r="L66" i="1"/>
  <c r="G256" i="1"/>
  <c r="L695" i="1"/>
  <c r="L1070" i="1"/>
  <c r="M219" i="1"/>
  <c r="AI140" i="1"/>
  <c r="G267" i="1"/>
  <c r="K1268" i="1"/>
  <c r="L207" i="1"/>
  <c r="M723" i="1"/>
  <c r="P923" i="1"/>
  <c r="L56" i="1"/>
  <c r="M386" i="1"/>
  <c r="P803" i="1"/>
  <c r="M438" i="1"/>
  <c r="AI1259" i="1"/>
  <c r="AI901" i="1"/>
  <c r="G284" i="1"/>
  <c r="P342" i="1"/>
  <c r="M960" i="1"/>
  <c r="M998" i="1"/>
  <c r="L234" i="1"/>
  <c r="L1211" i="1"/>
  <c r="G66" i="1"/>
  <c r="G888" i="1"/>
  <c r="G339" i="1"/>
  <c r="P68" i="1"/>
  <c r="M445" i="1"/>
  <c r="AI792" i="1"/>
  <c r="G139" i="1"/>
  <c r="G868" i="1"/>
  <c r="M499" i="1"/>
  <c r="AI304" i="1"/>
  <c r="M154" i="1"/>
  <c r="M1121" i="1"/>
  <c r="AI1189" i="1"/>
  <c r="M746" i="1"/>
  <c r="M111" i="1"/>
  <c r="G611" i="1"/>
  <c r="P614" i="1"/>
  <c r="AI77" i="1"/>
  <c r="K757" i="1"/>
  <c r="P846" i="1"/>
  <c r="G1147" i="1"/>
  <c r="L222" i="1"/>
  <c r="AI844" i="1"/>
  <c r="P724" i="1"/>
  <c r="P1189" i="1"/>
  <c r="K1150" i="1"/>
  <c r="G1141" i="1"/>
  <c r="L355" i="1"/>
  <c r="P280" i="1"/>
  <c r="L45" i="1"/>
  <c r="G301" i="1"/>
  <c r="AI48" i="1"/>
  <c r="K775" i="1"/>
  <c r="L817" i="1"/>
  <c r="M254" i="1"/>
  <c r="AI166" i="1"/>
  <c r="G568" i="1"/>
  <c r="M543" i="1"/>
  <c r="K1223" i="1"/>
  <c r="L920" i="1"/>
  <c r="K1215" i="1"/>
  <c r="G1243" i="1"/>
  <c r="L1018" i="1"/>
  <c r="G125" i="1"/>
  <c r="P913" i="1"/>
  <c r="M875" i="1"/>
  <c r="L635" i="1"/>
  <c r="AI12" i="1"/>
  <c r="M1019" i="1"/>
  <c r="L50" i="1"/>
  <c r="K1088" i="1"/>
  <c r="AI991" i="1"/>
  <c r="K201" i="1"/>
  <c r="L986" i="1"/>
  <c r="M1257" i="1"/>
  <c r="G64" i="1"/>
  <c r="M886" i="1"/>
  <c r="L1057" i="1"/>
  <c r="K1205" i="1"/>
  <c r="L1020" i="1"/>
  <c r="L807" i="1"/>
  <c r="G307" i="1"/>
  <c r="G425" i="1"/>
  <c r="P500" i="1"/>
  <c r="L483" i="1"/>
  <c r="G805" i="1"/>
  <c r="G421" i="1"/>
  <c r="P1178" i="1"/>
  <c r="G205" i="1"/>
  <c r="AI225" i="1"/>
  <c r="L968" i="1"/>
  <c r="G462" i="1"/>
  <c r="L251" i="1"/>
  <c r="AI194" i="1"/>
  <c r="AI153" i="1"/>
  <c r="P400" i="1"/>
  <c r="M538" i="1"/>
  <c r="L369" i="1"/>
  <c r="AI146" i="1"/>
  <c r="L708" i="1"/>
  <c r="G572" i="1"/>
  <c r="L727" i="1"/>
  <c r="M303" i="1"/>
  <c r="L704" i="1"/>
  <c r="G166" i="1"/>
  <c r="K254" i="1"/>
  <c r="M1018" i="1"/>
  <c r="M1176" i="1"/>
  <c r="L912" i="1"/>
  <c r="P356" i="1"/>
  <c r="L105" i="1"/>
  <c r="M578" i="1"/>
  <c r="L1219" i="1"/>
  <c r="AI595" i="1"/>
  <c r="AI1182" i="1"/>
  <c r="L901" i="1"/>
  <c r="K307" i="1"/>
  <c r="M526" i="1"/>
  <c r="M759" i="1"/>
  <c r="P417" i="1"/>
  <c r="M984" i="1"/>
  <c r="L1033" i="1"/>
  <c r="P702" i="1"/>
  <c r="M27" i="1"/>
  <c r="G556" i="1"/>
  <c r="M1001" i="1"/>
  <c r="AI1134" i="1"/>
  <c r="G483" i="1"/>
  <c r="L1184" i="1"/>
  <c r="G1004" i="1"/>
  <c r="G252" i="1"/>
  <c r="AI1239" i="1"/>
  <c r="AI775" i="1"/>
  <c r="L407" i="1"/>
  <c r="M192" i="1"/>
  <c r="P1198" i="1"/>
  <c r="P760" i="1"/>
  <c r="G803" i="1"/>
  <c r="AI27" i="1"/>
  <c r="L28" i="1"/>
  <c r="L220" i="1"/>
  <c r="K448" i="1"/>
  <c r="AI810" i="1"/>
  <c r="L22" i="1"/>
  <c r="L854" i="1"/>
  <c r="L519" i="1"/>
  <c r="AI66" i="1"/>
  <c r="L1078" i="1"/>
  <c r="AI468" i="1"/>
  <c r="P1088" i="1"/>
  <c r="K805" i="1"/>
  <c r="K839" i="1"/>
  <c r="L323" i="1"/>
  <c r="G1195" i="1"/>
  <c r="M478" i="1"/>
  <c r="K343" i="1"/>
  <c r="G441" i="1"/>
  <c r="G666" i="1"/>
  <c r="AI278" i="1"/>
  <c r="L17" i="1"/>
  <c r="P102" i="1"/>
  <c r="L819" i="1"/>
  <c r="G233" i="1"/>
  <c r="AI980" i="1"/>
  <c r="G129" i="1"/>
  <c r="K1097" i="1"/>
  <c r="L1121" i="1"/>
  <c r="M1034" i="1"/>
  <c r="P70" i="1"/>
  <c r="M1085" i="1"/>
  <c r="K656" i="1"/>
  <c r="K372" i="1"/>
  <c r="G526" i="1"/>
  <c r="G29" i="1"/>
  <c r="AI896" i="1"/>
  <c r="P106" i="1"/>
  <c r="P741" i="1"/>
  <c r="L978" i="1"/>
  <c r="AI1266" i="1"/>
  <c r="K640" i="1"/>
  <c r="L92" i="1"/>
  <c r="L584" i="1"/>
  <c r="P858" i="1"/>
  <c r="G896" i="1"/>
  <c r="K1142" i="1"/>
  <c r="K147" i="1"/>
  <c r="L67" i="1"/>
  <c r="K890" i="1"/>
  <c r="L221" i="1"/>
  <c r="L159" i="1"/>
  <c r="AI363" i="1"/>
  <c r="P943" i="1"/>
  <c r="L261" i="1"/>
  <c r="G1189" i="1"/>
  <c r="K1191" i="1"/>
  <c r="P1267" i="1"/>
  <c r="M848" i="1"/>
  <c r="K82" i="1"/>
  <c r="G334" i="1"/>
  <c r="K710" i="1"/>
  <c r="M705" i="1"/>
  <c r="G728" i="1"/>
  <c r="M953" i="1"/>
  <c r="AI483" i="1"/>
  <c r="K9" i="1"/>
  <c r="AI891" i="1"/>
  <c r="G222" i="1"/>
  <c r="M208" i="1"/>
  <c r="AI367" i="1"/>
  <c r="M1052" i="1"/>
  <c r="M355" i="1"/>
  <c r="L1215" i="1"/>
  <c r="M1063" i="1"/>
  <c r="P188" i="1"/>
  <c r="L1059" i="1"/>
  <c r="L1094" i="1"/>
  <c r="M237" i="1"/>
  <c r="P1158" i="1"/>
  <c r="L999" i="1"/>
  <c r="M414" i="1"/>
  <c r="G1172" i="1"/>
  <c r="L249" i="1"/>
  <c r="AI81" i="1"/>
  <c r="P495" i="1"/>
  <c r="AI244" i="1"/>
  <c r="P489" i="1"/>
  <c r="AI1041" i="1"/>
  <c r="P201" i="1"/>
  <c r="P329" i="1"/>
  <c r="AI908" i="1"/>
  <c r="P175" i="1"/>
  <c r="P1153" i="1"/>
  <c r="K879" i="1"/>
  <c r="AI887" i="1"/>
  <c r="P502" i="1"/>
  <c r="AI248" i="1"/>
  <c r="AI243" i="1"/>
  <c r="M216" i="1"/>
  <c r="L1112" i="1"/>
  <c r="AI103" i="1"/>
  <c r="G1153" i="1"/>
  <c r="P935" i="1"/>
  <c r="K1237" i="1"/>
  <c r="L661" i="1"/>
  <c r="L858" i="1"/>
  <c r="P824" i="1"/>
  <c r="K470" i="1"/>
  <c r="K306" i="1"/>
  <c r="G877" i="1"/>
  <c r="AI1047" i="1"/>
  <c r="M967" i="1"/>
  <c r="L296" i="1"/>
  <c r="G335" i="1"/>
  <c r="L755" i="1"/>
  <c r="G597" i="1"/>
  <c r="M435" i="1"/>
  <c r="L892" i="1"/>
  <c r="M277" i="1"/>
  <c r="P577" i="1"/>
  <c r="M133" i="1"/>
  <c r="AI129" i="1"/>
  <c r="G1214" i="1"/>
  <c r="AI407" i="1"/>
  <c r="L340" i="1"/>
  <c r="M946" i="1"/>
  <c r="K982" i="1"/>
  <c r="AI722" i="1"/>
  <c r="G243" i="1"/>
  <c r="K652" i="1"/>
  <c r="K1025" i="1"/>
  <c r="K7" i="1"/>
  <c r="L1128" i="1"/>
  <c r="L504" i="1"/>
  <c r="L1201" i="1"/>
  <c r="M782" i="1"/>
  <c r="AI466" i="1"/>
  <c r="K609" i="1"/>
  <c r="G303" i="1"/>
  <c r="P526" i="1"/>
  <c r="M975" i="1"/>
  <c r="M239" i="1"/>
  <c r="L880" i="1"/>
  <c r="M881" i="1"/>
  <c r="G702" i="1"/>
  <c r="K923" i="1"/>
  <c r="AI537" i="1"/>
  <c r="M1021" i="1"/>
  <c r="M441" i="1"/>
  <c r="AI532" i="1"/>
  <c r="AI480" i="1"/>
  <c r="L805" i="1"/>
  <c r="M529" i="1"/>
  <c r="G761" i="1"/>
  <c r="L521" i="1"/>
  <c r="M153" i="1"/>
  <c r="AI835" i="1"/>
  <c r="AI495" i="1"/>
  <c r="AI1188" i="1"/>
  <c r="P748" i="1"/>
  <c r="P1061" i="1"/>
  <c r="G43" i="1"/>
  <c r="AI331" i="1"/>
  <c r="AI1086" i="1"/>
  <c r="AI541" i="1"/>
  <c r="G1209" i="1"/>
  <c r="AI1127" i="1"/>
  <c r="M371" i="1"/>
  <c r="M259" i="1"/>
  <c r="L1187" i="1"/>
  <c r="L137" i="1"/>
  <c r="L988" i="1"/>
  <c r="G717" i="1"/>
  <c r="G603" i="1"/>
  <c r="AI655" i="1"/>
  <c r="K847" i="1"/>
  <c r="G799" i="1"/>
  <c r="M56" i="1"/>
  <c r="M834" i="1"/>
  <c r="P832" i="1"/>
  <c r="L567" i="1"/>
  <c r="P1042" i="1"/>
  <c r="G47" i="1"/>
  <c r="M533" i="1"/>
  <c r="AI11" i="1"/>
  <c r="AI64" i="1"/>
  <c r="G175" i="1"/>
  <c r="AI1045" i="1"/>
  <c r="P302" i="1"/>
  <c r="L662" i="1"/>
  <c r="M873" i="1"/>
  <c r="AI988" i="1"/>
  <c r="M531" i="1"/>
  <c r="M611" i="1"/>
  <c r="L1099" i="1"/>
  <c r="K955" i="1"/>
  <c r="P216" i="1"/>
  <c r="L1076" i="1"/>
  <c r="K670" i="1"/>
  <c r="M1102" i="1"/>
  <c r="L995" i="1"/>
  <c r="G821" i="1"/>
  <c r="L1227" i="1"/>
  <c r="P141" i="1"/>
  <c r="K46" i="1"/>
  <c r="P641" i="1"/>
  <c r="AI222" i="1"/>
  <c r="P993" i="1"/>
  <c r="G113" i="1"/>
  <c r="G7" i="1"/>
  <c r="G1020" i="1"/>
  <c r="G744" i="1"/>
  <c r="G684" i="1"/>
  <c r="G211" i="1"/>
  <c r="P168" i="1"/>
  <c r="L1255" i="1"/>
  <c r="P195" i="1"/>
  <c r="P243" i="1"/>
  <c r="AI1228" i="1"/>
  <c r="M823" i="1"/>
  <c r="M109" i="1"/>
  <c r="K969" i="1"/>
  <c r="P779" i="1"/>
  <c r="L810" i="1"/>
  <c r="M1186" i="1"/>
  <c r="G259" i="1"/>
  <c r="K291" i="1"/>
  <c r="M356" i="1"/>
  <c r="AI1155" i="1"/>
  <c r="P370" i="1"/>
  <c r="K974" i="1"/>
  <c r="L1005" i="1"/>
  <c r="G1267" i="1"/>
  <c r="M464" i="1"/>
  <c r="P1096" i="1"/>
  <c r="AI1065" i="1"/>
  <c r="K682" i="1"/>
  <c r="G757" i="1"/>
  <c r="L1194" i="1"/>
  <c r="AI542" i="1"/>
  <c r="K358" i="1"/>
  <c r="G54" i="1"/>
  <c r="L454" i="1"/>
  <c r="L446" i="1"/>
  <c r="AI712" i="1"/>
  <c r="L542" i="1"/>
  <c r="M942" i="1"/>
  <c r="L1010" i="1"/>
  <c r="AI216" i="1"/>
  <c r="G1016" i="1"/>
  <c r="K53" i="1"/>
  <c r="L450" i="1"/>
  <c r="M169" i="1"/>
  <c r="P772" i="1"/>
  <c r="L672" i="1"/>
  <c r="P692" i="1"/>
  <c r="L24" i="1"/>
  <c r="L393" i="1"/>
  <c r="L192" i="1"/>
  <c r="L644" i="1"/>
  <c r="L315" i="1"/>
  <c r="G157" i="1"/>
  <c r="L1115" i="1"/>
  <c r="L283" i="1"/>
  <c r="AI941" i="1"/>
  <c r="M382" i="1"/>
  <c r="AI91" i="1"/>
  <c r="M195" i="1"/>
  <c r="G700" i="1"/>
  <c r="AI325" i="1"/>
  <c r="K668" i="1"/>
  <c r="P429" i="1"/>
  <c r="G839" i="1"/>
  <c r="P938" i="1"/>
  <c r="K1174" i="1"/>
  <c r="P453" i="1"/>
  <c r="L927" i="1"/>
  <c r="G438" i="1"/>
  <c r="K932" i="1"/>
  <c r="AI651" i="1"/>
  <c r="K487" i="1"/>
  <c r="L623" i="1"/>
  <c r="AI1140" i="1"/>
  <c r="L646" i="1"/>
  <c r="G394" i="1"/>
  <c r="P273" i="1"/>
  <c r="L686" i="1"/>
  <c r="P546" i="1"/>
  <c r="M696" i="1"/>
  <c r="AI1110" i="1"/>
  <c r="K885" i="1"/>
  <c r="K415" i="1"/>
  <c r="G835" i="1"/>
  <c r="P1011" i="1"/>
  <c r="K1130" i="1"/>
  <c r="AI801" i="1"/>
  <c r="K233" i="1"/>
  <c r="AI690" i="1"/>
  <c r="P321" i="1"/>
  <c r="K204" i="1"/>
  <c r="P1028" i="1"/>
  <c r="G72" i="1"/>
  <c r="G371" i="1"/>
  <c r="AI696" i="1"/>
  <c r="G958" i="1"/>
  <c r="G698" i="1"/>
  <c r="K127" i="1"/>
  <c r="L781" i="1"/>
  <c r="G965" i="1"/>
  <c r="K482" i="1"/>
  <c r="AI760" i="1"/>
  <c r="AI694" i="1"/>
  <c r="M930" i="1"/>
  <c r="M751" i="1"/>
  <c r="AI1008" i="1"/>
  <c r="M397" i="1"/>
  <c r="K701" i="1"/>
  <c r="G521" i="1"/>
  <c r="P1257" i="1"/>
  <c r="M98" i="1"/>
  <c r="AI669" i="1"/>
  <c r="L601" i="1"/>
  <c r="K26" i="1"/>
  <c r="M143" i="1"/>
  <c r="L1145" i="1"/>
  <c r="AI1089" i="1"/>
  <c r="G245" i="1"/>
  <c r="P1036" i="1"/>
  <c r="L740" i="1"/>
  <c r="L1139" i="1"/>
  <c r="AI32" i="1"/>
  <c r="AI220" i="1"/>
  <c r="K488" i="1"/>
  <c r="P611" i="1"/>
  <c r="P450" i="1"/>
  <c r="P1071" i="1"/>
  <c r="G802" i="1"/>
  <c r="M1011" i="1"/>
  <c r="G973" i="1"/>
  <c r="P816" i="1"/>
  <c r="P1009" i="1"/>
  <c r="G1241" i="1"/>
  <c r="P15" i="1"/>
  <c r="AI353" i="1"/>
  <c r="L823" i="1"/>
  <c r="P574" i="1"/>
  <c r="AI45" i="1"/>
  <c r="L1117" i="1"/>
  <c r="P485" i="1"/>
  <c r="G1034" i="1"/>
  <c r="G229" i="1"/>
  <c r="P1184" i="1"/>
  <c r="AI419" i="1"/>
  <c r="K911" i="1"/>
  <c r="M642" i="1"/>
  <c r="L855" i="1"/>
  <c r="L147" i="1"/>
  <c r="P215" i="1"/>
  <c r="AI416" i="1"/>
  <c r="M1046" i="1"/>
  <c r="G1242" i="1"/>
  <c r="M202" i="1"/>
  <c r="P981" i="1"/>
  <c r="L91" i="1"/>
  <c r="P1016" i="1"/>
  <c r="G1185" i="1"/>
  <c r="K527" i="1"/>
  <c r="G879" i="1"/>
  <c r="G1025" i="1"/>
  <c r="K139" i="1"/>
  <c r="M1189" i="1"/>
  <c r="P599" i="1"/>
  <c r="P1209" i="1"/>
  <c r="K960" i="1"/>
  <c r="G915" i="1"/>
  <c r="K276" i="1"/>
  <c r="M329" i="1"/>
  <c r="G195" i="1"/>
  <c r="G600" i="1"/>
  <c r="K816" i="1"/>
  <c r="G298" i="1"/>
  <c r="K154" i="1"/>
  <c r="L235" i="1"/>
  <c r="P839" i="1"/>
  <c r="L1061" i="1"/>
  <c r="L1248" i="1"/>
  <c r="P479" i="1"/>
  <c r="G403" i="1"/>
  <c r="AI455" i="1"/>
  <c r="G501" i="1"/>
  <c r="K455" i="1"/>
  <c r="L889" i="1"/>
  <c r="G769" i="1"/>
  <c r="L655" i="1"/>
  <c r="G833" i="1"/>
  <c r="G622" i="1"/>
  <c r="L125" i="1"/>
  <c r="P236" i="1"/>
  <c r="P851" i="1"/>
  <c r="L38" i="1"/>
  <c r="G33" i="1"/>
  <c r="AI1200" i="1"/>
  <c r="L770" i="1"/>
  <c r="P459" i="1"/>
  <c r="M205" i="1"/>
  <c r="P492" i="1"/>
  <c r="P160" i="1"/>
  <c r="AI487" i="1"/>
  <c r="G638" i="1"/>
  <c r="K664" i="1"/>
  <c r="P785" i="1"/>
  <c r="G302" i="1"/>
  <c r="M595" i="1"/>
  <c r="M1158" i="1"/>
  <c r="M374" i="1"/>
  <c r="G873" i="1"/>
  <c r="M926" i="1"/>
  <c r="L317" i="1"/>
  <c r="M677" i="1"/>
  <c r="L435" i="1"/>
  <c r="L798" i="1"/>
  <c r="AI252" i="1"/>
  <c r="K899" i="1"/>
  <c r="G418" i="1"/>
  <c r="AI445" i="1"/>
  <c r="M139" i="1"/>
  <c r="M10" i="1"/>
  <c r="L898" i="1"/>
  <c r="G862" i="1"/>
  <c r="P1195" i="1"/>
  <c r="G668" i="1"/>
  <c r="AI175" i="1"/>
  <c r="L650" i="1"/>
  <c r="L316" i="1"/>
  <c r="L746" i="1"/>
  <c r="AI485" i="1"/>
  <c r="M258" i="1"/>
  <c r="M868" i="1"/>
  <c r="M1003" i="1"/>
  <c r="P778" i="1"/>
  <c r="P548" i="1"/>
  <c r="L1123" i="1"/>
  <c r="M100" i="1"/>
  <c r="G1099" i="1"/>
  <c r="M273" i="1"/>
  <c r="L932" i="1"/>
  <c r="M241" i="1"/>
  <c r="M731" i="1"/>
  <c r="M1223" i="1"/>
  <c r="M502" i="1"/>
  <c r="P1244" i="1"/>
  <c r="G1039" i="1"/>
  <c r="L630" i="1"/>
  <c r="K756" i="1"/>
  <c r="G607" i="1"/>
  <c r="AI530" i="1"/>
  <c r="G1029" i="1"/>
  <c r="P978" i="1"/>
  <c r="AI567" i="1"/>
  <c r="G1011" i="1"/>
  <c r="P1024" i="1"/>
  <c r="K878" i="1"/>
  <c r="L204" i="1"/>
  <c r="G548" i="1"/>
  <c r="G1067" i="1"/>
  <c r="K338" i="1"/>
  <c r="P1078" i="1"/>
  <c r="G1223" i="1"/>
  <c r="K842" i="1"/>
  <c r="P615" i="1"/>
  <c r="G336" i="1"/>
  <c r="L461" i="1"/>
  <c r="P349" i="1"/>
  <c r="M231" i="1"/>
  <c r="M412" i="1"/>
  <c r="P1113" i="1"/>
  <c r="M354" i="1"/>
  <c r="L463" i="1"/>
  <c r="K107" i="1"/>
  <c r="AI634" i="1"/>
  <c r="P1230" i="1"/>
  <c r="G71" i="1"/>
  <c r="AI927" i="1"/>
  <c r="M69" i="1"/>
  <c r="AI356" i="1"/>
  <c r="G878" i="1"/>
  <c r="L266" i="1"/>
  <c r="L343" i="1"/>
  <c r="M283" i="1"/>
  <c r="G929" i="1"/>
  <c r="L751" i="1"/>
  <c r="G1051" i="1"/>
  <c r="K341" i="1"/>
  <c r="K630" i="1"/>
  <c r="P157" i="1"/>
  <c r="G147" i="1"/>
  <c r="G448" i="1"/>
  <c r="K737" i="1"/>
  <c r="K641" i="1"/>
  <c r="AI238" i="1"/>
  <c r="K1200" i="1"/>
  <c r="M895" i="1"/>
  <c r="L616" i="1"/>
  <c r="G546" i="1"/>
  <c r="P213" i="1"/>
  <c r="G843" i="1"/>
  <c r="L1239" i="1"/>
  <c r="G1212" i="1"/>
  <c r="P1217" i="1"/>
  <c r="AI765" i="1"/>
  <c r="AI1114" i="1"/>
  <c r="K520" i="1"/>
  <c r="AI1033" i="1"/>
  <c r="P594" i="1"/>
  <c r="G337" i="1"/>
  <c r="L607" i="1"/>
  <c r="M572" i="1"/>
  <c r="P1098" i="1"/>
  <c r="AI574" i="1"/>
  <c r="K485" i="1"/>
  <c r="L887" i="1"/>
  <c r="P643" i="1"/>
  <c r="M799" i="1"/>
  <c r="G40" i="1"/>
  <c r="L955" i="1"/>
  <c r="G895" i="1"/>
  <c r="L325" i="1"/>
  <c r="L1206" i="1"/>
  <c r="L1028" i="1"/>
  <c r="M306" i="1"/>
  <c r="G495" i="1"/>
  <c r="AI943" i="1"/>
  <c r="M803" i="1"/>
  <c r="G238" i="1"/>
  <c r="K1128" i="1"/>
  <c r="P154" i="1"/>
  <c r="AI1081" i="1"/>
  <c r="G739" i="1"/>
  <c r="P326" i="1"/>
  <c r="P263" i="1"/>
  <c r="AI769" i="1"/>
  <c r="M429" i="1"/>
  <c r="M851" i="1"/>
  <c r="K20" i="1"/>
  <c r="L466" i="1"/>
  <c r="G721" i="1"/>
  <c r="P368" i="1"/>
  <c r="AI454" i="1"/>
  <c r="L429" i="1"/>
  <c r="P1159" i="1"/>
  <c r="G610" i="1"/>
  <c r="P83" i="1"/>
  <c r="M341" i="1"/>
  <c r="K286" i="1"/>
  <c r="K577" i="1"/>
  <c r="M1075" i="1"/>
  <c r="L156" i="1"/>
  <c r="L931" i="1"/>
  <c r="K172" i="1"/>
  <c r="P675" i="1"/>
  <c r="P725" i="1"/>
  <c r="L402" i="1"/>
  <c r="AI1020" i="1"/>
  <c r="G1218" i="1"/>
  <c r="AI1267" i="1"/>
  <c r="P959" i="1"/>
  <c r="AI1162" i="1"/>
  <c r="P566" i="1"/>
  <c r="P834" i="1"/>
  <c r="G963" i="1"/>
  <c r="M47" i="1"/>
  <c r="P295" i="1"/>
  <c r="M276" i="1"/>
  <c r="P753" i="1"/>
  <c r="G964" i="1"/>
  <c r="M673" i="1"/>
  <c r="M1002" i="1"/>
  <c r="K132" i="1"/>
  <c r="AI1067" i="1"/>
  <c r="G314" i="1"/>
  <c r="AI205" i="1"/>
  <c r="AI130" i="1"/>
  <c r="AI800" i="1"/>
  <c r="AI176" i="1"/>
  <c r="G912" i="1"/>
  <c r="L6" i="1"/>
  <c r="AI458" i="1"/>
  <c r="M871" i="1"/>
  <c r="P332" i="1"/>
  <c r="L1062" i="1"/>
  <c r="AI1138" i="1"/>
  <c r="P301" i="1"/>
  <c r="AI1176" i="1"/>
  <c r="L334" i="1"/>
  <c r="K215" i="1"/>
  <c r="L980" i="1"/>
  <c r="G1087" i="1"/>
  <c r="L259" i="1"/>
  <c r="AI364" i="1"/>
  <c r="AI1084" i="1"/>
  <c r="AI188" i="1"/>
  <c r="P600" i="1"/>
  <c r="M1207" i="1"/>
  <c r="P1150" i="1"/>
  <c r="L923" i="1"/>
  <c r="K1011" i="1"/>
  <c r="P818" i="1"/>
  <c r="AI773" i="1"/>
  <c r="M1071" i="1"/>
  <c r="G77" i="1"/>
  <c r="P911" i="1"/>
  <c r="G365" i="1"/>
  <c r="P826" i="1"/>
  <c r="M142" i="1"/>
  <c r="K709" i="1"/>
  <c r="P728" i="1"/>
  <c r="AI672" i="1"/>
  <c r="G1061" i="1"/>
  <c r="AI995" i="1"/>
  <c r="G518" i="1"/>
  <c r="L327" i="1"/>
  <c r="P1258" i="1"/>
  <c r="AI509" i="1"/>
  <c r="AI475" i="1"/>
  <c r="L687" i="1"/>
  <c r="K529" i="1"/>
  <c r="L499" i="1"/>
  <c r="L618" i="1"/>
  <c r="M547" i="1"/>
  <c r="AI798" i="1"/>
  <c r="M372" i="1"/>
  <c r="AI1172" i="1"/>
  <c r="AI1173" i="1"/>
  <c r="M137" i="1"/>
  <c r="L33" i="1"/>
  <c r="K615" i="1"/>
  <c r="G440" i="1"/>
  <c r="P355" i="1"/>
  <c r="G353" i="1"/>
  <c r="P1081" i="1"/>
  <c r="P987" i="1"/>
  <c r="M18" i="1"/>
  <c r="G1048" i="1"/>
  <c r="L62" i="1"/>
  <c r="G91" i="1"/>
  <c r="L763" i="1"/>
  <c r="K186" i="1"/>
  <c r="M293" i="1"/>
  <c r="G1066" i="1"/>
  <c r="K1149" i="1"/>
  <c r="AI1058" i="1"/>
  <c r="L1256" i="1"/>
  <c r="M986" i="1"/>
  <c r="P937" i="1"/>
  <c r="P811" i="1"/>
  <c r="AI723" i="1"/>
  <c r="L1098" i="1"/>
  <c r="K555" i="1"/>
  <c r="P1106" i="1"/>
  <c r="AI431" i="1"/>
  <c r="G100" i="1"/>
  <c r="AI884" i="1"/>
  <c r="P1154" i="1"/>
  <c r="M577" i="1"/>
  <c r="K55" i="1"/>
  <c r="M459" i="1"/>
  <c r="K1075" i="1"/>
  <c r="G445" i="1"/>
  <c r="K1187" i="1"/>
  <c r="K522" i="1"/>
  <c r="M979" i="1"/>
  <c r="P755" i="1"/>
  <c r="M431" i="1"/>
  <c r="L236" i="1"/>
  <c r="P733" i="1"/>
  <c r="M786" i="1"/>
  <c r="L1126" i="1"/>
  <c r="P122" i="1"/>
  <c r="AI1028" i="1"/>
  <c r="M466" i="1"/>
  <c r="M943" i="1"/>
  <c r="G434" i="1"/>
  <c r="L1025" i="1"/>
  <c r="K589" i="1"/>
  <c r="M1130" i="1"/>
  <c r="AI221" i="1"/>
  <c r="P878" i="1"/>
  <c r="G785" i="1"/>
  <c r="AI795" i="1"/>
  <c r="P172" i="1"/>
  <c r="G926" i="1"/>
  <c r="AI141" i="1"/>
  <c r="K1089" i="1"/>
  <c r="L104" i="1"/>
  <c r="K1058" i="1"/>
  <c r="K166" i="1"/>
  <c r="P393" i="1"/>
  <c r="P688" i="1"/>
  <c r="AI1036" i="1"/>
  <c r="AI614" i="1"/>
  <c r="M324" i="1"/>
  <c r="M715" i="1"/>
  <c r="G854" i="1"/>
  <c r="L954" i="1"/>
  <c r="P771" i="1"/>
  <c r="K1013" i="1"/>
  <c r="G492" i="1"/>
  <c r="K252" i="1"/>
  <c r="AI462" i="1"/>
  <c r="AI1111" i="1"/>
  <c r="AI612" i="1"/>
  <c r="M1148" i="1"/>
  <c r="P245" i="1"/>
  <c r="L785" i="1"/>
  <c r="M233" i="1"/>
  <c r="M996" i="1"/>
  <c r="K153" i="1"/>
  <c r="AI779" i="1"/>
  <c r="P345" i="1"/>
  <c r="M931" i="1"/>
  <c r="G825" i="1"/>
  <c r="L293" i="1"/>
  <c r="AI62" i="1"/>
  <c r="AI806" i="1"/>
  <c r="AI1201" i="1"/>
  <c r="G531" i="1"/>
  <c r="P972" i="1"/>
  <c r="P386" i="1"/>
  <c r="P509" i="1"/>
  <c r="P812" i="1"/>
  <c r="K528" i="1"/>
  <c r="M1241" i="1"/>
  <c r="G946" i="1"/>
  <c r="M948" i="1"/>
  <c r="L228" i="1"/>
  <c r="L885" i="1"/>
  <c r="AI71" i="1"/>
  <c r="AI969" i="1"/>
  <c r="P1248" i="1"/>
  <c r="L123" i="1"/>
  <c r="L860" i="1"/>
  <c r="P957" i="1"/>
  <c r="M105" i="1"/>
  <c r="L122" i="1"/>
  <c r="G949" i="1"/>
  <c r="M238" i="1"/>
  <c r="P448" i="1"/>
  <c r="M35" i="1"/>
  <c r="G811" i="1"/>
  <c r="K17" i="1"/>
  <c r="P293" i="1"/>
  <c r="P189" i="1"/>
  <c r="L685" i="1"/>
  <c r="AI832" i="1"/>
  <c r="L37" i="1"/>
  <c r="G621" i="1"/>
  <c r="L963" i="1"/>
  <c r="M1193" i="1"/>
  <c r="AI994" i="1"/>
  <c r="M1008" i="1"/>
  <c r="P361" i="1"/>
  <c r="AI540" i="1"/>
  <c r="P991" i="1"/>
  <c r="AI1192" i="1"/>
  <c r="AI1130" i="1"/>
  <c r="G13" i="1"/>
  <c r="M1260" i="1"/>
  <c r="AI700" i="1"/>
  <c r="G686" i="1"/>
  <c r="AI494" i="1"/>
  <c r="M1051" i="1"/>
  <c r="L514" i="1"/>
  <c r="L1055" i="1"/>
  <c r="G890" i="1"/>
  <c r="AI764" i="1"/>
  <c r="G479" i="1"/>
  <c r="M924" i="1"/>
  <c r="M263" i="1"/>
  <c r="P438" i="1"/>
  <c r="L689" i="1"/>
  <c r="G475" i="1"/>
  <c r="AI772" i="1"/>
  <c r="M193" i="1"/>
  <c r="L788" i="1"/>
  <c r="P1105" i="1"/>
  <c r="AI1193" i="1"/>
  <c r="P1134" i="1"/>
  <c r="M564" i="1"/>
  <c r="L993" i="1"/>
  <c r="G109" i="1"/>
  <c r="M758" i="1"/>
  <c r="K948" i="1"/>
  <c r="AI284" i="1"/>
  <c r="G1204" i="1"/>
  <c r="L178" i="1"/>
  <c r="AI824" i="1"/>
  <c r="M167" i="1"/>
  <c r="K845" i="1"/>
  <c r="G585" i="1"/>
  <c r="L73" i="1"/>
  <c r="L1148" i="1"/>
  <c r="K869" i="1"/>
  <c r="K96" i="1"/>
  <c r="L1208" i="1"/>
  <c r="L816" i="1"/>
  <c r="AI318" i="1"/>
  <c r="M281" i="1"/>
  <c r="G375" i="1"/>
  <c r="M622" i="1"/>
  <c r="L725" i="1"/>
  <c r="K1080" i="1"/>
  <c r="P965" i="1"/>
  <c r="L701" i="1"/>
  <c r="G1247" i="1"/>
  <c r="AI719" i="1"/>
  <c r="M249" i="1"/>
  <c r="G1008" i="1"/>
  <c r="G787" i="1"/>
  <c r="M1263" i="1"/>
  <c r="P317" i="1"/>
  <c r="K142" i="1"/>
  <c r="M194" i="1"/>
  <c r="AI823" i="1"/>
  <c r="L990" i="1"/>
  <c r="M34" i="1"/>
  <c r="P691" i="1"/>
  <c r="AI114" i="1"/>
  <c r="AI379" i="1"/>
  <c r="P543" i="1"/>
  <c r="G652" i="1"/>
  <c r="G767" i="1"/>
  <c r="K1263" i="1"/>
  <c r="G918" i="1"/>
  <c r="G393" i="1"/>
  <c r="L712" i="1"/>
  <c r="K1214" i="1"/>
  <c r="P66" i="1"/>
  <c r="L1268" i="1"/>
  <c r="L494" i="1"/>
  <c r="M839" i="1"/>
  <c r="G591" i="1"/>
  <c r="P628" i="1"/>
  <c r="P105" i="1"/>
  <c r="P1073" i="1"/>
  <c r="L277" i="1"/>
  <c r="K1064" i="1"/>
  <c r="P1249" i="1"/>
  <c r="M1168" i="1"/>
  <c r="G331" i="1"/>
  <c r="AI351" i="1"/>
  <c r="M826" i="1"/>
  <c r="P802" i="1"/>
  <c r="G842" i="1"/>
  <c r="M1243" i="1"/>
  <c r="AI783" i="1"/>
  <c r="P542" i="1"/>
  <c r="M342" i="1"/>
  <c r="L942" i="1"/>
  <c r="G200" i="1"/>
  <c r="L1032" i="1"/>
  <c r="P788" i="1"/>
  <c r="K1091" i="1"/>
  <c r="AI39" i="1"/>
  <c r="G16" i="1"/>
  <c r="L1081" i="1"/>
  <c r="M684" i="1"/>
  <c r="P364" i="1"/>
  <c r="P1072" i="1"/>
  <c r="G436" i="1"/>
  <c r="L368" i="1"/>
  <c r="G924" i="1"/>
  <c r="G122" i="1"/>
  <c r="AI1174" i="1"/>
  <c r="L834" i="1"/>
  <c r="M695" i="1"/>
  <c r="M735" i="1"/>
  <c r="AI899" i="1"/>
  <c r="K1228" i="1"/>
  <c r="G127" i="1"/>
  <c r="AI692" i="1"/>
  <c r="P1147" i="1"/>
  <c r="P376" i="1"/>
  <c r="K1265" i="1"/>
  <c r="G764" i="1"/>
  <c r="P358" i="1"/>
  <c r="M932" i="1"/>
  <c r="P460" i="1"/>
  <c r="M122" i="1"/>
  <c r="P629" i="1"/>
  <c r="AI1164" i="1"/>
  <c r="K388" i="1"/>
  <c r="AI534" i="1"/>
  <c r="AI332" i="1"/>
  <c r="P152" i="1"/>
  <c r="P853" i="1"/>
  <c r="L967" i="1"/>
  <c r="L1004" i="1"/>
  <c r="P966" i="1"/>
  <c r="L718" i="1"/>
  <c r="M1054" i="1"/>
  <c r="G250" i="1"/>
  <c r="P861" i="1"/>
  <c r="M337" i="1"/>
  <c r="G1135" i="1"/>
  <c r="L1167" i="1"/>
  <c r="P951" i="1"/>
  <c r="AI1097" i="1"/>
  <c r="M288" i="1"/>
  <c r="L979" i="1"/>
  <c r="L321" i="1"/>
  <c r="G342" i="1"/>
  <c r="AI524" i="1"/>
  <c r="G272" i="1"/>
  <c r="P1086" i="1"/>
  <c r="M708" i="1"/>
  <c r="P286" i="1"/>
  <c r="P996" i="1"/>
  <c r="M42" i="1"/>
  <c r="M1081" i="1"/>
  <c r="P847" i="1"/>
  <c r="M43" i="1"/>
  <c r="M160" i="1"/>
  <c r="G484" i="1"/>
  <c r="L206" i="1"/>
  <c r="K117" i="1"/>
  <c r="AI405" i="1"/>
  <c r="K1181" i="1"/>
  <c r="P881" i="1"/>
  <c r="G485" i="1"/>
  <c r="AI703" i="1"/>
  <c r="AI172" i="1"/>
  <c r="L590" i="1"/>
  <c r="P719" i="1"/>
  <c r="M840" i="1"/>
  <c r="L481" i="1"/>
  <c r="AI287" i="1"/>
  <c r="G1069" i="1"/>
  <c r="G457" i="1"/>
  <c r="K920" i="1"/>
  <c r="L153" i="1"/>
  <c r="P558" i="1"/>
  <c r="M1109" i="1"/>
  <c r="M340" i="1"/>
  <c r="M292" i="1"/>
  <c r="G823" i="1"/>
  <c r="K1170" i="1"/>
  <c r="G1226" i="1"/>
  <c r="G1150" i="1"/>
  <c r="L387" i="1"/>
  <c r="G370" i="1"/>
  <c r="P1213" i="1"/>
  <c r="K713" i="1"/>
  <c r="M366" i="1"/>
  <c r="G534" i="1"/>
  <c r="L246" i="1"/>
  <c r="K449" i="1"/>
  <c r="P1211" i="1"/>
  <c r="K755" i="1"/>
  <c r="AI1004" i="1"/>
  <c r="AI90" i="1"/>
  <c r="L95" i="1"/>
  <c r="L101" i="1"/>
  <c r="M1086" i="1"/>
  <c r="L285" i="1"/>
  <c r="G788" i="1"/>
  <c r="L830" i="1"/>
  <c r="M899" i="1"/>
  <c r="P795" i="1"/>
  <c r="P984" i="1"/>
  <c r="AI386" i="1"/>
  <c r="P1076" i="1"/>
  <c r="P113" i="1"/>
  <c r="P1197" i="1"/>
  <c r="G32" i="1"/>
  <c r="G248" i="1"/>
  <c r="P1263" i="1"/>
  <c r="M1026" i="1"/>
  <c r="G779" i="1"/>
  <c r="L617" i="1"/>
  <c r="M335" i="1"/>
  <c r="K521" i="1"/>
  <c r="L869" i="1"/>
  <c r="L736" i="1"/>
  <c r="AI1247" i="1"/>
  <c r="M965" i="1"/>
  <c r="AI34" i="1"/>
  <c r="P1013" i="1"/>
  <c r="AI1123" i="1"/>
  <c r="L1168" i="1"/>
  <c r="G194" i="1"/>
  <c r="M41" i="1"/>
  <c r="G861" i="1"/>
  <c r="P191" i="1"/>
  <c r="M467" i="1"/>
  <c r="M816" i="1"/>
  <c r="M80" i="1"/>
  <c r="L134" i="1"/>
  <c r="P64" i="1"/>
  <c r="K1061" i="1"/>
  <c r="L342" i="1"/>
  <c r="P669" i="1"/>
  <c r="AI1184" i="1"/>
  <c r="AI276" i="1"/>
  <c r="G379" i="1"/>
  <c r="P268" i="1"/>
  <c r="AI87" i="1"/>
  <c r="AI1026" i="1"/>
  <c r="P510" i="1"/>
  <c r="AI989" i="1"/>
  <c r="M1043" i="1"/>
  <c r="G996" i="1"/>
  <c r="AI881" i="1"/>
  <c r="M357" i="1"/>
  <c r="M1181" i="1"/>
  <c r="AI1043" i="1"/>
  <c r="K874" i="1"/>
  <c r="AI959" i="1"/>
  <c r="AI355" i="1"/>
  <c r="M215" i="1"/>
  <c r="L189" i="1"/>
  <c r="M609" i="1"/>
  <c r="G117" i="1"/>
  <c r="G207" i="1"/>
  <c r="L1026" i="1"/>
  <c r="G350" i="1"/>
  <c r="G83" i="1"/>
  <c r="AI158" i="1"/>
  <c r="L632" i="1"/>
  <c r="L1071" i="1"/>
  <c r="K259" i="1"/>
  <c r="G989" i="1"/>
  <c r="L201" i="1"/>
  <c r="AI662" i="1"/>
  <c r="P270" i="1"/>
  <c r="L158" i="1"/>
  <c r="G983" i="1"/>
  <c r="G604" i="1"/>
  <c r="L198" i="1"/>
  <c r="L853" i="1"/>
  <c r="L1027" i="1"/>
  <c r="M201" i="1"/>
  <c r="P556" i="1"/>
  <c r="K178" i="1"/>
  <c r="AI543" i="1"/>
  <c r="K1207" i="1"/>
  <c r="AI898" i="1"/>
  <c r="M680" i="1"/>
  <c r="L396" i="1"/>
  <c r="K1153" i="1"/>
  <c r="P727" i="1"/>
  <c r="AI948" i="1"/>
  <c r="G102" i="1"/>
  <c r="P1266" i="1"/>
  <c r="L1132" i="1"/>
  <c r="AI1029" i="1"/>
  <c r="AI1205" i="1"/>
  <c r="AI579" i="1"/>
  <c r="AI59" i="1"/>
  <c r="K861" i="1"/>
  <c r="G1075" i="1"/>
  <c r="L776" i="1"/>
  <c r="G499" i="1"/>
  <c r="P463" i="1"/>
  <c r="K1035" i="1"/>
  <c r="G80" i="1"/>
  <c r="AI627" i="1"/>
  <c r="M586" i="1"/>
  <c r="G315" i="1"/>
  <c r="M1057" i="1"/>
  <c r="K314" i="1"/>
  <c r="AI563" i="1"/>
  <c r="P339" i="1"/>
  <c r="K943" i="1"/>
  <c r="P1010" i="1"/>
  <c r="P723" i="1"/>
  <c r="K742" i="1"/>
  <c r="K418" i="1"/>
  <c r="K1209" i="1"/>
  <c r="AI585" i="1"/>
  <c r="G1070" i="1"/>
  <c r="K467" i="1"/>
  <c r="AI393" i="1"/>
  <c r="M973" i="1"/>
  <c r="L1014" i="1"/>
  <c r="L444" i="1"/>
  <c r="L873" i="1"/>
  <c r="M940" i="1"/>
  <c r="G306" i="1"/>
  <c r="L828" i="1"/>
  <c r="M104" i="1"/>
  <c r="K819" i="1"/>
  <c r="M125" i="1"/>
  <c r="M31" i="1"/>
  <c r="G985" i="1"/>
  <c r="M861" i="1"/>
  <c r="P677" i="1"/>
  <c r="AI14" i="1"/>
  <c r="L1065" i="1"/>
  <c r="M124" i="1"/>
  <c r="M184" i="1"/>
  <c r="K408" i="1"/>
  <c r="M1139" i="1"/>
  <c r="G1027" i="1"/>
  <c r="L1166" i="1"/>
  <c r="L1197" i="1"/>
  <c r="AI229" i="1"/>
  <c r="M282" i="1"/>
  <c r="L1109" i="1"/>
  <c r="M1079" i="1"/>
  <c r="P934" i="1"/>
  <c r="K690" i="1"/>
  <c r="K973" i="1"/>
  <c r="AI1091" i="1"/>
  <c r="G144" i="1"/>
  <c r="G140" i="1"/>
  <c r="G1093" i="1"/>
  <c r="M1172" i="1"/>
  <c r="AI957" i="1"/>
  <c r="K901" i="1"/>
  <c r="M638" i="1"/>
  <c r="M1084" i="1"/>
  <c r="M174" i="1"/>
  <c r="L903" i="1"/>
  <c r="K481" i="1"/>
  <c r="M874" i="1"/>
  <c r="G319" i="1"/>
  <c r="AI1194" i="1"/>
  <c r="G295" i="1"/>
  <c r="G274" i="1"/>
  <c r="P603" i="1"/>
  <c r="L55" i="1"/>
  <c r="P715" i="1"/>
  <c r="M483" i="1"/>
  <c r="K883" i="1"/>
  <c r="P383" i="1"/>
  <c r="K66" i="1"/>
  <c r="P475" i="1"/>
  <c r="P708" i="1"/>
  <c r="K101" i="1"/>
  <c r="L583" i="1"/>
  <c r="G355" i="1"/>
  <c r="G1239" i="1"/>
  <c r="P218" i="1"/>
  <c r="L800" i="1"/>
  <c r="K382" i="1"/>
  <c r="M363" i="1"/>
  <c r="K225" i="1"/>
  <c r="AI576" i="1"/>
  <c r="K1182" i="1"/>
  <c r="AI1016" i="1"/>
  <c r="AI791" i="1"/>
  <c r="P232" i="1"/>
  <c r="K723" i="1"/>
  <c r="K806" i="1"/>
  <c r="L877" i="1"/>
  <c r="L124" i="1"/>
  <c r="G412" i="1"/>
  <c r="AI709" i="1"/>
  <c r="K1036" i="1"/>
  <c r="L757" i="1"/>
  <c r="G957" i="1"/>
  <c r="P1167" i="1"/>
  <c r="AI1062" i="1"/>
  <c r="AI1128" i="1"/>
  <c r="L548" i="1"/>
  <c r="L237" i="1"/>
  <c r="M657" i="1"/>
  <c r="K192" i="1"/>
  <c r="M334" i="1"/>
  <c r="L416" i="1"/>
  <c r="L524" i="1"/>
  <c r="AI374" i="1"/>
  <c r="L758" i="1"/>
  <c r="P1074" i="1"/>
  <c r="P1193" i="1"/>
  <c r="M1129" i="1"/>
  <c r="AI151" i="1"/>
  <c r="G852" i="1"/>
  <c r="M221" i="1"/>
  <c r="M156" i="1"/>
  <c r="P783" i="1"/>
  <c r="AI562" i="1"/>
  <c r="AI890" i="1"/>
  <c r="K1122" i="1"/>
  <c r="M833" i="1"/>
  <c r="P258" i="1"/>
  <c r="M309" i="1"/>
  <c r="L868" i="1"/>
  <c r="K1068" i="1"/>
  <c r="L1079" i="1"/>
  <c r="K803" i="1"/>
  <c r="K572" i="1"/>
  <c r="P316" i="1"/>
  <c r="G1074" i="1"/>
  <c r="AI934" i="1"/>
  <c r="L784" i="1"/>
  <c r="K999" i="1"/>
  <c r="G458" i="1"/>
  <c r="G598" i="1"/>
  <c r="AI346" i="1"/>
  <c r="M365" i="1"/>
  <c r="M165" i="1"/>
  <c r="G305" i="1"/>
  <c r="P607" i="1"/>
  <c r="L374" i="1"/>
  <c r="AI689" i="1"/>
  <c r="P1170" i="1"/>
  <c r="P254" i="1"/>
  <c r="AI870" i="1"/>
  <c r="G751" i="1"/>
  <c r="G42" i="1"/>
  <c r="G1000" i="1"/>
  <c r="AI900" i="1"/>
  <c r="P82" i="1"/>
  <c r="G446" i="1"/>
  <c r="M1154" i="1"/>
  <c r="G293" i="1"/>
  <c r="G796" i="1"/>
  <c r="M370" i="1"/>
  <c r="AI1210" i="1"/>
  <c r="L82" i="1"/>
  <c r="G715" i="1"/>
  <c r="G152" i="1"/>
  <c r="AI1013" i="1"/>
  <c r="M663" i="1"/>
  <c r="AI641" i="1"/>
  <c r="G690" i="1"/>
  <c r="K342" i="1"/>
  <c r="M359" i="1"/>
  <c r="L113" i="1"/>
  <c r="AI638" i="1"/>
  <c r="G682" i="1"/>
  <c r="M838" i="1"/>
  <c r="AI193" i="1"/>
  <c r="P559" i="1"/>
  <c r="M173" i="1"/>
  <c r="AI1054" i="1"/>
  <c r="AI546" i="1"/>
  <c r="L782" i="1"/>
  <c r="P377" i="1"/>
  <c r="K886" i="1"/>
  <c r="M756" i="1"/>
  <c r="AI338" i="1"/>
  <c r="P763" i="1"/>
  <c r="G228" i="1"/>
  <c r="P127" i="1"/>
  <c r="P764" i="1"/>
  <c r="G1129" i="1"/>
  <c r="K250" i="1"/>
  <c r="M1145" i="1"/>
  <c r="L172" i="1"/>
  <c r="G937" i="1"/>
  <c r="P623" i="1"/>
  <c r="L240" i="1"/>
  <c r="L436" i="1"/>
  <c r="P322" i="1"/>
  <c r="M841" i="1"/>
  <c r="K116" i="1"/>
  <c r="AI701" i="1"/>
  <c r="K293" i="1"/>
  <c r="G1254" i="1"/>
  <c r="AI966" i="1"/>
  <c r="G431" i="1"/>
  <c r="K987" i="1"/>
  <c r="G348" i="1"/>
  <c r="K655" i="1"/>
  <c r="G995" i="1"/>
  <c r="L7" i="1"/>
  <c r="AI1075" i="1"/>
  <c r="M598" i="1"/>
  <c r="K1120" i="1"/>
  <c r="P985" i="1"/>
  <c r="L728" i="1"/>
  <c r="L197" i="1"/>
  <c r="M297" i="1"/>
  <c r="P229" i="1"/>
  <c r="G1073" i="1"/>
  <c r="M392" i="1"/>
  <c r="P183" i="1"/>
  <c r="P341" i="1"/>
  <c r="K952" i="1"/>
  <c r="P504" i="1"/>
  <c r="K33" i="1"/>
  <c r="K168" i="1"/>
  <c r="P850" i="1"/>
  <c r="G103" i="1"/>
  <c r="M188" i="1"/>
  <c r="L615" i="1"/>
  <c r="AI923" i="1"/>
  <c r="G871" i="1"/>
  <c r="L132" i="1"/>
  <c r="L1242" i="1"/>
  <c r="G1132" i="1"/>
  <c r="M422" i="1"/>
  <c r="P814" i="1"/>
  <c r="G1225" i="1"/>
  <c r="L128" i="1"/>
  <c r="M14" i="1"/>
  <c r="K782" i="1"/>
  <c r="G468" i="1"/>
  <c r="M666" i="1"/>
  <c r="P756" i="1"/>
  <c r="P283" i="1"/>
  <c r="M842" i="1"/>
  <c r="K1034" i="1"/>
  <c r="K672" i="1"/>
  <c r="P568" i="1"/>
  <c r="P1099" i="1"/>
  <c r="L403" i="1"/>
  <c r="P657" i="1"/>
  <c r="L937" i="1"/>
  <c r="P467" i="1"/>
  <c r="P955" i="1"/>
  <c r="G539" i="1"/>
  <c r="P490" i="1"/>
  <c r="L884" i="1"/>
  <c r="M172" i="1"/>
  <c r="P1187" i="1"/>
  <c r="P564" i="1"/>
  <c r="G911" i="1"/>
  <c r="M1194" i="1"/>
  <c r="P1005" i="1"/>
  <c r="AI408" i="1"/>
  <c r="AI924" i="1"/>
  <c r="L625" i="1"/>
  <c r="G325" i="1"/>
  <c r="M1185" i="1"/>
  <c r="AI874" i="1"/>
  <c r="P1127" i="1"/>
  <c r="M600" i="1"/>
  <c r="M1067" i="1"/>
  <c r="G976" i="1"/>
  <c r="K698" i="1"/>
  <c r="G240" i="1"/>
  <c r="M898" i="1"/>
  <c r="P387" i="1"/>
  <c r="AI134" i="1"/>
  <c r="L1247" i="1"/>
  <c r="P1163" i="1"/>
  <c r="G535" i="1"/>
  <c r="L199" i="1"/>
  <c r="M850" i="1"/>
  <c r="K908" i="1"/>
  <c r="K349" i="1"/>
  <c r="G504" i="1"/>
  <c r="M267" i="1"/>
  <c r="P436" i="1"/>
  <c r="P208" i="1"/>
  <c r="AI979" i="1"/>
  <c r="P174" i="1"/>
  <c r="M887" i="1"/>
  <c r="L790" i="1"/>
  <c r="K559" i="1"/>
  <c r="G776" i="1"/>
  <c r="M520" i="1"/>
  <c r="L1271" i="1"/>
  <c r="AI297" i="1"/>
  <c r="L637" i="1"/>
  <c r="M54" i="1"/>
  <c r="P1047" i="1"/>
  <c r="L673" i="1"/>
  <c r="G793" i="1"/>
  <c r="L470" i="1"/>
  <c r="L1144" i="1"/>
  <c r="P374" i="1"/>
  <c r="L619" i="1"/>
  <c r="AI428" i="1"/>
  <c r="L1035" i="1"/>
  <c r="G972" i="1"/>
  <c r="AI426" i="1"/>
  <c r="P640" i="1"/>
  <c r="K1086" i="1"/>
  <c r="M844" i="1"/>
  <c r="G362" i="1"/>
  <c r="M425" i="1"/>
  <c r="M664" i="1"/>
  <c r="M242" i="1"/>
  <c r="AI852" i="1"/>
  <c r="AI968" i="1"/>
  <c r="AI1070" i="1"/>
  <c r="L25" i="1"/>
  <c r="G766" i="1"/>
  <c r="G559" i="1"/>
  <c r="L23" i="1"/>
  <c r="K361" i="1"/>
  <c r="AI489" i="1"/>
  <c r="G346" i="1"/>
  <c r="AI525" i="1"/>
  <c r="L169" i="1"/>
  <c r="L537" i="1"/>
  <c r="G309" i="1"/>
  <c r="P1058" i="1"/>
  <c r="P313" i="1"/>
  <c r="AI842" i="1"/>
  <c r="P766" i="1"/>
  <c r="G192" i="1"/>
  <c r="AI955" i="1"/>
  <c r="M789" i="1"/>
  <c r="AI330" i="1"/>
  <c r="AI861" i="1"/>
  <c r="AI1003" i="1"/>
  <c r="G1085" i="1"/>
  <c r="L141" i="1"/>
  <c r="L233" i="1"/>
  <c r="P239" i="1"/>
  <c r="AI666" i="1"/>
  <c r="K185" i="1"/>
  <c r="M228" i="1"/>
  <c r="L492" i="1"/>
  <c r="G395" i="1"/>
  <c r="AI726" i="1"/>
  <c r="M690" i="1"/>
  <c r="L831" i="1"/>
  <c r="K1044" i="1"/>
  <c r="M284" i="1"/>
  <c r="P314" i="1"/>
  <c r="AI742" i="1"/>
  <c r="G980" i="1"/>
  <c r="P197" i="1"/>
  <c r="AI836" i="1"/>
  <c r="G704" i="1"/>
  <c r="K386" i="1"/>
  <c r="P1082" i="1"/>
  <c r="M621" i="1"/>
  <c r="M1230" i="1"/>
  <c r="M1265" i="1"/>
  <c r="M632" i="1"/>
  <c r="G1035" i="1"/>
  <c r="L1003" i="1"/>
  <c r="M555" i="1"/>
  <c r="P661" i="1"/>
  <c r="L339" i="1"/>
  <c r="K124" i="1"/>
  <c r="K550" i="1"/>
  <c r="K459" i="1"/>
  <c r="K622" i="1"/>
  <c r="K471" i="1"/>
  <c r="L671" i="1"/>
  <c r="M447" i="1"/>
  <c r="M1091" i="1"/>
  <c r="K207" i="1"/>
  <c r="P578" i="1"/>
  <c r="M417" i="1"/>
  <c r="P1046" i="1"/>
  <c r="M768" i="1"/>
  <c r="L1084" i="1"/>
  <c r="K351" i="1"/>
  <c r="K537" i="1"/>
  <c r="K332" i="1"/>
  <c r="P501" i="1"/>
  <c r="L678" i="1"/>
  <c r="P134" i="1"/>
  <c r="AI755" i="1"/>
  <c r="M810" i="1"/>
  <c r="AI1052" i="1"/>
  <c r="M117" i="1"/>
  <c r="M521" i="1"/>
  <c r="G1198" i="1"/>
  <c r="AI710" i="1"/>
  <c r="M144" i="1"/>
  <c r="G1096" i="1"/>
  <c r="AI533" i="1"/>
  <c r="AI1051" i="1"/>
  <c r="G116" i="1"/>
  <c r="L258" i="1"/>
  <c r="P1194" i="1"/>
  <c r="M678" i="1"/>
  <c r="P667" i="1"/>
  <c r="M802" i="1"/>
  <c r="G900" i="1"/>
  <c r="K1133" i="1"/>
  <c r="K703" i="1"/>
  <c r="K677" i="1"/>
  <c r="L699" i="1"/>
  <c r="AI1268" i="1"/>
  <c r="L706" i="1"/>
  <c r="M114" i="1"/>
  <c r="G165" i="1"/>
  <c r="L1186" i="1"/>
  <c r="L295" i="1"/>
  <c r="K184" i="1"/>
  <c r="M1219" i="1"/>
  <c r="AI186" i="1"/>
  <c r="L1176" i="1"/>
  <c r="K871" i="1"/>
  <c r="L119" i="1"/>
  <c r="AI326" i="1"/>
  <c r="G500" i="1"/>
  <c r="AI935" i="1"/>
  <c r="P698" i="1"/>
  <c r="M312" i="1"/>
  <c r="K828" i="1"/>
  <c r="M197" i="1"/>
  <c r="M484" i="1"/>
  <c r="G1030" i="1"/>
  <c r="L253" i="1"/>
  <c r="M323" i="1"/>
  <c r="G1009" i="1"/>
  <c r="L288" i="1"/>
  <c r="M1076" i="1"/>
  <c r="G1207" i="1"/>
  <c r="G1126" i="1"/>
  <c r="G193" i="1"/>
  <c r="M470" i="1"/>
  <c r="G136" i="1"/>
  <c r="M278" i="1"/>
  <c r="G435" i="1"/>
  <c r="M672" i="1"/>
  <c r="M1098" i="1"/>
  <c r="AI435" i="1"/>
  <c r="K924" i="1"/>
  <c r="M1033" i="1"/>
  <c r="AI687" i="1"/>
  <c r="P885" i="1"/>
  <c r="AI711" i="1"/>
  <c r="AI952" i="1"/>
  <c r="AI1001" i="1"/>
  <c r="L480" i="1"/>
  <c r="L1013" i="1"/>
  <c r="P360" i="1"/>
  <c r="M436" i="1"/>
  <c r="AI125" i="1"/>
  <c r="AI358" i="1"/>
  <c r="G426" i="1"/>
  <c r="M717" i="1"/>
  <c r="K876" i="1"/>
  <c r="K129" i="1"/>
  <c r="G510" i="1"/>
  <c r="AI830" i="1"/>
  <c r="M493" i="1"/>
  <c r="L753" i="1"/>
  <c r="M147" i="1"/>
  <c r="K64" i="1"/>
  <c r="P1231" i="1"/>
  <c r="P726" i="1"/>
  <c r="G249" i="1"/>
  <c r="P59" i="1"/>
  <c r="L1151" i="1"/>
  <c r="G623" i="1"/>
  <c r="K661" i="1"/>
  <c r="G647" i="1"/>
  <c r="G1259" i="1"/>
  <c r="K1192" i="1"/>
  <c r="G530" i="1"/>
  <c r="AI203" i="1"/>
  <c r="AI274" i="1"/>
  <c r="L1050" i="1"/>
  <c r="P89" i="1"/>
  <c r="K900" i="1"/>
  <c r="L324" i="1"/>
  <c r="G130" i="1"/>
  <c r="L636" i="1"/>
  <c r="G1072" i="1"/>
  <c r="P789" i="1"/>
  <c r="M548" i="1"/>
  <c r="AI128" i="1"/>
  <c r="M952" i="1"/>
  <c r="M1037" i="1"/>
  <c r="M1157" i="1"/>
  <c r="M754" i="1"/>
  <c r="M711" i="1"/>
  <c r="M589" i="1"/>
  <c r="P406" i="1"/>
  <c r="M730" i="1"/>
  <c r="L837" i="1"/>
  <c r="AI706" i="1"/>
  <c r="M1173" i="1"/>
  <c r="P633" i="1"/>
  <c r="AI1263" i="1"/>
  <c r="G1082" i="1"/>
  <c r="G536" i="1"/>
  <c r="P835" i="1"/>
  <c r="P1203" i="1"/>
  <c r="AI631" i="1"/>
  <c r="AI652" i="1"/>
  <c r="M1215" i="1"/>
  <c r="L929" i="1"/>
  <c r="G1257" i="1"/>
  <c r="AI552" i="1"/>
  <c r="K623" i="1"/>
  <c r="P362" i="1"/>
  <c r="K54" i="1"/>
  <c r="AI758" i="1"/>
  <c r="G1156" i="1"/>
  <c r="P180" i="1"/>
  <c r="K718" i="1"/>
  <c r="G439" i="1"/>
  <c r="L641" i="1"/>
  <c r="L1022" i="1"/>
  <c r="G956" i="1"/>
  <c r="P1035" i="1"/>
  <c r="L928" i="1"/>
  <c r="AI604" i="1"/>
  <c r="G155" i="1"/>
  <c r="AI22" i="1"/>
  <c r="P922" i="1"/>
  <c r="M5" i="1"/>
  <c r="AI793" i="1"/>
  <c r="L991" i="1"/>
  <c r="G1079" i="1"/>
  <c r="P915" i="1"/>
  <c r="P898" i="1"/>
  <c r="P522" i="1"/>
  <c r="P79" i="1"/>
  <c r="G1043" i="1"/>
  <c r="L312" i="1"/>
  <c r="P1097" i="1"/>
  <c r="K552" i="1"/>
  <c r="K916" i="1"/>
  <c r="L40" i="1"/>
  <c r="L1074" i="1"/>
  <c r="G1092" i="1"/>
  <c r="AI587" i="1"/>
  <c r="M796" i="1"/>
  <c r="L577" i="1"/>
  <c r="M636" i="1"/>
  <c r="AI1096" i="1"/>
  <c r="AI404" i="1"/>
  <c r="P796" i="1"/>
  <c r="L326" i="1"/>
  <c r="G649" i="1"/>
  <c r="G338" i="1"/>
  <c r="L493" i="1"/>
  <c r="K328" i="1"/>
  <c r="K321" i="1"/>
  <c r="L160" i="1"/>
  <c r="M822" i="1"/>
  <c r="L35" i="1"/>
  <c r="K978" i="1"/>
  <c r="G409" i="1"/>
  <c r="K954" i="1"/>
  <c r="P926" i="1"/>
  <c r="P528" i="1"/>
  <c r="M185" i="1"/>
  <c r="G413" i="1"/>
  <c r="G790" i="1"/>
  <c r="AI1121" i="1"/>
  <c r="L844" i="1"/>
  <c r="G382" i="1"/>
  <c r="P471" i="1"/>
  <c r="AI761" i="1"/>
  <c r="K868" i="1"/>
  <c r="L491" i="1"/>
  <c r="AI984" i="1"/>
  <c r="L186" i="1"/>
  <c r="M674" i="1"/>
  <c r="AI684" i="1"/>
  <c r="G736" i="1"/>
  <c r="M1058" i="1"/>
  <c r="G882" i="1"/>
  <c r="M869" i="1"/>
  <c r="K531" i="1"/>
  <c r="M326" i="1"/>
  <c r="L133" i="1"/>
  <c r="K785" i="1"/>
  <c r="P158" i="1"/>
  <c r="AI1161" i="1"/>
  <c r="AI577" i="1"/>
  <c r="L100" i="1"/>
  <c r="G670" i="1"/>
  <c r="AI1264" i="1"/>
  <c r="L14" i="1"/>
  <c r="AI630" i="1"/>
  <c r="K834" i="1"/>
  <c r="K29" i="1"/>
  <c r="AI1154" i="1"/>
  <c r="P1004" i="1"/>
  <c r="L404" i="1"/>
  <c r="L1195" i="1"/>
  <c r="L1213" i="1"/>
  <c r="L250" i="1"/>
  <c r="L349" i="1"/>
  <c r="L224" i="1"/>
  <c r="L848" i="1"/>
  <c r="M856" i="1"/>
  <c r="P525" i="1"/>
  <c r="G474" i="1"/>
  <c r="G743" i="1"/>
  <c r="AI527" i="1"/>
  <c r="K1137" i="1"/>
  <c r="AI152" i="1"/>
  <c r="G493" i="1"/>
  <c r="P242" i="1"/>
  <c r="L448" i="1"/>
  <c r="K278" i="1"/>
  <c r="M1253" i="1"/>
  <c r="L879" i="1"/>
  <c r="K257" i="1"/>
  <c r="L825" i="1"/>
  <c r="K1102" i="1"/>
  <c r="L68" i="1"/>
  <c r="K913" i="1"/>
  <c r="G1196" i="1"/>
  <c r="M1055" i="1"/>
  <c r="K110" i="1"/>
  <c r="AI987" i="1"/>
  <c r="AI447" i="1"/>
  <c r="P427" i="1"/>
  <c r="L1113" i="1"/>
  <c r="M972" i="1"/>
  <c r="P734" i="1"/>
  <c r="K790" i="1"/>
  <c r="K1135" i="1"/>
  <c r="L65" i="1"/>
  <c r="P1067" i="1"/>
  <c r="AI807" i="1"/>
  <c r="P583" i="1"/>
  <c r="M644" i="1"/>
  <c r="AI376" i="1"/>
  <c r="P717" i="1"/>
  <c r="AI1019" i="1"/>
  <c r="L427" i="1"/>
  <c r="P627" i="1"/>
  <c r="M811" i="1"/>
  <c r="AI382" i="1"/>
  <c r="L265" i="1"/>
  <c r="AI37" i="1"/>
  <c r="M843" i="1"/>
  <c r="K87" i="1"/>
  <c r="L654" i="1"/>
  <c r="M217" i="1"/>
  <c r="G90" i="1"/>
  <c r="G1078" i="1"/>
  <c r="AI1170" i="1"/>
  <c r="G906" i="1"/>
  <c r="P277" i="1"/>
  <c r="K1227" i="1"/>
  <c r="G792" i="1"/>
  <c r="P494" i="1"/>
  <c r="P1027" i="1"/>
  <c r="K1241" i="1"/>
  <c r="AI1157" i="1"/>
  <c r="M1117" i="1"/>
  <c r="K958" i="1"/>
  <c r="AI219" i="1"/>
  <c r="M1244" i="1"/>
  <c r="L612" i="1"/>
  <c r="AI1152" i="1"/>
  <c r="G1255" i="1"/>
  <c r="G198" i="1"/>
  <c r="G543" i="1"/>
  <c r="M908" i="1"/>
  <c r="L361" i="1"/>
  <c r="P986" i="1"/>
  <c r="AI43" i="1"/>
  <c r="L676" i="1"/>
  <c r="M1056" i="1"/>
  <c r="P1173" i="1"/>
  <c r="P1087" i="1"/>
  <c r="L385" i="1"/>
  <c r="AI716" i="1"/>
  <c r="G1219" i="1"/>
  <c r="L1043" i="1"/>
  <c r="M1068" i="1"/>
  <c r="AI973" i="1"/>
  <c r="L238" i="1"/>
  <c r="M9" i="1"/>
  <c r="G1050" i="1"/>
  <c r="M662" i="1"/>
  <c r="M944" i="1"/>
  <c r="K1175" i="1"/>
  <c r="K1127" i="1"/>
  <c r="K725" i="1"/>
  <c r="G134" i="1"/>
  <c r="P139" i="1"/>
  <c r="AI257" i="1"/>
  <c r="K18" i="1"/>
  <c r="P433" i="1"/>
  <c r="G119" i="1"/>
  <c r="P872" i="1"/>
  <c r="K75" i="1"/>
  <c r="L1150" i="1"/>
  <c r="P536" i="1"/>
  <c r="M175" i="1"/>
  <c r="K224" i="1"/>
  <c r="P344" i="1"/>
  <c r="G1221" i="1"/>
  <c r="G673" i="1"/>
  <c r="AI412" i="1"/>
  <c r="G798" i="1"/>
  <c r="AI518" i="1"/>
  <c r="K431" i="1"/>
  <c r="G1171" i="1"/>
  <c r="K173" i="1"/>
  <c r="AI250" i="1"/>
  <c r="K744" i="1"/>
  <c r="P903" i="1"/>
  <c r="M805" i="1"/>
  <c r="K1083" i="1"/>
  <c r="K968" i="1"/>
  <c r="K1038" i="1"/>
  <c r="AI1024" i="1"/>
  <c r="L453" i="1"/>
  <c r="AI201" i="1"/>
  <c r="L1085" i="1"/>
  <c r="K903" i="1"/>
  <c r="P632" i="1"/>
  <c r="AI242" i="1"/>
  <c r="M272" i="1"/>
  <c r="L32" i="1"/>
  <c r="M1112" i="1"/>
  <c r="M243" i="1"/>
  <c r="L1170" i="1"/>
  <c r="AI347" i="1"/>
  <c r="AI159" i="1"/>
  <c r="M468" i="1"/>
  <c r="G1071" i="1"/>
  <c r="G203" i="1"/>
  <c r="P209" i="1"/>
  <c r="L943" i="1"/>
  <c r="M511" i="1"/>
  <c r="L1212" i="1"/>
  <c r="K1014" i="1"/>
  <c r="P1245" i="1"/>
  <c r="P908" i="1"/>
  <c r="K493" i="1"/>
  <c r="L739" i="1"/>
  <c r="P999" i="1"/>
  <c r="G1024" i="1"/>
  <c r="L443" i="1"/>
  <c r="P1186" i="1"/>
  <c r="AI743" i="1"/>
  <c r="P256" i="1"/>
  <c r="G1181" i="1"/>
  <c r="M670" i="1"/>
  <c r="M872" i="1"/>
  <c r="G1102" i="1"/>
  <c r="K1016" i="1"/>
  <c r="AI1255" i="1"/>
  <c r="K1012" i="1"/>
  <c r="AI429" i="1"/>
  <c r="K249" i="1"/>
  <c r="AI725" i="1"/>
  <c r="P1171" i="1"/>
  <c r="G1012" i="1"/>
  <c r="G232" i="1"/>
  <c r="M433" i="1"/>
  <c r="M1024" i="1"/>
  <c r="AI1253" i="1"/>
  <c r="P1111" i="1"/>
  <c r="K898" i="1"/>
  <c r="M1088" i="1"/>
  <c r="M1151" i="1"/>
  <c r="L13" i="1"/>
  <c r="L1202" i="1"/>
  <c r="G525" i="1"/>
  <c r="K422" i="1"/>
  <c r="G813" i="1"/>
  <c r="P1091" i="1"/>
  <c r="M625" i="1"/>
  <c r="M240" i="1"/>
  <c r="L298" i="1"/>
  <c r="G614" i="1"/>
  <c r="K119" i="1"/>
  <c r="L709" i="1"/>
  <c r="K453" i="1"/>
  <c r="P549" i="1"/>
  <c r="G1103" i="1"/>
  <c r="G180" i="1"/>
  <c r="G514" i="1"/>
  <c r="P1177" i="1"/>
  <c r="G990" i="1"/>
  <c r="AI913" i="1"/>
  <c r="L824" i="1"/>
  <c r="M287" i="1"/>
  <c r="P967" i="1"/>
  <c r="M315" i="1"/>
  <c r="G1154" i="1"/>
  <c r="AI1093" i="1"/>
  <c r="P1190" i="1"/>
  <c r="L527" i="1"/>
  <c r="P1174" i="1"/>
  <c r="AI611" i="1"/>
  <c r="G883" i="1"/>
  <c r="G1028" i="1"/>
  <c r="G264" i="1"/>
  <c r="K795" i="1"/>
  <c r="P838" i="1"/>
  <c r="AI1066" i="1"/>
  <c r="L760" i="1"/>
  <c r="AI268" i="1"/>
  <c r="P1048" i="1"/>
  <c r="M1060" i="1"/>
  <c r="K155" i="1"/>
  <c r="L850" i="1"/>
  <c r="AI1195" i="1"/>
  <c r="K616" i="1"/>
  <c r="M597" i="1"/>
  <c r="AI1079" i="1"/>
  <c r="L1009" i="1"/>
  <c r="M1108" i="1"/>
  <c r="P792" i="1"/>
  <c r="P91" i="1"/>
  <c r="P1054" i="1"/>
  <c r="G55" i="1"/>
  <c r="K1070" i="1"/>
  <c r="L919" i="1"/>
  <c r="L913" i="1"/>
  <c r="L1191" i="1"/>
  <c r="P404" i="1"/>
  <c r="L1218" i="1"/>
  <c r="P567" i="1"/>
  <c r="K447" i="1"/>
  <c r="AI618" i="1"/>
  <c r="M224" i="1"/>
  <c r="P694" i="1"/>
  <c r="P703" i="1"/>
  <c r="M703" i="1"/>
  <c r="L1210" i="1"/>
  <c r="L490" i="1"/>
  <c r="M291" i="1"/>
  <c r="AI1149" i="1"/>
  <c r="P1003" i="1"/>
  <c r="P230" i="1"/>
  <c r="AI1236" i="1"/>
  <c r="P1149" i="1"/>
  <c r="L1140" i="1"/>
  <c r="AI430" i="1"/>
  <c r="L1162" i="1"/>
  <c r="P833" i="1"/>
  <c r="M1127" i="1"/>
  <c r="AI736" i="1"/>
  <c r="P810" i="1"/>
  <c r="P343" i="1"/>
  <c r="L745" i="1"/>
  <c r="M176" i="1"/>
  <c r="K541" i="1"/>
  <c r="M24" i="1"/>
  <c r="L205" i="1"/>
  <c r="P929" i="1"/>
  <c r="L974" i="1"/>
  <c r="G1174" i="1"/>
  <c r="M407" i="1"/>
  <c r="G275" i="1"/>
  <c r="G1268" i="1"/>
  <c r="K1104" i="1"/>
  <c r="AI173" i="1"/>
  <c r="P891" i="1"/>
  <c r="P435" i="1"/>
  <c r="G859" i="1"/>
  <c r="K395" i="1"/>
  <c r="L533" i="1"/>
  <c r="G1007" i="1"/>
  <c r="M862" i="1"/>
  <c r="G1110" i="1"/>
  <c r="G737" i="1"/>
  <c r="G1062" i="1"/>
  <c r="K909" i="1"/>
  <c r="P547" i="1"/>
  <c r="L956" i="1"/>
  <c r="AI251" i="1"/>
  <c r="G1005" i="1"/>
  <c r="P718" i="1"/>
  <c r="P279" i="1"/>
  <c r="G460" i="1"/>
  <c r="AI7" i="1"/>
  <c r="AI123" i="1"/>
  <c r="G1105" i="1"/>
  <c r="P465" i="1"/>
  <c r="P1161" i="1"/>
  <c r="L313" i="1"/>
  <c r="G1201" i="1"/>
  <c r="K518" i="1"/>
  <c r="G1049" i="1"/>
  <c r="G754" i="1"/>
  <c r="L109" i="1"/>
  <c r="P210" i="1"/>
  <c r="G1109" i="1"/>
  <c r="K275" i="1"/>
  <c r="M552" i="1"/>
  <c r="G550" i="1"/>
  <c r="AI759" i="1"/>
  <c r="G1190" i="1"/>
  <c r="L53" i="1"/>
  <c r="M546" i="1"/>
  <c r="AI302" i="1"/>
  <c r="AI249" i="1"/>
  <c r="M504" i="1"/>
  <c r="L851" i="1"/>
  <c r="P203" i="1"/>
  <c r="G934" i="1"/>
  <c r="M44" i="1"/>
  <c r="K880" i="1"/>
  <c r="AI1100" i="1"/>
  <c r="M140" i="1"/>
  <c r="AI133" i="1"/>
  <c r="K1063" i="1"/>
  <c r="P706" i="1"/>
  <c r="L711" i="1"/>
  <c r="P131" i="1"/>
  <c r="P705" i="1"/>
  <c r="G713" i="1"/>
  <c r="L674" i="1"/>
  <c r="P1052" i="1"/>
  <c r="K295" i="1"/>
  <c r="M404" i="1"/>
  <c r="K524" i="1"/>
  <c r="M358" i="1"/>
  <c r="P65" i="1"/>
  <c r="G86" i="1"/>
  <c r="P114" i="1"/>
  <c r="L864" i="1"/>
  <c r="AI1160" i="1"/>
  <c r="G277" i="1"/>
  <c r="L958" i="1"/>
  <c r="L360" i="1"/>
  <c r="M989" i="1"/>
  <c r="L127" i="1"/>
  <c r="M338" i="1"/>
  <c r="K152" i="1"/>
  <c r="K1246" i="1"/>
  <c r="G667" i="1"/>
  <c r="P876" i="1"/>
  <c r="P747" i="1"/>
  <c r="G1133" i="1"/>
  <c r="M280" i="1"/>
  <c r="AI357" i="1"/>
  <c r="K732" i="1"/>
  <c r="L364" i="1"/>
  <c r="G422" i="1"/>
  <c r="K1100" i="1"/>
  <c r="L1082" i="1"/>
  <c r="K591" i="1"/>
  <c r="K123" i="1"/>
  <c r="AI1142" i="1"/>
  <c r="AI648" i="1"/>
  <c r="P346" i="1"/>
  <c r="AI1015" i="1"/>
  <c r="L1063" i="1"/>
  <c r="G183" i="1"/>
  <c r="L1088" i="1"/>
  <c r="AI785" i="1"/>
  <c r="M196" i="1"/>
  <c r="G367" i="1"/>
  <c r="AI766" i="1"/>
  <c r="AI728" i="1"/>
  <c r="M733" i="1"/>
  <c r="G601" i="1"/>
  <c r="AI704" i="1"/>
  <c r="AI109" i="1"/>
  <c r="L46" i="1"/>
  <c r="AI850" i="1"/>
  <c r="G829" i="1"/>
  <c r="L1118" i="1"/>
  <c r="P1208" i="1"/>
  <c r="M947" i="1"/>
  <c r="G759" i="1"/>
  <c r="G674" i="1"/>
  <c r="P76" i="1"/>
  <c r="M619" i="1"/>
  <c r="K136" i="1"/>
  <c r="AI1208" i="1"/>
  <c r="G857" i="1"/>
  <c r="L223" i="1"/>
  <c r="G641" i="1"/>
  <c r="G397" i="1"/>
  <c r="AI1224" i="1"/>
  <c r="G326" i="1"/>
  <c r="M1083" i="1"/>
  <c r="G262" i="1"/>
  <c r="L166" i="1"/>
  <c r="K1084" i="1"/>
  <c r="K463" i="1"/>
  <c r="M903" i="1"/>
  <c r="G860" i="1"/>
  <c r="AI717" i="1"/>
  <c r="P331" i="1"/>
  <c r="K208" i="1"/>
  <c r="P841" i="1"/>
  <c r="L947" i="1"/>
  <c r="M1094" i="1"/>
  <c r="M87" i="1"/>
  <c r="P1201" i="1"/>
  <c r="G178" i="1"/>
  <c r="AI273" i="1"/>
  <c r="G520" i="1"/>
  <c r="G644" i="1"/>
  <c r="G1244" i="1"/>
  <c r="G1112" i="1"/>
  <c r="K565" i="1"/>
  <c r="M1082" i="1"/>
  <c r="L1105" i="1"/>
  <c r="AI721" i="1"/>
  <c r="K599" i="1"/>
  <c r="M405" i="1"/>
  <c r="M1222" i="1"/>
  <c r="G486" i="1"/>
  <c r="K678" i="1"/>
  <c r="AI1030" i="1"/>
  <c r="P97" i="1"/>
  <c r="AI846" i="1"/>
  <c r="P1152" i="1"/>
  <c r="M106" i="1"/>
  <c r="AI1171" i="1"/>
  <c r="AI387" i="1"/>
  <c r="M985" i="1"/>
  <c r="AI18" i="1"/>
  <c r="M1120" i="1"/>
  <c r="L861" i="1"/>
  <c r="M807" i="1"/>
  <c r="G800" i="1"/>
  <c r="K853" i="1"/>
  <c r="L185" i="1"/>
  <c r="G1076" i="1"/>
  <c r="G1031" i="1"/>
  <c r="P1018" i="1"/>
  <c r="P1139" i="1"/>
  <c r="G1065" i="1"/>
  <c r="L570" i="1"/>
  <c r="M920" i="1"/>
  <c r="P1079" i="1"/>
  <c r="L1066" i="1"/>
  <c r="M439" i="1"/>
  <c r="P1015" i="1"/>
  <c r="P873" i="1"/>
  <c r="M852" i="1"/>
  <c r="AI410" i="1"/>
  <c r="G564" i="1"/>
  <c r="L574" i="1"/>
  <c r="G202" i="1"/>
  <c r="P1176" i="1"/>
  <c r="M1050" i="1"/>
  <c r="L1163" i="1"/>
  <c r="AI839" i="1"/>
  <c r="P570" i="1"/>
  <c r="M568" i="1"/>
  <c r="G366" i="1"/>
  <c r="G578" i="1"/>
  <c r="L1104" i="1"/>
  <c r="P423" i="1"/>
  <c r="L320" i="1"/>
  <c r="K992" i="1"/>
  <c r="M28" i="1"/>
  <c r="G253" i="1"/>
  <c r="P335" i="1"/>
  <c r="P666" i="1"/>
  <c r="K548" i="1"/>
  <c r="G278" i="1"/>
  <c r="P95" i="1"/>
  <c r="G26" i="1"/>
  <c r="K568" i="1"/>
  <c r="L722" i="1"/>
  <c r="L538" i="1"/>
  <c r="M17" i="1"/>
  <c r="AI732" i="1"/>
  <c r="P1222" i="1"/>
  <c r="L1226" i="1"/>
  <c r="G146" i="1"/>
  <c r="P562" i="1"/>
  <c r="AI799" i="1"/>
  <c r="L1044" i="1"/>
  <c r="P86" i="1"/>
  <c r="M574" i="1"/>
  <c r="M775" i="1"/>
  <c r="AI702" i="1"/>
  <c r="P483" i="1"/>
  <c r="AI400" i="1"/>
  <c r="L338" i="1"/>
  <c r="P1135" i="1"/>
  <c r="P1260" i="1"/>
  <c r="AI473" i="1"/>
  <c r="M1203" i="1"/>
  <c r="M275" i="1"/>
  <c r="L267" i="1"/>
  <c r="K91" i="1"/>
  <c r="AI822" i="1"/>
  <c r="L438" i="1"/>
  <c r="P932" i="1"/>
  <c r="M295" i="1"/>
  <c r="M800" i="1"/>
  <c r="AI210" i="1"/>
  <c r="AI1076" i="1"/>
  <c r="M1116" i="1"/>
  <c r="L882" i="1"/>
  <c r="AI185" i="1"/>
  <c r="P1148" i="1"/>
  <c r="G257" i="1"/>
  <c r="M713" i="1"/>
  <c r="M721" i="1"/>
  <c r="K1255" i="1"/>
  <c r="G191" i="1"/>
  <c r="AI932" i="1"/>
  <c r="P445" i="1"/>
  <c r="G405" i="1"/>
  <c r="G595" i="1"/>
  <c r="K16" i="1"/>
  <c r="M346" i="1"/>
  <c r="AI620" i="1"/>
  <c r="AI474" i="1"/>
  <c r="M457" i="1"/>
  <c r="AI453" i="1"/>
  <c r="G411" i="1"/>
  <c r="G562" i="1"/>
  <c r="L952" i="1"/>
  <c r="K863" i="1"/>
  <c r="L598" i="1"/>
  <c r="K218" i="1"/>
  <c r="M253" i="1"/>
  <c r="K1131" i="1"/>
  <c r="M236" i="1"/>
  <c r="P864" i="1"/>
  <c r="P897" i="1"/>
  <c r="K146" i="1"/>
  <c r="G41" i="1"/>
  <c r="P457" i="1"/>
  <c r="AI661" i="1"/>
  <c r="L1024" i="1"/>
  <c r="AI30" i="1"/>
  <c r="P353" i="1"/>
  <c r="M732" i="1"/>
  <c r="P731" i="1"/>
  <c r="G969" i="1"/>
  <c r="L130" i="1"/>
  <c r="P444" i="1"/>
  <c r="AI996" i="1"/>
  <c r="K985" i="1"/>
  <c r="G1252" i="1"/>
  <c r="L1091" i="1"/>
  <c r="L1047" i="1"/>
  <c r="L110" i="1"/>
  <c r="P306" i="1"/>
  <c r="M1187" i="1"/>
  <c r="M510" i="1"/>
  <c r="G834" i="1"/>
  <c r="AI245" i="1"/>
  <c r="AI536" i="1"/>
  <c r="M53" i="1"/>
  <c r="AI857" i="1"/>
  <c r="AI488" i="1"/>
  <c r="M608" i="1"/>
  <c r="AI1098" i="1"/>
  <c r="AI1068" i="1"/>
  <c r="AI93" i="1"/>
  <c r="L1180" i="1"/>
  <c r="AI359" i="1"/>
  <c r="M1204" i="1"/>
  <c r="AI915" i="1"/>
  <c r="AI829" i="1"/>
  <c r="P363" i="1"/>
  <c r="P1085" i="1"/>
  <c r="P246" i="1"/>
  <c r="G640" i="1"/>
  <c r="AI921" i="1"/>
  <c r="P212" i="1"/>
  <c r="K356" i="1"/>
  <c r="M20" i="1"/>
  <c r="L748" i="1"/>
  <c r="M394" i="1"/>
  <c r="P743" i="1"/>
  <c r="M745" i="1"/>
  <c r="L838" i="1"/>
  <c r="G1222" i="1"/>
  <c r="P99" i="1"/>
  <c r="L440" i="1"/>
  <c r="G1193" i="1"/>
  <c r="P612" i="1"/>
  <c r="G615" i="1"/>
  <c r="P1110" i="1"/>
  <c r="M859" i="1"/>
  <c r="M787" i="1"/>
  <c r="M121" i="1"/>
  <c r="M30" i="1"/>
  <c r="G699" i="1"/>
  <c r="G502" i="1"/>
  <c r="M128" i="1"/>
  <c r="G59" i="1"/>
  <c r="G386" i="1"/>
  <c r="G8" i="1"/>
  <c r="L455" i="1"/>
  <c r="P1227" i="1"/>
  <c r="G1202" i="1"/>
  <c r="AI271" i="1"/>
  <c r="K538" i="1"/>
  <c r="L1245" i="1"/>
  <c r="M628" i="1"/>
  <c r="P828" i="1"/>
  <c r="G223" i="1"/>
  <c r="K1031" i="1"/>
  <c r="AI708" i="1"/>
  <c r="G527" i="1"/>
  <c r="P670" i="1"/>
  <c r="L474" i="1"/>
  <c r="M922" i="1"/>
  <c r="G1122" i="1"/>
  <c r="L1068" i="1"/>
  <c r="P857" i="1"/>
  <c r="AI1132" i="1"/>
  <c r="G733" i="1"/>
  <c r="G424" i="1"/>
  <c r="P889" i="1"/>
  <c r="G993" i="1"/>
  <c r="L1265" i="1"/>
  <c r="M949" i="1"/>
  <c r="K1179" i="1"/>
  <c r="M296" i="1"/>
  <c r="G417" i="1"/>
  <c r="AI599" i="1"/>
  <c r="AI1109" i="1"/>
  <c r="L292" i="1"/>
  <c r="G15" i="1"/>
  <c r="G863" i="1"/>
  <c r="P1118" i="1"/>
  <c r="M968" i="1"/>
  <c r="AI191" i="1"/>
  <c r="M62" i="1"/>
  <c r="G372" i="1"/>
  <c r="K733" i="1"/>
  <c r="K971" i="1"/>
  <c r="AI982" i="1"/>
  <c r="M79" i="1"/>
  <c r="K570" i="1"/>
  <c r="G82" i="1"/>
  <c r="M1111" i="1"/>
  <c r="P299" i="1"/>
  <c r="G712" i="1"/>
  <c r="M1047" i="1"/>
  <c r="L944" i="1"/>
  <c r="P1247" i="1"/>
  <c r="P928" i="1"/>
  <c r="L1159" i="1"/>
  <c r="AI1156" i="1"/>
  <c r="M927" i="1"/>
  <c r="G822" i="1"/>
  <c r="L876" i="1"/>
  <c r="AI737" i="1"/>
  <c r="AI671" i="1"/>
  <c r="M1030" i="1"/>
  <c r="M479" i="1"/>
  <c r="M877" i="1"/>
  <c r="M265" i="1"/>
  <c r="AI10" i="1"/>
  <c r="AI1209" i="1"/>
  <c r="AI69" i="1"/>
  <c r="M900" i="1"/>
  <c r="L1137" i="1"/>
  <c r="M448" i="1"/>
  <c r="K1236" i="1"/>
  <c r="M95" i="1"/>
  <c r="L998" i="1"/>
  <c r="M671" i="1"/>
  <c r="L589" i="1"/>
  <c r="AI918" i="1"/>
  <c r="G406" i="1"/>
  <c r="K223" i="1"/>
  <c r="M779" i="1"/>
  <c r="M177" i="1"/>
  <c r="K70" i="1"/>
  <c r="AI1211" i="1"/>
  <c r="AI348" i="1"/>
  <c r="P300" i="1"/>
  <c r="AI292" i="1"/>
  <c r="G1164" i="1"/>
  <c r="K213" i="1"/>
  <c r="L1138" i="1"/>
  <c r="G323" i="1"/>
  <c r="AI985" i="1"/>
  <c r="AI636" i="1"/>
  <c r="P1109" i="1"/>
  <c r="AI1241" i="1"/>
  <c r="AI1088" i="1"/>
  <c r="K11" i="1"/>
  <c r="L280" i="1"/>
  <c r="L301" i="1"/>
  <c r="K504" i="1"/>
  <c r="L972" i="1"/>
  <c r="K1219" i="1"/>
  <c r="L423" i="1"/>
  <c r="AI360" i="1"/>
  <c r="M1070" i="1"/>
  <c r="P49" i="1"/>
  <c r="L1029" i="1"/>
  <c r="P595" i="1"/>
  <c r="P338" i="1"/>
  <c r="AI787" i="1"/>
  <c r="M136" i="1"/>
  <c r="G1015" i="1"/>
  <c r="AI197" i="1"/>
  <c r="P652" i="1"/>
  <c r="L1260" i="1"/>
  <c r="P1138" i="1"/>
  <c r="L666" i="1"/>
  <c r="AI396" i="1"/>
  <c r="M501" i="1"/>
  <c r="L827" i="1"/>
  <c r="L703" i="1"/>
  <c r="M36" i="1"/>
  <c r="P323" i="1"/>
  <c r="G954" i="1"/>
  <c r="G885" i="1"/>
  <c r="AI261" i="1"/>
  <c r="L42" i="1"/>
  <c r="AI423" i="1"/>
  <c r="K855" i="1"/>
  <c r="K246" i="1"/>
  <c r="M271" i="1"/>
  <c r="P647" i="1"/>
  <c r="G111" i="1"/>
  <c r="L375" i="1"/>
  <c r="M783" i="1"/>
  <c r="K817" i="1"/>
  <c r="P1123" i="1"/>
  <c r="G276" i="1"/>
  <c r="K397" i="1"/>
  <c r="K730" i="1"/>
  <c r="K8" i="1"/>
  <c r="L64" i="1"/>
  <c r="M415" i="1"/>
  <c r="K1030" i="1"/>
  <c r="G138" i="1"/>
  <c r="L16" i="1"/>
  <c r="K940" i="1"/>
  <c r="K720" i="1"/>
  <c r="P790" i="1"/>
  <c r="P653" i="1"/>
  <c r="P836" i="1"/>
  <c r="G265" i="1"/>
  <c r="P428" i="1"/>
  <c r="P67" i="1"/>
  <c r="AI646" i="1"/>
  <c r="M627" i="1"/>
  <c r="P402" i="1"/>
  <c r="G361" i="1"/>
  <c r="K692" i="1"/>
  <c r="G79" i="1"/>
  <c r="M453" i="1"/>
  <c r="AI52" i="1"/>
  <c r="L1252" i="1"/>
  <c r="M824" i="1"/>
  <c r="M1039" i="1"/>
  <c r="M1020" i="1"/>
  <c r="K180" i="1"/>
  <c r="L1031" i="1"/>
  <c r="K288" i="1"/>
  <c r="P1164" i="1"/>
  <c r="G893" i="1"/>
  <c r="P552" i="1"/>
  <c r="AI501" i="1"/>
  <c r="AI1150" i="1"/>
  <c r="K1106" i="1"/>
  <c r="M1208" i="1"/>
  <c r="AI626" i="1"/>
  <c r="M376" i="1"/>
  <c r="P1224" i="1"/>
  <c r="P848" i="1"/>
  <c r="K360" i="1"/>
  <c r="G1014" i="1"/>
  <c r="M474" i="1"/>
  <c r="M669" i="1"/>
  <c r="L1042" i="1"/>
  <c r="M1105" i="1"/>
  <c r="AI607" i="1"/>
  <c r="P446" i="1"/>
  <c r="AI65" i="1"/>
  <c r="K814" i="1"/>
  <c r="G1138" i="1"/>
  <c r="L1089" i="1"/>
  <c r="AI486" i="1"/>
  <c r="M836" i="1"/>
  <c r="L875" i="1"/>
  <c r="M795" i="1"/>
  <c r="M652" i="1"/>
  <c r="L114" i="1"/>
  <c r="K516" i="1"/>
  <c r="K818" i="1"/>
  <c r="L900" i="1"/>
  <c r="M906" i="1"/>
  <c r="L946" i="1"/>
  <c r="P405" i="1"/>
  <c r="M1041" i="1"/>
  <c r="G979" i="1"/>
  <c r="K480" i="1"/>
  <c r="K1126" i="1"/>
  <c r="P480" i="1"/>
  <c r="M889" i="1"/>
  <c r="AI771" i="1"/>
  <c r="L1093" i="1"/>
  <c r="P518" i="1"/>
  <c r="G693" i="1"/>
  <c r="P1014" i="1"/>
  <c r="L886" i="1"/>
  <c r="P1115" i="1"/>
  <c r="G1041" i="1"/>
  <c r="AI1271" i="1"/>
  <c r="AI79" i="1"/>
  <c r="AI603" i="1"/>
  <c r="M773" i="1"/>
  <c r="P776" i="1"/>
  <c r="M718" i="1"/>
  <c r="P369" i="1"/>
  <c r="M1107" i="1"/>
  <c r="L457" i="1"/>
  <c r="G770" i="1"/>
  <c r="AI411" i="1"/>
  <c r="L1188" i="1"/>
  <c r="L1073" i="1"/>
  <c r="M1239" i="1"/>
  <c r="L1230" i="1"/>
  <c r="L688" i="1"/>
  <c r="AI86" i="1"/>
  <c r="AI1072" i="1"/>
  <c r="L305" i="1"/>
  <c r="L849" i="1"/>
  <c r="M909" i="1"/>
  <c r="K71" i="1"/>
  <c r="AI124" i="1"/>
  <c r="K680" i="1"/>
  <c r="AI1230" i="1"/>
  <c r="G992" i="1"/>
  <c r="M701" i="1"/>
  <c r="AI16" i="1"/>
  <c r="M650" i="1"/>
  <c r="G849" i="1"/>
  <c r="AI735" i="1"/>
  <c r="G53" i="1"/>
  <c r="P807" i="1"/>
  <c r="M1217" i="1"/>
  <c r="M129" i="1"/>
  <c r="AI503" i="1"/>
  <c r="G579" i="1"/>
  <c r="L1142" i="1"/>
  <c r="AI264" i="1"/>
  <c r="M1210" i="1"/>
  <c r="M200" i="1"/>
  <c r="AI448" i="1"/>
  <c r="K210" i="1"/>
  <c r="AI965" i="1"/>
  <c r="AI418" i="1"/>
  <c r="M576" i="1"/>
  <c r="M1180" i="1"/>
  <c r="AI259" i="1"/>
  <c r="L70" i="1"/>
  <c r="L976" i="1"/>
  <c r="K1118" i="1"/>
  <c r="L668" i="1"/>
  <c r="M301" i="1"/>
  <c r="G719" i="1"/>
  <c r="L833" i="1"/>
  <c r="AI831" i="1"/>
  <c r="AI858" i="1"/>
  <c r="P439" i="1"/>
  <c r="AI802" i="1"/>
  <c r="P563" i="1"/>
  <c r="P949" i="1"/>
  <c r="P530" i="1"/>
  <c r="AI349" i="1"/>
  <c r="K324" i="1"/>
  <c r="M213" i="1"/>
  <c r="G224" i="1"/>
  <c r="P757" i="1"/>
  <c r="L1049" i="1"/>
  <c r="L1178" i="1"/>
  <c r="G655" i="1"/>
  <c r="P635" i="1"/>
  <c r="K751" i="1"/>
  <c r="P177" i="1"/>
  <c r="P1065" i="1"/>
  <c r="AI1187" i="1"/>
  <c r="G768" i="1"/>
  <c r="L647" i="1"/>
  <c r="L594" i="1"/>
  <c r="M481" i="1"/>
  <c r="P1002" i="1"/>
  <c r="L190" i="1"/>
  <c r="P1200" i="1"/>
  <c r="P906" i="1"/>
  <c r="K934" i="1"/>
  <c r="G687" i="1"/>
  <c r="M516" i="1"/>
  <c r="AI1012" i="1"/>
  <c r="G124" i="1"/>
  <c r="M244" i="1"/>
  <c r="G236" i="1"/>
  <c r="G1176" i="1"/>
  <c r="L1108" i="1"/>
  <c r="AI848" i="1"/>
  <c r="AI588" i="1"/>
  <c r="M1231" i="1"/>
  <c r="AI600" i="1"/>
  <c r="G1205" i="1"/>
  <c r="K394" i="1"/>
  <c r="P1104" i="1"/>
  <c r="L487" i="1"/>
  <c r="M480" i="1"/>
  <c r="AI821" i="1"/>
  <c r="M423" i="1"/>
  <c r="G1130" i="1"/>
  <c r="AI539" i="1"/>
  <c r="M316" i="1"/>
  <c r="P704" i="1"/>
  <c r="K771" i="1"/>
  <c r="K1092" i="1"/>
  <c r="P529" i="1"/>
  <c r="AI1011" i="1"/>
  <c r="P1151" i="1"/>
  <c r="AI1069" i="1"/>
  <c r="AI154" i="1"/>
  <c r="K90" i="1"/>
  <c r="K15" i="1"/>
  <c r="K165" i="1"/>
  <c r="M988" i="1"/>
  <c r="K739" i="1"/>
  <c r="K464" i="1"/>
  <c r="M753" i="1"/>
  <c r="P419" i="1"/>
  <c r="G1210" i="1"/>
  <c r="P488" i="1"/>
  <c r="M639" i="1"/>
  <c r="P765" i="1"/>
  <c r="G354" i="1"/>
  <c r="P586" i="1"/>
  <c r="P1236" i="1"/>
  <c r="AI433" i="1"/>
  <c r="M63" i="1"/>
  <c r="P538" i="1"/>
  <c r="AI496" i="1"/>
  <c r="AI1190" i="1"/>
  <c r="M999" i="1"/>
  <c r="G73" i="1"/>
  <c r="L347" i="1"/>
  <c r="M571" i="1"/>
  <c r="P721" i="1"/>
  <c r="M806" i="1"/>
  <c r="P971" i="1"/>
  <c r="L526" i="1"/>
  <c r="M579" i="1"/>
  <c r="G880" i="1"/>
  <c r="G218" i="1"/>
  <c r="G1211" i="1"/>
  <c r="M1137" i="1"/>
  <c r="K738" i="1"/>
  <c r="L479" i="1"/>
  <c r="P610" i="1"/>
  <c r="L754" i="1"/>
  <c r="L363" i="1"/>
  <c r="AI1198" i="1"/>
  <c r="P440" i="1"/>
  <c r="G1175" i="1"/>
  <c r="P1008" i="1"/>
  <c r="AI461" i="1"/>
  <c r="K62" i="1"/>
  <c r="AI840" i="1"/>
  <c r="AI616" i="1"/>
  <c r="G387" i="1"/>
  <c r="L543" i="1"/>
  <c r="M755" i="1"/>
  <c r="P952" i="1"/>
  <c r="AI269" i="1"/>
  <c r="G496" i="1"/>
  <c r="P912" i="1"/>
  <c r="AI300" i="1"/>
  <c r="K323" i="1"/>
  <c r="AI403" i="1"/>
  <c r="L1000" i="1"/>
  <c r="M29" i="1"/>
  <c r="AI1212" i="1"/>
  <c r="M742" i="1"/>
  <c r="P1234" i="1"/>
  <c r="G988" i="1"/>
  <c r="G841" i="1"/>
  <c r="L254" i="1"/>
  <c r="G230" i="1"/>
  <c r="G1178" i="1"/>
  <c r="AI685" i="1"/>
  <c r="P244" i="1"/>
  <c r="P609" i="1"/>
  <c r="G341" i="1"/>
  <c r="K503" i="1"/>
  <c r="L679" i="1"/>
  <c r="M101" i="1"/>
  <c r="M1000" i="1"/>
  <c r="G633" i="1"/>
  <c r="G39" i="1"/>
  <c r="K959" i="1"/>
  <c r="G1116" i="1"/>
  <c r="M892" i="1"/>
  <c r="AI465" i="1"/>
  <c r="L897" i="1"/>
  <c r="P960" i="1"/>
  <c r="M1163" i="1"/>
  <c r="L512" i="1"/>
  <c r="G648" i="1"/>
  <c r="M1027" i="1"/>
  <c r="G982" i="1"/>
  <c r="AI931" i="1"/>
  <c r="P758" i="1"/>
  <c r="G1047" i="1"/>
  <c r="L802" i="1"/>
  <c r="AI663" i="1"/>
  <c r="M1073" i="1"/>
  <c r="L210" i="1"/>
  <c r="G31" i="1"/>
  <c r="L1221" i="1"/>
  <c r="G1094" i="1"/>
  <c r="AI911" i="1"/>
  <c r="P337" i="1"/>
  <c r="M884" i="1"/>
  <c r="L441" i="1"/>
  <c r="L486" i="1"/>
  <c r="G285" i="1"/>
  <c r="M1147" i="1"/>
  <c r="M655" i="1"/>
  <c r="L300" i="1"/>
  <c r="G385" i="1"/>
  <c r="G923" i="1"/>
  <c r="L370" i="1"/>
  <c r="L606" i="1"/>
  <c r="M558" i="1"/>
  <c r="G1045" i="1"/>
  <c r="L562" i="1"/>
  <c r="M314" i="1"/>
  <c r="G727" i="1"/>
  <c r="M614" i="1"/>
  <c r="M991" i="1"/>
  <c r="L845" i="1"/>
  <c r="G609" i="1"/>
  <c r="P604" i="1"/>
  <c r="K330" i="1"/>
  <c r="K396" i="1"/>
  <c r="M1131" i="1"/>
  <c r="P900" i="1"/>
  <c r="G533" i="1"/>
  <c r="K966" i="1"/>
  <c r="P882" i="1"/>
  <c r="P357" i="1"/>
  <c r="K533" i="1"/>
  <c r="M368" i="1"/>
  <c r="AI96" i="1"/>
  <c r="AI688" i="1"/>
  <c r="M939" i="1"/>
  <c r="G1217" i="1"/>
  <c r="AI713" i="1"/>
  <c r="P104" i="1"/>
  <c r="K466" i="1"/>
  <c r="AI1265" i="1"/>
  <c r="L1207" i="1"/>
  <c r="L1156" i="1"/>
  <c r="P572" i="1"/>
  <c r="L585" i="1"/>
  <c r="M313" i="1"/>
  <c r="M1104" i="1"/>
  <c r="AI1055" i="1"/>
  <c r="L217" i="1"/>
  <c r="G247" i="1"/>
  <c r="G725" i="1"/>
  <c r="G707" i="1"/>
  <c r="AI510" i="1"/>
  <c r="AI424" i="1"/>
  <c r="G1083" i="1"/>
  <c r="P200" i="1"/>
  <c r="G613" i="1"/>
  <c r="AI441" i="1"/>
  <c r="M25" i="1"/>
  <c r="M299" i="1"/>
  <c r="AI493" i="1"/>
  <c r="K510" i="1"/>
  <c r="L281" i="1"/>
  <c r="AI647" i="1"/>
  <c r="G1064" i="1"/>
  <c r="L1234" i="1"/>
  <c r="K696" i="1"/>
  <c r="L304" i="1"/>
  <c r="P1157" i="1"/>
  <c r="L663" i="1"/>
  <c r="G639" i="1"/>
  <c r="AI303" i="1"/>
  <c r="G449" i="1"/>
  <c r="K1001" i="1"/>
  <c r="AI920" i="1"/>
  <c r="G333" i="1"/>
  <c r="M145" i="1"/>
  <c r="G576" i="1"/>
  <c r="M815" i="1"/>
  <c r="K367" i="1"/>
  <c r="AI999" i="1"/>
  <c r="L314" i="1"/>
  <c r="K1109" i="1"/>
  <c r="M788" i="1"/>
  <c r="P1182" i="1"/>
  <c r="AI263" i="1"/>
  <c r="P800" i="1"/>
  <c r="AI149" i="1"/>
  <c r="P680" i="1"/>
  <c r="AI888" i="1"/>
  <c r="M539" i="1"/>
  <c r="P351" i="1"/>
  <c r="L511" i="1"/>
  <c r="P860" i="1"/>
  <c r="G807" i="1"/>
  <c r="L1001" i="1"/>
  <c r="L717" i="1"/>
  <c r="M1259" i="1"/>
  <c r="L225" i="1"/>
  <c r="P372" i="1"/>
  <c r="AI1129" i="1"/>
  <c r="AI812" i="1"/>
  <c r="M654" i="1"/>
  <c r="K1217" i="1"/>
  <c r="P336" i="1"/>
  <c r="L1048" i="1"/>
  <c r="P250" i="1"/>
  <c r="M1206" i="1"/>
  <c r="M963" i="1"/>
  <c r="K798" i="1"/>
  <c r="G689" i="1"/>
  <c r="L417" i="1"/>
  <c r="K495" i="1"/>
  <c r="K335" i="1"/>
  <c r="K582" i="1"/>
  <c r="M146" i="1"/>
  <c r="P1143" i="1"/>
  <c r="AI1218" i="1"/>
  <c r="AI809" i="1"/>
  <c r="K833" i="1"/>
  <c r="G710" i="1"/>
  <c r="L803" i="1"/>
  <c r="L188" i="1"/>
  <c r="P1141" i="1"/>
  <c r="P730" i="1"/>
  <c r="L836" i="1"/>
  <c r="AI879" i="1"/>
  <c r="M252" i="1"/>
  <c r="AI1148" i="1"/>
  <c r="AI255" i="1"/>
  <c r="G537" i="1"/>
  <c r="P649" i="1"/>
  <c r="M607" i="1"/>
  <c r="K299" i="1"/>
  <c r="P466" i="1"/>
  <c r="AI324" i="1"/>
  <c r="L268" i="1"/>
  <c r="K776" i="1"/>
  <c r="AI939" i="1"/>
  <c r="P290" i="1"/>
  <c r="AI137" i="1"/>
  <c r="P225" i="1"/>
  <c r="G734" i="1"/>
  <c r="K423" i="1"/>
  <c r="P143" i="1"/>
  <c r="G95" i="1"/>
  <c r="AI25" i="1"/>
  <c r="G290" i="1"/>
  <c r="G519" i="1"/>
  <c r="P608" i="1"/>
  <c r="K859" i="1"/>
  <c r="P267" i="1"/>
  <c r="M45" i="1"/>
  <c r="K274" i="1"/>
  <c r="K815" i="1"/>
  <c r="K1009" i="1"/>
  <c r="M455" i="1"/>
  <c r="AI1063" i="1"/>
  <c r="G1237" i="1"/>
  <c r="K131" i="1"/>
  <c r="M712" i="1"/>
  <c r="L405" i="1"/>
  <c r="G584" i="1"/>
  <c r="G287" i="1"/>
  <c r="L142" i="1"/>
  <c r="G998" i="1"/>
  <c r="L63" i="1"/>
  <c r="AI993" i="1"/>
  <c r="L177" i="1"/>
  <c r="L318" i="1"/>
  <c r="G261" i="1"/>
  <c r="AI237" i="1"/>
  <c r="AI903" i="1"/>
  <c r="G56" i="1"/>
  <c r="AI160" i="1"/>
  <c r="L1146" i="1"/>
  <c r="G678" i="1"/>
  <c r="K694" i="1"/>
  <c r="M860" i="1"/>
  <c r="K433" i="1"/>
  <c r="L528" i="1"/>
  <c r="L157" i="1"/>
  <c r="P582" i="1"/>
  <c r="M264" i="1"/>
  <c r="L556" i="1"/>
  <c r="M738" i="1"/>
  <c r="L531" i="1"/>
  <c r="L733" i="1"/>
  <c r="L79" i="1"/>
  <c r="L657" i="1"/>
  <c r="G870" i="1"/>
  <c r="G201" i="1"/>
  <c r="AI656" i="1"/>
  <c r="P534" i="1"/>
  <c r="M77" i="1"/>
  <c r="L1225" i="1"/>
  <c r="G19" i="1"/>
  <c r="M268" i="1"/>
  <c r="G1151" i="1"/>
  <c r="G1246" i="1"/>
  <c r="L863" i="1"/>
  <c r="P192" i="1"/>
  <c r="AI781" i="1"/>
  <c r="AI1168" i="1"/>
  <c r="G630" i="1"/>
  <c r="AI204" i="1"/>
  <c r="P478" i="1"/>
  <c r="L52" i="1"/>
  <c r="P271" i="1"/>
  <c r="AI427" i="1"/>
  <c r="M155" i="1"/>
  <c r="AI392" i="1"/>
  <c r="G450" i="1"/>
  <c r="AI1227" i="1"/>
  <c r="AI635" i="1"/>
  <c r="K1096" i="1"/>
  <c r="G453" i="1"/>
  <c r="M393" i="1"/>
  <c r="L1129" i="1"/>
  <c r="AI919" i="1"/>
  <c r="L243" i="1"/>
  <c r="K821" i="1"/>
  <c r="M1146" i="1"/>
  <c r="G1263" i="1"/>
  <c r="G892" i="1"/>
  <c r="M492" i="1"/>
  <c r="AI922" i="1"/>
  <c r="K976" i="1"/>
  <c r="M885" i="1"/>
  <c r="L274" i="1"/>
  <c r="L1075" i="1"/>
  <c r="K858" i="1"/>
  <c r="K994" i="1"/>
  <c r="K336" i="1"/>
  <c r="AI695" i="1"/>
  <c r="L154" i="1"/>
  <c r="K317" i="1"/>
  <c r="P1241" i="1"/>
  <c r="P1122" i="1"/>
  <c r="G1086" i="1"/>
  <c r="L735" i="1"/>
  <c r="G1248" i="1"/>
  <c r="K981" i="1"/>
  <c r="P685" i="1"/>
  <c r="G145" i="1"/>
  <c r="G999" i="1"/>
  <c r="K425" i="1"/>
  <c r="P954" i="1"/>
  <c r="AI1039" i="1"/>
  <c r="AI29" i="1"/>
  <c r="G928" i="1"/>
  <c r="L287" i="1"/>
  <c r="M52" i="1"/>
  <c r="P1256" i="1"/>
  <c r="K377" i="1"/>
  <c r="G1106" i="1"/>
  <c r="K1099" i="1"/>
  <c r="M1266" i="1"/>
  <c r="AI305" i="1"/>
  <c r="L173" i="1"/>
  <c r="P618" i="1"/>
  <c r="P742" i="1"/>
  <c r="M612" i="1"/>
  <c r="L426" i="1"/>
  <c r="L174" i="1"/>
  <c r="L742" i="1"/>
  <c r="M883" i="1"/>
  <c r="L216" i="1"/>
  <c r="L769" i="1"/>
  <c r="G994" i="1"/>
  <c r="AI851" i="1"/>
  <c r="M1025" i="1"/>
  <c r="L1193" i="1"/>
  <c r="L468" i="1"/>
  <c r="P676" i="1"/>
  <c r="M707" i="1"/>
  <c r="M675" i="1"/>
  <c r="AI817" i="1"/>
  <c r="L93" i="1"/>
  <c r="P421" i="1"/>
  <c r="M102" i="1"/>
  <c r="M1228" i="1"/>
  <c r="P918" i="1"/>
  <c r="G1167" i="1"/>
  <c r="K1267" i="1"/>
  <c r="L98" i="1"/>
  <c r="K887" i="1"/>
  <c r="K49" i="1"/>
  <c r="P291" i="1"/>
  <c r="G846" i="1"/>
  <c r="L620" i="1"/>
  <c r="P1156" i="1"/>
  <c r="M1078" i="1"/>
  <c r="G96" i="1"/>
  <c r="M61" i="1"/>
  <c r="L425" i="1"/>
  <c r="AI521" i="1"/>
  <c r="L270" i="1"/>
  <c r="M524" i="1"/>
  <c r="K770" i="1"/>
  <c r="L656" i="1"/>
  <c r="P817" i="1"/>
  <c r="P801" i="1"/>
  <c r="L211" i="1"/>
  <c r="M360" i="1"/>
  <c r="M90" i="1"/>
  <c r="G891" i="1"/>
  <c r="G971" i="1"/>
  <c r="P732" i="1"/>
  <c r="AI471" i="1"/>
  <c r="G782" i="1"/>
  <c r="M1042" i="1"/>
  <c r="G664" i="1"/>
  <c r="M584" i="1"/>
  <c r="G931" i="1"/>
  <c r="K998" i="1"/>
  <c r="L500" i="1"/>
  <c r="M784" i="1"/>
  <c r="P449" i="1"/>
  <c r="P282" i="1"/>
  <c r="P738" i="1"/>
  <c r="P1055" i="1"/>
  <c r="AI845" i="1"/>
  <c r="L496" i="1"/>
  <c r="AI591" i="1"/>
  <c r="G675" i="1"/>
  <c r="G239" i="1"/>
  <c r="L648" i="1"/>
  <c r="AI869" i="1"/>
  <c r="M764" i="1"/>
  <c r="L908" i="1"/>
  <c r="M212" i="1"/>
  <c r="G1131" i="1"/>
  <c r="K475" i="1"/>
  <c r="G783" i="1"/>
  <c r="L202" i="1"/>
  <c r="G696" i="1"/>
  <c r="G364" i="1"/>
  <c r="P1044" i="1"/>
  <c r="P958" i="1"/>
  <c r="L356" i="1"/>
  <c r="AI409" i="1"/>
  <c r="K1024" i="1"/>
  <c r="L59" i="1"/>
  <c r="L1107" i="1"/>
  <c r="L21" i="1"/>
  <c r="G50" i="1"/>
  <c r="AI1169" i="1"/>
  <c r="AM426" i="1" l="1"/>
  <c r="AO426" i="1"/>
  <c r="AK426" i="1"/>
  <c r="V967" i="1"/>
  <c r="R967" i="1"/>
  <c r="S967" i="1" s="1"/>
  <c r="X967" i="1" s="1"/>
  <c r="R99" i="1"/>
  <c r="S99" i="1" s="1"/>
  <c r="X99" i="1" s="1"/>
  <c r="V99" i="1"/>
  <c r="R1162" i="1"/>
  <c r="S1162" i="1" s="1"/>
  <c r="X1162" i="1" s="1"/>
  <c r="V1162" i="1"/>
  <c r="V394" i="1"/>
  <c r="R394" i="1"/>
  <c r="S394" i="1" s="1"/>
  <c r="X394" i="1" s="1"/>
  <c r="V1068" i="1"/>
  <c r="R1068" i="1"/>
  <c r="S1068" i="1" s="1"/>
  <c r="X1068" i="1" s="1"/>
  <c r="AM1179" i="1"/>
  <c r="AK1179" i="1"/>
  <c r="AO1179" i="1"/>
  <c r="R1244" i="1"/>
  <c r="V1244" i="1"/>
  <c r="AK527" i="1"/>
  <c r="AO527" i="1"/>
  <c r="AM527" i="1"/>
  <c r="V1264" i="1"/>
  <c r="R1264" i="1"/>
  <c r="S1264" i="1" s="1"/>
  <c r="X1264" i="1" s="1"/>
  <c r="R119" i="1"/>
  <c r="S119" i="1" s="1"/>
  <c r="X119" i="1" s="1"/>
  <c r="V119" i="1"/>
  <c r="AK908" i="1"/>
  <c r="AO908" i="1"/>
  <c r="AM908" i="1"/>
  <c r="AO13" i="1"/>
  <c r="AM13" i="1"/>
  <c r="AK13" i="1"/>
  <c r="AO103" i="1"/>
  <c r="AM103" i="1"/>
  <c r="AK103" i="1"/>
  <c r="V748" i="1"/>
  <c r="R748" i="1"/>
  <c r="S748" i="1" s="1"/>
  <c r="X748" i="1" s="1"/>
  <c r="AK928" i="1"/>
  <c r="AO928" i="1"/>
  <c r="AM928" i="1"/>
  <c r="AO767" i="1"/>
  <c r="AK767" i="1"/>
  <c r="AM767" i="1"/>
  <c r="AO533" i="1"/>
  <c r="AM533" i="1"/>
  <c r="AK533" i="1"/>
  <c r="AO276" i="1"/>
  <c r="AM276" i="1"/>
  <c r="AK276" i="1"/>
  <c r="R992" i="1"/>
  <c r="S992" i="1" s="1"/>
  <c r="X992" i="1" s="1"/>
  <c r="V992" i="1"/>
  <c r="AK424" i="1"/>
  <c r="AM424" i="1"/>
  <c r="AO424" i="1"/>
  <c r="AO345" i="1"/>
  <c r="AM345" i="1"/>
  <c r="AK345" i="1"/>
  <c r="AO205" i="1"/>
  <c r="AK205" i="1"/>
  <c r="AM205" i="1"/>
  <c r="AO79" i="1"/>
  <c r="AK79" i="1"/>
  <c r="AM79" i="1"/>
  <c r="AM1011" i="1"/>
  <c r="AO1011" i="1"/>
  <c r="AK1011" i="1"/>
  <c r="AO520" i="1"/>
  <c r="AM520" i="1"/>
  <c r="AK520" i="1"/>
  <c r="R694" i="1"/>
  <c r="S694" i="1" s="1"/>
  <c r="X694" i="1" s="1"/>
  <c r="V694" i="1"/>
  <c r="R234" i="1"/>
  <c r="S234" i="1" s="1"/>
  <c r="X234" i="1" s="1"/>
  <c r="V234" i="1"/>
  <c r="AK338" i="1"/>
  <c r="AO338" i="1"/>
  <c r="AM338" i="1"/>
  <c r="V634" i="1"/>
  <c r="R634" i="1"/>
  <c r="S634" i="1" s="1"/>
  <c r="X634" i="1" s="1"/>
  <c r="AK990" i="1"/>
  <c r="AM990" i="1"/>
  <c r="AO990" i="1"/>
  <c r="AK793" i="1"/>
  <c r="AM793" i="1"/>
  <c r="AO793" i="1"/>
  <c r="R666" i="1"/>
  <c r="S666" i="1" s="1"/>
  <c r="X666" i="1" s="1"/>
  <c r="V666" i="1"/>
  <c r="V616" i="1"/>
  <c r="R616" i="1"/>
  <c r="S616" i="1" s="1"/>
  <c r="X616" i="1" s="1"/>
  <c r="AM416" i="1"/>
  <c r="AO416" i="1"/>
  <c r="AK416" i="1"/>
  <c r="AK257" i="1"/>
  <c r="AO257" i="1"/>
  <c r="AM257" i="1"/>
  <c r="AM1060" i="1"/>
  <c r="AO1060" i="1"/>
  <c r="AK1060" i="1"/>
  <c r="AO307" i="1"/>
  <c r="AK307" i="1"/>
  <c r="AM307" i="1"/>
  <c r="AK1015" i="1"/>
  <c r="AO1015" i="1"/>
  <c r="AM1015" i="1"/>
  <c r="AO1171" i="1"/>
  <c r="AM1171" i="1"/>
  <c r="AK1171" i="1"/>
  <c r="AM634" i="1"/>
  <c r="AO634" i="1"/>
  <c r="AK634" i="1"/>
  <c r="AO1137" i="1"/>
  <c r="AK1137" i="1"/>
  <c r="AM1137" i="1"/>
  <c r="R996" i="1"/>
  <c r="V996" i="1"/>
  <c r="V473" i="1"/>
  <c r="R473" i="1"/>
  <c r="S473" i="1" s="1"/>
  <c r="X473" i="1" s="1"/>
  <c r="AK625" i="1"/>
  <c r="AM625" i="1"/>
  <c r="AO625" i="1"/>
  <c r="R1086" i="1"/>
  <c r="S1086" i="1" s="1"/>
  <c r="X1086" i="1" s="1"/>
  <c r="V1086" i="1"/>
  <c r="R953" i="1"/>
  <c r="S953" i="1" s="1"/>
  <c r="X953" i="1" s="1"/>
  <c r="V953" i="1"/>
  <c r="AO304" i="1"/>
  <c r="AM304" i="1"/>
  <c r="AK304" i="1"/>
  <c r="R653" i="1"/>
  <c r="S653" i="1" s="1"/>
  <c r="X653" i="1" s="1"/>
  <c r="V653" i="1"/>
  <c r="R1034" i="1"/>
  <c r="S1034" i="1" s="1"/>
  <c r="X1034" i="1" s="1"/>
  <c r="V1034" i="1"/>
  <c r="AM734" i="1"/>
  <c r="AK734" i="1"/>
  <c r="AO734" i="1"/>
  <c r="AK1126" i="1"/>
  <c r="AM1126" i="1"/>
  <c r="AO1126" i="1"/>
  <c r="AM991" i="1"/>
  <c r="AK991" i="1"/>
  <c r="AO991" i="1"/>
  <c r="AM868" i="1"/>
  <c r="AO868" i="1"/>
  <c r="AK868" i="1"/>
  <c r="AM591" i="1"/>
  <c r="AO591" i="1"/>
  <c r="AK591" i="1"/>
  <c r="AK501" i="1"/>
  <c r="AO501" i="1"/>
  <c r="AM501" i="1"/>
  <c r="AO277" i="1"/>
  <c r="AM277" i="1"/>
  <c r="AK277" i="1"/>
  <c r="AK246" i="1"/>
  <c r="AM246" i="1"/>
  <c r="AO246" i="1"/>
  <c r="R153" i="1"/>
  <c r="S153" i="1" s="1"/>
  <c r="X153" i="1" s="1"/>
  <c r="V153" i="1"/>
  <c r="V871" i="1"/>
  <c r="R871" i="1"/>
  <c r="S871" i="1" s="1"/>
  <c r="X871" i="1" s="1"/>
  <c r="AK425" i="1"/>
  <c r="AO425" i="1"/>
  <c r="AM425" i="1"/>
  <c r="V784" i="1"/>
  <c r="R784" i="1"/>
  <c r="S784" i="1" s="1"/>
  <c r="X784" i="1" s="1"/>
  <c r="R686" i="1"/>
  <c r="S686" i="1" s="1"/>
  <c r="X686" i="1" s="1"/>
  <c r="V686" i="1"/>
  <c r="AM202" i="1"/>
  <c r="AO202" i="1"/>
  <c r="AK202" i="1"/>
  <c r="V726" i="1"/>
  <c r="R726" i="1"/>
  <c r="S726" i="1" s="1"/>
  <c r="X726" i="1" s="1"/>
  <c r="R795" i="1"/>
  <c r="V795" i="1"/>
  <c r="AM1172" i="1"/>
  <c r="AO1172" i="1"/>
  <c r="AK1172" i="1"/>
  <c r="AK153" i="1"/>
  <c r="AM153" i="1"/>
  <c r="AO153" i="1"/>
  <c r="AK816" i="1"/>
  <c r="AO816" i="1"/>
  <c r="AM816" i="1"/>
  <c r="R317" i="1"/>
  <c r="S317" i="1" s="1"/>
  <c r="X317" i="1" s="1"/>
  <c r="V317" i="1"/>
  <c r="V435" i="1"/>
  <c r="R435" i="1"/>
  <c r="S435" i="1" s="1"/>
  <c r="X435" i="1" s="1"/>
  <c r="V178" i="1"/>
  <c r="R178" i="1"/>
  <c r="S178" i="1" s="1"/>
  <c r="X178" i="1" s="1"/>
  <c r="AM710" i="1"/>
  <c r="AK710" i="1"/>
  <c r="AO710" i="1"/>
  <c r="AK343" i="1"/>
  <c r="AM343" i="1"/>
  <c r="AO343" i="1"/>
  <c r="V465" i="1"/>
  <c r="R465" i="1"/>
  <c r="S465" i="1" s="1"/>
  <c r="X465" i="1" s="1"/>
  <c r="R716" i="1"/>
  <c r="S716" i="1" s="1"/>
  <c r="X716" i="1" s="1"/>
  <c r="V716" i="1"/>
  <c r="AK1202" i="1"/>
  <c r="AO1202" i="1"/>
  <c r="AM1202" i="1"/>
  <c r="AO1196" i="1"/>
  <c r="AM1196" i="1"/>
  <c r="AK1196" i="1"/>
  <c r="R87" i="1"/>
  <c r="S87" i="1" s="1"/>
  <c r="X87" i="1" s="1"/>
  <c r="V87" i="1"/>
  <c r="R760" i="1"/>
  <c r="S760" i="1" s="1"/>
  <c r="X760" i="1" s="1"/>
  <c r="V760" i="1"/>
  <c r="R1041" i="1"/>
  <c r="V1041" i="1"/>
  <c r="V1094" i="1"/>
  <c r="R1094" i="1"/>
  <c r="S1094" i="1" s="1"/>
  <c r="X1094" i="1" s="1"/>
  <c r="R713" i="1"/>
  <c r="V713" i="1"/>
  <c r="AO61" i="1"/>
  <c r="AK61" i="1"/>
  <c r="AM61" i="1"/>
  <c r="AO858" i="1"/>
  <c r="AK858" i="1"/>
  <c r="AM858" i="1"/>
  <c r="R202" i="1"/>
  <c r="S202" i="1" s="1"/>
  <c r="X202" i="1" s="1"/>
  <c r="V202" i="1"/>
  <c r="AK769" i="1"/>
  <c r="AM769" i="1"/>
  <c r="AO769" i="1"/>
  <c r="AM354" i="1"/>
  <c r="AO354" i="1"/>
  <c r="AK354" i="1"/>
  <c r="V538" i="1"/>
  <c r="R538" i="1"/>
  <c r="S538" i="1" s="1"/>
  <c r="X538" i="1" s="1"/>
  <c r="V981" i="1"/>
  <c r="R981" i="1"/>
  <c r="S981" i="1" s="1"/>
  <c r="X981" i="1" s="1"/>
  <c r="R425" i="1"/>
  <c r="V425" i="1"/>
  <c r="R399" i="1"/>
  <c r="S399" i="1" s="1"/>
  <c r="X399" i="1" s="1"/>
  <c r="V399" i="1"/>
  <c r="AO482" i="1"/>
  <c r="AM482" i="1"/>
  <c r="AK482" i="1"/>
  <c r="V721" i="1"/>
  <c r="R721" i="1"/>
  <c r="S721" i="1" s="1"/>
  <c r="X721" i="1" s="1"/>
  <c r="AM434" i="1"/>
  <c r="AO434" i="1"/>
  <c r="AK434" i="1"/>
  <c r="R1168" i="1"/>
  <c r="S1168" i="1" s="1"/>
  <c r="X1168" i="1" s="1"/>
  <c r="V1168" i="1"/>
  <c r="V1028" i="1"/>
  <c r="R1028" i="1"/>
  <c r="S1028" i="1" s="1"/>
  <c r="X1028" i="1" s="1"/>
  <c r="AM1236" i="1"/>
  <c r="AO1236" i="1"/>
  <c r="AK1236" i="1"/>
  <c r="AK759" i="1"/>
  <c r="AO759" i="1"/>
  <c r="AM759" i="1"/>
  <c r="AO722" i="1"/>
  <c r="AM722" i="1"/>
  <c r="AK722" i="1"/>
  <c r="AM953" i="1"/>
  <c r="AK953" i="1"/>
  <c r="AO953" i="1"/>
  <c r="R295" i="1"/>
  <c r="S295" i="1" s="1"/>
  <c r="X295" i="1" s="1"/>
  <c r="V295" i="1"/>
  <c r="R806" i="1"/>
  <c r="S806" i="1" s="1"/>
  <c r="X806" i="1" s="1"/>
  <c r="V806" i="1"/>
  <c r="AM833" i="1"/>
  <c r="AO833" i="1"/>
  <c r="AK833" i="1"/>
  <c r="AO107" i="1"/>
  <c r="AK107" i="1"/>
  <c r="AM107" i="1"/>
  <c r="V915" i="1"/>
  <c r="R915" i="1"/>
  <c r="S915" i="1" s="1"/>
  <c r="X915" i="1" s="1"/>
  <c r="V661" i="1"/>
  <c r="R661" i="1"/>
  <c r="S661" i="1" s="1"/>
  <c r="X661" i="1" s="1"/>
  <c r="R331" i="1"/>
  <c r="S331" i="1" s="1"/>
  <c r="X331" i="1" s="1"/>
  <c r="V331" i="1"/>
  <c r="AK1029" i="1"/>
  <c r="AO1029" i="1"/>
  <c r="AM1029" i="1"/>
  <c r="R746" i="1"/>
  <c r="S746" i="1" s="1"/>
  <c r="X746" i="1" s="1"/>
  <c r="V746" i="1"/>
  <c r="V626" i="1"/>
  <c r="R626" i="1"/>
  <c r="S626" i="1" s="1"/>
  <c r="X626" i="1" s="1"/>
  <c r="AK298" i="1"/>
  <c r="AO298" i="1"/>
  <c r="AM298" i="1"/>
  <c r="AM959" i="1"/>
  <c r="AK959" i="1"/>
  <c r="AO959" i="1"/>
  <c r="AM71" i="1"/>
  <c r="AK71" i="1"/>
  <c r="AO71" i="1"/>
  <c r="AK1242" i="1"/>
  <c r="AO1242" i="1"/>
  <c r="AM1242" i="1"/>
  <c r="V525" i="1"/>
  <c r="R525" i="1"/>
  <c r="S525" i="1" s="1"/>
  <c r="X525" i="1" s="1"/>
  <c r="AK323" i="1"/>
  <c r="AM323" i="1"/>
  <c r="AO323" i="1"/>
  <c r="AO673" i="1"/>
  <c r="AK673" i="1"/>
  <c r="AM673" i="1"/>
  <c r="R342" i="1"/>
  <c r="S342" i="1" s="1"/>
  <c r="X342" i="1" s="1"/>
  <c r="V342" i="1"/>
  <c r="AK900" i="1"/>
  <c r="AO900" i="1"/>
  <c r="AM900" i="1"/>
  <c r="R86" i="1"/>
  <c r="V86" i="1"/>
  <c r="AK1158" i="1"/>
  <c r="AO1158" i="1"/>
  <c r="AM1158" i="1"/>
  <c r="AO583" i="1"/>
  <c r="AK583" i="1"/>
  <c r="AM583" i="1"/>
  <c r="AO727" i="1"/>
  <c r="AM727" i="1"/>
  <c r="AK727" i="1"/>
  <c r="R755" i="1"/>
  <c r="S755" i="1" s="1"/>
  <c r="X755" i="1" s="1"/>
  <c r="V755" i="1"/>
  <c r="R349" i="1"/>
  <c r="S349" i="1" s="1"/>
  <c r="X349" i="1" s="1"/>
  <c r="V349" i="1"/>
  <c r="AK91" i="1"/>
  <c r="AM91" i="1"/>
  <c r="AO91" i="1"/>
  <c r="V1237" i="1"/>
  <c r="R1237" i="1"/>
  <c r="S1237" i="1" s="1"/>
  <c r="X1237" i="1" s="1"/>
  <c r="AK534" i="1"/>
  <c r="AO534" i="1"/>
  <c r="AM534" i="1"/>
  <c r="V180" i="1"/>
  <c r="R180" i="1"/>
  <c r="S180" i="1" s="1"/>
  <c r="X180" i="1" s="1"/>
  <c r="AK402" i="1"/>
  <c r="AM402" i="1"/>
  <c r="AO402" i="1"/>
  <c r="AM1118" i="1"/>
  <c r="AO1118" i="1"/>
  <c r="AK1118" i="1"/>
  <c r="V789" i="1"/>
  <c r="R789" i="1"/>
  <c r="S789" i="1" s="1"/>
  <c r="X789" i="1" s="1"/>
  <c r="V412" i="1"/>
  <c r="R412" i="1"/>
  <c r="S412" i="1" s="1"/>
  <c r="X412" i="1" s="1"/>
  <c r="AO837" i="1"/>
  <c r="AK837" i="1"/>
  <c r="AM837" i="1"/>
  <c r="AO1254" i="1"/>
  <c r="AK1254" i="1"/>
  <c r="AM1254" i="1"/>
  <c r="R1134" i="1"/>
  <c r="S1134" i="1" s="1"/>
  <c r="X1134" i="1" s="1"/>
  <c r="V1134" i="1"/>
  <c r="V441" i="1"/>
  <c r="R441" i="1"/>
  <c r="S441" i="1" s="1"/>
  <c r="X441" i="1" s="1"/>
  <c r="R884" i="1"/>
  <c r="S884" i="1" s="1"/>
  <c r="X884" i="1" s="1"/>
  <c r="V884" i="1"/>
  <c r="AM861" i="1"/>
  <c r="AO861" i="1"/>
  <c r="AK861" i="1"/>
  <c r="AM1008" i="1"/>
  <c r="AK1008" i="1"/>
  <c r="AO1008" i="1"/>
  <c r="V985" i="1"/>
  <c r="R985" i="1"/>
  <c r="S985" i="1" s="1"/>
  <c r="X985" i="1" s="1"/>
  <c r="R623" i="1"/>
  <c r="S623" i="1" s="1"/>
  <c r="X623" i="1" s="1"/>
  <c r="V623" i="1"/>
  <c r="V792" i="1"/>
  <c r="R792" i="1"/>
  <c r="S792" i="1" s="1"/>
  <c r="X792" i="1" s="1"/>
  <c r="R900" i="1"/>
  <c r="S900" i="1" s="1"/>
  <c r="X900" i="1" s="1"/>
  <c r="V900" i="1"/>
  <c r="R467" i="1"/>
  <c r="V467" i="1"/>
  <c r="AM1113" i="1"/>
  <c r="AK1113" i="1"/>
  <c r="AO1113" i="1"/>
  <c r="AO1120" i="1"/>
  <c r="AK1120" i="1"/>
  <c r="AM1120" i="1"/>
  <c r="AK1252" i="1"/>
  <c r="AM1252" i="1"/>
  <c r="AO1252" i="1"/>
  <c r="AK887" i="1"/>
  <c r="AM887" i="1"/>
  <c r="AO887" i="1"/>
  <c r="R333" i="1"/>
  <c r="S333" i="1" s="1"/>
  <c r="X333" i="1" s="1"/>
  <c r="V333" i="1"/>
  <c r="AO496" i="1"/>
  <c r="AK496" i="1"/>
  <c r="AM496" i="1"/>
  <c r="AK536" i="1"/>
  <c r="AO536" i="1"/>
  <c r="AM536" i="1"/>
  <c r="AK1257" i="1"/>
  <c r="AM1257" i="1"/>
  <c r="AO1257" i="1"/>
  <c r="V1026" i="1"/>
  <c r="R1026" i="1"/>
  <c r="S1026" i="1" s="1"/>
  <c r="X1026" i="1" s="1"/>
  <c r="R587" i="1"/>
  <c r="S587" i="1" s="1"/>
  <c r="X587" i="1" s="1"/>
  <c r="V587" i="1"/>
  <c r="AK484" i="1"/>
  <c r="AM484" i="1"/>
  <c r="AO484" i="1"/>
  <c r="AO275" i="1"/>
  <c r="AK275" i="1"/>
  <c r="AM275" i="1"/>
  <c r="R256" i="1"/>
  <c r="V256" i="1"/>
  <c r="AK826" i="1"/>
  <c r="AO826" i="1"/>
  <c r="AM826" i="1"/>
  <c r="AM269" i="1"/>
  <c r="AK269" i="1"/>
  <c r="AO269" i="1"/>
  <c r="AK1177" i="1"/>
  <c r="AO1177" i="1"/>
  <c r="AM1177" i="1"/>
  <c r="AM14" i="1"/>
  <c r="AK14" i="1"/>
  <c r="AO14" i="1"/>
  <c r="AM47" i="1"/>
  <c r="AO47" i="1"/>
  <c r="AK47" i="1"/>
  <c r="R639" i="1"/>
  <c r="S639" i="1" s="1"/>
  <c r="X639" i="1" s="1"/>
  <c r="V639" i="1"/>
  <c r="AM803" i="1"/>
  <c r="AK803" i="1"/>
  <c r="AO803" i="1"/>
  <c r="AK339" i="1"/>
  <c r="AO339" i="1"/>
  <c r="AM339" i="1"/>
  <c r="AO1155" i="1"/>
  <c r="AK1155" i="1"/>
  <c r="AM1155" i="1"/>
  <c r="R723" i="1"/>
  <c r="S723" i="1" s="1"/>
  <c r="X723" i="1" s="1"/>
  <c r="V723" i="1"/>
  <c r="AM1267" i="1"/>
  <c r="AO1267" i="1"/>
  <c r="AK1267" i="1"/>
  <c r="AM1005" i="1"/>
  <c r="AK1005" i="1"/>
  <c r="AO1005" i="1"/>
  <c r="AO20" i="1"/>
  <c r="AM20" i="1"/>
  <c r="AK20" i="1"/>
  <c r="AM127" i="1"/>
  <c r="AK127" i="1"/>
  <c r="AO127" i="1"/>
  <c r="V1194" i="1"/>
  <c r="R1194" i="1"/>
  <c r="S1194" i="1" s="1"/>
  <c r="X1194" i="1" s="1"/>
  <c r="V458" i="1"/>
  <c r="R458" i="1"/>
  <c r="S458" i="1" s="1"/>
  <c r="X458" i="1" s="1"/>
  <c r="R636" i="1"/>
  <c r="V636" i="1"/>
  <c r="R567" i="1"/>
  <c r="S567" i="1" s="1"/>
  <c r="X567" i="1" s="1"/>
  <c r="V567" i="1"/>
  <c r="R916" i="1"/>
  <c r="V916" i="1"/>
  <c r="R604" i="1"/>
  <c r="S604" i="1" s="1"/>
  <c r="X604" i="1" s="1"/>
  <c r="V604" i="1"/>
  <c r="R208" i="1"/>
  <c r="S208" i="1" s="1"/>
  <c r="X208" i="1" s="1"/>
  <c r="V208" i="1"/>
  <c r="AM16" i="1"/>
  <c r="AK16" i="1"/>
  <c r="AO16" i="1"/>
  <c r="R1075" i="1"/>
  <c r="S1075" i="1" s="1"/>
  <c r="X1075" i="1" s="1"/>
  <c r="V1075" i="1"/>
  <c r="V570" i="1"/>
  <c r="R570" i="1"/>
  <c r="S570" i="1" s="1"/>
  <c r="X570" i="1" s="1"/>
  <c r="AO901" i="1"/>
  <c r="AM901" i="1"/>
  <c r="AK901" i="1"/>
  <c r="R949" i="1"/>
  <c r="S949" i="1" s="1"/>
  <c r="X949" i="1" s="1"/>
  <c r="V949" i="1"/>
  <c r="AO301" i="1"/>
  <c r="AM301" i="1"/>
  <c r="AK301" i="1"/>
  <c r="AM551" i="1"/>
  <c r="AK551" i="1"/>
  <c r="AO551" i="1"/>
  <c r="V64" i="1"/>
  <c r="R64" i="1"/>
  <c r="S64" i="1" s="1"/>
  <c r="X64" i="1" s="1"/>
  <c r="AO708" i="1"/>
  <c r="AM708" i="1"/>
  <c r="AK708" i="1"/>
  <c r="V1148" i="1"/>
  <c r="R1148" i="1"/>
  <c r="S1148" i="1" s="1"/>
  <c r="X1148" i="1" s="1"/>
  <c r="V846" i="1"/>
  <c r="R846" i="1"/>
  <c r="S846" i="1" s="1"/>
  <c r="X846" i="1" s="1"/>
  <c r="AK915" i="1"/>
  <c r="AO915" i="1"/>
  <c r="AM915" i="1"/>
  <c r="AA528" i="1"/>
  <c r="R1120" i="1"/>
  <c r="S1120" i="1" s="1"/>
  <c r="X1120" i="1" s="1"/>
  <c r="V1120" i="1"/>
  <c r="AO510" i="1"/>
  <c r="AM510" i="1"/>
  <c r="AK510" i="1"/>
  <c r="R647" i="1"/>
  <c r="V647" i="1"/>
  <c r="AK1164" i="1"/>
  <c r="AO1164" i="1"/>
  <c r="AM1164" i="1"/>
  <c r="R376" i="1"/>
  <c r="S376" i="1" s="1"/>
  <c r="X376" i="1" s="1"/>
  <c r="V376" i="1"/>
  <c r="AK410" i="1"/>
  <c r="AO410" i="1"/>
  <c r="AM410" i="1"/>
  <c r="AO983" i="1"/>
  <c r="AM983" i="1"/>
  <c r="AK983" i="1"/>
  <c r="AA641" i="1"/>
  <c r="AM753" i="1"/>
  <c r="AK753" i="1"/>
  <c r="AO753" i="1"/>
  <c r="AO567" i="1"/>
  <c r="AK567" i="1"/>
  <c r="AM567" i="1"/>
  <c r="R630" i="1"/>
  <c r="S630" i="1" s="1"/>
  <c r="X630" i="1" s="1"/>
  <c r="V630" i="1"/>
  <c r="R246" i="1"/>
  <c r="S246" i="1" s="1"/>
  <c r="X246" i="1" s="1"/>
  <c r="V246" i="1"/>
  <c r="AO701" i="1"/>
  <c r="AK701" i="1"/>
  <c r="AM701" i="1"/>
  <c r="V872" i="1"/>
  <c r="R872" i="1"/>
  <c r="S872" i="1" s="1"/>
  <c r="X872" i="1" s="1"/>
  <c r="AM1192" i="1"/>
  <c r="AK1192" i="1"/>
  <c r="AO1192" i="1"/>
  <c r="AK1194" i="1"/>
  <c r="AM1194" i="1"/>
  <c r="AO1194" i="1"/>
  <c r="AO478" i="1"/>
  <c r="AM478" i="1"/>
  <c r="AK478" i="1"/>
  <c r="AO172" i="1"/>
  <c r="AK172" i="1"/>
  <c r="AM172" i="1"/>
  <c r="AM421" i="1"/>
  <c r="AO421" i="1"/>
  <c r="AK421" i="1"/>
  <c r="AO360" i="1"/>
  <c r="AM360" i="1"/>
  <c r="AK360" i="1"/>
  <c r="AO470" i="1"/>
  <c r="AM470" i="1"/>
  <c r="AK470" i="1"/>
  <c r="R766" i="1"/>
  <c r="S766" i="1" s="1"/>
  <c r="X766" i="1" s="1"/>
  <c r="V766" i="1"/>
  <c r="AK1140" i="1"/>
  <c r="AM1140" i="1"/>
  <c r="AO1140" i="1"/>
  <c r="AO106" i="1"/>
  <c r="AK106" i="1"/>
  <c r="AM106" i="1"/>
  <c r="V383" i="1"/>
  <c r="R383" i="1"/>
  <c r="S383" i="1" s="1"/>
  <c r="X383" i="1" s="1"/>
  <c r="AM589" i="1"/>
  <c r="AK589" i="1"/>
  <c r="AO589" i="1"/>
  <c r="R603" i="1"/>
  <c r="S603" i="1" s="1"/>
  <c r="X603" i="1" s="1"/>
  <c r="V603" i="1"/>
  <c r="AM1085" i="1"/>
  <c r="AK1085" i="1"/>
  <c r="AO1085" i="1"/>
  <c r="AM1061" i="1"/>
  <c r="AK1061" i="1"/>
  <c r="AO1061" i="1"/>
  <c r="AK185" i="1"/>
  <c r="AM185" i="1"/>
  <c r="AO185" i="1"/>
  <c r="R1247" i="1"/>
  <c r="S1247" i="1" s="1"/>
  <c r="X1247" i="1" s="1"/>
  <c r="V1247" i="1"/>
  <c r="R879" i="1"/>
  <c r="S879" i="1" s="1"/>
  <c r="X879" i="1" s="1"/>
  <c r="V879" i="1"/>
  <c r="R995" i="1"/>
  <c r="S995" i="1" s="1"/>
  <c r="X995" i="1" s="1"/>
  <c r="V995" i="1"/>
  <c r="R169" i="1"/>
  <c r="S169" i="1" s="1"/>
  <c r="X169" i="1" s="1"/>
  <c r="V169" i="1"/>
  <c r="AA1011" i="1"/>
  <c r="V974" i="1"/>
  <c r="R974" i="1"/>
  <c r="W974" i="1" s="1"/>
  <c r="R393" i="1"/>
  <c r="S393" i="1" s="1"/>
  <c r="X393" i="1" s="1"/>
  <c r="V393" i="1"/>
  <c r="AO1231" i="1"/>
  <c r="AM1231" i="1"/>
  <c r="AK1231" i="1"/>
  <c r="AK192" i="1"/>
  <c r="AO192" i="1"/>
  <c r="AM192" i="1"/>
  <c r="AM408" i="1"/>
  <c r="AO408" i="1"/>
  <c r="AK408" i="1"/>
  <c r="V165" i="1"/>
  <c r="R165" i="1"/>
  <c r="S165" i="1" s="1"/>
  <c r="X165" i="1" s="1"/>
  <c r="AO882" i="1"/>
  <c r="AM882" i="1"/>
  <c r="AK882" i="1"/>
  <c r="AK563" i="1"/>
  <c r="AO563" i="1"/>
  <c r="AM563" i="1"/>
  <c r="AO836" i="1"/>
  <c r="AM836" i="1"/>
  <c r="AK836" i="1"/>
  <c r="AO376" i="1"/>
  <c r="AM376" i="1"/>
  <c r="AK376" i="1"/>
  <c r="V1029" i="1"/>
  <c r="R1029" i="1"/>
  <c r="S1029" i="1" s="1"/>
  <c r="X1029" i="1" s="1"/>
  <c r="AK870" i="1"/>
  <c r="AM870" i="1"/>
  <c r="AO870" i="1"/>
  <c r="R920" i="1"/>
  <c r="S920" i="1" s="1"/>
  <c r="X920" i="1" s="1"/>
  <c r="V920" i="1"/>
  <c r="AM1106" i="1"/>
  <c r="AO1106" i="1"/>
  <c r="AK1106" i="1"/>
  <c r="V1127" i="1"/>
  <c r="R1127" i="1"/>
  <c r="S1127" i="1" s="1"/>
  <c r="X1127" i="1" s="1"/>
  <c r="AM599" i="1"/>
  <c r="AK599" i="1"/>
  <c r="AO599" i="1"/>
  <c r="AK312" i="1"/>
  <c r="AM312" i="1"/>
  <c r="AO312" i="1"/>
  <c r="R106" i="1"/>
  <c r="S106" i="1" s="1"/>
  <c r="X106" i="1" s="1"/>
  <c r="V106" i="1"/>
  <c r="AK177" i="1"/>
  <c r="AO177" i="1"/>
  <c r="AM177" i="1"/>
  <c r="AO392" i="1"/>
  <c r="AM392" i="1"/>
  <c r="AK392" i="1"/>
  <c r="R664" i="1"/>
  <c r="S664" i="1" s="1"/>
  <c r="X664" i="1" s="1"/>
  <c r="V664" i="1"/>
  <c r="AM916" i="1"/>
  <c r="AO916" i="1"/>
  <c r="AK916" i="1"/>
  <c r="AO582" i="1"/>
  <c r="AM582" i="1"/>
  <c r="AK582" i="1"/>
  <c r="V141" i="1"/>
  <c r="R141" i="1"/>
  <c r="S141" i="1" s="1"/>
  <c r="X141" i="1" s="1"/>
  <c r="R556" i="1"/>
  <c r="S556" i="1" s="1"/>
  <c r="X556" i="1" s="1"/>
  <c r="V556" i="1"/>
  <c r="R239" i="1"/>
  <c r="V239" i="1"/>
  <c r="AM657" i="1"/>
  <c r="AO657" i="1"/>
  <c r="AK657" i="1"/>
  <c r="AO996" i="1"/>
  <c r="AM996" i="1"/>
  <c r="AK996" i="1"/>
  <c r="AO1013" i="1"/>
  <c r="AK1013" i="1"/>
  <c r="AM1013" i="1"/>
  <c r="AK949" i="1"/>
  <c r="AO949" i="1"/>
  <c r="AM949" i="1"/>
  <c r="AK353" i="1"/>
  <c r="AO353" i="1"/>
  <c r="AM353" i="1"/>
  <c r="AO976" i="1"/>
  <c r="AK976" i="1"/>
  <c r="AM976" i="1"/>
  <c r="AM1234" i="1"/>
  <c r="AK1234" i="1"/>
  <c r="AO1234" i="1"/>
  <c r="AK1021" i="1"/>
  <c r="AO1021" i="1"/>
  <c r="AM1021" i="1"/>
  <c r="R93" i="1"/>
  <c r="S93" i="1" s="1"/>
  <c r="X93" i="1" s="1"/>
  <c r="V93" i="1"/>
  <c r="AK1054" i="1"/>
  <c r="AM1054" i="1"/>
  <c r="AO1054" i="1"/>
  <c r="AK975" i="1"/>
  <c r="AO975" i="1"/>
  <c r="AM975" i="1"/>
  <c r="AO372" i="1"/>
  <c r="AK372" i="1"/>
  <c r="AM372" i="1"/>
  <c r="R769" i="1"/>
  <c r="V769" i="1"/>
  <c r="AK653" i="1"/>
  <c r="AO653" i="1"/>
  <c r="AM653" i="1"/>
  <c r="AK100" i="1"/>
  <c r="AO100" i="1"/>
  <c r="AM100" i="1"/>
  <c r="AK1148" i="1"/>
  <c r="AM1148" i="1"/>
  <c r="AO1148" i="1"/>
  <c r="AO186" i="1"/>
  <c r="AK186" i="1"/>
  <c r="AM186" i="1"/>
  <c r="V265" i="1"/>
  <c r="R265" i="1"/>
  <c r="S265" i="1" s="1"/>
  <c r="X265" i="1" s="1"/>
  <c r="AM111" i="1"/>
  <c r="AK111" i="1"/>
  <c r="AO111" i="1"/>
  <c r="AK37" i="1"/>
  <c r="AM37" i="1"/>
  <c r="AO37" i="1"/>
  <c r="V1193" i="1"/>
  <c r="R1193" i="1"/>
  <c r="S1193" i="1" s="1"/>
  <c r="X1193" i="1" s="1"/>
  <c r="R1131" i="1"/>
  <c r="S1131" i="1" s="1"/>
  <c r="X1131" i="1" s="1"/>
  <c r="V1131" i="1"/>
  <c r="V1078" i="1"/>
  <c r="R1078" i="1"/>
  <c r="S1078" i="1" s="1"/>
  <c r="X1078" i="1" s="1"/>
  <c r="AO622" i="1"/>
  <c r="AK622" i="1"/>
  <c r="AM622" i="1"/>
  <c r="AK467" i="1"/>
  <c r="AO467" i="1"/>
  <c r="AM467" i="1"/>
  <c r="V138" i="1"/>
  <c r="R138" i="1"/>
  <c r="V768" i="1"/>
  <c r="R768" i="1"/>
  <c r="S768" i="1" s="1"/>
  <c r="X768" i="1" s="1"/>
  <c r="AM871" i="1"/>
  <c r="AO871" i="1"/>
  <c r="AK871" i="1"/>
  <c r="AM499" i="1"/>
  <c r="AK499" i="1"/>
  <c r="AO499" i="1"/>
  <c r="AM776" i="1"/>
  <c r="AK776" i="1"/>
  <c r="AO776" i="1"/>
  <c r="R1241" i="1"/>
  <c r="S1241" i="1" s="1"/>
  <c r="X1241" i="1" s="1"/>
  <c r="V1241" i="1"/>
  <c r="R359" i="1"/>
  <c r="S359" i="1" s="1"/>
  <c r="X359" i="1" s="1"/>
  <c r="V359" i="1"/>
  <c r="AK137" i="1"/>
  <c r="AM137" i="1"/>
  <c r="AO137" i="1"/>
  <c r="R220" i="1"/>
  <c r="S220" i="1" s="1"/>
  <c r="X220" i="1" s="1"/>
  <c r="V220" i="1"/>
  <c r="AK609" i="1"/>
  <c r="AM609" i="1"/>
  <c r="AO609" i="1"/>
  <c r="AO1184" i="1"/>
  <c r="AK1184" i="1"/>
  <c r="AM1184" i="1"/>
  <c r="R464" i="1"/>
  <c r="S464" i="1" s="1"/>
  <c r="X464" i="1" s="1"/>
  <c r="V464" i="1"/>
  <c r="AK869" i="1"/>
  <c r="AM869" i="1"/>
  <c r="AO869" i="1"/>
  <c r="AM1230" i="1"/>
  <c r="AK1230" i="1"/>
  <c r="AO1230" i="1"/>
  <c r="V1204" i="1"/>
  <c r="R1204" i="1"/>
  <c r="S1204" i="1" s="1"/>
  <c r="X1204" i="1" s="1"/>
  <c r="R229" i="1"/>
  <c r="S229" i="1" s="1"/>
  <c r="X229" i="1" s="1"/>
  <c r="V229" i="1"/>
  <c r="AM644" i="1"/>
  <c r="AK644" i="1"/>
  <c r="AO644" i="1"/>
  <c r="AM299" i="1"/>
  <c r="AK299" i="1"/>
  <c r="AO299" i="1"/>
  <c r="R185" i="1"/>
  <c r="S185" i="1" s="1"/>
  <c r="X185" i="1" s="1"/>
  <c r="V185" i="1"/>
  <c r="AK72" i="1"/>
  <c r="AM72" i="1"/>
  <c r="AO72" i="1"/>
  <c r="V691" i="1"/>
  <c r="R691" i="1"/>
  <c r="S691" i="1" s="1"/>
  <c r="X691" i="1" s="1"/>
  <c r="R847" i="1"/>
  <c r="S847" i="1" s="1"/>
  <c r="X847" i="1" s="1"/>
  <c r="V847" i="1"/>
  <c r="R268" i="1"/>
  <c r="S268" i="1" s="1"/>
  <c r="X268" i="1" s="1"/>
  <c r="V268" i="1"/>
  <c r="AM145" i="1"/>
  <c r="AK145" i="1"/>
  <c r="AO145" i="1"/>
  <c r="AO83" i="1"/>
  <c r="AM83" i="1"/>
  <c r="AK83" i="1"/>
  <c r="R405" i="1"/>
  <c r="S405" i="1" s="1"/>
  <c r="X405" i="1" s="1"/>
  <c r="V405" i="1"/>
  <c r="AK460" i="1"/>
  <c r="AO460" i="1"/>
  <c r="AM460" i="1"/>
  <c r="AK618" i="1"/>
  <c r="AO618" i="1"/>
  <c r="AM618" i="1"/>
  <c r="AK99" i="1"/>
  <c r="AO99" i="1"/>
  <c r="AM99" i="1"/>
  <c r="V127" i="1"/>
  <c r="R127" i="1"/>
  <c r="S127" i="1" s="1"/>
  <c r="X127" i="1" s="1"/>
  <c r="AM1056" i="1"/>
  <c r="AK1056" i="1"/>
  <c r="AO1056" i="1"/>
  <c r="AO223" i="1"/>
  <c r="AM223" i="1"/>
  <c r="AK223" i="1"/>
  <c r="V1178" i="1"/>
  <c r="R1178" i="1"/>
  <c r="S1178" i="1" s="1"/>
  <c r="X1178" i="1" s="1"/>
  <c r="R1117" i="1"/>
  <c r="S1117" i="1" s="1"/>
  <c r="X1117" i="1" s="1"/>
  <c r="V1117" i="1"/>
  <c r="AO1175" i="1"/>
  <c r="AM1175" i="1"/>
  <c r="AK1175" i="1"/>
  <c r="R602" i="1"/>
  <c r="S602" i="1" s="1"/>
  <c r="X602" i="1" s="1"/>
  <c r="V602" i="1"/>
  <c r="AO444" i="1"/>
  <c r="AM444" i="1"/>
  <c r="AK444" i="1"/>
  <c r="AO121" i="1"/>
  <c r="AM121" i="1"/>
  <c r="AK121" i="1"/>
  <c r="AK1130" i="1"/>
  <c r="AO1130" i="1"/>
  <c r="AM1130" i="1"/>
  <c r="V595" i="1"/>
  <c r="R595" i="1"/>
  <c r="S595" i="1" s="1"/>
  <c r="X595" i="1" s="1"/>
  <c r="AO303" i="1"/>
  <c r="AM303" i="1"/>
  <c r="AK303" i="1"/>
  <c r="AM521" i="1"/>
  <c r="AO521" i="1"/>
  <c r="AK521" i="1"/>
  <c r="R725" i="1"/>
  <c r="S725" i="1" s="1"/>
  <c r="X725" i="1" s="1"/>
  <c r="V725" i="1"/>
  <c r="AM754" i="1"/>
  <c r="AO754" i="1"/>
  <c r="AK754" i="1"/>
  <c r="V1020" i="1"/>
  <c r="R1020" i="1"/>
  <c r="S1020" i="1" s="1"/>
  <c r="X1020" i="1" s="1"/>
  <c r="R1109" i="1"/>
  <c r="S1109" i="1" s="1"/>
  <c r="X1109" i="1" s="1"/>
  <c r="V1109" i="1"/>
  <c r="AO931" i="1"/>
  <c r="AK931" i="1"/>
  <c r="AM931" i="1"/>
  <c r="AK627" i="1"/>
  <c r="AO627" i="1"/>
  <c r="AM627" i="1"/>
  <c r="AO966" i="1"/>
  <c r="AM966" i="1"/>
  <c r="AK966" i="1"/>
  <c r="AK912" i="1"/>
  <c r="AM912" i="1"/>
  <c r="AO912" i="1"/>
  <c r="V715" i="1"/>
  <c r="R715" i="1"/>
  <c r="S715" i="1" s="1"/>
  <c r="X715" i="1" s="1"/>
  <c r="G21" i="5"/>
  <c r="AK155" i="1"/>
  <c r="K21" i="5"/>
  <c r="AO155" i="1"/>
  <c r="AM155" i="1"/>
  <c r="H21" i="5"/>
  <c r="V562" i="1"/>
  <c r="R562" i="1"/>
  <c r="S562" i="1" s="1"/>
  <c r="X562" i="1" s="1"/>
  <c r="V139" i="1"/>
  <c r="R139" i="1"/>
  <c r="S139" i="1" s="1"/>
  <c r="X139" i="1" s="1"/>
  <c r="R611" i="1"/>
  <c r="S611" i="1" s="1"/>
  <c r="X611" i="1" s="1"/>
  <c r="V611" i="1"/>
  <c r="V870" i="1"/>
  <c r="R870" i="1"/>
  <c r="S870" i="1" s="1"/>
  <c r="X870" i="1" s="1"/>
  <c r="AM131" i="1"/>
  <c r="AK131" i="1"/>
  <c r="AO131" i="1"/>
  <c r="AK254" i="1"/>
  <c r="AO254" i="1"/>
  <c r="AM254" i="1"/>
  <c r="AO1160" i="1"/>
  <c r="AM1160" i="1"/>
  <c r="AK1160" i="1"/>
  <c r="AK740" i="1"/>
  <c r="AM740" i="1"/>
  <c r="AO740" i="1"/>
  <c r="AO744" i="1"/>
  <c r="AM744" i="1"/>
  <c r="AK744" i="1"/>
  <c r="AO399" i="1"/>
  <c r="AM399" i="1"/>
  <c r="AK399" i="1"/>
  <c r="AM492" i="1"/>
  <c r="AO492" i="1"/>
  <c r="AK492" i="1"/>
  <c r="AK261" i="1"/>
  <c r="AM261" i="1"/>
  <c r="AO261" i="1"/>
  <c r="V466" i="1"/>
  <c r="R466" i="1"/>
  <c r="S466" i="1" s="1"/>
  <c r="X466" i="1" s="1"/>
  <c r="V225" i="1"/>
  <c r="R225" i="1"/>
  <c r="S225" i="1" s="1"/>
  <c r="X225" i="1" s="1"/>
  <c r="V738" i="1"/>
  <c r="R738" i="1"/>
  <c r="S738" i="1" s="1"/>
  <c r="X738" i="1" s="1"/>
  <c r="AK666" i="1"/>
  <c r="AO666" i="1"/>
  <c r="AM666" i="1"/>
  <c r="AO704" i="1"/>
  <c r="AK704" i="1"/>
  <c r="AM704" i="1"/>
  <c r="R576" i="1"/>
  <c r="S576" i="1" s="1"/>
  <c r="X576" i="1" s="1"/>
  <c r="V576" i="1"/>
  <c r="R1153" i="1"/>
  <c r="S1153" i="1" s="1"/>
  <c r="X1153" i="1" s="1"/>
  <c r="V1153" i="1"/>
  <c r="V149" i="1"/>
  <c r="R149" i="1"/>
  <c r="S149" i="1" s="1"/>
  <c r="X149" i="1" s="1"/>
  <c r="AK588" i="1"/>
  <c r="AM588" i="1"/>
  <c r="AO588" i="1"/>
  <c r="V512" i="1"/>
  <c r="R512" i="1"/>
  <c r="S512" i="1" s="1"/>
  <c r="X512" i="1" s="1"/>
  <c r="R89" i="1"/>
  <c r="S89" i="1" s="1"/>
  <c r="X89" i="1" s="1"/>
  <c r="V89" i="1"/>
  <c r="V1189" i="1"/>
  <c r="R1189" i="1"/>
  <c r="S1189" i="1" s="1"/>
  <c r="X1189" i="1" s="1"/>
  <c r="AO459" i="1"/>
  <c r="AM459" i="1"/>
  <c r="AK459" i="1"/>
  <c r="R443" i="1"/>
  <c r="S443" i="1" s="1"/>
  <c r="X443" i="1" s="1"/>
  <c r="V443" i="1"/>
  <c r="V414" i="1"/>
  <c r="R414" i="1"/>
  <c r="AK579" i="1"/>
  <c r="AO579" i="1"/>
  <c r="AM579" i="1"/>
  <c r="AK1109" i="1"/>
  <c r="AM1109" i="1"/>
  <c r="AO1109" i="1"/>
  <c r="R698" i="1"/>
  <c r="S698" i="1" s="1"/>
  <c r="X698" i="1" s="1"/>
  <c r="V698" i="1"/>
  <c r="AO486" i="1"/>
  <c r="AM486" i="1"/>
  <c r="AK486" i="1"/>
  <c r="AK101" i="1"/>
  <c r="AM101" i="1"/>
  <c r="AO101" i="1"/>
  <c r="R939" i="1"/>
  <c r="S939" i="1" s="1"/>
  <c r="X939" i="1" s="1"/>
  <c r="V939" i="1"/>
  <c r="AO74" i="1"/>
  <c r="AK74" i="1"/>
  <c r="AM74" i="1"/>
  <c r="AM1058" i="1"/>
  <c r="AK1058" i="1"/>
  <c r="AO1058" i="1"/>
  <c r="R839" i="1"/>
  <c r="V839" i="1"/>
  <c r="R355" i="1"/>
  <c r="S355" i="1" s="1"/>
  <c r="X355" i="1" s="1"/>
  <c r="V355" i="1"/>
  <c r="AK806" i="1"/>
  <c r="AM806" i="1"/>
  <c r="AO806" i="1"/>
  <c r="R998" i="1"/>
  <c r="S998" i="1" s="1"/>
  <c r="X998" i="1" s="1"/>
  <c r="V998" i="1"/>
  <c r="AM140" i="1"/>
  <c r="AO140" i="1"/>
  <c r="AK140" i="1"/>
  <c r="AO453" i="1"/>
  <c r="AM453" i="1"/>
  <c r="AK453" i="1"/>
  <c r="AK458" i="1"/>
  <c r="AM458" i="1"/>
  <c r="AO458" i="1"/>
  <c r="AK973" i="1"/>
  <c r="AO973" i="1"/>
  <c r="AM973" i="1"/>
  <c r="V529" i="1"/>
  <c r="R529" i="1"/>
  <c r="S529" i="1" s="1"/>
  <c r="X529" i="1" s="1"/>
  <c r="AO840" i="1"/>
  <c r="AK840" i="1"/>
  <c r="AM840" i="1"/>
  <c r="V978" i="1"/>
  <c r="R978" i="1"/>
  <c r="S978" i="1" s="1"/>
  <c r="X978" i="1" s="1"/>
  <c r="AM597" i="1"/>
  <c r="AO597" i="1"/>
  <c r="AK597" i="1"/>
  <c r="AO435" i="1"/>
  <c r="AM435" i="1"/>
  <c r="AK435" i="1"/>
  <c r="AK1244" i="1"/>
  <c r="AM1244" i="1"/>
  <c r="AO1244" i="1"/>
  <c r="AK1146" i="1"/>
  <c r="AM1146" i="1"/>
  <c r="AO1146" i="1"/>
  <c r="AO1219" i="1"/>
  <c r="AM1219" i="1"/>
  <c r="AK1219" i="1"/>
  <c r="V298" i="1"/>
  <c r="R298" i="1"/>
  <c r="S298" i="1" s="1"/>
  <c r="X298" i="1" s="1"/>
  <c r="R80" i="1"/>
  <c r="S80" i="1" s="1"/>
  <c r="X80" i="1" s="1"/>
  <c r="V80" i="1"/>
  <c r="AO405" i="1"/>
  <c r="AK405" i="1"/>
  <c r="AM405" i="1"/>
  <c r="V778" i="1"/>
  <c r="R778" i="1"/>
  <c r="S778" i="1" s="1"/>
  <c r="X778" i="1" s="1"/>
  <c r="AO169" i="1"/>
  <c r="AK169" i="1"/>
  <c r="AM169" i="1"/>
  <c r="R886" i="1"/>
  <c r="S886" i="1" s="1"/>
  <c r="X886" i="1" s="1"/>
  <c r="V886" i="1"/>
  <c r="AK1142" i="1"/>
  <c r="AO1142" i="1"/>
  <c r="AM1142" i="1"/>
  <c r="AK1205" i="1"/>
  <c r="AM1205" i="1"/>
  <c r="AO1205" i="1"/>
  <c r="AM165" i="1"/>
  <c r="AO165" i="1"/>
  <c r="AK165" i="1"/>
  <c r="R1085" i="1"/>
  <c r="S1085" i="1" s="1"/>
  <c r="X1085" i="1" s="1"/>
  <c r="V1085" i="1"/>
  <c r="V481" i="1"/>
  <c r="R481" i="1"/>
  <c r="S481" i="1" s="1"/>
  <c r="X481" i="1" s="1"/>
  <c r="V1179" i="1"/>
  <c r="R1179" i="1"/>
  <c r="S1179" i="1" s="1"/>
  <c r="X1179" i="1" s="1"/>
  <c r="R668" i="1"/>
  <c r="V668" i="1"/>
  <c r="V1111" i="1"/>
  <c r="R1111" i="1"/>
  <c r="S1111" i="1" s="1"/>
  <c r="X1111" i="1" s="1"/>
  <c r="R341" i="1"/>
  <c r="S341" i="1" s="1"/>
  <c r="X341" i="1" s="1"/>
  <c r="V341" i="1"/>
  <c r="AM552" i="1"/>
  <c r="AO552" i="1"/>
  <c r="AK552" i="1"/>
  <c r="AM1024" i="1"/>
  <c r="AO1024" i="1"/>
  <c r="AK1024" i="1"/>
  <c r="V656" i="1"/>
  <c r="R656" i="1"/>
  <c r="S656" i="1" s="1"/>
  <c r="X656" i="1" s="1"/>
  <c r="AO279" i="1"/>
  <c r="AM279" i="1"/>
  <c r="AK279" i="1"/>
  <c r="V100" i="1"/>
  <c r="R100" i="1"/>
  <c r="S100" i="1" s="1"/>
  <c r="X100" i="1" s="1"/>
  <c r="AK801" i="1"/>
  <c r="AO801" i="1"/>
  <c r="AM801" i="1"/>
  <c r="AK920" i="1"/>
  <c r="AO920" i="1"/>
  <c r="AM920" i="1"/>
  <c r="AM433" i="1"/>
  <c r="AK433" i="1"/>
  <c r="AO433" i="1"/>
  <c r="R1198" i="1"/>
  <c r="S1198" i="1" s="1"/>
  <c r="X1198" i="1" s="1"/>
  <c r="V1198" i="1"/>
  <c r="R73" i="1"/>
  <c r="S73" i="1" s="1"/>
  <c r="X73" i="1" s="1"/>
  <c r="V73" i="1"/>
  <c r="R337" i="1"/>
  <c r="S337" i="1" s="1"/>
  <c r="X337" i="1" s="1"/>
  <c r="V337" i="1"/>
  <c r="R651" i="1"/>
  <c r="S651" i="1" s="1"/>
  <c r="X651" i="1" s="1"/>
  <c r="V651" i="1"/>
  <c r="R676" i="1"/>
  <c r="V676" i="1"/>
  <c r="AO852" i="1"/>
  <c r="AM852" i="1"/>
  <c r="AK852" i="1"/>
  <c r="AM927" i="1"/>
  <c r="AO927" i="1"/>
  <c r="AK927" i="1"/>
  <c r="V336" i="1"/>
  <c r="R336" i="1"/>
  <c r="S336" i="1" s="1"/>
  <c r="X336" i="1" s="1"/>
  <c r="AO903" i="1"/>
  <c r="AK903" i="1"/>
  <c r="AM903" i="1"/>
  <c r="V1186" i="1"/>
  <c r="R1186" i="1"/>
  <c r="S1186" i="1" s="1"/>
  <c r="X1186" i="1" s="1"/>
  <c r="AM692" i="1"/>
  <c r="AO692" i="1"/>
  <c r="AK692" i="1"/>
  <c r="AM45" i="1"/>
  <c r="AO45" i="1"/>
  <c r="AK45" i="1"/>
  <c r="AK843" i="1"/>
  <c r="AO843" i="1"/>
  <c r="AM843" i="1"/>
  <c r="R889" i="1"/>
  <c r="S889" i="1" s="1"/>
  <c r="X889" i="1" s="1"/>
  <c r="V889" i="1"/>
  <c r="AM1141" i="1"/>
  <c r="AO1141" i="1"/>
  <c r="AK1141" i="1"/>
  <c r="V519" i="1"/>
  <c r="R519" i="1"/>
  <c r="S519" i="1" s="1"/>
  <c r="X519" i="1" s="1"/>
  <c r="AO695" i="1"/>
  <c r="AK695" i="1"/>
  <c r="AM695" i="1"/>
  <c r="R883" i="1"/>
  <c r="S883" i="1" s="1"/>
  <c r="X883" i="1" s="1"/>
  <c r="V883" i="1"/>
  <c r="AO440" i="1"/>
  <c r="AM440" i="1"/>
  <c r="AK440" i="1"/>
  <c r="K16" i="5"/>
  <c r="AK594" i="1"/>
  <c r="G16" i="5"/>
  <c r="AO594" i="1"/>
  <c r="AM594" i="1"/>
  <c r="H16" i="5"/>
  <c r="AK957" i="1"/>
  <c r="AM957" i="1"/>
  <c r="AO957" i="1"/>
  <c r="V147" i="1"/>
  <c r="R147" i="1"/>
  <c r="S147" i="1" s="1"/>
  <c r="X147" i="1" s="1"/>
  <c r="R963" i="1"/>
  <c r="S963" i="1" s="1"/>
  <c r="X963" i="1" s="1"/>
  <c r="V963" i="1"/>
  <c r="R821" i="1"/>
  <c r="S821" i="1" s="1"/>
  <c r="X821" i="1" s="1"/>
  <c r="V821" i="1"/>
  <c r="R328" i="1"/>
  <c r="S328" i="1" s="1"/>
  <c r="X328" i="1" s="1"/>
  <c r="V328" i="1"/>
  <c r="R951" i="1"/>
  <c r="V951" i="1"/>
  <c r="R351" i="1"/>
  <c r="S351" i="1" s="1"/>
  <c r="X351" i="1" s="1"/>
  <c r="V351" i="1"/>
  <c r="AK27" i="1"/>
  <c r="AO27" i="1"/>
  <c r="AM27" i="1"/>
  <c r="V964" i="1"/>
  <c r="R964" i="1"/>
  <c r="S964" i="1" s="1"/>
  <c r="X964" i="1" s="1"/>
  <c r="AO960" i="1"/>
  <c r="AK960" i="1"/>
  <c r="AM960" i="1"/>
  <c r="AM400" i="1"/>
  <c r="AK400" i="1"/>
  <c r="AO400" i="1"/>
  <c r="R1089" i="1"/>
  <c r="S1089" i="1" s="1"/>
  <c r="X1089" i="1" s="1"/>
  <c r="V1089" i="1"/>
  <c r="AK361" i="1"/>
  <c r="AM361" i="1"/>
  <c r="AO361" i="1"/>
  <c r="AM1176" i="1"/>
  <c r="AK1176" i="1"/>
  <c r="AO1176" i="1"/>
  <c r="V363" i="1"/>
  <c r="R363" i="1"/>
  <c r="AM31" i="1"/>
  <c r="AO31" i="1"/>
  <c r="AK31" i="1"/>
  <c r="AA1014" i="1"/>
  <c r="R812" i="1"/>
  <c r="S812" i="1" s="1"/>
  <c r="X812" i="1" s="1"/>
  <c r="V812" i="1"/>
  <c r="AM528" i="1"/>
  <c r="AO528" i="1"/>
  <c r="AK528" i="1"/>
  <c r="V453" i="1"/>
  <c r="R453" i="1"/>
  <c r="S453" i="1" s="1"/>
  <c r="X453" i="1" s="1"/>
  <c r="AK429" i="1"/>
  <c r="AO429" i="1"/>
  <c r="AM429" i="1"/>
  <c r="R496" i="1"/>
  <c r="S496" i="1" s="1"/>
  <c r="X496" i="1" s="1"/>
  <c r="V496" i="1"/>
  <c r="V628" i="1"/>
  <c r="R628" i="1"/>
  <c r="S628" i="1" s="1"/>
  <c r="X628" i="1" s="1"/>
  <c r="AM1189" i="1"/>
  <c r="AO1189" i="1"/>
  <c r="AK1189" i="1"/>
  <c r="V274" i="1"/>
  <c r="R274" i="1"/>
  <c r="S274" i="1" s="1"/>
  <c r="X274" i="1" s="1"/>
  <c r="R671" i="1"/>
  <c r="S671" i="1" s="1"/>
  <c r="X671" i="1" s="1"/>
  <c r="V671" i="1"/>
  <c r="AK221" i="1"/>
  <c r="AM221" i="1"/>
  <c r="AO221" i="1"/>
  <c r="V267" i="1"/>
  <c r="R267" i="1"/>
  <c r="S267" i="1" s="1"/>
  <c r="X267" i="1" s="1"/>
  <c r="R614" i="1"/>
  <c r="S614" i="1" s="1"/>
  <c r="X614" i="1" s="1"/>
  <c r="V614" i="1"/>
  <c r="R631" i="1"/>
  <c r="S631" i="1" s="1"/>
  <c r="X631" i="1" s="1"/>
  <c r="V631" i="1"/>
  <c r="AK69" i="1"/>
  <c r="AO69" i="1"/>
  <c r="AM69" i="1"/>
  <c r="AK814" i="1"/>
  <c r="AO814" i="1"/>
  <c r="AM814" i="1"/>
  <c r="AO765" i="1"/>
  <c r="AK765" i="1"/>
  <c r="AM765" i="1"/>
  <c r="V110" i="1"/>
  <c r="R110" i="1"/>
  <c r="S110" i="1" s="1"/>
  <c r="X110" i="1" s="1"/>
  <c r="V597" i="1"/>
  <c r="R597" i="1"/>
  <c r="S597" i="1" s="1"/>
  <c r="X597" i="1" s="1"/>
  <c r="AO972" i="1"/>
  <c r="AM972" i="1"/>
  <c r="AK972" i="1"/>
  <c r="AO647" i="1"/>
  <c r="AM647" i="1"/>
  <c r="AK647" i="1"/>
  <c r="AM272" i="1"/>
  <c r="AO272" i="1"/>
  <c r="AK272" i="1"/>
  <c r="R753" i="1"/>
  <c r="S753" i="1" s="1"/>
  <c r="X753" i="1" s="1"/>
  <c r="V753" i="1"/>
  <c r="R775" i="1"/>
  <c r="S775" i="1" s="1"/>
  <c r="X775" i="1" s="1"/>
  <c r="V775" i="1"/>
  <c r="R552" i="1"/>
  <c r="V552" i="1"/>
  <c r="AM282" i="1"/>
  <c r="AK282" i="1"/>
  <c r="AO282" i="1"/>
  <c r="V186" i="1"/>
  <c r="R186" i="1"/>
  <c r="S186" i="1" s="1"/>
  <c r="X186" i="1" s="1"/>
  <c r="AK656" i="1"/>
  <c r="AO656" i="1"/>
  <c r="AM656" i="1"/>
  <c r="R270" i="1"/>
  <c r="S270" i="1" s="1"/>
  <c r="X270" i="1" s="1"/>
  <c r="V270" i="1"/>
  <c r="AM283" i="1"/>
  <c r="AO283" i="1"/>
  <c r="AK283" i="1"/>
  <c r="AM1213" i="1"/>
  <c r="AK1213" i="1"/>
  <c r="AO1213" i="1"/>
  <c r="AO340" i="1"/>
  <c r="AM340" i="1"/>
  <c r="AK340" i="1"/>
  <c r="AM363" i="1"/>
  <c r="AO363" i="1"/>
  <c r="AK363" i="1"/>
  <c r="R976" i="1"/>
  <c r="S976" i="1" s="1"/>
  <c r="X976" i="1" s="1"/>
  <c r="V976" i="1"/>
  <c r="R312" i="1"/>
  <c r="S312" i="1" s="1"/>
  <c r="X312" i="1" s="1"/>
  <c r="V312" i="1"/>
  <c r="R287" i="1"/>
  <c r="S287" i="1" s="1"/>
  <c r="X287" i="1" s="1"/>
  <c r="V287" i="1"/>
  <c r="AK151" i="1"/>
  <c r="AO151" i="1"/>
  <c r="AM151" i="1"/>
  <c r="R269" i="1"/>
  <c r="S269" i="1" s="1"/>
  <c r="X269" i="1" s="1"/>
  <c r="V269" i="1"/>
  <c r="AO1129" i="1"/>
  <c r="AK1129" i="1"/>
  <c r="AM1129" i="1"/>
  <c r="R737" i="1"/>
  <c r="S737" i="1" s="1"/>
  <c r="X737" i="1" s="1"/>
  <c r="V737" i="1"/>
  <c r="AO1210" i="1"/>
  <c r="AM1210" i="1"/>
  <c r="AK1210" i="1"/>
  <c r="AO237" i="1"/>
  <c r="AM237" i="1"/>
  <c r="AK237" i="1"/>
  <c r="V322" i="1"/>
  <c r="R322" i="1"/>
  <c r="S322" i="1" s="1"/>
  <c r="X322" i="1" s="1"/>
  <c r="V1091" i="1"/>
  <c r="R1091" i="1"/>
  <c r="S1091" i="1" s="1"/>
  <c r="X1091" i="1" s="1"/>
  <c r="R932" i="1"/>
  <c r="S932" i="1" s="1"/>
  <c r="X932" i="1" s="1"/>
  <c r="V932" i="1"/>
  <c r="AM648" i="1"/>
  <c r="AK648" i="1"/>
  <c r="AO648" i="1"/>
  <c r="AK709" i="1"/>
  <c r="AO709" i="1"/>
  <c r="AM709" i="1"/>
  <c r="AO771" i="1"/>
  <c r="AK771" i="1"/>
  <c r="AM771" i="1"/>
  <c r="R1173" i="1"/>
  <c r="S1173" i="1" s="1"/>
  <c r="X1173" i="1" s="1"/>
  <c r="V1173" i="1"/>
  <c r="AM913" i="1"/>
  <c r="AO913" i="1"/>
  <c r="AK913" i="1"/>
  <c r="R1121" i="1"/>
  <c r="S1121" i="1" s="1"/>
  <c r="X1121" i="1" s="1"/>
  <c r="V1121" i="1"/>
  <c r="R409" i="1"/>
  <c r="S409" i="1" s="1"/>
  <c r="X409" i="1" s="1"/>
  <c r="V409" i="1"/>
  <c r="V657" i="1"/>
  <c r="R657" i="1"/>
  <c r="S657" i="1" s="1"/>
  <c r="X657" i="1" s="1"/>
  <c r="R475" i="1"/>
  <c r="S475" i="1" s="1"/>
  <c r="X475" i="1" s="1"/>
  <c r="V475" i="1"/>
  <c r="AK404" i="1"/>
  <c r="AO404" i="1"/>
  <c r="AM404" i="1"/>
  <c r="AO1166" i="1"/>
  <c r="AM1166" i="1"/>
  <c r="AK1166" i="1"/>
  <c r="R960" i="1"/>
  <c r="S960" i="1" s="1"/>
  <c r="X960" i="1" s="1"/>
  <c r="V960" i="1"/>
  <c r="AO136" i="1"/>
  <c r="AM136" i="1"/>
  <c r="AK136" i="1"/>
  <c r="R343" i="1"/>
  <c r="S343" i="1" s="1"/>
  <c r="X343" i="1" s="1"/>
  <c r="V343" i="1"/>
  <c r="V934" i="1"/>
  <c r="R934" i="1"/>
  <c r="S934" i="1" s="1"/>
  <c r="X934" i="1" s="1"/>
  <c r="AK761" i="1"/>
  <c r="AO761" i="1"/>
  <c r="AM761" i="1"/>
  <c r="AM929" i="1"/>
  <c r="AK929" i="1"/>
  <c r="AO929" i="1"/>
  <c r="AK359" i="1"/>
  <c r="AM359" i="1"/>
  <c r="AO359" i="1"/>
  <c r="R577" i="1"/>
  <c r="S577" i="1" s="1"/>
  <c r="X577" i="1" s="1"/>
  <c r="V577" i="1"/>
  <c r="R835" i="1"/>
  <c r="V835" i="1"/>
  <c r="R658" i="1"/>
  <c r="S658" i="1" s="1"/>
  <c r="X658" i="1" s="1"/>
  <c r="V658" i="1"/>
  <c r="R515" i="1"/>
  <c r="S515" i="1" s="1"/>
  <c r="X515" i="1" s="1"/>
  <c r="V515" i="1"/>
  <c r="V154" i="1"/>
  <c r="R154" i="1"/>
  <c r="S154" i="1" s="1"/>
  <c r="X154" i="1" s="1"/>
  <c r="AM1020" i="1"/>
  <c r="AO1020" i="1"/>
  <c r="AK1020" i="1"/>
  <c r="R828" i="1"/>
  <c r="S828" i="1" s="1"/>
  <c r="X828" i="1" s="1"/>
  <c r="V828" i="1"/>
  <c r="R615" i="1"/>
  <c r="S615" i="1" s="1"/>
  <c r="X615" i="1" s="1"/>
  <c r="V615" i="1"/>
  <c r="R842" i="1"/>
  <c r="S842" i="1" s="1"/>
  <c r="X842" i="1" s="1"/>
  <c r="V842" i="1"/>
  <c r="AK1105" i="1"/>
  <c r="AM1105" i="1"/>
  <c r="AO1105" i="1"/>
  <c r="AM821" i="1"/>
  <c r="AO821" i="1"/>
  <c r="AK821" i="1"/>
  <c r="R1188" i="1"/>
  <c r="S1188" i="1" s="1"/>
  <c r="X1188" i="1" s="1"/>
  <c r="V1188" i="1"/>
  <c r="R1093" i="1"/>
  <c r="S1093" i="1" s="1"/>
  <c r="X1093" i="1" s="1"/>
  <c r="V1093" i="1"/>
  <c r="AK663" i="1"/>
  <c r="AM663" i="1"/>
  <c r="AO663" i="1"/>
  <c r="R348" i="1"/>
  <c r="S348" i="1" s="1"/>
  <c r="X348" i="1" s="1"/>
  <c r="V348" i="1"/>
  <c r="R1260" i="1"/>
  <c r="S1260" i="1" s="1"/>
  <c r="X1260" i="1" s="1"/>
  <c r="V1260" i="1"/>
  <c r="V434" i="1"/>
  <c r="R434" i="1"/>
  <c r="S434" i="1" s="1"/>
  <c r="X434" i="1" s="1"/>
  <c r="V364" i="1"/>
  <c r="R364" i="1"/>
  <c r="S364" i="1" s="1"/>
  <c r="X364" i="1" s="1"/>
  <c r="AO796" i="1"/>
  <c r="AK796" i="1"/>
  <c r="AM796" i="1"/>
  <c r="V1257" i="1"/>
  <c r="R1257" i="1"/>
  <c r="S1257" i="1" s="1"/>
  <c r="X1257" i="1" s="1"/>
  <c r="V1208" i="1"/>
  <c r="R1208" i="1"/>
  <c r="AK731" i="1"/>
  <c r="AM731" i="1"/>
  <c r="AO731" i="1"/>
  <c r="AK1203" i="1"/>
  <c r="AO1203" i="1"/>
  <c r="AM1203" i="1"/>
  <c r="AK258" i="1"/>
  <c r="AM258" i="1"/>
  <c r="AO258" i="1"/>
  <c r="AO1116" i="1"/>
  <c r="AM1116" i="1"/>
  <c r="AK1116" i="1"/>
  <c r="R478" i="1"/>
  <c r="S478" i="1" s="1"/>
  <c r="X478" i="1" s="1"/>
  <c r="V478" i="1"/>
  <c r="AM829" i="1"/>
  <c r="AO829" i="1"/>
  <c r="AK829" i="1"/>
  <c r="V205" i="1"/>
  <c r="R205" i="1"/>
  <c r="AK853" i="1"/>
  <c r="AO853" i="1"/>
  <c r="AM853" i="1"/>
  <c r="AK1222" i="1"/>
  <c r="AO1222" i="1"/>
  <c r="AM1222" i="1"/>
  <c r="AK1019" i="1"/>
  <c r="AM1019" i="1"/>
  <c r="AO1019" i="1"/>
  <c r="V397" i="1"/>
  <c r="R397" i="1"/>
  <c r="S397" i="1" s="1"/>
  <c r="X397" i="1" s="1"/>
  <c r="R690" i="1"/>
  <c r="S690" i="1" s="1"/>
  <c r="X690" i="1" s="1"/>
  <c r="V690" i="1"/>
  <c r="R733" i="1"/>
  <c r="S733" i="1" s="1"/>
  <c r="X733" i="1" s="1"/>
  <c r="V733" i="1"/>
  <c r="R687" i="1"/>
  <c r="V687" i="1"/>
  <c r="R819" i="1"/>
  <c r="S819" i="1" s="1"/>
  <c r="X819" i="1" s="1"/>
  <c r="V819" i="1"/>
  <c r="R1245" i="1"/>
  <c r="V1245" i="1"/>
  <c r="V980" i="1"/>
  <c r="R980" i="1"/>
  <c r="S980" i="1" s="1"/>
  <c r="X980" i="1" s="1"/>
  <c r="AM44" i="1"/>
  <c r="AO44" i="1"/>
  <c r="AK44" i="1"/>
  <c r="V266" i="1"/>
  <c r="R266" i="1"/>
  <c r="S266" i="1" s="1"/>
  <c r="X266" i="1" s="1"/>
  <c r="AO1086" i="1"/>
  <c r="AK1086" i="1"/>
  <c r="AM1086" i="1"/>
  <c r="AM455" i="1"/>
  <c r="AO455" i="1"/>
  <c r="AK455" i="1"/>
  <c r="AO1260" i="1"/>
  <c r="AM1260" i="1"/>
  <c r="AK1260" i="1"/>
  <c r="AM725" i="1"/>
  <c r="AO725" i="1"/>
  <c r="AK725" i="1"/>
  <c r="R1058" i="1"/>
  <c r="S1058" i="1" s="1"/>
  <c r="X1058" i="1" s="1"/>
  <c r="V1058" i="1"/>
  <c r="V956" i="1"/>
  <c r="R956" i="1"/>
  <c r="S956" i="1" s="1"/>
  <c r="X956" i="1" s="1"/>
  <c r="AO174" i="1"/>
  <c r="AM174" i="1"/>
  <c r="AK174" i="1"/>
  <c r="AO574" i="1"/>
  <c r="AK574" i="1"/>
  <c r="AM574" i="1"/>
  <c r="AK318" i="1"/>
  <c r="AO318" i="1"/>
  <c r="AM318" i="1"/>
  <c r="AM302" i="1"/>
  <c r="AK302" i="1"/>
  <c r="AO302" i="1"/>
  <c r="AK96" i="1"/>
  <c r="AO96" i="1"/>
  <c r="AM96" i="1"/>
  <c r="R1200" i="1"/>
  <c r="S1200" i="1" s="1"/>
  <c r="X1200" i="1" s="1"/>
  <c r="V1200" i="1"/>
  <c r="AM1091" i="1"/>
  <c r="AK1091" i="1"/>
  <c r="AO1091" i="1"/>
  <c r="AO218" i="1"/>
  <c r="AM218" i="1"/>
  <c r="AK218" i="1"/>
  <c r="R853" i="1"/>
  <c r="S853" i="1" s="1"/>
  <c r="X853" i="1" s="1"/>
  <c r="V853" i="1"/>
  <c r="AO1038" i="1"/>
  <c r="AK1038" i="1"/>
  <c r="AM1038" i="1"/>
  <c r="R619" i="1"/>
  <c r="S619" i="1" s="1"/>
  <c r="X619" i="1" s="1"/>
  <c r="V619" i="1"/>
  <c r="R252" i="1"/>
  <c r="S252" i="1" s="1"/>
  <c r="X252" i="1" s="1"/>
  <c r="V252" i="1"/>
  <c r="AK1057" i="1"/>
  <c r="AM1057" i="1"/>
  <c r="AO1057" i="1"/>
  <c r="V897" i="1"/>
  <c r="R897" i="1"/>
  <c r="S897" i="1" s="1"/>
  <c r="X897" i="1" s="1"/>
  <c r="R1214" i="1"/>
  <c r="S1214" i="1" s="1"/>
  <c r="X1214" i="1" s="1"/>
  <c r="V1214" i="1"/>
  <c r="AO270" i="1"/>
  <c r="AM270" i="1"/>
  <c r="AK270" i="1"/>
  <c r="V259" i="1"/>
  <c r="R259" i="1"/>
  <c r="S259" i="1" s="1"/>
  <c r="X259" i="1" s="1"/>
  <c r="R638" i="1"/>
  <c r="V638" i="1"/>
  <c r="AM954" i="1"/>
  <c r="AO954" i="1"/>
  <c r="AK954" i="1"/>
  <c r="R372" i="1"/>
  <c r="S372" i="1" s="1"/>
  <c r="X372" i="1" s="1"/>
  <c r="V372" i="1"/>
  <c r="AO890" i="1"/>
  <c r="AM890" i="1"/>
  <c r="AK890" i="1"/>
  <c r="AM436" i="1"/>
  <c r="AO436" i="1"/>
  <c r="AK436" i="1"/>
  <c r="AA642" i="1"/>
  <c r="V1030" i="1"/>
  <c r="R1030" i="1"/>
  <c r="S1030" i="1" s="1"/>
  <c r="X1030" i="1" s="1"/>
  <c r="R196" i="1"/>
  <c r="S196" i="1" s="1"/>
  <c r="X196" i="1" s="1"/>
  <c r="V196" i="1"/>
  <c r="AK24" i="1"/>
  <c r="AM24" i="1"/>
  <c r="AO24" i="1"/>
  <c r="AM1186" i="1"/>
  <c r="AO1186" i="1"/>
  <c r="AK1186" i="1"/>
  <c r="AM346" i="1"/>
  <c r="AO346" i="1"/>
  <c r="AK346" i="1"/>
  <c r="R849" i="1"/>
  <c r="S849" i="1" s="1"/>
  <c r="X849" i="1" s="1"/>
  <c r="V849" i="1"/>
  <c r="AA529" i="1"/>
  <c r="AO30" i="1"/>
  <c r="AK30" i="1"/>
  <c r="AM30" i="1"/>
  <c r="R617" i="1"/>
  <c r="S617" i="1" s="1"/>
  <c r="X617" i="1" s="1"/>
  <c r="V617" i="1"/>
  <c r="AK635" i="1"/>
  <c r="AM635" i="1"/>
  <c r="AO635" i="1"/>
  <c r="AO358" i="1"/>
  <c r="AM358" i="1"/>
  <c r="AK358" i="1"/>
  <c r="AM578" i="1"/>
  <c r="AK578" i="1"/>
  <c r="AO578" i="1"/>
  <c r="V1007" i="1"/>
  <c r="R1007" i="1"/>
  <c r="S1007" i="1" s="1"/>
  <c r="X1007" i="1" s="1"/>
  <c r="R504" i="1"/>
  <c r="S504" i="1" s="1"/>
  <c r="X504" i="1" s="1"/>
  <c r="V504" i="1"/>
  <c r="V706" i="1"/>
  <c r="R706" i="1"/>
  <c r="S706" i="1" s="1"/>
  <c r="X706" i="1" s="1"/>
  <c r="R468" i="1"/>
  <c r="S468" i="1" s="1"/>
  <c r="X468" i="1" s="1"/>
  <c r="V468" i="1"/>
  <c r="V590" i="1"/>
  <c r="R590" i="1"/>
  <c r="S590" i="1" s="1"/>
  <c r="X590" i="1" s="1"/>
  <c r="AK921" i="1"/>
  <c r="AO921" i="1"/>
  <c r="AM921" i="1"/>
  <c r="AM911" i="1"/>
  <c r="AO911" i="1"/>
  <c r="AK911" i="1"/>
  <c r="V800" i="1"/>
  <c r="R800" i="1"/>
  <c r="S800" i="1" s="1"/>
  <c r="X800" i="1" s="1"/>
  <c r="R798" i="1"/>
  <c r="S798" i="1" s="1"/>
  <c r="X798" i="1" s="1"/>
  <c r="V798" i="1"/>
  <c r="AK619" i="1"/>
  <c r="AO619" i="1"/>
  <c r="AM619" i="1"/>
  <c r="R102" i="1"/>
  <c r="S102" i="1" s="1"/>
  <c r="X102" i="1" s="1"/>
  <c r="V102" i="1"/>
  <c r="R193" i="1"/>
  <c r="S193" i="1" s="1"/>
  <c r="X193" i="1" s="1"/>
  <c r="V193" i="1"/>
  <c r="AM12" i="1"/>
  <c r="AO12" i="1"/>
  <c r="AK12" i="1"/>
  <c r="R316" i="1"/>
  <c r="S316" i="1" s="1"/>
  <c r="X316" i="1" s="1"/>
  <c r="V316" i="1"/>
  <c r="R493" i="1"/>
  <c r="S493" i="1" s="1"/>
  <c r="X493" i="1" s="1"/>
  <c r="V493" i="1"/>
  <c r="AO832" i="1"/>
  <c r="AK832" i="1"/>
  <c r="AM832" i="1"/>
  <c r="AM198" i="1"/>
  <c r="AK198" i="1"/>
  <c r="AO198" i="1"/>
  <c r="AO491" i="1"/>
  <c r="AK491" i="1"/>
  <c r="AM491" i="1"/>
  <c r="AM693" i="1"/>
  <c r="AO693" i="1"/>
  <c r="AK693" i="1"/>
  <c r="R88" i="1"/>
  <c r="S88" i="1" s="1"/>
  <c r="X88" i="1" s="1"/>
  <c r="V88" i="1"/>
  <c r="V734" i="1"/>
  <c r="R734" i="1"/>
  <c r="S734" i="1" s="1"/>
  <c r="X734" i="1" s="1"/>
  <c r="AK239" i="1"/>
  <c r="AM239" i="1"/>
  <c r="AO239" i="1"/>
  <c r="R740" i="1"/>
  <c r="S740" i="1" s="1"/>
  <c r="X740" i="1" s="1"/>
  <c r="V740" i="1"/>
  <c r="AO268" i="1"/>
  <c r="AK268" i="1"/>
  <c r="AM268" i="1"/>
  <c r="AM483" i="1"/>
  <c r="AK483" i="1"/>
  <c r="AO483" i="1"/>
  <c r="AM1102" i="1"/>
  <c r="AO1102" i="1"/>
  <c r="AK1102" i="1"/>
  <c r="V1123" i="1"/>
  <c r="R1123" i="1"/>
  <c r="S1123" i="1" s="1"/>
  <c r="X1123" i="1" s="1"/>
  <c r="R983" i="1"/>
  <c r="S983" i="1" s="1"/>
  <c r="X983" i="1" s="1"/>
  <c r="V983" i="1"/>
  <c r="R708" i="1"/>
  <c r="S708" i="1" s="1"/>
  <c r="X708" i="1" s="1"/>
  <c r="V708" i="1"/>
  <c r="R1065" i="1"/>
  <c r="S1065" i="1" s="1"/>
  <c r="X1065" i="1" s="1"/>
  <c r="V1065" i="1"/>
  <c r="AM651" i="1"/>
  <c r="AO651" i="1"/>
  <c r="AK651" i="1"/>
  <c r="V772" i="1"/>
  <c r="R772" i="1"/>
  <c r="S772" i="1" s="1"/>
  <c r="X772" i="1" s="1"/>
  <c r="AK918" i="1"/>
  <c r="AO918" i="1"/>
  <c r="AM918" i="1"/>
  <c r="V1147" i="1"/>
  <c r="R1147" i="1"/>
  <c r="S1147" i="1" s="1"/>
  <c r="X1147" i="1" s="1"/>
  <c r="AO225" i="1"/>
  <c r="AM225" i="1"/>
  <c r="AK225" i="1"/>
  <c r="AM1133" i="1"/>
  <c r="AK1133" i="1"/>
  <c r="AO1133" i="1"/>
  <c r="AM188" i="1"/>
  <c r="AK188" i="1"/>
  <c r="AO188" i="1"/>
  <c r="AO414" i="1"/>
  <c r="AM414" i="1"/>
  <c r="AK414" i="1"/>
  <c r="R711" i="1"/>
  <c r="V711" i="1"/>
  <c r="R692" i="1"/>
  <c r="S692" i="1" s="1"/>
  <c r="X692" i="1" s="1"/>
  <c r="V692" i="1"/>
  <c r="R944" i="1"/>
  <c r="S944" i="1" s="1"/>
  <c r="X944" i="1" s="1"/>
  <c r="V944" i="1"/>
  <c r="AO1156" i="1"/>
  <c r="AK1156" i="1"/>
  <c r="AM1156" i="1"/>
  <c r="R536" i="1"/>
  <c r="S536" i="1" s="1"/>
  <c r="X536" i="1" s="1"/>
  <c r="V536" i="1"/>
  <c r="R204" i="1"/>
  <c r="S204" i="1" s="1"/>
  <c r="X204" i="1" s="1"/>
  <c r="V204" i="1"/>
  <c r="AO872" i="1"/>
  <c r="AK872" i="1"/>
  <c r="AM872" i="1"/>
  <c r="R277" i="1"/>
  <c r="S277" i="1" s="1"/>
  <c r="X277" i="1" s="1"/>
  <c r="V277" i="1"/>
  <c r="AK1094" i="1"/>
  <c r="AO1094" i="1"/>
  <c r="AM1094" i="1"/>
  <c r="AK1045" i="1"/>
  <c r="AM1045" i="1"/>
  <c r="AO1045" i="1"/>
  <c r="AM281" i="1"/>
  <c r="AK281" i="1"/>
  <c r="AO281" i="1"/>
  <c r="AO1016" i="1"/>
  <c r="AM1016" i="1"/>
  <c r="AK1016" i="1"/>
  <c r="AK664" i="1"/>
  <c r="AM664" i="1"/>
  <c r="AO664" i="1"/>
  <c r="AM503" i="1"/>
  <c r="AO503" i="1"/>
  <c r="AK503" i="1"/>
  <c r="R221" i="1"/>
  <c r="V221" i="1"/>
  <c r="AM839" i="1"/>
  <c r="AK839" i="1"/>
  <c r="AO839" i="1"/>
  <c r="AO1037" i="1"/>
  <c r="AK1037" i="1"/>
  <c r="AM1037" i="1"/>
  <c r="AO493" i="1"/>
  <c r="AK493" i="1"/>
  <c r="AM493" i="1"/>
  <c r="AO1127" i="1"/>
  <c r="AM1127" i="1"/>
  <c r="AK1127" i="1"/>
  <c r="AM515" i="1"/>
  <c r="AO515" i="1"/>
  <c r="AK515" i="1"/>
  <c r="AO314" i="1"/>
  <c r="AK314" i="1"/>
  <c r="AM314" i="1"/>
  <c r="R1114" i="1"/>
  <c r="S1114" i="1" s="1"/>
  <c r="X1114" i="1" s="1"/>
  <c r="V1114" i="1"/>
  <c r="AK1010" i="1"/>
  <c r="AM1010" i="1"/>
  <c r="AO1010" i="1"/>
  <c r="AK1145" i="1"/>
  <c r="AO1145" i="1"/>
  <c r="AM1145" i="1"/>
  <c r="V627" i="1"/>
  <c r="R627" i="1"/>
  <c r="S627" i="1" s="1"/>
  <c r="X627" i="1" s="1"/>
  <c r="AK873" i="1"/>
  <c r="AO873" i="1"/>
  <c r="AM873" i="1"/>
  <c r="AO256" i="1"/>
  <c r="AK256" i="1"/>
  <c r="AM256" i="1"/>
  <c r="V727" i="1"/>
  <c r="R727" i="1"/>
  <c r="S727" i="1" s="1"/>
  <c r="X727" i="1" s="1"/>
  <c r="AK1190" i="1"/>
  <c r="AO1190" i="1"/>
  <c r="AM1190" i="1"/>
  <c r="AM1018" i="1"/>
  <c r="AK1018" i="1"/>
  <c r="AO1018" i="1"/>
  <c r="V864" i="1"/>
  <c r="R864" i="1"/>
  <c r="S864" i="1" s="1"/>
  <c r="X864" i="1" s="1"/>
  <c r="AO291" i="1"/>
  <c r="AK291" i="1"/>
  <c r="AM291" i="1"/>
  <c r="R440" i="1"/>
  <c r="S440" i="1" s="1"/>
  <c r="X440" i="1" s="1"/>
  <c r="V440" i="1"/>
  <c r="AO790" i="1"/>
  <c r="AM790" i="1"/>
  <c r="AK790" i="1"/>
  <c r="V218" i="1"/>
  <c r="R218" i="1"/>
  <c r="S218" i="1" s="1"/>
  <c r="X218" i="1" s="1"/>
  <c r="R1104" i="1"/>
  <c r="S1104" i="1" s="1"/>
  <c r="X1104" i="1" s="1"/>
  <c r="V1104" i="1"/>
  <c r="AK502" i="1"/>
  <c r="AO502" i="1"/>
  <c r="AM502" i="1"/>
  <c r="AO50" i="1"/>
  <c r="AK50" i="1"/>
  <c r="AM50" i="1"/>
  <c r="V1088" i="1"/>
  <c r="R1088" i="1"/>
  <c r="S1088" i="1" s="1"/>
  <c r="X1088" i="1" s="1"/>
  <c r="R488" i="1"/>
  <c r="S488" i="1" s="1"/>
  <c r="X488" i="1" s="1"/>
  <c r="V488" i="1"/>
  <c r="R495" i="1"/>
  <c r="S495" i="1" s="1"/>
  <c r="X495" i="1" s="1"/>
  <c r="V495" i="1"/>
  <c r="AO626" i="1"/>
  <c r="AM626" i="1"/>
  <c r="AK626" i="1"/>
  <c r="AM847" i="1"/>
  <c r="AO847" i="1"/>
  <c r="AK847" i="1"/>
  <c r="AO1049" i="1"/>
  <c r="AM1049" i="1"/>
  <c r="AK1049" i="1"/>
  <c r="AM130" i="1"/>
  <c r="AO130" i="1"/>
  <c r="AK130" i="1"/>
  <c r="AK1147" i="1"/>
  <c r="AM1147" i="1"/>
  <c r="AO1147" i="1"/>
  <c r="R327" i="1"/>
  <c r="S327" i="1" s="1"/>
  <c r="X327" i="1" s="1"/>
  <c r="V327" i="1"/>
  <c r="R887" i="1"/>
  <c r="S887" i="1" s="1"/>
  <c r="X887" i="1" s="1"/>
  <c r="V887" i="1"/>
  <c r="V436" i="1"/>
  <c r="R436" i="1"/>
  <c r="S436" i="1" s="1"/>
  <c r="X436" i="1" s="1"/>
  <c r="AM795" i="1"/>
  <c r="AO795" i="1"/>
  <c r="AK795" i="1"/>
  <c r="R146" i="1"/>
  <c r="S146" i="1" s="1"/>
  <c r="X146" i="1" s="1"/>
  <c r="V146" i="1"/>
  <c r="AK654" i="1"/>
  <c r="AO654" i="1"/>
  <c r="AM654" i="1"/>
  <c r="V470" i="1"/>
  <c r="R470" i="1"/>
  <c r="S470" i="1" s="1"/>
  <c r="X470" i="1" s="1"/>
  <c r="AK109" i="1"/>
  <c r="AO109" i="1"/>
  <c r="AM109" i="1"/>
  <c r="AM295" i="1"/>
  <c r="AK295" i="1"/>
  <c r="AO295" i="1"/>
  <c r="AM377" i="1"/>
  <c r="AK377" i="1"/>
  <c r="AO377" i="1"/>
  <c r="V926" i="1"/>
  <c r="R926" i="1"/>
  <c r="S926" i="1" s="1"/>
  <c r="X926" i="1" s="1"/>
  <c r="AK934" i="1"/>
  <c r="AO934" i="1"/>
  <c r="AM934" i="1"/>
  <c r="R935" i="1"/>
  <c r="S935" i="1" s="1"/>
  <c r="X935" i="1" s="1"/>
  <c r="V935" i="1"/>
  <c r="AM462" i="1"/>
  <c r="AO462" i="1"/>
  <c r="AK462" i="1"/>
  <c r="AM244" i="1"/>
  <c r="AO244" i="1"/>
  <c r="AK244" i="1"/>
  <c r="R836" i="1"/>
  <c r="S836" i="1" s="1"/>
  <c r="X836" i="1" s="1"/>
  <c r="V836" i="1"/>
  <c r="R293" i="1"/>
  <c r="S293" i="1" s="1"/>
  <c r="X293" i="1" s="1"/>
  <c r="V293" i="1"/>
  <c r="AK1096" i="1"/>
  <c r="AM1096" i="1"/>
  <c r="AO1096" i="1"/>
  <c r="AM75" i="1"/>
  <c r="AO75" i="1"/>
  <c r="AK75" i="1"/>
  <c r="R444" i="1"/>
  <c r="S444" i="1" s="1"/>
  <c r="X444" i="1" s="1"/>
  <c r="V444" i="1"/>
  <c r="AM26" i="1"/>
  <c r="AO26" i="1"/>
  <c r="AK26" i="1"/>
  <c r="V629" i="1"/>
  <c r="R629" i="1"/>
  <c r="S629" i="1" s="1"/>
  <c r="X629" i="1" s="1"/>
  <c r="AK705" i="1"/>
  <c r="AO705" i="1"/>
  <c r="AM705" i="1"/>
  <c r="R1061" i="1"/>
  <c r="S1061" i="1" s="1"/>
  <c r="X1061" i="1" s="1"/>
  <c r="V1061" i="1"/>
  <c r="AK572" i="1"/>
  <c r="AO572" i="1"/>
  <c r="AM572" i="1"/>
  <c r="AO1138" i="1"/>
  <c r="AM1138" i="1"/>
  <c r="AK1138" i="1"/>
  <c r="AK306" i="1"/>
  <c r="AO306" i="1"/>
  <c r="AM306" i="1"/>
  <c r="R197" i="1"/>
  <c r="S197" i="1" s="1"/>
  <c r="X197" i="1" s="1"/>
  <c r="V197" i="1"/>
  <c r="AO846" i="1"/>
  <c r="AM846" i="1"/>
  <c r="AK846" i="1"/>
  <c r="AO1025" i="1"/>
  <c r="AK1025" i="1"/>
  <c r="AM1025" i="1"/>
  <c r="AM532" i="1"/>
  <c r="AK532" i="1"/>
  <c r="AO532" i="1"/>
  <c r="R1073" i="1"/>
  <c r="S1073" i="1" s="1"/>
  <c r="X1073" i="1" s="1"/>
  <c r="V1073" i="1"/>
  <c r="AO1128" i="1"/>
  <c r="AK1128" i="1"/>
  <c r="AM1128" i="1"/>
  <c r="R253" i="1"/>
  <c r="V253" i="1"/>
  <c r="AO495" i="1"/>
  <c r="AK495" i="1"/>
  <c r="AM495" i="1"/>
  <c r="R652" i="1"/>
  <c r="S652" i="1" s="1"/>
  <c r="X652" i="1" s="1"/>
  <c r="V652" i="1"/>
  <c r="R462" i="1"/>
  <c r="S462" i="1" s="1"/>
  <c r="X462" i="1" s="1"/>
  <c r="V462" i="1"/>
  <c r="R859" i="1"/>
  <c r="S859" i="1" s="1"/>
  <c r="X859" i="1" s="1"/>
  <c r="V859" i="1"/>
  <c r="AK881" i="1"/>
  <c r="AO881" i="1"/>
  <c r="AM881" i="1"/>
  <c r="AM785" i="1"/>
  <c r="AK785" i="1"/>
  <c r="AO785" i="1"/>
  <c r="AO286" i="1"/>
  <c r="AM286" i="1"/>
  <c r="AK286" i="1"/>
  <c r="AO537" i="1"/>
  <c r="AM537" i="1"/>
  <c r="AK537" i="1"/>
  <c r="R427" i="1"/>
  <c r="S427" i="1" s="1"/>
  <c r="X427" i="1" s="1"/>
  <c r="V427" i="1"/>
  <c r="R720" i="1"/>
  <c r="S720" i="1" s="1"/>
  <c r="X720" i="1" s="1"/>
  <c r="V720" i="1"/>
  <c r="R649" i="1"/>
  <c r="S649" i="1" s="1"/>
  <c r="X649" i="1" s="1"/>
  <c r="V649" i="1"/>
  <c r="AM1223" i="1"/>
  <c r="AO1223" i="1"/>
  <c r="AK1223" i="1"/>
  <c r="V543" i="1"/>
  <c r="R543" i="1"/>
  <c r="S543" i="1" s="1"/>
  <c r="X543" i="1" s="1"/>
  <c r="AM974" i="1"/>
  <c r="AO974" i="1"/>
  <c r="AK974" i="1"/>
  <c r="R975" i="1"/>
  <c r="S975" i="1" s="1"/>
  <c r="X975" i="1" s="1"/>
  <c r="V975" i="1"/>
  <c r="R1113" i="1"/>
  <c r="V1113" i="1"/>
  <c r="V1177" i="1"/>
  <c r="R1177" i="1"/>
  <c r="S1177" i="1" s="1"/>
  <c r="X1177" i="1" s="1"/>
  <c r="AM70" i="1"/>
  <c r="AO70" i="1"/>
  <c r="AK70" i="1"/>
  <c r="V840" i="1"/>
  <c r="R840" i="1"/>
  <c r="S840" i="1" s="1"/>
  <c r="X840" i="1" s="1"/>
  <c r="R832" i="1"/>
  <c r="S832" i="1" s="1"/>
  <c r="X832" i="1" s="1"/>
  <c r="V832" i="1"/>
  <c r="AO987" i="1"/>
  <c r="AM987" i="1"/>
  <c r="AK987" i="1"/>
  <c r="AM835" i="1"/>
  <c r="AK835" i="1"/>
  <c r="AO835" i="1"/>
  <c r="V365" i="1"/>
  <c r="R365" i="1"/>
  <c r="S365" i="1" s="1"/>
  <c r="X365" i="1" s="1"/>
  <c r="R707" i="1"/>
  <c r="S707" i="1" s="1"/>
  <c r="X707" i="1" s="1"/>
  <c r="V707" i="1"/>
  <c r="AM319" i="1"/>
  <c r="AO319" i="1"/>
  <c r="AK319" i="1"/>
  <c r="AM880" i="1"/>
  <c r="AO880" i="1"/>
  <c r="AK880" i="1"/>
  <c r="R709" i="1"/>
  <c r="S709" i="1" s="1"/>
  <c r="X709" i="1" s="1"/>
  <c r="V709" i="1"/>
  <c r="AK335" i="1"/>
  <c r="AO335" i="1"/>
  <c r="AM335" i="1"/>
  <c r="AK1195" i="1"/>
  <c r="AM1195" i="1"/>
  <c r="AO1195" i="1"/>
  <c r="AK180" i="1"/>
  <c r="AO180" i="1"/>
  <c r="AM180" i="1"/>
  <c r="AO1214" i="1"/>
  <c r="AK1214" i="1"/>
  <c r="AM1214" i="1"/>
  <c r="R855" i="1"/>
  <c r="S855" i="1" s="1"/>
  <c r="X855" i="1" s="1"/>
  <c r="V855" i="1"/>
  <c r="AK642" i="1"/>
  <c r="AO642" i="1"/>
  <c r="AM642" i="1"/>
  <c r="R679" i="1"/>
  <c r="S679" i="1" s="1"/>
  <c r="X679" i="1" s="1"/>
  <c r="V679" i="1"/>
  <c r="R456" i="1"/>
  <c r="S456" i="1" s="1"/>
  <c r="X456" i="1" s="1"/>
  <c r="V456" i="1"/>
  <c r="AM463" i="1"/>
  <c r="AO463" i="1"/>
  <c r="AK463" i="1"/>
  <c r="R583" i="1"/>
  <c r="S583" i="1" s="1"/>
  <c r="X583" i="1" s="1"/>
  <c r="V583" i="1"/>
  <c r="V874" i="1"/>
  <c r="R874" i="1"/>
  <c r="V1055" i="1"/>
  <c r="R1055" i="1"/>
  <c r="S1055" i="1" s="1"/>
  <c r="X1055" i="1" s="1"/>
  <c r="G1275" i="1"/>
  <c r="G28" i="5" s="1"/>
  <c r="G18" i="5"/>
  <c r="H18" i="5"/>
  <c r="AK5" i="1"/>
  <c r="AO5" i="1"/>
  <c r="AM5" i="1"/>
  <c r="K18" i="5"/>
  <c r="G1" i="1"/>
  <c r="P1" i="1" s="1"/>
  <c r="G1276" i="1"/>
  <c r="G29" i="5" s="1"/>
  <c r="V1069" i="1"/>
  <c r="R1069" i="1"/>
  <c r="S1069" i="1" s="1"/>
  <c r="X1069" i="1" s="1"/>
  <c r="R367" i="1"/>
  <c r="S367" i="1" s="1"/>
  <c r="X367" i="1" s="1"/>
  <c r="V367" i="1"/>
  <c r="R211" i="1"/>
  <c r="S211" i="1" s="1"/>
  <c r="X211" i="1" s="1"/>
  <c r="V211" i="1"/>
  <c r="R332" i="1"/>
  <c r="S332" i="1" s="1"/>
  <c r="X332" i="1" s="1"/>
  <c r="V332" i="1"/>
  <c r="AK786" i="1"/>
  <c r="AO786" i="1"/>
  <c r="AM786" i="1"/>
  <c r="V1076" i="1"/>
  <c r="R1076" i="1"/>
  <c r="S1076" i="1" s="1"/>
  <c r="X1076" i="1" s="1"/>
  <c r="AO717" i="1"/>
  <c r="AM717" i="1"/>
  <c r="AK717" i="1"/>
  <c r="V1097" i="1"/>
  <c r="R1097" i="1"/>
  <c r="S1097" i="1" s="1"/>
  <c r="X1097" i="1" s="1"/>
  <c r="AO297" i="1"/>
  <c r="AM297" i="1"/>
  <c r="AK297" i="1"/>
  <c r="V1181" i="1"/>
  <c r="R1181" i="1"/>
  <c r="S1181" i="1" s="1"/>
  <c r="X1181" i="1" s="1"/>
  <c r="R79" i="1"/>
  <c r="S79" i="1" s="1"/>
  <c r="X79" i="1" s="1"/>
  <c r="V79" i="1"/>
  <c r="V152" i="1"/>
  <c r="R152" i="1"/>
  <c r="S152" i="1" s="1"/>
  <c r="X152" i="1" s="1"/>
  <c r="V1143" i="1"/>
  <c r="R1143" i="1"/>
  <c r="S1143" i="1" s="1"/>
  <c r="X1143" i="1" s="1"/>
  <c r="R860" i="1"/>
  <c r="S860" i="1" s="1"/>
  <c r="X860" i="1" s="1"/>
  <c r="V860" i="1"/>
  <c r="AM316" i="1"/>
  <c r="AK316" i="1"/>
  <c r="AO316" i="1"/>
  <c r="V1166" i="1"/>
  <c r="R1166" i="1"/>
  <c r="S1166" i="1" s="1"/>
  <c r="X1166" i="1" s="1"/>
  <c r="AO412" i="1"/>
  <c r="AM412" i="1"/>
  <c r="AK412" i="1"/>
  <c r="AK779" i="1"/>
  <c r="AM779" i="1"/>
  <c r="AO779" i="1"/>
  <c r="AM691" i="1"/>
  <c r="AO691" i="1"/>
  <c r="AK691" i="1"/>
  <c r="V301" i="1"/>
  <c r="R301" i="1"/>
  <c r="S301" i="1" s="1"/>
  <c r="X301" i="1" s="1"/>
  <c r="AM240" i="1"/>
  <c r="AK240" i="1"/>
  <c r="AO240" i="1"/>
  <c r="AO231" i="1"/>
  <c r="AM231" i="1"/>
  <c r="AK231" i="1"/>
  <c r="AK199" i="1"/>
  <c r="AO199" i="1"/>
  <c r="AM199" i="1"/>
  <c r="AK1002" i="1"/>
  <c r="AM1002" i="1"/>
  <c r="AO1002" i="1"/>
  <c r="AK632" i="1"/>
  <c r="AO632" i="1"/>
  <c r="AM632" i="1"/>
  <c r="AK212" i="1"/>
  <c r="AO212" i="1"/>
  <c r="AM212" i="1"/>
  <c r="V788" i="1"/>
  <c r="R788" i="1"/>
  <c r="S788" i="1" s="1"/>
  <c r="X788" i="1" s="1"/>
  <c r="AM629" i="1"/>
  <c r="AK629" i="1"/>
  <c r="AO629" i="1"/>
  <c r="AO394" i="1"/>
  <c r="AK394" i="1"/>
  <c r="AM394" i="1"/>
  <c r="AO956" i="1"/>
  <c r="AK956" i="1"/>
  <c r="AM956" i="1"/>
  <c r="V445" i="1"/>
  <c r="R445" i="1"/>
  <c r="S445" i="1" s="1"/>
  <c r="X445" i="1" s="1"/>
  <c r="AM978" i="1"/>
  <c r="AO978" i="1"/>
  <c r="AK978" i="1"/>
  <c r="R402" i="1"/>
  <c r="S402" i="1" s="1"/>
  <c r="X402" i="1" s="1"/>
  <c r="V402" i="1"/>
  <c r="AK234" i="1"/>
  <c r="AM234" i="1"/>
  <c r="AO234" i="1"/>
  <c r="AM1173" i="1"/>
  <c r="AO1173" i="1"/>
  <c r="AK1173" i="1"/>
  <c r="AO768" i="1"/>
  <c r="AM768" i="1"/>
  <c r="AK768" i="1"/>
  <c r="V1258" i="1"/>
  <c r="R1258" i="1"/>
  <c r="AK154" i="1"/>
  <c r="AO154" i="1"/>
  <c r="AM154" i="1"/>
  <c r="AK175" i="1"/>
  <c r="AO175" i="1"/>
  <c r="AM175" i="1"/>
  <c r="R395" i="1"/>
  <c r="S395" i="1" s="1"/>
  <c r="X395" i="1" s="1"/>
  <c r="V395" i="1"/>
  <c r="AK675" i="1"/>
  <c r="AO675" i="1"/>
  <c r="AM675" i="1"/>
  <c r="R1180" i="1"/>
  <c r="S1180" i="1" s="1"/>
  <c r="X1180" i="1" s="1"/>
  <c r="V1180" i="1"/>
  <c r="R876" i="1"/>
  <c r="S876" i="1" s="1"/>
  <c r="X876" i="1" s="1"/>
  <c r="V876" i="1"/>
  <c r="AK800" i="1"/>
  <c r="AO800" i="1"/>
  <c r="AM800" i="1"/>
  <c r="V826" i="1"/>
  <c r="R826" i="1"/>
  <c r="AM620" i="1"/>
  <c r="AK620" i="1"/>
  <c r="AO620" i="1"/>
  <c r="V224" i="1"/>
  <c r="R224" i="1"/>
  <c r="S224" i="1" s="1"/>
  <c r="X224" i="1" s="1"/>
  <c r="AM1075" i="1"/>
  <c r="AK1075" i="1"/>
  <c r="AO1075" i="1"/>
  <c r="R438" i="1"/>
  <c r="S438" i="1" s="1"/>
  <c r="X438" i="1" s="1"/>
  <c r="V438" i="1"/>
  <c r="V1103" i="1"/>
  <c r="R1103" i="1"/>
  <c r="S1103" i="1" s="1"/>
  <c r="X1103" i="1" s="1"/>
  <c r="R101" i="1"/>
  <c r="S101" i="1" s="1"/>
  <c r="X101" i="1" s="1"/>
  <c r="V101" i="1"/>
  <c r="AM952" i="1"/>
  <c r="AK952" i="1"/>
  <c r="AO952" i="1"/>
  <c r="AO383" i="1"/>
  <c r="AK383" i="1"/>
  <c r="AM383" i="1"/>
  <c r="AM56" i="1"/>
  <c r="AO56" i="1"/>
  <c r="AK56" i="1"/>
  <c r="V1182" i="1"/>
  <c r="R1182" i="1"/>
  <c r="S1182" i="1" s="1"/>
  <c r="X1182" i="1" s="1"/>
  <c r="AO601" i="1"/>
  <c r="AK601" i="1"/>
  <c r="AM601" i="1"/>
  <c r="V199" i="1"/>
  <c r="R199" i="1"/>
  <c r="S199" i="1" s="1"/>
  <c r="X199" i="1" s="1"/>
  <c r="R323" i="1"/>
  <c r="S323" i="1" s="1"/>
  <c r="X323" i="1" s="1"/>
  <c r="V323" i="1"/>
  <c r="AM1080" i="1"/>
  <c r="AK1080" i="1"/>
  <c r="AO1080" i="1"/>
  <c r="R479" i="1"/>
  <c r="V479" i="1"/>
  <c r="AK845" i="1"/>
  <c r="AM845" i="1"/>
  <c r="AO845" i="1"/>
  <c r="AM963" i="1"/>
  <c r="AK963" i="1"/>
  <c r="AO963" i="1"/>
  <c r="R830" i="1"/>
  <c r="S830" i="1" s="1"/>
  <c r="X830" i="1" s="1"/>
  <c r="V830" i="1"/>
  <c r="AM1121" i="1"/>
  <c r="AO1121" i="1"/>
  <c r="AK1121" i="1"/>
  <c r="R103" i="1"/>
  <c r="S103" i="1" s="1"/>
  <c r="X103" i="1" s="1"/>
  <c r="V103" i="1"/>
  <c r="AK728" i="1"/>
  <c r="AO728" i="1"/>
  <c r="AM728" i="1"/>
  <c r="AM849" i="1"/>
  <c r="AK849" i="1"/>
  <c r="AO849" i="1"/>
  <c r="R1070" i="1"/>
  <c r="S1070" i="1" s="1"/>
  <c r="X1070" i="1" s="1"/>
  <c r="V1070" i="1"/>
  <c r="AK102" i="1"/>
  <c r="AM102" i="1"/>
  <c r="AO102" i="1"/>
  <c r="R924" i="1"/>
  <c r="S924" i="1" s="1"/>
  <c r="X924" i="1" s="1"/>
  <c r="V924" i="1"/>
  <c r="R959" i="1"/>
  <c r="S959" i="1" s="1"/>
  <c r="X959" i="1" s="1"/>
  <c r="V959" i="1"/>
  <c r="R710" i="1"/>
  <c r="S710" i="1" s="1"/>
  <c r="X710" i="1" s="1"/>
  <c r="V710" i="1"/>
  <c r="AA974" i="1"/>
  <c r="V7" i="1"/>
  <c r="AO938" i="1"/>
  <c r="AK938" i="1"/>
  <c r="AM938" i="1"/>
  <c r="R813" i="1"/>
  <c r="S813" i="1" s="1"/>
  <c r="X813" i="1" s="1"/>
  <c r="V813" i="1"/>
  <c r="V174" i="1"/>
  <c r="R174" i="1"/>
  <c r="AO365" i="1"/>
  <c r="AK365" i="1"/>
  <c r="AM365" i="1"/>
  <c r="AM600" i="1"/>
  <c r="AK600" i="1"/>
  <c r="AO600" i="1"/>
  <c r="V1050" i="1"/>
  <c r="R1050" i="1"/>
  <c r="S1050" i="1" s="1"/>
  <c r="X1050" i="1" s="1"/>
  <c r="AK909" i="1"/>
  <c r="AO909" i="1"/>
  <c r="AM909" i="1"/>
  <c r="AK529" i="1"/>
  <c r="AM529" i="1"/>
  <c r="AO529" i="1"/>
  <c r="R215" i="1"/>
  <c r="S215" i="1" s="1"/>
  <c r="X215" i="1" s="1"/>
  <c r="V215" i="1"/>
  <c r="AM994" i="1"/>
  <c r="AK994" i="1"/>
  <c r="AO994" i="1"/>
  <c r="R986" i="1"/>
  <c r="V986" i="1"/>
  <c r="AO730" i="1"/>
  <c r="AM730" i="1"/>
  <c r="AK730" i="1"/>
  <c r="AO895" i="1"/>
  <c r="AK895" i="1"/>
  <c r="AM895" i="1"/>
  <c r="AO183" i="1"/>
  <c r="AK183" i="1"/>
  <c r="AM183" i="1"/>
  <c r="V1197" i="1"/>
  <c r="R1197" i="1"/>
  <c r="S1197" i="1" s="1"/>
  <c r="X1197" i="1" s="1"/>
  <c r="R424" i="1"/>
  <c r="S424" i="1" s="1"/>
  <c r="X424" i="1" s="1"/>
  <c r="V424" i="1"/>
  <c r="R802" i="1"/>
  <c r="S802" i="1" s="1"/>
  <c r="X802" i="1" s="1"/>
  <c r="V802" i="1"/>
  <c r="V586" i="1"/>
  <c r="R586" i="1"/>
  <c r="S586" i="1" s="1"/>
  <c r="X586" i="1" s="1"/>
  <c r="R313" i="1"/>
  <c r="S313" i="1" s="1"/>
  <c r="X313" i="1" s="1"/>
  <c r="V313" i="1"/>
  <c r="AK662" i="1"/>
  <c r="AM662" i="1"/>
  <c r="AO662" i="1"/>
  <c r="AO190" i="1"/>
  <c r="AM190" i="1"/>
  <c r="AK190" i="1"/>
  <c r="AO755" i="1"/>
  <c r="AK755" i="1"/>
  <c r="AM755" i="1"/>
  <c r="R783" i="1"/>
  <c r="S783" i="1" s="1"/>
  <c r="X783" i="1" s="1"/>
  <c r="V783" i="1"/>
  <c r="AK719" i="1"/>
  <c r="AM719" i="1"/>
  <c r="AO719" i="1"/>
  <c r="R1155" i="1"/>
  <c r="S1155" i="1" s="1"/>
  <c r="X1155" i="1" s="1"/>
  <c r="V1155" i="1"/>
  <c r="AO775" i="1"/>
  <c r="AK775" i="1"/>
  <c r="AM775" i="1"/>
  <c r="R550" i="1"/>
  <c r="S550" i="1" s="1"/>
  <c r="X550" i="1" s="1"/>
  <c r="V550" i="1"/>
  <c r="R231" i="1"/>
  <c r="V231" i="1"/>
  <c r="AO1001" i="1"/>
  <c r="AM1001" i="1"/>
  <c r="AK1001" i="1"/>
  <c r="V948" i="1"/>
  <c r="R948" i="1"/>
  <c r="S948" i="1" s="1"/>
  <c r="X948" i="1" s="1"/>
  <c r="AO134" i="1"/>
  <c r="AM134" i="1"/>
  <c r="AK134" i="1"/>
  <c r="R492" i="1"/>
  <c r="S492" i="1" s="1"/>
  <c r="X492" i="1" s="1"/>
  <c r="V492" i="1"/>
  <c r="AO1068" i="1"/>
  <c r="AM1068" i="1"/>
  <c r="AK1068" i="1"/>
  <c r="R1176" i="1"/>
  <c r="V1176" i="1"/>
  <c r="V1255" i="1"/>
  <c r="R1255" i="1"/>
  <c r="S1255" i="1" s="1"/>
  <c r="X1255" i="1" s="1"/>
  <c r="AK266" i="1"/>
  <c r="AO266" i="1"/>
  <c r="AM266" i="1"/>
  <c r="AM220" i="1"/>
  <c r="AO220" i="1"/>
  <c r="AK220" i="1"/>
  <c r="R1108" i="1"/>
  <c r="S1108" i="1" s="1"/>
  <c r="X1108" i="1" s="1"/>
  <c r="V1108" i="1"/>
  <c r="AK195" i="1"/>
  <c r="AO195" i="1"/>
  <c r="AM195" i="1"/>
  <c r="AO838" i="1"/>
  <c r="AM838" i="1"/>
  <c r="AK838" i="1"/>
  <c r="AO763" i="1"/>
  <c r="AM763" i="1"/>
  <c r="AK763" i="1"/>
  <c r="AK678" i="1"/>
  <c r="AO678" i="1"/>
  <c r="AM678" i="1"/>
  <c r="R175" i="1"/>
  <c r="S175" i="1" s="1"/>
  <c r="X175" i="1" s="1"/>
  <c r="V175" i="1"/>
  <c r="R1032" i="1"/>
  <c r="S1032" i="1" s="1"/>
  <c r="X1032" i="1" s="1"/>
  <c r="V1032" i="1"/>
  <c r="AM1268" i="1"/>
  <c r="AK1268" i="1"/>
  <c r="AO1268" i="1"/>
  <c r="AM1034" i="1"/>
  <c r="AK1034" i="1"/>
  <c r="AO1034" i="1"/>
  <c r="V644" i="1"/>
  <c r="R644" i="1"/>
  <c r="AM1132" i="1"/>
  <c r="AK1132" i="1"/>
  <c r="AO1132" i="1"/>
  <c r="AO379" i="1"/>
  <c r="AM379" i="1"/>
  <c r="AK379" i="1"/>
  <c r="AO110" i="1"/>
  <c r="AK110" i="1"/>
  <c r="AM110" i="1"/>
  <c r="R105" i="1"/>
  <c r="S105" i="1" s="1"/>
  <c r="X105" i="1" s="1"/>
  <c r="V105" i="1"/>
  <c r="V558" i="1"/>
  <c r="R558" i="1"/>
  <c r="S558" i="1" s="1"/>
  <c r="X558" i="1" s="1"/>
  <c r="R132" i="1"/>
  <c r="S132" i="1" s="1"/>
  <c r="X132" i="1" s="1"/>
  <c r="V132" i="1"/>
  <c r="AK66" i="1"/>
  <c r="AO66" i="1"/>
  <c r="AM66" i="1"/>
  <c r="AM1135" i="1"/>
  <c r="AK1135" i="1"/>
  <c r="AO1135" i="1"/>
  <c r="AK1180" i="1"/>
  <c r="AO1180" i="1"/>
  <c r="AM1180" i="1"/>
  <c r="AM822" i="1"/>
  <c r="AO822" i="1"/>
  <c r="AK822" i="1"/>
  <c r="R271" i="1"/>
  <c r="S271" i="1" s="1"/>
  <c r="X271" i="1" s="1"/>
  <c r="V271" i="1"/>
  <c r="AK760" i="1"/>
  <c r="AO760" i="1"/>
  <c r="AM760" i="1"/>
  <c r="R98" i="1"/>
  <c r="S98" i="1" s="1"/>
  <c r="X98" i="1" s="1"/>
  <c r="V98" i="1"/>
  <c r="R612" i="1"/>
  <c r="S612" i="1" s="1"/>
  <c r="X612" i="1" s="1"/>
  <c r="V612" i="1"/>
  <c r="AM178" i="1"/>
  <c r="AK178" i="1"/>
  <c r="AO178" i="1"/>
  <c r="R518" i="1"/>
  <c r="S518" i="1" s="1"/>
  <c r="X518" i="1" s="1"/>
  <c r="V518" i="1"/>
  <c r="V325" i="1"/>
  <c r="R325" i="1"/>
  <c r="AO1193" i="1"/>
  <c r="AK1193" i="1"/>
  <c r="AM1193" i="1"/>
  <c r="V833" i="1"/>
  <c r="R833" i="1"/>
  <c r="S833" i="1" s="1"/>
  <c r="X833" i="1" s="1"/>
  <c r="V500" i="1"/>
  <c r="R500" i="1"/>
  <c r="S500" i="1" s="1"/>
  <c r="X500" i="1" s="1"/>
  <c r="R499" i="1"/>
  <c r="S499" i="1" s="1"/>
  <c r="X499" i="1" s="1"/>
  <c r="V499" i="1"/>
  <c r="AM1059" i="1"/>
  <c r="AO1059" i="1"/>
  <c r="AK1059" i="1"/>
  <c r="R233" i="1"/>
  <c r="V233" i="1"/>
  <c r="V324" i="1"/>
  <c r="R324" i="1"/>
  <c r="S324" i="1" s="1"/>
  <c r="X324" i="1" s="1"/>
  <c r="V1099" i="1"/>
  <c r="R1099" i="1"/>
  <c r="AK143" i="1"/>
  <c r="AM143" i="1"/>
  <c r="AO143" i="1"/>
  <c r="AM818" i="1"/>
  <c r="AO818" i="1"/>
  <c r="AK818" i="1"/>
  <c r="V796" i="1"/>
  <c r="R796" i="1"/>
  <c r="S796" i="1" s="1"/>
  <c r="X796" i="1" s="1"/>
  <c r="AO1083" i="1"/>
  <c r="AM1083" i="1"/>
  <c r="AK1083" i="1"/>
  <c r="AM935" i="1"/>
  <c r="AO935" i="1"/>
  <c r="AK935" i="1"/>
  <c r="V344" i="1"/>
  <c r="R344" i="1"/>
  <c r="S344" i="1" s="1"/>
  <c r="X344" i="1" s="1"/>
  <c r="AO355" i="1"/>
  <c r="AK355" i="1"/>
  <c r="AM355" i="1"/>
  <c r="AK32" i="1"/>
  <c r="AO32" i="1"/>
  <c r="AM32" i="1"/>
  <c r="AO86" i="1"/>
  <c r="AK86" i="1"/>
  <c r="AM86" i="1"/>
  <c r="V151" i="1"/>
  <c r="R151" i="1"/>
  <c r="S151" i="1" s="1"/>
  <c r="X151" i="1" s="1"/>
  <c r="V989" i="1"/>
  <c r="R989" i="1"/>
  <c r="S989" i="1" s="1"/>
  <c r="X989" i="1" s="1"/>
  <c r="AO62" i="1"/>
  <c r="AK62" i="1"/>
  <c r="AM62" i="1"/>
  <c r="R192" i="1"/>
  <c r="S192" i="1" s="1"/>
  <c r="X192" i="1" s="1"/>
  <c r="V192" i="1"/>
  <c r="R763" i="1"/>
  <c r="S763" i="1" s="1"/>
  <c r="X763" i="1" s="1"/>
  <c r="V763" i="1"/>
  <c r="K13" i="5"/>
  <c r="H13" i="5"/>
  <c r="AM219" i="1"/>
  <c r="G13" i="5"/>
  <c r="AK219" i="1"/>
  <c r="AO219" i="1"/>
  <c r="AM1150" i="1"/>
  <c r="AO1150" i="1"/>
  <c r="AK1150" i="1"/>
  <c r="V1190" i="1"/>
  <c r="R1190" i="1"/>
  <c r="S1190" i="1" s="1"/>
  <c r="X1190" i="1" s="1"/>
  <c r="R491" i="1"/>
  <c r="S491" i="1" s="1"/>
  <c r="X491" i="1" s="1"/>
  <c r="V491" i="1"/>
  <c r="AK875" i="1"/>
  <c r="AM875" i="1"/>
  <c r="AO875" i="1"/>
  <c r="AM1110" i="1"/>
  <c r="AO1110" i="1"/>
  <c r="AK1110" i="1"/>
  <c r="AM487" i="1"/>
  <c r="AK487" i="1"/>
  <c r="AO487" i="1"/>
  <c r="AM1224" i="1"/>
  <c r="AO1224" i="1"/>
  <c r="AK1224" i="1"/>
  <c r="V600" i="1"/>
  <c r="R600" i="1"/>
  <c r="S600" i="1" s="1"/>
  <c r="X600" i="1" s="1"/>
  <c r="V754" i="1"/>
  <c r="R754" i="1"/>
  <c r="S754" i="1" s="1"/>
  <c r="X754" i="1" s="1"/>
  <c r="AO1266" i="1"/>
  <c r="AM1266" i="1"/>
  <c r="AK1266" i="1"/>
  <c r="V695" i="1"/>
  <c r="R695" i="1"/>
  <c r="S695" i="1" s="1"/>
  <c r="X695" i="1" s="1"/>
  <c r="AO63" i="1"/>
  <c r="AK63" i="1"/>
  <c r="AM63" i="1"/>
  <c r="AM479" i="1"/>
  <c r="AO479" i="1"/>
  <c r="AK479" i="1"/>
  <c r="AO1200" i="1"/>
  <c r="AM1200" i="1"/>
  <c r="AK1200" i="1"/>
  <c r="R945" i="1"/>
  <c r="S945" i="1" s="1"/>
  <c r="X945" i="1" s="1"/>
  <c r="V945" i="1"/>
  <c r="V15" i="1"/>
  <c r="R891" i="1"/>
  <c r="S891" i="1" s="1"/>
  <c r="X891" i="1" s="1"/>
  <c r="V891" i="1"/>
  <c r="R486" i="1"/>
  <c r="S486" i="1" s="1"/>
  <c r="X486" i="1" s="1"/>
  <c r="V486" i="1"/>
  <c r="R315" i="1"/>
  <c r="S315" i="1" s="1"/>
  <c r="X315" i="1" s="1"/>
  <c r="V315" i="1"/>
  <c r="AO1225" i="1"/>
  <c r="AK1225" i="1"/>
  <c r="AM1225" i="1"/>
  <c r="R854" i="1"/>
  <c r="S854" i="1" s="1"/>
  <c r="X854" i="1" s="1"/>
  <c r="V854" i="1"/>
  <c r="R848" i="1"/>
  <c r="S848" i="1" s="1"/>
  <c r="X848" i="1" s="1"/>
  <c r="V848" i="1"/>
  <c r="R662" i="1"/>
  <c r="V662" i="1"/>
  <c r="R742" i="1"/>
  <c r="S742" i="1" s="1"/>
  <c r="X742" i="1" s="1"/>
  <c r="V742" i="1"/>
  <c r="V599" i="1"/>
  <c r="R599" i="1"/>
  <c r="AK1026" i="1"/>
  <c r="AO1026" i="1"/>
  <c r="AM1026" i="1"/>
  <c r="R207" i="1"/>
  <c r="S207" i="1" s="1"/>
  <c r="X207" i="1" s="1"/>
  <c r="V207" i="1"/>
  <c r="R1063" i="1"/>
  <c r="S1063" i="1" s="1"/>
  <c r="X1063" i="1" s="1"/>
  <c r="V1063" i="1"/>
  <c r="R283" i="1"/>
  <c r="S283" i="1" s="1"/>
  <c r="X283" i="1" s="1"/>
  <c r="V283" i="1"/>
  <c r="AM1081" i="1"/>
  <c r="AK1081" i="1"/>
  <c r="AO1081" i="1"/>
  <c r="R624" i="1"/>
  <c r="S624" i="1" s="1"/>
  <c r="X624" i="1" s="1"/>
  <c r="V624" i="1"/>
  <c r="AM411" i="1"/>
  <c r="AK411" i="1"/>
  <c r="AO411" i="1"/>
  <c r="AK979" i="1"/>
  <c r="AO979" i="1"/>
  <c r="AM979" i="1"/>
  <c r="AM611" i="1"/>
  <c r="AO611" i="1"/>
  <c r="AK611" i="1"/>
  <c r="R678" i="1"/>
  <c r="S678" i="1" s="1"/>
  <c r="X678" i="1" s="1"/>
  <c r="V678" i="1"/>
  <c r="AM25" i="1"/>
  <c r="AK25" i="1"/>
  <c r="AO25" i="1"/>
  <c r="AO971" i="1"/>
  <c r="AK971" i="1"/>
  <c r="AM971" i="1"/>
  <c r="AM598" i="1"/>
  <c r="AK598" i="1"/>
  <c r="AO598" i="1"/>
  <c r="R829" i="1"/>
  <c r="V829" i="1"/>
  <c r="AM787" i="1"/>
  <c r="AK787" i="1"/>
  <c r="AO787" i="1"/>
  <c r="AM364" i="1"/>
  <c r="AO364" i="1"/>
  <c r="AK364" i="1"/>
  <c r="R117" i="1"/>
  <c r="S117" i="1" s="1"/>
  <c r="X117" i="1" s="1"/>
  <c r="V117" i="1"/>
  <c r="R236" i="1"/>
  <c r="S236" i="1" s="1"/>
  <c r="X236" i="1" s="1"/>
  <c r="V236" i="1"/>
  <c r="AK1271" i="1"/>
  <c r="AM1271" i="1"/>
  <c r="AO1271" i="1"/>
  <c r="V642" i="1"/>
  <c r="AK1237" i="1"/>
  <c r="AO1237" i="1"/>
  <c r="AM1237" i="1"/>
  <c r="R81" i="1"/>
  <c r="S81" i="1" s="1"/>
  <c r="X81" i="1" s="1"/>
  <c r="V81" i="1"/>
  <c r="AO58" i="1"/>
  <c r="AM58" i="1"/>
  <c r="AK58" i="1"/>
  <c r="AO1258" i="1"/>
  <c r="AK1258" i="1"/>
  <c r="AM1258" i="1"/>
  <c r="R326" i="1"/>
  <c r="S326" i="1" s="1"/>
  <c r="X326" i="1" s="1"/>
  <c r="V326" i="1"/>
  <c r="V1048" i="1"/>
  <c r="R1048" i="1"/>
  <c r="S1048" i="1" s="1"/>
  <c r="X1048" i="1" s="1"/>
  <c r="V606" i="1"/>
  <c r="R606" i="1"/>
  <c r="S606" i="1" s="1"/>
  <c r="X606" i="1" s="1"/>
  <c r="AO1259" i="1"/>
  <c r="AK1259" i="1"/>
  <c r="AM1259" i="1"/>
  <c r="V1271" i="1"/>
  <c r="R1271" i="1"/>
  <c r="V555" i="1"/>
  <c r="R555" i="1"/>
  <c r="S555" i="1" s="1"/>
  <c r="X555" i="1" s="1"/>
  <c r="V1151" i="1"/>
  <c r="R1151" i="1"/>
  <c r="S1151" i="1" s="1"/>
  <c r="X1151" i="1" s="1"/>
  <c r="AO375" i="1"/>
  <c r="AM375" i="1"/>
  <c r="AK375" i="1"/>
  <c r="AK329" i="1"/>
  <c r="AM329" i="1"/>
  <c r="AO329" i="1"/>
  <c r="R534" i="1"/>
  <c r="S534" i="1" s="1"/>
  <c r="X534" i="1" s="1"/>
  <c r="V534" i="1"/>
  <c r="R368" i="1"/>
  <c r="S368" i="1" s="1"/>
  <c r="X368" i="1" s="1"/>
  <c r="V368" i="1"/>
  <c r="R258" i="1"/>
  <c r="S258" i="1" s="1"/>
  <c r="X258" i="1" s="1"/>
  <c r="V258" i="1"/>
  <c r="AO43" i="1"/>
  <c r="AM43" i="1"/>
  <c r="AK43" i="1"/>
  <c r="R852" i="1"/>
  <c r="V852" i="1"/>
  <c r="R72" i="1"/>
  <c r="S72" i="1" s="1"/>
  <c r="X72" i="1" s="1"/>
  <c r="V72" i="1"/>
  <c r="R304" i="1"/>
  <c r="S304" i="1" s="1"/>
  <c r="X304" i="1" s="1"/>
  <c r="V304" i="1"/>
  <c r="AM1139" i="1"/>
  <c r="AO1139" i="1"/>
  <c r="AK1139" i="1"/>
  <c r="R1175" i="1"/>
  <c r="S1175" i="1" s="1"/>
  <c r="X1175" i="1" s="1"/>
  <c r="V1175" i="1"/>
  <c r="AO1170" i="1"/>
  <c r="AK1170" i="1"/>
  <c r="AM1170" i="1"/>
  <c r="AK370" i="1"/>
  <c r="AM370" i="1"/>
  <c r="AO370" i="1"/>
  <c r="R1217" i="1"/>
  <c r="S1217" i="1" s="1"/>
  <c r="X1217" i="1" s="1"/>
  <c r="V1217" i="1"/>
  <c r="V770" i="1"/>
  <c r="R770" i="1"/>
  <c r="S770" i="1" s="1"/>
  <c r="X770" i="1" s="1"/>
  <c r="R145" i="1"/>
  <c r="V145" i="1"/>
  <c r="R938" i="1"/>
  <c r="V938" i="1"/>
  <c r="AK886" i="1"/>
  <c r="AM886" i="1"/>
  <c r="AO886" i="1"/>
  <c r="R245" i="1"/>
  <c r="S245" i="1" s="1"/>
  <c r="X245" i="1" s="1"/>
  <c r="V245" i="1"/>
  <c r="AO1169" i="1"/>
  <c r="AK1169" i="1"/>
  <c r="AM1169" i="1"/>
  <c r="AK152" i="1"/>
  <c r="AM152" i="1"/>
  <c r="AO152" i="1"/>
  <c r="R767" i="1"/>
  <c r="S767" i="1" s="1"/>
  <c r="X767" i="1" s="1"/>
  <c r="V767" i="1"/>
  <c r="AK1181" i="1"/>
  <c r="AO1181" i="1"/>
  <c r="AM1181" i="1"/>
  <c r="AK230" i="1"/>
  <c r="AO230" i="1"/>
  <c r="AM230" i="1"/>
  <c r="R167" i="1"/>
  <c r="S167" i="1" s="1"/>
  <c r="X167" i="1" s="1"/>
  <c r="V167" i="1"/>
  <c r="AK1243" i="1"/>
  <c r="AM1243" i="1"/>
  <c r="AO1243" i="1"/>
  <c r="R730" i="1"/>
  <c r="S730" i="1" s="1"/>
  <c r="X730" i="1" s="1"/>
  <c r="V730" i="1"/>
  <c r="AM211" i="1"/>
  <c r="AK211" i="1"/>
  <c r="AO211" i="1"/>
  <c r="R159" i="1"/>
  <c r="S159" i="1" s="1"/>
  <c r="X159" i="1" s="1"/>
  <c r="V159" i="1"/>
  <c r="R136" i="1"/>
  <c r="S136" i="1" s="1"/>
  <c r="X136" i="1" s="1"/>
  <c r="V136" i="1"/>
  <c r="V699" i="1"/>
  <c r="R699" i="1"/>
  <c r="S699" i="1" s="1"/>
  <c r="X699" i="1" s="1"/>
  <c r="V988" i="1"/>
  <c r="R988" i="1"/>
  <c r="S988" i="1" s="1"/>
  <c r="X988" i="1" s="1"/>
  <c r="AM1154" i="1"/>
  <c r="AO1154" i="1"/>
  <c r="AK1154" i="1"/>
  <c r="AA522" i="1"/>
  <c r="R717" i="1"/>
  <c r="S717" i="1" s="1"/>
  <c r="X717" i="1" s="1"/>
  <c r="V717" i="1"/>
  <c r="V1236" i="1"/>
  <c r="R1236" i="1"/>
  <c r="S1236" i="1" s="1"/>
  <c r="X1236" i="1" s="1"/>
  <c r="AO741" i="1"/>
  <c r="AK741" i="1"/>
  <c r="AM741" i="1"/>
  <c r="AO350" i="1"/>
  <c r="AM350" i="1"/>
  <c r="AK350" i="1"/>
  <c r="AO382" i="1"/>
  <c r="AM382" i="1"/>
  <c r="AK382" i="1"/>
  <c r="V1115" i="1"/>
  <c r="R1115" i="1"/>
  <c r="S1115" i="1" s="1"/>
  <c r="X1115" i="1" s="1"/>
  <c r="AK646" i="1"/>
  <c r="AM646" i="1"/>
  <c r="AO646" i="1"/>
  <c r="R133" i="1"/>
  <c r="S133" i="1" s="1"/>
  <c r="X133" i="1" s="1"/>
  <c r="V133" i="1"/>
  <c r="AO549" i="1"/>
  <c r="AK549" i="1"/>
  <c r="AM549" i="1"/>
  <c r="AK1212" i="1"/>
  <c r="AM1212" i="1"/>
  <c r="AO1212" i="1"/>
  <c r="R1192" i="1"/>
  <c r="S1192" i="1" s="1"/>
  <c r="X1192" i="1" s="1"/>
  <c r="V1192" i="1"/>
  <c r="AK942" i="1"/>
  <c r="AO942" i="1"/>
  <c r="AM942" i="1"/>
  <c r="V1001" i="1"/>
  <c r="R1001" i="1"/>
  <c r="S1001" i="1" s="1"/>
  <c r="X1001" i="1" s="1"/>
  <c r="AM694" i="1"/>
  <c r="AK694" i="1"/>
  <c r="AO694" i="1"/>
  <c r="AK1092" i="1"/>
  <c r="AM1092" i="1"/>
  <c r="AO1092" i="1"/>
  <c r="AM844" i="1"/>
  <c r="AO844" i="1"/>
  <c r="AK844" i="1"/>
  <c r="AK1099" i="1"/>
  <c r="AO1099" i="1"/>
  <c r="AM1099" i="1"/>
  <c r="V1022" i="1"/>
  <c r="R1022" i="1"/>
  <c r="S1022" i="1" s="1"/>
  <c r="X1022" i="1" s="1"/>
  <c r="AO1066" i="1"/>
  <c r="AM1066" i="1"/>
  <c r="AK1066" i="1"/>
  <c r="AM409" i="1"/>
  <c r="AO409" i="1"/>
  <c r="AK409" i="1"/>
  <c r="R862" i="1"/>
  <c r="S862" i="1" s="1"/>
  <c r="X862" i="1" s="1"/>
  <c r="V862" i="1"/>
  <c r="AO167" i="1"/>
  <c r="AK167" i="1"/>
  <c r="AM167" i="1"/>
  <c r="AO677" i="1"/>
  <c r="AK677" i="1"/>
  <c r="AM677" i="1"/>
  <c r="V329" i="1"/>
  <c r="R329" i="1"/>
  <c r="S329" i="1" s="1"/>
  <c r="X329" i="1" s="1"/>
  <c r="R449" i="1"/>
  <c r="V449" i="1"/>
  <c r="AO874" i="1"/>
  <c r="AK874" i="1"/>
  <c r="AM874" i="1"/>
  <c r="R722" i="1"/>
  <c r="S722" i="1" s="1"/>
  <c r="X722" i="1" s="1"/>
  <c r="V722" i="1"/>
  <c r="R675" i="1"/>
  <c r="S675" i="1" s="1"/>
  <c r="X675" i="1" s="1"/>
  <c r="V675" i="1"/>
  <c r="AM857" i="1"/>
  <c r="AO857" i="1"/>
  <c r="AK857" i="1"/>
  <c r="AM1191" i="1"/>
  <c r="AK1191" i="1"/>
  <c r="AO1191" i="1"/>
  <c r="AO570" i="1"/>
  <c r="AM570" i="1"/>
  <c r="AK570" i="1"/>
  <c r="V284" i="1"/>
  <c r="R284" i="1"/>
  <c r="S284" i="1" s="1"/>
  <c r="X284" i="1" s="1"/>
  <c r="V1152" i="1"/>
  <c r="R1152" i="1"/>
  <c r="S1152" i="1" s="1"/>
  <c r="X1152" i="1" s="1"/>
  <c r="V483" i="1"/>
  <c r="R483" i="1"/>
  <c r="S483" i="1" s="1"/>
  <c r="X483" i="1" s="1"/>
  <c r="AK726" i="1"/>
  <c r="AM726" i="1"/>
  <c r="AO726" i="1"/>
  <c r="R524" i="1"/>
  <c r="S524" i="1" s="1"/>
  <c r="X524" i="1" s="1"/>
  <c r="V524" i="1"/>
  <c r="AM217" i="1"/>
  <c r="AK217" i="1"/>
  <c r="AO217" i="1"/>
  <c r="V993" i="1"/>
  <c r="R993" i="1"/>
  <c r="S993" i="1" s="1"/>
  <c r="X993" i="1" s="1"/>
  <c r="AM739" i="1"/>
  <c r="AK739" i="1"/>
  <c r="AO739" i="1"/>
  <c r="AO766" i="1"/>
  <c r="AM766" i="1"/>
  <c r="AK766" i="1"/>
  <c r="AM200" i="1"/>
  <c r="AK200" i="1"/>
  <c r="AO200" i="1"/>
  <c r="AO684" i="1"/>
  <c r="AM684" i="1"/>
  <c r="AK684" i="1"/>
  <c r="AK698" i="1"/>
  <c r="AM698" i="1"/>
  <c r="AO698" i="1"/>
  <c r="R121" i="1"/>
  <c r="S121" i="1" s="1"/>
  <c r="X121" i="1" s="1"/>
  <c r="V121" i="1"/>
  <c r="V1226" i="1"/>
  <c r="R1226" i="1"/>
  <c r="S1226" i="1" s="1"/>
  <c r="X1226" i="1" s="1"/>
  <c r="AM851" i="1"/>
  <c r="AK851" i="1"/>
  <c r="AO851" i="1"/>
  <c r="V972" i="1"/>
  <c r="R972" i="1"/>
  <c r="S972" i="1" s="1"/>
  <c r="X972" i="1" s="1"/>
  <c r="AO149" i="1"/>
  <c r="AM149" i="1"/>
  <c r="AK149" i="1"/>
  <c r="AM464" i="1"/>
  <c r="AK464" i="1"/>
  <c r="AO464" i="1"/>
  <c r="AK448" i="1"/>
  <c r="AO448" i="1"/>
  <c r="AM448" i="1"/>
  <c r="R292" i="1"/>
  <c r="S292" i="1" s="1"/>
  <c r="X292" i="1" s="1"/>
  <c r="V292" i="1"/>
  <c r="AO1030" i="1"/>
  <c r="AM1030" i="1"/>
  <c r="AK1030" i="1"/>
  <c r="R65" i="1"/>
  <c r="S65" i="1" s="1"/>
  <c r="X65" i="1" s="1"/>
  <c r="V65" i="1"/>
  <c r="AM116" i="1"/>
  <c r="AK116" i="1"/>
  <c r="AO116" i="1"/>
  <c r="AO670" i="1"/>
  <c r="AK670" i="1"/>
  <c r="AM670" i="1"/>
  <c r="V1122" i="1"/>
  <c r="R1122" i="1"/>
  <c r="S1122" i="1" s="1"/>
  <c r="X1122" i="1" s="1"/>
  <c r="AM514" i="1"/>
  <c r="AK514" i="1"/>
  <c r="AO514" i="1"/>
  <c r="R1133" i="1"/>
  <c r="S1133" i="1" s="1"/>
  <c r="X1133" i="1" s="1"/>
  <c r="V1133" i="1"/>
  <c r="AO292" i="1"/>
  <c r="AK292" i="1"/>
  <c r="AM292" i="1"/>
  <c r="R541" i="1"/>
  <c r="S541" i="1" s="1"/>
  <c r="X541" i="1" s="1"/>
  <c r="V541" i="1"/>
  <c r="AK711" i="1"/>
  <c r="AM711" i="1"/>
  <c r="AO711" i="1"/>
  <c r="AK229" i="1"/>
  <c r="AM229" i="1"/>
  <c r="AO229" i="1"/>
  <c r="AM141" i="1"/>
  <c r="AK141" i="1"/>
  <c r="AO141" i="1"/>
  <c r="AO1208" i="1"/>
  <c r="AM1208" i="1"/>
  <c r="AK1208" i="1"/>
  <c r="AO982" i="1"/>
  <c r="AK982" i="1"/>
  <c r="AM982" i="1"/>
  <c r="R693" i="1"/>
  <c r="S693" i="1" s="1"/>
  <c r="X693" i="1" s="1"/>
  <c r="V693" i="1"/>
  <c r="R906" i="1"/>
  <c r="S906" i="1" s="1"/>
  <c r="X906" i="1" s="1"/>
  <c r="V906" i="1"/>
  <c r="R1100" i="1"/>
  <c r="S1100" i="1" s="1"/>
  <c r="X1100" i="1" s="1"/>
  <c r="V1100" i="1"/>
  <c r="AK650" i="1"/>
  <c r="AO650" i="1"/>
  <c r="AM650" i="1"/>
  <c r="AM1263" i="1"/>
  <c r="AK1263" i="1"/>
  <c r="AO1263" i="1"/>
  <c r="V222" i="1"/>
  <c r="R222" i="1"/>
  <c r="S222" i="1" s="1"/>
  <c r="X222" i="1" s="1"/>
  <c r="R633" i="1"/>
  <c r="S633" i="1" s="1"/>
  <c r="X633" i="1" s="1"/>
  <c r="V633" i="1"/>
  <c r="R340" i="1"/>
  <c r="S340" i="1" s="1"/>
  <c r="X340" i="1" s="1"/>
  <c r="V340" i="1"/>
  <c r="R1004" i="1"/>
  <c r="S1004" i="1" s="1"/>
  <c r="X1004" i="1" s="1"/>
  <c r="V1004" i="1"/>
  <c r="R1057" i="1"/>
  <c r="S1057" i="1" s="1"/>
  <c r="X1057" i="1" s="1"/>
  <c r="V1057" i="1"/>
  <c r="V1012" i="1"/>
  <c r="R1012" i="1"/>
  <c r="S1012" i="1" s="1"/>
  <c r="X1012" i="1" s="1"/>
  <c r="R338" i="1"/>
  <c r="S338" i="1" s="1"/>
  <c r="X338" i="1" s="1"/>
  <c r="V338" i="1"/>
  <c r="AO504" i="1"/>
  <c r="AK504" i="1"/>
  <c r="AM504" i="1"/>
  <c r="R158" i="1"/>
  <c r="V158" i="1"/>
  <c r="V1211" i="1"/>
  <c r="R1211" i="1"/>
  <c r="S1211" i="1" s="1"/>
  <c r="X1211" i="1" s="1"/>
  <c r="R893" i="1"/>
  <c r="S893" i="1" s="1"/>
  <c r="X893" i="1" s="1"/>
  <c r="V893" i="1"/>
  <c r="AK51" i="1"/>
  <c r="AO51" i="1"/>
  <c r="AM51" i="1"/>
  <c r="V111" i="1"/>
  <c r="R111" i="1"/>
  <c r="S111" i="1" s="1"/>
  <c r="X111" i="1" s="1"/>
  <c r="R189" i="1"/>
  <c r="S189" i="1" s="1"/>
  <c r="X189" i="1" s="1"/>
  <c r="V189" i="1"/>
  <c r="AM309" i="1"/>
  <c r="AO309" i="1"/>
  <c r="AK309" i="1"/>
  <c r="V528" i="1"/>
  <c r="R528" i="1"/>
  <c r="W528" i="1" s="1"/>
  <c r="R157" i="1"/>
  <c r="S157" i="1" s="1"/>
  <c r="X157" i="1" s="1"/>
  <c r="V157" i="1"/>
  <c r="R736" i="1"/>
  <c r="S736" i="1" s="1"/>
  <c r="X736" i="1" s="1"/>
  <c r="V736" i="1"/>
  <c r="V1171" i="1"/>
  <c r="R1171" i="1"/>
  <c r="S1171" i="1" s="1"/>
  <c r="X1171" i="1" s="1"/>
  <c r="AK617" i="1"/>
  <c r="AO617" i="1"/>
  <c r="AM617" i="1"/>
  <c r="AM76" i="1"/>
  <c r="AO76" i="1"/>
  <c r="AK76" i="1"/>
  <c r="AK1014" i="1"/>
  <c r="AM1014" i="1"/>
  <c r="AO1014" i="1"/>
  <c r="AM446" i="1"/>
  <c r="AO446" i="1"/>
  <c r="AK446" i="1"/>
  <c r="V922" i="1"/>
  <c r="R922" i="1"/>
  <c r="S922" i="1" s="1"/>
  <c r="X922" i="1" s="1"/>
  <c r="AK233" i="1"/>
  <c r="AO233" i="1"/>
  <c r="AM233" i="1"/>
  <c r="V1000" i="1"/>
  <c r="R1000" i="1"/>
  <c r="S1000" i="1" s="1"/>
  <c r="X1000" i="1" s="1"/>
  <c r="R155" i="1"/>
  <c r="S155" i="1" s="1"/>
  <c r="X155" i="1" s="1"/>
  <c r="V155" i="1"/>
  <c r="R198" i="1"/>
  <c r="S198" i="1" s="1"/>
  <c r="X198" i="1" s="1"/>
  <c r="V198" i="1"/>
  <c r="AO831" i="1"/>
  <c r="AK831" i="1"/>
  <c r="AM831" i="1"/>
  <c r="R254" i="1"/>
  <c r="S254" i="1" s="1"/>
  <c r="X254" i="1" s="1"/>
  <c r="V254" i="1"/>
  <c r="AM1134" i="1"/>
  <c r="AO1134" i="1"/>
  <c r="AK1134" i="1"/>
  <c r="AK53" i="1"/>
  <c r="AO53" i="1"/>
  <c r="AM53" i="1"/>
  <c r="AO315" i="1"/>
  <c r="AK315" i="1"/>
  <c r="AM315" i="1"/>
  <c r="AK1152" i="1"/>
  <c r="AO1152" i="1"/>
  <c r="AM1152" i="1"/>
  <c r="AO751" i="1"/>
  <c r="AK751" i="1"/>
  <c r="AM751" i="1"/>
  <c r="AM473" i="1"/>
  <c r="AK473" i="1"/>
  <c r="AO473" i="1"/>
  <c r="AM1100" i="1"/>
  <c r="AK1100" i="1"/>
  <c r="AO1100" i="1"/>
  <c r="AO535" i="1"/>
  <c r="AM535" i="1"/>
  <c r="AK535" i="1"/>
  <c r="R77" i="1"/>
  <c r="S77" i="1" s="1"/>
  <c r="X77" i="1" s="1"/>
  <c r="V77" i="1"/>
  <c r="AM885" i="1"/>
  <c r="AO885" i="1"/>
  <c r="AK885" i="1"/>
  <c r="AO999" i="1"/>
  <c r="AM999" i="1"/>
  <c r="AK999" i="1"/>
  <c r="R350" i="1"/>
  <c r="S350" i="1" s="1"/>
  <c r="X350" i="1" s="1"/>
  <c r="V350" i="1"/>
  <c r="AO756" i="1"/>
  <c r="AK756" i="1"/>
  <c r="AM756" i="1"/>
  <c r="H12" i="5"/>
  <c r="K12" i="5"/>
  <c r="G12" i="5"/>
  <c r="AK48" i="1"/>
  <c r="AM48" i="1"/>
  <c r="AO48" i="1"/>
  <c r="AK263" i="1"/>
  <c r="AM263" i="1"/>
  <c r="AO263" i="1"/>
  <c r="V471" i="1"/>
  <c r="R471" i="1"/>
  <c r="R901" i="1"/>
  <c r="S901" i="1" s="1"/>
  <c r="X901" i="1" s="1"/>
  <c r="V901" i="1"/>
  <c r="AO222" i="1"/>
  <c r="AK222" i="1"/>
  <c r="AM222" i="1"/>
  <c r="V273" i="1"/>
  <c r="R273" i="1"/>
  <c r="S273" i="1" s="1"/>
  <c r="X273" i="1" s="1"/>
  <c r="R125" i="1"/>
  <c r="S125" i="1" s="1"/>
  <c r="X125" i="1" s="1"/>
  <c r="V125" i="1"/>
  <c r="AM718" i="1"/>
  <c r="AK718" i="1"/>
  <c r="AO718" i="1"/>
  <c r="R1035" i="1"/>
  <c r="S1035" i="1" s="1"/>
  <c r="X1035" i="1" s="1"/>
  <c r="V1035" i="1"/>
  <c r="AK1249" i="1"/>
  <c r="AO1249" i="1"/>
  <c r="AM1249" i="1"/>
  <c r="AM386" i="1"/>
  <c r="AO386" i="1"/>
  <c r="AK386" i="1"/>
  <c r="AK863" i="1"/>
  <c r="AO863" i="1"/>
  <c r="AM863" i="1"/>
  <c r="AK559" i="1"/>
  <c r="AO559" i="1"/>
  <c r="AM559" i="1"/>
  <c r="AK236" i="1"/>
  <c r="AO236" i="1"/>
  <c r="AM236" i="1"/>
  <c r="AM33" i="1"/>
  <c r="AK33" i="1"/>
  <c r="AO33" i="1"/>
  <c r="V1242" i="1"/>
  <c r="R1242" i="1"/>
  <c r="S1242" i="1" s="1"/>
  <c r="X1242" i="1" s="1"/>
  <c r="AO637" i="1"/>
  <c r="AM637" i="1"/>
  <c r="AK637" i="1"/>
  <c r="R1083" i="1"/>
  <c r="S1083" i="1" s="1"/>
  <c r="X1083" i="1" s="1"/>
  <c r="V1083" i="1"/>
  <c r="R909" i="1"/>
  <c r="S909" i="1" s="1"/>
  <c r="X909" i="1" s="1"/>
  <c r="V909" i="1"/>
  <c r="R655" i="1"/>
  <c r="V655" i="1"/>
  <c r="V822" i="1"/>
  <c r="R822" i="1"/>
  <c r="S822" i="1" s="1"/>
  <c r="X822" i="1" s="1"/>
  <c r="AM1052" i="1"/>
  <c r="AK1052" i="1"/>
  <c r="AO1052" i="1"/>
  <c r="V1019" i="1"/>
  <c r="R1019" i="1"/>
  <c r="S1019" i="1" s="1"/>
  <c r="X1019" i="1" s="1"/>
  <c r="AM326" i="1"/>
  <c r="AO326" i="1"/>
  <c r="AK326" i="1"/>
  <c r="V1071" i="1"/>
  <c r="R1071" i="1"/>
  <c r="S1071" i="1" s="1"/>
  <c r="X1071" i="1" s="1"/>
  <c r="AO1071" i="1"/>
  <c r="AM1071" i="1"/>
  <c r="AK1071" i="1"/>
  <c r="AO194" i="1"/>
  <c r="AM194" i="1"/>
  <c r="AK194" i="1"/>
  <c r="V824" i="1"/>
  <c r="R824" i="1"/>
  <c r="S824" i="1" s="1"/>
  <c r="X824" i="1" s="1"/>
  <c r="AM770" i="1"/>
  <c r="AO770" i="1"/>
  <c r="AK770" i="1"/>
  <c r="R888" i="1"/>
  <c r="S888" i="1" s="1"/>
  <c r="X888" i="1" s="1"/>
  <c r="V888" i="1"/>
  <c r="R74" i="1"/>
  <c r="S74" i="1" s="1"/>
  <c r="X74" i="1" s="1"/>
  <c r="V74" i="1"/>
  <c r="AM123" i="1"/>
  <c r="AK123" i="1"/>
  <c r="AO123" i="1"/>
  <c r="AO207" i="1"/>
  <c r="AM207" i="1"/>
  <c r="AK207" i="1"/>
  <c r="AK1107" i="1"/>
  <c r="AM1107" i="1"/>
  <c r="AO1107" i="1"/>
  <c r="R257" i="1"/>
  <c r="S257" i="1" s="1"/>
  <c r="X257" i="1" s="1"/>
  <c r="V257" i="1"/>
  <c r="AO671" i="1"/>
  <c r="AM671" i="1"/>
  <c r="AK671" i="1"/>
  <c r="R1144" i="1"/>
  <c r="S1144" i="1" s="1"/>
  <c r="X1144" i="1" s="1"/>
  <c r="V1144" i="1"/>
  <c r="V943" i="1"/>
  <c r="R943" i="1"/>
  <c r="S943" i="1" s="1"/>
  <c r="X943" i="1" s="1"/>
  <c r="AO1069" i="1"/>
  <c r="AK1069" i="1"/>
  <c r="AM1069" i="1"/>
  <c r="AO265" i="1"/>
  <c r="AK265" i="1"/>
  <c r="AM265" i="1"/>
  <c r="AK366" i="1"/>
  <c r="AO366" i="1"/>
  <c r="AM366" i="1"/>
  <c r="R1005" i="1"/>
  <c r="V1005" i="1"/>
  <c r="AM1042" i="1"/>
  <c r="AK1042" i="1"/>
  <c r="AO1042" i="1"/>
  <c r="AO1078" i="1"/>
  <c r="AK1078" i="1"/>
  <c r="AM1078" i="1"/>
  <c r="V247" i="1"/>
  <c r="R247" i="1"/>
  <c r="S247" i="1" s="1"/>
  <c r="X247" i="1" s="1"/>
  <c r="R674" i="1"/>
  <c r="S674" i="1" s="1"/>
  <c r="X674" i="1" s="1"/>
  <c r="V674" i="1"/>
  <c r="AK566" i="1"/>
  <c r="AO566" i="1"/>
  <c r="AM566" i="1"/>
  <c r="AM95" i="1"/>
  <c r="AK95" i="1"/>
  <c r="AO95" i="1"/>
  <c r="AK546" i="1"/>
  <c r="AO546" i="1"/>
  <c r="AM546" i="1"/>
  <c r="R856" i="1"/>
  <c r="S856" i="1" s="1"/>
  <c r="X856" i="1" s="1"/>
  <c r="V856" i="1"/>
  <c r="R370" i="1"/>
  <c r="S370" i="1" s="1"/>
  <c r="X370" i="1" s="1"/>
  <c r="V370" i="1"/>
  <c r="V502" i="1"/>
  <c r="R502" i="1"/>
  <c r="S502" i="1" s="1"/>
  <c r="X502" i="1" s="1"/>
  <c r="AO395" i="1"/>
  <c r="AK395" i="1"/>
  <c r="AM395" i="1"/>
  <c r="AM1188" i="1"/>
  <c r="AK1188" i="1"/>
  <c r="AO1188" i="1"/>
  <c r="AM798" i="1"/>
  <c r="AO798" i="1"/>
  <c r="AK798" i="1"/>
  <c r="V620" i="1"/>
  <c r="R620" i="1"/>
  <c r="S620" i="1" s="1"/>
  <c r="X620" i="1" s="1"/>
  <c r="R610" i="1"/>
  <c r="S610" i="1" s="1"/>
  <c r="X610" i="1" s="1"/>
  <c r="V610" i="1"/>
  <c r="AK322" i="1"/>
  <c r="AM322" i="1"/>
  <c r="AO322" i="1"/>
  <c r="AM782" i="1"/>
  <c r="AO782" i="1"/>
  <c r="AK782" i="1"/>
  <c r="R954" i="1"/>
  <c r="S954" i="1" s="1"/>
  <c r="X954" i="1" s="1"/>
  <c r="V954" i="1"/>
  <c r="R565" i="1"/>
  <c r="S565" i="1" s="1"/>
  <c r="X565" i="1" s="1"/>
  <c r="V565" i="1"/>
  <c r="AM686" i="1"/>
  <c r="AK686" i="1"/>
  <c r="AO686" i="1"/>
  <c r="AM385" i="1"/>
  <c r="AO385" i="1"/>
  <c r="AK385" i="1"/>
  <c r="AM415" i="1"/>
  <c r="AK415" i="1"/>
  <c r="AO415" i="1"/>
  <c r="R811" i="1"/>
  <c r="V811" i="1"/>
  <c r="R703" i="1"/>
  <c r="S703" i="1" s="1"/>
  <c r="X703" i="1" s="1"/>
  <c r="V703" i="1"/>
  <c r="AO166" i="1"/>
  <c r="AM166" i="1"/>
  <c r="AK166" i="1"/>
  <c r="AO519" i="1"/>
  <c r="AK519" i="1"/>
  <c r="AM519" i="1"/>
  <c r="V1157" i="1"/>
  <c r="R1157" i="1"/>
  <c r="S1157" i="1" s="1"/>
  <c r="X1157" i="1" s="1"/>
  <c r="R1016" i="1"/>
  <c r="S1016" i="1" s="1"/>
  <c r="X1016" i="1" s="1"/>
  <c r="V1016" i="1"/>
  <c r="AK636" i="1"/>
  <c r="AM636" i="1"/>
  <c r="AO636" i="1"/>
  <c r="AM1033" i="1"/>
  <c r="AK1033" i="1"/>
  <c r="AO1033" i="1"/>
  <c r="R955" i="1"/>
  <c r="V955" i="1"/>
  <c r="AO812" i="1"/>
  <c r="AM812" i="1"/>
  <c r="AK812" i="1"/>
  <c r="V968" i="1"/>
  <c r="R968" i="1"/>
  <c r="S968" i="1" s="1"/>
  <c r="X968" i="1" s="1"/>
  <c r="AO273" i="1"/>
  <c r="AM273" i="1"/>
  <c r="AK273" i="1"/>
  <c r="AM1151" i="1"/>
  <c r="AK1151" i="1"/>
  <c r="AO1151" i="1"/>
  <c r="AK232" i="1"/>
  <c r="AO232" i="1"/>
  <c r="AM232" i="1"/>
  <c r="R275" i="1"/>
  <c r="S275" i="1" s="1"/>
  <c r="X275" i="1" s="1"/>
  <c r="V275" i="1"/>
  <c r="AO475" i="1"/>
  <c r="AK475" i="1"/>
  <c r="AM475" i="1"/>
  <c r="AO419" i="1"/>
  <c r="AM419" i="1"/>
  <c r="AK419" i="1"/>
  <c r="AM1000" i="1"/>
  <c r="AO1000" i="1"/>
  <c r="AK1000" i="1"/>
  <c r="AM616" i="1"/>
  <c r="AO616" i="1"/>
  <c r="AK616" i="1"/>
  <c r="AO374" i="1"/>
  <c r="AK374" i="1"/>
  <c r="AM374" i="1"/>
  <c r="AO716" i="1"/>
  <c r="AK716" i="1"/>
  <c r="AM716" i="1"/>
  <c r="AO631" i="1"/>
  <c r="AK631" i="1"/>
  <c r="AM631" i="1"/>
  <c r="R1116" i="1"/>
  <c r="S1116" i="1" s="1"/>
  <c r="X1116" i="1" s="1"/>
  <c r="V1116" i="1"/>
  <c r="AM889" i="1"/>
  <c r="AO889" i="1"/>
  <c r="AK889" i="1"/>
  <c r="AO587" i="1"/>
  <c r="AK587" i="1"/>
  <c r="AM587" i="1"/>
  <c r="AK995" i="1"/>
  <c r="AM995" i="1"/>
  <c r="AO995" i="1"/>
  <c r="R460" i="1"/>
  <c r="S460" i="1" s="1"/>
  <c r="X460" i="1" s="1"/>
  <c r="V460" i="1"/>
  <c r="AK720" i="1"/>
  <c r="AO720" i="1"/>
  <c r="AM720" i="1"/>
  <c r="V531" i="1"/>
  <c r="R531" i="1"/>
  <c r="R548" i="1"/>
  <c r="V548" i="1"/>
  <c r="AO562" i="1"/>
  <c r="AM562" i="1"/>
  <c r="AK562" i="1"/>
  <c r="AK539" i="1"/>
  <c r="AO539" i="1"/>
  <c r="AM539" i="1"/>
  <c r="AK133" i="1"/>
  <c r="AM133" i="1"/>
  <c r="AO133" i="1"/>
  <c r="R514" i="1"/>
  <c r="S514" i="1" s="1"/>
  <c r="X514" i="1" s="1"/>
  <c r="V514" i="1"/>
  <c r="AK1047" i="1"/>
  <c r="AO1047" i="1"/>
  <c r="AM1047" i="1"/>
  <c r="V385" i="1"/>
  <c r="R385" i="1"/>
  <c r="S385" i="1" s="1"/>
  <c r="X385" i="1" s="1"/>
  <c r="R991" i="1"/>
  <c r="S991" i="1" s="1"/>
  <c r="X991" i="1" s="1"/>
  <c r="V991" i="1"/>
  <c r="V128" i="1"/>
  <c r="R128" i="1"/>
  <c r="S128" i="1" s="1"/>
  <c r="X128" i="1" s="1"/>
  <c r="R1210" i="1"/>
  <c r="S1210" i="1" s="1"/>
  <c r="X1210" i="1" s="1"/>
  <c r="V1210" i="1"/>
  <c r="AK1185" i="1"/>
  <c r="AM1185" i="1"/>
  <c r="AO1185" i="1"/>
  <c r="R869" i="1"/>
  <c r="S869" i="1" s="1"/>
  <c r="X869" i="1" s="1"/>
  <c r="V869" i="1"/>
  <c r="V183" i="1"/>
  <c r="R183" i="1"/>
  <c r="S183" i="1" s="1"/>
  <c r="X183" i="1" s="1"/>
  <c r="V489" i="1"/>
  <c r="R489" i="1"/>
  <c r="S489" i="1" s="1"/>
  <c r="X489" i="1" s="1"/>
  <c r="AK571" i="1"/>
  <c r="AO571" i="1"/>
  <c r="AM571" i="1"/>
  <c r="AO356" i="1"/>
  <c r="AM356" i="1"/>
  <c r="AK356" i="1"/>
  <c r="V96" i="1"/>
  <c r="R96" i="1"/>
  <c r="S96" i="1" s="1"/>
  <c r="X96" i="1" s="1"/>
  <c r="R59" i="1"/>
  <c r="S59" i="1" s="1"/>
  <c r="X59" i="1" s="1"/>
  <c r="V59" i="1"/>
  <c r="R918" i="1"/>
  <c r="S918" i="1" s="1"/>
  <c r="X918" i="1" s="1"/>
  <c r="V918" i="1"/>
  <c r="AO824" i="1"/>
  <c r="AM824" i="1"/>
  <c r="AK824" i="1"/>
  <c r="R321" i="1"/>
  <c r="S321" i="1" s="1"/>
  <c r="X321" i="1" s="1"/>
  <c r="V321" i="1"/>
  <c r="AO746" i="1"/>
  <c r="AK746" i="1"/>
  <c r="AM746" i="1"/>
  <c r="R109" i="1"/>
  <c r="V109" i="1"/>
  <c r="R232" i="1"/>
  <c r="S232" i="1" s="1"/>
  <c r="X232" i="1" s="1"/>
  <c r="V232" i="1"/>
  <c r="AM524" i="1"/>
  <c r="AO524" i="1"/>
  <c r="AK524" i="1"/>
  <c r="R646" i="1"/>
  <c r="S646" i="1" s="1"/>
  <c r="X646" i="1" s="1"/>
  <c r="V646" i="1"/>
  <c r="AK139" i="1"/>
  <c r="AO139" i="1"/>
  <c r="AM139" i="1"/>
  <c r="AK1131" i="1"/>
  <c r="AM1131" i="1"/>
  <c r="AO1131" i="1"/>
  <c r="R731" i="1"/>
  <c r="S731" i="1" s="1"/>
  <c r="X731" i="1" s="1"/>
  <c r="V731" i="1"/>
  <c r="AO11" i="1"/>
  <c r="AM11" i="1"/>
  <c r="AK11" i="1"/>
  <c r="R761" i="1"/>
  <c r="V761" i="1"/>
  <c r="AO114" i="1"/>
  <c r="AM114" i="1"/>
  <c r="AK114" i="1"/>
  <c r="AM947" i="1"/>
  <c r="AO947" i="1"/>
  <c r="AK947" i="1"/>
  <c r="AO613" i="1"/>
  <c r="AM613" i="1"/>
  <c r="AK613" i="1"/>
  <c r="R728" i="1"/>
  <c r="S728" i="1" s="1"/>
  <c r="X728" i="1" s="1"/>
  <c r="V728" i="1"/>
  <c r="V868" i="1"/>
  <c r="R868" i="1"/>
  <c r="S868" i="1" s="1"/>
  <c r="X868" i="1" s="1"/>
  <c r="R564" i="1"/>
  <c r="S564" i="1" s="1"/>
  <c r="X564" i="1" s="1"/>
  <c r="V564" i="1"/>
  <c r="AK397" i="1"/>
  <c r="AM397" i="1"/>
  <c r="AO397" i="1"/>
  <c r="V1212" i="1"/>
  <c r="R1212" i="1"/>
  <c r="S1212" i="1" s="1"/>
  <c r="X1212" i="1" s="1"/>
  <c r="AK1076" i="1"/>
  <c r="AO1076" i="1"/>
  <c r="AM1076" i="1"/>
  <c r="AO624" i="1"/>
  <c r="AM624" i="1"/>
  <c r="AK624" i="1"/>
  <c r="V1159" i="1"/>
  <c r="R1159" i="1"/>
  <c r="S1159" i="1" s="1"/>
  <c r="X1159" i="1" s="1"/>
  <c r="V1009" i="1"/>
  <c r="R1009" i="1"/>
  <c r="S1009" i="1" s="1"/>
  <c r="X1009" i="1" s="1"/>
  <c r="AK737" i="1"/>
  <c r="AO737" i="1"/>
  <c r="AM737" i="1"/>
  <c r="R1052" i="1"/>
  <c r="S1052" i="1" s="1"/>
  <c r="X1052" i="1" s="1"/>
  <c r="V1052" i="1"/>
  <c r="V743" i="1"/>
  <c r="R743" i="1"/>
  <c r="AO264" i="1"/>
  <c r="AM264" i="1"/>
  <c r="AK264" i="1"/>
  <c r="AM206" i="1"/>
  <c r="AK206" i="1"/>
  <c r="AO206" i="1"/>
  <c r="V1160" i="1"/>
  <c r="R1160" i="1"/>
  <c r="S1160" i="1" s="1"/>
  <c r="X1160" i="1" s="1"/>
  <c r="V216" i="1"/>
  <c r="R216" i="1"/>
  <c r="S216" i="1" s="1"/>
  <c r="X216" i="1" s="1"/>
  <c r="V942" i="1"/>
  <c r="R942" i="1"/>
  <c r="S942" i="1" s="1"/>
  <c r="X942" i="1" s="1"/>
  <c r="AO274" i="1"/>
  <c r="AK274" i="1"/>
  <c r="AM274" i="1"/>
  <c r="AK848" i="1"/>
  <c r="AM848" i="1"/>
  <c r="AO848" i="1"/>
  <c r="V1145" i="1"/>
  <c r="R1145" i="1"/>
  <c r="AM778" i="1"/>
  <c r="AO778" i="1"/>
  <c r="AK778" i="1"/>
  <c r="AO825" i="1"/>
  <c r="AK825" i="1"/>
  <c r="AM825" i="1"/>
  <c r="R361" i="1"/>
  <c r="S361" i="1" s="1"/>
  <c r="X361" i="1" s="1"/>
  <c r="V361" i="1"/>
  <c r="AM998" i="1"/>
  <c r="AO998" i="1"/>
  <c r="AK998" i="1"/>
  <c r="AM49" i="1"/>
  <c r="AK49" i="1"/>
  <c r="AO49" i="1"/>
  <c r="V282" i="1"/>
  <c r="R282" i="1"/>
  <c r="R422" i="1"/>
  <c r="S422" i="1" s="1"/>
  <c r="X422" i="1" s="1"/>
  <c r="V422" i="1"/>
  <c r="AM781" i="1"/>
  <c r="AK781" i="1"/>
  <c r="AO781" i="1"/>
  <c r="AO119" i="1"/>
  <c r="AK119" i="1"/>
  <c r="AM119" i="1"/>
  <c r="AO856" i="1"/>
  <c r="AM856" i="1"/>
  <c r="AK856" i="1"/>
  <c r="AO860" i="1"/>
  <c r="AK860" i="1"/>
  <c r="AM860" i="1"/>
  <c r="R309" i="1"/>
  <c r="S309" i="1" s="1"/>
  <c r="X309" i="1" s="1"/>
  <c r="V309" i="1"/>
  <c r="R279" i="1"/>
  <c r="S279" i="1" s="1"/>
  <c r="X279" i="1" s="1"/>
  <c r="V279" i="1"/>
  <c r="AM21" i="1"/>
  <c r="AK21" i="1"/>
  <c r="AO21" i="1"/>
  <c r="AK538" i="1"/>
  <c r="AO538" i="1"/>
  <c r="AM538" i="1"/>
  <c r="AK556" i="1"/>
  <c r="AM556" i="1"/>
  <c r="AO556" i="1"/>
  <c r="AM124" i="1"/>
  <c r="AO124" i="1"/>
  <c r="AK124" i="1"/>
  <c r="AM1241" i="1"/>
  <c r="AO1241" i="1"/>
  <c r="AK1241" i="1"/>
  <c r="V1209" i="1"/>
  <c r="AM932" i="1"/>
  <c r="AO932" i="1"/>
  <c r="AK932" i="1"/>
  <c r="R71" i="1"/>
  <c r="V71" i="1"/>
  <c r="V782" i="1"/>
  <c r="R782" i="1"/>
  <c r="S782" i="1" s="1"/>
  <c r="X782" i="1" s="1"/>
  <c r="AM772" i="1"/>
  <c r="AK772" i="1"/>
  <c r="AO772" i="1"/>
  <c r="R484" i="1"/>
  <c r="S484" i="1" s="1"/>
  <c r="X484" i="1" s="1"/>
  <c r="V484" i="1"/>
  <c r="R1002" i="1"/>
  <c r="S1002" i="1" s="1"/>
  <c r="X1002" i="1" s="1"/>
  <c r="V1002" i="1"/>
  <c r="AK296" i="1"/>
  <c r="AM296" i="1"/>
  <c r="AO296" i="1"/>
  <c r="AO1221" i="1"/>
  <c r="AM1221" i="1"/>
  <c r="AK1221" i="1"/>
  <c r="AK1264" i="1"/>
  <c r="AM1264" i="1"/>
  <c r="AO1264" i="1"/>
  <c r="AK548" i="1"/>
  <c r="AO548" i="1"/>
  <c r="AM548" i="1"/>
  <c r="R882" i="1"/>
  <c r="V882" i="1"/>
  <c r="V1163" i="1"/>
  <c r="R1163" i="1"/>
  <c r="S1163" i="1" s="1"/>
  <c r="X1163" i="1" s="1"/>
  <c r="AK511" i="1"/>
  <c r="AO511" i="1"/>
  <c r="AM511" i="1"/>
  <c r="AO930" i="1"/>
  <c r="AM930" i="1"/>
  <c r="AK930" i="1"/>
  <c r="R255" i="1"/>
  <c r="S255" i="1" s="1"/>
  <c r="X255" i="1" s="1"/>
  <c r="V255" i="1"/>
  <c r="V1146" i="1"/>
  <c r="R1146" i="1"/>
  <c r="S1146" i="1" s="1"/>
  <c r="X1146" i="1" s="1"/>
  <c r="R6" i="1"/>
  <c r="S6" i="1" s="1"/>
  <c r="X6" i="1" s="1"/>
  <c r="V6" i="1"/>
  <c r="V200" i="1"/>
  <c r="R200" i="1"/>
  <c r="AO347" i="1"/>
  <c r="AM347" i="1"/>
  <c r="AK347" i="1"/>
  <c r="V1207" i="1"/>
  <c r="R1207" i="1"/>
  <c r="S1207" i="1" s="1"/>
  <c r="X1207" i="1" s="1"/>
  <c r="V1074" i="1"/>
  <c r="R1074" i="1"/>
  <c r="S1074" i="1" s="1"/>
  <c r="X1074" i="1" s="1"/>
  <c r="R684" i="1"/>
  <c r="S684" i="1" s="1"/>
  <c r="X684" i="1" s="1"/>
  <c r="V684" i="1"/>
  <c r="AO715" i="1"/>
  <c r="AK715" i="1"/>
  <c r="AM715" i="1"/>
  <c r="R1225" i="1"/>
  <c r="S1225" i="1" s="1"/>
  <c r="X1225" i="1" s="1"/>
  <c r="V1225" i="1"/>
  <c r="R947" i="1"/>
  <c r="S947" i="1" s="1"/>
  <c r="X947" i="1" s="1"/>
  <c r="V947" i="1"/>
  <c r="AM621" i="1"/>
  <c r="AO621" i="1"/>
  <c r="AK621" i="1"/>
  <c r="AK748" i="1"/>
  <c r="AO748" i="1"/>
  <c r="AM748" i="1"/>
  <c r="AM128" i="1"/>
  <c r="AK128" i="1"/>
  <c r="AO128" i="1"/>
  <c r="R142" i="1"/>
  <c r="S142" i="1" s="1"/>
  <c r="X142" i="1" s="1"/>
  <c r="V142" i="1"/>
  <c r="R785" i="1"/>
  <c r="S785" i="1" s="1"/>
  <c r="X785" i="1" s="1"/>
  <c r="V785" i="1"/>
  <c r="AO850" i="1"/>
  <c r="AM850" i="1"/>
  <c r="AK850" i="1"/>
  <c r="V756" i="1"/>
  <c r="R756" i="1"/>
  <c r="S756" i="1" s="1"/>
  <c r="X756" i="1" s="1"/>
  <c r="AM879" i="1"/>
  <c r="AO879" i="1"/>
  <c r="AK879" i="1"/>
  <c r="R1105" i="1"/>
  <c r="S1105" i="1" s="1"/>
  <c r="X1105" i="1" s="1"/>
  <c r="V1105" i="1"/>
  <c r="R1265" i="1"/>
  <c r="V1265" i="1"/>
  <c r="V927" i="1"/>
  <c r="R927" i="1"/>
  <c r="S927" i="1" s="1"/>
  <c r="X927" i="1" s="1"/>
  <c r="AO6" i="1"/>
  <c r="AM6" i="1"/>
  <c r="AK6" i="1"/>
  <c r="AM788" i="1"/>
  <c r="AO788" i="1"/>
  <c r="AK788" i="1"/>
  <c r="R946" i="1"/>
  <c r="S946" i="1" s="1"/>
  <c r="X946" i="1" s="1"/>
  <c r="V946" i="1"/>
  <c r="AO1041" i="1"/>
  <c r="AK1041" i="1"/>
  <c r="AM1041" i="1"/>
  <c r="V168" i="1"/>
  <c r="R168" i="1"/>
  <c r="S168" i="1" s="1"/>
  <c r="X168" i="1" s="1"/>
  <c r="AK810" i="1"/>
  <c r="AO810" i="1"/>
  <c r="AM810" i="1"/>
  <c r="AO586" i="1"/>
  <c r="AM586" i="1"/>
  <c r="AK586" i="1"/>
  <c r="AA1081" i="1"/>
  <c r="R744" i="1"/>
  <c r="V744" i="1"/>
  <c r="V969" i="1"/>
  <c r="R969" i="1"/>
  <c r="S969" i="1" s="1"/>
  <c r="X969" i="1" s="1"/>
  <c r="AO1149" i="1"/>
  <c r="AK1149" i="1"/>
  <c r="AM1149" i="1"/>
  <c r="V124" i="1"/>
  <c r="R124" i="1"/>
  <c r="S124" i="1" s="1"/>
  <c r="X124" i="1" s="1"/>
  <c r="R308" i="1"/>
  <c r="S308" i="1" s="1"/>
  <c r="X308" i="1" s="1"/>
  <c r="V308" i="1"/>
  <c r="AO328" i="1"/>
  <c r="AK328" i="1"/>
  <c r="AM328" i="1"/>
  <c r="AM522" i="1"/>
  <c r="AK522" i="1"/>
  <c r="AO522" i="1"/>
  <c r="R1080" i="1"/>
  <c r="V1080" i="1"/>
  <c r="R419" i="1"/>
  <c r="S419" i="1" s="1"/>
  <c r="X419" i="1" s="1"/>
  <c r="V419" i="1"/>
  <c r="AK208" i="1"/>
  <c r="AO208" i="1"/>
  <c r="AM208" i="1"/>
  <c r="V184" i="1"/>
  <c r="R184" i="1"/>
  <c r="S184" i="1" s="1"/>
  <c r="X184" i="1" s="1"/>
  <c r="AO526" i="1"/>
  <c r="AK526" i="1"/>
  <c r="AM526" i="1"/>
  <c r="AO1079" i="1"/>
  <c r="AK1079" i="1"/>
  <c r="AM1079" i="1"/>
  <c r="R1106" i="1"/>
  <c r="V1106" i="1"/>
  <c r="R403" i="1"/>
  <c r="S403" i="1" s="1"/>
  <c r="X403" i="1" s="1"/>
  <c r="V403" i="1"/>
  <c r="AK602" i="1"/>
  <c r="AO602" i="1"/>
  <c r="AM602" i="1"/>
  <c r="AK17" i="1"/>
  <c r="AM17" i="1"/>
  <c r="AO17" i="1"/>
  <c r="AK68" i="1"/>
  <c r="AM68" i="1"/>
  <c r="AO68" i="1"/>
  <c r="R670" i="1"/>
  <c r="S670" i="1" s="1"/>
  <c r="X670" i="1" s="1"/>
  <c r="V670" i="1"/>
  <c r="R921" i="1"/>
  <c r="S921" i="1" s="1"/>
  <c r="X921" i="1" s="1"/>
  <c r="V921" i="1"/>
  <c r="R410" i="1"/>
  <c r="S410" i="1" s="1"/>
  <c r="X410" i="1" s="1"/>
  <c r="V410" i="1"/>
  <c r="R66" i="1"/>
  <c r="S66" i="1" s="1"/>
  <c r="X66" i="1" s="1"/>
  <c r="V66" i="1"/>
  <c r="AO667" i="1"/>
  <c r="AM667" i="1"/>
  <c r="AK667" i="1"/>
  <c r="AM456" i="1"/>
  <c r="AK456" i="1"/>
  <c r="AO456" i="1"/>
  <c r="AK29" i="1"/>
  <c r="AO29" i="1"/>
  <c r="AM29" i="1"/>
  <c r="AK758" i="1"/>
  <c r="AO758" i="1"/>
  <c r="AM758" i="1"/>
  <c r="V863" i="1"/>
  <c r="R863" i="1"/>
  <c r="S863" i="1" s="1"/>
  <c r="X863" i="1" s="1"/>
  <c r="R334" i="1"/>
  <c r="S334" i="1" s="1"/>
  <c r="X334" i="1" s="1"/>
  <c r="V334" i="1"/>
  <c r="V834" i="1"/>
  <c r="R834" i="1"/>
  <c r="S834" i="1" s="1"/>
  <c r="X834" i="1" s="1"/>
  <c r="R650" i="1"/>
  <c r="S650" i="1" s="1"/>
  <c r="X650" i="1" s="1"/>
  <c r="V650" i="1"/>
  <c r="AK450" i="1"/>
  <c r="AO450" i="1"/>
  <c r="AM450" i="1"/>
  <c r="V719" i="1"/>
  <c r="R719" i="1"/>
  <c r="AM985" i="1"/>
  <c r="AO985" i="1"/>
  <c r="AK985" i="1"/>
  <c r="AM1003" i="1"/>
  <c r="AO1003" i="1"/>
  <c r="AK1003" i="1"/>
  <c r="R188" i="1"/>
  <c r="S188" i="1" s="1"/>
  <c r="X188" i="1" s="1"/>
  <c r="V188" i="1"/>
  <c r="AK945" i="1"/>
  <c r="AM945" i="1"/>
  <c r="AO945" i="1"/>
  <c r="AO1082" i="1"/>
  <c r="AM1082" i="1"/>
  <c r="AK1082" i="1"/>
  <c r="AO55" i="1"/>
  <c r="AK55" i="1"/>
  <c r="AM55" i="1"/>
  <c r="R501" i="1"/>
  <c r="S501" i="1" s="1"/>
  <c r="X501" i="1" s="1"/>
  <c r="V501" i="1"/>
  <c r="R809" i="1"/>
  <c r="S809" i="1" s="1"/>
  <c r="X809" i="1" s="1"/>
  <c r="V809" i="1"/>
  <c r="R973" i="1"/>
  <c r="S973" i="1" s="1"/>
  <c r="X973" i="1" s="1"/>
  <c r="V973" i="1"/>
  <c r="V1170" i="1"/>
  <c r="R1170" i="1"/>
  <c r="S1170" i="1" s="1"/>
  <c r="X1170" i="1" s="1"/>
  <c r="R810" i="1"/>
  <c r="S810" i="1" s="1"/>
  <c r="X810" i="1" s="1"/>
  <c r="V810" i="1"/>
  <c r="R70" i="1"/>
  <c r="S70" i="1" s="1"/>
  <c r="X70" i="1" s="1"/>
  <c r="V70" i="1"/>
  <c r="AO1098" i="1"/>
  <c r="AK1098" i="1"/>
  <c r="AM1098" i="1"/>
  <c r="H14" i="5"/>
  <c r="G14" i="5"/>
  <c r="AK906" i="1"/>
  <c r="AO906" i="1"/>
  <c r="K14" i="5"/>
  <c r="AM906" i="1"/>
  <c r="AM713" i="1"/>
  <c r="AO713" i="1"/>
  <c r="AK713" i="1"/>
  <c r="V1139" i="1"/>
  <c r="R1139" i="1"/>
  <c r="S1139" i="1" s="1"/>
  <c r="X1139" i="1" s="1"/>
  <c r="AO242" i="1"/>
  <c r="AM242" i="1"/>
  <c r="AK242" i="1"/>
  <c r="R1239" i="1"/>
  <c r="S1239" i="1" s="1"/>
  <c r="X1239" i="1" s="1"/>
  <c r="V1239" i="1"/>
  <c r="R388" i="1"/>
  <c r="S388" i="1" s="1"/>
  <c r="X388" i="1" s="1"/>
  <c r="V388" i="1"/>
  <c r="R759" i="1"/>
  <c r="S759" i="1" s="1"/>
  <c r="X759" i="1" s="1"/>
  <c r="V759" i="1"/>
  <c r="R1222" i="1"/>
  <c r="S1222" i="1" s="1"/>
  <c r="X1222" i="1" s="1"/>
  <c r="V1222" i="1"/>
  <c r="AO406" i="1"/>
  <c r="AK406" i="1"/>
  <c r="AM406" i="1"/>
  <c r="V494" i="1"/>
  <c r="R494" i="1"/>
  <c r="R816" i="1"/>
  <c r="S816" i="1" s="1"/>
  <c r="X816" i="1" s="1"/>
  <c r="V816" i="1"/>
  <c r="R643" i="1"/>
  <c r="S643" i="1" s="1"/>
  <c r="X643" i="1" s="1"/>
  <c r="V643" i="1"/>
  <c r="V448" i="1"/>
  <c r="R448" i="1"/>
  <c r="S448" i="1" s="1"/>
  <c r="X448" i="1" s="1"/>
  <c r="AM547" i="1"/>
  <c r="AK547" i="1"/>
  <c r="AO547" i="1"/>
  <c r="R751" i="1"/>
  <c r="S751" i="1" s="1"/>
  <c r="X751" i="1" s="1"/>
  <c r="V751" i="1"/>
  <c r="AK82" i="1"/>
  <c r="K19" i="5"/>
  <c r="AO82" i="1"/>
  <c r="H19" i="5"/>
  <c r="AM82" i="1"/>
  <c r="G19" i="5"/>
  <c r="R578" i="1"/>
  <c r="S578" i="1" s="1"/>
  <c r="X578" i="1" s="1"/>
  <c r="V578" i="1"/>
  <c r="V1054" i="1"/>
  <c r="R1054" i="1"/>
  <c r="V765" i="1"/>
  <c r="R765" i="1"/>
  <c r="S765" i="1" s="1"/>
  <c r="X765" i="1" s="1"/>
  <c r="V131" i="1"/>
  <c r="R131" i="1"/>
  <c r="S131" i="1" s="1"/>
  <c r="X131" i="1" s="1"/>
  <c r="R937" i="1"/>
  <c r="S937" i="1" s="1"/>
  <c r="X937" i="1" s="1"/>
  <c r="V937" i="1"/>
  <c r="AK449" i="1"/>
  <c r="AO449" i="1"/>
  <c r="AM449" i="1"/>
  <c r="R637" i="1"/>
  <c r="S637" i="1" s="1"/>
  <c r="X637" i="1" s="1"/>
  <c r="V637" i="1"/>
  <c r="V386" i="1"/>
  <c r="R386" i="1"/>
  <c r="S386" i="1" s="1"/>
  <c r="X386" i="1" s="1"/>
  <c r="R572" i="1"/>
  <c r="S572" i="1" s="1"/>
  <c r="X572" i="1" s="1"/>
  <c r="V572" i="1"/>
  <c r="AM712" i="1"/>
  <c r="AK712" i="1"/>
  <c r="AO712" i="1"/>
  <c r="AK674" i="1"/>
  <c r="AM674" i="1"/>
  <c r="AO674" i="1"/>
  <c r="AK658" i="1"/>
  <c r="AO658" i="1"/>
  <c r="AM658" i="1"/>
  <c r="AK649" i="1"/>
  <c r="AO649" i="1"/>
  <c r="AM649" i="1"/>
  <c r="R875" i="1"/>
  <c r="S875" i="1" s="1"/>
  <c r="X875" i="1" s="1"/>
  <c r="V875" i="1"/>
  <c r="R1228" i="1"/>
  <c r="S1228" i="1" s="1"/>
  <c r="X1228" i="1" s="1"/>
  <c r="V1228" i="1"/>
  <c r="R191" i="1"/>
  <c r="S191" i="1" s="1"/>
  <c r="X191" i="1" s="1"/>
  <c r="V191" i="1"/>
  <c r="R206" i="1"/>
  <c r="S206" i="1" s="1"/>
  <c r="X206" i="1" s="1"/>
  <c r="V206" i="1"/>
  <c r="V1132" i="1"/>
  <c r="R1132" i="1"/>
  <c r="S1132" i="1" s="1"/>
  <c r="X1132" i="1" s="1"/>
  <c r="AM1044" i="1"/>
  <c r="AK1044" i="1"/>
  <c r="AO1044" i="1"/>
  <c r="R417" i="1"/>
  <c r="S417" i="1" s="1"/>
  <c r="X417" i="1" s="1"/>
  <c r="V417" i="1"/>
  <c r="V482" i="1"/>
  <c r="AM203" i="1"/>
  <c r="AO203" i="1"/>
  <c r="AK203" i="1"/>
  <c r="V1072" i="1"/>
  <c r="R1072" i="1"/>
  <c r="S1072" i="1" s="1"/>
  <c r="X1072" i="1" s="1"/>
  <c r="AO189" i="1"/>
  <c r="AM189" i="1"/>
  <c r="AK189" i="1"/>
  <c r="AM1159" i="1"/>
  <c r="AO1159" i="1"/>
  <c r="AK1159" i="1"/>
  <c r="AM639" i="1"/>
  <c r="AO639" i="1"/>
  <c r="AK639" i="1"/>
  <c r="AO721" i="1"/>
  <c r="AM721" i="1"/>
  <c r="AK721" i="1"/>
  <c r="R823" i="1"/>
  <c r="S823" i="1" s="1"/>
  <c r="X823" i="1" s="1"/>
  <c r="V823" i="1"/>
  <c r="AM939" i="1"/>
  <c r="AO939" i="1"/>
  <c r="AK939" i="1"/>
  <c r="AO73" i="1"/>
  <c r="AM73" i="1"/>
  <c r="AK73" i="1"/>
  <c r="AO672" i="1"/>
  <c r="AK672" i="1"/>
  <c r="AM672" i="1"/>
  <c r="V1067" i="1"/>
  <c r="R1067" i="1"/>
  <c r="S1067" i="1" s="1"/>
  <c r="X1067" i="1" s="1"/>
  <c r="AM357" i="1"/>
  <c r="AO357" i="1"/>
  <c r="AK357" i="1"/>
  <c r="R433" i="1"/>
  <c r="V433" i="1"/>
  <c r="AK407" i="1"/>
  <c r="AO407" i="1"/>
  <c r="AM407" i="1"/>
  <c r="AK1108" i="1"/>
  <c r="AM1108" i="1"/>
  <c r="AO1108" i="1"/>
  <c r="V1267" i="1"/>
  <c r="R1267" i="1"/>
  <c r="S1267" i="1" s="1"/>
  <c r="X1267" i="1" s="1"/>
  <c r="R1066" i="1"/>
  <c r="S1066" i="1" s="1"/>
  <c r="X1066" i="1" s="1"/>
  <c r="V1066" i="1"/>
  <c r="V335" i="1"/>
  <c r="R335" i="1"/>
  <c r="S335" i="1" s="1"/>
  <c r="X335" i="1" s="1"/>
  <c r="AM92" i="1"/>
  <c r="AK92" i="1"/>
  <c r="AO92" i="1"/>
  <c r="AO485" i="1"/>
  <c r="AK485" i="1"/>
  <c r="AM485" i="1"/>
  <c r="V490" i="1"/>
  <c r="R490" i="1"/>
  <c r="S490" i="1" s="1"/>
  <c r="X490" i="1" s="1"/>
  <c r="R406" i="1"/>
  <c r="S406" i="1" s="1"/>
  <c r="X406" i="1" s="1"/>
  <c r="V406" i="1"/>
  <c r="R392" i="1"/>
  <c r="V392" i="1"/>
  <c r="AM367" i="1"/>
  <c r="AO367" i="1"/>
  <c r="AK367" i="1"/>
  <c r="AM454" i="1"/>
  <c r="AO454" i="1"/>
  <c r="AK454" i="1"/>
  <c r="AK590" i="1"/>
  <c r="AO590" i="1"/>
  <c r="AM590" i="1"/>
  <c r="V418" i="1"/>
  <c r="R418" i="1"/>
  <c r="S418" i="1" s="1"/>
  <c r="X418" i="1" s="1"/>
  <c r="R680" i="1"/>
  <c r="S680" i="1" s="1"/>
  <c r="X680" i="1" s="1"/>
  <c r="V680" i="1"/>
  <c r="AO1255" i="1"/>
  <c r="AM1255" i="1"/>
  <c r="AK1255" i="1"/>
  <c r="V1119" i="1"/>
  <c r="R1119" i="1"/>
  <c r="S1119" i="1" s="1"/>
  <c r="X1119" i="1" s="1"/>
  <c r="AM1209" i="1"/>
  <c r="AK1209" i="1"/>
  <c r="AO1209" i="1"/>
  <c r="R682" i="1"/>
  <c r="S682" i="1" s="1"/>
  <c r="X682" i="1" s="1"/>
  <c r="V682" i="1"/>
  <c r="AM52" i="1"/>
  <c r="AO52" i="1"/>
  <c r="AK52" i="1"/>
  <c r="AO830" i="1"/>
  <c r="AM830" i="1"/>
  <c r="AK830" i="1"/>
  <c r="AO1065" i="1"/>
  <c r="AM1065" i="1"/>
  <c r="AK1065" i="1"/>
  <c r="AO986" i="1"/>
  <c r="AM986" i="1"/>
  <c r="AK986" i="1"/>
  <c r="R873" i="1"/>
  <c r="S873" i="1" s="1"/>
  <c r="X873" i="1" s="1"/>
  <c r="V873" i="1"/>
  <c r="AO313" i="1"/>
  <c r="AM313" i="1"/>
  <c r="AK313" i="1"/>
  <c r="V122" i="1"/>
  <c r="R122" i="1"/>
  <c r="S122" i="1" s="1"/>
  <c r="X122" i="1" s="1"/>
  <c r="R407" i="1"/>
  <c r="S407" i="1" s="1"/>
  <c r="X407" i="1" s="1"/>
  <c r="V407" i="1"/>
  <c r="R747" i="1"/>
  <c r="S747" i="1" s="1"/>
  <c r="X747" i="1" s="1"/>
  <c r="V747" i="1"/>
  <c r="AM327" i="1"/>
  <c r="AK327" i="1"/>
  <c r="AO327" i="1"/>
  <c r="R762" i="1"/>
  <c r="S762" i="1" s="1"/>
  <c r="X762" i="1" s="1"/>
  <c r="V762" i="1"/>
  <c r="R509" i="1"/>
  <c r="S509" i="1" s="1"/>
  <c r="X509" i="1" s="1"/>
  <c r="V509" i="1"/>
  <c r="R640" i="1"/>
  <c r="S640" i="1" s="1"/>
  <c r="X640" i="1" s="1"/>
  <c r="V640" i="1"/>
  <c r="AO964" i="1"/>
  <c r="AM964" i="1"/>
  <c r="AK964" i="1"/>
  <c r="R877" i="1"/>
  <c r="V877" i="1"/>
  <c r="AK324" i="1"/>
  <c r="AO324" i="1"/>
  <c r="AM324" i="1"/>
  <c r="V696" i="1"/>
  <c r="R696" i="1"/>
  <c r="S696" i="1" s="1"/>
  <c r="X696" i="1" s="1"/>
  <c r="AM93" i="1"/>
  <c r="AO93" i="1"/>
  <c r="AK93" i="1"/>
  <c r="V971" i="1"/>
  <c r="R971" i="1"/>
  <c r="S971" i="1" s="1"/>
  <c r="X971" i="1" s="1"/>
  <c r="AM926" i="1"/>
  <c r="AK926" i="1"/>
  <c r="AO926" i="1"/>
  <c r="AO156" i="1"/>
  <c r="AM156" i="1"/>
  <c r="AK156" i="1"/>
  <c r="R911" i="1"/>
  <c r="V911" i="1"/>
  <c r="V1248" i="1"/>
  <c r="R1248" i="1"/>
  <c r="S1248" i="1" s="1"/>
  <c r="X1248" i="1" s="1"/>
  <c r="AM168" i="1"/>
  <c r="AK168" i="1"/>
  <c r="AO168" i="1"/>
  <c r="R123" i="1"/>
  <c r="S123" i="1" s="1"/>
  <c r="X123" i="1" s="1"/>
  <c r="V123" i="1"/>
  <c r="R454" i="1"/>
  <c r="S454" i="1" s="1"/>
  <c r="X454" i="1" s="1"/>
  <c r="V454" i="1"/>
  <c r="AK157" i="1"/>
  <c r="AO157" i="1"/>
  <c r="AM157" i="1"/>
  <c r="V371" i="1"/>
  <c r="R371" i="1"/>
  <c r="R83" i="1"/>
  <c r="V83" i="1"/>
  <c r="V1141" i="1"/>
  <c r="R1141" i="1"/>
  <c r="S1141" i="1" s="1"/>
  <c r="X1141" i="1" s="1"/>
  <c r="R319" i="1"/>
  <c r="V319" i="1"/>
  <c r="V219" i="1"/>
  <c r="R219" i="1"/>
  <c r="S219" i="1" s="1"/>
  <c r="X219" i="1" s="1"/>
  <c r="AK564" i="1"/>
  <c r="AM564" i="1"/>
  <c r="AO564" i="1"/>
  <c r="AO969" i="1"/>
  <c r="AM969" i="1"/>
  <c r="AK969" i="1"/>
  <c r="AO555" i="1"/>
  <c r="AM555" i="1"/>
  <c r="AK555" i="1"/>
  <c r="AO891" i="1"/>
  <c r="AK891" i="1"/>
  <c r="AM891" i="1"/>
  <c r="R1037" i="1"/>
  <c r="V1037" i="1"/>
  <c r="AO241" i="1"/>
  <c r="AM241" i="1"/>
  <c r="AK241" i="1"/>
  <c r="R366" i="1"/>
  <c r="S366" i="1" s="1"/>
  <c r="X366" i="1" s="1"/>
  <c r="V366" i="1"/>
  <c r="AO224" i="1"/>
  <c r="AK224" i="1"/>
  <c r="AM224" i="1"/>
  <c r="AK97" i="1"/>
  <c r="AO97" i="1"/>
  <c r="AM97" i="1"/>
  <c r="AM1211" i="1"/>
  <c r="AK1211" i="1"/>
  <c r="AO1211" i="1"/>
  <c r="AO1207" i="1"/>
  <c r="AK1207" i="1"/>
  <c r="AM1207" i="1"/>
  <c r="V940" i="1"/>
  <c r="R940" i="1"/>
  <c r="V404" i="1"/>
  <c r="R404" i="1"/>
  <c r="S404" i="1" s="1"/>
  <c r="X404" i="1" s="1"/>
  <c r="V990" i="1"/>
  <c r="R990" i="1"/>
  <c r="S990" i="1" s="1"/>
  <c r="X990" i="1" s="1"/>
  <c r="V362" i="1"/>
  <c r="R362" i="1"/>
  <c r="S362" i="1" s="1"/>
  <c r="X362" i="1" s="1"/>
  <c r="AK15" i="1"/>
  <c r="AO15" i="1"/>
  <c r="AM15" i="1"/>
  <c r="AM1050" i="1"/>
  <c r="AK1050" i="1"/>
  <c r="AO1050" i="1"/>
  <c r="R400" i="1"/>
  <c r="S400" i="1" s="1"/>
  <c r="X400" i="1" s="1"/>
  <c r="V400" i="1"/>
  <c r="AM1055" i="1"/>
  <c r="AK1055" i="1"/>
  <c r="AO1055" i="1"/>
  <c r="AK36" i="1"/>
  <c r="AM36" i="1"/>
  <c r="AO36" i="1"/>
  <c r="V1013" i="1"/>
  <c r="R1013" i="1"/>
  <c r="S1013" i="1" s="1"/>
  <c r="X1013" i="1" s="1"/>
  <c r="AO1187" i="1"/>
  <c r="AM1187" i="1"/>
  <c r="AK1187" i="1"/>
  <c r="V568" i="1"/>
  <c r="R568" i="1"/>
  <c r="S568" i="1" s="1"/>
  <c r="X568" i="1" s="1"/>
  <c r="AO981" i="1"/>
  <c r="AM981" i="1"/>
  <c r="AK981" i="1"/>
  <c r="R745" i="1"/>
  <c r="S745" i="1" s="1"/>
  <c r="X745" i="1" s="1"/>
  <c r="V745" i="1"/>
  <c r="AK90" i="1"/>
  <c r="AM90" i="1"/>
  <c r="AO90" i="1"/>
  <c r="V537" i="1"/>
  <c r="R537" i="1"/>
  <c r="S537" i="1" s="1"/>
  <c r="X537" i="1" s="1"/>
  <c r="R262" i="1"/>
  <c r="S262" i="1" s="1"/>
  <c r="X262" i="1" s="1"/>
  <c r="V262" i="1"/>
  <c r="AK1217" i="1"/>
  <c r="AO1217" i="1"/>
  <c r="AM1217" i="1"/>
  <c r="AK1048" i="1"/>
  <c r="AO1048" i="1"/>
  <c r="AM1048" i="1"/>
  <c r="R303" i="1"/>
  <c r="S303" i="1" s="1"/>
  <c r="X303" i="1" s="1"/>
  <c r="V303" i="1"/>
  <c r="AO1062" i="1"/>
  <c r="AK1062" i="1"/>
  <c r="AM1062" i="1"/>
  <c r="V276" i="1"/>
  <c r="R276" i="1"/>
  <c r="S276" i="1" s="1"/>
  <c r="X276" i="1" s="1"/>
  <c r="V76" i="1"/>
  <c r="R76" i="1"/>
  <c r="S76" i="1" s="1"/>
  <c r="X76" i="1" s="1"/>
  <c r="R1118" i="1"/>
  <c r="S1118" i="1" s="1"/>
  <c r="X1118" i="1" s="1"/>
  <c r="V1118" i="1"/>
  <c r="R582" i="1"/>
  <c r="V582" i="1"/>
  <c r="V700" i="1"/>
  <c r="R700" i="1"/>
  <c r="S700" i="1" s="1"/>
  <c r="X700" i="1" s="1"/>
  <c r="R166" i="1"/>
  <c r="V166" i="1"/>
  <c r="R622" i="1"/>
  <c r="S622" i="1" s="1"/>
  <c r="X622" i="1" s="1"/>
  <c r="V622" i="1"/>
  <c r="R238" i="1"/>
  <c r="S238" i="1" s="1"/>
  <c r="X238" i="1" s="1"/>
  <c r="V238" i="1"/>
  <c r="AM443" i="1"/>
  <c r="AO443" i="1"/>
  <c r="AK443" i="1"/>
  <c r="R522" i="1"/>
  <c r="W522" i="1" s="1"/>
  <c r="V522" i="1"/>
  <c r="R919" i="1"/>
  <c r="S919" i="1" s="1"/>
  <c r="X919" i="1" s="1"/>
  <c r="V919" i="1"/>
  <c r="AM862" i="1"/>
  <c r="AO862" i="1"/>
  <c r="AK862" i="1"/>
  <c r="R540" i="1"/>
  <c r="S540" i="1" s="1"/>
  <c r="X540" i="1" s="1"/>
  <c r="V540" i="1"/>
  <c r="R357" i="1"/>
  <c r="S357" i="1" s="1"/>
  <c r="X357" i="1" s="1"/>
  <c r="V357" i="1"/>
  <c r="R439" i="1"/>
  <c r="S439" i="1" s="1"/>
  <c r="X439" i="1" s="1"/>
  <c r="V439" i="1"/>
  <c r="V1158" i="1"/>
  <c r="R1158" i="1"/>
  <c r="AK641" i="1"/>
  <c r="AM641" i="1"/>
  <c r="AO641" i="1"/>
  <c r="AO762" i="1"/>
  <c r="AM762" i="1"/>
  <c r="AK762" i="1"/>
  <c r="AO809" i="1"/>
  <c r="AM809" i="1"/>
  <c r="AK809" i="1"/>
  <c r="V1092" i="1"/>
  <c r="R1092" i="1"/>
  <c r="S1092" i="1" s="1"/>
  <c r="X1092" i="1" s="1"/>
  <c r="AK1004" i="1"/>
  <c r="AM1004" i="1"/>
  <c r="AO1004" i="1"/>
  <c r="V1187" i="1"/>
  <c r="R1187" i="1"/>
  <c r="S1187" i="1" s="1"/>
  <c r="X1187" i="1" s="1"/>
  <c r="R314" i="1"/>
  <c r="S314" i="1" s="1"/>
  <c r="X314" i="1" s="1"/>
  <c r="V314" i="1"/>
  <c r="V1128" i="1"/>
  <c r="R1128" i="1"/>
  <c r="R621" i="1"/>
  <c r="S621" i="1" s="1"/>
  <c r="X621" i="1" s="1"/>
  <c r="V621" i="1"/>
  <c r="AM368" i="1"/>
  <c r="AK368" i="1"/>
  <c r="AO368" i="1"/>
  <c r="AO542" i="1"/>
  <c r="AM542" i="1"/>
  <c r="AK542" i="1"/>
  <c r="AO1072" i="1"/>
  <c r="AK1072" i="1"/>
  <c r="AM1072" i="1"/>
  <c r="AK525" i="1"/>
  <c r="AO525" i="1"/>
  <c r="AM525" i="1"/>
  <c r="V457" i="1"/>
  <c r="R457" i="1"/>
  <c r="S457" i="1" s="1"/>
  <c r="X457" i="1" s="1"/>
  <c r="V134" i="1"/>
  <c r="R134" i="1"/>
  <c r="S134" i="1" s="1"/>
  <c r="X134" i="1" s="1"/>
  <c r="AM481" i="1"/>
  <c r="AO481" i="1"/>
  <c r="AK481" i="1"/>
  <c r="R654" i="1"/>
  <c r="S654" i="1" s="1"/>
  <c r="X654" i="1" s="1"/>
  <c r="V654" i="1"/>
  <c r="V930" i="1"/>
  <c r="R930" i="1"/>
  <c r="S930" i="1" s="1"/>
  <c r="X930" i="1" s="1"/>
  <c r="AK764" i="1"/>
  <c r="AM764" i="1"/>
  <c r="AO764" i="1"/>
  <c r="AK250" i="1"/>
  <c r="AM250" i="1"/>
  <c r="AO250" i="1"/>
  <c r="R347" i="1"/>
  <c r="S347" i="1" s="1"/>
  <c r="X347" i="1" s="1"/>
  <c r="V347" i="1"/>
  <c r="R346" i="1"/>
  <c r="V346" i="1"/>
  <c r="R1056" i="1"/>
  <c r="S1056" i="1" s="1"/>
  <c r="X1056" i="1" s="1"/>
  <c r="V1056" i="1"/>
  <c r="V779" i="1"/>
  <c r="R779" i="1"/>
  <c r="AO267" i="1"/>
  <c r="AK267" i="1"/>
  <c r="AM267" i="1"/>
  <c r="R979" i="1"/>
  <c r="S979" i="1" s="1"/>
  <c r="X979" i="1" s="1"/>
  <c r="V979" i="1"/>
  <c r="R1221" i="1"/>
  <c r="S1221" i="1" s="1"/>
  <c r="X1221" i="1" s="1"/>
  <c r="V1221" i="1"/>
  <c r="V1137" i="1"/>
  <c r="R1137" i="1"/>
  <c r="S1137" i="1" s="1"/>
  <c r="X1137" i="1" s="1"/>
  <c r="R97" i="1"/>
  <c r="S97" i="1" s="1"/>
  <c r="X97" i="1" s="1"/>
  <c r="V97" i="1"/>
  <c r="AM67" i="1"/>
  <c r="AK67" i="1"/>
  <c r="AO67" i="1"/>
  <c r="V814" i="1"/>
  <c r="R814" i="1"/>
  <c r="R382" i="1"/>
  <c r="V382" i="1"/>
  <c r="AM210" i="1"/>
  <c r="AO210" i="1"/>
  <c r="AK210" i="1"/>
  <c r="V156" i="1"/>
  <c r="R156" i="1"/>
  <c r="S156" i="1" s="1"/>
  <c r="X156" i="1" s="1"/>
  <c r="V903" i="1"/>
  <c r="R903" i="1"/>
  <c r="S903" i="1" s="1"/>
  <c r="X903" i="1" s="1"/>
  <c r="V1038" i="1"/>
  <c r="R1038" i="1"/>
  <c r="S1038" i="1" s="1"/>
  <c r="X1038" i="1" s="1"/>
  <c r="R1024" i="1"/>
  <c r="S1024" i="1" s="1"/>
  <c r="X1024" i="1" s="1"/>
  <c r="V1024" i="1"/>
  <c r="R480" i="1"/>
  <c r="S480" i="1" s="1"/>
  <c r="X480" i="1" s="1"/>
  <c r="V480" i="1"/>
  <c r="AK1032" i="1"/>
  <c r="AM1032" i="1"/>
  <c r="AO1032" i="1"/>
  <c r="AO745" i="1"/>
  <c r="AK745" i="1"/>
  <c r="AM745" i="1"/>
  <c r="AO38" i="1"/>
  <c r="AM38" i="1"/>
  <c r="AK38" i="1"/>
  <c r="R574" i="1"/>
  <c r="V574" i="1"/>
  <c r="R474" i="1"/>
  <c r="S474" i="1" s="1"/>
  <c r="X474" i="1" s="1"/>
  <c r="V474" i="1"/>
  <c r="R533" i="1"/>
  <c r="S533" i="1" s="1"/>
  <c r="X533" i="1" s="1"/>
  <c r="V533" i="1"/>
  <c r="R677" i="1"/>
  <c r="S677" i="1" s="1"/>
  <c r="X677" i="1" s="1"/>
  <c r="V677" i="1"/>
  <c r="R487" i="1"/>
  <c r="S487" i="1" s="1"/>
  <c r="X487" i="1" s="1"/>
  <c r="V487" i="1"/>
  <c r="AK1245" i="1"/>
  <c r="AM1245" i="1"/>
  <c r="AO1245" i="1"/>
  <c r="R297" i="1"/>
  <c r="S297" i="1" s="1"/>
  <c r="X297" i="1" s="1"/>
  <c r="V297" i="1"/>
  <c r="AK191" i="1"/>
  <c r="AO191" i="1"/>
  <c r="AM191" i="1"/>
  <c r="V278" i="1"/>
  <c r="R278" i="1"/>
  <c r="S278" i="1" s="1"/>
  <c r="X278" i="1" s="1"/>
  <c r="R702" i="1"/>
  <c r="V702" i="1"/>
  <c r="R912" i="1"/>
  <c r="S912" i="1" s="1"/>
  <c r="X912" i="1" s="1"/>
  <c r="V912" i="1"/>
  <c r="AM418" i="1"/>
  <c r="AK418" i="1"/>
  <c r="AO418" i="1"/>
  <c r="R521" i="1"/>
  <c r="S521" i="1" s="1"/>
  <c r="X521" i="1" s="1"/>
  <c r="V521" i="1"/>
  <c r="V818" i="1"/>
  <c r="R818" i="1"/>
  <c r="S818" i="1" s="1"/>
  <c r="X818" i="1" s="1"/>
  <c r="R446" i="1"/>
  <c r="S446" i="1" s="1"/>
  <c r="X446" i="1" s="1"/>
  <c r="V446" i="1"/>
  <c r="AM1265" i="1"/>
  <c r="AO1265" i="1"/>
  <c r="AK1265" i="1"/>
  <c r="AO146" i="1"/>
  <c r="AK146" i="1"/>
  <c r="AM146" i="1"/>
  <c r="V223" i="1"/>
  <c r="R223" i="1"/>
  <c r="S223" i="1" s="1"/>
  <c r="X223" i="1" s="1"/>
  <c r="V1203" i="1"/>
  <c r="R1203" i="1"/>
  <c r="S1203" i="1" s="1"/>
  <c r="X1203" i="1" s="1"/>
  <c r="AM733" i="1"/>
  <c r="AO733" i="1"/>
  <c r="AK733" i="1"/>
  <c r="R1195" i="1"/>
  <c r="S1195" i="1" s="1"/>
  <c r="X1195" i="1" s="1"/>
  <c r="V1195" i="1"/>
  <c r="AK703" i="1"/>
  <c r="AM703" i="1"/>
  <c r="AO703" i="1"/>
  <c r="AM1143" i="1"/>
  <c r="AK1143" i="1"/>
  <c r="AO1143" i="1"/>
  <c r="AM738" i="1"/>
  <c r="AK738" i="1"/>
  <c r="AO738" i="1"/>
  <c r="R957" i="1"/>
  <c r="V957" i="1"/>
  <c r="AO606" i="1"/>
  <c r="AK606" i="1"/>
  <c r="AM606" i="1"/>
  <c r="R1164" i="1"/>
  <c r="S1164" i="1" s="1"/>
  <c r="X1164" i="1" s="1"/>
  <c r="V1164" i="1"/>
  <c r="R1130" i="1"/>
  <c r="S1130" i="1" s="1"/>
  <c r="X1130" i="1" s="1"/>
  <c r="V1130" i="1"/>
  <c r="AK320" i="1"/>
  <c r="AM320" i="1"/>
  <c r="AO320" i="1"/>
  <c r="V673" i="1"/>
  <c r="R673" i="1"/>
  <c r="AM1167" i="1"/>
  <c r="AK1167" i="1"/>
  <c r="AO1167" i="1"/>
  <c r="AM884" i="1"/>
  <c r="AO884" i="1"/>
  <c r="AK884" i="1"/>
  <c r="AK652" i="1"/>
  <c r="AO652" i="1"/>
  <c r="AM652" i="1"/>
  <c r="AM228" i="1"/>
  <c r="AO228" i="1"/>
  <c r="AK228" i="1"/>
  <c r="AO1248" i="1"/>
  <c r="AM1248" i="1"/>
  <c r="AK1248" i="1"/>
  <c r="R356" i="1"/>
  <c r="V356" i="1"/>
  <c r="AO898" i="1"/>
  <c r="AK898" i="1"/>
  <c r="AM898" i="1"/>
  <c r="AK445" i="1"/>
  <c r="AO445" i="1"/>
  <c r="AM445" i="1"/>
  <c r="R129" i="1"/>
  <c r="S129" i="1" s="1"/>
  <c r="X129" i="1" s="1"/>
  <c r="V129" i="1"/>
  <c r="AO65" i="1"/>
  <c r="AK65" i="1"/>
  <c r="AM65" i="1"/>
  <c r="V107" i="1"/>
  <c r="R107" i="1"/>
  <c r="S107" i="1" s="1"/>
  <c r="X107" i="1" s="1"/>
  <c r="V559" i="1"/>
  <c r="R559" i="1"/>
  <c r="S559" i="1" s="1"/>
  <c r="X559" i="1" s="1"/>
  <c r="AM105" i="1"/>
  <c r="AK105" i="1"/>
  <c r="AO105" i="1"/>
  <c r="R551" i="1"/>
  <c r="S551" i="1" s="1"/>
  <c r="X551" i="1" s="1"/>
  <c r="V551" i="1"/>
  <c r="AK159" i="1"/>
  <c r="AM159" i="1"/>
  <c r="AO159" i="1"/>
  <c r="R299" i="1"/>
  <c r="S299" i="1" s="1"/>
  <c r="X299" i="1" s="1"/>
  <c r="V299" i="1"/>
  <c r="V1045" i="1"/>
  <c r="R1045" i="1"/>
  <c r="S1045" i="1" s="1"/>
  <c r="X1045" i="1" s="1"/>
  <c r="AM1103" i="1"/>
  <c r="AK1103" i="1"/>
  <c r="AO1103" i="1"/>
  <c r="R291" i="1"/>
  <c r="S291" i="1" s="1"/>
  <c r="X291" i="1" s="1"/>
  <c r="V291" i="1"/>
  <c r="R431" i="1"/>
  <c r="S431" i="1" s="1"/>
  <c r="X431" i="1" s="1"/>
  <c r="V431" i="1"/>
  <c r="AK251" i="1"/>
  <c r="AO251" i="1"/>
  <c r="AM251" i="1"/>
  <c r="AM201" i="1"/>
  <c r="AK201" i="1"/>
  <c r="AO201" i="1"/>
  <c r="AO113" i="1"/>
  <c r="AK113" i="1"/>
  <c r="AM113" i="1"/>
  <c r="R430" i="1"/>
  <c r="S430" i="1" s="1"/>
  <c r="X430" i="1" s="1"/>
  <c r="V430" i="1"/>
  <c r="AO280" i="1"/>
  <c r="AM280" i="1"/>
  <c r="AK280" i="1"/>
  <c r="R520" i="1"/>
  <c r="S520" i="1" s="1"/>
  <c r="X520" i="1" s="1"/>
  <c r="V520" i="1"/>
  <c r="AM989" i="1"/>
  <c r="AO989" i="1"/>
  <c r="AK989" i="1"/>
  <c r="AO147" i="1"/>
  <c r="AK147" i="1"/>
  <c r="AM147" i="1"/>
  <c r="AO817" i="1"/>
  <c r="AK817" i="1"/>
  <c r="AM817" i="1"/>
  <c r="V1218" i="1"/>
  <c r="R1218" i="1"/>
  <c r="S1218" i="1" s="1"/>
  <c r="X1218" i="1" s="1"/>
  <c r="R217" i="1"/>
  <c r="V217" i="1"/>
  <c r="R1172" i="1"/>
  <c r="S1172" i="1" s="1"/>
  <c r="X1172" i="1" s="1"/>
  <c r="V1172" i="1"/>
  <c r="AK7" i="1"/>
  <c r="AM7" i="1"/>
  <c r="AO7" i="1"/>
  <c r="V1129" i="1"/>
  <c r="R1129" i="1"/>
  <c r="S1129" i="1" s="1"/>
  <c r="X1129" i="1" s="1"/>
  <c r="AO565" i="1"/>
  <c r="AM565" i="1"/>
  <c r="AK565" i="1"/>
  <c r="V987" i="1"/>
  <c r="R987" i="1"/>
  <c r="S987" i="1" s="1"/>
  <c r="X987" i="1" s="1"/>
  <c r="R261" i="1"/>
  <c r="S261" i="1" s="1"/>
  <c r="X261" i="1" s="1"/>
  <c r="V261" i="1"/>
  <c r="AO724" i="1"/>
  <c r="AK724" i="1"/>
  <c r="AM724" i="1"/>
  <c r="AO608" i="1"/>
  <c r="AK608" i="1"/>
  <c r="AM608" i="1"/>
  <c r="AO396" i="1"/>
  <c r="AM396" i="1"/>
  <c r="AK396" i="1"/>
  <c r="R831" i="1"/>
  <c r="S831" i="1" s="1"/>
  <c r="X831" i="1" s="1"/>
  <c r="V831" i="1"/>
  <c r="R735" i="1"/>
  <c r="S735" i="1" s="1"/>
  <c r="X735" i="1" s="1"/>
  <c r="V735" i="1"/>
  <c r="R250" i="1"/>
  <c r="S250" i="1" s="1"/>
  <c r="X250" i="1" s="1"/>
  <c r="V250" i="1"/>
  <c r="AO638" i="1"/>
  <c r="AM638" i="1"/>
  <c r="AK638" i="1"/>
  <c r="R787" i="1"/>
  <c r="V787" i="1"/>
  <c r="AM1198" i="1"/>
  <c r="AK1198" i="1"/>
  <c r="AO1198" i="1"/>
  <c r="R885" i="1"/>
  <c r="S885" i="1" s="1"/>
  <c r="X885" i="1" s="1"/>
  <c r="V885" i="1"/>
  <c r="AM530" i="1"/>
  <c r="AO530" i="1"/>
  <c r="AK530" i="1"/>
  <c r="AO238" i="1"/>
  <c r="AM238" i="1"/>
  <c r="AK238" i="1"/>
  <c r="AK512" i="1"/>
  <c r="AO512" i="1"/>
  <c r="AM512" i="1"/>
  <c r="R104" i="1"/>
  <c r="S104" i="1" s="1"/>
  <c r="X104" i="1" s="1"/>
  <c r="V104" i="1"/>
  <c r="V781" i="1"/>
  <c r="R781" i="1"/>
  <c r="AO89" i="1"/>
  <c r="AK89" i="1"/>
  <c r="AM89" i="1"/>
  <c r="R1018" i="1"/>
  <c r="S1018" i="1" s="1"/>
  <c r="X1018" i="1" s="1"/>
  <c r="V1018" i="1"/>
  <c r="V1112" i="1"/>
  <c r="R1112" i="1"/>
  <c r="S1112" i="1" s="1"/>
  <c r="X1112" i="1" s="1"/>
  <c r="R114" i="1"/>
  <c r="S114" i="1" s="1"/>
  <c r="X114" i="1" s="1"/>
  <c r="V114" i="1"/>
  <c r="AO1162" i="1"/>
  <c r="AM1162" i="1"/>
  <c r="AK1162" i="1"/>
  <c r="R1042" i="1"/>
  <c r="S1042" i="1" s="1"/>
  <c r="X1042" i="1" s="1"/>
  <c r="V1042" i="1"/>
  <c r="V880" i="1"/>
  <c r="R880" i="1"/>
  <c r="S880" i="1" s="1"/>
  <c r="X880" i="1" s="1"/>
  <c r="R177" i="1"/>
  <c r="S177" i="1" s="1"/>
  <c r="X177" i="1" s="1"/>
  <c r="V177" i="1"/>
  <c r="AO422" i="1"/>
  <c r="AM422" i="1"/>
  <c r="AK422" i="1"/>
  <c r="R459" i="1"/>
  <c r="V459" i="1"/>
  <c r="AO937" i="1"/>
  <c r="AM937" i="1"/>
  <c r="AK937" i="1"/>
  <c r="AK584" i="1"/>
  <c r="AM584" i="1"/>
  <c r="AO584" i="1"/>
  <c r="V607" i="1"/>
  <c r="R607" i="1"/>
  <c r="S607" i="1" s="1"/>
  <c r="X607" i="1" s="1"/>
  <c r="R1169" i="1"/>
  <c r="S1169" i="1" s="1"/>
  <c r="X1169" i="1" s="1"/>
  <c r="V1169" i="1"/>
  <c r="AK680" i="1"/>
  <c r="AO680" i="1"/>
  <c r="AM680" i="1"/>
  <c r="R807" i="1"/>
  <c r="S807" i="1" s="1"/>
  <c r="X807" i="1" s="1"/>
  <c r="V807" i="1"/>
  <c r="AO864" i="1"/>
  <c r="AK864" i="1"/>
  <c r="AM864" i="1"/>
  <c r="R965" i="1"/>
  <c r="V965" i="1"/>
  <c r="AO923" i="1"/>
  <c r="AM923" i="1"/>
  <c r="AK923" i="1"/>
  <c r="AK893" i="1"/>
  <c r="AM893" i="1"/>
  <c r="AO893" i="1"/>
  <c r="R1138" i="1"/>
  <c r="S1138" i="1" s="1"/>
  <c r="X1138" i="1" s="1"/>
  <c r="V1138" i="1"/>
  <c r="V589" i="1"/>
  <c r="AO1009" i="1"/>
  <c r="AM1009" i="1"/>
  <c r="AK1009" i="1"/>
  <c r="R244" i="1"/>
  <c r="S244" i="1" s="1"/>
  <c r="X244" i="1" s="1"/>
  <c r="V244" i="1"/>
  <c r="AO1031" i="1"/>
  <c r="AK1031" i="1"/>
  <c r="K15" i="5"/>
  <c r="AM1031" i="1"/>
  <c r="G15" i="5"/>
  <c r="H15" i="5"/>
  <c r="R228" i="1"/>
  <c r="S228" i="1" s="1"/>
  <c r="X228" i="1" s="1"/>
  <c r="V228" i="1"/>
  <c r="V1102" i="1"/>
  <c r="R1102" i="1"/>
  <c r="AO946" i="1"/>
  <c r="AK946" i="1"/>
  <c r="AM946" i="1"/>
  <c r="AK88" i="1"/>
  <c r="AM88" i="1"/>
  <c r="AO88" i="1"/>
  <c r="R172" i="1"/>
  <c r="S172" i="1" s="1"/>
  <c r="X172" i="1" s="1"/>
  <c r="V172" i="1"/>
  <c r="AK40" i="1"/>
  <c r="AO40" i="1"/>
  <c r="AM40" i="1"/>
  <c r="R461" i="1"/>
  <c r="S461" i="1" s="1"/>
  <c r="X461" i="1" s="1"/>
  <c r="V461" i="1"/>
  <c r="R704" i="1"/>
  <c r="S704" i="1" s="1"/>
  <c r="X704" i="1" s="1"/>
  <c r="V704" i="1"/>
  <c r="AO1028" i="1"/>
  <c r="AM1028" i="1"/>
  <c r="AK1028" i="1"/>
  <c r="AO59" i="1"/>
  <c r="AK59" i="1"/>
  <c r="AM59" i="1"/>
  <c r="AO438" i="1"/>
  <c r="AK438" i="1"/>
  <c r="AM438" i="1"/>
  <c r="AM1035" i="1"/>
  <c r="AO1035" i="1"/>
  <c r="AK1035" i="1"/>
  <c r="R1156" i="1"/>
  <c r="S1156" i="1" s="1"/>
  <c r="X1156" i="1" s="1"/>
  <c r="V1156" i="1"/>
  <c r="R113" i="1"/>
  <c r="S113" i="1" s="1"/>
  <c r="X113" i="1" s="1"/>
  <c r="V113" i="1"/>
  <c r="AM892" i="1"/>
  <c r="AK892" i="1"/>
  <c r="AO892" i="1"/>
  <c r="AM783" i="1"/>
  <c r="AK783" i="1"/>
  <c r="AO783" i="1"/>
  <c r="V641" i="1"/>
  <c r="R641" i="1"/>
  <c r="S641" i="1" s="1"/>
  <c r="X641" i="1" s="1"/>
  <c r="AO193" i="1"/>
  <c r="AM193" i="1"/>
  <c r="AK193" i="1"/>
  <c r="AK805" i="1"/>
  <c r="AO805" i="1"/>
  <c r="AM805" i="1"/>
  <c r="V353" i="1"/>
  <c r="R353" i="1"/>
  <c r="S353" i="1" s="1"/>
  <c r="X353" i="1" s="1"/>
  <c r="AM859" i="1"/>
  <c r="AK859" i="1"/>
  <c r="AO859" i="1"/>
  <c r="V280" i="1"/>
  <c r="R280" i="1"/>
  <c r="AM685" i="1"/>
  <c r="AO685" i="1"/>
  <c r="AK685" i="1"/>
  <c r="R230" i="1"/>
  <c r="V230" i="1"/>
  <c r="R82" i="1"/>
  <c r="S82" i="1" s="1"/>
  <c r="X82" i="1" s="1"/>
  <c r="V82" i="1"/>
  <c r="R579" i="1"/>
  <c r="S579" i="1" s="1"/>
  <c r="X579" i="1" s="1"/>
  <c r="V579" i="1"/>
  <c r="AM22" i="1"/>
  <c r="AK22" i="1"/>
  <c r="AO22" i="1"/>
  <c r="AM28" i="1"/>
  <c r="AO28" i="1"/>
  <c r="AK28" i="1"/>
  <c r="AK509" i="1"/>
  <c r="AO509" i="1"/>
  <c r="AM509" i="1"/>
  <c r="V249" i="1"/>
  <c r="R249" i="1"/>
  <c r="R1015" i="1"/>
  <c r="V1015" i="1"/>
  <c r="AM249" i="1"/>
  <c r="AO249" i="1"/>
  <c r="AK249" i="1"/>
  <c r="AO628" i="1"/>
  <c r="AM628" i="1"/>
  <c r="AK628" i="1"/>
  <c r="R741" i="1"/>
  <c r="S741" i="1" s="1"/>
  <c r="X741" i="1" s="1"/>
  <c r="V741" i="1"/>
  <c r="AK1117" i="1"/>
  <c r="AM1117" i="1"/>
  <c r="AO1117" i="1"/>
  <c r="R618" i="1"/>
  <c r="S618" i="1" s="1"/>
  <c r="X618" i="1" s="1"/>
  <c r="V618" i="1"/>
  <c r="AK576" i="1"/>
  <c r="AM576" i="1"/>
  <c r="AO576" i="1"/>
  <c r="AM688" i="1"/>
  <c r="AO688" i="1"/>
  <c r="AK688" i="1"/>
  <c r="R285" i="1"/>
  <c r="S285" i="1" s="1"/>
  <c r="X285" i="1" s="1"/>
  <c r="V285" i="1"/>
  <c r="AM1246" i="1"/>
  <c r="AK1246" i="1"/>
  <c r="AO1246" i="1"/>
  <c r="AM802" i="1"/>
  <c r="AO802" i="1"/>
  <c r="AK802" i="1"/>
  <c r="AK468" i="1"/>
  <c r="AO468" i="1"/>
  <c r="AM468" i="1"/>
  <c r="AK607" i="1"/>
  <c r="AO607" i="1"/>
  <c r="AM607" i="1"/>
  <c r="AO488" i="1"/>
  <c r="AK488" i="1"/>
  <c r="AM488" i="1"/>
  <c r="AM1073" i="1"/>
  <c r="AK1073" i="1"/>
  <c r="AO1073" i="1"/>
  <c r="AM39" i="1"/>
  <c r="AO39" i="1"/>
  <c r="AK39" i="1"/>
  <c r="AM585" i="1"/>
  <c r="AK585" i="1"/>
  <c r="AO585" i="1"/>
  <c r="AO8" i="1"/>
  <c r="AK8" i="1"/>
  <c r="AM8" i="1"/>
  <c r="R416" i="1"/>
  <c r="S416" i="1" s="1"/>
  <c r="X416" i="1" s="1"/>
  <c r="V416" i="1"/>
  <c r="V1047" i="1"/>
  <c r="R1047" i="1"/>
  <c r="S1047" i="1" s="1"/>
  <c r="X1047" i="1" s="1"/>
  <c r="V1268" i="1"/>
  <c r="R1268" i="1"/>
  <c r="S1268" i="1" s="1"/>
  <c r="X1268" i="1" s="1"/>
  <c r="R241" i="1"/>
  <c r="S241" i="1" s="1"/>
  <c r="X241" i="1" s="1"/>
  <c r="V241" i="1"/>
  <c r="AO247" i="1"/>
  <c r="AK247" i="1"/>
  <c r="AM247" i="1"/>
  <c r="AK209" i="1"/>
  <c r="AO209" i="1"/>
  <c r="AM209" i="1"/>
  <c r="AM129" i="1"/>
  <c r="AK129" i="1"/>
  <c r="AO129" i="1"/>
  <c r="AK811" i="1"/>
  <c r="AM811" i="1"/>
  <c r="AO811" i="1"/>
  <c r="V843" i="1"/>
  <c r="R843" i="1"/>
  <c r="S843" i="1" s="1"/>
  <c r="X843" i="1" s="1"/>
  <c r="AO321" i="1"/>
  <c r="AM321" i="1"/>
  <c r="AK321" i="1"/>
  <c r="V143" i="1"/>
  <c r="R143" i="1"/>
  <c r="AO344" i="1"/>
  <c r="AK344" i="1"/>
  <c r="AM344" i="1"/>
  <c r="R899" i="1"/>
  <c r="V899" i="1"/>
  <c r="AK369" i="1"/>
  <c r="AO369" i="1"/>
  <c r="AM369" i="1"/>
  <c r="R377" i="1"/>
  <c r="S377" i="1" s="1"/>
  <c r="X377" i="1" s="1"/>
  <c r="V377" i="1"/>
  <c r="R801" i="1"/>
  <c r="S801" i="1" s="1"/>
  <c r="X801" i="1" s="1"/>
  <c r="V801" i="1"/>
  <c r="V532" i="1"/>
  <c r="R532" i="1"/>
  <c r="S532" i="1" s="1"/>
  <c r="X532" i="1" s="1"/>
  <c r="R1246" i="1"/>
  <c r="S1246" i="1" s="1"/>
  <c r="X1246" i="1" s="1"/>
  <c r="V1246" i="1"/>
  <c r="V415" i="1"/>
  <c r="R415" i="1"/>
  <c r="S415" i="1" s="1"/>
  <c r="X415" i="1" s="1"/>
  <c r="R1224" i="1"/>
  <c r="S1224" i="1" s="1"/>
  <c r="X1224" i="1" s="1"/>
  <c r="V1224" i="1"/>
  <c r="R1249" i="1"/>
  <c r="S1249" i="1" s="1"/>
  <c r="X1249" i="1" s="1"/>
  <c r="V1249" i="1"/>
  <c r="R1011" i="1"/>
  <c r="V1011" i="1"/>
  <c r="AM813" i="1"/>
  <c r="AK813" i="1"/>
  <c r="AO813" i="1"/>
  <c r="AM1115" i="1"/>
  <c r="AK1115" i="1"/>
  <c r="AO1115" i="1"/>
  <c r="AM883" i="1"/>
  <c r="AO883" i="1"/>
  <c r="AK883" i="1"/>
  <c r="AO1088" i="1"/>
  <c r="AK1088" i="1"/>
  <c r="AM1088" i="1"/>
  <c r="AM723" i="1"/>
  <c r="AO723" i="1"/>
  <c r="AK723" i="1"/>
  <c r="AO668" i="1"/>
  <c r="AK668" i="1"/>
  <c r="AM668" i="1"/>
  <c r="R613" i="1"/>
  <c r="S613" i="1" s="1"/>
  <c r="X613" i="1" s="1"/>
  <c r="V613" i="1"/>
  <c r="R851" i="1"/>
  <c r="V851" i="1"/>
  <c r="R815" i="1"/>
  <c r="S815" i="1" s="1"/>
  <c r="X815" i="1" s="1"/>
  <c r="V815" i="1"/>
  <c r="AK1239" i="1"/>
  <c r="AM1239" i="1"/>
  <c r="AO1239" i="1"/>
  <c r="R5" i="1"/>
  <c r="S5" i="1" s="1"/>
  <c r="X5" i="1" s="1"/>
  <c r="V5" i="1"/>
  <c r="V591" i="1"/>
  <c r="R591" i="1"/>
  <c r="S591" i="1" s="1"/>
  <c r="X591" i="1" s="1"/>
  <c r="V838" i="1"/>
  <c r="R838" i="1"/>
  <c r="AK1163" i="1"/>
  <c r="AO1163" i="1"/>
  <c r="AM1163" i="1"/>
  <c r="AO337" i="1"/>
  <c r="AM337" i="1"/>
  <c r="AK337" i="1"/>
  <c r="R1087" i="1"/>
  <c r="S1087" i="1" s="1"/>
  <c r="X1087" i="1" s="1"/>
  <c r="V1087" i="1"/>
  <c r="V423" i="1"/>
  <c r="R423" i="1"/>
  <c r="S423" i="1" s="1"/>
  <c r="X423" i="1" s="1"/>
  <c r="V1215" i="1"/>
  <c r="R1215" i="1"/>
  <c r="S1215" i="1" s="1"/>
  <c r="X1215" i="1" s="1"/>
  <c r="R526" i="1"/>
  <c r="S526" i="1" s="1"/>
  <c r="X526" i="1" s="1"/>
  <c r="V526" i="1"/>
  <c r="AK706" i="1"/>
  <c r="AO706" i="1"/>
  <c r="AM706" i="1"/>
  <c r="AM465" i="1"/>
  <c r="AK465" i="1"/>
  <c r="AO465" i="1"/>
  <c r="V878" i="1"/>
  <c r="R878" i="1"/>
  <c r="S878" i="1" s="1"/>
  <c r="X878" i="1" s="1"/>
  <c r="AM1053" i="1"/>
  <c r="AO1053" i="1"/>
  <c r="AK1053" i="1"/>
  <c r="R689" i="1"/>
  <c r="S689" i="1" s="1"/>
  <c r="X689" i="1" s="1"/>
  <c r="V689" i="1"/>
  <c r="AO64" i="1"/>
  <c r="AM64" i="1"/>
  <c r="AK64" i="1"/>
  <c r="AO1012" i="1"/>
  <c r="AK1012" i="1"/>
  <c r="AM1012" i="1"/>
  <c r="AO792" i="1"/>
  <c r="AM792" i="1"/>
  <c r="AK792" i="1"/>
  <c r="AO1206" i="1"/>
  <c r="AM1206" i="1"/>
  <c r="AK1206" i="1"/>
  <c r="AO271" i="1"/>
  <c r="AK271" i="1"/>
  <c r="AM271" i="1"/>
  <c r="R320" i="1"/>
  <c r="S320" i="1" s="1"/>
  <c r="X320" i="1" s="1"/>
  <c r="V320" i="1"/>
  <c r="AK466" i="1"/>
  <c r="AO466" i="1"/>
  <c r="AM466" i="1"/>
  <c r="AO253" i="1"/>
  <c r="AK253" i="1"/>
  <c r="AM253" i="1"/>
  <c r="AO610" i="1"/>
  <c r="AM610" i="1"/>
  <c r="AK610" i="1"/>
  <c r="AM1123" i="1"/>
  <c r="AO1123" i="1"/>
  <c r="AK1123" i="1"/>
  <c r="AK747" i="1"/>
  <c r="AM747" i="1"/>
  <c r="AO747" i="1"/>
  <c r="AO940" i="1"/>
  <c r="AM940" i="1"/>
  <c r="AK940" i="1"/>
  <c r="V892" i="1"/>
  <c r="R892" i="1"/>
  <c r="S892" i="1" s="1"/>
  <c r="X892" i="1" s="1"/>
  <c r="AM158" i="1"/>
  <c r="AO158" i="1"/>
  <c r="AK158" i="1"/>
  <c r="R546" i="1"/>
  <c r="S546" i="1" s="1"/>
  <c r="X546" i="1" s="1"/>
  <c r="V546" i="1"/>
  <c r="V571" i="1"/>
  <c r="R571" i="1"/>
  <c r="S571" i="1" s="1"/>
  <c r="X571" i="1" s="1"/>
  <c r="AO799" i="1"/>
  <c r="AK799" i="1"/>
  <c r="AM799" i="1"/>
  <c r="AM87" i="1"/>
  <c r="AK87" i="1"/>
  <c r="AO87" i="1"/>
  <c r="R144" i="1"/>
  <c r="V144" i="1"/>
  <c r="AM1067" i="1"/>
  <c r="AK1067" i="1"/>
  <c r="AO1067" i="1"/>
  <c r="V771" i="1"/>
  <c r="R771" i="1"/>
  <c r="S771" i="1" s="1"/>
  <c r="X771" i="1" s="1"/>
  <c r="V90" i="1"/>
  <c r="R90" i="1"/>
  <c r="S90" i="1" s="1"/>
  <c r="X90" i="1" s="1"/>
  <c r="V428" i="1"/>
  <c r="R428" i="1"/>
  <c r="S428" i="1" s="1"/>
  <c r="X428" i="1" s="1"/>
  <c r="AO1227" i="1"/>
  <c r="G22" i="5"/>
  <c r="K22" i="5"/>
  <c r="AM1227" i="1"/>
  <c r="AK1227" i="1"/>
  <c r="H22" i="5"/>
  <c r="AO968" i="1"/>
  <c r="AM968" i="1"/>
  <c r="AK968" i="1"/>
  <c r="AM348" i="1"/>
  <c r="AO348" i="1"/>
  <c r="AK348" i="1"/>
  <c r="V288" i="1"/>
  <c r="R288" i="1"/>
  <c r="S288" i="1" s="1"/>
  <c r="X288" i="1" s="1"/>
  <c r="R408" i="1"/>
  <c r="S408" i="1" s="1"/>
  <c r="X408" i="1" s="1"/>
  <c r="V408" i="1"/>
  <c r="AO924" i="1"/>
  <c r="AK924" i="1"/>
  <c r="AM924" i="1"/>
  <c r="AO899" i="1"/>
  <c r="AM899" i="1"/>
  <c r="AK899" i="1"/>
  <c r="R625" i="1"/>
  <c r="V625" i="1"/>
  <c r="AK828" i="1"/>
  <c r="AO828" i="1"/>
  <c r="AM828" i="1"/>
  <c r="V1196" i="1"/>
  <c r="R1196" i="1"/>
  <c r="S1196" i="1" s="1"/>
  <c r="X1196" i="1" s="1"/>
  <c r="R75" i="1"/>
  <c r="S75" i="1" s="1"/>
  <c r="X75" i="1" s="1"/>
  <c r="V75" i="1"/>
  <c r="AK614" i="1"/>
  <c r="AM614" i="1"/>
  <c r="AO614" i="1"/>
  <c r="AM743" i="1"/>
  <c r="AK743" i="1"/>
  <c r="AO743" i="1"/>
  <c r="R632" i="1"/>
  <c r="S632" i="1" s="1"/>
  <c r="X632" i="1" s="1"/>
  <c r="V632" i="1"/>
  <c r="V281" i="1"/>
  <c r="R281" i="1"/>
  <c r="S281" i="1" s="1"/>
  <c r="X281" i="1" s="1"/>
  <c r="AO204" i="1"/>
  <c r="AM204" i="1"/>
  <c r="AK204" i="1"/>
  <c r="V845" i="1"/>
  <c r="R845" i="1"/>
  <c r="R563" i="1"/>
  <c r="V563" i="1"/>
  <c r="R429" i="1"/>
  <c r="S429" i="1" s="1"/>
  <c r="X429" i="1" s="1"/>
  <c r="V429" i="1"/>
  <c r="R92" i="1"/>
  <c r="S92" i="1" s="1"/>
  <c r="X92" i="1" s="1"/>
  <c r="V92" i="1"/>
  <c r="AO1097" i="1"/>
  <c r="AK1097" i="1"/>
  <c r="AM1097" i="1"/>
  <c r="AK46" i="1"/>
  <c r="AM46" i="1"/>
  <c r="AO46" i="1"/>
  <c r="V1014" i="1"/>
  <c r="R1014" i="1"/>
  <c r="S1014" i="1" s="1"/>
  <c r="X1014" i="1" s="1"/>
  <c r="V1227" i="1"/>
  <c r="R1227" i="1"/>
  <c r="S1227" i="1" s="1"/>
  <c r="X1227" i="1" s="1"/>
  <c r="AO1153" i="1"/>
  <c r="AM1153" i="1"/>
  <c r="AK1153" i="1"/>
  <c r="AM958" i="1"/>
  <c r="AK958" i="1"/>
  <c r="AO958" i="1"/>
  <c r="AO336" i="1"/>
  <c r="AK336" i="1"/>
  <c r="AM336" i="1"/>
  <c r="R201" i="1"/>
  <c r="S201" i="1" s="1"/>
  <c r="X201" i="1" s="1"/>
  <c r="V201" i="1"/>
  <c r="AO640" i="1"/>
  <c r="AK640" i="1"/>
  <c r="AM640" i="1"/>
  <c r="AO955" i="1"/>
  <c r="AM955" i="1"/>
  <c r="AK955" i="1"/>
  <c r="R1010" i="1"/>
  <c r="S1010" i="1" s="1"/>
  <c r="X1010" i="1" s="1"/>
  <c r="V1010" i="1"/>
  <c r="R300" i="1"/>
  <c r="V300" i="1"/>
  <c r="V1234" i="1"/>
  <c r="R1234" i="1"/>
  <c r="S1234" i="1" s="1"/>
  <c r="X1234" i="1" s="1"/>
  <c r="R1135" i="1"/>
  <c r="S1135" i="1" s="1"/>
  <c r="X1135" i="1" s="1"/>
  <c r="V1135" i="1"/>
  <c r="V929" i="1"/>
  <c r="R929" i="1"/>
  <c r="S929" i="1" s="1"/>
  <c r="X929" i="1" s="1"/>
  <c r="R510" i="1"/>
  <c r="S510" i="1" s="1"/>
  <c r="X510" i="1" s="1"/>
  <c r="V510" i="1"/>
  <c r="AK77" i="1"/>
  <c r="AM77" i="1"/>
  <c r="AO77" i="1"/>
  <c r="AM351" i="1"/>
  <c r="AO351" i="1"/>
  <c r="AK351" i="1"/>
  <c r="R701" i="1"/>
  <c r="S701" i="1" s="1"/>
  <c r="X701" i="1" s="1"/>
  <c r="V701" i="1"/>
  <c r="AM988" i="1"/>
  <c r="AK988" i="1"/>
  <c r="AO988" i="1"/>
  <c r="AM300" i="1"/>
  <c r="AK300" i="1"/>
  <c r="AO300" i="1"/>
  <c r="AO855" i="1"/>
  <c r="AK855" i="1"/>
  <c r="AM855" i="1"/>
  <c r="R330" i="1"/>
  <c r="S330" i="1" s="1"/>
  <c r="X330" i="1" s="1"/>
  <c r="V330" i="1"/>
  <c r="AK842" i="1"/>
  <c r="AM842" i="1"/>
  <c r="AO842" i="1"/>
  <c r="R160" i="1"/>
  <c r="S160" i="1" s="1"/>
  <c r="X160" i="1" s="1"/>
  <c r="V160" i="1"/>
  <c r="AK919" i="1"/>
  <c r="AO919" i="1"/>
  <c r="AM919" i="1"/>
  <c r="AO834" i="1"/>
  <c r="AM834" i="1"/>
  <c r="AK834" i="1"/>
  <c r="V137" i="1"/>
  <c r="R137" i="1"/>
  <c r="V1110" i="1"/>
  <c r="R1110" i="1"/>
  <c r="S1110" i="1" s="1"/>
  <c r="X1110" i="1" s="1"/>
  <c r="AK243" i="1"/>
  <c r="AM243" i="1"/>
  <c r="AO243" i="1"/>
  <c r="AK417" i="1"/>
  <c r="AO417" i="1"/>
  <c r="AM417" i="1"/>
  <c r="AM34" i="1"/>
  <c r="AK34" i="1"/>
  <c r="AO34" i="1"/>
  <c r="V1062" i="1"/>
  <c r="R1062" i="1"/>
  <c r="S1062" i="1" s="1"/>
  <c r="X1062" i="1" s="1"/>
  <c r="R1039" i="1"/>
  <c r="S1039" i="1" s="1"/>
  <c r="X1039" i="1" s="1"/>
  <c r="V1039" i="1"/>
  <c r="AM160" i="1"/>
  <c r="AK160" i="1"/>
  <c r="AO160" i="1"/>
  <c r="AK245" i="1"/>
  <c r="AM245" i="1"/>
  <c r="AO245" i="1"/>
  <c r="R609" i="1"/>
  <c r="S609" i="1" s="1"/>
  <c r="X609" i="1" s="1"/>
  <c r="V609" i="1"/>
  <c r="V958" i="1"/>
  <c r="R958" i="1"/>
  <c r="S958" i="1" s="1"/>
  <c r="X958" i="1" s="1"/>
  <c r="AO1256" i="1"/>
  <c r="AM1256" i="1"/>
  <c r="AK1256" i="1"/>
  <c r="R549" i="1"/>
  <c r="S549" i="1" s="1"/>
  <c r="X549" i="1" s="1"/>
  <c r="V549" i="1"/>
  <c r="AM1226" i="1"/>
  <c r="AK1226" i="1"/>
  <c r="AO1226" i="1"/>
  <c r="V503" i="1"/>
  <c r="R503" i="1"/>
  <c r="S503" i="1" s="1"/>
  <c r="X503" i="1" s="1"/>
  <c r="AA385" i="1"/>
  <c r="AK736" i="1"/>
  <c r="AO736" i="1"/>
  <c r="AM736" i="1"/>
  <c r="AM362" i="1"/>
  <c r="AO362" i="1"/>
  <c r="AK362" i="1"/>
  <c r="R1253" i="1"/>
  <c r="S1253" i="1" s="1"/>
  <c r="X1253" i="1" s="1"/>
  <c r="V1253" i="1"/>
  <c r="AM288" i="1"/>
  <c r="AK288" i="1"/>
  <c r="AO288" i="1"/>
  <c r="R896" i="1"/>
  <c r="S896" i="1" s="1"/>
  <c r="X896" i="1" s="1"/>
  <c r="V896" i="1"/>
  <c r="V263" i="1"/>
  <c r="R263" i="1"/>
  <c r="S263" i="1" s="1"/>
  <c r="X263" i="1" s="1"/>
  <c r="AK531" i="1"/>
  <c r="AM531" i="1"/>
  <c r="AO531" i="1"/>
  <c r="AK342" i="1"/>
  <c r="AO342" i="1"/>
  <c r="AM342" i="1"/>
  <c r="AK699" i="1"/>
  <c r="AO699" i="1"/>
  <c r="AM699" i="1"/>
  <c r="AO841" i="1"/>
  <c r="AM841" i="1"/>
  <c r="AK841" i="1"/>
  <c r="V799" i="1"/>
  <c r="R799" i="1"/>
  <c r="S799" i="1" s="1"/>
  <c r="X799" i="1" s="1"/>
  <c r="AK633" i="1"/>
  <c r="AM633" i="1"/>
  <c r="AO633" i="1"/>
  <c r="V685" i="1"/>
  <c r="R685" i="1"/>
  <c r="S685" i="1" s="1"/>
  <c r="X685" i="1" s="1"/>
  <c r="V1256" i="1"/>
  <c r="R1256" i="1"/>
  <c r="S1256" i="1" s="1"/>
  <c r="X1256" i="1" s="1"/>
  <c r="AO827" i="1"/>
  <c r="AM827" i="1"/>
  <c r="AK827" i="1"/>
  <c r="AM1027" i="1"/>
  <c r="AO1027" i="1"/>
  <c r="AK1027" i="1"/>
  <c r="R908" i="1"/>
  <c r="V908" i="1"/>
  <c r="AO196" i="1"/>
  <c r="AM196" i="1"/>
  <c r="AK196" i="1"/>
  <c r="AK81" i="1"/>
  <c r="AM81" i="1"/>
  <c r="AO81" i="1"/>
  <c r="R1044" i="1"/>
  <c r="S1044" i="1" s="1"/>
  <c r="X1044" i="1" s="1"/>
  <c r="V1044" i="1"/>
  <c r="R203" i="1"/>
  <c r="S203" i="1" s="1"/>
  <c r="X203" i="1" s="1"/>
  <c r="V203" i="1"/>
  <c r="AK823" i="1"/>
  <c r="AM823" i="1"/>
  <c r="AO823" i="1"/>
  <c r="AM669" i="1"/>
  <c r="AK669" i="1"/>
  <c r="AO669" i="1"/>
  <c r="AM423" i="1"/>
  <c r="AK423" i="1"/>
  <c r="AO423" i="1"/>
  <c r="AM690" i="1"/>
  <c r="AK690" i="1"/>
  <c r="AO690" i="1"/>
  <c r="AK23" i="1"/>
  <c r="AO23" i="1"/>
  <c r="AM23" i="1"/>
  <c r="AO615" i="1"/>
  <c r="AM615" i="1"/>
  <c r="AK615" i="1"/>
  <c r="AO568" i="1"/>
  <c r="AK568" i="1"/>
  <c r="AM568" i="1"/>
  <c r="V984" i="1"/>
  <c r="R984" i="1"/>
  <c r="S984" i="1" s="1"/>
  <c r="X984" i="1" s="1"/>
  <c r="R1142" i="1"/>
  <c r="S1142" i="1" s="1"/>
  <c r="X1142" i="1" s="1"/>
  <c r="V1142" i="1"/>
  <c r="V1167" i="1"/>
  <c r="R1167" i="1"/>
  <c r="R1059" i="1"/>
  <c r="S1059" i="1" s="1"/>
  <c r="X1059" i="1" s="1"/>
  <c r="V1059" i="1"/>
  <c r="AO447" i="1"/>
  <c r="AM447" i="1"/>
  <c r="AK447" i="1"/>
  <c r="AO184" i="1"/>
  <c r="AK184" i="1"/>
  <c r="AM184" i="1"/>
  <c r="AO679" i="1"/>
  <c r="AK679" i="1"/>
  <c r="AM679" i="1"/>
  <c r="AK1228" i="1"/>
  <c r="AM1228" i="1"/>
  <c r="AO1228" i="1"/>
  <c r="R663" i="1"/>
  <c r="V663" i="1"/>
  <c r="R527" i="1"/>
  <c r="S527" i="1" s="1"/>
  <c r="X527" i="1" s="1"/>
  <c r="V527" i="1"/>
  <c r="R1150" i="1"/>
  <c r="S1150" i="1" s="1"/>
  <c r="X1150" i="1" s="1"/>
  <c r="V1150" i="1"/>
  <c r="AO1087" i="1"/>
  <c r="AK1087" i="1"/>
  <c r="AM1087" i="1"/>
  <c r="AM965" i="1"/>
  <c r="AO965" i="1"/>
  <c r="AK965" i="1"/>
  <c r="V176" i="1"/>
  <c r="R176" i="1"/>
  <c r="S176" i="1" s="1"/>
  <c r="X176" i="1" s="1"/>
  <c r="V213" i="1"/>
  <c r="R213" i="1"/>
  <c r="S213" i="1" s="1"/>
  <c r="X213" i="1" s="1"/>
  <c r="V1082" i="1"/>
  <c r="R1082" i="1"/>
  <c r="S1082" i="1" s="1"/>
  <c r="X1082" i="1" s="1"/>
  <c r="AO290" i="1"/>
  <c r="AK290" i="1"/>
  <c r="AM290" i="1"/>
  <c r="G17" i="5"/>
  <c r="H17" i="5"/>
  <c r="K17" i="5"/>
  <c r="AM371" i="1"/>
  <c r="AK371" i="1"/>
  <c r="AO371" i="1"/>
  <c r="R290" i="1"/>
  <c r="S290" i="1" s="1"/>
  <c r="X290" i="1" s="1"/>
  <c r="V290" i="1"/>
  <c r="V1098" i="1"/>
  <c r="R1098" i="1"/>
  <c r="S1098" i="1" s="1"/>
  <c r="X1098" i="1" s="1"/>
  <c r="AK144" i="1"/>
  <c r="AM144" i="1"/>
  <c r="AO144" i="1"/>
  <c r="AK42" i="1"/>
  <c r="AO42" i="1"/>
  <c r="AM42" i="1"/>
  <c r="V982" i="1"/>
  <c r="R982" i="1"/>
  <c r="S982" i="1" s="1"/>
  <c r="X982" i="1" s="1"/>
  <c r="AK1144" i="1"/>
  <c r="AM1144" i="1"/>
  <c r="AO1144" i="1"/>
  <c r="AK138" i="1"/>
  <c r="AM138" i="1"/>
  <c r="AO138" i="1"/>
  <c r="AM1046" i="1"/>
  <c r="AO1046" i="1"/>
  <c r="AK1046" i="1"/>
  <c r="AK700" i="1"/>
  <c r="AO700" i="1"/>
  <c r="AM700" i="1"/>
  <c r="AO1201" i="1"/>
  <c r="AK1201" i="1"/>
  <c r="AM1201" i="1"/>
  <c r="AO41" i="1"/>
  <c r="AM41" i="1"/>
  <c r="AK41" i="1"/>
  <c r="R635" i="1"/>
  <c r="S635" i="1" s="1"/>
  <c r="X635" i="1" s="1"/>
  <c r="V635" i="1"/>
  <c r="R776" i="1"/>
  <c r="V776" i="1"/>
  <c r="R861" i="1"/>
  <c r="S861" i="1" s="1"/>
  <c r="X861" i="1" s="1"/>
  <c r="V861" i="1"/>
  <c r="R374" i="1"/>
  <c r="S374" i="1" s="1"/>
  <c r="X374" i="1" s="1"/>
  <c r="V374" i="1"/>
  <c r="AM941" i="1"/>
  <c r="AO941" i="1"/>
  <c r="AK941" i="1"/>
  <c r="AM630" i="1"/>
  <c r="AK630" i="1"/>
  <c r="AO630" i="1"/>
  <c r="AO125" i="1"/>
  <c r="AM125" i="1"/>
  <c r="AK125" i="1"/>
  <c r="R235" i="1"/>
  <c r="S235" i="1" s="1"/>
  <c r="X235" i="1" s="1"/>
  <c r="V235" i="1"/>
  <c r="R463" i="1"/>
  <c r="S463" i="1" s="1"/>
  <c r="X463" i="1" s="1"/>
  <c r="V463" i="1"/>
  <c r="V688" i="1"/>
  <c r="R688" i="1"/>
  <c r="S688" i="1" s="1"/>
  <c r="X688" i="1" s="1"/>
  <c r="R1205" i="1"/>
  <c r="V1205" i="1"/>
  <c r="V898" i="1"/>
  <c r="R898" i="1"/>
  <c r="S898" i="1" s="1"/>
  <c r="X898" i="1" s="1"/>
  <c r="AO132" i="1"/>
  <c r="AK132" i="1"/>
  <c r="AM132" i="1"/>
  <c r="R530" i="1"/>
  <c r="S530" i="1" s="1"/>
  <c r="X530" i="1" s="1"/>
  <c r="V530" i="1"/>
  <c r="R1008" i="1"/>
  <c r="S1008" i="1" s="1"/>
  <c r="X1008" i="1" s="1"/>
  <c r="V1008" i="1"/>
  <c r="R757" i="1"/>
  <c r="S757" i="1" s="1"/>
  <c r="X757" i="1" s="1"/>
  <c r="V757" i="1"/>
  <c r="AO1247" i="1"/>
  <c r="AK1247" i="1"/>
  <c r="AM1247" i="1"/>
  <c r="AM325" i="1"/>
  <c r="AK325" i="1"/>
  <c r="AO325" i="1"/>
  <c r="R739" i="1"/>
  <c r="S739" i="1" s="1"/>
  <c r="X739" i="1" s="1"/>
  <c r="V739" i="1"/>
  <c r="AK213" i="1"/>
  <c r="AO213" i="1"/>
  <c r="AM213" i="1"/>
  <c r="R69" i="1"/>
  <c r="S69" i="1" s="1"/>
  <c r="X69" i="1" s="1"/>
  <c r="V69" i="1"/>
  <c r="V450" i="1"/>
  <c r="R450" i="1"/>
  <c r="S450" i="1" s="1"/>
  <c r="X450" i="1" s="1"/>
  <c r="R1149" i="1"/>
  <c r="S1149" i="1" s="1"/>
  <c r="X1149" i="1" s="1"/>
  <c r="V1149" i="1"/>
  <c r="AO888" i="1"/>
  <c r="AM888" i="1"/>
  <c r="AK888" i="1"/>
  <c r="AK1253" i="1"/>
  <c r="AM1253" i="1"/>
  <c r="AO1253" i="1"/>
  <c r="R841" i="1"/>
  <c r="S841" i="1" s="1"/>
  <c r="X841" i="1" s="1"/>
  <c r="V841" i="1"/>
  <c r="AO457" i="1"/>
  <c r="AM457" i="1"/>
  <c r="AK457" i="1"/>
  <c r="R895" i="1"/>
  <c r="S895" i="1" s="1"/>
  <c r="X895" i="1" s="1"/>
  <c r="V895" i="1"/>
  <c r="AO1178" i="1"/>
  <c r="AM1178" i="1"/>
  <c r="AK1178" i="1"/>
  <c r="V68" i="1"/>
  <c r="R68" i="1"/>
  <c r="S68" i="1" s="1"/>
  <c r="X68" i="1" s="1"/>
  <c r="V396" i="1"/>
  <c r="R396" i="1"/>
  <c r="S396" i="1" s="1"/>
  <c r="X396" i="1" s="1"/>
  <c r="R712" i="1"/>
  <c r="S712" i="1" s="1"/>
  <c r="X712" i="1" s="1"/>
  <c r="V712" i="1"/>
  <c r="V1174" i="1"/>
  <c r="R1174" i="1"/>
  <c r="S1174" i="1" s="1"/>
  <c r="X1174" i="1" s="1"/>
  <c r="R791" i="1"/>
  <c r="S791" i="1" s="1"/>
  <c r="X791" i="1" s="1"/>
  <c r="V791" i="1"/>
  <c r="R566" i="1"/>
  <c r="S566" i="1" s="1"/>
  <c r="X566" i="1" s="1"/>
  <c r="V566" i="1"/>
  <c r="AM278" i="1"/>
  <c r="AO278" i="1"/>
  <c r="AK278" i="1"/>
  <c r="AO1022" i="1"/>
  <c r="AM1022" i="1"/>
  <c r="AK1022" i="1"/>
  <c r="AO248" i="1"/>
  <c r="AK248" i="1"/>
  <c r="AM248" i="1"/>
  <c r="AO661" i="1"/>
  <c r="AM661" i="1"/>
  <c r="AK661" i="1"/>
  <c r="AM387" i="1"/>
  <c r="AK387" i="1"/>
  <c r="AO387" i="1"/>
  <c r="R890" i="1"/>
  <c r="S890" i="1" s="1"/>
  <c r="X890" i="1" s="1"/>
  <c r="V890" i="1"/>
  <c r="V286" i="1"/>
  <c r="R286" i="1"/>
  <c r="S286" i="1" s="1"/>
  <c r="X286" i="1" s="1"/>
  <c r="AK877" i="1"/>
  <c r="AM877" i="1"/>
  <c r="AO877" i="1"/>
  <c r="AA1012" i="1"/>
  <c r="V724" i="1"/>
  <c r="R724" i="1"/>
  <c r="S724" i="1" s="1"/>
  <c r="X724" i="1" s="1"/>
  <c r="R248" i="1"/>
  <c r="S248" i="1" s="1"/>
  <c r="X248" i="1" s="1"/>
  <c r="V248" i="1"/>
  <c r="R375" i="1"/>
  <c r="S375" i="1" s="1"/>
  <c r="X375" i="1" s="1"/>
  <c r="V375" i="1"/>
  <c r="V345" i="1"/>
  <c r="R345" i="1"/>
  <c r="S345" i="1" s="1"/>
  <c r="X345" i="1" s="1"/>
  <c r="V669" i="1"/>
  <c r="R669" i="1"/>
  <c r="S669" i="1" s="1"/>
  <c r="X669" i="1" s="1"/>
  <c r="R339" i="1"/>
  <c r="S339" i="1" s="1"/>
  <c r="X339" i="1" s="1"/>
  <c r="V339" i="1"/>
  <c r="AO349" i="1"/>
  <c r="AM349" i="1"/>
  <c r="AK349" i="1"/>
  <c r="G20" i="5"/>
  <c r="K20" i="5"/>
  <c r="H20" i="5"/>
  <c r="R1053" i="1"/>
  <c r="S1053" i="1" s="1"/>
  <c r="X1053" i="1" s="1"/>
  <c r="V1053" i="1"/>
  <c r="AK500" i="1"/>
  <c r="AO500" i="1"/>
  <c r="AM500" i="1"/>
  <c r="V307" i="1"/>
  <c r="R307" i="1"/>
  <c r="S307" i="1" s="1"/>
  <c r="X307" i="1" s="1"/>
  <c r="R1213" i="1"/>
  <c r="S1213" i="1" s="1"/>
  <c r="X1213" i="1" s="1"/>
  <c r="V1213" i="1"/>
  <c r="R803" i="1"/>
  <c r="S803" i="1" s="1"/>
  <c r="X803" i="1" s="1"/>
  <c r="V803" i="1"/>
  <c r="V793" i="1"/>
  <c r="R793" i="1"/>
  <c r="S793" i="1" s="1"/>
  <c r="X793" i="1" s="1"/>
  <c r="AM702" i="1"/>
  <c r="AO702" i="1"/>
  <c r="AK702" i="1"/>
  <c r="AO689" i="1"/>
  <c r="AM689" i="1"/>
  <c r="AK689" i="1"/>
  <c r="AM1104" i="1"/>
  <c r="AK1104" i="1"/>
  <c r="AO1104" i="1"/>
  <c r="AM992" i="1"/>
  <c r="AK992" i="1"/>
  <c r="AO992" i="1"/>
  <c r="R608" i="1"/>
  <c r="S608" i="1" s="1"/>
  <c r="X608" i="1" s="1"/>
  <c r="V608" i="1"/>
  <c r="AM403" i="1"/>
  <c r="AO403" i="1"/>
  <c r="AK403" i="1"/>
  <c r="AM676" i="1"/>
  <c r="AO676" i="1"/>
  <c r="AK676" i="1"/>
  <c r="V1031" i="1"/>
  <c r="R1031" i="1"/>
  <c r="S1031" i="1" s="1"/>
  <c r="X1031" i="1" s="1"/>
  <c r="AK784" i="1"/>
  <c r="AO784" i="1"/>
  <c r="AM784" i="1"/>
  <c r="V447" i="1"/>
  <c r="R447" i="1"/>
  <c r="S447" i="1" s="1"/>
  <c r="X447" i="1" s="1"/>
  <c r="R1140" i="1"/>
  <c r="S1140" i="1" s="1"/>
  <c r="X1140" i="1" s="1"/>
  <c r="V1140" i="1"/>
  <c r="AO334" i="1"/>
  <c r="AM334" i="1"/>
  <c r="AK334" i="1"/>
  <c r="V913" i="1"/>
  <c r="R913" i="1"/>
  <c r="S913" i="1" s="1"/>
  <c r="X913" i="1" s="1"/>
  <c r="AO341" i="1"/>
  <c r="AK341" i="1"/>
  <c r="AM341" i="1"/>
  <c r="AK1007" i="1"/>
  <c r="AO1007" i="1"/>
  <c r="AM1007" i="1"/>
  <c r="V672" i="1"/>
  <c r="R672" i="1"/>
  <c r="S672" i="1" s="1"/>
  <c r="X672" i="1" s="1"/>
  <c r="AM577" i="1"/>
  <c r="AO577" i="1"/>
  <c r="AK577" i="1"/>
  <c r="AO332" i="1"/>
  <c r="AM332" i="1"/>
  <c r="AK332" i="1"/>
  <c r="AM518" i="1"/>
  <c r="AO518" i="1"/>
  <c r="AK518" i="1"/>
  <c r="R455" i="1"/>
  <c r="S455" i="1" s="1"/>
  <c r="X455" i="1" s="1"/>
  <c r="V455" i="1"/>
  <c r="V190" i="1"/>
  <c r="R190" i="1"/>
  <c r="S190" i="1" s="1"/>
  <c r="X190" i="1" s="1"/>
  <c r="R1223" i="1"/>
  <c r="S1223" i="1" s="1"/>
  <c r="X1223" i="1" s="1"/>
  <c r="V1223" i="1"/>
  <c r="AM1122" i="1"/>
  <c r="AK1122" i="1"/>
  <c r="AO1122" i="1"/>
  <c r="AK428" i="1"/>
  <c r="AO428" i="1"/>
  <c r="AM428" i="1"/>
  <c r="R358" i="1"/>
  <c r="S358" i="1" s="1"/>
  <c r="X358" i="1" s="1"/>
  <c r="V358" i="1"/>
  <c r="AK1070" i="1"/>
  <c r="AO1070" i="1"/>
  <c r="AM1070" i="1"/>
  <c r="V1046" i="1"/>
  <c r="R1046" i="1"/>
  <c r="S1046" i="1" s="1"/>
  <c r="X1046" i="1" s="1"/>
  <c r="AO1043" i="1"/>
  <c r="AM1043" i="1"/>
  <c r="AK1043" i="1"/>
  <c r="AM308" i="1"/>
  <c r="AK308" i="1"/>
  <c r="AO308" i="1"/>
  <c r="AK489" i="1"/>
  <c r="AM489" i="1"/>
  <c r="AO489" i="1"/>
  <c r="AK604" i="1"/>
  <c r="AM604" i="1"/>
  <c r="AO604" i="1"/>
  <c r="AK490" i="1"/>
  <c r="AM490" i="1"/>
  <c r="AO490" i="1"/>
  <c r="V732" i="1"/>
  <c r="R732" i="1"/>
  <c r="S732" i="1" s="1"/>
  <c r="X732" i="1" s="1"/>
  <c r="AK1074" i="1"/>
  <c r="AM1074" i="1"/>
  <c r="AO1074" i="1"/>
  <c r="AK104" i="1"/>
  <c r="AO104" i="1"/>
  <c r="AM104" i="1"/>
  <c r="R237" i="1"/>
  <c r="S237" i="1" s="1"/>
  <c r="X237" i="1" s="1"/>
  <c r="V237" i="1"/>
  <c r="AO427" i="1"/>
  <c r="AM427" i="1"/>
  <c r="AK427" i="1"/>
  <c r="R857" i="1"/>
  <c r="V857" i="1"/>
  <c r="AO742" i="1"/>
  <c r="AK742" i="1"/>
  <c r="AM742" i="1"/>
  <c r="R243" i="1"/>
  <c r="V243" i="1"/>
  <c r="R240" i="1"/>
  <c r="S240" i="1" s="1"/>
  <c r="X240" i="1" s="1"/>
  <c r="V240" i="1"/>
  <c r="R1201" i="1"/>
  <c r="S1201" i="1" s="1"/>
  <c r="X1201" i="1" s="1"/>
  <c r="V1201" i="1"/>
  <c r="V1161" i="1"/>
  <c r="R1161" i="1"/>
  <c r="S1161" i="1" s="1"/>
  <c r="X1161" i="1" s="1"/>
  <c r="AK255" i="1"/>
  <c r="AO255" i="1"/>
  <c r="AM255" i="1"/>
  <c r="R272" i="1"/>
  <c r="S272" i="1" s="1"/>
  <c r="X272" i="1" s="1"/>
  <c r="V272" i="1"/>
  <c r="AO333" i="1"/>
  <c r="AM333" i="1"/>
  <c r="AK333" i="1"/>
  <c r="AO1197" i="1"/>
  <c r="AM1197" i="1"/>
  <c r="AK1197" i="1"/>
  <c r="R302" i="1"/>
  <c r="S302" i="1" s="1"/>
  <c r="X302" i="1" s="1"/>
  <c r="V302" i="1"/>
  <c r="V1126" i="1"/>
  <c r="R1126" i="1"/>
  <c r="S1126" i="1" s="1"/>
  <c r="X1126" i="1" s="1"/>
  <c r="AK18" i="1"/>
  <c r="AO18" i="1"/>
  <c r="AM18" i="1"/>
  <c r="AM735" i="1"/>
  <c r="AK735" i="1"/>
  <c r="AO735" i="1"/>
  <c r="V173" i="1"/>
  <c r="R173" i="1"/>
  <c r="S173" i="1" s="1"/>
  <c r="X173" i="1" s="1"/>
  <c r="AO259" i="1"/>
  <c r="AM259" i="1"/>
  <c r="AK259" i="1"/>
  <c r="AM655" i="1"/>
  <c r="AK655" i="1"/>
  <c r="AO655" i="1"/>
  <c r="R705" i="1"/>
  <c r="S705" i="1" s="1"/>
  <c r="X705" i="1" s="1"/>
  <c r="V705" i="1"/>
  <c r="R966" i="1"/>
  <c r="S966" i="1" s="1"/>
  <c r="X966" i="1" s="1"/>
  <c r="V966" i="1"/>
  <c r="V827" i="1"/>
  <c r="R827" i="1"/>
  <c r="S827" i="1" s="1"/>
  <c r="X827" i="1" s="1"/>
  <c r="R858" i="1"/>
  <c r="S858" i="1" s="1"/>
  <c r="X858" i="1" s="1"/>
  <c r="V858" i="1"/>
  <c r="V1191" i="1"/>
  <c r="R1191" i="1"/>
  <c r="S1191" i="1" s="1"/>
  <c r="X1191" i="1" s="1"/>
  <c r="R1202" i="1"/>
  <c r="S1202" i="1" s="1"/>
  <c r="X1202" i="1" s="1"/>
  <c r="V1202" i="1"/>
  <c r="V1206" i="1"/>
  <c r="R1206" i="1"/>
  <c r="S1206" i="1" s="1"/>
  <c r="X1206" i="1" s="1"/>
  <c r="AM330" i="1"/>
  <c r="AO330" i="1"/>
  <c r="AK330" i="1"/>
  <c r="V511" i="1"/>
  <c r="R511" i="1"/>
  <c r="S511" i="1" s="1"/>
  <c r="X511" i="1" s="1"/>
  <c r="AM293" i="1"/>
  <c r="AK293" i="1"/>
  <c r="AO293" i="1"/>
  <c r="AO612" i="1"/>
  <c r="AK612" i="1"/>
  <c r="AM612" i="1"/>
  <c r="R1043" i="1"/>
  <c r="S1043" i="1" s="1"/>
  <c r="X1043" i="1" s="1"/>
  <c r="V1043" i="1"/>
  <c r="AK993" i="1"/>
  <c r="AO993" i="1"/>
  <c r="AM993" i="1"/>
  <c r="R773" i="1"/>
  <c r="S773" i="1" s="1"/>
  <c r="X773" i="1" s="1"/>
  <c r="V773" i="1"/>
  <c r="AO1204" i="1"/>
  <c r="AK1204" i="1"/>
  <c r="AM1204" i="1"/>
  <c r="V1079" i="1"/>
  <c r="R1079" i="1"/>
  <c r="S1079" i="1" s="1"/>
  <c r="X1079" i="1" s="1"/>
  <c r="AK142" i="1"/>
  <c r="AM142" i="1"/>
  <c r="AO142" i="1"/>
  <c r="V67" i="1"/>
  <c r="R67" i="1"/>
  <c r="S67" i="1" s="1"/>
  <c r="X67" i="1" s="1"/>
  <c r="R516" i="1"/>
  <c r="S516" i="1" s="1"/>
  <c r="X516" i="1" s="1"/>
  <c r="V516" i="1"/>
  <c r="V130" i="1"/>
  <c r="R130" i="1"/>
  <c r="S130" i="1" s="1"/>
  <c r="X130" i="1" s="1"/>
  <c r="AM430" i="1"/>
  <c r="AO430" i="1"/>
  <c r="AK430" i="1"/>
  <c r="AK122" i="1"/>
  <c r="AM122" i="1"/>
  <c r="AO122" i="1"/>
  <c r="AO1063" i="1"/>
  <c r="AM1063" i="1"/>
  <c r="AK1063" i="1"/>
  <c r="R194" i="1"/>
  <c r="S194" i="1" s="1"/>
  <c r="X194" i="1" s="1"/>
  <c r="V194" i="1"/>
  <c r="AK980" i="1"/>
  <c r="AM980" i="1"/>
  <c r="AO980" i="1"/>
  <c r="R212" i="1"/>
  <c r="S212" i="1" s="1"/>
  <c r="X212" i="1" s="1"/>
  <c r="V212" i="1"/>
  <c r="AM541" i="1"/>
  <c r="AO541" i="1"/>
  <c r="AK541" i="1"/>
  <c r="AO117" i="1"/>
  <c r="AK117" i="1"/>
  <c r="AM117" i="1"/>
  <c r="AO815" i="1"/>
  <c r="AK815" i="1"/>
  <c r="AM815" i="1"/>
  <c r="V1154" i="1"/>
  <c r="R1154" i="1"/>
  <c r="S1154" i="1" s="1"/>
  <c r="X1154" i="1" s="1"/>
  <c r="AM388" i="1"/>
  <c r="AK388" i="1"/>
  <c r="AO388" i="1"/>
  <c r="AK98" i="1"/>
  <c r="AO98" i="1"/>
  <c r="AM98" i="1"/>
  <c r="R1263" i="1"/>
  <c r="S1263" i="1" s="1"/>
  <c r="X1263" i="1" s="1"/>
  <c r="V1263" i="1"/>
  <c r="AO284" i="1"/>
  <c r="AM284" i="1"/>
  <c r="AK284" i="1"/>
  <c r="AK216" i="1"/>
  <c r="AM216" i="1"/>
  <c r="AO216" i="1"/>
  <c r="AM896" i="1"/>
  <c r="AO896" i="1"/>
  <c r="AK896" i="1"/>
  <c r="R1060" i="1"/>
  <c r="S1060" i="1" s="1"/>
  <c r="X1060" i="1" s="1"/>
  <c r="V1060" i="1"/>
  <c r="AK819" i="1"/>
  <c r="AM819" i="1"/>
  <c r="AO819" i="1"/>
  <c r="V360" i="1"/>
  <c r="R360" i="1"/>
  <c r="R116" i="1"/>
  <c r="V116" i="1"/>
  <c r="AK922" i="1"/>
  <c r="AM922" i="1"/>
  <c r="AO922" i="1"/>
  <c r="R1064" i="1"/>
  <c r="S1064" i="1" s="1"/>
  <c r="X1064" i="1" s="1"/>
  <c r="V1064" i="1"/>
  <c r="AK461" i="1"/>
  <c r="AM461" i="1"/>
  <c r="AO461" i="1"/>
  <c r="R786" i="1"/>
  <c r="S786" i="1" s="1"/>
  <c r="X786" i="1" s="1"/>
  <c r="V786" i="1"/>
  <c r="AO948" i="1"/>
  <c r="AM948" i="1"/>
  <c r="AK948" i="1"/>
  <c r="AM1039" i="1"/>
  <c r="AK1039" i="1"/>
  <c r="AO1039" i="1"/>
  <c r="R1021" i="1"/>
  <c r="S1021" i="1" s="1"/>
  <c r="X1021" i="1" s="1"/>
  <c r="V1021" i="1"/>
  <c r="R547" i="1"/>
  <c r="V547" i="1"/>
  <c r="AO789" i="1"/>
  <c r="AK789" i="1"/>
  <c r="AM789" i="1"/>
  <c r="R210" i="1"/>
  <c r="S210" i="1" s="1"/>
  <c r="X210" i="1" s="1"/>
  <c r="V210" i="1"/>
  <c r="AM1084" i="1"/>
  <c r="AO1084" i="1"/>
  <c r="AK1084" i="1"/>
  <c r="R1259" i="1"/>
  <c r="S1259" i="1" s="1"/>
  <c r="X1259" i="1" s="1"/>
  <c r="V1259" i="1"/>
  <c r="R95" i="1"/>
  <c r="S95" i="1" s="1"/>
  <c r="X95" i="1" s="1"/>
  <c r="V95" i="1"/>
  <c r="AO623" i="1"/>
  <c r="AM623" i="1"/>
  <c r="AK623" i="1"/>
  <c r="AK951" i="1"/>
  <c r="AO951" i="1"/>
  <c r="AM951" i="1"/>
  <c r="V209" i="1"/>
  <c r="R209" i="1"/>
  <c r="S209" i="1" s="1"/>
  <c r="X209" i="1" s="1"/>
  <c r="AK878" i="1"/>
  <c r="AM878" i="1"/>
  <c r="AO878" i="1"/>
  <c r="V758" i="1"/>
  <c r="R758" i="1"/>
  <c r="S758" i="1" s="1"/>
  <c r="X758" i="1" s="1"/>
  <c r="R91" i="1"/>
  <c r="S91" i="1" s="1"/>
  <c r="X91" i="1" s="1"/>
  <c r="V91" i="1"/>
  <c r="AO967" i="1"/>
  <c r="AK967" i="1"/>
  <c r="AM967" i="1"/>
  <c r="V264" i="1"/>
  <c r="R264" i="1"/>
  <c r="S264" i="1" s="1"/>
  <c r="X264" i="1" s="1"/>
  <c r="AK173" i="1"/>
  <c r="AM173" i="1"/>
  <c r="AO173" i="1"/>
  <c r="AK1036" i="1"/>
  <c r="AM1036" i="1"/>
  <c r="AO1036" i="1"/>
  <c r="AK1157" i="1"/>
  <c r="AO1157" i="1"/>
  <c r="AM1157" i="1"/>
  <c r="R354" i="1"/>
  <c r="S354" i="1" s="1"/>
  <c r="X354" i="1" s="1"/>
  <c r="V354" i="1"/>
  <c r="R594" i="1"/>
  <c r="S594" i="1" s="1"/>
  <c r="X594" i="1" s="1"/>
  <c r="V594" i="1"/>
  <c r="R1049" i="1"/>
  <c r="S1049" i="1" s="1"/>
  <c r="X1049" i="1" s="1"/>
  <c r="V1049" i="1"/>
  <c r="AM287" i="1"/>
  <c r="AK287" i="1"/>
  <c r="AO287" i="1"/>
  <c r="R296" i="1"/>
  <c r="S296" i="1" s="1"/>
  <c r="X296" i="1" s="1"/>
  <c r="V296" i="1"/>
  <c r="AM1051" i="1"/>
  <c r="AK1051" i="1"/>
  <c r="AO1051" i="1"/>
  <c r="AO707" i="1"/>
  <c r="AM707" i="1"/>
  <c r="AK707" i="1"/>
  <c r="R1219" i="1"/>
  <c r="V1219" i="1"/>
  <c r="AM317" i="1"/>
  <c r="AO317" i="1"/>
  <c r="AK317" i="1"/>
  <c r="R1254" i="1"/>
  <c r="S1254" i="1" s="1"/>
  <c r="X1254" i="1" s="1"/>
  <c r="V1254" i="1"/>
  <c r="AK1174" i="1"/>
  <c r="AO1174" i="1"/>
  <c r="AM1174" i="1"/>
  <c r="AK1161" i="1"/>
  <c r="AO1161" i="1"/>
  <c r="AM1161" i="1"/>
  <c r="AM757" i="1"/>
  <c r="AK757" i="1"/>
  <c r="AO757" i="1"/>
  <c r="V1033" i="1"/>
  <c r="R1033" i="1"/>
  <c r="S1033" i="1" s="1"/>
  <c r="X1033" i="1" s="1"/>
  <c r="V648" i="1"/>
  <c r="R648" i="1"/>
  <c r="S648" i="1" s="1"/>
  <c r="X648" i="1" s="1"/>
  <c r="AO54" i="1"/>
  <c r="AM54" i="1"/>
  <c r="AK54" i="1"/>
  <c r="V49" i="1"/>
  <c r="R49" i="1"/>
  <c r="S49" i="1" s="1"/>
  <c r="X49" i="1" s="1"/>
  <c r="AO773" i="1"/>
  <c r="AK773" i="1"/>
  <c r="AM773" i="1"/>
  <c r="V251" i="1"/>
  <c r="R251" i="1"/>
  <c r="S251" i="1" s="1"/>
  <c r="X251" i="1" s="1"/>
  <c r="AO262" i="1"/>
  <c r="AM262" i="1"/>
  <c r="AK262" i="1"/>
  <c r="AO1093" i="1"/>
  <c r="AK1093" i="1"/>
  <c r="AM1093" i="1"/>
  <c r="AM897" i="1"/>
  <c r="AK897" i="1"/>
  <c r="AO897" i="1"/>
  <c r="V1036" i="1"/>
  <c r="R1036" i="1"/>
  <c r="S1036" i="1" s="1"/>
  <c r="X1036" i="1" s="1"/>
  <c r="AK1112" i="1"/>
  <c r="AM1112" i="1"/>
  <c r="AO1112" i="1"/>
  <c r="AO682" i="1"/>
  <c r="AK682" i="1"/>
  <c r="AM682" i="1"/>
  <c r="V1266" i="1"/>
  <c r="R1266" i="1"/>
  <c r="S1266" i="1" s="1"/>
  <c r="X1266" i="1" s="1"/>
  <c r="R1243" i="1"/>
  <c r="S1243" i="1" s="1"/>
  <c r="X1243" i="1" s="1"/>
  <c r="V1243" i="1"/>
  <c r="V994" i="1"/>
  <c r="R994" i="1"/>
  <c r="S994" i="1" s="1"/>
  <c r="X994" i="1" s="1"/>
  <c r="R850" i="1"/>
  <c r="V850" i="1"/>
  <c r="AK494" i="1"/>
  <c r="AM494" i="1"/>
  <c r="AO494" i="1"/>
  <c r="AO558" i="1"/>
  <c r="AM558" i="1"/>
  <c r="AK558" i="1"/>
  <c r="AO943" i="1"/>
  <c r="AK943" i="1"/>
  <c r="AM943" i="1"/>
  <c r="AM687" i="1"/>
  <c r="AK687" i="1"/>
  <c r="AO687" i="1"/>
  <c r="R379" i="1"/>
  <c r="S379" i="1" s="1"/>
  <c r="X379" i="1" s="1"/>
  <c r="V379" i="1"/>
  <c r="R601" i="1"/>
  <c r="S601" i="1" s="1"/>
  <c r="X601" i="1" s="1"/>
  <c r="V601" i="1"/>
  <c r="AK1089" i="1"/>
  <c r="AM1089" i="1"/>
  <c r="AO1089" i="1"/>
  <c r="AO807" i="1"/>
  <c r="AM807" i="1"/>
  <c r="AK807" i="1"/>
  <c r="AO413" i="1"/>
  <c r="AM413" i="1"/>
  <c r="AK413" i="1"/>
  <c r="R825" i="1"/>
  <c r="S825" i="1" s="1"/>
  <c r="X825" i="1" s="1"/>
  <c r="V825" i="1"/>
  <c r="AM1215" i="1"/>
  <c r="AO1215" i="1"/>
  <c r="AK1215" i="1"/>
  <c r="V1107" i="1"/>
  <c r="R1107" i="1"/>
  <c r="S1107" i="1" s="1"/>
  <c r="X1107" i="1" s="1"/>
  <c r="AK543" i="1"/>
  <c r="AO543" i="1"/>
  <c r="AM543" i="1"/>
  <c r="AO331" i="1"/>
  <c r="AK331" i="1"/>
  <c r="AM331" i="1"/>
  <c r="AK854" i="1"/>
  <c r="AO854" i="1"/>
  <c r="AM854" i="1"/>
  <c r="R421" i="1"/>
  <c r="V421" i="1"/>
  <c r="V1230" i="1"/>
  <c r="R1230" i="1"/>
  <c r="S1230" i="1" s="1"/>
  <c r="X1230" i="1" s="1"/>
  <c r="AO876" i="1"/>
  <c r="AM876" i="1"/>
  <c r="AK876" i="1"/>
  <c r="V952" i="1"/>
  <c r="R952" i="1"/>
  <c r="S952" i="1" s="1"/>
  <c r="X952" i="1" s="1"/>
  <c r="AO1218" i="1"/>
  <c r="AM1218" i="1"/>
  <c r="AK1218" i="1"/>
  <c r="V1252" i="1"/>
  <c r="R1252" i="1"/>
  <c r="S1252" i="1" s="1"/>
  <c r="X1252" i="1" s="1"/>
  <c r="AK474" i="1"/>
  <c r="AO474" i="1"/>
  <c r="AM474" i="1"/>
  <c r="V1084" i="1"/>
  <c r="R1084" i="1"/>
  <c r="S1084" i="1" s="1"/>
  <c r="X1084" i="1" s="1"/>
  <c r="AM1119" i="1"/>
  <c r="AK1119" i="1"/>
  <c r="AO1119" i="1"/>
  <c r="R542" i="1"/>
  <c r="S542" i="1" s="1"/>
  <c r="X542" i="1" s="1"/>
  <c r="V542" i="1"/>
  <c r="AO176" i="1"/>
  <c r="AM176" i="1"/>
  <c r="AK176" i="1"/>
  <c r="V1003" i="1"/>
  <c r="R1003" i="1"/>
  <c r="S1003" i="1" s="1"/>
  <c r="X1003" i="1" s="1"/>
  <c r="AO471" i="1"/>
  <c r="AK471" i="1"/>
  <c r="AM471" i="1"/>
  <c r="V1051" i="1"/>
  <c r="R1051" i="1"/>
  <c r="S1051" i="1" s="1"/>
  <c r="X1051" i="1" s="1"/>
  <c r="R805" i="1"/>
  <c r="V805" i="1"/>
  <c r="V764" i="1"/>
  <c r="R764" i="1"/>
  <c r="S764" i="1" s="1"/>
  <c r="X764" i="1" s="1"/>
  <c r="R413" i="1"/>
  <c r="S413" i="1" s="1"/>
  <c r="X413" i="1" s="1"/>
  <c r="V413" i="1"/>
  <c r="AO603" i="1"/>
  <c r="AK603" i="1"/>
  <c r="AM603" i="1"/>
  <c r="AK35" i="1"/>
  <c r="AM35" i="1"/>
  <c r="AO35" i="1"/>
  <c r="AM80" i="1"/>
  <c r="AO80" i="1"/>
  <c r="AK80" i="1"/>
  <c r="V844" i="1"/>
  <c r="R844" i="1"/>
  <c r="S844" i="1" s="1"/>
  <c r="X844" i="1" s="1"/>
  <c r="AK441" i="1"/>
  <c r="AO441" i="1"/>
  <c r="AM441" i="1"/>
  <c r="V923" i="1"/>
  <c r="R923" i="1"/>
  <c r="S923" i="1" s="1"/>
  <c r="X923" i="1" s="1"/>
  <c r="V1025" i="1"/>
  <c r="R1025" i="1"/>
  <c r="S1025" i="1" s="1"/>
  <c r="X1025" i="1" s="1"/>
  <c r="R369" i="1"/>
  <c r="S369" i="1" s="1"/>
  <c r="X369" i="1" s="1"/>
  <c r="V369" i="1"/>
  <c r="R539" i="1"/>
  <c r="S539" i="1" s="1"/>
  <c r="X539" i="1" s="1"/>
  <c r="V539" i="1"/>
  <c r="R1185" i="1"/>
  <c r="S1185" i="1" s="1"/>
  <c r="X1185" i="1" s="1"/>
  <c r="V1185" i="1"/>
  <c r="AO215" i="1"/>
  <c r="AM215" i="1"/>
  <c r="AK215" i="1"/>
  <c r="AM1182" i="1"/>
  <c r="AK1182" i="1"/>
  <c r="AO1182" i="1"/>
  <c r="R790" i="1"/>
  <c r="S790" i="1" s="1"/>
  <c r="X790" i="1" s="1"/>
  <c r="V790" i="1"/>
  <c r="AK431" i="1"/>
  <c r="AO431" i="1"/>
  <c r="AM431" i="1"/>
  <c r="AO516" i="1"/>
  <c r="AK516" i="1"/>
  <c r="AM516" i="1"/>
  <c r="V318" i="1"/>
  <c r="R318" i="1"/>
  <c r="S318" i="1" s="1"/>
  <c r="X318" i="1" s="1"/>
  <c r="R881" i="1"/>
  <c r="S881" i="1" s="1"/>
  <c r="X881" i="1" s="1"/>
  <c r="V881" i="1"/>
  <c r="R387" i="1"/>
  <c r="S387" i="1" s="1"/>
  <c r="X387" i="1" s="1"/>
  <c r="V387" i="1"/>
  <c r="AK285" i="1"/>
  <c r="AM285" i="1"/>
  <c r="AO285" i="1"/>
  <c r="R1081" i="1"/>
  <c r="S1081" i="1" s="1"/>
  <c r="X1081" i="1" s="1"/>
  <c r="V1081" i="1"/>
  <c r="V306" i="1"/>
  <c r="R306" i="1"/>
  <c r="S306" i="1" s="1"/>
  <c r="X306" i="1" s="1"/>
  <c r="R598" i="1"/>
  <c r="S598" i="1" s="1"/>
  <c r="X598" i="1" s="1"/>
  <c r="V598" i="1"/>
  <c r="AK393" i="1"/>
  <c r="AO393" i="1"/>
  <c r="AM393" i="1"/>
  <c r="AK791" i="1"/>
  <c r="AM791" i="1"/>
  <c r="AO791" i="1"/>
  <c r="V941" i="1"/>
  <c r="R941" i="1"/>
  <c r="S941" i="1" s="1"/>
  <c r="X941" i="1" s="1"/>
  <c r="R1184" i="1"/>
  <c r="S1184" i="1" s="1"/>
  <c r="X1184" i="1" s="1"/>
  <c r="V1184" i="1"/>
  <c r="AO305" i="1"/>
  <c r="AM305" i="1"/>
  <c r="AK305" i="1"/>
  <c r="AM252" i="1"/>
  <c r="AK252" i="1"/>
  <c r="AO252" i="1"/>
  <c r="AK1064" i="1"/>
  <c r="AO1064" i="1"/>
  <c r="AM1064" i="1"/>
  <c r="AO1111" i="1"/>
  <c r="AK1111" i="1"/>
  <c r="AM1111" i="1"/>
  <c r="V928" i="1"/>
  <c r="R928" i="1"/>
  <c r="S928" i="1" s="1"/>
  <c r="X928" i="1" s="1"/>
  <c r="AM1114" i="1"/>
  <c r="AO1114" i="1"/>
  <c r="AK1114" i="1"/>
  <c r="AK439" i="1"/>
  <c r="AO439" i="1"/>
  <c r="AM439" i="1"/>
  <c r="V584" i="1"/>
  <c r="R584" i="1"/>
  <c r="S584" i="1" s="1"/>
  <c r="X584" i="1" s="1"/>
  <c r="R426" i="1"/>
  <c r="S426" i="1" s="1"/>
  <c r="X426" i="1" s="1"/>
  <c r="V426" i="1"/>
  <c r="R837" i="1"/>
  <c r="S837" i="1" s="1"/>
  <c r="X837" i="1" s="1"/>
  <c r="V837" i="1"/>
  <c r="V585" i="1"/>
  <c r="R585" i="1"/>
  <c r="S585" i="1" s="1"/>
  <c r="X585" i="1" s="1"/>
  <c r="AO480" i="1"/>
  <c r="AM480" i="1"/>
  <c r="AK480" i="1"/>
  <c r="AK732" i="1"/>
  <c r="AM732" i="1"/>
  <c r="AO732" i="1"/>
  <c r="AO984" i="1"/>
  <c r="AM984" i="1"/>
  <c r="AK984" i="1"/>
  <c r="R485" i="1"/>
  <c r="S485" i="1" s="1"/>
  <c r="X485" i="1" s="1"/>
  <c r="V485" i="1"/>
  <c r="AO595" i="1"/>
  <c r="AM595" i="1"/>
  <c r="AK595" i="1"/>
  <c r="R588" i="1"/>
  <c r="S588" i="1" s="1"/>
  <c r="X588" i="1" s="1"/>
  <c r="V588" i="1"/>
  <c r="AO197" i="1"/>
  <c r="AM197" i="1"/>
  <c r="AK197" i="1"/>
  <c r="R305" i="1"/>
  <c r="S305" i="1" s="1"/>
  <c r="X305" i="1" s="1"/>
  <c r="V305" i="1"/>
  <c r="AO944" i="1"/>
  <c r="AK944" i="1"/>
  <c r="AM944" i="1"/>
  <c r="R1096" i="1"/>
  <c r="S1096" i="1" s="1"/>
  <c r="X1096" i="1" s="1"/>
  <c r="V1096" i="1"/>
  <c r="R195" i="1"/>
  <c r="S195" i="1" s="1"/>
  <c r="X195" i="1" s="1"/>
  <c r="V195" i="1"/>
  <c r="R535" i="1"/>
  <c r="V535" i="1"/>
  <c r="AM19" i="1"/>
  <c r="AK19" i="1"/>
  <c r="AO19" i="1"/>
  <c r="R817" i="1"/>
  <c r="S817" i="1" s="1"/>
  <c r="X817" i="1" s="1"/>
  <c r="V817" i="1"/>
  <c r="AO10" i="1"/>
  <c r="AM10" i="1"/>
  <c r="AK10" i="1"/>
  <c r="AK643" i="1"/>
  <c r="AM643" i="1"/>
  <c r="AO643" i="1"/>
  <c r="V931" i="1"/>
  <c r="R931" i="1"/>
  <c r="S931" i="1" s="1"/>
  <c r="X931" i="1" s="1"/>
  <c r="R667" i="1"/>
  <c r="V667" i="1"/>
  <c r="AM235" i="1"/>
  <c r="AO235" i="1"/>
  <c r="AK235" i="1"/>
  <c r="AO696" i="1"/>
  <c r="AK696" i="1"/>
  <c r="AM696" i="1"/>
  <c r="R140" i="1"/>
  <c r="S140" i="1" s="1"/>
  <c r="X140" i="1" s="1"/>
  <c r="V140" i="1"/>
  <c r="R242" i="1"/>
  <c r="S242" i="1" s="1"/>
  <c r="X242" i="1" s="1"/>
  <c r="V242" i="1"/>
  <c r="AM540" i="1"/>
  <c r="AK540" i="1"/>
  <c r="AO540" i="1"/>
  <c r="R1231" i="1"/>
  <c r="S1231" i="1" s="1"/>
  <c r="X1231" i="1" s="1"/>
  <c r="V1231" i="1"/>
  <c r="AK9" i="1"/>
  <c r="AM9" i="1"/>
  <c r="AO9" i="1"/>
  <c r="AK550" i="1"/>
  <c r="AO550" i="1"/>
  <c r="AM550" i="1"/>
  <c r="V999" i="1"/>
  <c r="R999" i="1"/>
  <c r="S999" i="1" s="1"/>
  <c r="X999" i="1" s="1"/>
  <c r="R1027" i="1"/>
  <c r="V1027" i="1"/>
  <c r="AM1168" i="1"/>
  <c r="AO1168" i="1"/>
  <c r="AK1168" i="1"/>
  <c r="V718" i="1"/>
  <c r="R718" i="1"/>
  <c r="S718" i="1" s="1"/>
  <c r="X718" i="1" s="1"/>
  <c r="AA728" i="1"/>
  <c r="AA966" i="1"/>
  <c r="AA1163" i="1"/>
  <c r="AA843" i="1"/>
  <c r="AA325" i="1"/>
  <c r="AA1264" i="1"/>
  <c r="AA943" i="1"/>
  <c r="AA756" i="1"/>
  <c r="AA828" i="1"/>
  <c r="AA1059" i="1"/>
  <c r="AA992" i="1"/>
  <c r="AA727" i="1"/>
  <c r="AA236" i="1"/>
  <c r="AA481" i="1"/>
  <c r="AA687" i="1"/>
  <c r="AA948" i="1"/>
  <c r="AA958" i="1"/>
  <c r="AA621" i="1"/>
  <c r="AA653" i="1"/>
  <c r="AA882" i="1"/>
  <c r="AA151" i="1"/>
  <c r="AA994" i="1"/>
  <c r="AA304" i="1"/>
  <c r="AA878" i="1"/>
  <c r="AA1259" i="1"/>
  <c r="AA811" i="1"/>
  <c r="AA983" i="1"/>
  <c r="AA975" i="1"/>
  <c r="AA91" i="1"/>
  <c r="AA257" i="1"/>
  <c r="AA595" i="1"/>
  <c r="AA1117" i="1"/>
  <c r="AA931" i="1"/>
  <c r="AA133" i="1"/>
  <c r="AA759" i="1"/>
  <c r="AA221" i="1"/>
  <c r="AA168" i="1"/>
  <c r="AA1152" i="1"/>
  <c r="AA95" i="1"/>
  <c r="AA710" i="1"/>
  <c r="AA891" i="1"/>
  <c r="AA570" i="1"/>
  <c r="AA338" i="1"/>
  <c r="AA1151" i="1"/>
  <c r="AA50" i="1"/>
  <c r="AA38" i="1"/>
  <c r="AA562" i="1"/>
  <c r="AA853" i="1"/>
  <c r="AA300" i="1"/>
  <c r="AA739" i="1"/>
  <c r="AA331" i="1"/>
  <c r="AA388" i="1"/>
  <c r="AA1115" i="1"/>
  <c r="AA422" i="1"/>
  <c r="AA307" i="1"/>
  <c r="AA354" i="1"/>
  <c r="AA217" i="1"/>
  <c r="AA586" i="1"/>
  <c r="AA877" i="1"/>
  <c r="AA1044" i="1"/>
  <c r="AA637" i="1"/>
  <c r="AA862" i="1"/>
  <c r="AA959" i="1"/>
  <c r="AA322" i="1"/>
  <c r="AA32" i="1"/>
  <c r="AA1254" i="1"/>
  <c r="AA1038" i="1"/>
  <c r="AA746" i="1"/>
  <c r="AA1190" i="1"/>
  <c r="AA640" i="1"/>
  <c r="AA831" i="1"/>
  <c r="AA915" i="1"/>
  <c r="AA657" i="1"/>
  <c r="AA209" i="1"/>
  <c r="AA96" i="1"/>
  <c r="AA628" i="1"/>
  <c r="AA1037" i="1"/>
  <c r="AA833" i="1"/>
  <c r="AA312" i="1"/>
  <c r="AA376" i="1"/>
  <c r="AA510" i="1"/>
  <c r="AA372" i="1"/>
  <c r="AA976" i="1"/>
  <c r="AA1202" i="1"/>
  <c r="AA1063" i="1"/>
  <c r="AA1102" i="1"/>
  <c r="AA215" i="1"/>
  <c r="AA981" i="1"/>
  <c r="AA502" i="1"/>
  <c r="AA494" i="1"/>
  <c r="AA1177" i="1"/>
  <c r="AA359" i="1"/>
  <c r="AA406" i="1"/>
  <c r="AA333" i="1"/>
  <c r="AA1104" i="1"/>
  <c r="AA1128" i="1"/>
  <c r="AA409" i="1"/>
  <c r="AA629" i="1"/>
  <c r="AA546" i="1"/>
  <c r="AA145" i="1"/>
  <c r="AA834" i="1"/>
  <c r="AA55" i="1"/>
  <c r="AA1145" i="1"/>
  <c r="AA762" i="1"/>
  <c r="AA1092" i="1"/>
  <c r="AA1234" i="1"/>
  <c r="AA137" i="1"/>
  <c r="AA732" i="1"/>
  <c r="AA551" i="1"/>
  <c r="AA805" i="1"/>
  <c r="AA540" i="1"/>
  <c r="AA288" i="1"/>
  <c r="AA735" i="1"/>
  <c r="AA1175" i="1"/>
  <c r="AA465" i="1"/>
  <c r="AA1033" i="1"/>
  <c r="AA1224" i="1"/>
  <c r="AA319" i="1"/>
  <c r="AA92" i="1"/>
  <c r="AA1141" i="1"/>
  <c r="AA1181" i="1"/>
  <c r="AA1185" i="1"/>
  <c r="AA111" i="1"/>
  <c r="AA783" i="1"/>
  <c r="AA908" i="1"/>
  <c r="AA326" i="1"/>
  <c r="AA1192" i="1"/>
  <c r="AA225" i="1"/>
  <c r="AA935" i="1"/>
  <c r="AA252" i="1"/>
  <c r="AA152" i="1"/>
  <c r="AA412" i="1"/>
  <c r="AA202" i="1"/>
  <c r="AA826" i="1"/>
  <c r="AA212" i="1"/>
  <c r="AA1155" i="1"/>
  <c r="AA810" i="1"/>
  <c r="AA1158" i="1"/>
  <c r="AA274" i="1"/>
  <c r="AA362" i="1"/>
  <c r="AA824" i="1"/>
  <c r="AA351" i="1"/>
  <c r="AA241" i="1"/>
  <c r="AA799" i="1"/>
  <c r="AA633" i="1"/>
  <c r="AA987" i="1"/>
  <c r="AA1109" i="1"/>
  <c r="AA1113" i="1"/>
  <c r="AA791" i="1"/>
  <c r="AA1257" i="1"/>
  <c r="AA39" i="1"/>
  <c r="AA1127" i="1"/>
  <c r="AA813" i="1"/>
  <c r="AA1189" i="1"/>
  <c r="AA846" i="1"/>
  <c r="AA1170" i="1"/>
  <c r="AA275" i="1"/>
  <c r="AA1207" i="1"/>
  <c r="AA258" i="1"/>
  <c r="AA286" i="1"/>
  <c r="AA1268" i="1"/>
  <c r="AA634" i="1"/>
  <c r="AA1166" i="1"/>
  <c r="AA973" i="1"/>
  <c r="AA306" i="1"/>
  <c r="AA339" i="1"/>
  <c r="AA625" i="1"/>
  <c r="AA335" i="1"/>
  <c r="AA911" i="1"/>
  <c r="AA1167" i="1"/>
  <c r="AA51" i="1"/>
  <c r="AA185" i="1"/>
  <c r="AA585" i="1"/>
  <c r="AA232" i="1"/>
  <c r="AA606" i="1"/>
  <c r="AA932" i="1"/>
  <c r="AA1045" i="1"/>
  <c r="AA807" i="1"/>
  <c r="AA1211" i="1"/>
  <c r="AA71" i="1"/>
  <c r="AA501" i="1"/>
  <c r="AA1083" i="1"/>
  <c r="AA1198" i="1"/>
  <c r="AA387" i="1"/>
  <c r="AA691" i="1"/>
  <c r="AA175" i="1"/>
  <c r="AA1049" i="1"/>
  <c r="AA600" i="1"/>
  <c r="AA197" i="1"/>
  <c r="AA986" i="1"/>
  <c r="AA960" i="1"/>
  <c r="AA439" i="1"/>
  <c r="AA946" i="1"/>
  <c r="AA1173" i="1"/>
  <c r="AA109" i="1"/>
  <c r="AA1244" i="1"/>
  <c r="AA1256" i="1"/>
  <c r="AA1129" i="1"/>
  <c r="AA1079" i="1"/>
  <c r="AA591" i="1"/>
  <c r="AA198" i="1"/>
  <c r="AA158" i="1"/>
  <c r="AA636" i="1"/>
  <c r="AA114" i="1"/>
  <c r="AA963" i="1"/>
  <c r="AA80" i="1"/>
  <c r="AA937" i="1"/>
  <c r="AA624" i="1"/>
  <c r="AA364" i="1"/>
  <c r="AA407" i="1"/>
  <c r="AA603" i="1"/>
  <c r="AA1027" i="1"/>
  <c r="AA1055" i="1"/>
  <c r="AA201" i="1"/>
  <c r="AA658" i="1"/>
  <c r="AA1082" i="1"/>
  <c r="AA1140" i="1"/>
  <c r="AA889" i="1"/>
  <c r="AA462" i="1"/>
  <c r="AA1020" i="1"/>
  <c r="AA1187" i="1"/>
  <c r="AA818" i="1"/>
  <c r="AA444" i="1"/>
  <c r="AA772" i="1"/>
  <c r="AA293" i="1"/>
  <c r="AA121" i="1"/>
  <c r="AA302" i="1"/>
  <c r="AA1066" i="1"/>
  <c r="AA1013" i="1"/>
  <c r="AA353" i="1"/>
  <c r="AA1169" i="1"/>
  <c r="AA844" i="1"/>
  <c r="AA290" i="1"/>
  <c r="AA700" i="1"/>
  <c r="AA443" i="1"/>
  <c r="AA1160" i="1"/>
  <c r="AA1088" i="1"/>
  <c r="AA622" i="1"/>
  <c r="AA199" i="1"/>
  <c r="AA689" i="1"/>
  <c r="AA587" i="1"/>
  <c r="AA876" i="1"/>
  <c r="AA1193" i="1"/>
  <c r="AA1206" i="1"/>
  <c r="AA682" i="1"/>
  <c r="AA238" i="1"/>
  <c r="AA323" i="1"/>
  <c r="AA1018" i="1"/>
  <c r="AA781" i="1"/>
  <c r="AA880" i="1"/>
  <c r="AA254" i="1"/>
  <c r="AA923" i="1"/>
  <c r="AA795" i="1"/>
  <c r="AA368" i="1"/>
  <c r="AA851" i="1"/>
  <c r="AA520" i="1"/>
  <c r="AA524" i="1"/>
  <c r="AA712" i="1"/>
  <c r="AA1058" i="1"/>
  <c r="AA124" i="1"/>
  <c r="AA330" i="1"/>
  <c r="AA745" i="1"/>
  <c r="AA1130" i="1"/>
  <c r="AA827" i="1"/>
  <c r="AA156" i="1"/>
  <c r="AA367" i="1"/>
  <c r="AA1086" i="1"/>
  <c r="AA436" i="1"/>
  <c r="AA744" i="1"/>
  <c r="AA832" i="1"/>
  <c r="AA33" i="1"/>
  <c r="AA394" i="1"/>
  <c r="AA125" i="1"/>
  <c r="AA144" i="1"/>
  <c r="AA927" i="1"/>
  <c r="AA440" i="1"/>
  <c r="AA589" i="1"/>
  <c r="AA88" i="1"/>
  <c r="AA895" i="1"/>
  <c r="AA1039" i="1"/>
  <c r="AA1065" i="1"/>
  <c r="AA208" i="1"/>
  <c r="AA49" i="1"/>
  <c r="AA142" i="1"/>
  <c r="AA500" i="1"/>
  <c r="AA840" i="1"/>
  <c r="AA696" i="1"/>
  <c r="AA1112" i="1"/>
  <c r="AA1093" i="1"/>
  <c r="AA1080" i="1"/>
  <c r="AA662" i="1"/>
  <c r="AA64" i="1"/>
  <c r="AA458" i="1"/>
  <c r="AA1029" i="1"/>
  <c r="AA707" i="1"/>
  <c r="AA743" i="1"/>
  <c r="AA1097" i="1"/>
  <c r="AA408" i="1"/>
  <c r="AA776" i="1"/>
  <c r="AA1030" i="1"/>
  <c r="AA650" i="1"/>
  <c r="AA272" i="1"/>
  <c r="AA392" i="1"/>
  <c r="AA613" i="1"/>
  <c r="AA953" i="1"/>
  <c r="AA411" i="1"/>
  <c r="AA847" i="1"/>
  <c r="AA1215" i="1"/>
  <c r="AA270" i="1"/>
  <c r="AA464" i="1"/>
  <c r="AA357" i="1"/>
  <c r="AA28" i="1"/>
  <c r="AA864" i="1"/>
  <c r="AA620" i="1"/>
  <c r="AA941" i="1"/>
  <c r="AA708" i="1"/>
  <c r="AA883" i="1"/>
  <c r="AA999" i="1"/>
  <c r="AA721" i="1"/>
  <c r="AA110" i="1"/>
  <c r="AA337" i="1"/>
  <c r="AA450" i="1"/>
  <c r="AA1221" i="1"/>
  <c r="AA763" i="1"/>
  <c r="AA155" i="1"/>
  <c r="AA952" i="1"/>
  <c r="AA471" i="1"/>
  <c r="AA281" i="1"/>
  <c r="AA1110" i="1"/>
  <c r="AA1258" i="1"/>
  <c r="AA748" i="1"/>
  <c r="AA1122" i="1"/>
  <c r="AA447" i="1"/>
  <c r="AA292" i="1"/>
  <c r="AA67" i="1"/>
  <c r="AA616" i="1"/>
  <c r="AA929" i="1"/>
  <c r="AA572" i="1"/>
  <c r="AA737" i="1"/>
  <c r="AA733" i="1"/>
  <c r="AA631" i="1"/>
  <c r="AA885" i="1"/>
  <c r="AA699" i="1"/>
  <c r="AA630" i="1"/>
  <c r="AA316" i="1"/>
  <c r="AA65" i="1"/>
  <c r="AA374" i="1"/>
  <c r="AA1142" i="1"/>
  <c r="AA249" i="1"/>
  <c r="AA363" i="1"/>
  <c r="AA77" i="1"/>
  <c r="AA1019" i="1"/>
  <c r="AA731" i="1"/>
  <c r="AA189" i="1"/>
  <c r="AA951" i="1"/>
  <c r="AA37" i="1"/>
  <c r="AA899" i="1"/>
  <c r="AA1111" i="1"/>
  <c r="AA284" i="1"/>
  <c r="AA955" i="1"/>
  <c r="AA223" i="1"/>
  <c r="AA874" i="1"/>
  <c r="AA514" i="1"/>
  <c r="AA654" i="1"/>
  <c r="AA56" i="1"/>
  <c r="AA1068" i="1"/>
  <c r="AA940" i="1"/>
  <c r="AA417" i="1"/>
  <c r="AA104" i="1"/>
  <c r="AA433" i="1"/>
  <c r="AA610" i="1"/>
  <c r="AA1032" i="1"/>
  <c r="AA1036" i="1"/>
  <c r="AA237" i="1"/>
  <c r="AA261" i="1"/>
  <c r="AA742" i="1"/>
  <c r="AA1237" i="1"/>
  <c r="AA666" i="1"/>
  <c r="AA106" i="1"/>
  <c r="AA463" i="1"/>
  <c r="AA1057" i="1"/>
  <c r="AA1108" i="1"/>
  <c r="AA203" i="1"/>
  <c r="AA555" i="1"/>
  <c r="AA859" i="1"/>
  <c r="AA365" i="1"/>
  <c r="AA1061" i="1"/>
  <c r="AA996" i="1"/>
  <c r="AA673" i="1"/>
  <c r="AA1205" i="1"/>
  <c r="AA81" i="1"/>
  <c r="AA1203" i="1"/>
  <c r="AA723" i="1"/>
  <c r="AA1184" i="1"/>
  <c r="AA868" i="1"/>
  <c r="AA860" i="1"/>
  <c r="AA479" i="1"/>
  <c r="AA366" i="1"/>
  <c r="AA972" i="1"/>
  <c r="AA741" i="1"/>
  <c r="AA1098" i="1"/>
  <c r="AA584" i="1"/>
  <c r="AA1252" i="1"/>
  <c r="AA736" i="1"/>
  <c r="AA903" i="1"/>
  <c r="AA280" i="1"/>
  <c r="AA216" i="1"/>
  <c r="AA717" i="1"/>
  <c r="AA1218" i="1"/>
  <c r="AA602" i="1"/>
  <c r="AA61" i="1"/>
  <c r="AA918" i="1"/>
  <c r="AA964" i="1"/>
  <c r="AA652" i="1"/>
  <c r="AA823" i="1"/>
  <c r="AA140" i="1"/>
  <c r="AA456" i="1"/>
  <c r="AA375" i="1"/>
  <c r="AA617" i="1"/>
  <c r="AA767" i="1"/>
  <c r="AA647" i="1"/>
  <c r="AA1016" i="1"/>
  <c r="AA1064" i="1"/>
  <c r="AA525" i="1"/>
  <c r="AA253" i="1"/>
  <c r="AA475" i="1"/>
  <c r="AA470" i="1"/>
  <c r="AA116" i="1"/>
  <c r="AA1116" i="1"/>
  <c r="AA939" i="1"/>
  <c r="AA399" i="1"/>
  <c r="AA97" i="1"/>
  <c r="AA165" i="1"/>
  <c r="AA190" i="1"/>
  <c r="AA1137" i="1"/>
  <c r="AA909" i="1"/>
  <c r="AA644" i="1"/>
  <c r="AA734" i="1"/>
  <c r="AA228" i="1"/>
  <c r="AA220" i="1"/>
  <c r="AA676" i="1"/>
  <c r="AA990" i="1"/>
  <c r="AA881" i="1"/>
  <c r="AA1242" i="1"/>
  <c r="AA661" i="1"/>
  <c r="AA264" i="1"/>
  <c r="AA54" i="1"/>
  <c r="AA798" i="1"/>
  <c r="AA532" i="1"/>
  <c r="AA789" i="1"/>
  <c r="AA328" i="1"/>
  <c r="AA423" i="1"/>
  <c r="AA722" i="1"/>
  <c r="AA1212" i="1"/>
  <c r="AA577" i="1"/>
  <c r="AA269" i="1"/>
  <c r="AA157" i="1"/>
  <c r="AA1070" i="1"/>
  <c r="AA623" i="1"/>
  <c r="AA906" i="1"/>
  <c r="AA35" i="1"/>
  <c r="AA779" i="1"/>
  <c r="AA107" i="1"/>
  <c r="AA1001" i="1"/>
  <c r="AA196" i="1"/>
  <c r="AA1005" i="1"/>
  <c r="AA100" i="1"/>
  <c r="AA668" i="1"/>
  <c r="AA1069" i="1"/>
  <c r="AA985" i="1"/>
  <c r="AA426" i="1"/>
  <c r="AA1034" i="1"/>
  <c r="AA608" i="1"/>
  <c r="AA341" i="1"/>
  <c r="AA42" i="1"/>
  <c r="AA690" i="1"/>
  <c r="AA837" i="1"/>
  <c r="AA890" i="1"/>
  <c r="AA454" i="1"/>
  <c r="AA159" i="1"/>
  <c r="AA1007" i="1"/>
  <c r="AA530" i="1"/>
  <c r="AA1024" i="1"/>
  <c r="AA449" i="1"/>
  <c r="AA1243" i="1"/>
  <c r="AA1245" i="1"/>
  <c r="AA301" i="1"/>
  <c r="AA303" i="1"/>
  <c r="AA1255" i="1"/>
  <c r="AA792" i="1"/>
  <c r="AA491" i="1"/>
  <c r="AA854" i="1"/>
  <c r="AA597" i="1"/>
  <c r="AA897" i="1"/>
  <c r="AA888" i="1"/>
  <c r="AA383" i="1"/>
  <c r="AA1214" i="1"/>
  <c r="AA848" i="1"/>
  <c r="AA371" i="1"/>
  <c r="AA1154" i="1"/>
  <c r="AA511" i="1"/>
  <c r="AA601" i="1"/>
  <c r="AA58" i="1"/>
  <c r="AA183" i="1"/>
  <c r="AA314" i="1"/>
  <c r="AA334" i="1"/>
  <c r="AA305" i="1"/>
  <c r="AA879" i="1"/>
  <c r="AA1178" i="1"/>
  <c r="AA856" i="1"/>
  <c r="AA1176" i="1"/>
  <c r="AA263" i="1"/>
  <c r="AA619" i="1"/>
  <c r="AA204" i="1"/>
  <c r="AA1138" i="1"/>
  <c r="AA543" i="1"/>
  <c r="AA1197" i="1"/>
  <c r="AA638" i="1"/>
  <c r="AA919" i="1"/>
  <c r="AA369" i="1"/>
  <c r="AA1153" i="1"/>
  <c r="AA86" i="1"/>
  <c r="AA1046" i="1"/>
  <c r="AA686" i="1"/>
  <c r="AA775" i="1"/>
  <c r="AA297" i="1"/>
  <c r="AA1219" i="1"/>
  <c r="AA796" i="1"/>
  <c r="AA1105" i="1"/>
  <c r="AA829" i="1"/>
  <c r="AA467" i="1"/>
  <c r="AA571" i="1"/>
  <c r="AA1132" i="1"/>
  <c r="AA453" i="1"/>
  <c r="AA466" i="1"/>
  <c r="AA113" i="1"/>
  <c r="AA778" i="1"/>
  <c r="AA988" i="1"/>
  <c r="AA405" i="1"/>
  <c r="AA527" i="1"/>
  <c r="AA205" i="1"/>
  <c r="AA147" i="1"/>
  <c r="AA886" i="1"/>
  <c r="AA692" i="1"/>
  <c r="AA991" i="1"/>
  <c r="AA299" i="1"/>
  <c r="AA457" i="1"/>
  <c r="AA821" i="1"/>
  <c r="AA315" i="1"/>
  <c r="AA488" i="1"/>
  <c r="AA588" i="1"/>
  <c r="AA957" i="1"/>
  <c r="AA313" i="1"/>
  <c r="AA782" i="1"/>
  <c r="AA615" i="1"/>
  <c r="AA1060" i="1"/>
  <c r="AA62" i="1"/>
  <c r="AA1078" i="1"/>
  <c r="AA583" i="1"/>
  <c r="AA1200" i="1"/>
  <c r="AA102" i="1"/>
  <c r="AA1056" i="1"/>
  <c r="AA1209" i="1"/>
  <c r="AA460" i="1"/>
  <c r="AA251" i="1"/>
  <c r="AA177" i="1"/>
  <c r="AA801" i="1"/>
  <c r="AA1223" i="1"/>
  <c r="AA1271" i="1"/>
  <c r="AA1114" i="1"/>
  <c r="AA30" i="1"/>
  <c r="AA195" i="1"/>
  <c r="AA921" i="1"/>
  <c r="AA1041" i="1"/>
  <c r="AA979" i="1"/>
  <c r="AA1239" i="1"/>
  <c r="AA648" i="1"/>
  <c r="AA1133" i="1"/>
  <c r="AA46" i="1"/>
  <c r="AA1073" i="1"/>
  <c r="AA486" i="1"/>
  <c r="AA421" i="1"/>
  <c r="AA321" i="1"/>
  <c r="AA533" i="1"/>
  <c r="AA132" i="1"/>
  <c r="AA73" i="1"/>
  <c r="AA765" i="1"/>
  <c r="AA884" i="1"/>
  <c r="AA377" i="1"/>
  <c r="AA174" i="1"/>
  <c r="AA79" i="1"/>
  <c r="AA916" i="1"/>
  <c r="AA670" i="1"/>
  <c r="AA186" i="1"/>
  <c r="AA329" i="1"/>
  <c r="AA350" i="1"/>
  <c r="AA538" i="1"/>
  <c r="AA787" i="1"/>
  <c r="AA694" i="1"/>
  <c r="AA706" i="1"/>
  <c r="AA248" i="1"/>
  <c r="AA679" i="1"/>
  <c r="AA282" i="1"/>
  <c r="AA674" i="1"/>
  <c r="AA518" i="1"/>
  <c r="AA574" i="1"/>
  <c r="AA485" i="1"/>
  <c r="AA968" i="1"/>
  <c r="AA184" i="1"/>
  <c r="AA240" i="1"/>
  <c r="AA262" i="1"/>
  <c r="AA922" i="1"/>
  <c r="AA1174" i="1"/>
  <c r="AA1043" i="1"/>
  <c r="AA984" i="1"/>
  <c r="AA83" i="1"/>
  <c r="AA873" i="1"/>
  <c r="AA1179" i="1"/>
  <c r="AA802" i="1"/>
  <c r="AA944" i="1"/>
  <c r="AA969" i="1"/>
  <c r="AA1106" i="1"/>
  <c r="AA1010" i="1"/>
  <c r="AA709" i="1"/>
  <c r="AA74" i="1"/>
  <c r="AA607" i="1"/>
  <c r="AA812" i="1"/>
  <c r="AA455" i="1"/>
  <c r="AA849" i="1"/>
  <c r="AA790" i="1"/>
  <c r="AA855" i="1"/>
  <c r="AA947" i="1"/>
  <c r="AA344" i="1"/>
  <c r="AA720" i="1"/>
  <c r="AA698" i="1"/>
  <c r="AA75" i="1"/>
  <c r="AA1103" i="1"/>
  <c r="AA267" i="1"/>
  <c r="AA128" i="1"/>
  <c r="AA143" i="1"/>
  <c r="AA276" i="1"/>
  <c r="AA754" i="1"/>
  <c r="AA1091" i="1"/>
  <c r="AA76" i="1"/>
  <c r="AA1201" i="1"/>
  <c r="AA93" i="1"/>
  <c r="AA166" i="1"/>
  <c r="AA1182" i="1"/>
  <c r="AA1042" i="1"/>
  <c r="AA578" i="1"/>
  <c r="AA643" i="1"/>
  <c r="AA559" i="1"/>
  <c r="AA715" i="1"/>
  <c r="AA1021" i="1"/>
  <c r="AA817" i="1"/>
  <c r="AA1050" i="1"/>
  <c r="AA504" i="1"/>
  <c r="AA639" i="1"/>
  <c r="AA495" i="1"/>
  <c r="AA146" i="1"/>
  <c r="AA72" i="1"/>
  <c r="AA193" i="1"/>
  <c r="AA218" i="1"/>
  <c r="AA414" i="1"/>
  <c r="AA1266" i="1"/>
  <c r="AA598" i="1"/>
  <c r="AA887" i="1"/>
  <c r="AA632" i="1"/>
  <c r="AA31" i="1"/>
  <c r="AA327" i="1"/>
  <c r="AA1226" i="1"/>
  <c r="AA535" i="1"/>
  <c r="AA651" i="1"/>
  <c r="AA816" i="1"/>
  <c r="AA382" i="1"/>
  <c r="AA234" i="1"/>
  <c r="AA141" i="1"/>
  <c r="AA69" i="1"/>
  <c r="AA416" i="1"/>
  <c r="AA703" i="1"/>
  <c r="AA534" i="1"/>
  <c r="AA235" i="1"/>
  <c r="AA949" i="1"/>
  <c r="AA871" i="1"/>
  <c r="AA579" i="1"/>
  <c r="AA1180" i="1"/>
  <c r="AA521" i="1"/>
  <c r="AA1131" i="1"/>
  <c r="AA965" i="1"/>
  <c r="AA857" i="1"/>
  <c r="AA761" i="1"/>
  <c r="AA279" i="1"/>
  <c r="AA1213" i="1"/>
  <c r="AA1118" i="1"/>
  <c r="AA396" i="1"/>
  <c r="AA724" i="1"/>
  <c r="AA468" i="1"/>
  <c r="AA98" i="1"/>
  <c r="AA122" i="1"/>
  <c r="AA90" i="1"/>
  <c r="AA211" i="1"/>
  <c r="AA548" i="1"/>
  <c r="AA34" i="1"/>
  <c r="AA379" i="1"/>
  <c r="AA1265" i="1"/>
  <c r="AA230" i="1"/>
  <c r="AA99" i="1"/>
  <c r="AA954" i="1"/>
  <c r="AA835" i="1"/>
  <c r="AA1119" i="1"/>
  <c r="AA971" i="1"/>
  <c r="AA1171" i="1"/>
  <c r="AA245" i="1"/>
  <c r="AA296" i="1"/>
  <c r="AA980" i="1"/>
  <c r="AA1022" i="1"/>
  <c r="AA45" i="1"/>
  <c r="AA1228" i="1"/>
  <c r="AA1191" i="1"/>
  <c r="AA448" i="1"/>
  <c r="AA160" i="1"/>
  <c r="AA40" i="1"/>
  <c r="AA649" i="1"/>
  <c r="AA1188" i="1"/>
  <c r="AA370" i="1"/>
  <c r="AA747" i="1"/>
  <c r="AA1003" i="1"/>
  <c r="AA618" i="1"/>
  <c r="AA822" i="1"/>
  <c r="AA836" i="1"/>
  <c r="AA926" i="1"/>
  <c r="AA207" i="1"/>
  <c r="AA928" i="1"/>
  <c r="AA803" i="1"/>
  <c r="AA663" i="1"/>
  <c r="AA814" i="1"/>
  <c r="AA356" i="1"/>
  <c r="AA127" i="1"/>
  <c r="AA117" i="1"/>
  <c r="AA1000" i="1"/>
  <c r="AA434" i="1"/>
  <c r="AA188" i="1"/>
  <c r="AA850" i="1"/>
  <c r="AA558" i="1"/>
  <c r="AA43" i="1"/>
  <c r="AA838" i="1"/>
  <c r="AA680" i="1"/>
  <c r="AA1186" i="1"/>
  <c r="AA667" i="1"/>
  <c r="AA1075" i="1"/>
  <c r="AA1139" i="1"/>
  <c r="AA1225" i="1"/>
  <c r="AA539" i="1"/>
  <c r="AA478" i="1"/>
  <c r="AA480" i="1"/>
  <c r="AA287" i="1"/>
  <c r="AA277" i="1"/>
  <c r="AA612" i="1"/>
  <c r="AA255" i="1"/>
  <c r="AA830" i="1"/>
  <c r="AA413" i="1"/>
  <c r="AA892" i="1"/>
  <c r="AA492" i="1"/>
  <c r="AA784" i="1"/>
  <c r="AA1162" i="1"/>
  <c r="AA809" i="1"/>
  <c r="AA1267" i="1"/>
  <c r="AA1204" i="1"/>
  <c r="AA1148" i="1"/>
  <c r="AA101" i="1"/>
  <c r="AA233" i="1"/>
  <c r="AA1134" i="1"/>
  <c r="AA446" i="1"/>
  <c r="AA1147" i="1"/>
  <c r="AA576" i="1"/>
  <c r="AA340" i="1"/>
  <c r="AA1096" i="1"/>
  <c r="AA191" i="1"/>
  <c r="AA627" i="1"/>
  <c r="AA920" i="1"/>
  <c r="AA431" i="1"/>
  <c r="AA1208" i="1"/>
  <c r="AA210" i="1"/>
  <c r="AA901" i="1"/>
  <c r="AA172" i="1"/>
  <c r="AA930" i="1"/>
  <c r="AA509" i="1"/>
  <c r="AA29" i="1"/>
  <c r="AA536" i="1"/>
  <c r="AA224" i="1"/>
  <c r="AA766" i="1"/>
  <c r="AA1164" i="1"/>
  <c r="AA1026" i="1"/>
  <c r="AA1084" i="1"/>
  <c r="AA36" i="1"/>
  <c r="AA1008" i="1"/>
  <c r="AA320" i="1"/>
  <c r="AA664" i="1"/>
  <c r="AA250" i="1"/>
  <c r="AA671" i="1"/>
  <c r="AA669" i="1"/>
  <c r="AA428" i="1"/>
  <c r="AA52" i="1"/>
  <c r="AA1241" i="1"/>
  <c r="AA219" i="1"/>
  <c r="AA105" i="1"/>
  <c r="AA604" i="1"/>
  <c r="AA978" i="1"/>
  <c r="AA246" i="1"/>
  <c r="AA515" i="1"/>
  <c r="AA1120" i="1"/>
  <c r="AA614" i="1"/>
  <c r="AA393" i="1"/>
  <c r="AA103" i="1"/>
  <c r="AA129" i="1"/>
  <c r="AA1144" i="1"/>
  <c r="AA441" i="1"/>
  <c r="AA194" i="1"/>
  <c r="AA870" i="1"/>
  <c r="AA424" i="1"/>
  <c r="AA1035" i="1"/>
  <c r="AA594" i="1"/>
  <c r="AA719" i="1"/>
  <c r="AA138" i="1"/>
  <c r="AA815" i="1"/>
  <c r="AA934" i="1"/>
  <c r="AA149" i="1"/>
  <c r="AA346" i="1"/>
  <c r="AA1002" i="1"/>
  <c r="AA425" i="1"/>
  <c r="AA70" i="1"/>
  <c r="AA982" i="1"/>
  <c r="AA635" i="1"/>
  <c r="AA609" i="1"/>
  <c r="AA1196" i="1"/>
  <c r="AA271" i="1"/>
  <c r="AA564" i="1"/>
  <c r="AA565" i="1"/>
  <c r="AA265" i="1"/>
  <c r="AA336" i="1"/>
  <c r="AA760" i="1"/>
  <c r="AA753" i="1"/>
  <c r="AA531" i="1"/>
  <c r="AA989" i="1"/>
  <c r="AA298" i="1"/>
  <c r="AA567" i="1"/>
  <c r="AA68" i="1"/>
  <c r="AA995" i="1"/>
  <c r="AA541" i="1"/>
  <c r="AA44" i="1"/>
  <c r="AA247" i="1"/>
  <c r="AA1194" i="1"/>
  <c r="AA893" i="1"/>
  <c r="AA131" i="1"/>
  <c r="AA549" i="1"/>
  <c r="AA590" i="1"/>
  <c r="AA403" i="1"/>
  <c r="AA231" i="1"/>
  <c r="AA695" i="1"/>
  <c r="AA1159" i="1"/>
  <c r="AA1067" i="1"/>
  <c r="AA898" i="1"/>
  <c r="AA41" i="1"/>
  <c r="AA53" i="1"/>
  <c r="AA1028" i="1"/>
  <c r="AA875" i="1"/>
  <c r="AA872" i="1"/>
  <c r="AA499" i="1"/>
  <c r="AA1236" i="1"/>
  <c r="AA656" i="1"/>
  <c r="AA537" i="1"/>
  <c r="AA445" i="1"/>
  <c r="AA1217" i="1"/>
  <c r="AA430" i="1"/>
  <c r="AA1222" i="1"/>
  <c r="AA59" i="1"/>
  <c r="AA912" i="1"/>
  <c r="AA1263" i="1"/>
  <c r="AA229" i="1"/>
  <c r="AA1247" i="1"/>
  <c r="AA1048" i="1"/>
  <c r="AA404" i="1"/>
  <c r="AA582" i="1"/>
  <c r="AA1149" i="1"/>
  <c r="AA793" i="1"/>
  <c r="AA348" i="1"/>
  <c r="AA1025" i="1"/>
  <c r="AA1161" i="1"/>
  <c r="AA130" i="1"/>
  <c r="AA924" i="1"/>
  <c r="AA395" i="1"/>
  <c r="AA273" i="1"/>
  <c r="AA474" i="1"/>
  <c r="AA552" i="1"/>
  <c r="AA167" i="1"/>
  <c r="AA496" i="1"/>
  <c r="AA1074" i="1"/>
  <c r="AA1195" i="1"/>
  <c r="AA896" i="1"/>
  <c r="AA169" i="1"/>
  <c r="AA738" i="1"/>
  <c r="AA1227" i="1"/>
  <c r="AA1126" i="1"/>
  <c r="AA839" i="1"/>
  <c r="AA678" i="1"/>
  <c r="AA1157" i="1"/>
  <c r="AA268" i="1"/>
  <c r="AA360" i="1"/>
  <c r="AA1135" i="1"/>
  <c r="AA1071" i="1"/>
  <c r="AA819" i="1"/>
  <c r="AA1085" i="1"/>
  <c r="AA192" i="1"/>
  <c r="AA677" i="1"/>
  <c r="AA317" i="1"/>
  <c r="AA222" i="1"/>
  <c r="AA473" i="1"/>
  <c r="AA701" i="1"/>
  <c r="AA771" i="1"/>
  <c r="AA726" i="1"/>
  <c r="AA852" i="1"/>
  <c r="AA435" i="1"/>
  <c r="AA482" i="1"/>
  <c r="AA66" i="1"/>
  <c r="AA438" i="1"/>
  <c r="AA1156" i="1"/>
  <c r="AA48" i="1"/>
  <c r="AA998" i="1"/>
  <c r="AA178" i="1"/>
  <c r="AA176" i="1"/>
  <c r="AA1053" i="1"/>
  <c r="AA47" i="1"/>
  <c r="AA308" i="1"/>
  <c r="AA1172" i="1"/>
  <c r="AA769" i="1"/>
  <c r="AA123" i="1"/>
  <c r="AA483" i="1"/>
  <c r="AA704" i="1"/>
  <c r="AA764" i="1"/>
  <c r="AA154" i="1"/>
  <c r="AA705" i="1"/>
  <c r="AA332" i="1"/>
  <c r="AA938" i="1"/>
  <c r="AA402" i="1"/>
  <c r="AA672" i="1"/>
  <c r="AA259" i="1"/>
  <c r="AA89" i="1"/>
  <c r="AA1168" i="1"/>
  <c r="AA285" i="1"/>
  <c r="AA568" i="1"/>
  <c r="AA1015" i="1"/>
  <c r="AA841" i="1"/>
  <c r="AA119" i="1"/>
  <c r="AA493" i="1"/>
  <c r="AA361" i="1"/>
  <c r="AA136" i="1"/>
  <c r="AA913" i="1"/>
  <c r="AA427" i="1"/>
  <c r="AA626" i="1"/>
  <c r="AA1062" i="1"/>
  <c r="AA611" i="1"/>
  <c r="AA785" i="1"/>
  <c r="AA1231" i="1"/>
  <c r="AA266" i="1"/>
  <c r="AA1146" i="1"/>
  <c r="AA825" i="1"/>
  <c r="AA82" i="1"/>
  <c r="AA861" i="1"/>
  <c r="AA1230" i="1"/>
  <c r="AA556" i="1"/>
  <c r="AA87" i="1"/>
  <c r="AA945" i="1"/>
  <c r="AA845" i="1"/>
  <c r="AA740" i="1"/>
  <c r="AA139" i="1"/>
  <c r="AA563" i="1"/>
  <c r="AA461" i="1"/>
  <c r="AA693" i="1"/>
  <c r="AA291" i="1"/>
  <c r="AA942" i="1"/>
  <c r="AA1094" i="1"/>
  <c r="AA1248" i="1"/>
  <c r="AA758" i="1"/>
  <c r="AA993" i="1"/>
  <c r="AA1210" i="1"/>
  <c r="AA397" i="1"/>
  <c r="AA324" i="1"/>
  <c r="AA318" i="1"/>
  <c r="AA153" i="1"/>
  <c r="AA755" i="1"/>
  <c r="AA542" i="1"/>
  <c r="AA1089" i="1"/>
  <c r="AA713" i="1"/>
  <c r="AA1009" i="1"/>
  <c r="AA684" i="1"/>
  <c r="AA242" i="1"/>
  <c r="AA347" i="1"/>
  <c r="AA349" i="1"/>
  <c r="AA213" i="1"/>
  <c r="AA418" i="1"/>
  <c r="AA489" i="1"/>
  <c r="AA550" i="1"/>
  <c r="AA718" i="1"/>
  <c r="AA503" i="1"/>
  <c r="AA342" i="1"/>
  <c r="AA869" i="1"/>
  <c r="AA355" i="1"/>
  <c r="AA725" i="1"/>
  <c r="AA1107" i="1"/>
  <c r="AA256" i="1"/>
  <c r="AA751" i="1"/>
  <c r="AA1052" i="1"/>
  <c r="AA1076" i="1"/>
  <c r="AA1253" i="1"/>
  <c r="AA400" i="1"/>
  <c r="AA295" i="1"/>
  <c r="AA768" i="1"/>
  <c r="AA484" i="1"/>
  <c r="AA1031" i="1"/>
  <c r="AA711" i="1"/>
  <c r="AA343" i="1"/>
  <c r="AA345" i="1"/>
  <c r="AA386" i="1"/>
  <c r="AA244" i="1"/>
  <c r="AA1051" i="1"/>
  <c r="AA180" i="1"/>
  <c r="AA788" i="1"/>
  <c r="AA800" i="1"/>
  <c r="AA239" i="1"/>
  <c r="AA487" i="1"/>
  <c r="AA519" i="1"/>
  <c r="AA278" i="1"/>
  <c r="AA786" i="1"/>
  <c r="AA419" i="1"/>
  <c r="AA1150" i="1"/>
  <c r="AA283" i="1"/>
  <c r="AA547" i="1"/>
  <c r="AA206" i="1"/>
  <c r="AA1099" i="1"/>
  <c r="AA1100" i="1"/>
  <c r="AA956" i="1"/>
  <c r="AA716" i="1"/>
  <c r="AA685" i="1"/>
  <c r="AA730" i="1"/>
  <c r="AA773" i="1"/>
  <c r="AA63" i="1"/>
  <c r="AA1246" i="1"/>
  <c r="AA429" i="1"/>
  <c r="AA1123" i="1"/>
  <c r="AA459" i="1"/>
  <c r="AA1047" i="1"/>
  <c r="AA967" i="1"/>
  <c r="AA1072" i="1"/>
  <c r="AA688" i="1"/>
  <c r="AA599" i="1"/>
  <c r="AA900" i="1"/>
  <c r="AA173" i="1"/>
  <c r="AA702" i="1"/>
  <c r="AA863" i="1"/>
  <c r="AA526" i="1"/>
  <c r="AA415" i="1"/>
  <c r="AA309" i="1"/>
  <c r="AA566" i="1"/>
  <c r="AA512" i="1"/>
  <c r="AA1054" i="1"/>
  <c r="AA1121" i="1"/>
  <c r="AA243" i="1"/>
  <c r="AA858" i="1"/>
  <c r="AA516" i="1"/>
  <c r="AA1004" i="1"/>
  <c r="AA675" i="1"/>
  <c r="AA358" i="1"/>
  <c r="AA490" i="1"/>
  <c r="AA655" i="1"/>
  <c r="AA1087" i="1"/>
  <c r="AA1143" i="1"/>
  <c r="AA757" i="1"/>
  <c r="AA1249" i="1"/>
  <c r="AA646" i="1"/>
  <c r="AA1260" i="1"/>
  <c r="AA806" i="1"/>
  <c r="AA134" i="1"/>
  <c r="AA842" i="1"/>
  <c r="AA770" i="1"/>
  <c r="AA200" i="1"/>
  <c r="R482" i="1"/>
  <c r="S482" i="1" s="1"/>
  <c r="X482" i="1" s="1"/>
  <c r="R1209" i="1"/>
  <c r="S1209" i="1" s="1"/>
  <c r="X1209" i="1" s="1"/>
  <c r="R589" i="1"/>
  <c r="S589" i="1" s="1"/>
  <c r="X589" i="1" s="1"/>
  <c r="Y1288" i="1"/>
  <c r="C26" i="2"/>
  <c r="L25" i="2"/>
  <c r="M25" i="2" s="1"/>
  <c r="N25" i="2" s="1"/>
  <c r="AC482" i="1"/>
  <c r="AC589" i="1"/>
  <c r="Y1279" i="1"/>
  <c r="W1289" i="1"/>
  <c r="S1289" i="1"/>
  <c r="X1289" i="1" s="1"/>
  <c r="C7" i="2"/>
  <c r="L8" i="2"/>
  <c r="M8" i="2" s="1"/>
  <c r="N8" i="2" s="1"/>
  <c r="R642" i="1"/>
  <c r="AC642" i="1"/>
  <c r="R11" i="1"/>
  <c r="S11" i="1" s="1"/>
  <c r="W56" i="1"/>
  <c r="Y56" i="1" s="1"/>
  <c r="W62" i="1"/>
  <c r="Y62" i="1" s="1"/>
  <c r="W46" i="1"/>
  <c r="Y46" i="1" s="1"/>
  <c r="W54" i="1"/>
  <c r="Y54" i="1" s="1"/>
  <c r="W63" i="1"/>
  <c r="AB63" i="1" s="1"/>
  <c r="AE63" i="1" s="1"/>
  <c r="W48" i="1"/>
  <c r="Y48" i="1" s="1"/>
  <c r="W411" i="1"/>
  <c r="AB411" i="1" s="1"/>
  <c r="AE411" i="1" s="1"/>
  <c r="W47" i="1"/>
  <c r="AB47" i="1" s="1"/>
  <c r="AE47" i="1" s="1"/>
  <c r="W53" i="1"/>
  <c r="AB53" i="1" s="1"/>
  <c r="AE53" i="1" s="1"/>
  <c r="W61" i="1"/>
  <c r="W50" i="1"/>
  <c r="AB50" i="1" s="1"/>
  <c r="AE50" i="1" s="1"/>
  <c r="W45" i="1"/>
  <c r="Y45" i="1" s="1"/>
  <c r="W55" i="1"/>
  <c r="AB55" i="1" s="1"/>
  <c r="AE55" i="1" s="1"/>
  <c r="W52" i="1"/>
  <c r="Y52" i="1" s="1"/>
  <c r="W51" i="1"/>
  <c r="AB51" i="1" s="1"/>
  <c r="AE51" i="1" s="1"/>
  <c r="W58" i="1"/>
  <c r="Y58" i="1" s="1"/>
  <c r="R19" i="1"/>
  <c r="S19" i="1" s="1"/>
  <c r="R36" i="1"/>
  <c r="S36" i="1" s="1"/>
  <c r="R12" i="1"/>
  <c r="S12" i="1" s="1"/>
  <c r="R32" i="1"/>
  <c r="S32" i="1" s="1"/>
  <c r="R37" i="1"/>
  <c r="S37" i="1" s="1"/>
  <c r="R10" i="1"/>
  <c r="S10" i="1" s="1"/>
  <c r="R29" i="1"/>
  <c r="S29" i="1" s="1"/>
  <c r="R23" i="1"/>
  <c r="S23" i="1" s="1"/>
  <c r="R31" i="1"/>
  <c r="S31" i="1" s="1"/>
  <c r="R39" i="1"/>
  <c r="S39" i="1" s="1"/>
  <c r="R40" i="1"/>
  <c r="S40" i="1" s="1"/>
  <c r="R18" i="1"/>
  <c r="S18" i="1" s="1"/>
  <c r="R38" i="1"/>
  <c r="S38" i="1" s="1"/>
  <c r="R43" i="1"/>
  <c r="S43" i="1" s="1"/>
  <c r="R35" i="1"/>
  <c r="S35" i="1" s="1"/>
  <c r="R8" i="1"/>
  <c r="S8" i="1" s="1"/>
  <c r="R26" i="1"/>
  <c r="S26" i="1" s="1"/>
  <c r="R33" i="1"/>
  <c r="S33" i="1" s="1"/>
  <c r="R14" i="1"/>
  <c r="S14" i="1" s="1"/>
  <c r="R44" i="1"/>
  <c r="S44" i="1" s="1"/>
  <c r="R21" i="1"/>
  <c r="S21" i="1" s="1"/>
  <c r="R30" i="1"/>
  <c r="S30" i="1" s="1"/>
  <c r="R34" i="1"/>
  <c r="S34" i="1" s="1"/>
  <c r="R25" i="1"/>
  <c r="S25" i="1" s="1"/>
  <c r="R15" i="1"/>
  <c r="S15" i="1" s="1"/>
  <c r="R27" i="1"/>
  <c r="S27" i="1" s="1"/>
  <c r="R42" i="1"/>
  <c r="S42" i="1" s="1"/>
  <c r="R24" i="1"/>
  <c r="S24" i="1" s="1"/>
  <c r="R41" i="1"/>
  <c r="S41" i="1" s="1"/>
  <c r="R16" i="1"/>
  <c r="S16" i="1" s="1"/>
  <c r="R22" i="1"/>
  <c r="S22" i="1" s="1"/>
  <c r="R7" i="1"/>
  <c r="S7" i="1" s="1"/>
  <c r="R20" i="1"/>
  <c r="S20" i="1" s="1"/>
  <c r="R17" i="1"/>
  <c r="S17" i="1" s="1"/>
  <c r="R13" i="1"/>
  <c r="S13" i="1" s="1"/>
  <c r="AA7" i="1"/>
  <c r="AA6" i="1"/>
  <c r="AA19" i="1"/>
  <c r="AA27" i="1"/>
  <c r="AA24" i="1"/>
  <c r="AA21" i="1"/>
  <c r="AA23" i="1"/>
  <c r="AA9" i="1"/>
  <c r="AA12" i="1"/>
  <c r="AA15" i="1"/>
  <c r="AA22" i="1"/>
  <c r="AA18" i="1"/>
  <c r="AA14" i="1"/>
  <c r="AA8" i="1"/>
  <c r="AA11" i="1"/>
  <c r="AA26" i="1"/>
  <c r="AA25" i="1"/>
  <c r="AA13" i="1"/>
  <c r="AA17" i="1"/>
  <c r="AA10" i="1"/>
  <c r="AA16" i="1"/>
  <c r="AA5" i="1"/>
  <c r="AA20" i="1"/>
  <c r="AD44" i="1"/>
  <c r="AC43" i="1"/>
  <c r="AC44" i="1"/>
  <c r="AD43" i="1"/>
  <c r="AD32" i="1"/>
  <c r="AC29" i="1"/>
  <c r="AD42" i="1"/>
  <c r="AD31" i="1"/>
  <c r="AC39" i="1"/>
  <c r="AC31" i="1"/>
  <c r="AC34" i="1"/>
  <c r="AC40" i="1"/>
  <c r="AD30" i="1"/>
  <c r="AC37" i="1"/>
  <c r="AD40" i="1"/>
  <c r="AD38" i="1"/>
  <c r="AD29" i="1"/>
  <c r="AC35" i="1"/>
  <c r="AD34" i="1"/>
  <c r="AC33" i="1"/>
  <c r="AC28" i="1"/>
  <c r="AD36" i="1"/>
  <c r="AD35" i="1"/>
  <c r="AC42" i="1"/>
  <c r="AD33" i="1"/>
  <c r="AD39" i="1"/>
  <c r="AC36" i="1"/>
  <c r="AC30" i="1"/>
  <c r="AC38" i="1"/>
  <c r="AD37" i="1"/>
  <c r="AD28" i="1"/>
  <c r="W28" i="1"/>
  <c r="AD41" i="1"/>
  <c r="AC41" i="1"/>
  <c r="AC26" i="1"/>
  <c r="AD26" i="1"/>
  <c r="AC23" i="1"/>
  <c r="AC24" i="1"/>
  <c r="AC25" i="1"/>
  <c r="AD23" i="1"/>
  <c r="AD25" i="1"/>
  <c r="AD27" i="1"/>
  <c r="AC27" i="1"/>
  <c r="AD24" i="1"/>
  <c r="AC8" i="1"/>
  <c r="AD16" i="1"/>
  <c r="AC9" i="1"/>
  <c r="AD10" i="1"/>
  <c r="AC17" i="1"/>
  <c r="AD15" i="1"/>
  <c r="AD17" i="1"/>
  <c r="AC15" i="1"/>
  <c r="AD18" i="1"/>
  <c r="AD19" i="1"/>
  <c r="AC18" i="1"/>
  <c r="AC7" i="1"/>
  <c r="AD20" i="1"/>
  <c r="AD7" i="1"/>
  <c r="AD12" i="1"/>
  <c r="AC16" i="1"/>
  <c r="AC19" i="1"/>
  <c r="AD11" i="1"/>
  <c r="AD21" i="1"/>
  <c r="AC11" i="1"/>
  <c r="AD22" i="1"/>
  <c r="AC22" i="1"/>
  <c r="AC13" i="1"/>
  <c r="AC12" i="1"/>
  <c r="AD13" i="1"/>
  <c r="AC10" i="1"/>
  <c r="AD14" i="1"/>
  <c r="AC21" i="1"/>
  <c r="AC14" i="1"/>
  <c r="AD8" i="1"/>
  <c r="AC20" i="1"/>
  <c r="AP291" i="1"/>
  <c r="AP86" i="1"/>
  <c r="AP696" i="1"/>
  <c r="AP133" i="1"/>
  <c r="AP455" i="1"/>
  <c r="AP863" i="1"/>
  <c r="AP695" i="1"/>
  <c r="AP762" i="1"/>
  <c r="AP526" i="1"/>
  <c r="AP293" i="1"/>
  <c r="AP46" i="1"/>
  <c r="AP542" i="1"/>
  <c r="AP984" i="1"/>
  <c r="AP400" i="1"/>
  <c r="AP511" i="1"/>
  <c r="AP848" i="1"/>
  <c r="AP463" i="1"/>
  <c r="AP1253" i="1"/>
  <c r="AP251" i="1"/>
  <c r="AP1061" i="1"/>
  <c r="AP250" i="1"/>
  <c r="AP739" i="1"/>
  <c r="AP348" i="1"/>
  <c r="AP1242" i="1"/>
  <c r="AP713" i="1"/>
  <c r="AP467" i="1"/>
  <c r="AP1121" i="1"/>
  <c r="AP983" i="1"/>
  <c r="AP1265" i="1"/>
  <c r="AP363" i="1"/>
  <c r="AP316" i="1"/>
  <c r="AP613" i="1"/>
  <c r="AP1115" i="1"/>
  <c r="AP79" i="1"/>
  <c r="AP11" i="1"/>
  <c r="AP856" i="1"/>
  <c r="AP834" i="1"/>
  <c r="AP600" i="1"/>
  <c r="AP850" i="1"/>
  <c r="AP1142" i="1"/>
  <c r="AP155" i="1"/>
  <c r="AP343" i="1"/>
  <c r="AP21" i="1"/>
  <c r="AP220" i="1"/>
  <c r="AP873" i="1"/>
  <c r="AP1186" i="1"/>
  <c r="AP617" i="1"/>
  <c r="AP302" i="1"/>
  <c r="AP326" i="1"/>
  <c r="AP512" i="1"/>
  <c r="AP140" i="1"/>
  <c r="AP1241" i="1"/>
  <c r="AP230" i="1"/>
  <c r="AP234" i="1"/>
  <c r="AP1081" i="1"/>
  <c r="AP59" i="1"/>
  <c r="AP694" i="1"/>
  <c r="AP674" i="1"/>
  <c r="AP282" i="1"/>
  <c r="AP347" i="1"/>
  <c r="AP315" i="1"/>
  <c r="AP788" i="1"/>
  <c r="AP215" i="1"/>
  <c r="AP971" i="1"/>
  <c r="AP240" i="1"/>
  <c r="AP278" i="1"/>
  <c r="AP814" i="1"/>
  <c r="AP10" i="1"/>
  <c r="AP178" i="1"/>
  <c r="AP1152" i="1"/>
  <c r="AP426" i="1"/>
  <c r="AP947" i="1"/>
  <c r="AP444" i="1"/>
  <c r="AP926" i="1"/>
  <c r="AP535" i="1"/>
  <c r="AP1007" i="1"/>
  <c r="AP217" i="1"/>
  <c r="AP551" i="1"/>
  <c r="AP884" i="1"/>
  <c r="AP968" i="1"/>
  <c r="AP1128" i="1"/>
  <c r="AP1177" i="1"/>
  <c r="AP548" i="1"/>
  <c r="AP92" i="1"/>
  <c r="AP245" i="1"/>
  <c r="AP1048" i="1"/>
  <c r="AP978" i="1"/>
  <c r="AP422" i="1"/>
  <c r="AP711" i="1"/>
  <c r="AP655" i="1"/>
  <c r="AP1085" i="1"/>
  <c r="AP942" i="1"/>
  <c r="AP305" i="1"/>
  <c r="AP1082" i="1"/>
  <c r="AP336" i="1"/>
  <c r="AP207" i="1"/>
  <c r="AP522" i="1"/>
  <c r="AP208" i="1"/>
  <c r="AP761" i="1"/>
  <c r="AP41" i="1"/>
  <c r="AP479" i="1"/>
  <c r="AP404" i="1"/>
  <c r="AP872" i="1"/>
  <c r="AP735" i="1"/>
  <c r="AP454" i="1"/>
  <c r="AP1129" i="1"/>
  <c r="AP393" i="1"/>
  <c r="AP1011" i="1"/>
  <c r="AP377" i="1"/>
  <c r="AP669" i="1"/>
  <c r="AP832" i="1"/>
  <c r="AP360" i="1"/>
  <c r="AP460" i="1"/>
  <c r="AP1175" i="1"/>
  <c r="AP1239" i="1"/>
  <c r="AP43" i="1"/>
  <c r="AP586" i="1"/>
  <c r="AP459" i="1"/>
  <c r="AP396" i="1"/>
  <c r="AP1178" i="1"/>
  <c r="AP189" i="1"/>
  <c r="AP456" i="1"/>
  <c r="AP720" i="1"/>
  <c r="AP772" i="1"/>
  <c r="AP835" i="1"/>
  <c r="AP935" i="1"/>
  <c r="AP1172" i="1"/>
  <c r="AP192" i="1"/>
  <c r="AP1071" i="1"/>
  <c r="AP502" i="1"/>
  <c r="AP1181" i="1"/>
  <c r="AP1055" i="1"/>
  <c r="AP666" i="1"/>
  <c r="AP491" i="1"/>
  <c r="AP728" i="1"/>
  <c r="AP829" i="1"/>
  <c r="AP273" i="1"/>
  <c r="AP793" i="1"/>
  <c r="AP724" i="1"/>
  <c r="AP753" i="1"/>
  <c r="AP441" i="1"/>
  <c r="AP280" i="1"/>
  <c r="AP1009" i="1"/>
  <c r="AP350" i="1"/>
  <c r="AP345" i="1"/>
  <c r="AP701" i="1"/>
  <c r="AP65" i="1"/>
  <c r="AP822" i="1"/>
  <c r="AP882" i="1"/>
  <c r="AP474" i="1"/>
  <c r="AP110" i="1"/>
  <c r="AP169" i="1"/>
  <c r="AP629" i="1"/>
  <c r="AP29" i="1"/>
  <c r="AP14" i="1"/>
  <c r="AP139" i="1"/>
  <c r="AP751" i="1"/>
  <c r="AP578" i="1"/>
  <c r="AP51" i="1"/>
  <c r="AP205" i="1"/>
  <c r="AP297" i="1"/>
  <c r="AP972" i="1"/>
  <c r="AP9" i="1"/>
  <c r="AP895" i="1"/>
  <c r="AP238" i="1"/>
  <c r="AP1227" i="1"/>
  <c r="AP723" i="1"/>
  <c r="AP726" i="1"/>
  <c r="AP533" i="1"/>
  <c r="AP976" i="1"/>
  <c r="AP223" i="1"/>
  <c r="AP159" i="1"/>
  <c r="AP1019" i="1"/>
  <c r="AP1078" i="1"/>
  <c r="AP640" i="1"/>
  <c r="AP583" i="1"/>
  <c r="AP157" i="1"/>
  <c r="AP1174" i="1"/>
  <c r="AP440" i="1"/>
  <c r="AP1080" i="1"/>
  <c r="AP915" i="1"/>
  <c r="AP95" i="1"/>
  <c r="AP584" i="1"/>
  <c r="AP1258" i="1"/>
  <c r="AP1016" i="1"/>
  <c r="AP790" i="1"/>
  <c r="AP1104" i="1"/>
  <c r="AP158" i="1"/>
  <c r="AP803" i="1"/>
  <c r="AP1054" i="1"/>
  <c r="AP154" i="1"/>
  <c r="AP1157" i="1"/>
  <c r="AP855" i="1"/>
  <c r="AP397" i="1"/>
  <c r="AP492" i="1"/>
  <c r="AP500" i="1"/>
  <c r="AP1215" i="1"/>
  <c r="AP501" i="1"/>
  <c r="AP998" i="1"/>
  <c r="AP49" i="1"/>
  <c r="AP38" i="1"/>
  <c r="AP1037" i="1"/>
  <c r="AP20" i="1"/>
  <c r="AP168" i="1"/>
  <c r="AP1043" i="1"/>
  <c r="AP423" i="1"/>
  <c r="AP361" i="1"/>
  <c r="AP288" i="1"/>
  <c r="AP325" i="1"/>
  <c r="AP321" i="1"/>
  <c r="AP243" i="1"/>
  <c r="AP172" i="1"/>
  <c r="AP994" i="1"/>
  <c r="AP105" i="1"/>
  <c r="AP255" i="1"/>
  <c r="AP165" i="1"/>
  <c r="AP967" i="1"/>
  <c r="AP1257" i="1"/>
  <c r="AP188" i="1"/>
  <c r="AP880" i="1"/>
  <c r="AP657" i="1"/>
  <c r="AP843" i="1"/>
  <c r="AP1117" i="1"/>
  <c r="AP376" i="1"/>
  <c r="AP1244" i="1"/>
  <c r="AP775" i="1"/>
  <c r="AP1221" i="1"/>
  <c r="AP1110" i="1"/>
  <c r="AP237" i="1"/>
  <c r="AP1169" i="1"/>
  <c r="AP547" i="1"/>
  <c r="AP574" i="1"/>
  <c r="AP286" i="1"/>
  <c r="AP405" i="1"/>
  <c r="AP74" i="1"/>
  <c r="AP167" i="1"/>
  <c r="AP837" i="1"/>
  <c r="AP62" i="1"/>
  <c r="AP649" i="1"/>
  <c r="AP944" i="1"/>
  <c r="AP87" i="1"/>
  <c r="AP627" i="1"/>
  <c r="AP648" i="1"/>
  <c r="AP198" i="1"/>
  <c r="AP733" i="1"/>
  <c r="AP635" i="1"/>
  <c r="AP741" i="1"/>
  <c r="AP531" i="1"/>
  <c r="AP784" i="1"/>
  <c r="AP1086" i="1"/>
  <c r="AP1245" i="1"/>
  <c r="AP117" i="1"/>
  <c r="AP1073" i="1"/>
  <c r="AP5" i="1"/>
  <c r="AP1234" i="1"/>
  <c r="AP963" i="1"/>
  <c r="AP1171" i="1"/>
  <c r="AP1264" i="1"/>
  <c r="AP796" i="1"/>
  <c r="AP765" i="1"/>
  <c r="AP949" i="1"/>
  <c r="AP705" i="1"/>
  <c r="AP197" i="1"/>
  <c r="AP664" i="1"/>
  <c r="AP1138" i="1"/>
  <c r="AP589" i="1"/>
  <c r="AP402" i="1"/>
  <c r="AP228" i="1"/>
  <c r="AP686" i="1"/>
  <c r="AP609" i="1"/>
  <c r="AP857" i="1"/>
  <c r="AP717" i="1"/>
  <c r="AP100" i="1"/>
  <c r="AP985" i="1"/>
  <c r="AP612" i="1"/>
  <c r="AP1005" i="1"/>
  <c r="AP70" i="1"/>
  <c r="AP499" i="1"/>
  <c r="AP654" i="1"/>
  <c r="AP262" i="1"/>
  <c r="AP731" i="1"/>
  <c r="AP1068" i="1"/>
  <c r="AP496" i="1"/>
  <c r="AP1088" i="1"/>
  <c r="AP1141" i="1"/>
  <c r="AP757" i="1"/>
  <c r="AP1170" i="1"/>
  <c r="AP225" i="1"/>
  <c r="AP725" i="1"/>
  <c r="AP67" i="1"/>
  <c r="AP691" i="1"/>
  <c r="AP1187" i="1"/>
  <c r="AP673" i="1"/>
  <c r="AP121" i="1"/>
  <c r="AP265" i="1"/>
  <c r="AP1049" i="1"/>
  <c r="AP616" i="1"/>
  <c r="AP707" i="1"/>
  <c r="AP899" i="1"/>
  <c r="AP90" i="1"/>
  <c r="AP210" i="1"/>
  <c r="AP1027" i="1"/>
  <c r="AP8" i="1"/>
  <c r="AP129" i="1"/>
  <c r="AP1134" i="1"/>
  <c r="AP1026" i="1"/>
  <c r="AP1072" i="1"/>
  <c r="AP1099" i="1"/>
  <c r="AP515" i="1"/>
  <c r="AP737" i="1"/>
  <c r="AP229" i="1"/>
  <c r="AP196" i="1"/>
  <c r="AP812" i="1"/>
  <c r="AP50" i="1"/>
  <c r="AP736" i="1"/>
  <c r="AP1143" i="1"/>
  <c r="AP1045" i="1"/>
  <c r="AP102" i="1"/>
  <c r="AP36" i="1"/>
  <c r="AP928" i="1"/>
  <c r="AP1076" i="1"/>
  <c r="AP930" i="1"/>
  <c r="AP987" i="1"/>
  <c r="AP598" i="1"/>
  <c r="AP1248" i="1"/>
  <c r="AP1100" i="1"/>
  <c r="AP989" i="1"/>
  <c r="AP1267" i="1"/>
  <c r="AP518" i="1"/>
  <c r="AP93" i="1"/>
  <c r="AP149" i="1"/>
  <c r="AP184" i="1"/>
  <c r="AP1219" i="1"/>
  <c r="AP44" i="1"/>
  <c r="AP1103" i="1"/>
  <c r="AP319" i="1"/>
  <c r="AP1003" i="1"/>
  <c r="AP690" i="1"/>
  <c r="AP270" i="1"/>
  <c r="AP650" i="1"/>
  <c r="AP795" i="1"/>
  <c r="AP740" i="1"/>
  <c r="AP81" i="1"/>
  <c r="AP370" i="1"/>
  <c r="AP478" i="1"/>
  <c r="AP488" i="1"/>
  <c r="AP1268" i="1"/>
  <c r="AP483" i="1"/>
  <c r="AP1034" i="1"/>
  <c r="AP769" i="1"/>
  <c r="AP416" i="1"/>
  <c r="AP283" i="1"/>
  <c r="AP1214" i="1"/>
  <c r="AP33" i="1"/>
  <c r="AP413" i="1"/>
  <c r="AP1070" i="1"/>
  <c r="AP818" i="1"/>
  <c r="AP550" i="1"/>
  <c r="AP1001" i="1"/>
  <c r="AP464" i="1"/>
  <c r="AP106" i="1"/>
  <c r="AP623" i="1"/>
  <c r="AP1004" i="1"/>
  <c r="AP1237" i="1"/>
  <c r="AP678" i="1"/>
  <c r="AP1102" i="1"/>
  <c r="AP809" i="1"/>
  <c r="AP269" i="1"/>
  <c r="AP656" i="1"/>
  <c r="AP685" i="1"/>
  <c r="AP1108" i="1"/>
  <c r="AP876" i="1"/>
  <c r="AP1091" i="1"/>
  <c r="AP218" i="1"/>
  <c r="AP519" i="1"/>
  <c r="AP408" i="1"/>
  <c r="AP1126" i="1"/>
  <c r="AP845" i="1"/>
  <c r="AP142" i="1"/>
  <c r="AP948" i="1"/>
  <c r="AP125" i="1"/>
  <c r="AP626" i="1"/>
  <c r="AP959" i="1"/>
  <c r="AP66" i="1"/>
  <c r="AP28" i="1"/>
  <c r="AP991" i="1"/>
  <c r="AP852" i="1"/>
  <c r="AP1176" i="1"/>
  <c r="AP1260" i="1"/>
  <c r="AP37" i="1"/>
  <c r="AP22" i="1"/>
  <c r="AP330" i="1"/>
  <c r="AP101" i="1"/>
  <c r="AP934" i="1"/>
  <c r="AP354" i="1"/>
  <c r="AP96" i="1"/>
  <c r="AP200" i="1"/>
  <c r="AP1116" i="1"/>
  <c r="AP871" i="1"/>
  <c r="AP957" i="1"/>
  <c r="AP1182" i="1"/>
  <c r="AP988" i="1"/>
  <c r="AP614" i="1"/>
  <c r="AP1098" i="1"/>
  <c r="AP1000" i="1"/>
  <c r="AP802" i="1"/>
  <c r="AP1191" i="1"/>
  <c r="AP766" i="1"/>
  <c r="AP458" i="1"/>
  <c r="AP349" i="1"/>
  <c r="AP992" i="1"/>
  <c r="AP641" i="1"/>
  <c r="AP1162" i="1"/>
  <c r="AP1192" i="1"/>
  <c r="AP1014" i="1"/>
  <c r="AP379" i="1"/>
  <c r="AP903" i="1"/>
  <c r="AP109" i="1"/>
  <c r="AP1164" i="1"/>
  <c r="AP742" i="1"/>
  <c r="AP734" i="1"/>
  <c r="AP406" i="1"/>
  <c r="AP195" i="1"/>
  <c r="AP767" i="1"/>
  <c r="AP147" i="1"/>
  <c r="AP116" i="1"/>
  <c r="AP246" i="1"/>
  <c r="AP585" i="1"/>
  <c r="AP667" i="1"/>
  <c r="AP1243" i="1"/>
  <c r="AP1022" i="1"/>
  <c r="AP603" i="1"/>
  <c r="AP1228" i="1"/>
  <c r="AP879" i="1"/>
  <c r="AP858" i="1"/>
  <c r="AP1060" i="1"/>
  <c r="AP1147" i="1"/>
  <c r="AP946" i="1"/>
  <c r="AP995" i="1"/>
  <c r="AP259" i="1"/>
  <c r="AP16" i="1"/>
  <c r="AP1226" i="1"/>
  <c r="AP782" i="1"/>
  <c r="AP889" i="1"/>
  <c r="AP1119" i="1"/>
  <c r="AP146" i="1"/>
  <c r="AP708" i="1"/>
  <c r="AP700" i="1"/>
  <c r="AP307" i="1"/>
  <c r="AP543" i="1"/>
  <c r="AP281" i="1"/>
  <c r="AP1236" i="1"/>
  <c r="AP1059" i="1"/>
  <c r="AP1225" i="1"/>
  <c r="AP331" i="1"/>
  <c r="AP921" i="1"/>
  <c r="AP1107" i="1"/>
  <c r="AP122" i="1"/>
  <c r="AP7" i="1"/>
  <c r="AP940" i="1"/>
  <c r="AP313" i="1"/>
  <c r="AP610" i="1"/>
  <c r="AP817" i="1"/>
  <c r="AP833" i="1"/>
  <c r="AP1038" i="1"/>
  <c r="AP636" i="1"/>
  <c r="AP572" i="1"/>
  <c r="AP687" i="1"/>
  <c r="AP421" i="1"/>
  <c r="AP473" i="1"/>
  <c r="AP174" i="1"/>
  <c r="AP482" i="1"/>
  <c r="AP901" i="1"/>
  <c r="AP556" i="1"/>
  <c r="AP1206" i="1"/>
  <c r="AP63" i="1"/>
  <c r="AP42" i="1"/>
  <c r="AP530" i="1"/>
  <c r="AP277" i="1"/>
  <c r="AP145" i="1"/>
  <c r="AP658" i="1"/>
  <c r="AP55" i="1"/>
  <c r="AP815" i="1"/>
  <c r="AP773" i="1"/>
  <c r="AP789" i="1"/>
  <c r="AP412" i="1"/>
  <c r="AP639" i="1"/>
  <c r="AP151" i="1"/>
  <c r="AP847" i="1"/>
  <c r="AP219" i="1"/>
  <c r="AP318" i="1"/>
  <c r="AP114" i="1"/>
  <c r="AP999" i="1"/>
  <c r="AP514" i="1"/>
  <c r="AP254" i="1"/>
  <c r="AP878" i="1"/>
  <c r="AP1133" i="1"/>
  <c r="AP31" i="1"/>
  <c r="AP577" i="1"/>
  <c r="AP495" i="1"/>
  <c r="AP300" i="1"/>
  <c r="AP279" i="1"/>
  <c r="AP53" i="1"/>
  <c r="AP1024" i="1"/>
  <c r="AP211" i="1"/>
  <c r="AP1113" i="1"/>
  <c r="AP388" i="1"/>
  <c r="AP364" i="1"/>
  <c r="AP1051" i="1"/>
  <c r="AP403" i="1"/>
  <c r="AP1151" i="1"/>
  <c r="AP825" i="1"/>
  <c r="AP1087" i="1"/>
  <c r="AP982" i="1"/>
  <c r="AP256" i="1"/>
  <c r="AP973" i="1"/>
  <c r="AP392" i="1"/>
  <c r="AP34" i="1"/>
  <c r="AP213" i="1"/>
  <c r="AP897" i="1"/>
  <c r="AP624" i="1"/>
  <c r="AP382" i="1"/>
  <c r="AP72" i="1"/>
  <c r="AP429" i="1"/>
  <c r="AP97" i="1"/>
  <c r="AP755" i="1"/>
  <c r="AP642" i="1"/>
  <c r="AP193" i="1"/>
  <c r="AP461" i="1"/>
  <c r="AP764" i="1"/>
  <c r="AP1193" i="1"/>
  <c r="AP481" i="1"/>
  <c r="AP670" i="1"/>
  <c r="AP851" i="1"/>
  <c r="AP974" i="1"/>
  <c r="AP875" i="1"/>
  <c r="AP532" i="1"/>
  <c r="AP136" i="1"/>
  <c r="AP893" i="1"/>
  <c r="AP190" i="1"/>
  <c r="AP25" i="1"/>
  <c r="AP652" i="1"/>
  <c r="AP816" i="1"/>
  <c r="AP357" i="1"/>
  <c r="AP104" i="1"/>
  <c r="AP1158" i="1"/>
  <c r="AP916" i="1"/>
  <c r="AP1112" i="1"/>
  <c r="AP1252" i="1"/>
  <c r="AP434" i="1"/>
  <c r="AP806" i="1"/>
  <c r="AP54" i="1"/>
  <c r="AP1052" i="1"/>
  <c r="AP366" i="1"/>
  <c r="AP1218" i="1"/>
  <c r="AP672" i="1"/>
  <c r="AP831" i="1"/>
  <c r="AP327" i="1"/>
  <c r="AP385" i="1"/>
  <c r="AP362" i="1"/>
  <c r="AP185" i="1"/>
  <c r="AP132" i="1"/>
  <c r="AP194" i="1"/>
  <c r="AP537" i="1"/>
  <c r="AP317" i="1"/>
  <c r="AP160" i="1"/>
  <c r="AP964" i="1"/>
  <c r="AP274" i="1"/>
  <c r="AP30" i="1"/>
  <c r="AP634" i="1"/>
  <c r="AP1150" i="1"/>
  <c r="AP918" i="1"/>
  <c r="AP399" i="1"/>
  <c r="AP679" i="1"/>
  <c r="AP1189" i="1"/>
  <c r="AP1139" i="1"/>
  <c r="AP595" i="1"/>
  <c r="AP26" i="1"/>
  <c r="AP870" i="1"/>
  <c r="AP646" i="1"/>
  <c r="AP1032" i="1"/>
  <c r="AP768" i="1"/>
  <c r="AP1002" i="1"/>
  <c r="AP231" i="1"/>
  <c r="AP1145" i="1"/>
  <c r="AP1028" i="1"/>
  <c r="AP295" i="1"/>
  <c r="AP1153" i="1"/>
  <c r="AP1146" i="1"/>
  <c r="AP1123" i="1"/>
  <c r="AP130" i="1"/>
  <c r="AP874" i="1"/>
  <c r="AP76" i="1"/>
  <c r="AP821" i="1"/>
  <c r="AP15" i="1"/>
  <c r="AP222" i="1"/>
  <c r="AP529" i="1"/>
  <c r="AP527" i="1"/>
  <c r="AP582" i="1"/>
  <c r="AP571" i="1"/>
  <c r="AP805" i="1"/>
  <c r="AP830" i="1"/>
  <c r="AP435" i="1"/>
  <c r="AP56" i="1"/>
  <c r="AP671" i="1"/>
  <c r="AP296" i="1"/>
  <c r="AP813" i="1"/>
  <c r="AP212" i="1"/>
  <c r="AP1255" i="1"/>
  <c r="AP1089" i="1"/>
  <c r="AP539" i="1"/>
  <c r="AP1263" i="1"/>
  <c r="AP156" i="1"/>
  <c r="AP346" i="1"/>
  <c r="AP257" i="1"/>
  <c r="AP485" i="1"/>
  <c r="AP727" i="1"/>
  <c r="AP462" i="1"/>
  <c r="AP334" i="1"/>
  <c r="AP568" i="1"/>
  <c r="AP1140" i="1"/>
  <c r="AP337" i="1"/>
  <c r="AP744" i="1"/>
  <c r="AP233" i="1"/>
  <c r="AP1114" i="1"/>
  <c r="AP333" i="1"/>
  <c r="AP676" i="1"/>
  <c r="AP552" i="1"/>
  <c r="AP204" i="1"/>
  <c r="AP570" i="1"/>
  <c r="AP77" i="1"/>
  <c r="AP846" i="1"/>
  <c r="AP1118" i="1"/>
  <c r="AP371" i="1"/>
  <c r="AP625" i="1"/>
  <c r="AP242" i="1"/>
  <c r="AP368" i="1"/>
  <c r="AP748" i="1"/>
  <c r="AP912" i="1"/>
  <c r="AP320" i="1"/>
  <c r="AP173" i="1"/>
  <c r="AP760" i="1"/>
  <c r="AP358" i="1"/>
  <c r="AP631" i="1"/>
  <c r="AP1210" i="1"/>
  <c r="AP854" i="1"/>
  <c r="AP1075" i="1"/>
  <c r="AP1246" i="1"/>
  <c r="AP1212" i="1"/>
  <c r="AP244" i="1"/>
  <c r="AP1185" i="1"/>
  <c r="AP965" i="1"/>
  <c r="AP719" i="1"/>
  <c r="AP911" i="1"/>
  <c r="AP453" i="1"/>
  <c r="AP18" i="1"/>
  <c r="AP956" i="1"/>
  <c r="AP718" i="1"/>
  <c r="AP445" i="1"/>
  <c r="AP828" i="1"/>
  <c r="AP298" i="1"/>
  <c r="AP1033" i="1"/>
  <c r="AP1222" i="1"/>
  <c r="AP433" i="1"/>
  <c r="AP1035" i="1"/>
  <c r="AP71" i="1"/>
  <c r="AP123" i="1"/>
  <c r="AP709" i="1"/>
  <c r="AP1074" i="1"/>
  <c r="AP663" i="1"/>
  <c r="AP1063" i="1"/>
  <c r="AP438" i="1"/>
  <c r="AP836" i="1"/>
  <c r="AP287" i="1"/>
  <c r="AP1163" i="1"/>
  <c r="AP480" i="1"/>
  <c r="AP417" i="1"/>
  <c r="AP811" i="1"/>
  <c r="AP355" i="1"/>
  <c r="AP284" i="1"/>
  <c r="AP271" i="1"/>
  <c r="AP201" i="1"/>
  <c r="AP144" i="1"/>
  <c r="AP258" i="1"/>
  <c r="AP23" i="1"/>
  <c r="AP931" i="1"/>
  <c r="AP763" i="1"/>
  <c r="AP975" i="1"/>
  <c r="AP301" i="1"/>
  <c r="AP826" i="1"/>
  <c r="AP993" i="1"/>
  <c r="AP798" i="1"/>
  <c r="AP890" i="1"/>
  <c r="AP80" i="1"/>
  <c r="AP143" i="1"/>
  <c r="AP840" i="1"/>
  <c r="AP292" i="1"/>
  <c r="AP611" i="1"/>
  <c r="AP58" i="1"/>
  <c r="AP1084" i="1"/>
  <c r="AP597" i="1"/>
  <c r="AP1149" i="1"/>
  <c r="AP493" i="1"/>
  <c r="AP937" i="1"/>
  <c r="AP468" i="1"/>
  <c r="AP35" i="1"/>
  <c r="AP1168" i="1"/>
  <c r="AP128" i="1"/>
  <c r="AP564" i="1"/>
  <c r="AP494" i="1"/>
  <c r="AP1224" i="1"/>
  <c r="AP1254" i="1"/>
  <c r="AP1213" i="1"/>
  <c r="AP781" i="1"/>
  <c r="AP338" i="1"/>
  <c r="AP849" i="1"/>
  <c r="AP138" i="1"/>
  <c r="AP448" i="1"/>
  <c r="AP1067" i="1"/>
  <c r="AP622" i="1"/>
  <c r="AP471" i="1"/>
  <c r="AP524" i="1"/>
  <c r="AP590" i="1"/>
  <c r="AP124" i="1"/>
  <c r="AP981" i="1"/>
  <c r="AP1057" i="1"/>
  <c r="AP1013" i="1"/>
  <c r="AP275" i="1"/>
  <c r="AP960" i="1"/>
  <c r="AP186" i="1"/>
  <c r="AP1231" i="1"/>
  <c r="AP309" i="1"/>
  <c r="AP792" i="1"/>
  <c r="AP13" i="1"/>
  <c r="AP1203" i="1"/>
  <c r="AP732" i="1"/>
  <c r="AP953" i="1"/>
  <c r="AP952" i="1"/>
  <c r="AP1155" i="1"/>
  <c r="AP1042" i="1"/>
  <c r="AP1122" i="1"/>
  <c r="AP113" i="1"/>
  <c r="AP353" i="1"/>
  <c r="AP706" i="1"/>
  <c r="AP958" i="1"/>
  <c r="AP314" i="1"/>
  <c r="AP407" i="1"/>
  <c r="AP1109" i="1"/>
  <c r="AP1044" i="1"/>
  <c r="AP1056" i="1"/>
  <c r="AP466" i="1"/>
  <c r="AP594" i="1"/>
  <c r="AP565" i="1"/>
  <c r="AP693" i="1"/>
  <c r="AP747" i="1"/>
  <c r="AP824" i="1"/>
  <c r="AP470" i="1"/>
  <c r="AP40" i="1"/>
  <c r="AP308" i="1"/>
  <c r="AP615" i="1"/>
  <c r="AP555" i="1"/>
  <c r="AP428" i="1"/>
  <c r="AP601" i="1"/>
  <c r="AP1050" i="1"/>
  <c r="AP730" i="1"/>
  <c r="AP1188" i="1"/>
  <c r="AP439" i="1"/>
  <c r="AP839" i="1"/>
  <c r="AP176" i="1"/>
  <c r="AP206" i="1"/>
  <c r="AP1083" i="1"/>
  <c r="AP490" i="1"/>
  <c r="AP369" i="1"/>
  <c r="AP1154" i="1"/>
  <c r="AP1010" i="1"/>
  <c r="AP180" i="1"/>
  <c r="AP651" i="1"/>
  <c r="AP418" i="1"/>
  <c r="AP996" i="1"/>
  <c r="AP1211" i="1"/>
  <c r="AP61" i="1"/>
  <c r="AP73" i="1"/>
  <c r="AP979" i="1"/>
  <c r="AP785" i="1"/>
  <c r="AP119" i="1"/>
  <c r="AP738" i="1"/>
  <c r="AP103" i="1"/>
  <c r="AP892" i="1"/>
  <c r="AP1111" i="1"/>
  <c r="AP559" i="1"/>
  <c r="AP620" i="1"/>
  <c r="AP1207" i="1"/>
  <c r="AP883" i="1"/>
  <c r="AP951" i="1"/>
  <c r="AP886" i="1"/>
  <c r="AP239" i="1"/>
  <c r="AP546" i="1"/>
  <c r="AP1259" i="1"/>
  <c r="AP842" i="1"/>
  <c r="AP588" i="1"/>
  <c r="AP1190" i="1"/>
  <c r="AP1249" i="1"/>
  <c r="AP383" i="1"/>
  <c r="AP299" i="1"/>
  <c r="AP1208" i="1"/>
  <c r="AP374" i="1"/>
  <c r="AP859" i="1"/>
  <c r="AP19" i="1"/>
  <c r="AP323" i="1"/>
  <c r="AP927" i="1"/>
  <c r="AP272" i="1"/>
  <c r="AP152" i="1"/>
  <c r="AP516" i="1"/>
  <c r="AP1097" i="1"/>
  <c r="AP1079" i="1"/>
  <c r="AP689" i="1"/>
  <c r="AP329" i="1"/>
  <c r="AP1179" i="1"/>
  <c r="AP98" i="1"/>
  <c r="AP771" i="1"/>
  <c r="AP12" i="1"/>
  <c r="AP692" i="1"/>
  <c r="AP888" i="1"/>
  <c r="AP819" i="1"/>
  <c r="AP503" i="1"/>
  <c r="AP341" i="1"/>
  <c r="AP567" i="1"/>
  <c r="AP487" i="1"/>
  <c r="AP604" i="1"/>
  <c r="AP372" i="1"/>
  <c r="AP436" i="1"/>
  <c r="AP1135" i="1"/>
  <c r="AP938" i="1"/>
  <c r="AP787" i="1"/>
  <c r="AP1094" i="1"/>
  <c r="AP1031" i="1"/>
  <c r="AP924" i="1"/>
  <c r="AP252" i="1"/>
  <c r="AP528" i="1"/>
  <c r="AP770" i="1"/>
  <c r="AP887" i="1"/>
  <c r="AP224" i="1"/>
  <c r="AP82" i="1"/>
  <c r="AP677" i="1"/>
  <c r="AP1205" i="1"/>
  <c r="AP1065" i="1"/>
  <c r="AP1069" i="1"/>
  <c r="AP945" i="1"/>
  <c r="AP236" i="1"/>
  <c r="AP841" i="1"/>
  <c r="AP680" i="1"/>
  <c r="AP450" i="1"/>
  <c r="AP344" i="1"/>
  <c r="AP632" i="1"/>
  <c r="AP637" i="1"/>
  <c r="AP1012" i="1"/>
  <c r="AP520" i="1"/>
  <c r="AP662" i="1"/>
  <c r="AP335" i="1"/>
  <c r="AP486" i="1"/>
  <c r="AP647" i="1"/>
  <c r="AP1217" i="1"/>
  <c r="AP606" i="1"/>
  <c r="AP653" i="1"/>
  <c r="AP607" i="1"/>
  <c r="AP885" i="1"/>
  <c r="AP411" i="1"/>
  <c r="AP801" i="1"/>
  <c r="AP898" i="1"/>
  <c r="AP716" i="1"/>
  <c r="AP39" i="1"/>
  <c r="AP235" i="1"/>
  <c r="AP32" i="1"/>
  <c r="AP241" i="1"/>
  <c r="AP525" i="1"/>
  <c r="AP127" i="1"/>
  <c r="AP932" i="1"/>
  <c r="AP266" i="1"/>
  <c r="AP394" i="1"/>
  <c r="AP1053" i="1"/>
  <c r="AP457" i="1"/>
  <c r="AP395" i="1"/>
  <c r="AP1096" i="1"/>
  <c r="AP1008" i="1"/>
  <c r="AP1223" i="1"/>
  <c r="AP778" i="1"/>
  <c r="AP290" i="1"/>
  <c r="AP52" i="1"/>
  <c r="AP199" i="1"/>
  <c r="AP410" i="1"/>
  <c r="AP643" i="1"/>
  <c r="AP27" i="1"/>
  <c r="AP566" i="1"/>
  <c r="AP908" i="1"/>
  <c r="AP746" i="1"/>
  <c r="AP743" i="1"/>
  <c r="AP1173" i="1"/>
  <c r="AP285" i="1"/>
  <c r="AP232" i="1"/>
  <c r="AP881" i="1"/>
  <c r="AP1180" i="1"/>
  <c r="AP703" i="1"/>
  <c r="AP896" i="1"/>
  <c r="AP386" i="1"/>
  <c r="AP862" i="1"/>
  <c r="AP47" i="1"/>
  <c r="AP906" i="1"/>
  <c r="AP807" i="1"/>
  <c r="AP88" i="1"/>
  <c r="AP900" i="1"/>
  <c r="AP929" i="1"/>
  <c r="AP359" i="1"/>
  <c r="AP253" i="1"/>
  <c r="AP328" i="1"/>
  <c r="AP549" i="1"/>
  <c r="AP745" i="1"/>
  <c r="AP261" i="1"/>
  <c r="AP475" i="1"/>
  <c r="AP75" i="1"/>
  <c r="AP449" i="1"/>
  <c r="AP791" i="1"/>
  <c r="AP920" i="1"/>
  <c r="AP267" i="1"/>
  <c r="AP861" i="1"/>
  <c r="AP6" i="1"/>
  <c r="AP587" i="1"/>
  <c r="AP966" i="1"/>
  <c r="AP954" i="1"/>
  <c r="AP489" i="1"/>
  <c r="AP758" i="1"/>
  <c r="AP24" i="1"/>
  <c r="AP509" i="1"/>
  <c r="AP1196" i="1"/>
  <c r="AP909" i="1"/>
  <c r="AP668" i="1"/>
  <c r="AP107" i="1"/>
  <c r="AP446" i="1"/>
  <c r="AP375" i="1"/>
  <c r="AP943" i="1"/>
  <c r="AP980" i="1"/>
  <c r="AP688" i="1"/>
  <c r="AP638" i="1"/>
  <c r="AP1039" i="1"/>
  <c r="AP800" i="1"/>
  <c r="AP1064" i="1"/>
  <c r="AP1167" i="1"/>
  <c r="AP134" i="1"/>
  <c r="AP576" i="1"/>
  <c r="AP759" i="1"/>
  <c r="AP563" i="1"/>
  <c r="AP540" i="1"/>
  <c r="AP430" i="1"/>
  <c r="AP415" i="1"/>
  <c r="AP675" i="1"/>
  <c r="AP1066" i="1"/>
  <c r="AP443" i="1"/>
  <c r="AP1062" i="1"/>
  <c r="AP351" i="1"/>
  <c r="AP209" i="1"/>
  <c r="AP783" i="1"/>
  <c r="AP216" i="1"/>
  <c r="AP860" i="1"/>
  <c r="AP602" i="1"/>
  <c r="AP1092" i="1"/>
  <c r="AP579" i="1"/>
  <c r="AP562" i="1"/>
  <c r="AP633" i="1"/>
  <c r="AP1194" i="1"/>
  <c r="AP111" i="1"/>
  <c r="AP969" i="1"/>
  <c r="AP1230" i="1"/>
  <c r="AP1256" i="1"/>
  <c r="AP221" i="1"/>
  <c r="AP1161" i="1"/>
  <c r="AP1105" i="1"/>
  <c r="AP868" i="1"/>
  <c r="AP177" i="1"/>
  <c r="AP1160" i="1"/>
  <c r="AP534" i="1"/>
  <c r="AP175" i="1"/>
  <c r="AP699" i="1"/>
  <c r="AP414" i="1"/>
  <c r="AP1184" i="1"/>
  <c r="AP45" i="1"/>
  <c r="AP264" i="1"/>
  <c r="AP48" i="1"/>
  <c r="AP599" i="1"/>
  <c r="AP1120" i="1"/>
  <c r="AP682" i="1"/>
  <c r="AP1195" i="1"/>
  <c r="AP558" i="1"/>
  <c r="AP1025" i="1"/>
  <c r="AP202" i="1"/>
  <c r="AP249" i="1"/>
  <c r="AP64" i="1"/>
  <c r="AP844" i="1"/>
  <c r="AP823" i="1"/>
  <c r="AP827" i="1"/>
  <c r="AP431" i="1"/>
  <c r="AP698" i="1"/>
  <c r="AP263" i="1"/>
  <c r="AP799" i="1"/>
  <c r="AP1198" i="1"/>
  <c r="AP1106" i="1"/>
  <c r="AP715" i="1"/>
  <c r="AP510" i="1"/>
  <c r="AP913" i="1"/>
  <c r="AP712" i="1"/>
  <c r="AP864" i="1"/>
  <c r="AP1204" i="1"/>
  <c r="AP1200" i="1"/>
  <c r="AP1015" i="1"/>
  <c r="AP1131" i="1"/>
  <c r="AP619" i="1"/>
  <c r="AP941" i="1"/>
  <c r="AP387" i="1"/>
  <c r="AP810" i="1"/>
  <c r="AP312" i="1"/>
  <c r="AP1247" i="1"/>
  <c r="AP608" i="1"/>
  <c r="AP1093" i="1"/>
  <c r="AP340" i="1"/>
  <c r="AP877" i="1"/>
  <c r="AP1159" i="1"/>
  <c r="AP137" i="1"/>
  <c r="AP990" i="1"/>
  <c r="AP141" i="1"/>
  <c r="AP365" i="1"/>
  <c r="AP1036" i="1"/>
  <c r="AP1030" i="1"/>
  <c r="AP618" i="1"/>
  <c r="AP684" i="1"/>
  <c r="AP1156" i="1"/>
  <c r="AP504" i="1"/>
  <c r="AP541" i="1"/>
  <c r="AP247" i="1"/>
  <c r="AP324" i="1"/>
  <c r="AP661" i="1"/>
  <c r="AP955" i="1"/>
  <c r="AP922" i="1"/>
  <c r="AP722" i="1"/>
  <c r="AP1137" i="1"/>
  <c r="AP710" i="1"/>
  <c r="AP919" i="1"/>
  <c r="AP1266" i="1"/>
  <c r="AP644" i="1"/>
  <c r="AP1041" i="1"/>
  <c r="AP484" i="1"/>
  <c r="AP1144" i="1"/>
  <c r="AP939" i="1"/>
  <c r="AP591" i="1"/>
  <c r="AP332" i="1"/>
  <c r="AP1047" i="1"/>
  <c r="AP153" i="1"/>
  <c r="AP630" i="1"/>
  <c r="AP304" i="1"/>
  <c r="AP1209" i="1"/>
  <c r="AP621" i="1"/>
  <c r="AP702" i="1"/>
  <c r="AP853" i="1"/>
  <c r="AP779" i="1"/>
  <c r="AP628" i="1"/>
  <c r="AP306" i="1"/>
  <c r="AP191" i="1"/>
  <c r="AP367" i="1"/>
  <c r="AP68" i="1"/>
  <c r="AP786" i="1"/>
  <c r="AP425" i="1"/>
  <c r="AP923" i="1"/>
  <c r="AP1201" i="1"/>
  <c r="AP356" i="1"/>
  <c r="AP99" i="1"/>
  <c r="AP1132" i="1"/>
  <c r="AP1018" i="1"/>
  <c r="AP183" i="1"/>
  <c r="AP409" i="1"/>
  <c r="AP447" i="1"/>
  <c r="AP166" i="1"/>
  <c r="AP69" i="1"/>
  <c r="AP1058" i="1"/>
  <c r="AP1130" i="1"/>
  <c r="AP721" i="1"/>
  <c r="AP869" i="1"/>
  <c r="AP1166" i="1"/>
  <c r="AP83" i="1"/>
  <c r="AP17" i="1"/>
  <c r="AP1271" i="1"/>
  <c r="AP91" i="1"/>
  <c r="AP342" i="1"/>
  <c r="AP756" i="1"/>
  <c r="AP1046" i="1"/>
  <c r="AP303" i="1"/>
  <c r="AP1020" i="1"/>
  <c r="AP838" i="1"/>
  <c r="AP1021" i="1"/>
  <c r="AP986" i="1"/>
  <c r="AP427" i="1"/>
  <c r="AP89" i="1"/>
  <c r="AP424" i="1"/>
  <c r="AP538" i="1"/>
  <c r="AP248" i="1"/>
  <c r="AP339" i="1"/>
  <c r="AP1029" i="1"/>
  <c r="AP131" i="1"/>
  <c r="AP203" i="1"/>
  <c r="AP536" i="1"/>
  <c r="AP322" i="1"/>
  <c r="AP276" i="1"/>
  <c r="AP419" i="1"/>
  <c r="AP754" i="1"/>
  <c r="AP1202" i="1"/>
  <c r="AP1148" i="1"/>
  <c r="AP1127" i="1"/>
  <c r="AP465" i="1"/>
  <c r="AP776" i="1"/>
  <c r="AP704" i="1"/>
  <c r="AP1197" i="1"/>
  <c r="AP891" i="1"/>
  <c r="AP268" i="1"/>
  <c r="AP521" i="1"/>
  <c r="W1069" i="1" l="1"/>
  <c r="Y1069" i="1" s="1"/>
  <c r="W926" i="1"/>
  <c r="Y926" i="1" s="1"/>
  <c r="W5" i="1"/>
  <c r="Y5" i="1" s="1"/>
  <c r="W134" i="1"/>
  <c r="AB134" i="1" s="1"/>
  <c r="AE134" i="1" s="1"/>
  <c r="W1024" i="1"/>
  <c r="AB1024" i="1" s="1"/>
  <c r="AE1024" i="1" s="1"/>
  <c r="W295" i="1"/>
  <c r="AB295" i="1" s="1"/>
  <c r="AE295" i="1" s="1"/>
  <c r="AG295" i="1" s="1"/>
  <c r="W79" i="1"/>
  <c r="AB79" i="1" s="1"/>
  <c r="AE79" i="1" s="1"/>
  <c r="W139" i="1"/>
  <c r="Y139" i="1" s="1"/>
  <c r="W1088" i="1"/>
  <c r="Y1088" i="1" s="1"/>
  <c r="W800" i="1"/>
  <c r="Y800" i="1" s="1"/>
  <c r="W1000" i="1"/>
  <c r="AB1000" i="1" s="1"/>
  <c r="AE1000" i="1" s="1"/>
  <c r="AG1000" i="1" s="1"/>
  <c r="AH1000" i="1" s="1"/>
  <c r="W500" i="1"/>
  <c r="Y500" i="1" s="1"/>
  <c r="W257" i="1"/>
  <c r="AB257" i="1" s="1"/>
  <c r="AE257" i="1" s="1"/>
  <c r="W90" i="1"/>
  <c r="AB90" i="1" s="1"/>
  <c r="W1120" i="1"/>
  <c r="Y1120" i="1" s="1"/>
  <c r="W763" i="1"/>
  <c r="AB763" i="1" s="1"/>
  <c r="AE763" i="1" s="1"/>
  <c r="W186" i="1"/>
  <c r="AB186" i="1" s="1"/>
  <c r="W929" i="1"/>
  <c r="Y929" i="1" s="1"/>
  <c r="W1002" i="1"/>
  <c r="Y1002" i="1" s="1"/>
  <c r="W157" i="1"/>
  <c r="AB157" i="1" s="1"/>
  <c r="AE157" i="1" s="1"/>
  <c r="AG157" i="1" s="1"/>
  <c r="W671" i="1"/>
  <c r="AB671" i="1" s="1"/>
  <c r="W110" i="1"/>
  <c r="Y110" i="1" s="1"/>
  <c r="W180" i="1"/>
  <c r="Y180" i="1" s="1"/>
  <c r="W486" i="1"/>
  <c r="Y486" i="1" s="1"/>
  <c r="W66" i="1"/>
  <c r="AB66" i="1" s="1"/>
  <c r="AE66" i="1" s="1"/>
  <c r="W639" i="1"/>
  <c r="Y639" i="1" s="1"/>
  <c r="W884" i="1"/>
  <c r="Y884" i="1" s="1"/>
  <c r="W967" i="1"/>
  <c r="AB967" i="1" s="1"/>
  <c r="AE967" i="1" s="1"/>
  <c r="W979" i="1"/>
  <c r="Y979" i="1" s="1"/>
  <c r="W834" i="1"/>
  <c r="Y834" i="1" s="1"/>
  <c r="W818" i="1"/>
  <c r="Y818" i="1" s="1"/>
  <c r="W568" i="1"/>
  <c r="Y568" i="1" s="1"/>
  <c r="W1169" i="1"/>
  <c r="Y1169" i="1" s="1"/>
  <c r="W154" i="1"/>
  <c r="AB154" i="1" s="1"/>
  <c r="AE154" i="1" s="1"/>
  <c r="W397" i="1"/>
  <c r="Y397" i="1" s="1"/>
  <c r="W972" i="1"/>
  <c r="Y972" i="1" s="1"/>
  <c r="W686" i="1"/>
  <c r="AB686" i="1" s="1"/>
  <c r="AE686" i="1" s="1"/>
  <c r="W885" i="1"/>
  <c r="Y885" i="1" s="1"/>
  <c r="W1242" i="1"/>
  <c r="Y1242" i="1" s="1"/>
  <c r="W80" i="1"/>
  <c r="Y80" i="1" s="1"/>
  <c r="W953" i="1"/>
  <c r="Y953" i="1" s="1"/>
  <c r="W1022" i="1"/>
  <c r="AB1022" i="1" s="1"/>
  <c r="AE1022" i="1" s="1"/>
  <c r="W1093" i="1"/>
  <c r="AB1093" i="1" s="1"/>
  <c r="W983" i="1"/>
  <c r="AB983" i="1" s="1"/>
  <c r="AE983" i="1" s="1"/>
  <c r="W675" i="1"/>
  <c r="Y675" i="1" s="1"/>
  <c r="W1143" i="1"/>
  <c r="Y1143" i="1" s="1"/>
  <c r="W600" i="1"/>
  <c r="Y600" i="1" s="1"/>
  <c r="W404" i="1"/>
  <c r="Y404" i="1" s="1"/>
  <c r="W393" i="1"/>
  <c r="Y393" i="1" s="1"/>
  <c r="W1147" i="1"/>
  <c r="AB1147" i="1" s="1"/>
  <c r="AE1147" i="1" s="1"/>
  <c r="W603" i="1"/>
  <c r="Y603" i="1" s="1"/>
  <c r="W641" i="1"/>
  <c r="Y641" i="1" s="1"/>
  <c r="W1201" i="1"/>
  <c r="Y1201" i="1" s="1"/>
  <c r="W1085" i="1"/>
  <c r="Y1085" i="1" s="1"/>
  <c r="W783" i="1"/>
  <c r="AB783" i="1" s="1"/>
  <c r="AE783" i="1" s="1"/>
  <c r="W921" i="1"/>
  <c r="AB921" i="1" s="1"/>
  <c r="AE921" i="1" s="1"/>
  <c r="W1266" i="1"/>
  <c r="AB1266" i="1" s="1"/>
  <c r="AE1266" i="1" s="1"/>
  <c r="W211" i="1"/>
  <c r="AB211" i="1" s="1"/>
  <c r="AE211" i="1" s="1"/>
  <c r="W487" i="1"/>
  <c r="Y487" i="1" s="1"/>
  <c r="W816" i="1"/>
  <c r="Y816" i="1" s="1"/>
  <c r="W242" i="1"/>
  <c r="Y242" i="1" s="1"/>
  <c r="W1122" i="1"/>
  <c r="AB1122" i="1" s="1"/>
  <c r="AE1122" i="1" s="1"/>
  <c r="W721" i="1"/>
  <c r="Y721" i="1" s="1"/>
  <c r="W846" i="1"/>
  <c r="AB846" i="1" s="1"/>
  <c r="AE846" i="1" s="1"/>
  <c r="W204" i="1"/>
  <c r="Y204" i="1" s="1"/>
  <c r="W1155" i="1"/>
  <c r="AB1155" i="1" s="1"/>
  <c r="AE1155" i="1" s="1"/>
  <c r="W240" i="1"/>
  <c r="Y240" i="1" s="1"/>
  <c r="W422" i="1"/>
  <c r="AB422" i="1" s="1"/>
  <c r="AE422" i="1" s="1"/>
  <c r="W601" i="1"/>
  <c r="Y601" i="1" s="1"/>
  <c r="W670" i="1"/>
  <c r="Y670" i="1" s="1"/>
  <c r="W464" i="1"/>
  <c r="AB464" i="1" s="1"/>
  <c r="AE464" i="1" s="1"/>
  <c r="W1063" i="1"/>
  <c r="Y1063" i="1" s="1"/>
  <c r="W864" i="1"/>
  <c r="AB864" i="1" s="1"/>
  <c r="AE864" i="1" s="1"/>
  <c r="W515" i="1"/>
  <c r="Y515" i="1" s="1"/>
  <c r="W436" i="1"/>
  <c r="Y436" i="1" s="1"/>
  <c r="W798" i="1"/>
  <c r="AB798" i="1" s="1"/>
  <c r="AE798" i="1" s="1"/>
  <c r="S974" i="1"/>
  <c r="X974" i="1" s="1"/>
  <c r="Y974" i="1" s="1"/>
  <c r="W336" i="1"/>
  <c r="Y336" i="1" s="1"/>
  <c r="W1159" i="1"/>
  <c r="AB1159" i="1" s="1"/>
  <c r="AE1159" i="1" s="1"/>
  <c r="W629" i="1"/>
  <c r="Y629" i="1" s="1"/>
  <c r="W248" i="1"/>
  <c r="Y248" i="1" s="1"/>
  <c r="W643" i="1"/>
  <c r="AB643" i="1" s="1"/>
  <c r="AE643" i="1" s="1"/>
  <c r="W152" i="1"/>
  <c r="Y152" i="1" s="1"/>
  <c r="W1075" i="1"/>
  <c r="Y1075" i="1" s="1"/>
  <c r="W634" i="1"/>
  <c r="Y634" i="1" s="1"/>
  <c r="W716" i="1"/>
  <c r="Y716" i="1" s="1"/>
  <c r="W630" i="1"/>
  <c r="AB630" i="1" s="1"/>
  <c r="AE630" i="1" s="1"/>
  <c r="W937" i="1"/>
  <c r="AB937" i="1" s="1"/>
  <c r="AE937" i="1" s="1"/>
  <c r="W438" i="1"/>
  <c r="Y438" i="1" s="1"/>
  <c r="W169" i="1"/>
  <c r="AB169" i="1" s="1"/>
  <c r="AE169" i="1" s="1"/>
  <c r="W271" i="1"/>
  <c r="AB271" i="1" s="1"/>
  <c r="AE271" i="1" s="1"/>
  <c r="W595" i="1"/>
  <c r="Y595" i="1" s="1"/>
  <c r="W658" i="1"/>
  <c r="Y658" i="1" s="1"/>
  <c r="W287" i="1"/>
  <c r="Y287" i="1" s="1"/>
  <c r="W129" i="1"/>
  <c r="AB129" i="1" s="1"/>
  <c r="AE129" i="1" s="1"/>
  <c r="W679" i="1"/>
  <c r="Y679" i="1" s="1"/>
  <c r="W754" i="1"/>
  <c r="Y754" i="1" s="1"/>
  <c r="W576" i="1"/>
  <c r="Y576" i="1" s="1"/>
  <c r="W1247" i="1"/>
  <c r="Y1247" i="1" s="1"/>
  <c r="W803" i="1"/>
  <c r="AB803" i="1" s="1"/>
  <c r="AE803" i="1" s="1"/>
  <c r="W529" i="1"/>
  <c r="AB529" i="1" s="1"/>
  <c r="AE529" i="1" s="1"/>
  <c r="W608" i="1"/>
  <c r="Y608" i="1" s="1"/>
  <c r="W806" i="1"/>
  <c r="Y806" i="1" s="1"/>
  <c r="W49" i="1"/>
  <c r="AB49" i="1" s="1"/>
  <c r="AE49" i="1" s="1"/>
  <c r="W206" i="1"/>
  <c r="AB206" i="1" s="1"/>
  <c r="AE206" i="1" s="1"/>
  <c r="W377" i="1"/>
  <c r="Y377" i="1" s="1"/>
  <c r="W320" i="1"/>
  <c r="Y320" i="1" s="1"/>
  <c r="W611" i="1"/>
  <c r="Y611" i="1" s="1"/>
  <c r="W367" i="1"/>
  <c r="Y367" i="1" s="1"/>
  <c r="W101" i="1"/>
  <c r="Y101" i="1" s="1"/>
  <c r="W860" i="1"/>
  <c r="Y860" i="1" s="1"/>
  <c r="W440" i="1"/>
  <c r="Y440" i="1" s="1"/>
  <c r="W175" i="1"/>
  <c r="Y175" i="1" s="1"/>
  <c r="W131" i="1"/>
  <c r="AB131" i="1" s="1"/>
  <c r="AE131" i="1" s="1"/>
  <c r="W146" i="1"/>
  <c r="AB146" i="1" s="1"/>
  <c r="W913" i="1"/>
  <c r="AB913" i="1" s="1"/>
  <c r="AE913" i="1" s="1"/>
  <c r="W1050" i="1"/>
  <c r="Y1050" i="1" s="1"/>
  <c r="W942" i="1"/>
  <c r="Y942" i="1" s="1"/>
  <c r="W799" i="1"/>
  <c r="Y799" i="1" s="1"/>
  <c r="W682" i="1"/>
  <c r="Y682" i="1" s="1"/>
  <c r="W99" i="1"/>
  <c r="Y99" i="1" s="1"/>
  <c r="W1246" i="1"/>
  <c r="Y1246" i="1" s="1"/>
  <c r="W960" i="1"/>
  <c r="Y960" i="1" s="1"/>
  <c r="W124" i="1"/>
  <c r="AB124" i="1" s="1"/>
  <c r="AE124" i="1" s="1"/>
  <c r="W202" i="1"/>
  <c r="AB202" i="1" s="1"/>
  <c r="AE202" i="1" s="1"/>
  <c r="W481" i="1"/>
  <c r="AB481" i="1" s="1"/>
  <c r="AE481" i="1" s="1"/>
  <c r="W959" i="1"/>
  <c r="AB959" i="1" s="1"/>
  <c r="AE959" i="1" s="1"/>
  <c r="W225" i="1"/>
  <c r="Y225" i="1" s="1"/>
  <c r="W128" i="1"/>
  <c r="AB128" i="1" s="1"/>
  <c r="AE128" i="1" s="1"/>
  <c r="W669" i="1"/>
  <c r="Y669" i="1" s="1"/>
  <c r="W817" i="1"/>
  <c r="AB817" i="1" s="1"/>
  <c r="AE817" i="1" s="1"/>
  <c r="W67" i="1"/>
  <c r="Y67" i="1" s="1"/>
  <c r="W1111" i="1"/>
  <c r="Y1111" i="1" s="1"/>
  <c r="W588" i="1"/>
  <c r="AB588" i="1" s="1"/>
  <c r="AE588" i="1" s="1"/>
  <c r="W184" i="1"/>
  <c r="Y184" i="1" s="1"/>
  <c r="W969" i="1"/>
  <c r="AB969" i="1" s="1"/>
  <c r="AE969" i="1" s="1"/>
  <c r="W207" i="1"/>
  <c r="AB207" i="1" s="1"/>
  <c r="AE207" i="1" s="1"/>
  <c r="AG207" i="1" s="1"/>
  <c r="W597" i="1"/>
  <c r="Y597" i="1" s="1"/>
  <c r="W1038" i="1"/>
  <c r="AB1038" i="1" s="1"/>
  <c r="AE1038" i="1" s="1"/>
  <c r="W1057" i="1"/>
  <c r="Y1057" i="1" s="1"/>
  <c r="W990" i="1"/>
  <c r="Y990" i="1" s="1"/>
  <c r="W499" i="1"/>
  <c r="Y499" i="1" s="1"/>
  <c r="W707" i="1"/>
  <c r="AB707" i="1" s="1"/>
  <c r="W1231" i="1"/>
  <c r="Y1231" i="1" s="1"/>
  <c r="W878" i="1"/>
  <c r="Y878" i="1" s="1"/>
  <c r="W509" i="1"/>
  <c r="Y509" i="1" s="1"/>
  <c r="W891" i="1"/>
  <c r="Y891" i="1" s="1"/>
  <c r="W428" i="1"/>
  <c r="Y428" i="1" s="1"/>
  <c r="W344" i="1"/>
  <c r="Y344" i="1" s="1"/>
  <c r="G30" i="5"/>
  <c r="W691" i="1"/>
  <c r="AB691" i="1" s="1"/>
  <c r="AE691" i="1" s="1"/>
  <c r="AG691" i="1" s="1"/>
  <c r="W119" i="1"/>
  <c r="AB119" i="1" s="1"/>
  <c r="AE119" i="1" s="1"/>
  <c r="W93" i="1"/>
  <c r="Y93" i="1" s="1"/>
  <c r="W114" i="1"/>
  <c r="Y114" i="1" s="1"/>
  <c r="W628" i="1"/>
  <c r="Y628" i="1" s="1"/>
  <c r="W1114" i="1"/>
  <c r="AB1114" i="1" s="1"/>
  <c r="AE1114" i="1" s="1"/>
  <c r="W264" i="1"/>
  <c r="AB264" i="1" s="1"/>
  <c r="AE264" i="1" s="1"/>
  <c r="W958" i="1"/>
  <c r="AB958" i="1" s="1"/>
  <c r="AE958" i="1" s="1"/>
  <c r="W801" i="1"/>
  <c r="AB801" i="1" s="1"/>
  <c r="AE801" i="1" s="1"/>
  <c r="W1064" i="1"/>
  <c r="Y1064" i="1" s="1"/>
  <c r="W405" i="1"/>
  <c r="Y405" i="1" s="1"/>
  <c r="W1065" i="1"/>
  <c r="Y1065" i="1" s="1"/>
  <c r="W1144" i="1"/>
  <c r="Y1144" i="1" s="1"/>
  <c r="W245" i="1"/>
  <c r="Y245" i="1" s="1"/>
  <c r="W1200" i="1"/>
  <c r="Y1200" i="1" s="1"/>
  <c r="W198" i="1"/>
  <c r="AB198" i="1" s="1"/>
  <c r="AE198" i="1" s="1"/>
  <c r="W244" i="1"/>
  <c r="Y244" i="1" s="1"/>
  <c r="W446" i="1"/>
  <c r="Y446" i="1" s="1"/>
  <c r="W1175" i="1"/>
  <c r="AB1175" i="1" s="1"/>
  <c r="AE1175" i="1" s="1"/>
  <c r="W445" i="1"/>
  <c r="AB445" i="1" s="1"/>
  <c r="AE445" i="1" s="1"/>
  <c r="W1079" i="1"/>
  <c r="Y1079" i="1" s="1"/>
  <c r="W456" i="1"/>
  <c r="AB456" i="1" s="1"/>
  <c r="AE456" i="1" s="1"/>
  <c r="W1042" i="1"/>
  <c r="Y1042" i="1" s="1"/>
  <c r="W897" i="1"/>
  <c r="AB897" i="1" s="1"/>
  <c r="AE897" i="1" s="1"/>
  <c r="W465" i="1"/>
  <c r="Y465" i="1" s="1"/>
  <c r="W1162" i="1"/>
  <c r="Y1162" i="1" s="1"/>
  <c r="W269" i="1"/>
  <c r="Y269" i="1" s="1"/>
  <c r="W395" i="1"/>
  <c r="Y395" i="1" s="1"/>
  <c r="W664" i="1"/>
  <c r="Y664" i="1" s="1"/>
  <c r="W1206" i="1"/>
  <c r="AB1206" i="1" s="1"/>
  <c r="AE1206" i="1" s="1"/>
  <c r="W297" i="1"/>
  <c r="Y297" i="1" s="1"/>
  <c r="W255" i="1"/>
  <c r="Y255" i="1" s="1"/>
  <c r="W1221" i="1"/>
  <c r="Y1221" i="1" s="1"/>
  <c r="W315" i="1"/>
  <c r="Y315" i="1" s="1"/>
  <c r="W1214" i="1"/>
  <c r="AB1214" i="1" s="1"/>
  <c r="AE1214" i="1" s="1"/>
  <c r="W1123" i="1"/>
  <c r="AB1123" i="1" s="1"/>
  <c r="AE1123" i="1" s="1"/>
  <c r="W1133" i="1"/>
  <c r="Y1133" i="1" s="1"/>
  <c r="W946" i="1"/>
  <c r="AB946" i="1" s="1"/>
  <c r="AE946" i="1" s="1"/>
  <c r="W362" i="1"/>
  <c r="Y362" i="1" s="1"/>
  <c r="W690" i="1"/>
  <c r="Y690" i="1" s="1"/>
  <c r="I12" i="5"/>
  <c r="W844" i="1"/>
  <c r="Y844" i="1" s="1"/>
  <c r="W149" i="1"/>
  <c r="Y149" i="1" s="1"/>
  <c r="W355" i="1"/>
  <c r="AB355" i="1" s="1"/>
  <c r="AE355" i="1" s="1"/>
  <c r="W127" i="1"/>
  <c r="AB127" i="1" s="1"/>
  <c r="AE127" i="1" s="1"/>
  <c r="W383" i="1"/>
  <c r="Y383" i="1" s="1"/>
  <c r="W1192" i="1"/>
  <c r="Y1192" i="1" s="1"/>
  <c r="W1061" i="1"/>
  <c r="Y1061" i="1" s="1"/>
  <c r="W283" i="1"/>
  <c r="AB283" i="1" s="1"/>
  <c r="W1103" i="1"/>
  <c r="Y1103" i="1" s="1"/>
  <c r="W1177" i="1"/>
  <c r="Y1177" i="1" s="1"/>
  <c r="W1137" i="1"/>
  <c r="Y1137" i="1" s="1"/>
  <c r="W460" i="1"/>
  <c r="AB460" i="1" s="1"/>
  <c r="AE460" i="1" s="1"/>
  <c r="W734" i="1"/>
  <c r="AB734" i="1" s="1"/>
  <c r="AE734" i="1" s="1"/>
  <c r="W501" i="1"/>
  <c r="Y501" i="1" s="1"/>
  <c r="W348" i="1"/>
  <c r="AB348" i="1" s="1"/>
  <c r="AE348" i="1" s="1"/>
  <c r="W237" i="1"/>
  <c r="AB237" i="1" s="1"/>
  <c r="AE237" i="1" s="1"/>
  <c r="I14" i="5"/>
  <c r="W203" i="1"/>
  <c r="AB203" i="1" s="1"/>
  <c r="W495" i="1"/>
  <c r="Y495" i="1" s="1"/>
  <c r="W1030" i="1"/>
  <c r="AB1030" i="1" s="1"/>
  <c r="AE1030" i="1" s="1"/>
  <c r="AG1030" i="1" s="1"/>
  <c r="W830" i="1"/>
  <c r="Y830" i="1" s="1"/>
  <c r="W274" i="1"/>
  <c r="Y274" i="1" s="1"/>
  <c r="W706" i="1"/>
  <c r="AB706" i="1" s="1"/>
  <c r="AE706" i="1" s="1"/>
  <c r="W338" i="1"/>
  <c r="Y338" i="1" s="1"/>
  <c r="W870" i="1"/>
  <c r="Y870" i="1" s="1"/>
  <c r="W646" i="1"/>
  <c r="Y646" i="1" s="1"/>
  <c r="W1254" i="1"/>
  <c r="Y1254" i="1" s="1"/>
  <c r="W1243" i="1"/>
  <c r="Y1243" i="1" s="1"/>
  <c r="W105" i="1"/>
  <c r="Y105" i="1" s="1"/>
  <c r="W1151" i="1"/>
  <c r="Y1151" i="1" s="1"/>
  <c r="W598" i="1"/>
  <c r="AB598" i="1" s="1"/>
  <c r="AE598" i="1" s="1"/>
  <c r="W618" i="1"/>
  <c r="AB618" i="1" s="1"/>
  <c r="AE618" i="1" s="1"/>
  <c r="AG618" i="1" s="1"/>
  <c r="W1139" i="1"/>
  <c r="AB1139" i="1" s="1"/>
  <c r="AE1139" i="1" s="1"/>
  <c r="W228" i="1"/>
  <c r="AB228" i="1" s="1"/>
  <c r="AE228" i="1" s="1"/>
  <c r="W824" i="1"/>
  <c r="Y824" i="1" s="1"/>
  <c r="W1173" i="1"/>
  <c r="Y1173" i="1" s="1"/>
  <c r="W1194" i="1"/>
  <c r="Y1194" i="1" s="1"/>
  <c r="W1078" i="1"/>
  <c r="AB1078" i="1" s="1"/>
  <c r="AE1078" i="1" s="1"/>
  <c r="W251" i="1"/>
  <c r="AB251" i="1" s="1"/>
  <c r="AE251" i="1" s="1"/>
  <c r="W1190" i="1"/>
  <c r="Y1190" i="1" s="1"/>
  <c r="I17" i="5"/>
  <c r="W519" i="1"/>
  <c r="AB519" i="1" s="1"/>
  <c r="AE519" i="1" s="1"/>
  <c r="W96" i="1"/>
  <c r="Y96" i="1" s="1"/>
  <c r="W1118" i="1"/>
  <c r="Y1118" i="1" s="1"/>
  <c r="W480" i="1"/>
  <c r="Y480" i="1" s="1"/>
  <c r="W728" i="1"/>
  <c r="Y728" i="1" s="1"/>
  <c r="W1100" i="1"/>
  <c r="Y1100" i="1" s="1"/>
  <c r="W883" i="1"/>
  <c r="Y883" i="1" s="1"/>
  <c r="W1210" i="1"/>
  <c r="Y1210" i="1" s="1"/>
  <c r="W448" i="1"/>
  <c r="AB448" i="1" s="1"/>
  <c r="AE448" i="1" s="1"/>
  <c r="AG448" i="1" s="1"/>
  <c r="W868" i="1"/>
  <c r="AB868" i="1" s="1"/>
  <c r="AE868" i="1" s="1"/>
  <c r="W825" i="1"/>
  <c r="Y825" i="1" s="1"/>
  <c r="W653" i="1"/>
  <c r="AB653" i="1" s="1"/>
  <c r="AE653" i="1" s="1"/>
  <c r="W984" i="1"/>
  <c r="AB984" i="1" s="1"/>
  <c r="AE984" i="1" s="1"/>
  <c r="W277" i="1"/>
  <c r="Y277" i="1" s="1"/>
  <c r="W516" i="1"/>
  <c r="Y516" i="1" s="1"/>
  <c r="W290" i="1"/>
  <c r="Y290" i="1" s="1"/>
  <c r="W546" i="1"/>
  <c r="Y546" i="1" s="1"/>
  <c r="W875" i="1"/>
  <c r="Y875" i="1" s="1"/>
  <c r="W314" i="1"/>
  <c r="Y314" i="1" s="1"/>
  <c r="W739" i="1"/>
  <c r="Y739" i="1" s="1"/>
  <c r="W698" i="1"/>
  <c r="AB698" i="1" s="1"/>
  <c r="AE698" i="1" s="1"/>
  <c r="W1086" i="1"/>
  <c r="Y1086" i="1" s="1"/>
  <c r="W106" i="1"/>
  <c r="Y106" i="1" s="1"/>
  <c r="W1074" i="1"/>
  <c r="AB1074" i="1" s="1"/>
  <c r="W1253" i="1"/>
  <c r="Y1253" i="1" s="1"/>
  <c r="W527" i="1"/>
  <c r="AB527" i="1" s="1"/>
  <c r="AE527" i="1" s="1"/>
  <c r="W624" i="1"/>
  <c r="AB624" i="1" s="1"/>
  <c r="AE624" i="1" s="1"/>
  <c r="W900" i="1"/>
  <c r="Y900" i="1" s="1"/>
  <c r="I19" i="5"/>
  <c r="W1150" i="1"/>
  <c r="Y1150" i="1" s="1"/>
  <c r="W620" i="1"/>
  <c r="Y620" i="1" s="1"/>
  <c r="W246" i="1"/>
  <c r="Y246" i="1" s="1"/>
  <c r="W935" i="1"/>
  <c r="Y935" i="1" s="1"/>
  <c r="W532" i="1"/>
  <c r="Y532" i="1" s="1"/>
  <c r="W343" i="1"/>
  <c r="AB343" i="1" s="1"/>
  <c r="AE343" i="1" s="1"/>
  <c r="W1013" i="1"/>
  <c r="Y1013" i="1" s="1"/>
  <c r="W654" i="1"/>
  <c r="AB654" i="1" s="1"/>
  <c r="AE654" i="1" s="1"/>
  <c r="W1031" i="1"/>
  <c r="AB1031" i="1" s="1"/>
  <c r="AE1031" i="1" s="1"/>
  <c r="W1049" i="1"/>
  <c r="Y1049" i="1" s="1"/>
  <c r="W375" i="1"/>
  <c r="Y375" i="1" s="1"/>
  <c r="W583" i="1"/>
  <c r="Y583" i="1" s="1"/>
  <c r="W1012" i="1"/>
  <c r="AB1012" i="1" s="1"/>
  <c r="AE1012" i="1" s="1"/>
  <c r="W994" i="1"/>
  <c r="AB994" i="1" s="1"/>
  <c r="AE994" i="1" s="1"/>
  <c r="W1121" i="1"/>
  <c r="Y1121" i="1" s="1"/>
  <c r="W366" i="1"/>
  <c r="Y366" i="1" s="1"/>
  <c r="W753" i="1"/>
  <c r="Y753" i="1" s="1"/>
  <c r="W567" i="1"/>
  <c r="Y567" i="1" s="1"/>
  <c r="W370" i="1"/>
  <c r="AB370" i="1" s="1"/>
  <c r="W470" i="1"/>
  <c r="AB470" i="1" s="1"/>
  <c r="AE470" i="1" s="1"/>
  <c r="AG470" i="1" s="1"/>
  <c r="W483" i="1"/>
  <c r="Y483" i="1" s="1"/>
  <c r="W229" i="1"/>
  <c r="AB229" i="1" s="1"/>
  <c r="AE229" i="1" s="1"/>
  <c r="W843" i="1"/>
  <c r="Y843" i="1" s="1"/>
  <c r="W793" i="1"/>
  <c r="Y793" i="1" s="1"/>
  <c r="W712" i="1"/>
  <c r="AB712" i="1" s="1"/>
  <c r="AE712" i="1" s="1"/>
  <c r="W64" i="1"/>
  <c r="AB64" i="1" s="1"/>
  <c r="AE64" i="1" s="1"/>
  <c r="W1083" i="1"/>
  <c r="Y1083" i="1" s="1"/>
  <c r="W873" i="1"/>
  <c r="AB873" i="1" s="1"/>
  <c r="AE873" i="1" s="1"/>
  <c r="W1156" i="1"/>
  <c r="Y1156" i="1" s="1"/>
  <c r="W832" i="1"/>
  <c r="Y832" i="1" s="1"/>
  <c r="W1204" i="1"/>
  <c r="Y1204" i="1" s="1"/>
  <c r="W77" i="1"/>
  <c r="Y77" i="1" s="1"/>
  <c r="W351" i="1"/>
  <c r="Y351" i="1" s="1"/>
  <c r="W272" i="1"/>
  <c r="Y272" i="1" s="1"/>
  <c r="W485" i="1"/>
  <c r="Y485" i="1" s="1"/>
  <c r="W1001" i="1"/>
  <c r="Y1001" i="1" s="1"/>
  <c r="W1059" i="1"/>
  <c r="AB1059" i="1" s="1"/>
  <c r="AE1059" i="1" s="1"/>
  <c r="W1066" i="1"/>
  <c r="AB1066" i="1" s="1"/>
  <c r="AE1066" i="1" s="1"/>
  <c r="W775" i="1"/>
  <c r="Y775" i="1" s="1"/>
  <c r="W1164" i="1"/>
  <c r="Y1164" i="1" s="1"/>
  <c r="W1051" i="1"/>
  <c r="Y1051" i="1" s="1"/>
  <c r="W335" i="1"/>
  <c r="AB335" i="1" s="1"/>
  <c r="AE335" i="1" s="1"/>
  <c r="W1239" i="1"/>
  <c r="AB1239" i="1" s="1"/>
  <c r="AE1239" i="1" s="1"/>
  <c r="W427" i="1"/>
  <c r="Y427" i="1" s="1"/>
  <c r="W1108" i="1"/>
  <c r="AB1108" i="1" s="1"/>
  <c r="AE1108" i="1" s="1"/>
  <c r="W901" i="1"/>
  <c r="Y901" i="1" s="1"/>
  <c r="W359" i="1"/>
  <c r="AB359" i="1" s="1"/>
  <c r="AE359" i="1" s="1"/>
  <c r="W520" i="1"/>
  <c r="Y520" i="1" s="1"/>
  <c r="W361" i="1"/>
  <c r="AB361" i="1" s="1"/>
  <c r="AE361" i="1" s="1"/>
  <c r="W696" i="1"/>
  <c r="AB696" i="1" s="1"/>
  <c r="W861" i="1"/>
  <c r="Y861" i="1" s="1"/>
  <c r="W915" i="1"/>
  <c r="Y915" i="1" s="1"/>
  <c r="W1098" i="1"/>
  <c r="AB1098" i="1" s="1"/>
  <c r="AE1098" i="1" s="1"/>
  <c r="W278" i="1"/>
  <c r="AB278" i="1" s="1"/>
  <c r="AE278" i="1" s="1"/>
  <c r="W594" i="1"/>
  <c r="AB594" i="1" s="1"/>
  <c r="AE594" i="1" s="1"/>
  <c r="AG594" i="1" s="1"/>
  <c r="W657" i="1"/>
  <c r="AB657" i="1" s="1"/>
  <c r="AE657" i="1" s="1"/>
  <c r="W934" i="1"/>
  <c r="AB934" i="1" s="1"/>
  <c r="AE934" i="1" s="1"/>
  <c r="AG934" i="1" s="1"/>
  <c r="W533" i="1"/>
  <c r="Y533" i="1" s="1"/>
  <c r="W771" i="1"/>
  <c r="AB771" i="1" s="1"/>
  <c r="AE771" i="1" s="1"/>
  <c r="W1182" i="1"/>
  <c r="AB1182" i="1" s="1"/>
  <c r="AE1182" i="1" s="1"/>
  <c r="W92" i="1"/>
  <c r="AB92" i="1" s="1"/>
  <c r="AE92" i="1" s="1"/>
  <c r="W121" i="1"/>
  <c r="Y121" i="1" s="1"/>
  <c r="W941" i="1"/>
  <c r="Y941" i="1" s="1"/>
  <c r="W621" i="1"/>
  <c r="Y621" i="1" s="1"/>
  <c r="W1172" i="1"/>
  <c r="Y1172" i="1" s="1"/>
  <c r="W708" i="1"/>
  <c r="Y708" i="1" s="1"/>
  <c r="W831" i="1"/>
  <c r="Y831" i="1" s="1"/>
  <c r="W578" i="1"/>
  <c r="Y578" i="1" s="1"/>
  <c r="W142" i="1"/>
  <c r="AB142" i="1" s="1"/>
  <c r="W710" i="1"/>
  <c r="Y710" i="1" s="1"/>
  <c r="W537" i="1"/>
  <c r="Y537" i="1" s="1"/>
  <c r="W928" i="1"/>
  <c r="Y928" i="1" s="1"/>
  <c r="W213" i="1"/>
  <c r="Y213" i="1" s="1"/>
  <c r="W912" i="1"/>
  <c r="Y912" i="1" s="1"/>
  <c r="W558" i="1"/>
  <c r="AB558" i="1" s="1"/>
  <c r="AE558" i="1" s="1"/>
  <c r="W944" i="1"/>
  <c r="AB944" i="1" s="1"/>
  <c r="AE944" i="1" s="1"/>
  <c r="W426" i="1"/>
  <c r="Y426" i="1" s="1"/>
  <c r="W587" i="1"/>
  <c r="Y587" i="1" s="1"/>
  <c r="W1116" i="1"/>
  <c r="AB1116" i="1" s="1"/>
  <c r="AE1116" i="1" s="1"/>
  <c r="AG1116" i="1" s="1"/>
  <c r="W709" i="1"/>
  <c r="AB709" i="1" s="1"/>
  <c r="AE709" i="1" s="1"/>
  <c r="W1126" i="1"/>
  <c r="AB1126" i="1" s="1"/>
  <c r="AE1126" i="1" s="1"/>
  <c r="W998" i="1"/>
  <c r="AB998" i="1" s="1"/>
  <c r="AE998" i="1" s="1"/>
  <c r="W813" i="1"/>
  <c r="AB813" i="1" s="1"/>
  <c r="AE813" i="1" s="1"/>
  <c r="AG813" i="1" s="1"/>
  <c r="W689" i="1"/>
  <c r="AB689" i="1" s="1"/>
  <c r="AE689" i="1" s="1"/>
  <c r="W828" i="1"/>
  <c r="Y828" i="1" s="1"/>
  <c r="W1171" i="1"/>
  <c r="Y1171" i="1" s="1"/>
  <c r="W985" i="1"/>
  <c r="Y985" i="1" s="1"/>
  <c r="W633" i="1"/>
  <c r="Y633" i="1" s="1"/>
  <c r="W1252" i="1"/>
  <c r="AB1252" i="1" s="1"/>
  <c r="AE1252" i="1" s="1"/>
  <c r="W1161" i="1"/>
  <c r="Y1161" i="1" s="1"/>
  <c r="W1110" i="1"/>
  <c r="AB1110" i="1" s="1"/>
  <c r="AE1110" i="1" s="1"/>
  <c r="W462" i="1"/>
  <c r="AB462" i="1" s="1"/>
  <c r="AE462" i="1" s="1"/>
  <c r="AG462" i="1" s="1"/>
  <c r="W219" i="1"/>
  <c r="AB219" i="1" s="1"/>
  <c r="AE219" i="1" s="1"/>
  <c r="W430" i="1"/>
  <c r="AB430" i="1" s="1"/>
  <c r="AE430" i="1" s="1"/>
  <c r="W222" i="1"/>
  <c r="Y222" i="1" s="1"/>
  <c r="W65" i="1"/>
  <c r="AB65" i="1" s="1"/>
  <c r="AE65" i="1" s="1"/>
  <c r="W193" i="1"/>
  <c r="Y193" i="1" s="1"/>
  <c r="H24" i="5"/>
  <c r="I20" i="5"/>
  <c r="W303" i="1"/>
  <c r="Y303" i="1" s="1"/>
  <c r="W1195" i="1"/>
  <c r="Y1195" i="1" s="1"/>
  <c r="I16" i="5"/>
  <c r="P22" i="5"/>
  <c r="Q22" i="5" s="1"/>
  <c r="W756" i="1"/>
  <c r="Y756" i="1" s="1"/>
  <c r="W748" i="1"/>
  <c r="Y748" i="1" s="1"/>
  <c r="W842" i="1"/>
  <c r="Y842" i="1" s="1"/>
  <c r="W964" i="1"/>
  <c r="Y964" i="1" s="1"/>
  <c r="W1170" i="1"/>
  <c r="Y1170" i="1" s="1"/>
  <c r="W1138" i="1"/>
  <c r="Y1138" i="1" s="1"/>
  <c r="W407" i="1"/>
  <c r="AB407" i="1" s="1"/>
  <c r="AE407" i="1" s="1"/>
  <c r="W1180" i="1"/>
  <c r="Y1180" i="1" s="1"/>
  <c r="W1224" i="1"/>
  <c r="Y1224" i="1" s="1"/>
  <c r="W201" i="1"/>
  <c r="Y201" i="1" s="1"/>
  <c r="W518" i="1"/>
  <c r="Y518" i="1" s="1"/>
  <c r="W354" i="1"/>
  <c r="Y354" i="1" s="1"/>
  <c r="W1107" i="1"/>
  <c r="AB1107" i="1" s="1"/>
  <c r="AE1107" i="1" s="1"/>
  <c r="W1003" i="1"/>
  <c r="AB1003" i="1" s="1"/>
  <c r="AE1003" i="1" s="1"/>
  <c r="W235" i="1"/>
  <c r="Y235" i="1" s="1"/>
  <c r="W930" i="1"/>
  <c r="AB930" i="1" s="1"/>
  <c r="AE930" i="1" s="1"/>
  <c r="W159" i="1"/>
  <c r="Y159" i="1" s="1"/>
  <c r="W648" i="1"/>
  <c r="Y648" i="1" s="1"/>
  <c r="W1188" i="1"/>
  <c r="Y1188" i="1" s="1"/>
  <c r="W307" i="1"/>
  <c r="Y307" i="1" s="1"/>
  <c r="W1112" i="1"/>
  <c r="AB1112" i="1" s="1"/>
  <c r="AE1112" i="1" s="1"/>
  <c r="W313" i="1"/>
  <c r="AB313" i="1" s="1"/>
  <c r="AE313" i="1" s="1"/>
  <c r="W318" i="1"/>
  <c r="AB318" i="1" s="1"/>
  <c r="W584" i="1"/>
  <c r="Y584" i="1" s="1"/>
  <c r="W954" i="1"/>
  <c r="Y954" i="1" s="1"/>
  <c r="W980" i="1"/>
  <c r="Y980" i="1" s="1"/>
  <c r="W316" i="1"/>
  <c r="Y316" i="1" s="1"/>
  <c r="W602" i="1"/>
  <c r="Y602" i="1" s="1"/>
  <c r="W97" i="1"/>
  <c r="Y97" i="1" s="1"/>
  <c r="W1193" i="1"/>
  <c r="Y1193" i="1" s="1"/>
  <c r="W133" i="1"/>
  <c r="Y133" i="1" s="1"/>
  <c r="W197" i="1"/>
  <c r="AB197" i="1" s="1"/>
  <c r="AE197" i="1" s="1"/>
  <c r="W72" i="1"/>
  <c r="AB72" i="1" s="1"/>
  <c r="AE72" i="1" s="1"/>
  <c r="W308" i="1"/>
  <c r="AB308" i="1" s="1"/>
  <c r="AE308" i="1" s="1"/>
  <c r="W98" i="1"/>
  <c r="Y98" i="1" s="1"/>
  <c r="W722" i="1"/>
  <c r="AB722" i="1" s="1"/>
  <c r="AE722" i="1" s="1"/>
  <c r="W1076" i="1"/>
  <c r="Y1076" i="1" s="1"/>
  <c r="W457" i="1"/>
  <c r="Y457" i="1" s="1"/>
  <c r="W590" i="1"/>
  <c r="Y590" i="1" s="1"/>
  <c r="W550" i="1"/>
  <c r="Y550" i="1" s="1"/>
  <c r="W403" i="1"/>
  <c r="AB403" i="1" s="1"/>
  <c r="AE403" i="1" s="1"/>
  <c r="W1187" i="1"/>
  <c r="Y1187" i="1" s="1"/>
  <c r="W1184" i="1"/>
  <c r="Y1184" i="1" s="1"/>
  <c r="W151" i="1"/>
  <c r="Y151" i="1" s="1"/>
  <c r="W1264" i="1"/>
  <c r="Y1264" i="1" s="1"/>
  <c r="W1019" i="1"/>
  <c r="Y1019" i="1" s="1"/>
  <c r="W104" i="1"/>
  <c r="AB104" i="1" s="1"/>
  <c r="AE104" i="1" s="1"/>
  <c r="W140" i="1"/>
  <c r="AB140" i="1" s="1"/>
  <c r="AE140" i="1" s="1"/>
  <c r="W1154" i="1"/>
  <c r="AB1154" i="1" s="1"/>
  <c r="AE1154" i="1" s="1"/>
  <c r="W6" i="1"/>
  <c r="Y6" i="1" s="1"/>
  <c r="W699" i="1"/>
  <c r="Y699" i="1" s="1"/>
  <c r="W896" i="1"/>
  <c r="Y896" i="1" s="1"/>
  <c r="W312" i="1"/>
  <c r="Y312" i="1" s="1"/>
  <c r="W1053" i="1"/>
  <c r="AB1053" i="1" s="1"/>
  <c r="AE1053" i="1" s="1"/>
  <c r="W322" i="1"/>
  <c r="AB322" i="1" s="1"/>
  <c r="W103" i="1"/>
  <c r="Y103" i="1" s="1"/>
  <c r="W700" i="1"/>
  <c r="Y700" i="1" s="1"/>
  <c r="W888" i="1"/>
  <c r="Y888" i="1" s="1"/>
  <c r="W551" i="1"/>
  <c r="AB551" i="1" s="1"/>
  <c r="AE551" i="1" s="1"/>
  <c r="W747" i="1"/>
  <c r="AB747" i="1" s="1"/>
  <c r="AE747" i="1" s="1"/>
  <c r="W607" i="1"/>
  <c r="AB607" i="1" s="1"/>
  <c r="AE607" i="1" s="1"/>
  <c r="W254" i="1"/>
  <c r="Y254" i="1" s="1"/>
  <c r="W853" i="1"/>
  <c r="Y853" i="1" s="1"/>
  <c r="W854" i="1"/>
  <c r="AB854" i="1" s="1"/>
  <c r="AE854" i="1" s="1"/>
  <c r="W210" i="1"/>
  <c r="AB210" i="1" s="1"/>
  <c r="AE210" i="1" s="1"/>
  <c r="W512" i="1"/>
  <c r="AB512" i="1" s="1"/>
  <c r="AE512" i="1" s="1"/>
  <c r="AG512" i="1" s="1"/>
  <c r="W924" i="1"/>
  <c r="AB924" i="1" s="1"/>
  <c r="AE924" i="1" s="1"/>
  <c r="W400" i="1"/>
  <c r="AB400" i="1" s="1"/>
  <c r="W1044" i="1"/>
  <c r="AB1044" i="1" s="1"/>
  <c r="AE1044" i="1" s="1"/>
  <c r="W326" i="1"/>
  <c r="AB326" i="1" s="1"/>
  <c r="AE326" i="1" s="1"/>
  <c r="W286" i="1"/>
  <c r="Y286" i="1" s="1"/>
  <c r="W855" i="1"/>
  <c r="Y855" i="1" s="1"/>
  <c r="W525" i="1"/>
  <c r="AB525" i="1" s="1"/>
  <c r="AE525" i="1" s="1"/>
  <c r="W1230" i="1"/>
  <c r="Y1230" i="1" s="1"/>
  <c r="W849" i="1"/>
  <c r="AB849" i="1" s="1"/>
  <c r="AE849" i="1" s="1"/>
  <c r="W1043" i="1"/>
  <c r="Y1043" i="1" s="1"/>
  <c r="W1072" i="1"/>
  <c r="Y1072" i="1" s="1"/>
  <c r="W238" i="1"/>
  <c r="AB238" i="1" s="1"/>
  <c r="AE238" i="1" s="1"/>
  <c r="W117" i="1"/>
  <c r="AB117" i="1" s="1"/>
  <c r="AE117" i="1" s="1"/>
  <c r="W566" i="1"/>
  <c r="Y566" i="1" s="1"/>
  <c r="W920" i="1"/>
  <c r="Y920" i="1" s="1"/>
  <c r="W1032" i="1"/>
  <c r="AB1032" i="1" s="1"/>
  <c r="AE1032" i="1" s="1"/>
  <c r="W840" i="1"/>
  <c r="AB840" i="1" s="1"/>
  <c r="AE840" i="1" s="1"/>
  <c r="W918" i="1"/>
  <c r="Y918" i="1" s="1"/>
  <c r="W364" i="1"/>
  <c r="Y364" i="1" s="1"/>
  <c r="W1071" i="1"/>
  <c r="AB1071" i="1" s="1"/>
  <c r="AE1071" i="1" s="1"/>
  <c r="W130" i="1"/>
  <c r="Y130" i="1" s="1"/>
  <c r="W677" i="1"/>
  <c r="AB677" i="1" s="1"/>
  <c r="AE677" i="1" s="1"/>
  <c r="W672" i="1"/>
  <c r="AB672" i="1" s="1"/>
  <c r="AE672" i="1" s="1"/>
  <c r="W678" i="1"/>
  <c r="AB678" i="1" s="1"/>
  <c r="AE678" i="1" s="1"/>
  <c r="W1036" i="1"/>
  <c r="Y1036" i="1" s="1"/>
  <c r="W789" i="1"/>
  <c r="Y789" i="1" s="1"/>
  <c r="W968" i="1"/>
  <c r="Y968" i="1" s="1"/>
  <c r="W534" i="1"/>
  <c r="Y534" i="1" s="1"/>
  <c r="W89" i="1"/>
  <c r="Y89" i="1" s="1"/>
  <c r="W790" i="1"/>
  <c r="AB790" i="1" s="1"/>
  <c r="AE790" i="1" s="1"/>
  <c r="W189" i="1"/>
  <c r="Y189" i="1" s="1"/>
  <c r="W1020" i="1"/>
  <c r="Y1020" i="1" s="1"/>
  <c r="W541" i="1"/>
  <c r="Y541" i="1" s="1"/>
  <c r="W273" i="1"/>
  <c r="Y273" i="1" s="1"/>
  <c r="W1129" i="1"/>
  <c r="AB1129" i="1" s="1"/>
  <c r="AE1129" i="1" s="1"/>
  <c r="W614" i="1"/>
  <c r="AB614" i="1" s="1"/>
  <c r="AE614" i="1" s="1"/>
  <c r="W241" i="1"/>
  <c r="AB241" i="1" s="1"/>
  <c r="AE241" i="1" s="1"/>
  <c r="W764" i="1"/>
  <c r="Y764" i="1" s="1"/>
  <c r="W466" i="1"/>
  <c r="Y466" i="1" s="1"/>
  <c r="W261" i="1"/>
  <c r="AB261" i="1" s="1"/>
  <c r="AE261" i="1" s="1"/>
  <c r="W1056" i="1"/>
  <c r="Y1056" i="1" s="1"/>
  <c r="W989" i="1"/>
  <c r="Y989" i="1" s="1"/>
  <c r="W1025" i="1"/>
  <c r="AB1025" i="1" s="1"/>
  <c r="AE1025" i="1" s="1"/>
  <c r="W334" i="1"/>
  <c r="Y334" i="1" s="1"/>
  <c r="W409" i="1"/>
  <c r="Y409" i="1" s="1"/>
  <c r="W87" i="1"/>
  <c r="Y87" i="1" s="1"/>
  <c r="W649" i="1"/>
  <c r="Y649" i="1" s="1"/>
  <c r="W631" i="1"/>
  <c r="Y631" i="1" s="1"/>
  <c r="J20" i="5"/>
  <c r="W556" i="1"/>
  <c r="Y556" i="1" s="1"/>
  <c r="W473" i="1"/>
  <c r="AB473" i="1" s="1"/>
  <c r="AE473" i="1" s="1"/>
  <c r="W450" i="1"/>
  <c r="AB450" i="1" s="1"/>
  <c r="AE450" i="1" s="1"/>
  <c r="W396" i="1"/>
  <c r="AB396" i="1" s="1"/>
  <c r="AE396" i="1" s="1"/>
  <c r="W388" i="1"/>
  <c r="AB388" i="1" s="1"/>
  <c r="AE388" i="1" s="1"/>
  <c r="W1135" i="1"/>
  <c r="Y1135" i="1" s="1"/>
  <c r="W562" i="1"/>
  <c r="Y562" i="1" s="1"/>
  <c r="W293" i="1"/>
  <c r="AB293" i="1" s="1"/>
  <c r="AE293" i="1" s="1"/>
  <c r="W455" i="1"/>
  <c r="AB455" i="1" s="1"/>
  <c r="AE455" i="1" s="1"/>
  <c r="AG455" i="1" s="1"/>
  <c r="W468" i="1"/>
  <c r="Y468" i="1" s="1"/>
  <c r="W1225" i="1"/>
  <c r="AB1225" i="1" s="1"/>
  <c r="W444" i="1"/>
  <c r="Y444" i="1" s="1"/>
  <c r="W156" i="1"/>
  <c r="Y156" i="1" s="1"/>
  <c r="W224" i="1"/>
  <c r="AB224" i="1" s="1"/>
  <c r="AE224" i="1" s="1"/>
  <c r="W833" i="1"/>
  <c r="AB833" i="1" s="1"/>
  <c r="AE833" i="1" s="1"/>
  <c r="W474" i="1"/>
  <c r="Y474" i="1" s="1"/>
  <c r="W172" i="1"/>
  <c r="AB172" i="1" s="1"/>
  <c r="AE172" i="1" s="1"/>
  <c r="W399" i="1"/>
  <c r="Y399" i="1" s="1"/>
  <c r="J16" i="5"/>
  <c r="W91" i="1"/>
  <c r="Y91" i="1" s="1"/>
  <c r="W604" i="1"/>
  <c r="Y604" i="1" s="1"/>
  <c r="W340" i="1"/>
  <c r="Y340" i="1" s="1"/>
  <c r="W502" i="1"/>
  <c r="AB502" i="1" s="1"/>
  <c r="AE502" i="1" s="1"/>
  <c r="W1152" i="1"/>
  <c r="Y1152" i="1" s="1"/>
  <c r="W757" i="1"/>
  <c r="Y757" i="1" s="1"/>
  <c r="W1149" i="1"/>
  <c r="Y1149" i="1" s="1"/>
  <c r="W1148" i="1"/>
  <c r="AB1148" i="1" s="1"/>
  <c r="AE1148" i="1" s="1"/>
  <c r="W1255" i="1"/>
  <c r="Y1255" i="1" s="1"/>
  <c r="W705" i="1"/>
  <c r="Y705" i="1" s="1"/>
  <c r="W579" i="1"/>
  <c r="AB579" i="1" s="1"/>
  <c r="AE579" i="1" s="1"/>
  <c r="AG579" i="1" s="1"/>
  <c r="W279" i="1"/>
  <c r="Y279" i="1" s="1"/>
  <c r="W612" i="1"/>
  <c r="Y612" i="1" s="1"/>
  <c r="W1062" i="1"/>
  <c r="Y1062" i="1" s="1"/>
  <c r="W250" i="1"/>
  <c r="Y250" i="1" s="1"/>
  <c r="W1213" i="1"/>
  <c r="AB1213" i="1" s="1"/>
  <c r="AE1213" i="1" s="1"/>
  <c r="W791" i="1"/>
  <c r="Y791" i="1" s="1"/>
  <c r="W1268" i="1"/>
  <c r="Y1268" i="1" s="1"/>
  <c r="W758" i="1"/>
  <c r="Y758" i="1" s="1"/>
  <c r="W1058" i="1"/>
  <c r="AB1058" i="1" s="1"/>
  <c r="AE1058" i="1" s="1"/>
  <c r="W1115" i="1"/>
  <c r="AB1115" i="1" s="1"/>
  <c r="AE1115" i="1" s="1"/>
  <c r="W1207" i="1"/>
  <c r="Y1207" i="1" s="1"/>
  <c r="W530" i="1"/>
  <c r="AB530" i="1" s="1"/>
  <c r="AE530" i="1" s="1"/>
  <c r="W856" i="1"/>
  <c r="Y856" i="1" s="1"/>
  <c r="W1007" i="1"/>
  <c r="AB1007" i="1" s="1"/>
  <c r="AE1007" i="1" s="1"/>
  <c r="W982" i="1"/>
  <c r="AB982" i="1" s="1"/>
  <c r="W521" i="1"/>
  <c r="Y521" i="1" s="1"/>
  <c r="W1097" i="1"/>
  <c r="AB1097" i="1" s="1"/>
  <c r="AE1097" i="1" s="1"/>
  <c r="W1089" i="1"/>
  <c r="AB1089" i="1" s="1"/>
  <c r="AE1089" i="1" s="1"/>
  <c r="W577" i="1"/>
  <c r="Y577" i="1" s="1"/>
  <c r="W1237" i="1"/>
  <c r="AB1237" i="1" s="1"/>
  <c r="AE1237" i="1" s="1"/>
  <c r="W454" i="1"/>
  <c r="AB454" i="1" s="1"/>
  <c r="AE454" i="1" s="1"/>
  <c r="W1215" i="1"/>
  <c r="Y1215" i="1" s="1"/>
  <c r="W792" i="1"/>
  <c r="Y792" i="1" s="1"/>
  <c r="W765" i="1"/>
  <c r="Y765" i="1" s="1"/>
  <c r="W622" i="1"/>
  <c r="Y622" i="1" s="1"/>
  <c r="W408" i="1"/>
  <c r="AB408" i="1" s="1"/>
  <c r="AE408" i="1" s="1"/>
  <c r="W735" i="1"/>
  <c r="Y735" i="1" s="1"/>
  <c r="W1203" i="1"/>
  <c r="Y1203" i="1" s="1"/>
  <c r="W890" i="1"/>
  <c r="Y890" i="1" s="1"/>
  <c r="W292" i="1"/>
  <c r="Y292" i="1" s="1"/>
  <c r="W1045" i="1"/>
  <c r="Y1045" i="1" s="1"/>
  <c r="W218" i="1"/>
  <c r="Y218" i="1" s="1"/>
  <c r="W209" i="1"/>
  <c r="Y209" i="1" s="1"/>
  <c r="W1046" i="1"/>
  <c r="Y1046" i="1" s="1"/>
  <c r="W549" i="1"/>
  <c r="Y549" i="1" s="1"/>
  <c r="W1092" i="1"/>
  <c r="AB1092" i="1" s="1"/>
  <c r="AE1092" i="1" s="1"/>
  <c r="W952" i="1"/>
  <c r="AB952" i="1" s="1"/>
  <c r="AE952" i="1" s="1"/>
  <c r="W1189" i="1"/>
  <c r="AB1189" i="1" s="1"/>
  <c r="AE1189" i="1" s="1"/>
  <c r="W1026" i="1"/>
  <c r="Y1026" i="1" s="1"/>
  <c r="W125" i="1"/>
  <c r="AB125" i="1" s="1"/>
  <c r="AE125" i="1" s="1"/>
  <c r="W703" i="1"/>
  <c r="AB703" i="1" s="1"/>
  <c r="AE703" i="1" s="1"/>
  <c r="AG703" i="1" s="1"/>
  <c r="W819" i="1"/>
  <c r="Y819" i="1" s="1"/>
  <c r="W1178" i="1"/>
  <c r="AB1178" i="1" s="1"/>
  <c r="AE1178" i="1" s="1"/>
  <c r="W1174" i="1"/>
  <c r="Y1174" i="1" s="1"/>
  <c r="W185" i="1"/>
  <c r="Y185" i="1" s="1"/>
  <c r="W504" i="1"/>
  <c r="AB504" i="1" s="1"/>
  <c r="AE504" i="1" s="1"/>
  <c r="W999" i="1"/>
  <c r="Y999" i="1" s="1"/>
  <c r="W1087" i="1"/>
  <c r="Y1087" i="1" s="1"/>
  <c r="W661" i="1"/>
  <c r="AB661" i="1" s="1"/>
  <c r="AE661" i="1" s="1"/>
  <c r="W542" i="1"/>
  <c r="Y542" i="1" s="1"/>
  <c r="W176" i="1"/>
  <c r="Y176" i="1" s="1"/>
  <c r="J15" i="5"/>
  <c r="W524" i="1"/>
  <c r="Y524" i="1" s="1"/>
  <c r="W889" i="1"/>
  <c r="Y889" i="1" s="1"/>
  <c r="W82" i="1"/>
  <c r="AB82" i="1" s="1"/>
  <c r="AE82" i="1" s="1"/>
  <c r="W741" i="1"/>
  <c r="AB741" i="1" s="1"/>
  <c r="AE741" i="1" s="1"/>
  <c r="W1004" i="1"/>
  <c r="Y1004" i="1" s="1"/>
  <c r="W232" i="1"/>
  <c r="AB232" i="1" s="1"/>
  <c r="AE232" i="1" s="1"/>
  <c r="W327" i="1"/>
  <c r="Y327" i="1" s="1"/>
  <c r="W1196" i="1"/>
  <c r="Y1196" i="1" s="1"/>
  <c r="W365" i="1"/>
  <c r="Y365" i="1" s="1"/>
  <c r="W1163" i="1"/>
  <c r="Y1163" i="1" s="1"/>
  <c r="W1117" i="1"/>
  <c r="AB1117" i="1" s="1"/>
  <c r="AE1117" i="1" s="1"/>
  <c r="W1119" i="1"/>
  <c r="Y1119" i="1" s="1"/>
  <c r="W330" i="1"/>
  <c r="Y330" i="1" s="1"/>
  <c r="W490" i="1"/>
  <c r="AB490" i="1" s="1"/>
  <c r="AE490" i="1" s="1"/>
  <c r="W898" i="1"/>
  <c r="Y898" i="1" s="1"/>
  <c r="W339" i="1"/>
  <c r="Y339" i="1" s="1"/>
  <c r="W538" i="1"/>
  <c r="Y538" i="1" s="1"/>
  <c r="W275" i="1"/>
  <c r="Y275" i="1" s="1"/>
  <c r="W1249" i="1"/>
  <c r="Y1249" i="1" s="1"/>
  <c r="W111" i="1"/>
  <c r="AB111" i="1" s="1"/>
  <c r="AE111" i="1" s="1"/>
  <c r="W694" i="1"/>
  <c r="Y694" i="1" s="1"/>
  <c r="W732" i="1"/>
  <c r="AB732" i="1" s="1"/>
  <c r="AE732" i="1" s="1"/>
  <c r="W70" i="1"/>
  <c r="Y70" i="1" s="1"/>
  <c r="W341" i="1"/>
  <c r="Y341" i="1" s="1"/>
  <c r="W59" i="1"/>
  <c r="Y59" i="1" s="1"/>
  <c r="W945" i="1"/>
  <c r="AB945" i="1" s="1"/>
  <c r="AE945" i="1" s="1"/>
  <c r="W402" i="1"/>
  <c r="Y402" i="1" s="1"/>
  <c r="W102" i="1"/>
  <c r="Y102" i="1" s="1"/>
  <c r="W1014" i="1"/>
  <c r="Y1014" i="1" s="1"/>
  <c r="AM1275" i="1"/>
  <c r="W1234" i="1"/>
  <c r="AB1234" i="1" s="1"/>
  <c r="AE1234" i="1" s="1"/>
  <c r="W827" i="1"/>
  <c r="AB827" i="1" s="1"/>
  <c r="AE827" i="1" s="1"/>
  <c r="W995" i="1"/>
  <c r="Y995" i="1" s="1"/>
  <c r="W1096" i="1"/>
  <c r="AB1096" i="1" s="1"/>
  <c r="W1055" i="1"/>
  <c r="Y1055" i="1" s="1"/>
  <c r="W123" i="1"/>
  <c r="AB123" i="1" s="1"/>
  <c r="AE123" i="1" s="1"/>
  <c r="W692" i="1"/>
  <c r="AB692" i="1" s="1"/>
  <c r="AE692" i="1" s="1"/>
  <c r="AG692" i="1" s="1"/>
  <c r="W419" i="1"/>
  <c r="Y419" i="1" s="1"/>
  <c r="W737" i="1"/>
  <c r="Y737" i="1" s="1"/>
  <c r="W785" i="1"/>
  <c r="AB785" i="1" s="1"/>
  <c r="AE785" i="1" s="1"/>
  <c r="AG785" i="1" s="1"/>
  <c r="AH785" i="1" s="1"/>
  <c r="W434" i="1"/>
  <c r="Y434" i="1" s="1"/>
  <c r="W1241" i="1"/>
  <c r="AB1241" i="1" s="1"/>
  <c r="W837" i="1"/>
  <c r="AB837" i="1" s="1"/>
  <c r="AE837" i="1" s="1"/>
  <c r="W796" i="1"/>
  <c r="Y796" i="1" s="1"/>
  <c r="W429" i="1"/>
  <c r="Y429" i="1" s="1"/>
  <c r="W387" i="1"/>
  <c r="AB387" i="1" s="1"/>
  <c r="AE387" i="1" s="1"/>
  <c r="W738" i="1"/>
  <c r="Y738" i="1" s="1"/>
  <c r="W881" i="1"/>
  <c r="AB881" i="1" s="1"/>
  <c r="AE881" i="1" s="1"/>
  <c r="W1140" i="1"/>
  <c r="Y1140" i="1" s="1"/>
  <c r="W88" i="1"/>
  <c r="AB88" i="1" s="1"/>
  <c r="AE88" i="1" s="1"/>
  <c r="W167" i="1"/>
  <c r="AB167" i="1" s="1"/>
  <c r="AE167" i="1" s="1"/>
  <c r="I22" i="5"/>
  <c r="W1191" i="1"/>
  <c r="Y1191" i="1" s="1"/>
  <c r="W350" i="1"/>
  <c r="Y350" i="1" s="1"/>
  <c r="W1212" i="1"/>
  <c r="Y1212" i="1" s="1"/>
  <c r="W443" i="1"/>
  <c r="AB443" i="1" s="1"/>
  <c r="AE443" i="1" s="1"/>
  <c r="W1134" i="1"/>
  <c r="Y1134" i="1" s="1"/>
  <c r="W988" i="1"/>
  <c r="Y988" i="1" s="1"/>
  <c r="W1198" i="1"/>
  <c r="AB1198" i="1" s="1"/>
  <c r="AE1198" i="1" s="1"/>
  <c r="AG1198" i="1" s="1"/>
  <c r="W331" i="1"/>
  <c r="Y331" i="1" s="1"/>
  <c r="W75" i="1"/>
  <c r="Y75" i="1" s="1"/>
  <c r="W376" i="1"/>
  <c r="Y376" i="1" s="1"/>
  <c r="W441" i="1"/>
  <c r="Y441" i="1" s="1"/>
  <c r="W810" i="1"/>
  <c r="AB810" i="1" s="1"/>
  <c r="AE810" i="1" s="1"/>
  <c r="W1263" i="1"/>
  <c r="Y1263" i="1" s="1"/>
  <c r="W372" i="1"/>
  <c r="Y372" i="1" s="1"/>
  <c r="W484" i="1"/>
  <c r="Y484" i="1" s="1"/>
  <c r="W1052" i="1"/>
  <c r="Y1052" i="1" s="1"/>
  <c r="W773" i="1"/>
  <c r="AB773" i="1" s="1"/>
  <c r="AE773" i="1" s="1"/>
  <c r="W1028" i="1"/>
  <c r="AB1028" i="1" s="1"/>
  <c r="AE1028" i="1" s="1"/>
  <c r="W1267" i="1"/>
  <c r="Y1267" i="1" s="1"/>
  <c r="W893" i="1"/>
  <c r="AB893" i="1" s="1"/>
  <c r="AE893" i="1" s="1"/>
  <c r="W1181" i="1"/>
  <c r="Y1181" i="1" s="1"/>
  <c r="W220" i="1"/>
  <c r="Y220" i="1" s="1"/>
  <c r="W165" i="1"/>
  <c r="AB165" i="1" s="1"/>
  <c r="AE165" i="1" s="1"/>
  <c r="W291" i="1"/>
  <c r="AB291" i="1" s="1"/>
  <c r="W1185" i="1"/>
  <c r="Y1185" i="1" s="1"/>
  <c r="W973" i="1"/>
  <c r="AB973" i="1" s="1"/>
  <c r="AE973" i="1" s="1"/>
  <c r="W491" i="1"/>
  <c r="AB491" i="1" s="1"/>
  <c r="AE491" i="1" s="1"/>
  <c r="W536" i="1"/>
  <c r="AB536" i="1" s="1"/>
  <c r="AE536" i="1" s="1"/>
  <c r="W892" i="1"/>
  <c r="Y892" i="1" s="1"/>
  <c r="W723" i="1"/>
  <c r="Y723" i="1" s="1"/>
  <c r="W863" i="1"/>
  <c r="AB863" i="1" s="1"/>
  <c r="AE863" i="1" s="1"/>
  <c r="W160" i="1"/>
  <c r="Y160" i="1" s="1"/>
  <c r="W586" i="1"/>
  <c r="AB586" i="1" s="1"/>
  <c r="AE586" i="1" s="1"/>
  <c r="W652" i="1"/>
  <c r="AB652" i="1" s="1"/>
  <c r="AE652" i="1" s="1"/>
  <c r="W183" i="1"/>
  <c r="Y183" i="1" s="1"/>
  <c r="W822" i="1"/>
  <c r="Y822" i="1" s="1"/>
  <c r="W859" i="1"/>
  <c r="Y859" i="1" s="1"/>
  <c r="W746" i="1"/>
  <c r="Y746" i="1" s="1"/>
  <c r="W510" i="1"/>
  <c r="Y510" i="1" s="1"/>
  <c r="W236" i="1"/>
  <c r="AB236" i="1" s="1"/>
  <c r="AE236" i="1" s="1"/>
  <c r="W1104" i="1"/>
  <c r="Y1104" i="1" s="1"/>
  <c r="W68" i="1"/>
  <c r="Y68" i="1" s="1"/>
  <c r="W368" i="1"/>
  <c r="Y368" i="1" s="1"/>
  <c r="W1202" i="1"/>
  <c r="Y1202" i="1" s="1"/>
  <c r="W1094" i="1"/>
  <c r="Y1094" i="1" s="1"/>
  <c r="W1160" i="1"/>
  <c r="Y1160" i="1" s="1"/>
  <c r="S522" i="1"/>
  <c r="X522" i="1" s="1"/>
  <c r="Y522" i="1" s="1"/>
  <c r="P12" i="5"/>
  <c r="Q12" i="5" s="1"/>
  <c r="W543" i="1"/>
  <c r="Y543" i="1" s="1"/>
  <c r="W976" i="1"/>
  <c r="Y976" i="1" s="1"/>
  <c r="W1248" i="1"/>
  <c r="Y1248" i="1" s="1"/>
  <c r="W349" i="1"/>
  <c r="AB349" i="1" s="1"/>
  <c r="AE349" i="1" s="1"/>
  <c r="W759" i="1"/>
  <c r="AB759" i="1" s="1"/>
  <c r="AE759" i="1" s="1"/>
  <c r="W815" i="1"/>
  <c r="Y815" i="1" s="1"/>
  <c r="W1130" i="1"/>
  <c r="AB1130" i="1" s="1"/>
  <c r="AE1130" i="1" s="1"/>
  <c r="W337" i="1"/>
  <c r="AB337" i="1" s="1"/>
  <c r="AE337" i="1" s="1"/>
  <c r="N14" i="5"/>
  <c r="N16" i="5"/>
  <c r="J14" i="5"/>
  <c r="W684" i="1"/>
  <c r="AB684" i="1" s="1"/>
  <c r="AE684" i="1" s="1"/>
  <c r="W871" i="1"/>
  <c r="Y871" i="1" s="1"/>
  <c r="H28" i="5"/>
  <c r="W423" i="1"/>
  <c r="AB423" i="1" s="1"/>
  <c r="AE423" i="1" s="1"/>
  <c r="W932" i="1"/>
  <c r="Y932" i="1" s="1"/>
  <c r="W879" i="1"/>
  <c r="AB879" i="1" s="1"/>
  <c r="AE879" i="1" s="1"/>
  <c r="W718" i="1"/>
  <c r="Y718" i="1" s="1"/>
  <c r="W812" i="1"/>
  <c r="Y812" i="1" s="1"/>
  <c r="W1131" i="1"/>
  <c r="AB1131" i="1" s="1"/>
  <c r="AE1131" i="1" s="1"/>
  <c r="W321" i="1"/>
  <c r="Y321" i="1" s="1"/>
  <c r="W288" i="1"/>
  <c r="AB288" i="1" s="1"/>
  <c r="AE288" i="1" s="1"/>
  <c r="W208" i="1"/>
  <c r="Y208" i="1" s="1"/>
  <c r="W153" i="1"/>
  <c r="Y153" i="1" s="1"/>
  <c r="W252" i="1"/>
  <c r="AB252" i="1" s="1"/>
  <c r="AE252" i="1" s="1"/>
  <c r="W760" i="1"/>
  <c r="Y760" i="1" s="1"/>
  <c r="W680" i="1"/>
  <c r="Y680" i="1" s="1"/>
  <c r="W299" i="1"/>
  <c r="Y299" i="1" s="1"/>
  <c r="W304" i="1"/>
  <c r="Y304" i="1" s="1"/>
  <c r="W1091" i="1"/>
  <c r="AB1091" i="1" s="1"/>
  <c r="AE1091" i="1" s="1"/>
  <c r="W526" i="1"/>
  <c r="Y526" i="1" s="1"/>
  <c r="W461" i="1"/>
  <c r="Y461" i="1" s="1"/>
  <c r="W956" i="1"/>
  <c r="Y956" i="1" s="1"/>
  <c r="W886" i="1"/>
  <c r="AB886" i="1" s="1"/>
  <c r="AE886" i="1" s="1"/>
  <c r="W720" i="1"/>
  <c r="Y720" i="1" s="1"/>
  <c r="M19" i="5"/>
  <c r="M21" i="5"/>
  <c r="M14" i="5"/>
  <c r="M20" i="5"/>
  <c r="M15" i="5"/>
  <c r="M22" i="5"/>
  <c r="M12" i="5"/>
  <c r="AP1275" i="1"/>
  <c r="M18" i="5"/>
  <c r="M16" i="5"/>
  <c r="M13" i="5"/>
  <c r="M17" i="5"/>
  <c r="S1244" i="1"/>
  <c r="X1244" i="1" s="1"/>
  <c r="W1244" i="1"/>
  <c r="W923" i="1"/>
  <c r="Y923" i="1" s="1"/>
  <c r="S776" i="1"/>
  <c r="X776" i="1" s="1"/>
  <c r="W776" i="1"/>
  <c r="S908" i="1"/>
  <c r="X908" i="1" s="1"/>
  <c r="W908" i="1"/>
  <c r="S781" i="1"/>
  <c r="X781" i="1" s="1"/>
  <c r="W781" i="1"/>
  <c r="S282" i="1"/>
  <c r="X282" i="1" s="1"/>
  <c r="W282" i="1"/>
  <c r="P13" i="5"/>
  <c r="Q13" i="5" s="1"/>
  <c r="P21" i="5"/>
  <c r="Q21" i="5" s="1"/>
  <c r="S239" i="1"/>
  <c r="X239" i="1" s="1"/>
  <c r="W239" i="1"/>
  <c r="S1102" i="1"/>
  <c r="X1102" i="1" s="1"/>
  <c r="W1102" i="1"/>
  <c r="S459" i="1"/>
  <c r="X459" i="1" s="1"/>
  <c r="W459" i="1"/>
  <c r="S911" i="1"/>
  <c r="X911" i="1" s="1"/>
  <c r="W911" i="1"/>
  <c r="S955" i="1"/>
  <c r="X955" i="1" s="1"/>
  <c r="W955" i="1"/>
  <c r="S1099" i="1"/>
  <c r="X1099" i="1" s="1"/>
  <c r="W1099" i="1"/>
  <c r="S711" i="1"/>
  <c r="X711" i="1" s="1"/>
  <c r="W711" i="1"/>
  <c r="S363" i="1"/>
  <c r="X363" i="1" s="1"/>
  <c r="W363" i="1"/>
  <c r="S951" i="1"/>
  <c r="X951" i="1" s="1"/>
  <c r="W951" i="1"/>
  <c r="S996" i="1"/>
  <c r="X996" i="1" s="1"/>
  <c r="W996" i="1"/>
  <c r="P16" i="5"/>
  <c r="Q16" i="5" s="1"/>
  <c r="S986" i="1"/>
  <c r="X986" i="1" s="1"/>
  <c r="W986" i="1"/>
  <c r="S1258" i="1"/>
  <c r="X1258" i="1" s="1"/>
  <c r="W1258" i="1"/>
  <c r="S1113" i="1"/>
  <c r="X1113" i="1" s="1"/>
  <c r="W1113" i="1"/>
  <c r="S835" i="1"/>
  <c r="X835" i="1" s="1"/>
  <c r="W835" i="1"/>
  <c r="J21" i="5"/>
  <c r="S1205" i="1"/>
  <c r="X1205" i="1" s="1"/>
  <c r="W1205" i="1"/>
  <c r="S965" i="1"/>
  <c r="X965" i="1" s="1"/>
  <c r="W965" i="1"/>
  <c r="S319" i="1"/>
  <c r="X319" i="1" s="1"/>
  <c r="W319" i="1"/>
  <c r="N19" i="5"/>
  <c r="S471" i="1"/>
  <c r="X471" i="1" s="1"/>
  <c r="W471" i="1"/>
  <c r="S829" i="1"/>
  <c r="X829" i="1" s="1"/>
  <c r="W829" i="1"/>
  <c r="I21" i="5"/>
  <c r="S1167" i="1"/>
  <c r="X1167" i="1" s="1"/>
  <c r="W1167" i="1"/>
  <c r="S300" i="1"/>
  <c r="X300" i="1" s="1"/>
  <c r="W300" i="1"/>
  <c r="I15" i="5"/>
  <c r="S356" i="1"/>
  <c r="X356" i="1" s="1"/>
  <c r="W356" i="1"/>
  <c r="S109" i="1"/>
  <c r="X109" i="1" s="1"/>
  <c r="W109" i="1"/>
  <c r="S655" i="1"/>
  <c r="X655" i="1" s="1"/>
  <c r="W655" i="1"/>
  <c r="S233" i="1"/>
  <c r="X233" i="1" s="1"/>
  <c r="W233" i="1"/>
  <c r="S826" i="1"/>
  <c r="X826" i="1" s="1"/>
  <c r="W826" i="1"/>
  <c r="P19" i="5"/>
  <c r="Q19" i="5" s="1"/>
  <c r="S256" i="1"/>
  <c r="X256" i="1" s="1"/>
  <c r="W256" i="1"/>
  <c r="S667" i="1"/>
  <c r="X667" i="1" s="1"/>
  <c r="W667" i="1"/>
  <c r="S425" i="1"/>
  <c r="X425" i="1" s="1"/>
  <c r="W425" i="1"/>
  <c r="S563" i="1"/>
  <c r="X563" i="1" s="1"/>
  <c r="W563" i="1"/>
  <c r="P18" i="5"/>
  <c r="Q18" i="5" s="1"/>
  <c r="AO1275" i="1"/>
  <c r="S467" i="1"/>
  <c r="X467" i="1" s="1"/>
  <c r="W467" i="1"/>
  <c r="S845" i="1"/>
  <c r="X845" i="1" s="1"/>
  <c r="W845" i="1"/>
  <c r="P14" i="5"/>
  <c r="Q14" i="5" s="1"/>
  <c r="S787" i="1"/>
  <c r="X787" i="1" s="1"/>
  <c r="W787" i="1"/>
  <c r="W772" i="1"/>
  <c r="Y772" i="1" s="1"/>
  <c r="S811" i="1"/>
  <c r="X811" i="1" s="1"/>
  <c r="W811" i="1"/>
  <c r="S673" i="1"/>
  <c r="X673" i="1" s="1"/>
  <c r="W673" i="1"/>
  <c r="S779" i="1"/>
  <c r="X779" i="1" s="1"/>
  <c r="W779" i="1"/>
  <c r="S668" i="1"/>
  <c r="X668" i="1" s="1"/>
  <c r="W668" i="1"/>
  <c r="S535" i="1"/>
  <c r="X535" i="1" s="1"/>
  <c r="W535" i="1"/>
  <c r="N15" i="5"/>
  <c r="S83" i="1"/>
  <c r="X83" i="1" s="1"/>
  <c r="W83" i="1"/>
  <c r="J19" i="5"/>
  <c r="S1106" i="1"/>
  <c r="X1106" i="1" s="1"/>
  <c r="W1106" i="1"/>
  <c r="I13" i="5"/>
  <c r="G24" i="5"/>
  <c r="S86" i="1"/>
  <c r="X86" i="1" s="1"/>
  <c r="W86" i="1"/>
  <c r="S531" i="1"/>
  <c r="X531" i="1" s="1"/>
  <c r="W531" i="1"/>
  <c r="N18" i="5"/>
  <c r="N22" i="5"/>
  <c r="S249" i="1"/>
  <c r="X249" i="1" s="1"/>
  <c r="W249" i="1"/>
  <c r="S1128" i="1"/>
  <c r="X1128" i="1" s="1"/>
  <c r="W1128" i="1"/>
  <c r="W1029" i="1"/>
  <c r="Y1029" i="1" s="1"/>
  <c r="S144" i="1"/>
  <c r="X144" i="1" s="1"/>
  <c r="W144" i="1"/>
  <c r="S371" i="1"/>
  <c r="X371" i="1" s="1"/>
  <c r="W371" i="1"/>
  <c r="N13" i="5"/>
  <c r="S638" i="1"/>
  <c r="X638" i="1" s="1"/>
  <c r="W638" i="1"/>
  <c r="S494" i="1"/>
  <c r="X494" i="1" s="1"/>
  <c r="W494" i="1"/>
  <c r="S662" i="1"/>
  <c r="X662" i="1" s="1"/>
  <c r="W662" i="1"/>
  <c r="S582" i="1"/>
  <c r="X582" i="1" s="1"/>
  <c r="W582" i="1"/>
  <c r="J13" i="5"/>
  <c r="W1018" i="1"/>
  <c r="AB1018" i="1" s="1"/>
  <c r="AE1018" i="1" s="1"/>
  <c r="AG1018" i="1" s="1"/>
  <c r="S421" i="1"/>
  <c r="X421" i="1" s="1"/>
  <c r="W421" i="1"/>
  <c r="S850" i="1"/>
  <c r="X850" i="1" s="1"/>
  <c r="W850" i="1"/>
  <c r="S116" i="1"/>
  <c r="X116" i="1" s="1"/>
  <c r="W116" i="1"/>
  <c r="S243" i="1"/>
  <c r="X243" i="1" s="1"/>
  <c r="W243" i="1"/>
  <c r="S574" i="1"/>
  <c r="X574" i="1" s="1"/>
  <c r="W574" i="1"/>
  <c r="S346" i="1"/>
  <c r="X346" i="1" s="1"/>
  <c r="W346" i="1"/>
  <c r="S940" i="1"/>
  <c r="X940" i="1" s="1"/>
  <c r="W940" i="1"/>
  <c r="S882" i="1"/>
  <c r="X882" i="1" s="1"/>
  <c r="W882" i="1"/>
  <c r="S71" i="1"/>
  <c r="X71" i="1" s="1"/>
  <c r="W71" i="1"/>
  <c r="S449" i="1"/>
  <c r="X449" i="1" s="1"/>
  <c r="W449" i="1"/>
  <c r="S1176" i="1"/>
  <c r="X1176" i="1" s="1"/>
  <c r="W1176" i="1"/>
  <c r="S221" i="1"/>
  <c r="X221" i="1" s="1"/>
  <c r="W221" i="1"/>
  <c r="S552" i="1"/>
  <c r="X552" i="1" s="1"/>
  <c r="W552" i="1"/>
  <c r="S769" i="1"/>
  <c r="X769" i="1" s="1"/>
  <c r="W769" i="1"/>
  <c r="S874" i="1"/>
  <c r="X874" i="1" s="1"/>
  <c r="W874" i="1"/>
  <c r="S1041" i="1"/>
  <c r="X1041" i="1" s="1"/>
  <c r="W1041" i="1"/>
  <c r="S1158" i="1"/>
  <c r="X1158" i="1" s="1"/>
  <c r="W1158" i="1"/>
  <c r="S647" i="1"/>
  <c r="X647" i="1" s="1"/>
  <c r="W647" i="1"/>
  <c r="S805" i="1"/>
  <c r="X805" i="1" s="1"/>
  <c r="W805" i="1"/>
  <c r="S253" i="1"/>
  <c r="X253" i="1" s="1"/>
  <c r="W253" i="1"/>
  <c r="S1054" i="1"/>
  <c r="X1054" i="1" s="1"/>
  <c r="W1054" i="1"/>
  <c r="S644" i="1"/>
  <c r="X644" i="1" s="1"/>
  <c r="W644" i="1"/>
  <c r="S138" i="1"/>
  <c r="X138" i="1" s="1"/>
  <c r="W138" i="1"/>
  <c r="S877" i="1"/>
  <c r="X877" i="1" s="1"/>
  <c r="W877" i="1"/>
  <c r="S325" i="1"/>
  <c r="X325" i="1" s="1"/>
  <c r="W325" i="1"/>
  <c r="W357" i="1"/>
  <c r="Y357" i="1" s="1"/>
  <c r="S360" i="1"/>
  <c r="X360" i="1" s="1"/>
  <c r="W360" i="1"/>
  <c r="S899" i="1"/>
  <c r="X899" i="1" s="1"/>
  <c r="W899" i="1"/>
  <c r="P15" i="5"/>
  <c r="Q15" i="5" s="1"/>
  <c r="S1037" i="1"/>
  <c r="X1037" i="1" s="1"/>
  <c r="W1037" i="1"/>
  <c r="S392" i="1"/>
  <c r="X392" i="1" s="1"/>
  <c r="W392" i="1"/>
  <c r="S719" i="1"/>
  <c r="X719" i="1" s="1"/>
  <c r="W719" i="1"/>
  <c r="S761" i="1"/>
  <c r="X761" i="1" s="1"/>
  <c r="W761" i="1"/>
  <c r="S158" i="1"/>
  <c r="X158" i="1" s="1"/>
  <c r="W158" i="1"/>
  <c r="S1271" i="1"/>
  <c r="X1271" i="1" s="1"/>
  <c r="W1271" i="1"/>
  <c r="K24" i="5"/>
  <c r="J18" i="5"/>
  <c r="S205" i="1"/>
  <c r="X205" i="1" s="1"/>
  <c r="W205" i="1"/>
  <c r="S851" i="1"/>
  <c r="X851" i="1" s="1"/>
  <c r="W851" i="1"/>
  <c r="S1145" i="1"/>
  <c r="X1145" i="1" s="1"/>
  <c r="W1145" i="1"/>
  <c r="S599" i="1"/>
  <c r="X599" i="1" s="1"/>
  <c r="W599" i="1"/>
  <c r="S479" i="1"/>
  <c r="X479" i="1" s="1"/>
  <c r="W479" i="1"/>
  <c r="P20" i="5"/>
  <c r="Q20" i="5" s="1"/>
  <c r="S166" i="1"/>
  <c r="X166" i="1" s="1"/>
  <c r="W166" i="1"/>
  <c r="N12" i="5"/>
  <c r="S1015" i="1"/>
  <c r="X1015" i="1" s="1"/>
  <c r="W1015" i="1"/>
  <c r="S1265" i="1"/>
  <c r="X1265" i="1" s="1"/>
  <c r="W1265" i="1"/>
  <c r="S1080" i="1"/>
  <c r="X1080" i="1" s="1"/>
  <c r="W1080" i="1"/>
  <c r="S174" i="1"/>
  <c r="X174" i="1" s="1"/>
  <c r="W174" i="1"/>
  <c r="W265" i="1"/>
  <c r="AB265" i="1" s="1"/>
  <c r="AE265" i="1" s="1"/>
  <c r="S231" i="1"/>
  <c r="X231" i="1" s="1"/>
  <c r="W231" i="1"/>
  <c r="P17" i="5"/>
  <c r="Q17" i="5" s="1"/>
  <c r="S217" i="1"/>
  <c r="X217" i="1" s="1"/>
  <c r="W217" i="1"/>
  <c r="S702" i="1"/>
  <c r="X702" i="1" s="1"/>
  <c r="W702" i="1"/>
  <c r="S382" i="1"/>
  <c r="X382" i="1" s="1"/>
  <c r="W382" i="1"/>
  <c r="S938" i="1"/>
  <c r="X938" i="1" s="1"/>
  <c r="W938" i="1"/>
  <c r="J22" i="5"/>
  <c r="S200" i="1"/>
  <c r="X200" i="1" s="1"/>
  <c r="W200" i="1"/>
  <c r="S280" i="1"/>
  <c r="X280" i="1" s="1"/>
  <c r="W280" i="1"/>
  <c r="S145" i="1"/>
  <c r="X145" i="1" s="1"/>
  <c r="W145" i="1"/>
  <c r="S957" i="1"/>
  <c r="X957" i="1" s="1"/>
  <c r="W957" i="1"/>
  <c r="S687" i="1"/>
  <c r="X687" i="1" s="1"/>
  <c r="W687" i="1"/>
  <c r="S636" i="1"/>
  <c r="X636" i="1" s="1"/>
  <c r="W636" i="1"/>
  <c r="S1219" i="1"/>
  <c r="X1219" i="1" s="1"/>
  <c r="W1219" i="1"/>
  <c r="N20" i="5"/>
  <c r="S625" i="1"/>
  <c r="X625" i="1" s="1"/>
  <c r="W625" i="1"/>
  <c r="S744" i="1"/>
  <c r="X744" i="1" s="1"/>
  <c r="W744" i="1"/>
  <c r="S838" i="1"/>
  <c r="X838" i="1" s="1"/>
  <c r="W838" i="1"/>
  <c r="N21" i="5"/>
  <c r="J12" i="5"/>
  <c r="S1208" i="1"/>
  <c r="X1208" i="1" s="1"/>
  <c r="W1208" i="1"/>
  <c r="W619" i="1"/>
  <c r="Y619" i="1" s="1"/>
  <c r="J17" i="5"/>
  <c r="S814" i="1"/>
  <c r="X814" i="1" s="1"/>
  <c r="W814" i="1"/>
  <c r="S433" i="1"/>
  <c r="X433" i="1" s="1"/>
  <c r="W433" i="1"/>
  <c r="S743" i="1"/>
  <c r="X743" i="1" s="1"/>
  <c r="W743" i="1"/>
  <c r="I18" i="5"/>
  <c r="S713" i="1"/>
  <c r="X713" i="1" s="1"/>
  <c r="W713" i="1"/>
  <c r="S795" i="1"/>
  <c r="X795" i="1" s="1"/>
  <c r="W795" i="1"/>
  <c r="W823" i="1"/>
  <c r="AB823" i="1" s="1"/>
  <c r="AE823" i="1" s="1"/>
  <c r="S547" i="1"/>
  <c r="X547" i="1" s="1"/>
  <c r="W547" i="1"/>
  <c r="N17" i="5"/>
  <c r="S137" i="1"/>
  <c r="X137" i="1" s="1"/>
  <c r="W137" i="1"/>
  <c r="S230" i="1"/>
  <c r="X230" i="1" s="1"/>
  <c r="W230" i="1"/>
  <c r="S1005" i="1"/>
  <c r="X1005" i="1" s="1"/>
  <c r="W1005" i="1"/>
  <c r="S839" i="1"/>
  <c r="X839" i="1" s="1"/>
  <c r="W839" i="1"/>
  <c r="S414" i="1"/>
  <c r="X414" i="1" s="1"/>
  <c r="W414" i="1"/>
  <c r="S1027" i="1"/>
  <c r="X1027" i="1" s="1"/>
  <c r="W1027" i="1"/>
  <c r="S663" i="1"/>
  <c r="X663" i="1" s="1"/>
  <c r="W663" i="1"/>
  <c r="S143" i="1"/>
  <c r="X143" i="1" s="1"/>
  <c r="W143" i="1"/>
  <c r="S852" i="1"/>
  <c r="X852" i="1" s="1"/>
  <c r="W852" i="1"/>
  <c r="S1245" i="1"/>
  <c r="X1245" i="1" s="1"/>
  <c r="W1245" i="1"/>
  <c r="S676" i="1"/>
  <c r="X676" i="1" s="1"/>
  <c r="W676" i="1"/>
  <c r="S916" i="1"/>
  <c r="X916" i="1" s="1"/>
  <c r="W916" i="1"/>
  <c r="W767" i="1"/>
  <c r="AB767" i="1" s="1"/>
  <c r="AE767" i="1" s="1"/>
  <c r="W539" i="1"/>
  <c r="Y539" i="1" s="1"/>
  <c r="S857" i="1"/>
  <c r="X857" i="1" s="1"/>
  <c r="W857" i="1"/>
  <c r="W1011" i="1"/>
  <c r="S1011" i="1"/>
  <c r="X1011" i="1" s="1"/>
  <c r="S548" i="1"/>
  <c r="X548" i="1" s="1"/>
  <c r="W548" i="1"/>
  <c r="W847" i="1"/>
  <c r="Y847" i="1" s="1"/>
  <c r="W503" i="1"/>
  <c r="Y503" i="1" s="1"/>
  <c r="W725" i="1"/>
  <c r="Y725" i="1" s="1"/>
  <c r="W369" i="1"/>
  <c r="Y369" i="1" s="1"/>
  <c r="W695" i="1"/>
  <c r="AB695" i="1" s="1"/>
  <c r="AE695" i="1" s="1"/>
  <c r="W848" i="1"/>
  <c r="AB848" i="1" s="1"/>
  <c r="AE848" i="1" s="1"/>
  <c r="W778" i="1"/>
  <c r="Y778" i="1" s="1"/>
  <c r="W1132" i="1"/>
  <c r="Y1132" i="1" s="1"/>
  <c r="W688" i="1"/>
  <c r="Y688" i="1" s="1"/>
  <c r="W869" i="1"/>
  <c r="AB869" i="1" s="1"/>
  <c r="AE869" i="1" s="1"/>
  <c r="W564" i="1"/>
  <c r="Y564" i="1" s="1"/>
  <c r="W199" i="1"/>
  <c r="AB199" i="1" s="1"/>
  <c r="AE199" i="1" s="1"/>
  <c r="W1073" i="1"/>
  <c r="Y1073" i="1" s="1"/>
  <c r="W1008" i="1"/>
  <c r="Y1008" i="1" s="1"/>
  <c r="W1070" i="1"/>
  <c r="Y1070" i="1" s="1"/>
  <c r="W136" i="1"/>
  <c r="AB136" i="1" s="1"/>
  <c r="AE136" i="1" s="1"/>
  <c r="W947" i="1"/>
  <c r="Y947" i="1" s="1"/>
  <c r="W591" i="1"/>
  <c r="AB591" i="1" s="1"/>
  <c r="AE591" i="1" s="1"/>
  <c r="W571" i="1"/>
  <c r="Y571" i="1" s="1"/>
  <c r="W887" i="1"/>
  <c r="Y887" i="1" s="1"/>
  <c r="W345" i="1"/>
  <c r="AB345" i="1" s="1"/>
  <c r="AE345" i="1" s="1"/>
  <c r="W394" i="1"/>
  <c r="AB394" i="1" s="1"/>
  <c r="AE394" i="1" s="1"/>
  <c r="W234" i="1"/>
  <c r="AB234" i="1" s="1"/>
  <c r="AE234" i="1" s="1"/>
  <c r="W496" i="1"/>
  <c r="Y496" i="1" s="1"/>
  <c r="W623" i="1"/>
  <c r="AB623" i="1" s="1"/>
  <c r="AE623" i="1" s="1"/>
  <c r="W784" i="1"/>
  <c r="AB784" i="1" s="1"/>
  <c r="AE784" i="1" s="1"/>
  <c r="W1016" i="1"/>
  <c r="AB1016" i="1" s="1"/>
  <c r="AE1016" i="1" s="1"/>
  <c r="W585" i="1"/>
  <c r="Y585" i="1" s="1"/>
  <c r="W666" i="1"/>
  <c r="Y666" i="1" s="1"/>
  <c r="W285" i="1"/>
  <c r="AB285" i="1" s="1"/>
  <c r="AE285" i="1" s="1"/>
  <c r="W872" i="1"/>
  <c r="Y872" i="1" s="1"/>
  <c r="W903" i="1"/>
  <c r="AB903" i="1" s="1"/>
  <c r="AE903" i="1" s="1"/>
  <c r="W493" i="1"/>
  <c r="AB493" i="1" s="1"/>
  <c r="AE493" i="1" s="1"/>
  <c r="W439" i="1"/>
  <c r="Y439" i="1" s="1"/>
  <c r="W821" i="1"/>
  <c r="Y821" i="1" s="1"/>
  <c r="W948" i="1"/>
  <c r="AB948" i="1" s="1"/>
  <c r="AE948" i="1" s="1"/>
  <c r="W168" i="1"/>
  <c r="Y168" i="1" s="1"/>
  <c r="W1227" i="1"/>
  <c r="Y1227" i="1" s="1"/>
  <c r="W685" i="1"/>
  <c r="AB685" i="1" s="1"/>
  <c r="AE685" i="1" s="1"/>
  <c r="W1257" i="1"/>
  <c r="Y1257" i="1" s="1"/>
  <c r="W993" i="1"/>
  <c r="Y993" i="1" s="1"/>
  <c r="W178" i="1"/>
  <c r="AB178" i="1" s="1"/>
  <c r="AE178" i="1" s="1"/>
  <c r="W258" i="1"/>
  <c r="AB258" i="1" s="1"/>
  <c r="AE258" i="1" s="1"/>
  <c r="W1211" i="1"/>
  <c r="Y1211" i="1" s="1"/>
  <c r="W927" i="1"/>
  <c r="Y927" i="1" s="1"/>
  <c r="W565" i="1"/>
  <c r="AB565" i="1" s="1"/>
  <c r="AE565" i="1" s="1"/>
  <c r="W262" i="1"/>
  <c r="Y262" i="1" s="1"/>
  <c r="W963" i="1"/>
  <c r="AB963" i="1" s="1"/>
  <c r="AE963" i="1" s="1"/>
  <c r="W188" i="1"/>
  <c r="Y188" i="1" s="1"/>
  <c r="W640" i="1"/>
  <c r="Y640" i="1" s="1"/>
  <c r="W768" i="1"/>
  <c r="Y768" i="1" s="1"/>
  <c r="W1105" i="1"/>
  <c r="AB1105" i="1" s="1"/>
  <c r="AE1105" i="1" s="1"/>
  <c r="AG1105" i="1" s="1"/>
  <c r="W736" i="1"/>
  <c r="AB736" i="1" s="1"/>
  <c r="AE736" i="1" s="1"/>
  <c r="W1009" i="1"/>
  <c r="Y1009" i="1" s="1"/>
  <c r="W447" i="1"/>
  <c r="AB447" i="1" s="1"/>
  <c r="AE447" i="1" s="1"/>
  <c r="AG447" i="1" s="1"/>
  <c r="W991" i="1"/>
  <c r="AB991" i="1" s="1"/>
  <c r="AE991" i="1" s="1"/>
  <c r="W733" i="1"/>
  <c r="AB733" i="1" s="1"/>
  <c r="AE733" i="1" s="1"/>
  <c r="W333" i="1"/>
  <c r="AB333" i="1" s="1"/>
  <c r="AE333" i="1" s="1"/>
  <c r="W992" i="1"/>
  <c r="AB992" i="1" s="1"/>
  <c r="AE992" i="1" s="1"/>
  <c r="W715" i="1"/>
  <c r="Y715" i="1" s="1"/>
  <c r="W298" i="1"/>
  <c r="AB298" i="1" s="1"/>
  <c r="AE298" i="1" s="1"/>
  <c r="W909" i="1"/>
  <c r="Y909" i="1" s="1"/>
  <c r="W1222" i="1"/>
  <c r="Y1222" i="1" s="1"/>
  <c r="W415" i="1"/>
  <c r="Y415" i="1" s="1"/>
  <c r="W488" i="1"/>
  <c r="AB488" i="1" s="1"/>
  <c r="AE488" i="1" s="1"/>
  <c r="W195" i="1"/>
  <c r="AB195" i="1" s="1"/>
  <c r="AE195" i="1" s="1"/>
  <c r="W305" i="1"/>
  <c r="AB305" i="1" s="1"/>
  <c r="AE305" i="1" s="1"/>
  <c r="W358" i="1"/>
  <c r="Y358" i="1" s="1"/>
  <c r="W1217" i="1"/>
  <c r="AB1217" i="1" s="1"/>
  <c r="AE1217" i="1" s="1"/>
  <c r="W559" i="1"/>
  <c r="AB559" i="1" s="1"/>
  <c r="AE559" i="1" s="1"/>
  <c r="W1259" i="1"/>
  <c r="Y1259" i="1" s="1"/>
  <c r="W247" i="1"/>
  <c r="Y247" i="1" s="1"/>
  <c r="W155" i="1"/>
  <c r="Y155" i="1" s="1"/>
  <c r="W1034" i="1"/>
  <c r="AB1034" i="1" s="1"/>
  <c r="AE1034" i="1" s="1"/>
  <c r="W1153" i="1"/>
  <c r="Y1153" i="1" s="1"/>
  <c r="W880" i="1"/>
  <c r="AB880" i="1" s="1"/>
  <c r="AE880" i="1" s="1"/>
  <c r="W745" i="1"/>
  <c r="Y745" i="1" s="1"/>
  <c r="W435" i="1"/>
  <c r="AB435" i="1" s="1"/>
  <c r="AE435" i="1" s="1"/>
  <c r="W740" i="1"/>
  <c r="Y740" i="1" s="1"/>
  <c r="W259" i="1"/>
  <c r="Y259" i="1" s="1"/>
  <c r="W270" i="1"/>
  <c r="Y270" i="1" s="1"/>
  <c r="W196" i="1"/>
  <c r="Y196" i="1" s="1"/>
  <c r="W726" i="1"/>
  <c r="Y726" i="1" s="1"/>
  <c r="W302" i="1"/>
  <c r="AB302" i="1" s="1"/>
  <c r="AE302" i="1" s="1"/>
  <c r="W809" i="1"/>
  <c r="Y809" i="1" s="1"/>
  <c r="W122" i="1"/>
  <c r="Y122" i="1" s="1"/>
  <c r="W762" i="1"/>
  <c r="Y762" i="1" s="1"/>
  <c r="W194" i="1"/>
  <c r="Y194" i="1" s="1"/>
  <c r="W807" i="1"/>
  <c r="Y807" i="1" s="1"/>
  <c r="W1142" i="1"/>
  <c r="AB1142" i="1" s="1"/>
  <c r="AE1142" i="1" s="1"/>
  <c r="W296" i="1"/>
  <c r="Y296" i="1" s="1"/>
  <c r="W132" i="1"/>
  <c r="Y132" i="1" s="1"/>
  <c r="W424" i="1"/>
  <c r="Y424" i="1" s="1"/>
  <c r="W1127" i="1"/>
  <c r="Y1127" i="1" s="1"/>
  <c r="W949" i="1"/>
  <c r="AB949" i="1" s="1"/>
  <c r="AE949" i="1" s="1"/>
  <c r="W1060" i="1"/>
  <c r="AB1060" i="1" s="1"/>
  <c r="AE1060" i="1" s="1"/>
  <c r="W1084" i="1"/>
  <c r="AB1084" i="1" s="1"/>
  <c r="AE1084" i="1" s="1"/>
  <c r="W328" i="1"/>
  <c r="AB328" i="1" s="1"/>
  <c r="AE328" i="1" s="1"/>
  <c r="W1260" i="1"/>
  <c r="Y1260" i="1" s="1"/>
  <c r="W458" i="1"/>
  <c r="Y458" i="1" s="1"/>
  <c r="W755" i="1"/>
  <c r="Y755" i="1" s="1"/>
  <c r="W751" i="1"/>
  <c r="Y751" i="1" s="1"/>
  <c r="W281" i="1"/>
  <c r="AB281" i="1" s="1"/>
  <c r="AE281" i="1" s="1"/>
  <c r="W1228" i="1"/>
  <c r="Y1228" i="1" s="1"/>
  <c r="W191" i="1"/>
  <c r="Y191" i="1" s="1"/>
  <c r="W1039" i="1"/>
  <c r="Y1039" i="1" s="1"/>
  <c r="W190" i="1"/>
  <c r="AB190" i="1" s="1"/>
  <c r="AE190" i="1" s="1"/>
  <c r="W731" i="1"/>
  <c r="Y731" i="1" s="1"/>
  <c r="W876" i="1"/>
  <c r="Y876" i="1" s="1"/>
  <c r="W410" i="1"/>
  <c r="AB410" i="1" s="1"/>
  <c r="AE410" i="1" s="1"/>
  <c r="AG410" i="1" s="1"/>
  <c r="S528" i="1"/>
  <c r="X528" i="1" s="1"/>
  <c r="AB528" i="1" s="1"/>
  <c r="AE528" i="1" s="1"/>
  <c r="W385" i="1"/>
  <c r="AB385" i="1" s="1"/>
  <c r="AE385" i="1" s="1"/>
  <c r="AG385" i="1" s="1"/>
  <c r="W1047" i="1"/>
  <c r="AB1047" i="1" s="1"/>
  <c r="AE1047" i="1" s="1"/>
  <c r="W1146" i="1"/>
  <c r="Y1146" i="1" s="1"/>
  <c r="W788" i="1"/>
  <c r="AB788" i="1" s="1"/>
  <c r="AE788" i="1" s="1"/>
  <c r="W906" i="1"/>
  <c r="Y906" i="1" s="1"/>
  <c r="W966" i="1"/>
  <c r="Y966" i="1" s="1"/>
  <c r="W309" i="1"/>
  <c r="AB309" i="1" s="1"/>
  <c r="AE309" i="1" s="1"/>
  <c r="W1236" i="1"/>
  <c r="Y1236" i="1" s="1"/>
  <c r="W627" i="1"/>
  <c r="Y627" i="1" s="1"/>
  <c r="W76" i="1"/>
  <c r="AB76" i="1" s="1"/>
  <c r="AE76" i="1" s="1"/>
  <c r="AG76" i="1" s="1"/>
  <c r="W306" i="1"/>
  <c r="AB306" i="1" s="1"/>
  <c r="AE306" i="1" s="1"/>
  <c r="W412" i="1"/>
  <c r="Y412" i="1" s="1"/>
  <c r="W1179" i="1"/>
  <c r="AB1179" i="1" s="1"/>
  <c r="AE1179" i="1" s="1"/>
  <c r="W717" i="1"/>
  <c r="Y717" i="1" s="1"/>
  <c r="W173" i="1"/>
  <c r="AB173" i="1" s="1"/>
  <c r="AE173" i="1" s="1"/>
  <c r="W919" i="1"/>
  <c r="Y919" i="1" s="1"/>
  <c r="W417" i="1"/>
  <c r="AB417" i="1" s="1"/>
  <c r="AE417" i="1" s="1"/>
  <c r="W975" i="1"/>
  <c r="AB975" i="1" s="1"/>
  <c r="AE975" i="1" s="1"/>
  <c r="W74" i="1"/>
  <c r="Y74" i="1" s="1"/>
  <c r="W216" i="1"/>
  <c r="Y216" i="1" s="1"/>
  <c r="W1109" i="1"/>
  <c r="Y1109" i="1" s="1"/>
  <c r="W374" i="1"/>
  <c r="AB374" i="1" s="1"/>
  <c r="AE374" i="1" s="1"/>
  <c r="W606" i="1"/>
  <c r="AB606" i="1" s="1"/>
  <c r="AE606" i="1" s="1"/>
  <c r="W177" i="1"/>
  <c r="Y177" i="1" s="1"/>
  <c r="W192" i="1"/>
  <c r="Y192" i="1" s="1"/>
  <c r="W555" i="1"/>
  <c r="AB555" i="1" s="1"/>
  <c r="AE555" i="1" s="1"/>
  <c r="W609" i="1"/>
  <c r="Y609" i="1" s="1"/>
  <c r="W570" i="1"/>
  <c r="AB570" i="1" s="1"/>
  <c r="AE570" i="1" s="1"/>
  <c r="W113" i="1"/>
  <c r="Y113" i="1" s="1"/>
  <c r="W416" i="1"/>
  <c r="Y416" i="1" s="1"/>
  <c r="W107" i="1"/>
  <c r="Y107" i="1" s="1"/>
  <c r="W656" i="1"/>
  <c r="AB656" i="1" s="1"/>
  <c r="AE656" i="1" s="1"/>
  <c r="W1218" i="1"/>
  <c r="Y1218" i="1" s="1"/>
  <c r="W939" i="1"/>
  <c r="Y939" i="1" s="1"/>
  <c r="W215" i="1"/>
  <c r="Y215" i="1" s="1"/>
  <c r="W353" i="1"/>
  <c r="AB353" i="1" s="1"/>
  <c r="AE353" i="1" s="1"/>
  <c r="AG353" i="1" s="1"/>
  <c r="W453" i="1"/>
  <c r="AB453" i="1" s="1"/>
  <c r="AE453" i="1" s="1"/>
  <c r="W1226" i="1"/>
  <c r="AB1226" i="1" s="1"/>
  <c r="AE1226" i="1" s="1"/>
  <c r="W1035" i="1"/>
  <c r="AB1035" i="1" s="1"/>
  <c r="AE1035" i="1" s="1"/>
  <c r="W724" i="1"/>
  <c r="Y724" i="1" s="1"/>
  <c r="W267" i="1"/>
  <c r="AB267" i="1" s="1"/>
  <c r="AE267" i="1" s="1"/>
  <c r="W704" i="1"/>
  <c r="Y704" i="1" s="1"/>
  <c r="W766" i="1"/>
  <c r="AB766" i="1" s="1"/>
  <c r="AE766" i="1" s="1"/>
  <c r="W862" i="1"/>
  <c r="AB862" i="1" s="1"/>
  <c r="AE862" i="1" s="1"/>
  <c r="W651" i="1"/>
  <c r="AB651" i="1" s="1"/>
  <c r="AE651" i="1" s="1"/>
  <c r="W1068" i="1"/>
  <c r="AB1068" i="1" s="1"/>
  <c r="AE1068" i="1" s="1"/>
  <c r="W406" i="1"/>
  <c r="Y406" i="1" s="1"/>
  <c r="W95" i="1"/>
  <c r="Y95" i="1" s="1"/>
  <c r="W540" i="1"/>
  <c r="AB540" i="1" s="1"/>
  <c r="AE540" i="1" s="1"/>
  <c r="W463" i="1"/>
  <c r="AB463" i="1" s="1"/>
  <c r="W100" i="1"/>
  <c r="AB100" i="1" s="1"/>
  <c r="AE100" i="1" s="1"/>
  <c r="AG100" i="1" s="1"/>
  <c r="W922" i="1"/>
  <c r="Y922" i="1" s="1"/>
  <c r="W284" i="1"/>
  <c r="AB284" i="1" s="1"/>
  <c r="AE284" i="1" s="1"/>
  <c r="W610" i="1"/>
  <c r="AB610" i="1" s="1"/>
  <c r="AE610" i="1" s="1"/>
  <c r="W386" i="1"/>
  <c r="Y386" i="1" s="1"/>
  <c r="W478" i="1"/>
  <c r="Y478" i="1" s="1"/>
  <c r="W317" i="1"/>
  <c r="AB317" i="1" s="1"/>
  <c r="AE317" i="1" s="1"/>
  <c r="W635" i="1"/>
  <c r="Y635" i="1" s="1"/>
  <c r="W632" i="1"/>
  <c r="AB632" i="1" s="1"/>
  <c r="AE632" i="1" s="1"/>
  <c r="W266" i="1"/>
  <c r="AB266" i="1" s="1"/>
  <c r="AE266" i="1" s="1"/>
  <c r="W1197" i="1"/>
  <c r="AB1197" i="1" s="1"/>
  <c r="AE1197" i="1" s="1"/>
  <c r="W492" i="1"/>
  <c r="Y492" i="1" s="1"/>
  <c r="W971" i="1"/>
  <c r="Y971" i="1" s="1"/>
  <c r="W1081" i="1"/>
  <c r="AB1081" i="1" s="1"/>
  <c r="AE1081" i="1" s="1"/>
  <c r="AG1081" i="1" s="1"/>
  <c r="W1168" i="1"/>
  <c r="Y1168" i="1" s="1"/>
  <c r="W836" i="1"/>
  <c r="AB836" i="1" s="1"/>
  <c r="AE836" i="1" s="1"/>
  <c r="W73" i="1"/>
  <c r="Y73" i="1" s="1"/>
  <c r="W511" i="1"/>
  <c r="Y511" i="1" s="1"/>
  <c r="W615" i="1"/>
  <c r="Y615" i="1" s="1"/>
  <c r="W141" i="1"/>
  <c r="Y141" i="1" s="1"/>
  <c r="W802" i="1"/>
  <c r="Y802" i="1" s="1"/>
  <c r="W324" i="1"/>
  <c r="AB324" i="1" s="1"/>
  <c r="AE324" i="1" s="1"/>
  <c r="W301" i="1"/>
  <c r="Y301" i="1" s="1"/>
  <c r="W263" i="1"/>
  <c r="AB263" i="1" s="1"/>
  <c r="AE263" i="1" s="1"/>
  <c r="W1157" i="1"/>
  <c r="AB1157" i="1" s="1"/>
  <c r="AE1157" i="1" s="1"/>
  <c r="W147" i="1"/>
  <c r="Y147" i="1" s="1"/>
  <c r="W693" i="1"/>
  <c r="AB693" i="1" s="1"/>
  <c r="AE693" i="1" s="1"/>
  <c r="W347" i="1"/>
  <c r="AB347" i="1" s="1"/>
  <c r="AE347" i="1" s="1"/>
  <c r="W1067" i="1"/>
  <c r="Y1067" i="1" s="1"/>
  <c r="W342" i="1"/>
  <c r="AB342" i="1" s="1"/>
  <c r="AE342" i="1" s="1"/>
  <c r="W637" i="1"/>
  <c r="Y637" i="1" s="1"/>
  <c r="W1223" i="1"/>
  <c r="AB1223" i="1" s="1"/>
  <c r="AE1223" i="1" s="1"/>
  <c r="W943" i="1"/>
  <c r="Y943" i="1" s="1"/>
  <c r="W1082" i="1"/>
  <c r="AB1082" i="1" s="1"/>
  <c r="AE1082" i="1" s="1"/>
  <c r="W841" i="1"/>
  <c r="AB841" i="1" s="1"/>
  <c r="AE841" i="1" s="1"/>
  <c r="W1033" i="1"/>
  <c r="AB1033" i="1" s="1"/>
  <c r="AE1033" i="1" s="1"/>
  <c r="W674" i="1"/>
  <c r="AB674" i="1" s="1"/>
  <c r="AE674" i="1" s="1"/>
  <c r="W81" i="1"/>
  <c r="Y81" i="1" s="1"/>
  <c r="W489" i="1"/>
  <c r="AB489" i="1" s="1"/>
  <c r="AE489" i="1" s="1"/>
  <c r="W276" i="1"/>
  <c r="AB276" i="1" s="1"/>
  <c r="AE276" i="1" s="1"/>
  <c r="W730" i="1"/>
  <c r="Y730" i="1" s="1"/>
  <c r="W782" i="1"/>
  <c r="AB782" i="1" s="1"/>
  <c r="AE782" i="1" s="1"/>
  <c r="W770" i="1"/>
  <c r="Y770" i="1" s="1"/>
  <c r="W1256" i="1"/>
  <c r="Y1256" i="1" s="1"/>
  <c r="W617" i="1"/>
  <c r="Y617" i="1" s="1"/>
  <c r="W1166" i="1"/>
  <c r="Y1166" i="1" s="1"/>
  <c r="W69" i="1"/>
  <c r="AB69" i="1" s="1"/>
  <c r="AE69" i="1" s="1"/>
  <c r="W701" i="1"/>
  <c r="AB701" i="1" s="1"/>
  <c r="AE701" i="1" s="1"/>
  <c r="W978" i="1"/>
  <c r="Y978" i="1" s="1"/>
  <c r="W786" i="1"/>
  <c r="AB786" i="1" s="1"/>
  <c r="AE786" i="1" s="1"/>
  <c r="W332" i="1"/>
  <c r="Y332" i="1" s="1"/>
  <c r="W514" i="1"/>
  <c r="Y514" i="1" s="1"/>
  <c r="W1186" i="1"/>
  <c r="Y1186" i="1" s="1"/>
  <c r="W475" i="1"/>
  <c r="AB475" i="1" s="1"/>
  <c r="AE475" i="1" s="1"/>
  <c r="W981" i="1"/>
  <c r="Y981" i="1" s="1"/>
  <c r="W650" i="1"/>
  <c r="Y650" i="1" s="1"/>
  <c r="W379" i="1"/>
  <c r="Y379" i="1" s="1"/>
  <c r="W268" i="1"/>
  <c r="Y268" i="1" s="1"/>
  <c r="W858" i="1"/>
  <c r="Y858" i="1" s="1"/>
  <c r="W413" i="1"/>
  <c r="Y413" i="1" s="1"/>
  <c r="W223" i="1"/>
  <c r="Y223" i="1" s="1"/>
  <c r="W418" i="1"/>
  <c r="Y418" i="1" s="1"/>
  <c r="W895" i="1"/>
  <c r="Y895" i="1" s="1"/>
  <c r="W931" i="1"/>
  <c r="Y931" i="1" s="1"/>
  <c r="W987" i="1"/>
  <c r="AB987" i="1" s="1"/>
  <c r="AE987" i="1" s="1"/>
  <c r="AG987" i="1" s="1"/>
  <c r="W1141" i="1"/>
  <c r="Y1141" i="1" s="1"/>
  <c r="W616" i="1"/>
  <c r="Y616" i="1" s="1"/>
  <c r="W1048" i="1"/>
  <c r="AB1048" i="1" s="1"/>
  <c r="AE1048" i="1" s="1"/>
  <c r="W742" i="1"/>
  <c r="AB742" i="1" s="1"/>
  <c r="AE742" i="1" s="1"/>
  <c r="W613" i="1"/>
  <c r="Y613" i="1" s="1"/>
  <c r="W329" i="1"/>
  <c r="Y329" i="1" s="1"/>
  <c r="W431" i="1"/>
  <c r="AB431" i="1" s="1"/>
  <c r="AE431" i="1" s="1"/>
  <c r="AG431" i="1" s="1"/>
  <c r="W727" i="1"/>
  <c r="AB727" i="1" s="1"/>
  <c r="AE727" i="1" s="1"/>
  <c r="W572" i="1"/>
  <c r="Y572" i="1" s="1"/>
  <c r="W323" i="1"/>
  <c r="AB323" i="1" s="1"/>
  <c r="AE323" i="1" s="1"/>
  <c r="W212" i="1"/>
  <c r="Y212" i="1" s="1"/>
  <c r="W1010" i="1"/>
  <c r="Y1010" i="1" s="1"/>
  <c r="W1021" i="1"/>
  <c r="Y1021" i="1" s="1"/>
  <c r="W626" i="1"/>
  <c r="Y626" i="1" s="1"/>
  <c r="AG63" i="1"/>
  <c r="AG51" i="1"/>
  <c r="AG55" i="1"/>
  <c r="W482" i="1"/>
  <c r="AB482" i="1" s="1"/>
  <c r="AE482" i="1" s="1"/>
  <c r="W589" i="1"/>
  <c r="Y589" i="1" s="1"/>
  <c r="W1209" i="1"/>
  <c r="AB1209" i="1" s="1"/>
  <c r="AE1209" i="1" s="1"/>
  <c r="L7" i="2"/>
  <c r="M7" i="2" s="1"/>
  <c r="N7" i="2" s="1"/>
  <c r="C6" i="2"/>
  <c r="Y1289" i="1"/>
  <c r="W642" i="1"/>
  <c r="S642" i="1"/>
  <c r="X642" i="1" s="1"/>
  <c r="C27" i="2"/>
  <c r="L26" i="2"/>
  <c r="M26" i="2" s="1"/>
  <c r="N26" i="2" s="1"/>
  <c r="AB56" i="1"/>
  <c r="AE56" i="1" s="1"/>
  <c r="AG56" i="1" s="1"/>
  <c r="AB62" i="1"/>
  <c r="AE62" i="1" s="1"/>
  <c r="AG62" i="1" s="1"/>
  <c r="AH62" i="1" s="1"/>
  <c r="AG411" i="1"/>
  <c r="AG47" i="1"/>
  <c r="Y47" i="1"/>
  <c r="Y63" i="1"/>
  <c r="AB46" i="1"/>
  <c r="AE46" i="1" s="1"/>
  <c r="AG46" i="1" s="1"/>
  <c r="AB45" i="1"/>
  <c r="AE45" i="1" s="1"/>
  <c r="AG45" i="1" s="1"/>
  <c r="Y51" i="1"/>
  <c r="AB48" i="1"/>
  <c r="AE48" i="1" s="1"/>
  <c r="AG48" i="1" s="1"/>
  <c r="AH48" i="1" s="1"/>
  <c r="AB54" i="1"/>
  <c r="AE54" i="1" s="1"/>
  <c r="AG54" i="1" s="1"/>
  <c r="Y50" i="1"/>
  <c r="AG53" i="1"/>
  <c r="Y411" i="1"/>
  <c r="Y53" i="1"/>
  <c r="Y61" i="1"/>
  <c r="AB61" i="1"/>
  <c r="AE61" i="1" s="1"/>
  <c r="AG61" i="1" s="1"/>
  <c r="AG50" i="1"/>
  <c r="AB58" i="1"/>
  <c r="AE58" i="1" s="1"/>
  <c r="AB52" i="1"/>
  <c r="AE52" i="1" s="1"/>
  <c r="AG52" i="1" s="1"/>
  <c r="Y55" i="1"/>
  <c r="W20" i="1"/>
  <c r="W16" i="1"/>
  <c r="W43" i="1"/>
  <c r="W19" i="1"/>
  <c r="W42" i="1"/>
  <c r="W41" i="1"/>
  <c r="W39" i="1"/>
  <c r="W32" i="1"/>
  <c r="W29" i="1"/>
  <c r="W12" i="1"/>
  <c r="W15" i="1"/>
  <c r="W25" i="1"/>
  <c r="W37" i="1"/>
  <c r="W35" i="1"/>
  <c r="W26" i="1"/>
  <c r="W11" i="1"/>
  <c r="W22" i="1"/>
  <c r="W27" i="1"/>
  <c r="W36" i="1"/>
  <c r="W17" i="1"/>
  <c r="W14" i="1"/>
  <c r="W13" i="1"/>
  <c r="W18" i="1"/>
  <c r="W38" i="1"/>
  <c r="W31" i="1"/>
  <c r="W34" i="1"/>
  <c r="W21" i="1"/>
  <c r="W30" i="1"/>
  <c r="W40" i="1"/>
  <c r="W33" i="1"/>
  <c r="W44" i="1"/>
  <c r="W9" i="1"/>
  <c r="W8" i="1"/>
  <c r="W7" i="1"/>
  <c r="W10" i="1"/>
  <c r="X23" i="1"/>
  <c r="W23" i="1"/>
  <c r="X24" i="1"/>
  <c r="W24" i="1"/>
  <c r="X43" i="1"/>
  <c r="X32" i="1"/>
  <c r="X44" i="1"/>
  <c r="X30" i="1"/>
  <c r="X28" i="1"/>
  <c r="Y28" i="1" s="1"/>
  <c r="X39" i="1"/>
  <c r="X37" i="1"/>
  <c r="X34" i="1"/>
  <c r="X33" i="1"/>
  <c r="X31" i="1"/>
  <c r="X29" i="1"/>
  <c r="X40" i="1"/>
  <c r="X42" i="1"/>
  <c r="X38" i="1"/>
  <c r="X35" i="1"/>
  <c r="X36" i="1"/>
  <c r="X41" i="1"/>
  <c r="X26" i="1"/>
  <c r="X27" i="1"/>
  <c r="X25" i="1"/>
  <c r="X11" i="1"/>
  <c r="X19" i="1"/>
  <c r="X22" i="1"/>
  <c r="X15" i="1"/>
  <c r="X21" i="1"/>
  <c r="X13" i="1"/>
  <c r="X9" i="1"/>
  <c r="X14" i="1"/>
  <c r="X16" i="1"/>
  <c r="X7" i="1"/>
  <c r="X8" i="1"/>
  <c r="X18" i="1"/>
  <c r="X10" i="1"/>
  <c r="X17" i="1"/>
  <c r="X12" i="1"/>
  <c r="X20" i="1"/>
  <c r="AH1198" i="1"/>
  <c r="AH1081" i="1"/>
  <c r="AH385" i="1"/>
  <c r="AH411" i="1"/>
  <c r="AH579" i="1"/>
  <c r="AH295" i="1"/>
  <c r="AH46" i="1"/>
  <c r="AH410" i="1"/>
  <c r="AH594" i="1"/>
  <c r="AH934" i="1"/>
  <c r="AH431" i="1"/>
  <c r="AH703" i="1"/>
  <c r="AH1105" i="1"/>
  <c r="AH470" i="1"/>
  <c r="AH692" i="1"/>
  <c r="AH1116" i="1"/>
  <c r="AH56" i="1"/>
  <c r="AH100" i="1"/>
  <c r="AH61" i="1"/>
  <c r="AH50" i="1"/>
  <c r="AH987" i="1"/>
  <c r="AH691" i="1"/>
  <c r="AH618" i="1"/>
  <c r="AH813" i="1"/>
  <c r="AH455" i="1"/>
  <c r="AH157" i="1"/>
  <c r="AH45" i="1"/>
  <c r="AH63" i="1"/>
  <c r="AH462" i="1"/>
  <c r="AH47" i="1"/>
  <c r="AH353" i="1"/>
  <c r="AH448" i="1"/>
  <c r="AH1018" i="1"/>
  <c r="AH53" i="1"/>
  <c r="AH207" i="1"/>
  <c r="AH52" i="1"/>
  <c r="AH51" i="1"/>
  <c r="AH76" i="1"/>
  <c r="AH1030" i="1"/>
  <c r="AH447" i="1"/>
  <c r="AH512" i="1"/>
  <c r="AH55" i="1"/>
  <c r="AH54" i="1"/>
  <c r="AB5" i="1" l="1"/>
  <c r="AE5" i="1" s="1"/>
  <c r="AB1069" i="1"/>
  <c r="AE1069" i="1" s="1"/>
  <c r="Y134" i="1"/>
  <c r="Y295" i="1"/>
  <c r="Y79" i="1"/>
  <c r="L18" i="5"/>
  <c r="AB926" i="1"/>
  <c r="AE926" i="1" s="1"/>
  <c r="AG926" i="1" s="1"/>
  <c r="Y1000" i="1"/>
  <c r="AG79" i="1"/>
  <c r="AB139" i="1"/>
  <c r="AE139" i="1" s="1"/>
  <c r="Y1024" i="1"/>
  <c r="Y257" i="1"/>
  <c r="AB1088" i="1"/>
  <c r="AE1088" i="1" s="1"/>
  <c r="AB500" i="1"/>
  <c r="AE500" i="1" s="1"/>
  <c r="Y763" i="1"/>
  <c r="Y671" i="1"/>
  <c r="AG763" i="1"/>
  <c r="AH763" i="1" s="1"/>
  <c r="AB1120" i="1"/>
  <c r="AE1120" i="1" s="1"/>
  <c r="AG1120" i="1" s="1"/>
  <c r="AB800" i="1"/>
  <c r="AE800" i="1" s="1"/>
  <c r="AG800" i="1" s="1"/>
  <c r="AB929" i="1"/>
  <c r="AE929" i="1" s="1"/>
  <c r="Y186" i="1"/>
  <c r="Y90" i="1"/>
  <c r="AB180" i="1"/>
  <c r="AE180" i="1" s="1"/>
  <c r="AG180" i="1" s="1"/>
  <c r="AB110" i="1"/>
  <c r="AE110" i="1" s="1"/>
  <c r="AG110" i="1" s="1"/>
  <c r="Y157" i="1"/>
  <c r="Y967" i="1"/>
  <c r="AB884" i="1"/>
  <c r="AE884" i="1" s="1"/>
  <c r="AG884" i="1" s="1"/>
  <c r="AB1002" i="1"/>
  <c r="AE1002" i="1" s="1"/>
  <c r="AG1024" i="1"/>
  <c r="AH1024" i="1" s="1"/>
  <c r="AE671" i="1"/>
  <c r="AG671" i="1" s="1"/>
  <c r="AB834" i="1"/>
  <c r="AE834" i="1" s="1"/>
  <c r="AG834" i="1" s="1"/>
  <c r="AB89" i="1"/>
  <c r="AE89" i="1" s="1"/>
  <c r="AB890" i="1"/>
  <c r="AE890" i="1" s="1"/>
  <c r="AB486" i="1"/>
  <c r="AE486" i="1" s="1"/>
  <c r="AB639" i="1"/>
  <c r="AE639" i="1" s="1"/>
  <c r="AG639" i="1" s="1"/>
  <c r="AB979" i="1"/>
  <c r="AE979" i="1" s="1"/>
  <c r="AG66" i="1"/>
  <c r="Y66" i="1"/>
  <c r="AB818" i="1"/>
  <c r="AE818" i="1" s="1"/>
  <c r="AG967" i="1"/>
  <c r="AB568" i="1"/>
  <c r="AE568" i="1" s="1"/>
  <c r="AG568" i="1" s="1"/>
  <c r="AB1169" i="1"/>
  <c r="AE1169" i="1" s="1"/>
  <c r="AG1169" i="1" s="1"/>
  <c r="AB953" i="1"/>
  <c r="AE953" i="1" s="1"/>
  <c r="AB885" i="1"/>
  <c r="AE885" i="1" s="1"/>
  <c r="AG885" i="1" s="1"/>
  <c r="AB397" i="1"/>
  <c r="AE397" i="1" s="1"/>
  <c r="AG397" i="1" s="1"/>
  <c r="Y154" i="1"/>
  <c r="AB80" i="1"/>
  <c r="AE80" i="1" s="1"/>
  <c r="AG80" i="1" s="1"/>
  <c r="AB601" i="1"/>
  <c r="AE601" i="1" s="1"/>
  <c r="AG601" i="1" s="1"/>
  <c r="Y1093" i="1"/>
  <c r="Y983" i="1"/>
  <c r="AB972" i="1"/>
  <c r="AE972" i="1" s="1"/>
  <c r="AB1242" i="1"/>
  <c r="AE1242" i="1" s="1"/>
  <c r="AG1242" i="1" s="1"/>
  <c r="Y1022" i="1"/>
  <c r="AB600" i="1"/>
  <c r="AE600" i="1" s="1"/>
  <c r="AG686" i="1"/>
  <c r="Y686" i="1"/>
  <c r="AB393" i="1"/>
  <c r="AE393" i="1" s="1"/>
  <c r="AG393" i="1" s="1"/>
  <c r="AB675" i="1"/>
  <c r="AE675" i="1" s="1"/>
  <c r="AB1143" i="1"/>
  <c r="AE1143" i="1" s="1"/>
  <c r="AG1143" i="1" s="1"/>
  <c r="Y211" i="1"/>
  <c r="AG154" i="1"/>
  <c r="AB404" i="1"/>
  <c r="AE404" i="1" s="1"/>
  <c r="AG404" i="1" s="1"/>
  <c r="AB641" i="1"/>
  <c r="AE641" i="1" s="1"/>
  <c r="AG783" i="1"/>
  <c r="AB204" i="1"/>
  <c r="AE204" i="1" s="1"/>
  <c r="Y1147" i="1"/>
  <c r="Y783" i="1"/>
  <c r="AB1085" i="1"/>
  <c r="AE1085" i="1" s="1"/>
  <c r="AB603" i="1"/>
  <c r="AE603" i="1" s="1"/>
  <c r="AG603" i="1" s="1"/>
  <c r="Y1266" i="1"/>
  <c r="Y921" i="1"/>
  <c r="AB816" i="1"/>
  <c r="AE816" i="1" s="1"/>
  <c r="AG816" i="1" s="1"/>
  <c r="AB1201" i="1"/>
  <c r="AE1201" i="1" s="1"/>
  <c r="AG1201" i="1" s="1"/>
  <c r="Y1122" i="1"/>
  <c r="AG1122" i="1"/>
  <c r="AH1122" i="1" s="1"/>
  <c r="AB487" i="1"/>
  <c r="AE487" i="1" s="1"/>
  <c r="AG487" i="1" s="1"/>
  <c r="AG211" i="1"/>
  <c r="AB721" i="1"/>
  <c r="AE721" i="1" s="1"/>
  <c r="Y422" i="1"/>
  <c r="Y846" i="1"/>
  <c r="AB242" i="1"/>
  <c r="AE242" i="1" s="1"/>
  <c r="AG242" i="1" s="1"/>
  <c r="Y1155" i="1"/>
  <c r="Y798" i="1"/>
  <c r="AG422" i="1"/>
  <c r="AB336" i="1"/>
  <c r="AE336" i="1" s="1"/>
  <c r="AB670" i="1"/>
  <c r="AE670" i="1" s="1"/>
  <c r="Y464" i="1"/>
  <c r="AB240" i="1"/>
  <c r="AE240" i="1" s="1"/>
  <c r="AG240" i="1" s="1"/>
  <c r="AB515" i="1"/>
  <c r="AE515" i="1" s="1"/>
  <c r="AB1063" i="1"/>
  <c r="AE1063" i="1" s="1"/>
  <c r="AG969" i="1"/>
  <c r="AB974" i="1"/>
  <c r="AE974" i="1" s="1"/>
  <c r="AG974" i="1" s="1"/>
  <c r="Y864" i="1"/>
  <c r="AB248" i="1"/>
  <c r="AE248" i="1" s="1"/>
  <c r="AG248" i="1" s="1"/>
  <c r="AG206" i="1"/>
  <c r="AG1159" i="1"/>
  <c r="Y206" i="1"/>
  <c r="Y1159" i="1"/>
  <c r="AG1266" i="1"/>
  <c r="AB629" i="1"/>
  <c r="AE629" i="1" s="1"/>
  <c r="AB436" i="1"/>
  <c r="AE436" i="1" s="1"/>
  <c r="AG1155" i="1"/>
  <c r="AG643" i="1"/>
  <c r="AB152" i="1"/>
  <c r="AE152" i="1" s="1"/>
  <c r="AG152" i="1" s="1"/>
  <c r="AG1147" i="1"/>
  <c r="AB811" i="1"/>
  <c r="AE811" i="1" s="1"/>
  <c r="Y969" i="1"/>
  <c r="Y643" i="1"/>
  <c r="AG169" i="1"/>
  <c r="Y630" i="1"/>
  <c r="AB634" i="1"/>
  <c r="AE634" i="1" s="1"/>
  <c r="AB716" i="1"/>
  <c r="AE716" i="1" s="1"/>
  <c r="AG716" i="1" s="1"/>
  <c r="AB1075" i="1"/>
  <c r="AE1075" i="1" s="1"/>
  <c r="AG1075" i="1" s="1"/>
  <c r="AG937" i="1"/>
  <c r="Y937" i="1"/>
  <c r="Y271" i="1"/>
  <c r="Y1027" i="1"/>
  <c r="AB438" i="1"/>
  <c r="AE438" i="1" s="1"/>
  <c r="AG438" i="1" s="1"/>
  <c r="Y169" i="1"/>
  <c r="AG630" i="1"/>
  <c r="AB1247" i="1"/>
  <c r="AE1247" i="1" s="1"/>
  <c r="AB287" i="1"/>
  <c r="AE287" i="1" s="1"/>
  <c r="AG287" i="1" s="1"/>
  <c r="AB595" i="1"/>
  <c r="AE595" i="1" s="1"/>
  <c r="AG595" i="1" s="1"/>
  <c r="AB658" i="1"/>
  <c r="AE658" i="1" s="1"/>
  <c r="AB679" i="1"/>
  <c r="AE679" i="1" s="1"/>
  <c r="AB611" i="1"/>
  <c r="AE611" i="1" s="1"/>
  <c r="AG611" i="1" s="1"/>
  <c r="AB576" i="1"/>
  <c r="AE576" i="1" s="1"/>
  <c r="AB754" i="1"/>
  <c r="AE754" i="1" s="1"/>
  <c r="AG754" i="1" s="1"/>
  <c r="AG134" i="1"/>
  <c r="Y129" i="1"/>
  <c r="Y803" i="1"/>
  <c r="AB101" i="1"/>
  <c r="AE101" i="1" s="1"/>
  <c r="AB806" i="1"/>
  <c r="AE806" i="1" s="1"/>
  <c r="AG806" i="1" s="1"/>
  <c r="Y49" i="1"/>
  <c r="AB377" i="1"/>
  <c r="AE377" i="1" s="1"/>
  <c r="AB175" i="1"/>
  <c r="AE175" i="1" s="1"/>
  <c r="AB597" i="1"/>
  <c r="AE597" i="1" s="1"/>
  <c r="AG597" i="1" s="1"/>
  <c r="AB367" i="1"/>
  <c r="AE367" i="1" s="1"/>
  <c r="AG367" i="1" s="1"/>
  <c r="Y529" i="1"/>
  <c r="AB778" i="1"/>
  <c r="AE778" i="1" s="1"/>
  <c r="AG778" i="1" s="1"/>
  <c r="AB608" i="1"/>
  <c r="AE608" i="1" s="1"/>
  <c r="AG1003" i="1"/>
  <c r="Y1003" i="1"/>
  <c r="AG129" i="1"/>
  <c r="AH129" i="1" s="1"/>
  <c r="AE146" i="1"/>
  <c r="AG146" i="1" s="1"/>
  <c r="Y146" i="1"/>
  <c r="AB440" i="1"/>
  <c r="AE440" i="1" s="1"/>
  <c r="AG440" i="1" s="1"/>
  <c r="AB1050" i="1"/>
  <c r="AE1050" i="1" s="1"/>
  <c r="AG1050" i="1" s="1"/>
  <c r="AH1050" i="1" s="1"/>
  <c r="AB320" i="1"/>
  <c r="AE320" i="1" s="1"/>
  <c r="AG320" i="1" s="1"/>
  <c r="AH320" i="1" s="1"/>
  <c r="Y817" i="1"/>
  <c r="AB860" i="1"/>
  <c r="AE860" i="1" s="1"/>
  <c r="Y131" i="1"/>
  <c r="AG817" i="1"/>
  <c r="AB99" i="1"/>
  <c r="AE99" i="1" s="1"/>
  <c r="AG99" i="1" s="1"/>
  <c r="Y202" i="1"/>
  <c r="Y124" i="1"/>
  <c r="Y913" i="1"/>
  <c r="AB990" i="1"/>
  <c r="AE990" i="1" s="1"/>
  <c r="AG990" i="1" s="1"/>
  <c r="AB942" i="1"/>
  <c r="AE942" i="1" s="1"/>
  <c r="AG942" i="1" s="1"/>
  <c r="AB1246" i="1"/>
  <c r="AE1246" i="1" s="1"/>
  <c r="AG1246" i="1" s="1"/>
  <c r="AB799" i="1"/>
  <c r="AE799" i="1" s="1"/>
  <c r="AG799" i="1" s="1"/>
  <c r="AB225" i="1"/>
  <c r="AE225" i="1" s="1"/>
  <c r="AG225" i="1" s="1"/>
  <c r="AB682" i="1"/>
  <c r="AE682" i="1" s="1"/>
  <c r="AB93" i="1"/>
  <c r="AE93" i="1" s="1"/>
  <c r="AG959" i="1"/>
  <c r="Y959" i="1"/>
  <c r="AG124" i="1"/>
  <c r="AB960" i="1"/>
  <c r="AE960" i="1" s="1"/>
  <c r="AG803" i="1"/>
  <c r="Y128" i="1"/>
  <c r="AB269" i="1"/>
  <c r="AE269" i="1" s="1"/>
  <c r="AB1111" i="1"/>
  <c r="AE1111" i="1" s="1"/>
  <c r="AB669" i="1"/>
  <c r="AE669" i="1" s="1"/>
  <c r="AB552" i="1"/>
  <c r="AE552" i="1" s="1"/>
  <c r="Y481" i="1"/>
  <c r="Y588" i="1"/>
  <c r="AB1042" i="1"/>
  <c r="AE1042" i="1" s="1"/>
  <c r="AG1042" i="1" s="1"/>
  <c r="AB499" i="1"/>
  <c r="AE499" i="1" s="1"/>
  <c r="Y813" i="1"/>
  <c r="AB746" i="1"/>
  <c r="AE746" i="1" s="1"/>
  <c r="Y65" i="1"/>
  <c r="AB223" i="1"/>
  <c r="AE223" i="1" s="1"/>
  <c r="AG223" i="1" s="1"/>
  <c r="AB213" i="1"/>
  <c r="AE213" i="1" s="1"/>
  <c r="AG213" i="1" s="1"/>
  <c r="Y916" i="1"/>
  <c r="Y801" i="1"/>
  <c r="AB585" i="1"/>
  <c r="AE585" i="1" s="1"/>
  <c r="AG551" i="1"/>
  <c r="Y607" i="1"/>
  <c r="AB912" i="1"/>
  <c r="AE912" i="1" s="1"/>
  <c r="AB405" i="1"/>
  <c r="AE405" i="1" s="1"/>
  <c r="AB908" i="1"/>
  <c r="AE908" i="1" s="1"/>
  <c r="AB67" i="1"/>
  <c r="AE67" i="1" s="1"/>
  <c r="AG588" i="1"/>
  <c r="Y1038" i="1"/>
  <c r="AG1038" i="1"/>
  <c r="Y207" i="1"/>
  <c r="AB915" i="1"/>
  <c r="AE915" i="1" s="1"/>
  <c r="AB151" i="1"/>
  <c r="AE151" i="1" s="1"/>
  <c r="AG151" i="1" s="1"/>
  <c r="Y594" i="1"/>
  <c r="Y805" i="1"/>
  <c r="AB184" i="1"/>
  <c r="AE184" i="1" s="1"/>
  <c r="AG184" i="1" s="1"/>
  <c r="AB221" i="1"/>
  <c r="AE221" i="1" s="1"/>
  <c r="AG221" i="1" s="1"/>
  <c r="Y958" i="1"/>
  <c r="AG801" i="1"/>
  <c r="AB587" i="1"/>
  <c r="AE587" i="1" s="1"/>
  <c r="AB755" i="1"/>
  <c r="AE755" i="1" s="1"/>
  <c r="AG755" i="1" s="1"/>
  <c r="AB1231" i="1"/>
  <c r="AE1231" i="1" s="1"/>
  <c r="AG1231" i="1" s="1"/>
  <c r="AB748" i="1"/>
  <c r="AE748" i="1" s="1"/>
  <c r="AG748" i="1" s="1"/>
  <c r="AB1057" i="1"/>
  <c r="AE1057" i="1" s="1"/>
  <c r="AG1057" i="1" s="1"/>
  <c r="AB1065" i="1"/>
  <c r="AE1065" i="1" s="1"/>
  <c r="AG1065" i="1" s="1"/>
  <c r="AB121" i="1"/>
  <c r="AE121" i="1" s="1"/>
  <c r="AB485" i="1"/>
  <c r="AE485" i="1" s="1"/>
  <c r="AG485" i="1" s="1"/>
  <c r="AG913" i="1"/>
  <c r="Y707" i="1"/>
  <c r="Y975" i="1"/>
  <c r="AB968" i="1"/>
  <c r="AE968" i="1" s="1"/>
  <c r="AB509" i="1"/>
  <c r="AE509" i="1" s="1"/>
  <c r="AB158" i="1"/>
  <c r="AE158" i="1" s="1"/>
  <c r="AG158" i="1" s="1"/>
  <c r="AB911" i="1"/>
  <c r="AE911" i="1" s="1"/>
  <c r="AG911" i="1" s="1"/>
  <c r="Y606" i="1"/>
  <c r="AG408" i="1"/>
  <c r="Y408" i="1"/>
  <c r="Y224" i="1"/>
  <c r="AB222" i="1"/>
  <c r="AE222" i="1" s="1"/>
  <c r="AG222" i="1" s="1"/>
  <c r="AG224" i="1"/>
  <c r="Y119" i="1"/>
  <c r="AB628" i="1"/>
  <c r="AE628" i="1" s="1"/>
  <c r="AB891" i="1"/>
  <c r="AE891" i="1" s="1"/>
  <c r="AG891" i="1" s="1"/>
  <c r="AB878" i="1"/>
  <c r="AE878" i="1" s="1"/>
  <c r="Y198" i="1"/>
  <c r="AB428" i="1"/>
  <c r="AE428" i="1" s="1"/>
  <c r="AG428" i="1" s="1"/>
  <c r="Y691" i="1"/>
  <c r="AB344" i="1"/>
  <c r="AE344" i="1" s="1"/>
  <c r="AG344" i="1" s="1"/>
  <c r="AG119" i="1"/>
  <c r="AG271" i="1"/>
  <c r="Y1114" i="1"/>
  <c r="Y264" i="1"/>
  <c r="AB446" i="1"/>
  <c r="AE446" i="1" s="1"/>
  <c r="AG446" i="1" s="1"/>
  <c r="AG921" i="1"/>
  <c r="AG1114" i="1"/>
  <c r="AB245" i="1"/>
  <c r="AE245" i="1" s="1"/>
  <c r="AG245" i="1" s="1"/>
  <c r="Y445" i="1"/>
  <c r="AB1064" i="1"/>
  <c r="AE1064" i="1" s="1"/>
  <c r="AB1144" i="1"/>
  <c r="AE1144" i="1" s="1"/>
  <c r="AG529" i="1"/>
  <c r="AB114" i="1"/>
  <c r="AE114" i="1" s="1"/>
  <c r="AG114" i="1" s="1"/>
  <c r="AB892" i="1"/>
  <c r="AE892" i="1" s="1"/>
  <c r="AB1005" i="1"/>
  <c r="AE1005" i="1" s="1"/>
  <c r="AG1005" i="1" s="1"/>
  <c r="AB819" i="1"/>
  <c r="AE819" i="1" s="1"/>
  <c r="AB539" i="1"/>
  <c r="AE539" i="1" s="1"/>
  <c r="AG539" i="1" s="1"/>
  <c r="AB244" i="1"/>
  <c r="AE244" i="1" s="1"/>
  <c r="AG244" i="1" s="1"/>
  <c r="Y266" i="1"/>
  <c r="AB964" i="1"/>
  <c r="AE964" i="1" s="1"/>
  <c r="AG964" i="1" s="1"/>
  <c r="AG536" i="1"/>
  <c r="AB441" i="1"/>
  <c r="AE441" i="1" s="1"/>
  <c r="AG441" i="1" s="1"/>
  <c r="Y456" i="1"/>
  <c r="AB537" i="1"/>
  <c r="AE537" i="1" s="1"/>
  <c r="AG537" i="1" s="1"/>
  <c r="AB6" i="1"/>
  <c r="AE6" i="1" s="1"/>
  <c r="AG6" i="1" s="1"/>
  <c r="AB103" i="1"/>
  <c r="AE103" i="1" s="1"/>
  <c r="AB807" i="1"/>
  <c r="AE807" i="1" s="1"/>
  <c r="AG807" i="1" s="1"/>
  <c r="Y140" i="1"/>
  <c r="AG104" i="1"/>
  <c r="AB815" i="1"/>
  <c r="AE815" i="1" s="1"/>
  <c r="AG815" i="1" s="1"/>
  <c r="Y104" i="1"/>
  <c r="AB1200" i="1"/>
  <c r="AE1200" i="1" s="1"/>
  <c r="AG1200" i="1" s="1"/>
  <c r="AB602" i="1"/>
  <c r="AE602" i="1" s="1"/>
  <c r="AG602" i="1" s="1"/>
  <c r="AG140" i="1"/>
  <c r="Y743" i="1"/>
  <c r="Y174" i="1"/>
  <c r="AB918" i="1"/>
  <c r="AE918" i="1" s="1"/>
  <c r="AG918" i="1" s="1"/>
  <c r="AB465" i="1"/>
  <c r="AE465" i="1" s="1"/>
  <c r="AG465" i="1" s="1"/>
  <c r="AB1162" i="1"/>
  <c r="AE1162" i="1" s="1"/>
  <c r="AG1162" i="1" s="1"/>
  <c r="Y1206" i="1"/>
  <c r="AG897" i="1"/>
  <c r="AB325" i="1"/>
  <c r="AE325" i="1" s="1"/>
  <c r="Y897" i="1"/>
  <c r="AG1206" i="1"/>
  <c r="AG198" i="1"/>
  <c r="Y1123" i="1"/>
  <c r="AB297" i="1"/>
  <c r="AE297" i="1" s="1"/>
  <c r="AG297" i="1" s="1"/>
  <c r="Y1214" i="1"/>
  <c r="AG1175" i="1"/>
  <c r="Y1175" i="1"/>
  <c r="AB1221" i="1"/>
  <c r="AE1221" i="1" s="1"/>
  <c r="AG1221" i="1" s="1"/>
  <c r="AB395" i="1"/>
  <c r="AE395" i="1" s="1"/>
  <c r="AG395" i="1" s="1"/>
  <c r="AB1079" i="1"/>
  <c r="AE1079" i="1" s="1"/>
  <c r="AG1079" i="1" s="1"/>
  <c r="AG464" i="1"/>
  <c r="AB362" i="1"/>
  <c r="AE362" i="1" s="1"/>
  <c r="AG362" i="1" s="1"/>
  <c r="Y782" i="1"/>
  <c r="AB255" i="1"/>
  <c r="AE255" i="1" s="1"/>
  <c r="AG255" i="1" s="1"/>
  <c r="AG445" i="1"/>
  <c r="AB664" i="1"/>
  <c r="AE664" i="1" s="1"/>
  <c r="AB690" i="1"/>
  <c r="AE690" i="1" s="1"/>
  <c r="AG690" i="1" s="1"/>
  <c r="AG1123" i="1"/>
  <c r="AH1123" i="1" s="1"/>
  <c r="AB824" i="1"/>
  <c r="AE824" i="1" s="1"/>
  <c r="AB315" i="1"/>
  <c r="AE315" i="1" s="1"/>
  <c r="AG315" i="1" s="1"/>
  <c r="Y1252" i="1"/>
  <c r="Y946" i="1"/>
  <c r="AB149" i="1"/>
  <c r="AE149" i="1" s="1"/>
  <c r="AB1192" i="1"/>
  <c r="AE1192" i="1" s="1"/>
  <c r="AG1192" i="1" s="1"/>
  <c r="AG946" i="1"/>
  <c r="Y1089" i="1"/>
  <c r="AG355" i="1"/>
  <c r="Y142" i="1"/>
  <c r="AB844" i="1"/>
  <c r="AE844" i="1" s="1"/>
  <c r="AG844" i="1" s="1"/>
  <c r="Y1053" i="1"/>
  <c r="AB1061" i="1"/>
  <c r="AE1061" i="1" s="1"/>
  <c r="AB888" i="1"/>
  <c r="AE888" i="1" s="1"/>
  <c r="AG888" i="1" s="1"/>
  <c r="AB1133" i="1"/>
  <c r="AE1133" i="1" s="1"/>
  <c r="Y283" i="1"/>
  <c r="AB116" i="1"/>
  <c r="AE116" i="1" s="1"/>
  <c r="AB1173" i="1"/>
  <c r="AE1173" i="1" s="1"/>
  <c r="AG1173" i="1" s="1"/>
  <c r="Y673" i="1"/>
  <c r="AB1245" i="1"/>
  <c r="AE1245" i="1" s="1"/>
  <c r="Y127" i="1"/>
  <c r="Y355" i="1"/>
  <c r="AB383" i="1"/>
  <c r="AE383" i="1" s="1"/>
  <c r="AB105" i="1"/>
  <c r="AE105" i="1" s="1"/>
  <c r="AG105" i="1" s="1"/>
  <c r="Y144" i="1"/>
  <c r="AE142" i="1"/>
  <c r="AG142" i="1" s="1"/>
  <c r="AB421" i="1"/>
  <c r="AE421" i="1" s="1"/>
  <c r="AG1053" i="1"/>
  <c r="AH1053" i="1" s="1"/>
  <c r="AB758" i="1"/>
  <c r="AE758" i="1" s="1"/>
  <c r="AG758" i="1" s="1"/>
  <c r="AB272" i="1"/>
  <c r="AE272" i="1" s="1"/>
  <c r="AG272" i="1" s="1"/>
  <c r="AH272" i="1" s="1"/>
  <c r="AB1103" i="1"/>
  <c r="AE1103" i="1" s="1"/>
  <c r="Y661" i="1"/>
  <c r="AB1043" i="1"/>
  <c r="AE1043" i="1" s="1"/>
  <c r="AG1043" i="1" s="1"/>
  <c r="AG127" i="1"/>
  <c r="AH127" i="1" s="1"/>
  <c r="AG734" i="1"/>
  <c r="AB673" i="1"/>
  <c r="AE673" i="1" s="1"/>
  <c r="AB830" i="1"/>
  <c r="AE830" i="1" s="1"/>
  <c r="AB68" i="1"/>
  <c r="AE68" i="1" s="1"/>
  <c r="AG68" i="1" s="1"/>
  <c r="AH68" i="1" s="1"/>
  <c r="Y239" i="1"/>
  <c r="AB1177" i="1"/>
  <c r="AE1177" i="1" s="1"/>
  <c r="AG1177" i="1" s="1"/>
  <c r="AB1184" i="1"/>
  <c r="AE1184" i="1" s="1"/>
  <c r="AG1184" i="1" s="1"/>
  <c r="AB1194" i="1"/>
  <c r="AE1194" i="1" s="1"/>
  <c r="AB501" i="1"/>
  <c r="AE501" i="1" s="1"/>
  <c r="AG501" i="1" s="1"/>
  <c r="Y460" i="1"/>
  <c r="AG1112" i="1"/>
  <c r="Y1112" i="1"/>
  <c r="AB1015" i="1"/>
  <c r="AE1015" i="1" s="1"/>
  <c r="AB1137" i="1"/>
  <c r="AE1137" i="1" s="1"/>
  <c r="AG1137" i="1" s="1"/>
  <c r="AG257" i="1"/>
  <c r="AB59" i="1"/>
  <c r="AE59" i="1" s="1"/>
  <c r="Y734" i="1"/>
  <c r="AB753" i="1"/>
  <c r="AE753" i="1" s="1"/>
  <c r="AG753" i="1" s="1"/>
  <c r="Y313" i="1"/>
  <c r="AG348" i="1"/>
  <c r="AB1019" i="1"/>
  <c r="AE1019" i="1" s="1"/>
  <c r="Y348" i="1"/>
  <c r="Y1126" i="1"/>
  <c r="AE283" i="1"/>
  <c r="AG283" i="1" s="1"/>
  <c r="Y233" i="1"/>
  <c r="Y237" i="1"/>
  <c r="Y940" i="1"/>
  <c r="AG868" i="1"/>
  <c r="AB870" i="1"/>
  <c r="AE870" i="1" s="1"/>
  <c r="AG870" i="1" s="1"/>
  <c r="Y835" i="1"/>
  <c r="AB567" i="1"/>
  <c r="AE567" i="1" s="1"/>
  <c r="AG886" i="1"/>
  <c r="Y203" i="1"/>
  <c r="AG1078" i="1"/>
  <c r="AB1100" i="1"/>
  <c r="AE1100" i="1" s="1"/>
  <c r="AG1100" i="1" s="1"/>
  <c r="Y1030" i="1"/>
  <c r="Y205" i="1"/>
  <c r="AB1254" i="1"/>
  <c r="AE1254" i="1" s="1"/>
  <c r="AB495" i="1"/>
  <c r="AE495" i="1" s="1"/>
  <c r="AG495" i="1" s="1"/>
  <c r="AB290" i="1"/>
  <c r="AE290" i="1" s="1"/>
  <c r="AG290" i="1" s="1"/>
  <c r="AG706" i="1"/>
  <c r="Y706" i="1"/>
  <c r="AB338" i="1"/>
  <c r="AE338" i="1" s="1"/>
  <c r="AG117" i="1"/>
  <c r="AB274" i="1"/>
  <c r="AE274" i="1" s="1"/>
  <c r="AG274" i="1" s="1"/>
  <c r="AG202" i="1"/>
  <c r="AB646" i="1"/>
  <c r="AE646" i="1" s="1"/>
  <c r="AG237" i="1"/>
  <c r="AH237" i="1" s="1"/>
  <c r="AB188" i="1"/>
  <c r="AE188" i="1" s="1"/>
  <c r="AG188" i="1" s="1"/>
  <c r="AB1151" i="1"/>
  <c r="AE1151" i="1" s="1"/>
  <c r="AG1151" i="1" s="1"/>
  <c r="AB1243" i="1"/>
  <c r="AE1243" i="1" s="1"/>
  <c r="AG1243" i="1" s="1"/>
  <c r="Y945" i="1"/>
  <c r="Y403" i="1"/>
  <c r="AG403" i="1"/>
  <c r="AB516" i="1"/>
  <c r="AE516" i="1" s="1"/>
  <c r="AG516" i="1" s="1"/>
  <c r="AB1253" i="1"/>
  <c r="AE1253" i="1" s="1"/>
  <c r="AG1253" i="1" s="1"/>
  <c r="AB277" i="1"/>
  <c r="AE277" i="1" s="1"/>
  <c r="AG277" i="1" s="1"/>
  <c r="Y243" i="1"/>
  <c r="AB1205" i="1"/>
  <c r="AE1205" i="1" s="1"/>
  <c r="AG1205" i="1" s="1"/>
  <c r="AB954" i="1"/>
  <c r="AE954" i="1" s="1"/>
  <c r="AG954" i="1" s="1"/>
  <c r="AB314" i="1"/>
  <c r="AE314" i="1" s="1"/>
  <c r="AB372" i="1"/>
  <c r="AE372" i="1" s="1"/>
  <c r="AG372" i="1" s="1"/>
  <c r="AG771" i="1"/>
  <c r="AG945" i="1"/>
  <c r="Y83" i="1"/>
  <c r="Y930" i="1"/>
  <c r="AG930" i="1"/>
  <c r="Y1066" i="1"/>
  <c r="AG1139" i="1"/>
  <c r="Y1139" i="1"/>
  <c r="Y994" i="1"/>
  <c r="Y618" i="1"/>
  <c r="AB859" i="1"/>
  <c r="AE859" i="1" s="1"/>
  <c r="AB96" i="1"/>
  <c r="AE96" i="1" s="1"/>
  <c r="AB480" i="1"/>
  <c r="AE480" i="1" s="1"/>
  <c r="AG251" i="1"/>
  <c r="Y251" i="1"/>
  <c r="Y857" i="1"/>
  <c r="Y519" i="1"/>
  <c r="AG519" i="1"/>
  <c r="AB739" i="1"/>
  <c r="AE739" i="1" s="1"/>
  <c r="Y166" i="1"/>
  <c r="AB1212" i="1"/>
  <c r="AE1212" i="1" s="1"/>
  <c r="AG1212" i="1" s="1"/>
  <c r="Y228" i="1"/>
  <c r="AB1118" i="1"/>
  <c r="AE1118" i="1" s="1"/>
  <c r="AG1118" i="1" s="1"/>
  <c r="AG994" i="1"/>
  <c r="AB756" i="1"/>
  <c r="AE756" i="1" s="1"/>
  <c r="AG756" i="1" s="1"/>
  <c r="AB457" i="1"/>
  <c r="AE457" i="1" s="1"/>
  <c r="AG457" i="1" s="1"/>
  <c r="AB861" i="1"/>
  <c r="AE861" i="1" s="1"/>
  <c r="AB1190" i="1"/>
  <c r="AE1190" i="1" s="1"/>
  <c r="AG1190" i="1" s="1"/>
  <c r="AG598" i="1"/>
  <c r="Y598" i="1"/>
  <c r="AB106" i="1"/>
  <c r="AE106" i="1" s="1"/>
  <c r="AB900" i="1"/>
  <c r="AE900" i="1" s="1"/>
  <c r="AB853" i="1"/>
  <c r="AE853" i="1" s="1"/>
  <c r="AB1138" i="1"/>
  <c r="AE1138" i="1" s="1"/>
  <c r="AB843" i="1"/>
  <c r="AE843" i="1" s="1"/>
  <c r="AG843" i="1" s="1"/>
  <c r="Y1078" i="1"/>
  <c r="Y1239" i="1"/>
  <c r="AG1239" i="1"/>
  <c r="AB638" i="1"/>
  <c r="AE638" i="1" s="1"/>
  <c r="AB1228" i="1"/>
  <c r="AE1228" i="1" s="1"/>
  <c r="AG1228" i="1" s="1"/>
  <c r="Y868" i="1"/>
  <c r="AG125" i="1"/>
  <c r="Y125" i="1"/>
  <c r="Y653" i="1"/>
  <c r="AB346" i="1"/>
  <c r="AE346" i="1" s="1"/>
  <c r="AB1170" i="1"/>
  <c r="AE1170" i="1" s="1"/>
  <c r="AG1170" i="1" s="1"/>
  <c r="AB883" i="1"/>
  <c r="AE883" i="1" s="1"/>
  <c r="AG883" i="1" s="1"/>
  <c r="AB249" i="1"/>
  <c r="AE249" i="1" s="1"/>
  <c r="AG249" i="1" s="1"/>
  <c r="AB1264" i="1"/>
  <c r="AE1264" i="1" s="1"/>
  <c r="AG1264" i="1" s="1"/>
  <c r="AB262" i="1"/>
  <c r="AE262" i="1" s="1"/>
  <c r="AG262" i="1" s="1"/>
  <c r="AG653" i="1"/>
  <c r="AB133" i="1"/>
  <c r="AE133" i="1" s="1"/>
  <c r="AG632" i="1"/>
  <c r="AB899" i="1"/>
  <c r="AE899" i="1" s="1"/>
  <c r="AB828" i="1"/>
  <c r="AE828" i="1" s="1"/>
  <c r="AG828" i="1" s="1"/>
  <c r="AG525" i="1"/>
  <c r="AB1207" i="1"/>
  <c r="AE1207" i="1" s="1"/>
  <c r="AB850" i="1"/>
  <c r="AE850" i="1" s="1"/>
  <c r="AG850" i="1" s="1"/>
  <c r="AB852" i="1"/>
  <c r="AE852" i="1" s="1"/>
  <c r="AG852" i="1" s="1"/>
  <c r="AB363" i="1"/>
  <c r="AE363" i="1" s="1"/>
  <c r="AB728" i="1"/>
  <c r="AE728" i="1" s="1"/>
  <c r="AB875" i="1"/>
  <c r="AE875" i="1" s="1"/>
  <c r="AG875" i="1" s="1"/>
  <c r="Y1031" i="1"/>
  <c r="Y525" i="1"/>
  <c r="AB235" i="1"/>
  <c r="AE235" i="1" s="1"/>
  <c r="AG235" i="1" s="1"/>
  <c r="AB303" i="1"/>
  <c r="AE303" i="1" s="1"/>
  <c r="AB825" i="1"/>
  <c r="AE825" i="1" s="1"/>
  <c r="AB1210" i="1"/>
  <c r="AE1210" i="1" s="1"/>
  <c r="AG1210" i="1" s="1"/>
  <c r="Y1198" i="1"/>
  <c r="Y1032" i="1"/>
  <c r="AG1032" i="1"/>
  <c r="Y278" i="1"/>
  <c r="Y984" i="1"/>
  <c r="AB546" i="1"/>
  <c r="AE546" i="1" s="1"/>
  <c r="AG546" i="1" s="1"/>
  <c r="Y343" i="1"/>
  <c r="AG343" i="1"/>
  <c r="Y676" i="1"/>
  <c r="Y448" i="1"/>
  <c r="AG709" i="1"/>
  <c r="Y512" i="1"/>
  <c r="Y698" i="1"/>
  <c r="AG698" i="1"/>
  <c r="AB1150" i="1"/>
  <c r="AE1150" i="1" s="1"/>
  <c r="AG1150" i="1" s="1"/>
  <c r="Y267" i="1"/>
  <c r="Y1074" i="1"/>
  <c r="AB831" i="1"/>
  <c r="AE831" i="1" s="1"/>
  <c r="AG831" i="1" s="1"/>
  <c r="AB113" i="1"/>
  <c r="AE113" i="1" s="1"/>
  <c r="AG113" i="1" s="1"/>
  <c r="AB1188" i="1"/>
  <c r="AE1188" i="1" s="1"/>
  <c r="AB1052" i="1"/>
  <c r="AE1052" i="1" s="1"/>
  <c r="AB366" i="1"/>
  <c r="AE366" i="1" s="1"/>
  <c r="AG366" i="1" s="1"/>
  <c r="AB209" i="1"/>
  <c r="AE209" i="1" s="1"/>
  <c r="AB1086" i="1"/>
  <c r="AE1086" i="1" s="1"/>
  <c r="AB980" i="1"/>
  <c r="AE980" i="1" s="1"/>
  <c r="AG980" i="1" s="1"/>
  <c r="Y624" i="1"/>
  <c r="AG527" i="1"/>
  <c r="Y527" i="1"/>
  <c r="AG1115" i="1"/>
  <c r="AE1074" i="1"/>
  <c r="AG1074" i="1" s="1"/>
  <c r="AB246" i="1"/>
  <c r="AE246" i="1" s="1"/>
  <c r="AG246" i="1" s="1"/>
  <c r="AB286" i="1"/>
  <c r="AE286" i="1" s="1"/>
  <c r="AG286" i="1" s="1"/>
  <c r="AB1026" i="1"/>
  <c r="AE1026" i="1" s="1"/>
  <c r="AB1208" i="1"/>
  <c r="AE1208" i="1" s="1"/>
  <c r="AB647" i="1"/>
  <c r="AE647" i="1" s="1"/>
  <c r="AG361" i="1"/>
  <c r="AB787" i="1"/>
  <c r="AE787" i="1" s="1"/>
  <c r="AG1066" i="1"/>
  <c r="AB1224" i="1"/>
  <c r="AE1224" i="1" s="1"/>
  <c r="AG1047" i="1"/>
  <c r="AB620" i="1"/>
  <c r="AE620" i="1" s="1"/>
  <c r="AG620" i="1" s="1"/>
  <c r="Y719" i="1"/>
  <c r="Y998" i="1"/>
  <c r="AG998" i="1"/>
  <c r="AG984" i="1"/>
  <c r="Y839" i="1"/>
  <c r="AB985" i="1"/>
  <c r="AE985" i="1" s="1"/>
  <c r="AG985" i="1" s="1"/>
  <c r="AB668" i="1"/>
  <c r="AE668" i="1" s="1"/>
  <c r="AB316" i="1"/>
  <c r="AE316" i="1" s="1"/>
  <c r="AG316" i="1" s="1"/>
  <c r="Y790" i="1"/>
  <c r="AG790" i="1"/>
  <c r="AE318" i="1"/>
  <c r="AG318" i="1" s="1"/>
  <c r="Y318" i="1"/>
  <c r="AB365" i="1"/>
  <c r="AE365" i="1" s="1"/>
  <c r="AG365" i="1" s="1"/>
  <c r="AB1271" i="1"/>
  <c r="AE1271" i="1" s="1"/>
  <c r="Y1113" i="1"/>
  <c r="Y712" i="1"/>
  <c r="AB532" i="1"/>
  <c r="AE532" i="1" s="1"/>
  <c r="AG532" i="1" s="1"/>
  <c r="AB427" i="1"/>
  <c r="AE427" i="1" s="1"/>
  <c r="AG427" i="1" s="1"/>
  <c r="AB1230" i="1"/>
  <c r="AE1230" i="1" s="1"/>
  <c r="AG1230" i="1" s="1"/>
  <c r="AB1020" i="1"/>
  <c r="AE1020" i="1" s="1"/>
  <c r="AG1020" i="1" s="1"/>
  <c r="Y1098" i="1"/>
  <c r="AG1098" i="1"/>
  <c r="AG228" i="1"/>
  <c r="Y359" i="1"/>
  <c r="AB1160" i="1"/>
  <c r="AE1160" i="1" s="1"/>
  <c r="AG849" i="1"/>
  <c r="AB1049" i="1"/>
  <c r="AE1049" i="1" s="1"/>
  <c r="AG1049" i="1" s="1"/>
  <c r="Y849" i="1"/>
  <c r="AB935" i="1"/>
  <c r="AE935" i="1" s="1"/>
  <c r="AB354" i="1"/>
  <c r="AE354" i="1" s="1"/>
  <c r="AG354" i="1" s="1"/>
  <c r="AB518" i="1"/>
  <c r="AE518" i="1" s="1"/>
  <c r="AG518" i="1" s="1"/>
  <c r="AB97" i="1"/>
  <c r="AE97" i="1" s="1"/>
  <c r="AG97" i="1" s="1"/>
  <c r="Y654" i="1"/>
  <c r="AB1204" i="1"/>
  <c r="AE1204" i="1" s="1"/>
  <c r="AB571" i="1"/>
  <c r="AE571" i="1" s="1"/>
  <c r="AB201" i="1"/>
  <c r="AE201" i="1" s="1"/>
  <c r="AG201" i="1" s="1"/>
  <c r="AB531" i="1"/>
  <c r="AE531" i="1" s="1"/>
  <c r="AG531" i="1" s="1"/>
  <c r="AG317" i="1"/>
  <c r="AB1013" i="1"/>
  <c r="AE1013" i="1" s="1"/>
  <c r="AG1013" i="1" s="1"/>
  <c r="AG453" i="1"/>
  <c r="AB375" i="1"/>
  <c r="AE375" i="1" s="1"/>
  <c r="AG375" i="1" s="1"/>
  <c r="AB541" i="1"/>
  <c r="AE541" i="1" s="1"/>
  <c r="AG541" i="1" s="1"/>
  <c r="AB702" i="1"/>
  <c r="AE702" i="1" s="1"/>
  <c r="AB989" i="1"/>
  <c r="AE989" i="1" s="1"/>
  <c r="AG989" i="1" s="1"/>
  <c r="AG944" i="1"/>
  <c r="Y944" i="1"/>
  <c r="Y836" i="1"/>
  <c r="Y563" i="1"/>
  <c r="Y117" i="1"/>
  <c r="AB130" i="1"/>
  <c r="AE130" i="1" s="1"/>
  <c r="AG130" i="1" s="1"/>
  <c r="AB77" i="1"/>
  <c r="AE77" i="1" s="1"/>
  <c r="Y558" i="1"/>
  <c r="Y200" i="1"/>
  <c r="AB98" i="1"/>
  <c r="AE98" i="1" s="1"/>
  <c r="Y459" i="1"/>
  <c r="AB583" i="1"/>
  <c r="AE583" i="1" s="1"/>
  <c r="Y938" i="1"/>
  <c r="Y92" i="1"/>
  <c r="Y137" i="1"/>
  <c r="AG654" i="1"/>
  <c r="AG558" i="1"/>
  <c r="AB1267" i="1"/>
  <c r="AE1267" i="1" s="1"/>
  <c r="Y217" i="1"/>
  <c r="AG210" i="1"/>
  <c r="Y695" i="1"/>
  <c r="Y281" i="1"/>
  <c r="AB282" i="1"/>
  <c r="AE282" i="1" s="1"/>
  <c r="AB718" i="1"/>
  <c r="AE718" i="1" s="1"/>
  <c r="AG718" i="1" s="1"/>
  <c r="Y167" i="1"/>
  <c r="Y732" i="1"/>
  <c r="Y76" i="1"/>
  <c r="AG1012" i="1"/>
  <c r="Y1058" i="1"/>
  <c r="AB1187" i="1"/>
  <c r="AE1187" i="1" s="1"/>
  <c r="AB1203" i="1"/>
  <c r="AE1203" i="1" s="1"/>
  <c r="AG1203" i="1" s="1"/>
  <c r="AB351" i="1"/>
  <c r="AE351" i="1" s="1"/>
  <c r="AG351" i="1" s="1"/>
  <c r="AB364" i="1"/>
  <c r="AE364" i="1" s="1"/>
  <c r="AG364" i="1" s="1"/>
  <c r="AB1036" i="1"/>
  <c r="AE1036" i="1" s="1"/>
  <c r="AG1036" i="1" s="1"/>
  <c r="AG347" i="1"/>
  <c r="AB795" i="1"/>
  <c r="AE795" i="1" s="1"/>
  <c r="Y952" i="1"/>
  <c r="AB791" i="1"/>
  <c r="AE791" i="1" s="1"/>
  <c r="AG791" i="1" s="1"/>
  <c r="AB730" i="1"/>
  <c r="AE730" i="1" s="1"/>
  <c r="AG730" i="1" s="1"/>
  <c r="AG407" i="1"/>
  <c r="AB578" i="1"/>
  <c r="AE578" i="1" s="1"/>
  <c r="Y288" i="1"/>
  <c r="Y470" i="1"/>
  <c r="AG288" i="1"/>
  <c r="Y291" i="1"/>
  <c r="AB725" i="1"/>
  <c r="AE725" i="1" s="1"/>
  <c r="AG725" i="1" s="1"/>
  <c r="Y210" i="1"/>
  <c r="AG695" i="1"/>
  <c r="AB1161" i="1"/>
  <c r="AE1161" i="1" s="1"/>
  <c r="Y1012" i="1"/>
  <c r="Y471" i="1"/>
  <c r="AB633" i="1"/>
  <c r="AE633" i="1" s="1"/>
  <c r="AG633" i="1" s="1"/>
  <c r="Y709" i="1"/>
  <c r="AB648" i="1"/>
  <c r="AE648" i="1" s="1"/>
  <c r="AG648" i="1" s="1"/>
  <c r="AB534" i="1"/>
  <c r="AE534" i="1" s="1"/>
  <c r="Y400" i="1"/>
  <c r="AG473" i="1"/>
  <c r="Y473" i="1"/>
  <c r="AB649" i="1"/>
  <c r="AE649" i="1" s="1"/>
  <c r="AG649" i="1" s="1"/>
  <c r="AB1056" i="1"/>
  <c r="AE1056" i="1" s="1"/>
  <c r="AG1056" i="1" s="1"/>
  <c r="Y771" i="1"/>
  <c r="AB212" i="1"/>
  <c r="AE212" i="1" s="1"/>
  <c r="AG732" i="1"/>
  <c r="AG326" i="1"/>
  <c r="Y326" i="1"/>
  <c r="AB483" i="1"/>
  <c r="AE483" i="1" s="1"/>
  <c r="AG483" i="1" s="1"/>
  <c r="AG864" i="1"/>
  <c r="Y672" i="1"/>
  <c r="AG672" i="1"/>
  <c r="Y1071" i="1"/>
  <c r="AB70" i="1"/>
  <c r="AE70" i="1" s="1"/>
  <c r="AB842" i="1"/>
  <c r="AE842" i="1" s="1"/>
  <c r="Y1047" i="1"/>
  <c r="AB896" i="1"/>
  <c r="AE896" i="1" s="1"/>
  <c r="Y1154" i="1"/>
  <c r="AB218" i="1"/>
  <c r="AE218" i="1" s="1"/>
  <c r="AB1121" i="1"/>
  <c r="AE1121" i="1" s="1"/>
  <c r="AG1121" i="1" s="1"/>
  <c r="AH1121" i="1" s="1"/>
  <c r="AG261" i="1"/>
  <c r="Y657" i="1"/>
  <c r="AG313" i="1"/>
  <c r="AB1193" i="1"/>
  <c r="AE1193" i="1" s="1"/>
  <c r="Y370" i="1"/>
  <c r="AG924" i="1"/>
  <c r="Y924" i="1"/>
  <c r="AB901" i="1"/>
  <c r="AE901" i="1" s="1"/>
  <c r="AG901" i="1" s="1"/>
  <c r="Y696" i="1"/>
  <c r="AG1108" i="1"/>
  <c r="Y1108" i="1"/>
  <c r="AB789" i="1"/>
  <c r="AE789" i="1" s="1"/>
  <c r="AG789" i="1" s="1"/>
  <c r="AB1011" i="1"/>
  <c r="AE1011" i="1" s="1"/>
  <c r="AG1011" i="1" s="1"/>
  <c r="AB1072" i="1"/>
  <c r="AE1072" i="1" s="1"/>
  <c r="AG1072" i="1" s="1"/>
  <c r="AG1071" i="1"/>
  <c r="Y490" i="1"/>
  <c r="AB273" i="1"/>
  <c r="AE273" i="1" s="1"/>
  <c r="AG273" i="1" s="1"/>
  <c r="AG1182" i="1"/>
  <c r="Y1176" i="1"/>
  <c r="Y322" i="1"/>
  <c r="AG1110" i="1"/>
  <c r="Y229" i="1"/>
  <c r="AG1154" i="1"/>
  <c r="Y1110" i="1"/>
  <c r="AB520" i="1"/>
  <c r="AE520" i="1" s="1"/>
  <c r="AG520" i="1" s="1"/>
  <c r="AB1046" i="1"/>
  <c r="AE1046" i="1" s="1"/>
  <c r="AG1046" i="1" s="1"/>
  <c r="AG1234" i="1"/>
  <c r="AB312" i="1"/>
  <c r="AE312" i="1" s="1"/>
  <c r="AG312" i="1" s="1"/>
  <c r="Y462" i="1"/>
  <c r="AB547" i="1"/>
  <c r="AE547" i="1" s="1"/>
  <c r="AG547" i="1" s="1"/>
  <c r="AG712" i="1"/>
  <c r="AB715" i="1"/>
  <c r="AE715" i="1" s="1"/>
  <c r="AG715" i="1" s="1"/>
  <c r="AB426" i="1"/>
  <c r="AE426" i="1" s="1"/>
  <c r="AG229" i="1"/>
  <c r="AB208" i="1"/>
  <c r="AE208" i="1" s="1"/>
  <c r="AG208" i="1" s="1"/>
  <c r="AB193" i="1"/>
  <c r="AE193" i="1" s="1"/>
  <c r="AG193" i="1" s="1"/>
  <c r="AB922" i="1"/>
  <c r="AE922" i="1" s="1"/>
  <c r="AG922" i="1" s="1"/>
  <c r="AB622" i="1"/>
  <c r="AE622" i="1" s="1"/>
  <c r="AG622" i="1" s="1"/>
  <c r="AG1129" i="1"/>
  <c r="Y1129" i="1"/>
  <c r="AB159" i="1"/>
  <c r="AE159" i="1" s="1"/>
  <c r="AG488" i="1"/>
  <c r="Y1128" i="1"/>
  <c r="AE400" i="1"/>
  <c r="AG400" i="1" s="1"/>
  <c r="Y1244" i="1"/>
  <c r="Y407" i="1"/>
  <c r="Y625" i="1"/>
  <c r="AB415" i="1"/>
  <c r="AE415" i="1" s="1"/>
  <c r="AG415" i="1" s="1"/>
  <c r="Y414" i="1"/>
  <c r="AB1256" i="1"/>
  <c r="AE1256" i="1" s="1"/>
  <c r="AG1256" i="1" s="1"/>
  <c r="AB189" i="1"/>
  <c r="AE189" i="1" s="1"/>
  <c r="AG189" i="1" s="1"/>
  <c r="Y238" i="1"/>
  <c r="Y1258" i="1"/>
  <c r="Y982" i="1"/>
  <c r="AG252" i="1"/>
  <c r="Y361" i="1"/>
  <c r="AB957" i="1"/>
  <c r="AE957" i="1" s="1"/>
  <c r="AB1008" i="1"/>
  <c r="AE1008" i="1" s="1"/>
  <c r="AG1008" i="1" s="1"/>
  <c r="AB781" i="1"/>
  <c r="AE781" i="1" s="1"/>
  <c r="AG837" i="1"/>
  <c r="Y837" i="1"/>
  <c r="AB793" i="1"/>
  <c r="AE793" i="1" s="1"/>
  <c r="AG793" i="1" s="1"/>
  <c r="Y64" i="1"/>
  <c r="AG64" i="1"/>
  <c r="AB1263" i="1"/>
  <c r="AE1263" i="1" s="1"/>
  <c r="AB770" i="1"/>
  <c r="AE770" i="1" s="1"/>
  <c r="AG770" i="1" s="1"/>
  <c r="Y948" i="1"/>
  <c r="Y873" i="1"/>
  <c r="AB250" i="1"/>
  <c r="AE250" i="1" s="1"/>
  <c r="AB479" i="1"/>
  <c r="AE479" i="1" s="1"/>
  <c r="AB1083" i="1"/>
  <c r="AE1083" i="1" s="1"/>
  <c r="AG1083" i="1" s="1"/>
  <c r="AG302" i="1"/>
  <c r="AB412" i="1"/>
  <c r="AE412" i="1" s="1"/>
  <c r="I24" i="5"/>
  <c r="AB832" i="1"/>
  <c r="AE832" i="1" s="1"/>
  <c r="AG832" i="1" s="1"/>
  <c r="Y298" i="1"/>
  <c r="AG846" i="1"/>
  <c r="AE370" i="1"/>
  <c r="AG370" i="1" s="1"/>
  <c r="Y190" i="1"/>
  <c r="AB775" i="1"/>
  <c r="AE775" i="1" s="1"/>
  <c r="AB1001" i="1"/>
  <c r="AE1001" i="1" s="1"/>
  <c r="AG1001" i="1" s="1"/>
  <c r="AG623" i="1"/>
  <c r="Y840" i="1"/>
  <c r="Y879" i="1"/>
  <c r="AG879" i="1"/>
  <c r="AB621" i="1"/>
  <c r="AE621" i="1" s="1"/>
  <c r="AG621" i="1" s="1"/>
  <c r="AB1062" i="1"/>
  <c r="AE1062" i="1" s="1"/>
  <c r="AG1062" i="1" s="1"/>
  <c r="AB720" i="1"/>
  <c r="AE720" i="1" s="1"/>
  <c r="AB1195" i="1"/>
  <c r="AE1195" i="1" s="1"/>
  <c r="AG1195" i="1" s="1"/>
  <c r="Y356" i="1"/>
  <c r="AB1156" i="1"/>
  <c r="AE1156" i="1" s="1"/>
  <c r="AB215" i="1"/>
  <c r="AE215" i="1" s="1"/>
  <c r="AG215" i="1" s="1"/>
  <c r="AB254" i="1"/>
  <c r="AE254" i="1" s="1"/>
  <c r="AG254" i="1" s="1"/>
  <c r="AB838" i="1"/>
  <c r="AE838" i="1" s="1"/>
  <c r="AG838" i="1" s="1"/>
  <c r="Y1116" i="1"/>
  <c r="AB590" i="1"/>
  <c r="AE590" i="1" s="1"/>
  <c r="AG590" i="1" s="1"/>
  <c r="Y261" i="1"/>
  <c r="AG190" i="1"/>
  <c r="Y236" i="1"/>
  <c r="AG238" i="1"/>
  <c r="AG1044" i="1"/>
  <c r="AG854" i="1"/>
  <c r="Y854" i="1"/>
  <c r="Y1044" i="1"/>
  <c r="Y776" i="1"/>
  <c r="Y88" i="1"/>
  <c r="AG88" i="1"/>
  <c r="AB109" i="1"/>
  <c r="AE109" i="1" s="1"/>
  <c r="AB1268" i="1"/>
  <c r="AE1268" i="1" s="1"/>
  <c r="AG1059" i="1"/>
  <c r="Y1059" i="1"/>
  <c r="Y1197" i="1"/>
  <c r="AB708" i="1"/>
  <c r="AE708" i="1" s="1"/>
  <c r="AG708" i="1" s="1"/>
  <c r="AG678" i="1"/>
  <c r="AB409" i="1"/>
  <c r="AE409" i="1" s="1"/>
  <c r="AG409" i="1" s="1"/>
  <c r="Y1182" i="1"/>
  <c r="AG92" i="1"/>
  <c r="AG773" i="1"/>
  <c r="Y773" i="1"/>
  <c r="AB138" i="1"/>
  <c r="AE138" i="1" s="1"/>
  <c r="Y899" i="1"/>
  <c r="AB1164" i="1"/>
  <c r="AE1164" i="1" s="1"/>
  <c r="AG1164" i="1" s="1"/>
  <c r="AB449" i="1"/>
  <c r="AE449" i="1" s="1"/>
  <c r="Y934" i="1"/>
  <c r="AG278" i="1"/>
  <c r="AB826" i="1"/>
  <c r="AE826" i="1" s="1"/>
  <c r="Y614" i="1"/>
  <c r="Y623" i="1"/>
  <c r="AG614" i="1"/>
  <c r="Y851" i="1"/>
  <c r="AB1051" i="1"/>
  <c r="AE1051" i="1" s="1"/>
  <c r="AG1051" i="1" s="1"/>
  <c r="AG840" i="1"/>
  <c r="Y335" i="1"/>
  <c r="AG335" i="1"/>
  <c r="AG131" i="1"/>
  <c r="AG656" i="1"/>
  <c r="Y656" i="1"/>
  <c r="AB710" i="1"/>
  <c r="AE710" i="1" s="1"/>
  <c r="AB941" i="1"/>
  <c r="AE941" i="1" s="1"/>
  <c r="AG941" i="1" s="1"/>
  <c r="Y678" i="1"/>
  <c r="AB1171" i="1"/>
  <c r="AE1171" i="1" s="1"/>
  <c r="AG1171" i="1" s="1"/>
  <c r="AG689" i="1"/>
  <c r="Y689" i="1"/>
  <c r="AB855" i="1"/>
  <c r="AE855" i="1" s="1"/>
  <c r="AG855" i="1" s="1"/>
  <c r="AG72" i="1"/>
  <c r="Y430" i="1"/>
  <c r="AG308" i="1"/>
  <c r="AG430" i="1"/>
  <c r="Y72" i="1"/>
  <c r="Y308" i="1"/>
  <c r="AG1107" i="1"/>
  <c r="AB358" i="1"/>
  <c r="AE358" i="1" s="1"/>
  <c r="AG358" i="1" s="1"/>
  <c r="AH358" i="1" s="1"/>
  <c r="Y1107" i="1"/>
  <c r="Y197" i="1"/>
  <c r="AG197" i="1"/>
  <c r="AB91" i="1"/>
  <c r="AE91" i="1" s="1"/>
  <c r="AG91" i="1" s="1"/>
  <c r="Y722" i="1"/>
  <c r="AG722" i="1"/>
  <c r="AG264" i="1"/>
  <c r="Y528" i="1"/>
  <c r="Y302" i="1"/>
  <c r="Y552" i="1"/>
  <c r="Y172" i="1"/>
  <c r="AG172" i="1"/>
  <c r="AB1014" i="1"/>
  <c r="AE1014" i="1" s="1"/>
  <c r="AG1014" i="1" s="1"/>
  <c r="AH1014" i="1" s="1"/>
  <c r="AB543" i="1"/>
  <c r="AE543" i="1" s="1"/>
  <c r="AG543" i="1" s="1"/>
  <c r="AB321" i="1"/>
  <c r="AE321" i="1" s="1"/>
  <c r="AG321" i="1" s="1"/>
  <c r="Y479" i="1"/>
  <c r="AB1134" i="1"/>
  <c r="AE1134" i="1" s="1"/>
  <c r="AB874" i="1"/>
  <c r="AE874" i="1" s="1"/>
  <c r="AG1179" i="1"/>
  <c r="AG345" i="1"/>
  <c r="AB822" i="1"/>
  <c r="AE822" i="1" s="1"/>
  <c r="AG822" i="1" s="1"/>
  <c r="AG333" i="1"/>
  <c r="AB765" i="1"/>
  <c r="AE765" i="1" s="1"/>
  <c r="Y360" i="1"/>
  <c r="AB1140" i="1"/>
  <c r="AE1140" i="1" s="1"/>
  <c r="AG1140" i="1" s="1"/>
  <c r="AB1067" i="1"/>
  <c r="AE1067" i="1" s="1"/>
  <c r="AG1067" i="1" s="1"/>
  <c r="Y644" i="1"/>
  <c r="AB402" i="1"/>
  <c r="AE402" i="1" s="1"/>
  <c r="AG402" i="1" s="1"/>
  <c r="AB762" i="1"/>
  <c r="AE762" i="1" s="1"/>
  <c r="AE696" i="1"/>
  <c r="AG696" i="1" s="1"/>
  <c r="AG1213" i="1"/>
  <c r="AB1181" i="1"/>
  <c r="AE1181" i="1" s="1"/>
  <c r="AG1181" i="1" s="1"/>
  <c r="AG82" i="1"/>
  <c r="AB1218" i="1"/>
  <c r="AE1218" i="1" s="1"/>
  <c r="AG1218" i="1" s="1"/>
  <c r="Y1213" i="1"/>
  <c r="Y82" i="1"/>
  <c r="AB1099" i="1"/>
  <c r="AE1099" i="1" s="1"/>
  <c r="AB751" i="1"/>
  <c r="AE751" i="1" s="1"/>
  <c r="AG751" i="1" s="1"/>
  <c r="AB556" i="1"/>
  <c r="AE556" i="1" s="1"/>
  <c r="AG556" i="1" s="1"/>
  <c r="AG657" i="1"/>
  <c r="Y317" i="1"/>
  <c r="AB533" i="1"/>
  <c r="AE533" i="1" s="1"/>
  <c r="AG533" i="1" s="1"/>
  <c r="AB425" i="1"/>
  <c r="AE425" i="1" s="1"/>
  <c r="Y1007" i="1"/>
  <c r="AG1007" i="1"/>
  <c r="Y123" i="1"/>
  <c r="Y111" i="1"/>
  <c r="AB1172" i="1"/>
  <c r="AE1172" i="1" s="1"/>
  <c r="AG1172" i="1" s="1"/>
  <c r="AB156" i="1"/>
  <c r="AE156" i="1" s="1"/>
  <c r="Y1167" i="1"/>
  <c r="AB468" i="1"/>
  <c r="AE468" i="1" s="1"/>
  <c r="AB928" i="1"/>
  <c r="AE928" i="1" s="1"/>
  <c r="AG928" i="1" s="1"/>
  <c r="AB1055" i="1"/>
  <c r="AE1055" i="1" s="1"/>
  <c r="AB1076" i="1"/>
  <c r="AB1127" i="1"/>
  <c r="AE1127" i="1" s="1"/>
  <c r="AB542" i="1"/>
  <c r="AE542" i="1" s="1"/>
  <c r="AG542" i="1" s="1"/>
  <c r="AB920" i="1"/>
  <c r="AE920" i="1" s="1"/>
  <c r="AG920" i="1" s="1"/>
  <c r="AB1152" i="1"/>
  <c r="AE1152" i="1" s="1"/>
  <c r="AG1152" i="1" s="1"/>
  <c r="AB1219" i="1"/>
  <c r="AE1219" i="1" s="1"/>
  <c r="AG1219" i="1" s="1"/>
  <c r="AG423" i="1"/>
  <c r="Y305" i="1"/>
  <c r="Y423" i="1"/>
  <c r="AG306" i="1"/>
  <c r="AB279" i="1"/>
  <c r="AE279" i="1" s="1"/>
  <c r="AG279" i="1" s="1"/>
  <c r="AG323" i="1"/>
  <c r="AH323" i="1" s="1"/>
  <c r="AG823" i="1"/>
  <c r="AG1058" i="1"/>
  <c r="AB932" i="1"/>
  <c r="AE932" i="1" s="1"/>
  <c r="AG932" i="1" s="1"/>
  <c r="Y911" i="1"/>
  <c r="Y323" i="1"/>
  <c r="AB478" i="1"/>
  <c r="AE478" i="1" s="1"/>
  <c r="AG478" i="1" s="1"/>
  <c r="AB814" i="1"/>
  <c r="AE814" i="1" s="1"/>
  <c r="Y886" i="1"/>
  <c r="AB1104" i="1"/>
  <c r="AE1104" i="1" s="1"/>
  <c r="AG1104" i="1" s="1"/>
  <c r="Y893" i="1"/>
  <c r="Y903" i="1"/>
  <c r="AB549" i="1"/>
  <c r="AE549" i="1" s="1"/>
  <c r="AG481" i="1"/>
  <c r="AB102" i="1"/>
  <c r="AE102" i="1" s="1"/>
  <c r="AG102" i="1" s="1"/>
  <c r="Y703" i="1"/>
  <c r="AG677" i="1"/>
  <c r="AG1031" i="1"/>
  <c r="AH1031" i="1" s="1"/>
  <c r="Y677" i="1"/>
  <c r="Y1005" i="1"/>
  <c r="AB889" i="1"/>
  <c r="AE889" i="1" s="1"/>
  <c r="AG889" i="1" s="1"/>
  <c r="AG1028" i="1"/>
  <c r="Y1028" i="1"/>
  <c r="Y1105" i="1"/>
  <c r="AB1094" i="1"/>
  <c r="AE1094" i="1" s="1"/>
  <c r="AG1094" i="1" s="1"/>
  <c r="AG1237" i="1"/>
  <c r="Y827" i="1"/>
  <c r="AG827" i="1"/>
  <c r="AB220" i="1"/>
  <c r="AE220" i="1" s="1"/>
  <c r="AG220" i="1" s="1"/>
  <c r="AB75" i="1"/>
  <c r="AE75" i="1" s="1"/>
  <c r="AG75" i="1" s="1"/>
  <c r="AB1180" i="1"/>
  <c r="AE1180" i="1" s="1"/>
  <c r="AG1180" i="1" s="1"/>
  <c r="AB757" i="1"/>
  <c r="AE757" i="1" s="1"/>
  <c r="Y1189" i="1"/>
  <c r="AB217" i="1"/>
  <c r="AE217" i="1" s="1"/>
  <c r="AG1189" i="1"/>
  <c r="Y1205" i="1"/>
  <c r="Y957" i="1"/>
  <c r="AB340" i="1"/>
  <c r="AE340" i="1" s="1"/>
  <c r="AG340" i="1" s="1"/>
  <c r="AH340" i="1" s="1"/>
  <c r="AB1249" i="1"/>
  <c r="AE1249" i="1" s="1"/>
  <c r="AG1249" i="1" s="1"/>
  <c r="AB829" i="1"/>
  <c r="AE829" i="1" s="1"/>
  <c r="Y810" i="1"/>
  <c r="AG810" i="1"/>
  <c r="AB1202" i="1"/>
  <c r="AE1202" i="1" s="1"/>
  <c r="AB995" i="1"/>
  <c r="AE995" i="1" s="1"/>
  <c r="AG995" i="1" s="1"/>
  <c r="AE1225" i="1"/>
  <c r="AG1225" i="1" s="1"/>
  <c r="AG219" i="1"/>
  <c r="Y258" i="1"/>
  <c r="AB761" i="1"/>
  <c r="AE761" i="1" s="1"/>
  <c r="Y882" i="1"/>
  <c r="Y1157" i="1"/>
  <c r="AB176" i="1"/>
  <c r="AE176" i="1" s="1"/>
  <c r="AG176" i="1" s="1"/>
  <c r="Y1225" i="1"/>
  <c r="Y1097" i="1"/>
  <c r="Y219" i="1"/>
  <c r="AB851" i="1"/>
  <c r="AE851" i="1" s="1"/>
  <c r="AB655" i="1"/>
  <c r="AE655" i="1" s="1"/>
  <c r="AG655" i="1" s="1"/>
  <c r="AG1157" i="1"/>
  <c r="AB368" i="1"/>
  <c r="AE368" i="1" s="1"/>
  <c r="AG368" i="1" s="1"/>
  <c r="Y1241" i="1"/>
  <c r="AB1004" i="1"/>
  <c r="AE1004" i="1" s="1"/>
  <c r="AG1004" i="1" s="1"/>
  <c r="AB735" i="1"/>
  <c r="AE735" i="1" s="1"/>
  <c r="AG735" i="1" s="1"/>
  <c r="AB429" i="1"/>
  <c r="AE429" i="1" s="1"/>
  <c r="AG429" i="1" s="1"/>
  <c r="AG684" i="1"/>
  <c r="AB965" i="1"/>
  <c r="AE965" i="1" s="1"/>
  <c r="AB484" i="1"/>
  <c r="AE484" i="1" s="1"/>
  <c r="AG484" i="1" s="1"/>
  <c r="O21" i="5"/>
  <c r="AB877" i="1"/>
  <c r="AE877" i="1" s="1"/>
  <c r="Y1115" i="1"/>
  <c r="O15" i="5"/>
  <c r="AG65" i="1"/>
  <c r="AB724" i="1"/>
  <c r="AE724" i="1" s="1"/>
  <c r="AG724" i="1" s="1"/>
  <c r="Y684" i="1"/>
  <c r="AB694" i="1"/>
  <c r="AE694" i="1" s="1"/>
  <c r="AG694" i="1" s="1"/>
  <c r="O19" i="5"/>
  <c r="AB471" i="1"/>
  <c r="AE471" i="1" s="1"/>
  <c r="AG471" i="1" s="1"/>
  <c r="O14" i="5"/>
  <c r="Y965" i="1"/>
  <c r="AB406" i="1"/>
  <c r="AE406" i="1" s="1"/>
  <c r="AG406" i="1" s="1"/>
  <c r="AB956" i="1"/>
  <c r="AE956" i="1" s="1"/>
  <c r="AG956" i="1" s="1"/>
  <c r="O22" i="5"/>
  <c r="AB723" i="1"/>
  <c r="AE723" i="1" s="1"/>
  <c r="AG723" i="1" s="1"/>
  <c r="AB1185" i="1"/>
  <c r="AE1185" i="1" s="1"/>
  <c r="AG1185" i="1" s="1"/>
  <c r="AG1178" i="1"/>
  <c r="AB662" i="1"/>
  <c r="L19" i="5"/>
  <c r="L22" i="5"/>
  <c r="AG324" i="1"/>
  <c r="AH324" i="1" s="1"/>
  <c r="AB466" i="1"/>
  <c r="AE466" i="1" s="1"/>
  <c r="AB496" i="1"/>
  <c r="AE496" i="1" s="1"/>
  <c r="AB183" i="1"/>
  <c r="AE183" i="1" s="1"/>
  <c r="AG236" i="1"/>
  <c r="AG173" i="1"/>
  <c r="AB205" i="1"/>
  <c r="AE205" i="1" s="1"/>
  <c r="AG205" i="1" s="1"/>
  <c r="Y963" i="1"/>
  <c r="AB812" i="1"/>
  <c r="AE812" i="1" s="1"/>
  <c r="Y951" i="1"/>
  <c r="Y881" i="1"/>
  <c r="AG963" i="1"/>
  <c r="AG881" i="1"/>
  <c r="AB637" i="1"/>
  <c r="AE637" i="1" s="1"/>
  <c r="AG637" i="1" s="1"/>
  <c r="Y1092" i="1"/>
  <c r="AB731" i="1"/>
  <c r="AE731" i="1" s="1"/>
  <c r="AG731" i="1" s="1"/>
  <c r="AB386" i="1"/>
  <c r="AE386" i="1" s="1"/>
  <c r="AG386" i="1" s="1"/>
  <c r="AH386" i="1" s="1"/>
  <c r="AB341" i="1"/>
  <c r="AE341" i="1" s="1"/>
  <c r="AG341" i="1" s="1"/>
  <c r="AB1141" i="1"/>
  <c r="AE1141" i="1" s="1"/>
  <c r="AG1141" i="1" s="1"/>
  <c r="AB334" i="1"/>
  <c r="AE334" i="1" s="1"/>
  <c r="AG334" i="1" s="1"/>
  <c r="AB194" i="1"/>
  <c r="AE194" i="1" s="1"/>
  <c r="AB584" i="1"/>
  <c r="AE584" i="1" s="1"/>
  <c r="AG584" i="1" s="1"/>
  <c r="AG502" i="1"/>
  <c r="AB307" i="1"/>
  <c r="AE307" i="1" s="1"/>
  <c r="AG307" i="1" s="1"/>
  <c r="AB666" i="1"/>
  <c r="AE666" i="1" s="1"/>
  <c r="AB256" i="1"/>
  <c r="AB319" i="1"/>
  <c r="AB268" i="1"/>
  <c r="AE268" i="1" s="1"/>
  <c r="AG268" i="1" s="1"/>
  <c r="AB745" i="1"/>
  <c r="AE745" i="1" s="1"/>
  <c r="AG266" i="1"/>
  <c r="AH266" i="1" s="1"/>
  <c r="Y632" i="1"/>
  <c r="AB357" i="1"/>
  <c r="AE357" i="1" s="1"/>
  <c r="AG357" i="1" s="1"/>
  <c r="AG263" i="1"/>
  <c r="AG241" i="1"/>
  <c r="AB243" i="1"/>
  <c r="AB191" i="1"/>
  <c r="AE191" i="1" s="1"/>
  <c r="AG191" i="1" s="1"/>
  <c r="Y241" i="1"/>
  <c r="AG111" i="1"/>
  <c r="Y263" i="1"/>
  <c r="Y109" i="1"/>
  <c r="Y195" i="1"/>
  <c r="AG195" i="1"/>
  <c r="Y1145" i="1"/>
  <c r="Y1016" i="1"/>
  <c r="AB1106" i="1"/>
  <c r="AE1106" i="1" s="1"/>
  <c r="AG1106" i="1" s="1"/>
  <c r="AG69" i="1"/>
  <c r="AG167" i="1"/>
  <c r="Y1265" i="1"/>
  <c r="AB550" i="1"/>
  <c r="AE550" i="1" s="1"/>
  <c r="AG550" i="1" s="1"/>
  <c r="AB1041" i="1"/>
  <c r="AE1041" i="1" s="1"/>
  <c r="AG1041" i="1" s="1"/>
  <c r="AH1041" i="1" s="1"/>
  <c r="AB699" i="1"/>
  <c r="AE699" i="1" s="1"/>
  <c r="AG699" i="1" s="1"/>
  <c r="AB772" i="1"/>
  <c r="AE772" i="1" s="1"/>
  <c r="AG772" i="1" s="1"/>
  <c r="Y991" i="1"/>
  <c r="AB631" i="1"/>
  <c r="AE631" i="1" s="1"/>
  <c r="AG631" i="1" s="1"/>
  <c r="Y1037" i="1"/>
  <c r="Y547" i="1"/>
  <c r="AG456" i="1"/>
  <c r="Y145" i="1"/>
  <c r="AB700" i="1"/>
  <c r="AE700" i="1" s="1"/>
  <c r="AG700" i="1" s="1"/>
  <c r="AB717" i="1"/>
  <c r="AE717" i="1" s="1"/>
  <c r="AB301" i="1"/>
  <c r="AE301" i="1" s="1"/>
  <c r="AG301" i="1" s="1"/>
  <c r="AB719" i="1"/>
  <c r="AE719" i="1" s="1"/>
  <c r="AB566" i="1"/>
  <c r="AE566" i="1" s="1"/>
  <c r="Y610" i="1"/>
  <c r="AG610" i="1"/>
  <c r="AE322" i="1"/>
  <c r="AG322" i="1" s="1"/>
  <c r="Y300" i="1"/>
  <c r="AG607" i="1"/>
  <c r="Y747" i="1"/>
  <c r="Y551" i="1"/>
  <c r="AB612" i="1"/>
  <c r="AE612" i="1" s="1"/>
  <c r="AG747" i="1"/>
  <c r="AB615" i="1"/>
  <c r="AE615" i="1" s="1"/>
  <c r="AB744" i="1"/>
  <c r="AE744" i="1" s="1"/>
  <c r="AG744" i="1" s="1"/>
  <c r="AG863" i="1"/>
  <c r="AB563" i="1"/>
  <c r="AE563" i="1" s="1"/>
  <c r="AB564" i="1"/>
  <c r="AE564" i="1" s="1"/>
  <c r="AG564" i="1" s="1"/>
  <c r="AB419" i="1"/>
  <c r="AE419" i="1" s="1"/>
  <c r="AG328" i="1"/>
  <c r="Y450" i="1"/>
  <c r="Y838" i="1"/>
  <c r="AG1035" i="1"/>
  <c r="AB1087" i="1"/>
  <c r="AE1087" i="1" s="1"/>
  <c r="AG1087" i="1" s="1"/>
  <c r="AB510" i="1"/>
  <c r="AE510" i="1" s="1"/>
  <c r="AG510" i="1" s="1"/>
  <c r="AB399" i="1"/>
  <c r="AE399" i="1" s="1"/>
  <c r="Y741" i="1"/>
  <c r="AG741" i="1"/>
  <c r="Y394" i="1"/>
  <c r="AB524" i="1"/>
  <c r="AE524" i="1" s="1"/>
  <c r="AG524" i="1" s="1"/>
  <c r="AG1131" i="1"/>
  <c r="AB444" i="1"/>
  <c r="AE444" i="1" s="1"/>
  <c r="AG444" i="1" s="1"/>
  <c r="AG833" i="1"/>
  <c r="Y449" i="1"/>
  <c r="Y833" i="1"/>
  <c r="AB738" i="1"/>
  <c r="AE738" i="1" s="1"/>
  <c r="AG738" i="1" s="1"/>
  <c r="AB292" i="1"/>
  <c r="AE292" i="1" s="1"/>
  <c r="AG292" i="1" s="1"/>
  <c r="Y1041" i="1"/>
  <c r="AG417" i="1"/>
  <c r="Y417" i="1"/>
  <c r="Y253" i="1"/>
  <c r="AB327" i="1"/>
  <c r="AE327" i="1" s="1"/>
  <c r="AG327" i="1" s="1"/>
  <c r="AG836" i="1"/>
  <c r="Y284" i="1"/>
  <c r="Y387" i="1"/>
  <c r="AG736" i="1"/>
  <c r="Y230" i="1"/>
  <c r="AB919" i="1"/>
  <c r="AE919" i="1" s="1"/>
  <c r="AG919" i="1" s="1"/>
  <c r="AG443" i="1"/>
  <c r="Y736" i="1"/>
  <c r="AB1045" i="1"/>
  <c r="AE1045" i="1" s="1"/>
  <c r="AG387" i="1"/>
  <c r="Y280" i="1"/>
  <c r="Y392" i="1"/>
  <c r="AB137" i="1"/>
  <c r="AB1113" i="1"/>
  <c r="AB296" i="1"/>
  <c r="AE296" i="1" s="1"/>
  <c r="AG296" i="1" s="1"/>
  <c r="AH296" i="1" s="1"/>
  <c r="Y285" i="1"/>
  <c r="Y1102" i="1"/>
  <c r="AG661" i="1"/>
  <c r="AB474" i="1"/>
  <c r="AE474" i="1" s="1"/>
  <c r="Y1033" i="1"/>
  <c r="AG1033" i="1"/>
  <c r="AB87" i="1"/>
  <c r="AE87" i="1" s="1"/>
  <c r="AB769" i="1"/>
  <c r="AE769" i="1" s="1"/>
  <c r="AG784" i="1"/>
  <c r="AB764" i="1"/>
  <c r="AE764" i="1" s="1"/>
  <c r="O18" i="5"/>
  <c r="Y996" i="1"/>
  <c r="AB1021" i="1"/>
  <c r="AE1021" i="1" s="1"/>
  <c r="AB796" i="1"/>
  <c r="AE796" i="1" s="1"/>
  <c r="AG796" i="1" s="1"/>
  <c r="AB871" i="1"/>
  <c r="AE871" i="1" s="1"/>
  <c r="AG374" i="1"/>
  <c r="Y1025" i="1"/>
  <c r="AB216" i="1"/>
  <c r="AE216" i="1" s="1"/>
  <c r="AG216" i="1" s="1"/>
  <c r="AG530" i="1"/>
  <c r="Y1018" i="1"/>
  <c r="AG1025" i="1"/>
  <c r="AB931" i="1"/>
  <c r="AE931" i="1" s="1"/>
  <c r="O16" i="5"/>
  <c r="O12" i="5"/>
  <c r="AB371" i="1"/>
  <c r="AE371" i="1" s="1"/>
  <c r="L16" i="5"/>
  <c r="AE1096" i="1"/>
  <c r="AG1096" i="1" s="1"/>
  <c r="AE291" i="1"/>
  <c r="AG291" i="1" s="1"/>
  <c r="AB711" i="1"/>
  <c r="AE711" i="1" s="1"/>
  <c r="AG711" i="1" s="1"/>
  <c r="AB1158" i="1"/>
  <c r="AE1158" i="1" s="1"/>
  <c r="AB574" i="1"/>
  <c r="AE574" i="1" s="1"/>
  <c r="AG574" i="1" s="1"/>
  <c r="Y779" i="1"/>
  <c r="AB955" i="1"/>
  <c r="M24" i="5"/>
  <c r="AB548" i="1"/>
  <c r="AE548" i="1" s="1"/>
  <c r="AG548" i="1" s="1"/>
  <c r="Y1080" i="1"/>
  <c r="Y178" i="1"/>
  <c r="AG1148" i="1"/>
  <c r="Y652" i="1"/>
  <c r="Y535" i="1"/>
  <c r="AB988" i="1"/>
  <c r="AE988" i="1" s="1"/>
  <c r="AG988" i="1" s="1"/>
  <c r="Y396" i="1"/>
  <c r="AG396" i="1"/>
  <c r="Y1096" i="1"/>
  <c r="Y733" i="1"/>
  <c r="AB153" i="1"/>
  <c r="AE153" i="1" s="1"/>
  <c r="AG153" i="1" s="1"/>
  <c r="AB330" i="1"/>
  <c r="AE330" i="1" s="1"/>
  <c r="AB976" i="1"/>
  <c r="AE976" i="1" s="1"/>
  <c r="AG976" i="1" s="1"/>
  <c r="AH976" i="1" s="1"/>
  <c r="Y232" i="1"/>
  <c r="AG475" i="1"/>
  <c r="Y1178" i="1"/>
  <c r="AG165" i="1"/>
  <c r="AB966" i="1"/>
  <c r="AE966" i="1" s="1"/>
  <c r="AG966" i="1" s="1"/>
  <c r="AB122" i="1"/>
  <c r="AE122" i="1" s="1"/>
  <c r="AG122" i="1" s="1"/>
  <c r="AB492" i="1"/>
  <c r="AE492" i="1" s="1"/>
  <c r="O17" i="5"/>
  <c r="Y382" i="1"/>
  <c r="AB599" i="1"/>
  <c r="AE599" i="1" s="1"/>
  <c r="AG599" i="1" s="1"/>
  <c r="AB526" i="1"/>
  <c r="AE526" i="1" s="1"/>
  <c r="AG526" i="1" s="1"/>
  <c r="AG1034" i="1"/>
  <c r="AG1226" i="1"/>
  <c r="Y555" i="1"/>
  <c r="AG869" i="1"/>
  <c r="Y165" i="1"/>
  <c r="AB872" i="1"/>
  <c r="AE872" i="1" s="1"/>
  <c r="AG872" i="1" s="1"/>
  <c r="AG782" i="1"/>
  <c r="AG973" i="1"/>
  <c r="Y410" i="1"/>
  <c r="AG1016" i="1"/>
  <c r="AG528" i="1"/>
  <c r="AB835" i="1"/>
  <c r="AG178" i="1"/>
  <c r="AB613" i="1"/>
  <c r="AE613" i="1" s="1"/>
  <c r="Y785" i="1"/>
  <c r="Y559" i="1"/>
  <c r="Y787" i="1"/>
  <c r="O20" i="5"/>
  <c r="AB168" i="1"/>
  <c r="AE168" i="1" s="1"/>
  <c r="AG168" i="1" s="1"/>
  <c r="AG586" i="1"/>
  <c r="AB562" i="1"/>
  <c r="AE562" i="1" s="1"/>
  <c r="AG562" i="1" s="1"/>
  <c r="Y1035" i="1"/>
  <c r="AB434" i="1"/>
  <c r="AE434" i="1" s="1"/>
  <c r="AG733" i="1"/>
  <c r="AG873" i="1"/>
  <c r="AB230" i="1"/>
  <c r="AE230" i="1" s="1"/>
  <c r="AG230" i="1" s="1"/>
  <c r="AB339" i="1"/>
  <c r="AE339" i="1" s="1"/>
  <c r="AG339" i="1" s="1"/>
  <c r="AH339" i="1" s="1"/>
  <c r="AG701" i="1"/>
  <c r="Y435" i="1"/>
  <c r="AB1149" i="1"/>
  <c r="AE1149" i="1" s="1"/>
  <c r="AB1196" i="1"/>
  <c r="AE1196" i="1" s="1"/>
  <c r="AG1196" i="1" s="1"/>
  <c r="Y349" i="1"/>
  <c r="Y536" i="1"/>
  <c r="AB940" i="1"/>
  <c r="AE940" i="1" s="1"/>
  <c r="AG940" i="1" s="1"/>
  <c r="AG652" i="1"/>
  <c r="AG454" i="1"/>
  <c r="AG759" i="1"/>
  <c r="AG123" i="1"/>
  <c r="AB805" i="1"/>
  <c r="AE805" i="1" s="1"/>
  <c r="AG805" i="1" s="1"/>
  <c r="AB538" i="1"/>
  <c r="AE538" i="1" s="1"/>
  <c r="Y433" i="1"/>
  <c r="Y1091" i="1"/>
  <c r="N24" i="5"/>
  <c r="Y667" i="1"/>
  <c r="AB898" i="1"/>
  <c r="AE898" i="1" s="1"/>
  <c r="AG898" i="1" s="1"/>
  <c r="AG624" i="1"/>
  <c r="AB304" i="1"/>
  <c r="AE304" i="1" s="1"/>
  <c r="AG304" i="1" s="1"/>
  <c r="Y443" i="1"/>
  <c r="AG1097" i="1"/>
  <c r="AB1070" i="1"/>
  <c r="AE1070" i="1" s="1"/>
  <c r="AG555" i="1"/>
  <c r="AB461" i="1"/>
  <c r="AE461" i="1" s="1"/>
  <c r="AG461" i="1" s="1"/>
  <c r="AB943" i="1"/>
  <c r="AE943" i="1" s="1"/>
  <c r="AG943" i="1" s="1"/>
  <c r="AH943" i="1" s="1"/>
  <c r="AG435" i="1"/>
  <c r="AB1257" i="1"/>
  <c r="AE1257" i="1" s="1"/>
  <c r="AG1257" i="1" s="1"/>
  <c r="AB350" i="1"/>
  <c r="AE350" i="1" s="1"/>
  <c r="AG350" i="1" s="1"/>
  <c r="Y252" i="1"/>
  <c r="AB1153" i="1"/>
  <c r="AE1153" i="1" s="1"/>
  <c r="AB521" i="1"/>
  <c r="AE521" i="1" s="1"/>
  <c r="AG521" i="1" s="1"/>
  <c r="Y293" i="1"/>
  <c r="Y530" i="1"/>
  <c r="AB916" i="1"/>
  <c r="AE916" i="1" s="1"/>
  <c r="AB331" i="1"/>
  <c r="AE331" i="1" s="1"/>
  <c r="AG331" i="1" s="1"/>
  <c r="AB760" i="1"/>
  <c r="AB577" i="1"/>
  <c r="AE577" i="1" s="1"/>
  <c r="Y353" i="1"/>
  <c r="Y668" i="1"/>
  <c r="AB680" i="1"/>
  <c r="AE680" i="1" s="1"/>
  <c r="AG680" i="1" s="1"/>
  <c r="AG991" i="1"/>
  <c r="AB604" i="1"/>
  <c r="AE604" i="1" s="1"/>
  <c r="AG604" i="1" s="1"/>
  <c r="Y1011" i="1"/>
  <c r="Y579" i="1"/>
  <c r="AB705" i="1"/>
  <c r="AE705" i="1" s="1"/>
  <c r="Y692" i="1"/>
  <c r="AB73" i="1"/>
  <c r="AE73" i="1" s="1"/>
  <c r="AG73" i="1" s="1"/>
  <c r="AB275" i="1"/>
  <c r="AE275" i="1" s="1"/>
  <c r="AG275" i="1" s="1"/>
  <c r="AG766" i="1"/>
  <c r="AB160" i="1"/>
  <c r="AE160" i="1" s="1"/>
  <c r="AG160" i="1" s="1"/>
  <c r="AB185" i="1"/>
  <c r="AE185" i="1" s="1"/>
  <c r="AB923" i="1"/>
  <c r="AE923" i="1" s="1"/>
  <c r="AG923" i="1" s="1"/>
  <c r="AG337" i="1"/>
  <c r="AH337" i="1" s="1"/>
  <c r="Y347" i="1"/>
  <c r="Y1131" i="1"/>
  <c r="Y1084" i="1"/>
  <c r="Y306" i="1"/>
  <c r="AB1128" i="1"/>
  <c r="AE1128" i="1" s="1"/>
  <c r="AB1039" i="1"/>
  <c r="AE1039" i="1" s="1"/>
  <c r="AG1039" i="1" s="1"/>
  <c r="Y455" i="1"/>
  <c r="AB143" i="1"/>
  <c r="AE143" i="1" s="1"/>
  <c r="AG143" i="1" s="1"/>
  <c r="Y713" i="1"/>
  <c r="Y636" i="1"/>
  <c r="AB231" i="1"/>
  <c r="AE231" i="1" s="1"/>
  <c r="AG231" i="1" s="1"/>
  <c r="J24" i="5"/>
  <c r="Y582" i="1"/>
  <c r="AB86" i="1"/>
  <c r="AE86" i="1" s="1"/>
  <c r="AG86" i="1" s="1"/>
  <c r="AB845" i="1"/>
  <c r="AE845" i="1" s="1"/>
  <c r="Y986" i="1"/>
  <c r="Q24" i="5"/>
  <c r="Y1054" i="1"/>
  <c r="AG1091" i="1"/>
  <c r="AH1091" i="1" s="1"/>
  <c r="AB1244" i="1"/>
  <c r="AE1244" i="1" s="1"/>
  <c r="AG1244" i="1" s="1"/>
  <c r="Y973" i="1"/>
  <c r="Y1148" i="1"/>
  <c r="AB792" i="1"/>
  <c r="Y136" i="1"/>
  <c r="AB856" i="1"/>
  <c r="AE856" i="1" s="1"/>
  <c r="AG856" i="1" s="1"/>
  <c r="AB1191" i="1"/>
  <c r="AE1191" i="1" s="1"/>
  <c r="AG1191" i="1" s="1"/>
  <c r="AB858" i="1"/>
  <c r="AE858" i="1" s="1"/>
  <c r="AG858" i="1" s="1"/>
  <c r="AB376" i="1"/>
  <c r="AE376" i="1" s="1"/>
  <c r="Y1117" i="1"/>
  <c r="AB155" i="1"/>
  <c r="AE155" i="1" s="1"/>
  <c r="AG155" i="1" s="1"/>
  <c r="AB1146" i="1"/>
  <c r="AE1146" i="1" s="1"/>
  <c r="AG1146" i="1" s="1"/>
  <c r="AB1135" i="1"/>
  <c r="AE1135" i="1" s="1"/>
  <c r="AG1135" i="1" s="1"/>
  <c r="Y788" i="1"/>
  <c r="Y491" i="1"/>
  <c r="Y454" i="1"/>
  <c r="AB458" i="1"/>
  <c r="AE458" i="1" s="1"/>
  <c r="AG458" i="1" s="1"/>
  <c r="Y766" i="1"/>
  <c r="AB1132" i="1"/>
  <c r="AE1132" i="1" s="1"/>
  <c r="AG1132" i="1" s="1"/>
  <c r="Y346" i="1"/>
  <c r="AG1117" i="1"/>
  <c r="AG1082" i="1"/>
  <c r="AB1119" i="1"/>
  <c r="AE1119" i="1" s="1"/>
  <c r="AG1119" i="1" s="1"/>
  <c r="AB809" i="1"/>
  <c r="AE809" i="1" s="1"/>
  <c r="AG809" i="1" s="1"/>
  <c r="AB802" i="1"/>
  <c r="AE802" i="1" s="1"/>
  <c r="AG802" i="1" s="1"/>
  <c r="AG948" i="1"/>
  <c r="AG975" i="1"/>
  <c r="AB663" i="1"/>
  <c r="AE663" i="1" s="1"/>
  <c r="Y687" i="1"/>
  <c r="Y467" i="1"/>
  <c r="AB494" i="1"/>
  <c r="AE494" i="1" s="1"/>
  <c r="AG293" i="1"/>
  <c r="AB299" i="1"/>
  <c r="AE299" i="1" s="1"/>
  <c r="AG299" i="1" s="1"/>
  <c r="AG504" i="1"/>
  <c r="Y1237" i="1"/>
  <c r="Y759" i="1"/>
  <c r="AB1259" i="1"/>
  <c r="AE1259" i="1" s="1"/>
  <c r="AG1259" i="1" s="1"/>
  <c r="Y1130" i="1"/>
  <c r="AG349" i="1"/>
  <c r="AG1089" i="1"/>
  <c r="Y475" i="1"/>
  <c r="Y337" i="1"/>
  <c r="AG199" i="1"/>
  <c r="Y388" i="1"/>
  <c r="Y869" i="1"/>
  <c r="AB999" i="1"/>
  <c r="AE999" i="1" s="1"/>
  <c r="AG559" i="1"/>
  <c r="Y1234" i="1"/>
  <c r="AB1174" i="1"/>
  <c r="AE1174" i="1" s="1"/>
  <c r="AG1174" i="1" s="1"/>
  <c r="Y701" i="1"/>
  <c r="AB616" i="1"/>
  <c r="AE616" i="1" s="1"/>
  <c r="AG616" i="1" s="1"/>
  <c r="Y199" i="1"/>
  <c r="AG1084" i="1"/>
  <c r="AB1163" i="1"/>
  <c r="AE1163" i="1" s="1"/>
  <c r="Y502" i="1"/>
  <c r="Y453" i="1"/>
  <c r="AB768" i="1"/>
  <c r="AE768" i="1" s="1"/>
  <c r="AG768" i="1" s="1"/>
  <c r="AG1130" i="1"/>
  <c r="Y811" i="1"/>
  <c r="AB1109" i="1"/>
  <c r="AE1109" i="1" s="1"/>
  <c r="AG1109" i="1" s="1"/>
  <c r="AG903" i="1"/>
  <c r="Y586" i="1"/>
  <c r="Y71" i="1"/>
  <c r="AB1215" i="1"/>
  <c r="AE1215" i="1" s="1"/>
  <c r="AB1255" i="1"/>
  <c r="AE1255" i="1" s="1"/>
  <c r="Y1099" i="1"/>
  <c r="AG491" i="1"/>
  <c r="AB522" i="1"/>
  <c r="AE522" i="1" s="1"/>
  <c r="AB1248" i="1"/>
  <c r="AE1248" i="1" s="1"/>
  <c r="AB737" i="1"/>
  <c r="AE737" i="1" s="1"/>
  <c r="AG1092" i="1"/>
  <c r="AG1217" i="1"/>
  <c r="Y863" i="1"/>
  <c r="AB247" i="1"/>
  <c r="AE247" i="1" s="1"/>
  <c r="AG247" i="1" s="1"/>
  <c r="AG388" i="1"/>
  <c r="Y784" i="1"/>
  <c r="AG952" i="1"/>
  <c r="AG490" i="1"/>
  <c r="Y848" i="1"/>
  <c r="Y324" i="1"/>
  <c r="AB1166" i="1"/>
  <c r="AE1166" i="1" s="1"/>
  <c r="AB413" i="1"/>
  <c r="AE413" i="1" s="1"/>
  <c r="AG413" i="1" s="1"/>
  <c r="AB147" i="1"/>
  <c r="AE147" i="1" s="1"/>
  <c r="AG147" i="1" s="1"/>
  <c r="Y826" i="1"/>
  <c r="AB626" i="1"/>
  <c r="AE626" i="1" s="1"/>
  <c r="AB619" i="1"/>
  <c r="AE619" i="1" s="1"/>
  <c r="AG619" i="1" s="1"/>
  <c r="Y504" i="1"/>
  <c r="AG1223" i="1"/>
  <c r="AB971" i="1"/>
  <c r="AE971" i="1" s="1"/>
  <c r="AG971" i="1" s="1"/>
  <c r="Y1106" i="1"/>
  <c r="AB1167" i="1"/>
  <c r="AE1167" i="1" s="1"/>
  <c r="AB996" i="1"/>
  <c r="Y591" i="1"/>
  <c r="AB627" i="1"/>
  <c r="AE627" i="1" s="1"/>
  <c r="AB1176" i="1"/>
  <c r="AE1176" i="1" s="1"/>
  <c r="AG1176" i="1" s="1"/>
  <c r="AB379" i="1"/>
  <c r="AE379" i="1" s="1"/>
  <c r="AG727" i="1"/>
  <c r="AG359" i="1"/>
  <c r="AB1236" i="1"/>
  <c r="AE1236" i="1" s="1"/>
  <c r="AG1236" i="1" s="1"/>
  <c r="Y663" i="1"/>
  <c r="AB938" i="1"/>
  <c r="AE938" i="1" s="1"/>
  <c r="AG938" i="1" s="1"/>
  <c r="Y1034" i="1"/>
  <c r="AB1260" i="1"/>
  <c r="AE1260" i="1" s="1"/>
  <c r="AG1260" i="1" s="1"/>
  <c r="AB1009" i="1"/>
  <c r="AE1009" i="1" s="1"/>
  <c r="AG992" i="1"/>
  <c r="AG788" i="1"/>
  <c r="AB300" i="1"/>
  <c r="AE300" i="1" s="1"/>
  <c r="AG300" i="1" s="1"/>
  <c r="AB280" i="1"/>
  <c r="AE280" i="1" s="1"/>
  <c r="AG280" i="1" s="1"/>
  <c r="AB174" i="1"/>
  <c r="AE174" i="1" s="1"/>
  <c r="AG174" i="1" s="1"/>
  <c r="AG281" i="1"/>
  <c r="O13" i="5"/>
  <c r="Y1081" i="1"/>
  <c r="Y548" i="1"/>
  <c r="AB433" i="1"/>
  <c r="AB1080" i="1"/>
  <c r="Y158" i="1"/>
  <c r="AB1054" i="1"/>
  <c r="AB71" i="1"/>
  <c r="Y494" i="1"/>
  <c r="AB906" i="1"/>
  <c r="AE906" i="1" s="1"/>
  <c r="Y276" i="1"/>
  <c r="Y1082" i="1"/>
  <c r="AG880" i="1"/>
  <c r="L17" i="5"/>
  <c r="AG342" i="1"/>
  <c r="Y814" i="1"/>
  <c r="AB740" i="1"/>
  <c r="AE740" i="1" s="1"/>
  <c r="AG740" i="1" s="1"/>
  <c r="AB895" i="1"/>
  <c r="AE895" i="1" s="1"/>
  <c r="AB145" i="1"/>
  <c r="AE145" i="1" s="1"/>
  <c r="AB439" i="1"/>
  <c r="AE439" i="1" s="1"/>
  <c r="AG439" i="1" s="1"/>
  <c r="AG265" i="1"/>
  <c r="AG1060" i="1"/>
  <c r="L21" i="5"/>
  <c r="AB704" i="1"/>
  <c r="AE704" i="1" s="1"/>
  <c r="AG1142" i="1"/>
  <c r="AB1029" i="1"/>
  <c r="AE1029" i="1" s="1"/>
  <c r="AG1029" i="1" s="1"/>
  <c r="Y862" i="1"/>
  <c r="AB779" i="1"/>
  <c r="AE779" i="1" s="1"/>
  <c r="AG779" i="1" s="1"/>
  <c r="AB981" i="1"/>
  <c r="AE981" i="1" s="1"/>
  <c r="AB166" i="1"/>
  <c r="AE166" i="1" s="1"/>
  <c r="AG166" i="1" s="1"/>
  <c r="AB687" i="1"/>
  <c r="AE687" i="1" s="1"/>
  <c r="AB196" i="1"/>
  <c r="AE196" i="1" s="1"/>
  <c r="AG196" i="1" s="1"/>
  <c r="Y647" i="1"/>
  <c r="AB259" i="1"/>
  <c r="AE259" i="1" s="1"/>
  <c r="AG259" i="1" s="1"/>
  <c r="Y488" i="1"/>
  <c r="AG693" i="1"/>
  <c r="AG983" i="1"/>
  <c r="Y841" i="1"/>
  <c r="Y342" i="1"/>
  <c r="AG49" i="1"/>
  <c r="AG305" i="1"/>
  <c r="AG949" i="1"/>
  <c r="AG893" i="1"/>
  <c r="AH893" i="1" s="1"/>
  <c r="AB200" i="1"/>
  <c r="Y371" i="1"/>
  <c r="AB535" i="1"/>
  <c r="AB667" i="1"/>
  <c r="Y711" i="1"/>
  <c r="AB270" i="1"/>
  <c r="AE270" i="1" s="1"/>
  <c r="AG270" i="1" s="1"/>
  <c r="Y727" i="1"/>
  <c r="AG276" i="1"/>
  <c r="Y949" i="1"/>
  <c r="AB1186" i="1"/>
  <c r="AE1186" i="1" s="1"/>
  <c r="AB141" i="1"/>
  <c r="AE141" i="1" s="1"/>
  <c r="AB192" i="1"/>
  <c r="AE192" i="1" s="1"/>
  <c r="AG192" i="1" s="1"/>
  <c r="AB1073" i="1"/>
  <c r="AE1073" i="1" s="1"/>
  <c r="AG1073" i="1" s="1"/>
  <c r="AG674" i="1"/>
  <c r="Y742" i="1"/>
  <c r="Y328" i="1"/>
  <c r="AG1214" i="1"/>
  <c r="Y565" i="1"/>
  <c r="Y1015" i="1"/>
  <c r="AB839" i="1"/>
  <c r="AE839" i="1" s="1"/>
  <c r="Y693" i="1"/>
  <c r="Y992" i="1"/>
  <c r="AG1197" i="1"/>
  <c r="AB81" i="1"/>
  <c r="AE81" i="1" s="1"/>
  <c r="AG81" i="1" s="1"/>
  <c r="AB951" i="1"/>
  <c r="AE951" i="1" s="1"/>
  <c r="L13" i="5"/>
  <c r="AB360" i="1"/>
  <c r="AE360" i="1" s="1"/>
  <c r="AG360" i="1" s="1"/>
  <c r="AG1068" i="1"/>
  <c r="AG460" i="1"/>
  <c r="Y685" i="1"/>
  <c r="AB144" i="1"/>
  <c r="AE144" i="1" s="1"/>
  <c r="AG232" i="1"/>
  <c r="AG284" i="1"/>
  <c r="AG258" i="1"/>
  <c r="AG540" i="1"/>
  <c r="AB1037" i="1"/>
  <c r="Y1158" i="1"/>
  <c r="Y574" i="1"/>
  <c r="Y234" i="1"/>
  <c r="Y662" i="1"/>
  <c r="AB332" i="1"/>
  <c r="AE332" i="1" s="1"/>
  <c r="AG332" i="1" s="1"/>
  <c r="AB1027" i="1"/>
  <c r="AE1027" i="1" s="1"/>
  <c r="AG1027" i="1" s="1"/>
  <c r="Y880" i="1"/>
  <c r="Y786" i="1"/>
  <c r="Y333" i="1"/>
  <c r="AB847" i="1"/>
  <c r="AE847" i="1" s="1"/>
  <c r="AG847" i="1" s="1"/>
  <c r="Y570" i="1"/>
  <c r="AG841" i="1"/>
  <c r="Y1142" i="1"/>
  <c r="Y421" i="1"/>
  <c r="AB617" i="1"/>
  <c r="AE617" i="1" s="1"/>
  <c r="AB369" i="1"/>
  <c r="AE369" i="1" s="1"/>
  <c r="AG369" i="1" s="1"/>
  <c r="Y1179" i="1"/>
  <c r="Y1208" i="1"/>
  <c r="Y823" i="1"/>
  <c r="AB821" i="1"/>
  <c r="AE821" i="1" s="1"/>
  <c r="AG821" i="1" s="1"/>
  <c r="AG606" i="1"/>
  <c r="AG234" i="1"/>
  <c r="AG136" i="1"/>
  <c r="AG1252" i="1"/>
  <c r="AB503" i="1"/>
  <c r="AE503" i="1" s="1"/>
  <c r="AG503" i="1" s="1"/>
  <c r="AB993" i="1"/>
  <c r="AE993" i="1" s="1"/>
  <c r="AG993" i="1" s="1"/>
  <c r="AB1265" i="1"/>
  <c r="AE1265" i="1" s="1"/>
  <c r="Y173" i="1"/>
  <c r="AB95" i="1"/>
  <c r="AE95" i="1" s="1"/>
  <c r="Y761" i="1"/>
  <c r="Y363" i="1"/>
  <c r="AB511" i="1"/>
  <c r="AE511" i="1" s="1"/>
  <c r="Y325" i="1"/>
  <c r="AB635" i="1"/>
  <c r="AE635" i="1" s="1"/>
  <c r="AG635" i="1" s="1"/>
  <c r="AB1010" i="1"/>
  <c r="AE1010" i="1" s="1"/>
  <c r="Y319" i="1"/>
  <c r="AG128" i="1"/>
  <c r="AG1126" i="1"/>
  <c r="AH1126" i="1" s="1"/>
  <c r="AG591" i="1"/>
  <c r="Y385" i="1"/>
  <c r="Y744" i="1"/>
  <c r="AB382" i="1"/>
  <c r="Y599" i="1"/>
  <c r="Y874" i="1"/>
  <c r="Y116" i="1"/>
  <c r="Y249" i="1"/>
  <c r="AB233" i="1"/>
  <c r="AB414" i="1"/>
  <c r="AE414" i="1" s="1"/>
  <c r="AG414" i="1" s="1"/>
  <c r="AB424" i="1"/>
  <c r="AE424" i="1" s="1"/>
  <c r="AG424" i="1" s="1"/>
  <c r="AG298" i="1"/>
  <c r="AG489" i="1"/>
  <c r="L15" i="5"/>
  <c r="AB459" i="1"/>
  <c r="AB1222" i="1"/>
  <c r="AE1222" i="1" s="1"/>
  <c r="AG1222" i="1" s="1"/>
  <c r="Y1068" i="1"/>
  <c r="Y829" i="1"/>
  <c r="Y1217" i="1"/>
  <c r="AB939" i="1"/>
  <c r="AE939" i="1" s="1"/>
  <c r="AG939" i="1" s="1"/>
  <c r="Y674" i="1"/>
  <c r="Y463" i="1"/>
  <c r="AB392" i="1"/>
  <c r="AE392" i="1" s="1"/>
  <c r="AG392" i="1" s="1"/>
  <c r="AB329" i="1"/>
  <c r="AE329" i="1" s="1"/>
  <c r="AG329" i="1" s="1"/>
  <c r="Y540" i="1"/>
  <c r="AB467" i="1"/>
  <c r="AE467" i="1" s="1"/>
  <c r="AG467" i="1" s="1"/>
  <c r="Y256" i="1"/>
  <c r="Y1223" i="1"/>
  <c r="AG848" i="1"/>
  <c r="AH848" i="1" s="1"/>
  <c r="AG309" i="1"/>
  <c r="L12" i="5"/>
  <c r="AB625" i="1"/>
  <c r="Y702" i="1"/>
  <c r="AB1145" i="1"/>
  <c r="Y769" i="1"/>
  <c r="Y850" i="1"/>
  <c r="Y655" i="1"/>
  <c r="Y638" i="1"/>
  <c r="Y309" i="1"/>
  <c r="Y1060" i="1"/>
  <c r="Y425" i="1"/>
  <c r="Y282" i="1"/>
  <c r="AG1048" i="1"/>
  <c r="AG651" i="1"/>
  <c r="Y1245" i="1"/>
  <c r="AB1102" i="1"/>
  <c r="P24" i="5"/>
  <c r="Y1271" i="1"/>
  <c r="AB582" i="1"/>
  <c r="AE582" i="1" s="1"/>
  <c r="AG582" i="1" s="1"/>
  <c r="AB83" i="1"/>
  <c r="AE83" i="1" s="1"/>
  <c r="AG83" i="1" s="1"/>
  <c r="AB887" i="1"/>
  <c r="AE887" i="1" s="1"/>
  <c r="AG887" i="1" s="1"/>
  <c r="AB857" i="1"/>
  <c r="AE857" i="1" s="1"/>
  <c r="Y1048" i="1"/>
  <c r="AG862" i="1"/>
  <c r="Y781" i="1"/>
  <c r="AB776" i="1"/>
  <c r="AE776" i="1" s="1"/>
  <c r="Y1226" i="1"/>
  <c r="Y651" i="1"/>
  <c r="AB572" i="1"/>
  <c r="AE572" i="1" s="1"/>
  <c r="AG572" i="1" s="1"/>
  <c r="Y489" i="1"/>
  <c r="AB1168" i="1"/>
  <c r="AE1168" i="1" s="1"/>
  <c r="AG1168" i="1" s="1"/>
  <c r="AG786" i="1"/>
  <c r="L14" i="5"/>
  <c r="AB177" i="1"/>
  <c r="AE177" i="1" s="1"/>
  <c r="Y374" i="1"/>
  <c r="AG450" i="1"/>
  <c r="AB644" i="1"/>
  <c r="AE644" i="1" s="1"/>
  <c r="AG644" i="1" s="1"/>
  <c r="AB514" i="1"/>
  <c r="AE514" i="1" s="1"/>
  <c r="AG514" i="1" s="1"/>
  <c r="AB882" i="1"/>
  <c r="AE882" i="1" s="1"/>
  <c r="AG882" i="1" s="1"/>
  <c r="AB726" i="1"/>
  <c r="AE726" i="1" s="1"/>
  <c r="AG726" i="1" s="1"/>
  <c r="AB132" i="1"/>
  <c r="AE132" i="1" s="1"/>
  <c r="AB107" i="1"/>
  <c r="AE107" i="1" s="1"/>
  <c r="AG107" i="1" s="1"/>
  <c r="AB74" i="1"/>
  <c r="AE74" i="1" s="1"/>
  <c r="AG74" i="1" s="1"/>
  <c r="AB609" i="1"/>
  <c r="AE609" i="1" s="1"/>
  <c r="AG570" i="1"/>
  <c r="AB909" i="1"/>
  <c r="AE909" i="1" s="1"/>
  <c r="AG909" i="1" s="1"/>
  <c r="AG685" i="1"/>
  <c r="L20" i="5"/>
  <c r="Y852" i="1"/>
  <c r="Y795" i="1"/>
  <c r="Y1219" i="1"/>
  <c r="Y531" i="1"/>
  <c r="AB239" i="1"/>
  <c r="AG958" i="1"/>
  <c r="Y345" i="1"/>
  <c r="AB1211" i="1"/>
  <c r="AE1211" i="1" s="1"/>
  <c r="AG1211" i="1" s="1"/>
  <c r="AB947" i="1"/>
  <c r="AE947" i="1" s="1"/>
  <c r="AG947" i="1" s="1"/>
  <c r="Y955" i="1"/>
  <c r="Y69" i="1"/>
  <c r="Y987" i="1"/>
  <c r="AB743" i="1"/>
  <c r="AE743" i="1" s="1"/>
  <c r="AB978" i="1"/>
  <c r="AE978" i="1" s="1"/>
  <c r="AG978" i="1" s="1"/>
  <c r="AH978" i="1" s="1"/>
  <c r="AB416" i="1"/>
  <c r="AE416" i="1" s="1"/>
  <c r="AG416" i="1" s="1"/>
  <c r="Y431" i="1"/>
  <c r="Y767" i="1"/>
  <c r="AB676" i="1"/>
  <c r="AE676" i="1" s="1"/>
  <c r="AB927" i="1"/>
  <c r="AE927" i="1" s="1"/>
  <c r="AG927" i="1" s="1"/>
  <c r="Y493" i="1"/>
  <c r="AG493" i="1"/>
  <c r="AG767" i="1"/>
  <c r="AG565" i="1"/>
  <c r="AG742" i="1"/>
  <c r="Y877" i="1"/>
  <c r="Y221" i="1"/>
  <c r="AB356" i="1"/>
  <c r="AB1258" i="1"/>
  <c r="AG394" i="1"/>
  <c r="AB650" i="1"/>
  <c r="AE650" i="1" s="1"/>
  <c r="AG650" i="1" s="1"/>
  <c r="AB876" i="1"/>
  <c r="AE876" i="1" s="1"/>
  <c r="AB253" i="1"/>
  <c r="AE253" i="1" s="1"/>
  <c r="AG253" i="1" s="1"/>
  <c r="AB986" i="1"/>
  <c r="AE986" i="1" s="1"/>
  <c r="AB1227" i="1"/>
  <c r="AE1227" i="1" s="1"/>
  <c r="AG1227" i="1" s="1"/>
  <c r="Y265" i="1"/>
  <c r="Y908" i="1"/>
  <c r="AB688" i="1"/>
  <c r="AE688" i="1" s="1"/>
  <c r="AG688" i="1" s="1"/>
  <c r="Y100" i="1"/>
  <c r="AB418" i="1"/>
  <c r="AE418" i="1" s="1"/>
  <c r="AG418" i="1" s="1"/>
  <c r="AB640" i="1"/>
  <c r="AE640" i="1" s="1"/>
  <c r="AG640" i="1" s="1"/>
  <c r="Y447" i="1"/>
  <c r="Y138" i="1"/>
  <c r="AG285" i="1"/>
  <c r="AG798" i="1"/>
  <c r="AG267" i="1"/>
  <c r="Y143" i="1"/>
  <c r="AB713" i="1"/>
  <c r="AB636" i="1"/>
  <c r="Y231" i="1"/>
  <c r="Y86" i="1"/>
  <c r="Y845" i="1"/>
  <c r="AG482" i="1"/>
  <c r="Y482" i="1"/>
  <c r="AB589" i="1"/>
  <c r="AE589" i="1" s="1"/>
  <c r="AG589" i="1" s="1"/>
  <c r="AG1209" i="1"/>
  <c r="Y1209" i="1"/>
  <c r="AB642" i="1"/>
  <c r="AE642" i="1" s="1"/>
  <c r="AG642" i="1" s="1"/>
  <c r="C28" i="2"/>
  <c r="L27" i="2"/>
  <c r="M27" i="2" s="1"/>
  <c r="N27" i="2" s="1"/>
  <c r="Y642" i="1"/>
  <c r="L6" i="2"/>
  <c r="M6" i="2" s="1"/>
  <c r="N6" i="2" s="1"/>
  <c r="C5" i="2"/>
  <c r="AE707" i="1"/>
  <c r="AG707" i="1" s="1"/>
  <c r="AH707" i="1" s="1"/>
  <c r="AE1241" i="1"/>
  <c r="AG1241" i="1" s="1"/>
  <c r="AE1093" i="1"/>
  <c r="AG1093" i="1" s="1"/>
  <c r="AG58" i="1"/>
  <c r="AE90" i="1"/>
  <c r="AG90" i="1" s="1"/>
  <c r="AE203" i="1"/>
  <c r="AG203" i="1" s="1"/>
  <c r="AE463" i="1"/>
  <c r="AG463" i="1" s="1"/>
  <c r="AE186" i="1"/>
  <c r="AG186" i="1" s="1"/>
  <c r="AE982" i="1"/>
  <c r="AG982" i="1" s="1"/>
  <c r="AG1022" i="1"/>
  <c r="Y20" i="1"/>
  <c r="Y43" i="1"/>
  <c r="Y16" i="1"/>
  <c r="Y19" i="1"/>
  <c r="Y42" i="1"/>
  <c r="Y32" i="1"/>
  <c r="Y39" i="1"/>
  <c r="Y41" i="1"/>
  <c r="Y29" i="1"/>
  <c r="Y40" i="1"/>
  <c r="Y35" i="1"/>
  <c r="Y14" i="1"/>
  <c r="Y13" i="1"/>
  <c r="Y12" i="1"/>
  <c r="Y18" i="1"/>
  <c r="Y15" i="1"/>
  <c r="Y33" i="1"/>
  <c r="Y25" i="1"/>
  <c r="Y11" i="1"/>
  <c r="Y21" i="1"/>
  <c r="Y22" i="1"/>
  <c r="Y38" i="1"/>
  <c r="Y37" i="1"/>
  <c r="Y31" i="1"/>
  <c r="Y26" i="1"/>
  <c r="Y27" i="1"/>
  <c r="Y36" i="1"/>
  <c r="Y17" i="1"/>
  <c r="Y34" i="1"/>
  <c r="Y30" i="1"/>
  <c r="Y44" i="1"/>
  <c r="AB44" i="1"/>
  <c r="AB20" i="1"/>
  <c r="AB16" i="1"/>
  <c r="AB43" i="1"/>
  <c r="AB29" i="1"/>
  <c r="AB24" i="1"/>
  <c r="AB40" i="1"/>
  <c r="AB17" i="1"/>
  <c r="AB39" i="1"/>
  <c r="AB11" i="1"/>
  <c r="AB41" i="1"/>
  <c r="AB12" i="1"/>
  <c r="AB13" i="1"/>
  <c r="AB18" i="1"/>
  <c r="AB34" i="1"/>
  <c r="AB32" i="1"/>
  <c r="AB42" i="1"/>
  <c r="AB14" i="1"/>
  <c r="AB37" i="1"/>
  <c r="AB31" i="1"/>
  <c r="AB21" i="1"/>
  <c r="AB19" i="1"/>
  <c r="AB35" i="1"/>
  <c r="AB30" i="1"/>
  <c r="AB15" i="1"/>
  <c r="AB38" i="1"/>
  <c r="AB36" i="1"/>
  <c r="AB33" i="1"/>
  <c r="AB27" i="1"/>
  <c r="AB22" i="1"/>
  <c r="AB23" i="1"/>
  <c r="AB26" i="1"/>
  <c r="AB25" i="1"/>
  <c r="AB28" i="1"/>
  <c r="Y9" i="1"/>
  <c r="Y10" i="1"/>
  <c r="Y7" i="1"/>
  <c r="AB10" i="1"/>
  <c r="AB7" i="1"/>
  <c r="AB8" i="1"/>
  <c r="AB9" i="1"/>
  <c r="Y8" i="1"/>
  <c r="Y24" i="1"/>
  <c r="Y23" i="1"/>
  <c r="AH803" i="1"/>
  <c r="AH588" i="1"/>
  <c r="AH822" i="1"/>
  <c r="AH973" i="1"/>
  <c r="AH952" i="1"/>
  <c r="AH644" i="1"/>
  <c r="AH1108" i="1"/>
  <c r="AH1067" i="1"/>
  <c r="AH1066" i="1"/>
  <c r="AH172" i="1"/>
  <c r="AH1256" i="1"/>
  <c r="AH642" i="1"/>
  <c r="AH1210" i="1"/>
  <c r="AH347" i="1"/>
  <c r="AH333" i="1"/>
  <c r="AH543" i="1"/>
  <c r="AH693" i="1"/>
  <c r="AH440" i="1"/>
  <c r="AH856" i="1"/>
  <c r="AH643" i="1"/>
  <c r="AH548" i="1"/>
  <c r="AH225" i="1"/>
  <c r="AH974" i="1"/>
  <c r="AH1196" i="1"/>
  <c r="AH528" i="1"/>
  <c r="AH1260" i="1"/>
  <c r="AH651" i="1"/>
  <c r="AH949" i="1"/>
  <c r="AH1051" i="1"/>
  <c r="AH1083" i="1"/>
  <c r="AH302" i="1"/>
  <c r="AH1164" i="1"/>
  <c r="AH359" i="1"/>
  <c r="AH529" i="1"/>
  <c r="AH1001" i="1"/>
  <c r="AH1140" i="1"/>
  <c r="AH1239" i="1"/>
  <c r="AH913" i="1"/>
  <c r="AH1162" i="1"/>
  <c r="AH945" i="1"/>
  <c r="AH402" i="1"/>
  <c r="AH331" i="1"/>
  <c r="AH1011" i="1"/>
  <c r="AH1109" i="1"/>
  <c r="AH360" i="1"/>
  <c r="AH591" i="1"/>
  <c r="AH1181" i="1"/>
  <c r="AH909" i="1"/>
  <c r="AH485" i="1"/>
  <c r="AH351" i="1"/>
  <c r="AH345" i="1"/>
  <c r="AH1227" i="1"/>
  <c r="AH539" i="1"/>
  <c r="AH1059" i="1"/>
  <c r="AH335" i="1"/>
  <c r="AH1135" i="1"/>
  <c r="AH1259" i="1"/>
  <c r="AH1068" i="1"/>
  <c r="AH1213" i="1"/>
  <c r="AH493" i="1"/>
  <c r="AH463" i="1"/>
  <c r="AH801" i="1"/>
  <c r="AH482" i="1"/>
  <c r="AH809" i="1"/>
  <c r="AH1179" i="1"/>
  <c r="AH66" i="1"/>
  <c r="AH427" i="1"/>
  <c r="AH82" i="1"/>
  <c r="AH574" i="1"/>
  <c r="AH586" i="1"/>
  <c r="AH1089" i="1"/>
  <c r="AH565" i="1"/>
  <c r="AH755" i="1"/>
  <c r="AH361" i="1"/>
  <c r="AH1218" i="1"/>
  <c r="AH562" i="1"/>
  <c r="AH821" i="1"/>
  <c r="AH1231" i="1"/>
  <c r="AH989" i="1"/>
  <c r="AH199" i="1"/>
  <c r="AH1012" i="1"/>
  <c r="AH321" i="1"/>
  <c r="AH520" i="1"/>
  <c r="AH1209" i="1"/>
  <c r="AH817" i="1"/>
  <c r="AH559" i="1"/>
  <c r="AH317" i="1"/>
  <c r="AH110" i="1"/>
  <c r="AH595" i="1"/>
  <c r="AH901" i="1"/>
  <c r="AH153" i="1"/>
  <c r="AH800" i="1"/>
  <c r="AH1197" i="1"/>
  <c r="AH299" i="1"/>
  <c r="AH726" i="1"/>
  <c r="AH107" i="1"/>
  <c r="AH946" i="1"/>
  <c r="AH680" i="1"/>
  <c r="AH1082" i="1"/>
  <c r="AH766" i="1"/>
  <c r="AH1203" i="1"/>
  <c r="AH696" i="1"/>
  <c r="AH887" i="1"/>
  <c r="AH873" i="1"/>
  <c r="AH942" i="1"/>
  <c r="AH441" i="1"/>
  <c r="AH1246" i="1"/>
  <c r="AH1098" i="1"/>
  <c r="AH1120" i="1"/>
  <c r="AH751" i="1"/>
  <c r="AH556" i="1"/>
  <c r="AH875" i="1"/>
  <c r="AH1084" i="1"/>
  <c r="AH533" i="1"/>
  <c r="AH712" i="1"/>
  <c r="AH1008" i="1"/>
  <c r="AH623" i="1"/>
  <c r="AH74" i="1"/>
  <c r="AH1182" i="1"/>
  <c r="AH483" i="1"/>
  <c r="AH1096" i="1"/>
  <c r="AH898" i="1"/>
  <c r="AH180" i="1"/>
  <c r="AH619" i="1"/>
  <c r="AH698" i="1"/>
  <c r="AH136" i="1"/>
  <c r="AH1007" i="1"/>
  <c r="AH1139" i="1"/>
  <c r="AH521" i="1"/>
  <c r="AH409" i="1"/>
  <c r="AH1217" i="1"/>
  <c r="AH771" i="1"/>
  <c r="AH123" i="1"/>
  <c r="AH488" i="1"/>
  <c r="AH959" i="1"/>
  <c r="AH1211" i="1"/>
  <c r="AH1142" i="1"/>
  <c r="AH92" i="1"/>
  <c r="AH542" i="1"/>
  <c r="AH1223" i="1"/>
  <c r="AH616" i="1"/>
  <c r="AH536" i="1"/>
  <c r="AH802" i="1"/>
  <c r="AH911" i="1"/>
  <c r="AH939" i="1"/>
  <c r="AH656" i="1"/>
  <c r="AH1152" i="1"/>
  <c r="AH1177" i="1"/>
  <c r="AH1172" i="1"/>
  <c r="AH305" i="1"/>
  <c r="AH690" i="1"/>
  <c r="AH1058" i="1"/>
  <c r="AH994" i="1"/>
  <c r="AH168" i="1"/>
  <c r="AH869" i="1"/>
  <c r="AH708" i="1"/>
  <c r="AH1219" i="1"/>
  <c r="AH932" i="1"/>
  <c r="AH1147" i="1"/>
  <c r="AH453" i="1"/>
  <c r="AH1192" i="1"/>
  <c r="AH941" i="1"/>
  <c r="AH621" i="1"/>
  <c r="AH695" i="1"/>
  <c r="AH73" i="1"/>
  <c r="AH423" i="1"/>
  <c r="AH540" i="1"/>
  <c r="AH306" i="1"/>
  <c r="AH823" i="1"/>
  <c r="AH1214" i="1"/>
  <c r="AH142" i="1"/>
  <c r="AH481" i="1"/>
  <c r="AH903" i="1"/>
  <c r="AH119" i="1"/>
  <c r="AH831" i="1"/>
  <c r="AH1244" i="1"/>
  <c r="AH435" i="1"/>
  <c r="AH49" i="1"/>
  <c r="AH279" i="1"/>
  <c r="AH886" i="1"/>
  <c r="AH1212" i="1"/>
  <c r="AH81" i="1"/>
  <c r="AH147" i="1"/>
  <c r="AH495" i="1"/>
  <c r="AH439" i="1"/>
  <c r="AH928" i="1"/>
  <c r="AH599" i="1"/>
  <c r="AH537" i="1"/>
  <c r="AH478" i="1"/>
  <c r="AH1117" i="1"/>
  <c r="AH958" i="1"/>
  <c r="AH883" i="1"/>
  <c r="AH1104" i="1"/>
  <c r="AH146" i="1"/>
  <c r="AH654" i="1"/>
  <c r="AH1005" i="1"/>
  <c r="AH889" i="1"/>
  <c r="AH213" i="1"/>
  <c r="AH815" i="1"/>
  <c r="AH993" i="1"/>
  <c r="AH75" i="1"/>
  <c r="AH938" i="1"/>
  <c r="AH940" i="1"/>
  <c r="AH847" i="1"/>
  <c r="AH1130" i="1"/>
  <c r="AH558" i="1"/>
  <c r="AH1174" i="1"/>
  <c r="AH1028" i="1"/>
  <c r="AH1118" i="1"/>
  <c r="AH178" i="1"/>
  <c r="AH725" i="1"/>
  <c r="AH773" i="1"/>
  <c r="AH1057" i="1"/>
  <c r="AH1065" i="1"/>
  <c r="AH516" i="1"/>
  <c r="AH897" i="1"/>
  <c r="AH966" i="1"/>
  <c r="AH154" i="1"/>
  <c r="AH202" i="1"/>
  <c r="AH944" i="1"/>
  <c r="AH491" i="1"/>
  <c r="AH102" i="1"/>
  <c r="AH891" i="1"/>
  <c r="AH868" i="1"/>
  <c r="AH555" i="1"/>
  <c r="AH827" i="1"/>
  <c r="AH880" i="1"/>
  <c r="AH1222" i="1"/>
  <c r="AH220" i="1"/>
  <c r="AH1094" i="1"/>
  <c r="AH635" i="1"/>
  <c r="AH732" i="1"/>
  <c r="AH1146" i="1"/>
  <c r="AH223" i="1"/>
  <c r="AH770" i="1"/>
  <c r="AH174" i="1"/>
  <c r="AH1150" i="1"/>
  <c r="AH733" i="1"/>
  <c r="AH1237" i="1"/>
  <c r="AH1119" i="1"/>
  <c r="AH1201" i="1"/>
  <c r="AH1200" i="1"/>
  <c r="AH277" i="1"/>
  <c r="AH985" i="1"/>
  <c r="AH354" i="1"/>
  <c r="AH846" i="1"/>
  <c r="AH278" i="1"/>
  <c r="AH350" i="1"/>
  <c r="AH490" i="1"/>
  <c r="AH688" i="1"/>
  <c r="AH195" i="1"/>
  <c r="AH723" i="1"/>
  <c r="AH882" i="1"/>
  <c r="AH155" i="1"/>
  <c r="AH224" i="1"/>
  <c r="AH879" i="1"/>
  <c r="AH753" i="1"/>
  <c r="AH798" i="1"/>
  <c r="AH244" i="1"/>
  <c r="AH632" i="1"/>
  <c r="AH1249" i="1"/>
  <c r="AH1151" i="1"/>
  <c r="AH1034" i="1"/>
  <c r="AH648" i="1"/>
  <c r="AH275" i="1"/>
  <c r="AH190" i="1"/>
  <c r="AH948" i="1"/>
  <c r="AH601" i="1"/>
  <c r="AH158" i="1"/>
  <c r="AH602" i="1"/>
  <c r="AH1078" i="1"/>
  <c r="AH518" i="1"/>
  <c r="AH406" i="1"/>
  <c r="AH731" i="1"/>
  <c r="AH514" i="1"/>
  <c r="AH1141" i="1"/>
  <c r="AH706" i="1"/>
  <c r="AH167" i="1"/>
  <c r="AH927" i="1"/>
  <c r="AH221" i="1"/>
  <c r="AH1190" i="1"/>
  <c r="AH622" i="1"/>
  <c r="AH429" i="1"/>
  <c r="AH598" i="1"/>
  <c r="AH799" i="1"/>
  <c r="AH1175" i="1"/>
  <c r="AH65" i="1"/>
  <c r="AH998" i="1"/>
  <c r="AH464" i="1"/>
  <c r="AH313" i="1"/>
  <c r="AH881" i="1"/>
  <c r="AH332" i="1"/>
  <c r="AH519" i="1"/>
  <c r="AH430" i="1"/>
  <c r="AH884" i="1"/>
  <c r="AH1112" i="1"/>
  <c r="AH1205" i="1"/>
  <c r="AH980" i="1"/>
  <c r="AH316" i="1"/>
  <c r="AH97" i="1"/>
  <c r="AH1107" i="1"/>
  <c r="AH1180" i="1"/>
  <c r="AH956" i="1"/>
  <c r="AH341" i="1"/>
  <c r="AH652" i="1"/>
  <c r="AH1191" i="1"/>
  <c r="AH1157" i="1"/>
  <c r="AH1241" i="1"/>
  <c r="AH265" i="1"/>
  <c r="AH58" i="1"/>
  <c r="AH184" i="1"/>
  <c r="AH653" i="1"/>
  <c r="AH502" i="1"/>
  <c r="AH582" i="1"/>
  <c r="AH307" i="1"/>
  <c r="AH467" i="1"/>
  <c r="AH203" i="1"/>
  <c r="AH930" i="1"/>
  <c r="AH131" i="1"/>
  <c r="AH684" i="1"/>
  <c r="AH550" i="1"/>
  <c r="AH267" i="1"/>
  <c r="AH689" i="1"/>
  <c r="AH219" i="1"/>
  <c r="AH1097" i="1"/>
  <c r="AH72" i="1"/>
  <c r="AH191" i="1"/>
  <c r="AH308" i="1"/>
  <c r="AH176" i="1"/>
  <c r="AH1159" i="1"/>
  <c r="AH1114" i="1"/>
  <c r="AH637" i="1"/>
  <c r="AH954" i="1"/>
  <c r="AH1170" i="1"/>
  <c r="AH715" i="1"/>
  <c r="AH655" i="1"/>
  <c r="AH759" i="1"/>
  <c r="AH992" i="1"/>
  <c r="AH722" i="1"/>
  <c r="AH1143" i="1"/>
  <c r="AH694" i="1"/>
  <c r="AH211" i="1"/>
  <c r="AH408" i="1"/>
  <c r="AH1168" i="1"/>
  <c r="AH671" i="1"/>
  <c r="AH318" i="1"/>
  <c r="AH730" i="1"/>
  <c r="AH1185" i="1"/>
  <c r="AH334" i="1"/>
  <c r="AH758" i="1"/>
  <c r="AH937" i="1"/>
  <c r="AH926" i="1"/>
  <c r="AH465" i="1"/>
  <c r="AH257" i="1"/>
  <c r="AH756" i="1"/>
  <c r="AH1115" i="1"/>
  <c r="AH201" i="1"/>
  <c r="AH407" i="1"/>
  <c r="AH208" i="1"/>
  <c r="AH197" i="1"/>
  <c r="AH1189" i="1"/>
  <c r="AH1178" i="1"/>
  <c r="AH504" i="1"/>
  <c r="AH1093" i="1"/>
  <c r="AH152" i="1"/>
  <c r="AH754" i="1"/>
  <c r="AH222" i="1"/>
  <c r="AH262" i="1"/>
  <c r="AH546" i="1"/>
  <c r="AH193" i="1"/>
  <c r="AH1004" i="1"/>
  <c r="AH584" i="1"/>
  <c r="AH69" i="1"/>
  <c r="AH1252" i="1"/>
  <c r="AH461" i="1"/>
  <c r="AH1003" i="1"/>
  <c r="AH422" i="1"/>
  <c r="AH348" i="1"/>
  <c r="AH64" i="1"/>
  <c r="AH122" i="1"/>
  <c r="AH270" i="1"/>
  <c r="AH767" i="1"/>
  <c r="AH186" i="1"/>
  <c r="AH982" i="1"/>
  <c r="AH404" i="1"/>
  <c r="AH810" i="1"/>
  <c r="AH991" i="1"/>
  <c r="AH309" i="1"/>
  <c r="AH236" i="1"/>
  <c r="AH604" i="1"/>
  <c r="AH850" i="1"/>
  <c r="AH995" i="1"/>
  <c r="AH304" i="1"/>
  <c r="AH258" i="1"/>
  <c r="AH852" i="1"/>
  <c r="AH1171" i="1"/>
  <c r="AH205" i="1"/>
  <c r="AH166" i="1"/>
  <c r="AH261" i="1"/>
  <c r="AH701" i="1"/>
  <c r="AH438" i="1"/>
  <c r="AH963" i="1"/>
  <c r="AH80" i="1"/>
  <c r="AH984" i="1"/>
  <c r="AH832" i="1"/>
  <c r="AH816" i="1"/>
  <c r="AH1173" i="1"/>
  <c r="AH111" i="1"/>
  <c r="AH169" i="1"/>
  <c r="AH964" i="1"/>
  <c r="AH1206" i="1"/>
  <c r="AH828" i="1"/>
  <c r="AH709" i="1"/>
  <c r="AH1195" i="1"/>
  <c r="AH484" i="1"/>
  <c r="AH685" i="1"/>
  <c r="AH990" i="1"/>
  <c r="AH198" i="1"/>
  <c r="AH268" i="1"/>
  <c r="AH458" i="1"/>
  <c r="AH971" i="1"/>
  <c r="AH428" i="1"/>
  <c r="AH718" i="1"/>
  <c r="AH624" i="1"/>
  <c r="AH779" i="1"/>
  <c r="AH967" i="1"/>
  <c r="AH748" i="1"/>
  <c r="AH173" i="1"/>
  <c r="AH234" i="1"/>
  <c r="AH344" i="1"/>
  <c r="AH734" i="1"/>
  <c r="AH843" i="1"/>
  <c r="AH1110" i="1"/>
  <c r="AH1225" i="1"/>
  <c r="AH1169" i="1"/>
  <c r="AH357" i="1"/>
  <c r="AH192" i="1"/>
  <c r="AH248" i="1"/>
  <c r="AH206" i="1"/>
  <c r="AH235" i="1"/>
  <c r="AH471" i="1"/>
  <c r="AH872" i="1"/>
  <c r="AH630" i="1"/>
  <c r="AH983" i="1"/>
  <c r="AH969" i="1"/>
  <c r="AH271" i="1"/>
  <c r="AH620" i="1"/>
  <c r="AH633" i="1"/>
  <c r="AH724" i="1"/>
  <c r="AH263" i="1"/>
  <c r="AH196" i="1"/>
  <c r="AH503" i="1"/>
  <c r="AH1155" i="1"/>
  <c r="AH885" i="1"/>
  <c r="AH778" i="1"/>
  <c r="AH241" i="1"/>
  <c r="AH1148" i="1"/>
  <c r="AH1092" i="1"/>
  <c r="AH1176" i="1"/>
  <c r="AH674" i="1"/>
  <c r="AH298" i="1"/>
  <c r="AH650" i="1"/>
  <c r="AH589" i="1"/>
  <c r="AH501" i="1"/>
  <c r="AH597" i="1"/>
  <c r="AH631" i="1"/>
  <c r="AH457" i="1"/>
  <c r="AH134" i="1"/>
  <c r="AH160" i="1"/>
  <c r="AH947" i="1"/>
  <c r="AH590" i="1"/>
  <c r="AH1016" i="1"/>
  <c r="AH143" i="1"/>
  <c r="AH547" i="1"/>
  <c r="AH1106" i="1"/>
  <c r="AH403" i="1"/>
  <c r="AH686" i="1"/>
  <c r="AH1184" i="1"/>
  <c r="AH128" i="1"/>
  <c r="AH124" i="1"/>
  <c r="AH151" i="1"/>
  <c r="AH727" i="1"/>
  <c r="AH1264" i="1"/>
  <c r="AH1257" i="1"/>
  <c r="AH104" i="1"/>
  <c r="AH140" i="1"/>
  <c r="AH610" i="1"/>
  <c r="AH79" i="1"/>
  <c r="AH1226" i="1"/>
  <c r="AH301" i="1"/>
  <c r="AH975" i="1"/>
  <c r="AH456" i="1"/>
  <c r="AH264" i="1"/>
  <c r="AH988" i="1"/>
  <c r="AH1221" i="1"/>
  <c r="AH772" i="1"/>
  <c r="AH454" i="1"/>
  <c r="AH6" i="1"/>
  <c r="AH315" i="1"/>
  <c r="AH300" i="1"/>
  <c r="AH747" i="1"/>
  <c r="AH355" i="1"/>
  <c r="AH1060" i="1"/>
  <c r="AH711" i="1"/>
  <c r="AH1154" i="1"/>
  <c r="AH1079" i="1"/>
  <c r="AH312" i="1"/>
  <c r="AH322" i="1"/>
  <c r="AH86" i="1"/>
  <c r="AH254" i="1"/>
  <c r="AH125" i="1"/>
  <c r="AH607" i="1"/>
  <c r="AH551" i="1"/>
  <c r="AH99" i="1"/>
  <c r="AH744" i="1"/>
  <c r="AH699" i="1"/>
  <c r="AH716" i="1"/>
  <c r="AH603" i="1"/>
  <c r="AH854" i="1"/>
  <c r="AH342" i="1"/>
  <c r="AH343" i="1"/>
  <c r="AH349" i="1"/>
  <c r="AH700" i="1"/>
  <c r="AH862" i="1"/>
  <c r="AH105" i="1"/>
  <c r="AH834" i="1"/>
  <c r="AH863" i="1"/>
  <c r="AH606" i="1"/>
  <c r="AH888" i="1"/>
  <c r="AH245" i="1"/>
  <c r="AH1036" i="1"/>
  <c r="AH1044" i="1"/>
  <c r="AH741" i="1"/>
  <c r="AH387" i="1"/>
  <c r="AH530" i="1"/>
  <c r="AH396" i="1"/>
  <c r="AH923" i="1"/>
  <c r="AH524" i="1"/>
  <c r="AH1025" i="1"/>
  <c r="AH1048" i="1"/>
  <c r="AH280" i="1"/>
  <c r="AH1072" i="1"/>
  <c r="AH291" i="1"/>
  <c r="AH1062" i="1"/>
  <c r="AH287" i="1"/>
  <c r="AH255" i="1"/>
  <c r="AH649" i="1"/>
  <c r="AH924" i="1"/>
  <c r="AH370" i="1"/>
  <c r="AH450" i="1"/>
  <c r="AH1266" i="1"/>
  <c r="AH1038" i="1"/>
  <c r="AH445" i="1"/>
  <c r="AH1100" i="1"/>
  <c r="AH1056" i="1"/>
  <c r="AH252" i="1"/>
  <c r="AH1242" i="1"/>
  <c r="AH487" i="1"/>
  <c r="AH1131" i="1"/>
  <c r="AH740" i="1"/>
  <c r="AH738" i="1"/>
  <c r="AH90" i="1"/>
  <c r="AH286" i="1"/>
  <c r="AH864" i="1"/>
  <c r="AH793" i="1"/>
  <c r="AH1071" i="1"/>
  <c r="AH283" i="1"/>
  <c r="AH400" i="1"/>
  <c r="AH836" i="1"/>
  <c r="AH188" i="1"/>
  <c r="AH228" i="1"/>
  <c r="AH367" i="1"/>
  <c r="AH1032" i="1"/>
  <c r="AH527" i="1"/>
  <c r="AH790" i="1"/>
  <c r="AH791" i="1"/>
  <c r="AH614" i="1"/>
  <c r="AH444" i="1"/>
  <c r="AH858" i="1"/>
  <c r="AH293" i="1"/>
  <c r="AH416" i="1"/>
  <c r="AH418" i="1"/>
  <c r="AH393" i="1"/>
  <c r="AH246" i="1"/>
  <c r="AH285" i="1"/>
  <c r="AH83" i="1"/>
  <c r="AH1075" i="1"/>
  <c r="AH114" i="1"/>
  <c r="AH918" i="1"/>
  <c r="AH1137" i="1"/>
  <c r="AH372" i="1"/>
  <c r="AH249" i="1"/>
  <c r="AH229" i="1"/>
  <c r="AH368" i="1"/>
  <c r="AH833" i="1"/>
  <c r="AH768" i="1"/>
  <c r="AH841" i="1"/>
  <c r="AH640" i="1"/>
  <c r="AH329" i="1"/>
  <c r="AH661" i="1"/>
  <c r="AH165" i="1"/>
  <c r="AH281" i="1"/>
  <c r="AH326" i="1"/>
  <c r="AH88" i="1"/>
  <c r="AH413" i="1"/>
  <c r="AH788" i="1"/>
  <c r="AH392" i="1"/>
  <c r="AH290" i="1"/>
  <c r="AH1074" i="1"/>
  <c r="AH365" i="1"/>
  <c r="AH531" i="1"/>
  <c r="AH789" i="1"/>
  <c r="AH837" i="1"/>
  <c r="AH840" i="1"/>
  <c r="AH91" i="1"/>
  <c r="AH475" i="1"/>
  <c r="AH805" i="1"/>
  <c r="AH1039" i="1"/>
  <c r="AH242" i="1"/>
  <c r="AH1042" i="1"/>
  <c r="AH922" i="1"/>
  <c r="AH735" i="1"/>
  <c r="AH1013" i="1"/>
  <c r="AH639" i="1"/>
  <c r="AH210" i="1"/>
  <c r="AH1129" i="1"/>
  <c r="AH460" i="1"/>
  <c r="AH215" i="1"/>
  <c r="AH844" i="1"/>
  <c r="AH1047" i="1"/>
  <c r="AH117" i="1"/>
  <c r="AH532" i="1"/>
  <c r="AH375" i="1"/>
  <c r="AH672" i="1"/>
  <c r="AH417" i="1"/>
  <c r="AH1033" i="1"/>
  <c r="AH806" i="1"/>
  <c r="AH274" i="1"/>
  <c r="AH541" i="1"/>
  <c r="AH273" i="1"/>
  <c r="AH920" i="1"/>
  <c r="AH677" i="1"/>
  <c r="AH231" i="1"/>
  <c r="AH1029" i="1"/>
  <c r="AH525" i="1"/>
  <c r="AH1230" i="1"/>
  <c r="AH678" i="1"/>
  <c r="AH276" i="1"/>
  <c r="AH232" i="1"/>
  <c r="AH742" i="1"/>
  <c r="AH1022" i="1"/>
  <c r="AH1043" i="1"/>
  <c r="AH1020" i="1"/>
  <c r="AH564" i="1"/>
  <c r="AH327" i="1"/>
  <c r="AH784" i="1"/>
  <c r="AH284" i="1"/>
  <c r="AH783" i="1"/>
  <c r="AH297" i="1"/>
  <c r="AH568" i="1"/>
  <c r="AH328" i="1"/>
  <c r="AH838" i="1"/>
  <c r="AH1243" i="1"/>
  <c r="AH736" i="1"/>
  <c r="AH230" i="1"/>
  <c r="AH1073" i="1"/>
  <c r="AH424" i="1"/>
  <c r="AH572" i="1"/>
  <c r="AH394" i="1"/>
  <c r="AH807" i="1"/>
  <c r="AH251" i="1"/>
  <c r="AH415" i="1"/>
  <c r="AH855" i="1"/>
  <c r="AH657" i="1"/>
  <c r="AH1035" i="1"/>
  <c r="AH796" i="1"/>
  <c r="AH611" i="1"/>
  <c r="AH397" i="1"/>
  <c r="AH395" i="1"/>
  <c r="AH870" i="1"/>
  <c r="AH113" i="1"/>
  <c r="AH849" i="1"/>
  <c r="AH130" i="1"/>
  <c r="AH1087" i="1"/>
  <c r="AH919" i="1"/>
  <c r="AH259" i="1"/>
  <c r="AH489" i="1"/>
  <c r="AH446" i="1"/>
  <c r="AH1228" i="1"/>
  <c r="AH1049" i="1"/>
  <c r="AH1046" i="1"/>
  <c r="AH510" i="1"/>
  <c r="AH443" i="1"/>
  <c r="AH374" i="1"/>
  <c r="AH786" i="1"/>
  <c r="AH253" i="1"/>
  <c r="AH921" i="1"/>
  <c r="AH1234" i="1"/>
  <c r="AH189" i="1"/>
  <c r="AH247" i="1"/>
  <c r="AH362" i="1"/>
  <c r="AH1253" i="1"/>
  <c r="AH366" i="1"/>
  <c r="AH364" i="1"/>
  <c r="AH473" i="1"/>
  <c r="AH238" i="1"/>
  <c r="AH216" i="1"/>
  <c r="AH782" i="1"/>
  <c r="AH388" i="1"/>
  <c r="AH1236" i="1"/>
  <c r="AH1027" i="1"/>
  <c r="AH292" i="1"/>
  <c r="AH369" i="1"/>
  <c r="AH288" i="1"/>
  <c r="AH570" i="1"/>
  <c r="AH240" i="1"/>
  <c r="AH1132" i="1"/>
  <c r="AH526" i="1"/>
  <c r="AH414" i="1"/>
  <c r="AG5" i="1" l="1"/>
  <c r="AH5" i="1" s="1"/>
  <c r="AG1069" i="1"/>
  <c r="AH1069" i="1" s="1"/>
  <c r="AG139" i="1"/>
  <c r="AG500" i="1"/>
  <c r="AG1088" i="1"/>
  <c r="AH1088" i="1" s="1"/>
  <c r="AG929" i="1"/>
  <c r="AG1002" i="1"/>
  <c r="AG89" i="1"/>
  <c r="AG486" i="1"/>
  <c r="AG979" i="1"/>
  <c r="AG890" i="1"/>
  <c r="AH890" i="1" s="1"/>
  <c r="AG818" i="1"/>
  <c r="AG953" i="1"/>
  <c r="AG972" i="1"/>
  <c r="AG675" i="1"/>
  <c r="AG204" i="1"/>
  <c r="AG600" i="1"/>
  <c r="AG641" i="1"/>
  <c r="AG1085" i="1"/>
  <c r="AG721" i="1"/>
  <c r="AG670" i="1"/>
  <c r="AG1063" i="1"/>
  <c r="AG336" i="1"/>
  <c r="AH336" i="1" s="1"/>
  <c r="AG515" i="1"/>
  <c r="AG629" i="1"/>
  <c r="AG436" i="1"/>
  <c r="AG175" i="1"/>
  <c r="AG634" i="1"/>
  <c r="AG811" i="1"/>
  <c r="AG1247" i="1"/>
  <c r="AG658" i="1"/>
  <c r="AG679" i="1"/>
  <c r="AG101" i="1"/>
  <c r="AG377" i="1"/>
  <c r="AG576" i="1"/>
  <c r="AG968" i="1"/>
  <c r="AG509" i="1"/>
  <c r="AG608" i="1"/>
  <c r="AG860" i="1"/>
  <c r="AG682" i="1"/>
  <c r="AG960" i="1"/>
  <c r="AG93" i="1"/>
  <c r="AG269" i="1"/>
  <c r="AG1111" i="1"/>
  <c r="AG499" i="1"/>
  <c r="AG746" i="1"/>
  <c r="AG669" i="1"/>
  <c r="AG552" i="1"/>
  <c r="AG121" i="1"/>
  <c r="AG405" i="1"/>
  <c r="AG908" i="1"/>
  <c r="AG912" i="1"/>
  <c r="AG585" i="1"/>
  <c r="AG67" i="1"/>
  <c r="AG915" i="1"/>
  <c r="AG587" i="1"/>
  <c r="AG103" i="1"/>
  <c r="AG745" i="1"/>
  <c r="AG892" i="1"/>
  <c r="AH892" i="1" s="1"/>
  <c r="AG965" i="1"/>
  <c r="AG819" i="1"/>
  <c r="AG628" i="1"/>
  <c r="AG522" i="1"/>
  <c r="AG878" i="1"/>
  <c r="AG183" i="1"/>
  <c r="AG538" i="1"/>
  <c r="AG812" i="1"/>
  <c r="AG1144" i="1"/>
  <c r="AG1064" i="1"/>
  <c r="AG824" i="1"/>
  <c r="AG762" i="1"/>
  <c r="AH762" i="1" s="1"/>
  <c r="AG325" i="1"/>
  <c r="AG567" i="1"/>
  <c r="AG383" i="1"/>
  <c r="AG664" i="1"/>
  <c r="AG149" i="1"/>
  <c r="AG116" i="1"/>
  <c r="AG1133" i="1"/>
  <c r="AG1061" i="1"/>
  <c r="AG1245" i="1"/>
  <c r="AG421" i="1"/>
  <c r="AG1103" i="1"/>
  <c r="AH1103" i="1" s="1"/>
  <c r="AG1015" i="1"/>
  <c r="AG673" i="1"/>
  <c r="AH673" i="1" s="1"/>
  <c r="AG1194" i="1"/>
  <c r="AG900" i="1"/>
  <c r="AG830" i="1"/>
  <c r="AG59" i="1"/>
  <c r="AG1019" i="1"/>
  <c r="AG861" i="1"/>
  <c r="AG646" i="1"/>
  <c r="AG1254" i="1"/>
  <c r="AG853" i="1"/>
  <c r="AG338" i="1"/>
  <c r="AH338" i="1" s="1"/>
  <c r="AG96" i="1"/>
  <c r="AG98" i="1"/>
  <c r="AG859" i="1"/>
  <c r="AG314" i="1"/>
  <c r="AG578" i="1"/>
  <c r="AG212" i="1"/>
  <c r="AG739" i="1"/>
  <c r="AG480" i="1"/>
  <c r="AG1086" i="1"/>
  <c r="AG825" i="1"/>
  <c r="AG346" i="1"/>
  <c r="AG209" i="1"/>
  <c r="AG106" i="1"/>
  <c r="AG612" i="1"/>
  <c r="AG638" i="1"/>
  <c r="AG138" i="1"/>
  <c r="AG1138" i="1"/>
  <c r="AG303" i="1"/>
  <c r="AG899" i="1"/>
  <c r="AG728" i="1"/>
  <c r="AG133" i="1"/>
  <c r="AG764" i="1"/>
  <c r="AG1207" i="1"/>
  <c r="AG363" i="1"/>
  <c r="AG1188" i="1"/>
  <c r="AG1134" i="1"/>
  <c r="AG1052" i="1"/>
  <c r="AG1160" i="1"/>
  <c r="AG647" i="1"/>
  <c r="AG1187" i="1"/>
  <c r="AG775" i="1"/>
  <c r="AG583" i="1"/>
  <c r="AG1271" i="1"/>
  <c r="AG571" i="1"/>
  <c r="AG702" i="1"/>
  <c r="AG1026" i="1"/>
  <c r="AG1208" i="1"/>
  <c r="AG787" i="1"/>
  <c r="AG769" i="1"/>
  <c r="AG1224" i="1"/>
  <c r="AG282" i="1"/>
  <c r="AG156" i="1"/>
  <c r="AG896" i="1"/>
  <c r="AG935" i="1"/>
  <c r="AG668" i="1"/>
  <c r="AG77" i="1"/>
  <c r="AG1204" i="1"/>
  <c r="AG829" i="1"/>
  <c r="AG776" i="1"/>
  <c r="AG1021" i="1"/>
  <c r="AG931" i="1"/>
  <c r="AG1267" i="1"/>
  <c r="AG109" i="1"/>
  <c r="AG534" i="1"/>
  <c r="AG704" i="1"/>
  <c r="AG218" i="1"/>
  <c r="AH218" i="1" s="1"/>
  <c r="AG496" i="1"/>
  <c r="AH496" i="1" s="1"/>
  <c r="AG761" i="1"/>
  <c r="AG795" i="1"/>
  <c r="AG1161" i="1"/>
  <c r="AG1202" i="1"/>
  <c r="AG842" i="1"/>
  <c r="AG566" i="1"/>
  <c r="AG479" i="1"/>
  <c r="AG70" i="1"/>
  <c r="AG1193" i="1"/>
  <c r="AG877" i="1"/>
  <c r="AG1127" i="1"/>
  <c r="AG781" i="1"/>
  <c r="AG1010" i="1"/>
  <c r="AG159" i="1"/>
  <c r="AG474" i="1"/>
  <c r="AG757" i="1"/>
  <c r="AH757" i="1" s="1"/>
  <c r="AG426" i="1"/>
  <c r="AG957" i="1"/>
  <c r="AG615" i="1"/>
  <c r="AG826" i="1"/>
  <c r="AG412" i="1"/>
  <c r="AG1263" i="1"/>
  <c r="AG250" i="1"/>
  <c r="AG563" i="1"/>
  <c r="AG719" i="1"/>
  <c r="AG468" i="1"/>
  <c r="AG765" i="1"/>
  <c r="AH765" i="1" s="1"/>
  <c r="AG1268" i="1"/>
  <c r="AG425" i="1"/>
  <c r="AG720" i="1"/>
  <c r="AG466" i="1"/>
  <c r="AH466" i="1" s="1"/>
  <c r="AG710" i="1"/>
  <c r="AG1156" i="1"/>
  <c r="AG874" i="1"/>
  <c r="AG449" i="1"/>
  <c r="AG419" i="1"/>
  <c r="AG399" i="1"/>
  <c r="AG87" i="1"/>
  <c r="AG999" i="1"/>
  <c r="AG1055" i="1"/>
  <c r="AG1099" i="1"/>
  <c r="AG217" i="1"/>
  <c r="AG1255" i="1"/>
  <c r="AG627" i="1"/>
  <c r="AG1163" i="1"/>
  <c r="AG717" i="1"/>
  <c r="AG1149" i="1"/>
  <c r="AE1076" i="1"/>
  <c r="AG1076" i="1" s="1"/>
  <c r="AG1265" i="1"/>
  <c r="AG549" i="1"/>
  <c r="AG492" i="1"/>
  <c r="AG95" i="1"/>
  <c r="AG814" i="1"/>
  <c r="AG1158" i="1"/>
  <c r="AG1215" i="1"/>
  <c r="AG916" i="1"/>
  <c r="AG577" i="1"/>
  <c r="AG895" i="1"/>
  <c r="AG851" i="1"/>
  <c r="AG371" i="1"/>
  <c r="AE662" i="1"/>
  <c r="AG662" i="1" s="1"/>
  <c r="AG666" i="1"/>
  <c r="AG194" i="1"/>
  <c r="AE319" i="1"/>
  <c r="AG319" i="1" s="1"/>
  <c r="AH319" i="1" s="1"/>
  <c r="AE256" i="1"/>
  <c r="AG256" i="1" s="1"/>
  <c r="AG705" i="1"/>
  <c r="AG906" i="1"/>
  <c r="AE243" i="1"/>
  <c r="AG243" i="1" s="1"/>
  <c r="AG145" i="1"/>
  <c r="AG185" i="1"/>
  <c r="AG1153" i="1"/>
  <c r="AG737" i="1"/>
  <c r="AG1045" i="1"/>
  <c r="AE1113" i="1"/>
  <c r="AG1113" i="1" s="1"/>
  <c r="AE137" i="1"/>
  <c r="AG137" i="1" s="1"/>
  <c r="AG871" i="1"/>
  <c r="AG626" i="1"/>
  <c r="AG613" i="1"/>
  <c r="AG609" i="1"/>
  <c r="O24" i="5"/>
  <c r="AG511" i="1"/>
  <c r="AG1009" i="1"/>
  <c r="AE760" i="1"/>
  <c r="AG760" i="1" s="1"/>
  <c r="AH760" i="1" s="1"/>
  <c r="AG687" i="1"/>
  <c r="AE955" i="1"/>
  <c r="AG955" i="1" s="1"/>
  <c r="AG141" i="1"/>
  <c r="AH141" i="1" s="1"/>
  <c r="AG330" i="1"/>
  <c r="AH330" i="1" s="1"/>
  <c r="L24" i="5"/>
  <c r="AE996" i="1"/>
  <c r="AG996" i="1" s="1"/>
  <c r="AE792" i="1"/>
  <c r="AG792" i="1" s="1"/>
  <c r="AG144" i="1"/>
  <c r="AG434" i="1"/>
  <c r="AG379" i="1"/>
  <c r="AG845" i="1"/>
  <c r="AG663" i="1"/>
  <c r="AG376" i="1"/>
  <c r="AG494" i="1"/>
  <c r="AE835" i="1"/>
  <c r="AG835" i="1" s="1"/>
  <c r="AG981" i="1"/>
  <c r="AG1070" i="1"/>
  <c r="AG676" i="1"/>
  <c r="AG1248" i="1"/>
  <c r="AG1166" i="1"/>
  <c r="AG1128" i="1"/>
  <c r="AG1167" i="1"/>
  <c r="AG951" i="1"/>
  <c r="AE713" i="1"/>
  <c r="AG713" i="1" s="1"/>
  <c r="AE1258" i="1"/>
  <c r="AG1258" i="1" s="1"/>
  <c r="AG839" i="1"/>
  <c r="AG986" i="1"/>
  <c r="AE233" i="1"/>
  <c r="AG233" i="1" s="1"/>
  <c r="AE1102" i="1"/>
  <c r="AG1102" i="1" s="1"/>
  <c r="AE71" i="1"/>
  <c r="AG71" i="1" s="1"/>
  <c r="AE382" i="1"/>
  <c r="AG382" i="1" s="1"/>
  <c r="AG132" i="1"/>
  <c r="AG617" i="1"/>
  <c r="AE1145" i="1"/>
  <c r="AG1145" i="1" s="1"/>
  <c r="AE459" i="1"/>
  <c r="AG459" i="1" s="1"/>
  <c r="AE1054" i="1"/>
  <c r="AG1054" i="1" s="1"/>
  <c r="AE636" i="1"/>
  <c r="AG636" i="1" s="1"/>
  <c r="AG1186" i="1"/>
  <c r="AH1186" i="1" s="1"/>
  <c r="AG743" i="1"/>
  <c r="AH743" i="1" s="1"/>
  <c r="AE356" i="1"/>
  <c r="AG356" i="1" s="1"/>
  <c r="AG876" i="1"/>
  <c r="AG177" i="1"/>
  <c r="AE625" i="1"/>
  <c r="AG625" i="1" s="1"/>
  <c r="AE667" i="1"/>
  <c r="AG667" i="1" s="1"/>
  <c r="AH667" i="1" s="1"/>
  <c r="AE1080" i="1"/>
  <c r="AG1080" i="1" s="1"/>
  <c r="AE200" i="1"/>
  <c r="AG200" i="1" s="1"/>
  <c r="AG857" i="1"/>
  <c r="AH857" i="1" s="1"/>
  <c r="AE1037" i="1"/>
  <c r="AG1037" i="1" s="1"/>
  <c r="AE535" i="1"/>
  <c r="AG535" i="1" s="1"/>
  <c r="AE433" i="1"/>
  <c r="AG433" i="1" s="1"/>
  <c r="AH433" i="1" s="1"/>
  <c r="AE239" i="1"/>
  <c r="AG239" i="1" s="1"/>
  <c r="C4" i="2"/>
  <c r="L5" i="2"/>
  <c r="M5" i="2" s="1"/>
  <c r="N5" i="2" s="1"/>
  <c r="C29" i="2"/>
  <c r="L29" i="2" s="1"/>
  <c r="M29" i="2" s="1"/>
  <c r="N29" i="2" s="1"/>
  <c r="L28" i="2"/>
  <c r="M28" i="2" s="1"/>
  <c r="N28" i="2" s="1"/>
  <c r="AE9" i="1"/>
  <c r="AG9" i="1" s="1"/>
  <c r="AH9" i="1" s="1"/>
  <c r="AE24" i="1"/>
  <c r="AG24" i="1" s="1"/>
  <c r="AH24" i="1" s="1"/>
  <c r="AE8" i="1"/>
  <c r="AG8" i="1" s="1"/>
  <c r="AE10" i="1"/>
  <c r="AG10" i="1" s="1"/>
  <c r="AE7" i="1"/>
  <c r="AG7" i="1" s="1"/>
  <c r="AE43" i="1"/>
  <c r="AG43" i="1" s="1"/>
  <c r="AE16" i="1"/>
  <c r="AG16" i="1" s="1"/>
  <c r="AH16" i="1" s="1"/>
  <c r="AE20" i="1"/>
  <c r="AG20" i="1" s="1"/>
  <c r="AH20" i="1" s="1"/>
  <c r="AE44" i="1"/>
  <c r="AG44" i="1" s="1"/>
  <c r="AE29" i="1"/>
  <c r="AG29" i="1" s="1"/>
  <c r="AE19" i="1"/>
  <c r="AG19" i="1" s="1"/>
  <c r="AH19" i="1" s="1"/>
  <c r="AE40" i="1"/>
  <c r="AG40" i="1" s="1"/>
  <c r="AE17" i="1"/>
  <c r="AG17" i="1" s="1"/>
  <c r="AH17" i="1" s="1"/>
  <c r="AE39" i="1"/>
  <c r="AG39" i="1" s="1"/>
  <c r="AE11" i="1"/>
  <c r="AG11" i="1" s="1"/>
  <c r="AE41" i="1"/>
  <c r="AG41" i="1" s="1"/>
  <c r="AE12" i="1"/>
  <c r="AG12" i="1" s="1"/>
  <c r="AE13" i="1"/>
  <c r="AG13" i="1" s="1"/>
  <c r="AE18" i="1"/>
  <c r="AG18" i="1" s="1"/>
  <c r="AE32" i="1"/>
  <c r="AG32" i="1" s="1"/>
  <c r="AH32" i="1" s="1"/>
  <c r="AE34" i="1"/>
  <c r="AG34" i="1" s="1"/>
  <c r="AE42" i="1"/>
  <c r="AG42" i="1" s="1"/>
  <c r="AE15" i="1"/>
  <c r="AG15" i="1" s="1"/>
  <c r="AE14" i="1"/>
  <c r="AG14" i="1" s="1"/>
  <c r="AE35" i="1"/>
  <c r="AG35" i="1" s="1"/>
  <c r="AE30" i="1"/>
  <c r="AG30" i="1" s="1"/>
  <c r="AE21" i="1"/>
  <c r="AG21" i="1" s="1"/>
  <c r="AE37" i="1"/>
  <c r="AG37" i="1" s="1"/>
  <c r="AE31" i="1"/>
  <c r="AG31" i="1" s="1"/>
  <c r="AE38" i="1"/>
  <c r="AG38" i="1" s="1"/>
  <c r="AE36" i="1"/>
  <c r="AG36" i="1" s="1"/>
  <c r="AE33" i="1"/>
  <c r="AG33" i="1" s="1"/>
  <c r="AE22" i="1"/>
  <c r="AG22" i="1" s="1"/>
  <c r="AE27" i="1"/>
  <c r="AG27" i="1" s="1"/>
  <c r="AE23" i="1"/>
  <c r="AG23" i="1" s="1"/>
  <c r="AE25" i="1"/>
  <c r="AG25" i="1" s="1"/>
  <c r="AE28" i="1"/>
  <c r="AG28" i="1" s="1"/>
  <c r="AE26" i="1"/>
  <c r="AG26" i="1" s="1"/>
  <c r="AH899" i="1"/>
  <c r="AH664" i="1"/>
  <c r="AH627" i="1"/>
  <c r="AH720" i="1"/>
  <c r="AH628" i="1"/>
  <c r="AH1128" i="1"/>
  <c r="AH1134" i="1"/>
  <c r="AH35" i="1"/>
  <c r="AH212" i="1"/>
  <c r="AH1163" i="1"/>
  <c r="AH522" i="1"/>
  <c r="AH535" i="1"/>
  <c r="AH552" i="1"/>
  <c r="AH775" i="1"/>
  <c r="AH31" i="1"/>
  <c r="AH679" i="1"/>
  <c r="AH70" i="1"/>
  <c r="AH721" i="1"/>
  <c r="AH1063" i="1"/>
  <c r="AH819" i="1"/>
  <c r="AH1267" i="1"/>
  <c r="AH479" i="1"/>
  <c r="AH668" i="1"/>
  <c r="AH1111" i="1"/>
  <c r="AH101" i="1"/>
  <c r="AH1268" i="1"/>
  <c r="AH1080" i="1"/>
  <c r="AH682" i="1"/>
  <c r="AH960" i="1"/>
  <c r="AH874" i="1"/>
  <c r="AH1009" i="1"/>
  <c r="AH641" i="1"/>
  <c r="AH713" i="1"/>
  <c r="AH1258" i="1"/>
  <c r="AH1255" i="1"/>
  <c r="AH1052" i="1"/>
  <c r="AH1245" i="1"/>
  <c r="AH23" i="1"/>
  <c r="AH1248" i="1"/>
  <c r="AH876" i="1"/>
  <c r="AH1263" i="1"/>
  <c r="AH861" i="1"/>
  <c r="AH915" i="1"/>
  <c r="AH702" i="1"/>
  <c r="AH835" i="1"/>
  <c r="AH776" i="1"/>
  <c r="AH538" i="1"/>
  <c r="AH1099" i="1"/>
  <c r="AH26" i="1"/>
  <c r="AH480" i="1"/>
  <c r="AH576" i="1"/>
  <c r="AH425" i="1"/>
  <c r="AH34" i="1"/>
  <c r="AH96" i="1"/>
  <c r="AH121" i="1"/>
  <c r="AH955" i="1"/>
  <c r="AH436" i="1"/>
  <c r="AH845" i="1"/>
  <c r="AH878" i="1"/>
  <c r="AH1167" i="1"/>
  <c r="AH468" i="1"/>
  <c r="AH999" i="1"/>
  <c r="AH1166" i="1"/>
  <c r="AH578" i="1"/>
  <c r="AH1149" i="1"/>
  <c r="AH156" i="1"/>
  <c r="AH1026" i="1"/>
  <c r="AH1127" i="1"/>
  <c r="AH15" i="1"/>
  <c r="AH1207" i="1"/>
  <c r="AH986" i="1"/>
  <c r="AH95" i="1"/>
  <c r="AH1158" i="1"/>
  <c r="AH1215" i="1"/>
  <c r="AH204" i="1"/>
  <c r="AH634" i="1"/>
  <c r="AH492" i="1"/>
  <c r="AH814" i="1"/>
  <c r="AH549" i="1"/>
  <c r="AH144" i="1"/>
  <c r="AH710" i="1"/>
  <c r="AH1194" i="1"/>
  <c r="AH28" i="1"/>
  <c r="AH916" i="1"/>
  <c r="AH859" i="1"/>
  <c r="AH1160" i="1"/>
  <c r="AH132" i="1"/>
  <c r="AH912" i="1"/>
  <c r="AH1064" i="1"/>
  <c r="AH1208" i="1"/>
  <c r="AH577" i="1"/>
  <c r="AH11" i="1"/>
  <c r="AH636" i="1"/>
  <c r="AH825" i="1"/>
  <c r="AH494" i="1"/>
  <c r="AH957" i="1"/>
  <c r="AH705" i="1"/>
  <c r="AH14" i="1"/>
  <c r="AH27" i="1"/>
  <c r="AH1224" i="1"/>
  <c r="AH851" i="1"/>
  <c r="AH687" i="1"/>
  <c r="AH405" i="1"/>
  <c r="AH906" i="1"/>
  <c r="AH25" i="1"/>
  <c r="AH1193" i="1"/>
  <c r="AH175" i="1"/>
  <c r="AH662" i="1"/>
  <c r="AH908" i="1"/>
  <c r="AH647" i="1"/>
  <c r="AH109" i="1"/>
  <c r="AH243" i="1"/>
  <c r="AH434" i="1"/>
  <c r="AH30" i="1"/>
  <c r="AH704" i="1"/>
  <c r="AH10" i="1"/>
  <c r="AH36" i="1"/>
  <c r="AH106" i="1"/>
  <c r="AH1202" i="1"/>
  <c r="AH177" i="1"/>
  <c r="AH138" i="1"/>
  <c r="AH1156" i="1"/>
  <c r="AH159" i="1"/>
  <c r="AH500" i="1"/>
  <c r="AH1145" i="1"/>
  <c r="AH8" i="1"/>
  <c r="AH21" i="1"/>
  <c r="AH953" i="1"/>
  <c r="AH638" i="1"/>
  <c r="AH1144" i="1"/>
  <c r="AH77" i="1"/>
  <c r="AH811" i="1"/>
  <c r="AH585" i="1"/>
  <c r="AH200" i="1"/>
  <c r="AH1254" i="1"/>
  <c r="AH1247" i="1"/>
  <c r="AH67" i="1"/>
  <c r="AH1054" i="1"/>
  <c r="AH587" i="1"/>
  <c r="AH761" i="1"/>
  <c r="AH40" i="1"/>
  <c r="AH972" i="1"/>
  <c r="AH728" i="1"/>
  <c r="AH499" i="1"/>
  <c r="AH1061" i="1"/>
  <c r="AH43" i="1"/>
  <c r="AH38" i="1"/>
  <c r="AH1037" i="1"/>
  <c r="AH18" i="1"/>
  <c r="AH666" i="1"/>
  <c r="AH824" i="1"/>
  <c r="AH194" i="1"/>
  <c r="AH1188" i="1"/>
  <c r="AH515" i="1"/>
  <c r="AH426" i="1"/>
  <c r="AH745" i="1"/>
  <c r="AH1161" i="1"/>
  <c r="AH356" i="1"/>
  <c r="AH44" i="1"/>
  <c r="AH22" i="1"/>
  <c r="AH303" i="1"/>
  <c r="AH12" i="1"/>
  <c r="AH670" i="1"/>
  <c r="AH239" i="1"/>
  <c r="AH746" i="1"/>
  <c r="AH829" i="1"/>
  <c r="AH98" i="1"/>
  <c r="AH256" i="1"/>
  <c r="AH818" i="1"/>
  <c r="AH965" i="1"/>
  <c r="AH842" i="1"/>
  <c r="AH669" i="1"/>
  <c r="AH1055" i="1"/>
  <c r="AH42" i="1"/>
  <c r="AH675" i="1"/>
  <c r="AH1138" i="1"/>
  <c r="AH39" i="1"/>
  <c r="AH600" i="1"/>
  <c r="AH183" i="1"/>
  <c r="AH877" i="1"/>
  <c r="AH895" i="1"/>
  <c r="AH951" i="1"/>
  <c r="AH41" i="1"/>
  <c r="AH812" i="1"/>
  <c r="AH133" i="1"/>
  <c r="AH37" i="1"/>
  <c r="AH139" i="1"/>
  <c r="AH33" i="1"/>
  <c r="AH981" i="1"/>
  <c r="AH629" i="1"/>
  <c r="AH1187" i="1"/>
  <c r="AH185" i="1"/>
  <c r="AH1019" i="1"/>
  <c r="AH93" i="1"/>
  <c r="AH717" i="1"/>
  <c r="AH719" i="1"/>
  <c r="AH145" i="1"/>
  <c r="AH59" i="1"/>
  <c r="AH1002" i="1"/>
  <c r="AH1204" i="1"/>
  <c r="AH1153" i="1"/>
  <c r="AH7" i="1"/>
  <c r="AH103" i="1"/>
  <c r="AH979" i="1"/>
  <c r="AH314" i="1"/>
  <c r="AH615" i="1"/>
  <c r="AH617" i="1"/>
  <c r="AH625" i="1"/>
  <c r="AH269" i="1"/>
  <c r="AH459" i="1"/>
  <c r="AH896" i="1"/>
  <c r="AH853" i="1"/>
  <c r="AH13" i="1"/>
  <c r="AH608" i="1"/>
  <c r="AH900" i="1"/>
  <c r="AH612" i="1"/>
  <c r="AH567" i="1"/>
  <c r="AH931" i="1"/>
  <c r="AH383" i="1"/>
  <c r="AH826" i="1"/>
  <c r="AH149" i="1"/>
  <c r="AH534" i="1"/>
  <c r="AH412" i="1"/>
  <c r="AH379" i="1"/>
  <c r="AH1113" i="1"/>
  <c r="AH116" i="1"/>
  <c r="AH739" i="1"/>
  <c r="AH1133" i="1"/>
  <c r="AH658" i="1"/>
  <c r="AH89" i="1"/>
  <c r="AH486" i="1"/>
  <c r="AH377" i="1"/>
  <c r="AH1015" i="1"/>
  <c r="AH871" i="1"/>
  <c r="AH1070" i="1"/>
  <c r="AH29" i="1"/>
  <c r="AH676" i="1"/>
  <c r="AH830" i="1"/>
  <c r="AH282" i="1"/>
  <c r="AH1076" i="1"/>
  <c r="AH376" i="1"/>
  <c r="AH421" i="1"/>
  <c r="AH968" i="1"/>
  <c r="AH787" i="1"/>
  <c r="AH626" i="1"/>
  <c r="AH1271" i="1"/>
  <c r="AH795" i="1"/>
  <c r="AH209" i="1"/>
  <c r="AH509" i="1"/>
  <c r="AH769" i="1"/>
  <c r="AH566" i="1"/>
  <c r="AH613" i="1"/>
  <c r="AH609" i="1"/>
  <c r="AH860" i="1"/>
  <c r="AH363" i="1"/>
  <c r="AH474" i="1"/>
  <c r="AH511" i="1"/>
  <c r="AH399" i="1"/>
  <c r="AH839" i="1"/>
  <c r="AH663" i="1"/>
  <c r="AH1086" i="1"/>
  <c r="AH563" i="1"/>
  <c r="AH737" i="1"/>
  <c r="AH764" i="1"/>
  <c r="AH929" i="1"/>
  <c r="AH87" i="1"/>
  <c r="AH233" i="1"/>
  <c r="AH583" i="1"/>
  <c r="AH571" i="1"/>
  <c r="AH1265" i="1"/>
  <c r="AH1045" i="1"/>
  <c r="AH935" i="1"/>
  <c r="AH449" i="1"/>
  <c r="AH1010" i="1"/>
  <c r="AH137" i="1"/>
  <c r="AH1085" i="1"/>
  <c r="AH646" i="1"/>
  <c r="AH781" i="1"/>
  <c r="AH419" i="1"/>
  <c r="AH371" i="1"/>
  <c r="AH1102" i="1"/>
  <c r="AH1021" i="1"/>
  <c r="AH792" i="1"/>
  <c r="AH382" i="1"/>
  <c r="AH250" i="1"/>
  <c r="AH346" i="1"/>
  <c r="AH325" i="1"/>
  <c r="AH996" i="1"/>
  <c r="AH71" i="1"/>
  <c r="AH217" i="1"/>
  <c r="C3" i="2" l="1"/>
  <c r="L3" i="2" s="1"/>
  <c r="M3" i="2" s="1"/>
  <c r="N3" i="2" s="1"/>
  <c r="L4" i="2"/>
  <c r="M4" i="2" s="1"/>
  <c r="N4" i="2" s="1"/>
  <c r="AH865" i="1"/>
  <c r="AH126" i="1"/>
  <c r="AH936" i="1"/>
  <c r="AH774" i="1"/>
  <c r="AH469" i="1"/>
  <c r="AH181" i="1"/>
  <c r="AH517" i="1"/>
  <c r="AH390" i="1"/>
  <c r="AH506" i="1"/>
  <c r="AH1006" i="1"/>
  <c r="AH645" i="1"/>
  <c r="AH60" i="1"/>
  <c r="AH1183" i="1"/>
  <c r="AH592" i="1"/>
  <c r="AH902" i="1"/>
  <c r="AH997" i="1"/>
  <c r="AH917" i="1"/>
  <c r="AH962" i="1"/>
  <c r="AH477" i="1"/>
  <c r="AH1125" i="1"/>
  <c r="AH476" i="1"/>
  <c r="AH660" i="1"/>
  <c r="AH164" i="1"/>
  <c r="AH1238" i="1"/>
  <c r="AH1262" i="1"/>
  <c r="AH161" i="1"/>
  <c r="AH112" i="1"/>
  <c r="AH311" i="1"/>
  <c r="AH472" i="1"/>
  <c r="AH1136" i="1"/>
  <c r="AH714" i="1"/>
  <c r="AH1077" i="1"/>
  <c r="AH108" i="1"/>
  <c r="AH182" i="1"/>
  <c r="AH1095" i="1"/>
  <c r="AH1250" i="1"/>
  <c r="AH227" i="1"/>
  <c r="AH933" i="1"/>
  <c r="AH94" i="1"/>
  <c r="AH581" i="1"/>
  <c r="AH665" i="1"/>
  <c r="AH1270" i="1"/>
  <c r="AH1261" i="1"/>
  <c r="AH135" i="1"/>
  <c r="AH1216" i="1"/>
  <c r="AH749" i="1"/>
  <c r="AH910" i="1"/>
  <c r="AH729" i="1"/>
  <c r="AH554" i="1"/>
  <c r="AH593" i="1"/>
  <c r="AH78" i="1"/>
  <c r="AH961" i="1"/>
  <c r="AH226" i="1"/>
  <c r="AH162" i="1"/>
  <c r="AH1269" i="1"/>
  <c r="AH950" i="1"/>
  <c r="AH560" i="1"/>
  <c r="AH163" i="1"/>
  <c r="AH605" i="1"/>
  <c r="AH1165" i="1"/>
  <c r="AH1124" i="1"/>
  <c r="AH1220" i="1"/>
  <c r="AH1251" i="1"/>
  <c r="AH752" i="1"/>
  <c r="AH970" i="1"/>
  <c r="AH420" i="1"/>
  <c r="AH523" i="1"/>
  <c r="AH1040" i="1"/>
  <c r="AH557" i="1"/>
  <c r="AH310" i="1"/>
  <c r="AH442" i="1"/>
  <c r="AH498" i="1"/>
  <c r="AH1240" i="1"/>
  <c r="AH544" i="1"/>
  <c r="AH401" i="1"/>
  <c r="AH561" i="1"/>
  <c r="AH150" i="1"/>
  <c r="AH187" i="1"/>
  <c r="AH497" i="1"/>
  <c r="AH57" i="1"/>
  <c r="AH780" i="1"/>
  <c r="AH553" i="1"/>
  <c r="AH85" i="1"/>
  <c r="AH697" i="1"/>
  <c r="AH1199" i="1"/>
  <c r="AH437" i="1"/>
  <c r="AH179" i="1"/>
  <c r="AH904" i="1"/>
  <c r="AH432" i="1"/>
  <c r="AH804" i="1"/>
  <c r="AH1090" i="1"/>
  <c r="AH894" i="1"/>
  <c r="AH777" i="1"/>
  <c r="AH508" i="1"/>
  <c r="AH750" i="1"/>
  <c r="AH505" i="1"/>
  <c r="AH545" i="1"/>
  <c r="AH820" i="1"/>
  <c r="AH580" i="1"/>
  <c r="AH513" i="1"/>
  <c r="AH1235" i="1"/>
  <c r="AH384" i="1"/>
  <c r="AH794" i="1"/>
  <c r="AH380" i="1"/>
  <c r="AH171" i="1"/>
  <c r="AH294" i="1"/>
  <c r="AH1023" i="1"/>
  <c r="AH573" i="1"/>
  <c r="AH596" i="1"/>
  <c r="AH378" i="1"/>
  <c r="AH118" i="1"/>
  <c r="AH115" i="1"/>
  <c r="AH659" i="1"/>
  <c r="AH389" i="1"/>
  <c r="AH1101" i="1"/>
  <c r="AH381" i="1"/>
  <c r="AH170" i="1"/>
  <c r="AH1233" i="1"/>
  <c r="AH391" i="1"/>
  <c r="AH866" i="1"/>
  <c r="AH214" i="1"/>
  <c r="AH451" i="1"/>
  <c r="AH1232" i="1"/>
  <c r="AH507" i="1"/>
  <c r="AH373" i="1"/>
  <c r="AH398" i="1"/>
  <c r="AH569" i="1"/>
  <c r="AH84" i="1"/>
  <c r="AH289" i="1"/>
  <c r="AH2" i="1" l="1"/>
  <c r="N7" i="5" s="1"/>
  <c r="AH1" i="1"/>
  <c r="N6" i="5" l="1"/>
  <c r="AH3" i="1"/>
  <c r="N8" i="5" s="1"/>
</calcChain>
</file>

<file path=xl/sharedStrings.xml><?xml version="1.0" encoding="utf-8"?>
<sst xmlns="http://schemas.openxmlformats.org/spreadsheetml/2006/main" count="3812" uniqueCount="1654">
  <si>
    <t>isin</t>
  </si>
  <si>
    <t>masterfile ID</t>
  </si>
  <si>
    <t>bias</t>
  </si>
  <si>
    <t>width</t>
  </si>
  <si>
    <t>previous bid</t>
  </si>
  <si>
    <t>previous ask</t>
  </si>
  <si>
    <t>new bid</t>
  </si>
  <si>
    <t>new ask</t>
  </si>
  <si>
    <t>ssss</t>
  </si>
  <si>
    <t>sss</t>
  </si>
  <si>
    <t>ss</t>
  </si>
  <si>
    <t>s</t>
  </si>
  <si>
    <t>m</t>
  </si>
  <si>
    <t>b</t>
  </si>
  <si>
    <t>bb</t>
  </si>
  <si>
    <t>bbb</t>
  </si>
  <si>
    <t>bbbb</t>
  </si>
  <si>
    <t>symbol</t>
  </si>
  <si>
    <t>value</t>
  </si>
  <si>
    <t>fieldName</t>
  </si>
  <si>
    <t>last price</t>
  </si>
  <si>
    <t>contribute</t>
  </si>
  <si>
    <t>bbg mid</t>
  </si>
  <si>
    <t>skew bid</t>
  </si>
  <si>
    <t>skew ask</t>
  </si>
  <si>
    <t>change</t>
  </si>
  <si>
    <t>overwrite bid</t>
  </si>
  <si>
    <t>overwrite ask</t>
  </si>
  <si>
    <t>width chk</t>
  </si>
  <si>
    <t>bias chk</t>
  </si>
  <si>
    <t>XS0353710527</t>
  </si>
  <si>
    <t>XS0195116008</t>
  </si>
  <si>
    <t>XS0197508764</t>
  </si>
  <si>
    <t>XS0441800579</t>
  </si>
  <si>
    <t>US36962GK948</t>
  </si>
  <si>
    <t>XS0553035840</t>
  </si>
  <si>
    <t>XS0750684929</t>
  </si>
  <si>
    <t>XS0363471805</t>
  </si>
  <si>
    <t>XS0090078907</t>
  </si>
  <si>
    <t>XS0541454467</t>
  </si>
  <si>
    <t>XS0832873060</t>
  </si>
  <si>
    <t>US36962GU517</t>
  </si>
  <si>
    <t>XS0245166367</t>
  </si>
  <si>
    <t>XS0612837657</t>
  </si>
  <si>
    <t>XS0925518903</t>
  </si>
  <si>
    <t>US36962G7B49</t>
  </si>
  <si>
    <t>XS0272770396</t>
  </si>
  <si>
    <t>XS0491042353</t>
  </si>
  <si>
    <t>XS0925519380</t>
  </si>
  <si>
    <t>XS0626808223</t>
  </si>
  <si>
    <t>XS0340180149</t>
  </si>
  <si>
    <t>XS0874839086</t>
  </si>
  <si>
    <t>XS0385688097</t>
  </si>
  <si>
    <t>XS0794230507</t>
  </si>
  <si>
    <t>US36962G4J02</t>
  </si>
  <si>
    <t>XS0453908377</t>
  </si>
  <si>
    <t>XS0954025267</t>
  </si>
  <si>
    <t>XS0254356057</t>
  </si>
  <si>
    <t>XS0273570241</t>
  </si>
  <si>
    <t>XS0874840845</t>
  </si>
  <si>
    <t>XS0971723233</t>
  </si>
  <si>
    <t>XS0288429532</t>
  </si>
  <si>
    <t>XS0229567440</t>
  </si>
  <si>
    <t>XS0350890470</t>
  </si>
  <si>
    <t>XS0491212451</t>
  </si>
  <si>
    <t>XS0267166246</t>
  </si>
  <si>
    <t>XS0319639232</t>
  </si>
  <si>
    <t>XS0491211644</t>
  </si>
  <si>
    <t>XS0492535835</t>
  </si>
  <si>
    <t>XS0319639745</t>
  </si>
  <si>
    <t>total</t>
  </si>
  <si>
    <t>isNumber</t>
  </si>
  <si>
    <t>bid &gt; offer</t>
  </si>
  <si>
    <t>XS0547937408</t>
  </si>
  <si>
    <t>XS0747743937</t>
  </si>
  <si>
    <t>XS0633014427</t>
  </si>
  <si>
    <t>XS0547796077</t>
  </si>
  <si>
    <t>XS0747744232</t>
  </si>
  <si>
    <t>XS0633025977</t>
  </si>
  <si>
    <t>XS0972165681</t>
  </si>
  <si>
    <t>FR0010804492</t>
  </si>
  <si>
    <t>FR0011125442</t>
  </si>
  <si>
    <t>FR0010817452</t>
  </si>
  <si>
    <t>FR0011560986</t>
  </si>
  <si>
    <t>FR0010941690</t>
  </si>
  <si>
    <t>FR0010804500</t>
  </si>
  <si>
    <t>XS0473787025</t>
  </si>
  <si>
    <t>XS0426738976</t>
  </si>
  <si>
    <t>XS0473783891</t>
  </si>
  <si>
    <t>XS0223249003</t>
  </si>
  <si>
    <t>FR0010758888</t>
  </si>
  <si>
    <t>XS0409744744</t>
  </si>
  <si>
    <t>FR0000487258</t>
  </si>
  <si>
    <t>XS0342783692</t>
  </si>
  <si>
    <t>FR0010660043</t>
  </si>
  <si>
    <t>XS0367001228</t>
  </si>
  <si>
    <t>XS0409749206</t>
  </si>
  <si>
    <t>FR0011001098</t>
  </si>
  <si>
    <t>FR0011637586</t>
  </si>
  <si>
    <t>FR0011182641</t>
  </si>
  <si>
    <t>XS0403958498</t>
  </si>
  <si>
    <t>FR0011318658</t>
  </si>
  <si>
    <t>FR0010800540</t>
  </si>
  <si>
    <t>FR0010961540</t>
  </si>
  <si>
    <t>FR0011225143</t>
  </si>
  <si>
    <t>FR0010891317</t>
  </si>
  <si>
    <t>XS0162990229</t>
  </si>
  <si>
    <t>FR0010961581</t>
  </si>
  <si>
    <t>XS0441402681</t>
  </si>
  <si>
    <t>XS0495756537</t>
  </si>
  <si>
    <t>XS0557897203</t>
  </si>
  <si>
    <t>BE0002432079</t>
  </si>
  <si>
    <t>XS0438843871</t>
  </si>
  <si>
    <t>XS0271757832</t>
  </si>
  <si>
    <t>XS0399861086</t>
  </si>
  <si>
    <t>XS0207320242</t>
  </si>
  <si>
    <t>XS0438844093</t>
  </si>
  <si>
    <t>XS0367884375</t>
  </si>
  <si>
    <t>XS0385754733</t>
  </si>
  <si>
    <t>XS0408095387</t>
  </si>
  <si>
    <t>XS0148579153</t>
  </si>
  <si>
    <t>XS0322977223</t>
  </si>
  <si>
    <t>XS0361244667</t>
  </si>
  <si>
    <t>XS0992646918</t>
  </si>
  <si>
    <t>DE000A0DLU51</t>
  </si>
  <si>
    <t>DE000A0DLU69</t>
  </si>
  <si>
    <t>XS0699330097</t>
  </si>
  <si>
    <t>DE000A0Z2A12</t>
  </si>
  <si>
    <t>XS0418729934</t>
  </si>
  <si>
    <t>XS0629937409</t>
  </si>
  <si>
    <t>XS0825855751</t>
  </si>
  <si>
    <t>FR0010718189</t>
  </si>
  <si>
    <t>FR0010709279</t>
  </si>
  <si>
    <t>FR0011261890</t>
  </si>
  <si>
    <t>FR0011289222</t>
  </si>
  <si>
    <t>FR0010952739</t>
  </si>
  <si>
    <t>FR0000472334</t>
  </si>
  <si>
    <t>FR0011261916</t>
  </si>
  <si>
    <t>FR0010678185</t>
  </si>
  <si>
    <t>FR0011147305</t>
  </si>
  <si>
    <t>FR0010709451</t>
  </si>
  <si>
    <t>FR0011289230</t>
  </si>
  <si>
    <t>FR0010952770</t>
  </si>
  <si>
    <t>FR0011261924</t>
  </si>
  <si>
    <t>XS0997829519</t>
  </si>
  <si>
    <t>FR0010465427</t>
  </si>
  <si>
    <t>FR0011376201</t>
  </si>
  <si>
    <t>XS0633148621</t>
  </si>
  <si>
    <t>XS0891393414</t>
  </si>
  <si>
    <t>XS0170798325</t>
  </si>
  <si>
    <t>XS0213972614</t>
  </si>
  <si>
    <t>XS0996734868</t>
  </si>
  <si>
    <t>XS0485316102</t>
  </si>
  <si>
    <t>XS0690406243</t>
  </si>
  <si>
    <t>XS0834367863</t>
  </si>
  <si>
    <t>XS0834371469</t>
  </si>
  <si>
    <t>XS0412968876</t>
  </si>
  <si>
    <t>XS0301945860</t>
  </si>
  <si>
    <t>XS0428147093</t>
  </si>
  <si>
    <t>XS0196302425</t>
  </si>
  <si>
    <t>XS0412842428</t>
  </si>
  <si>
    <t>XS0127984747</t>
  </si>
  <si>
    <t>XS0172851650</t>
  </si>
  <si>
    <t>XS0399647675</t>
  </si>
  <si>
    <t>XS0878010718</t>
  </si>
  <si>
    <t>XS0412842857</t>
  </si>
  <si>
    <t>XS0437307464</t>
  </si>
  <si>
    <t>XS0170732738</t>
  </si>
  <si>
    <t>XS0982019126</t>
  </si>
  <si>
    <t>XS0162513211</t>
  </si>
  <si>
    <t>XS0826313990</t>
  </si>
  <si>
    <t>XS0652913988</t>
  </si>
  <si>
    <t>FR0010745976</t>
  </si>
  <si>
    <t>FR0011048966</t>
  </si>
  <si>
    <t>FR0010913780</t>
  </si>
  <si>
    <t>FR0011585215</t>
  </si>
  <si>
    <t>FR0010780528</t>
  </si>
  <si>
    <t>BE0002199652</t>
  </si>
  <si>
    <t>XS0944451243</t>
  </si>
  <si>
    <t>XS0416848363</t>
  </si>
  <si>
    <t>XS0969574325</t>
  </si>
  <si>
    <t>XS0416848520</t>
  </si>
  <si>
    <t>XS0969572204</t>
  </si>
  <si>
    <t>XS0485615867</t>
  </si>
  <si>
    <t>XS0593606550</t>
  </si>
  <si>
    <t>XS0485616758</t>
  </si>
  <si>
    <t>XS0593606121</t>
  </si>
  <si>
    <t>XS0484213268</t>
  </si>
  <si>
    <t>XS0428461718</t>
  </si>
  <si>
    <t>US89153VAF67</t>
  </si>
  <si>
    <t>US89152UAG76</t>
  </si>
  <si>
    <t>XS0410303647</t>
  </si>
  <si>
    <t>XS0951395317</t>
  </si>
  <si>
    <t>FR0011075043</t>
  </si>
  <si>
    <t>XS0994990280</t>
  </si>
  <si>
    <t>XS0541787783</t>
  </si>
  <si>
    <t>US89153VAG41</t>
  </si>
  <si>
    <t>XS0418669429</t>
  </si>
  <si>
    <t>XS0994991411</t>
  </si>
  <si>
    <t>XS0187202303</t>
  </si>
  <si>
    <t>XS0417208161</t>
  </si>
  <si>
    <t>XS0170239692</t>
  </si>
  <si>
    <t>XS0401891733</t>
  </si>
  <si>
    <t>XS0417209052</t>
  </si>
  <si>
    <t>XS0191154961</t>
  </si>
  <si>
    <t>XS0942081570</t>
  </si>
  <si>
    <t>XS0951155869</t>
  </si>
  <si>
    <t>XS0942082115</t>
  </si>
  <si>
    <t>FR0010261388</t>
  </si>
  <si>
    <t>FR0010397927</t>
  </si>
  <si>
    <t>FR0000474983</t>
  </si>
  <si>
    <t>FR0010750489</t>
  </si>
  <si>
    <t>FR0010261396</t>
  </si>
  <si>
    <t>FR0010918490</t>
  </si>
  <si>
    <t>FR0010474239</t>
  </si>
  <si>
    <t>FR0011224963</t>
  </si>
  <si>
    <t>FR0010033381</t>
  </si>
  <si>
    <t>update freq (s)</t>
  </si>
  <si>
    <t>live</t>
  </si>
  <si>
    <t>sample freq</t>
  </si>
  <si>
    <t>on/off</t>
  </si>
  <si>
    <t>main</t>
  </si>
  <si>
    <t>eBond on</t>
  </si>
  <si>
    <t>XS0710090928</t>
  </si>
  <si>
    <t>XS0829317832</t>
  </si>
  <si>
    <t>XS0542428833</t>
  </si>
  <si>
    <t>XS0321640301</t>
  </si>
  <si>
    <t>XS0420117383</t>
  </si>
  <si>
    <t>XS0225369403</t>
  </si>
  <si>
    <t>FR0011592096</t>
  </si>
  <si>
    <t>XS0275937471</t>
  </si>
  <si>
    <t>XS0275939683</t>
  </si>
  <si>
    <t>XS0843328526</t>
  </si>
  <si>
    <t>XS0503554627</t>
  </si>
  <si>
    <t>XS0996772876</t>
  </si>
  <si>
    <t>XS0477568637</t>
  </si>
  <si>
    <t>XS0675221419</t>
  </si>
  <si>
    <t>XS0723509104</t>
  </si>
  <si>
    <t>XS0576395478</t>
  </si>
  <si>
    <t>XS0390398344</t>
  </si>
  <si>
    <t>XS0759200321</t>
  </si>
  <si>
    <t>XS0873432511</t>
  </si>
  <si>
    <t>XS0438140526</t>
  </si>
  <si>
    <t>XS0335134705</t>
  </si>
  <si>
    <t>XS0222383027</t>
  </si>
  <si>
    <t>XS0329522246</t>
  </si>
  <si>
    <t>AT0000A0DRQ4</t>
  </si>
  <si>
    <t>AT0000A0GMG9</t>
  </si>
  <si>
    <t>XS0577452823</t>
  </si>
  <si>
    <t>XS0323955541</t>
  </si>
  <si>
    <t>XS0497185511</t>
  </si>
  <si>
    <t>XS0497186758</t>
  </si>
  <si>
    <t>XS0432810116</t>
  </si>
  <si>
    <t>XS0336018832</t>
  </si>
  <si>
    <t>XS0432070752</t>
  </si>
  <si>
    <t>XS0301010145</t>
  </si>
  <si>
    <t>XS0432071131</t>
  </si>
  <si>
    <t>XS0935786789</t>
  </si>
  <si>
    <t>XS0491047154</t>
  </si>
  <si>
    <t>XS0415624120</t>
  </si>
  <si>
    <t>XS0760139773</t>
  </si>
  <si>
    <t>XS0415624716</t>
  </si>
  <si>
    <t>XS0808637309</t>
  </si>
  <si>
    <t>XS0456451938</t>
  </si>
  <si>
    <t>XS0428037740</t>
  </si>
  <si>
    <t>FR0011355791</t>
  </si>
  <si>
    <t>XS0456451771</t>
  </si>
  <si>
    <t>FR0011560333</t>
  </si>
  <si>
    <t>FR0011625433</t>
  </si>
  <si>
    <t>XS0503278847</t>
  </si>
  <si>
    <t>XS0938218400</t>
  </si>
  <si>
    <t>XS0765295828</t>
  </si>
  <si>
    <t>BE6000480606</t>
  </si>
  <si>
    <t>BE0002428036</t>
  </si>
  <si>
    <t>BE0002442177</t>
  </si>
  <si>
    <t>BE6213104605</t>
  </si>
  <si>
    <t>XS0433923108</t>
  </si>
  <si>
    <t>XS0995111761</t>
  </si>
  <si>
    <t>XS0207157743</t>
  </si>
  <si>
    <t>US007924AH66</t>
  </si>
  <si>
    <t>XS0805452405</t>
  </si>
  <si>
    <t>XS0275880267</t>
  </si>
  <si>
    <t>DE000A1HG1J8</t>
  </si>
  <si>
    <t>DE000A1AKHB8</t>
  </si>
  <si>
    <t>DE000A1G0RU9</t>
  </si>
  <si>
    <t>DE000A1HG1K6</t>
  </si>
  <si>
    <t>DE000A1HG1L4</t>
  </si>
  <si>
    <t>XS0437047292</t>
  </si>
  <si>
    <t>XS0416215910</t>
  </si>
  <si>
    <t>XS0218469962</t>
  </si>
  <si>
    <t>XS0452314536</t>
  </si>
  <si>
    <t>XS0066877258</t>
  </si>
  <si>
    <t>XS0434882014</t>
  </si>
  <si>
    <t>XS0559434351</t>
  </si>
  <si>
    <t>XS0490093480</t>
  </si>
  <si>
    <t>XS0918600668</t>
  </si>
  <si>
    <t>XS0495913229</t>
  </si>
  <si>
    <t>XS0966078908</t>
  </si>
  <si>
    <t>XS0303396062</t>
  </si>
  <si>
    <t>XS0940685091</t>
  </si>
  <si>
    <t>ES0324244005</t>
  </si>
  <si>
    <t>XS0300966495</t>
  </si>
  <si>
    <t>XS0834640541</t>
  </si>
  <si>
    <t>XS0873665706</t>
  </si>
  <si>
    <t>XS0747897493</t>
  </si>
  <si>
    <t>DE000TLX2003</t>
  </si>
  <si>
    <t>XS0472940617</t>
  </si>
  <si>
    <t>XS0201168894</t>
  </si>
  <si>
    <t>XS0423888667</t>
  </si>
  <si>
    <t>XS0798504030</t>
  </si>
  <si>
    <t>XS0911388675</t>
  </si>
  <si>
    <t>NL0000117224</t>
  </si>
  <si>
    <t>XS0159527505</t>
  </si>
  <si>
    <t>DE000A1GNAH1</t>
  </si>
  <si>
    <t>DE000A1RE1Q3</t>
  </si>
  <si>
    <t>DE000A0GNPZ3</t>
  </si>
  <si>
    <t>FR0010161067</t>
  </si>
  <si>
    <t>DE000A1YCQ29</t>
  </si>
  <si>
    <t>XS0857872500</t>
  </si>
  <si>
    <t>XS0211637839</t>
  </si>
  <si>
    <t>XS0802638642</t>
  </si>
  <si>
    <t>XS0863907522</t>
  </si>
  <si>
    <t>XS0256975458</t>
  </si>
  <si>
    <t>XS0283629946</t>
  </si>
  <si>
    <t>XS0138717441</t>
  </si>
  <si>
    <t>XS0364908375</t>
  </si>
  <si>
    <t>XS0951553592</t>
  </si>
  <si>
    <t>XS0778476340</t>
  </si>
  <si>
    <t>XS0177448288</t>
  </si>
  <si>
    <t>XS0206511130</t>
  </si>
  <si>
    <t>XS0122028904</t>
  </si>
  <si>
    <t>XS0503665290</t>
  </si>
  <si>
    <t>XS0878743623</t>
  </si>
  <si>
    <t>XS0260057285</t>
  </si>
  <si>
    <t>XS0876682666</t>
  </si>
  <si>
    <t>XS0323922376</t>
  </si>
  <si>
    <t>FR0010941484</t>
  </si>
  <si>
    <t>FR0011033851</t>
  </si>
  <si>
    <t>FR0011538461</t>
  </si>
  <si>
    <t>FR0010409789</t>
  </si>
  <si>
    <t>XS0821168423</t>
  </si>
  <si>
    <t>XS0851688860</t>
  </si>
  <si>
    <t>XS0541620901</t>
  </si>
  <si>
    <t>XS0856556807</t>
  </si>
  <si>
    <t>XS0221011454</t>
  </si>
  <si>
    <t>XS0147306301</t>
  </si>
  <si>
    <t>XS0972240997</t>
  </si>
  <si>
    <t>XS0221574931</t>
  </si>
  <si>
    <t>XS0935312057</t>
  </si>
  <si>
    <t>ES0224244063</t>
  </si>
  <si>
    <t>XS0608392550</t>
  </si>
  <si>
    <t>XS0764278528</t>
  </si>
  <si>
    <t>XS0304987042</t>
  </si>
  <si>
    <t>XS0234284668</t>
  </si>
  <si>
    <t>XS0873630742</t>
  </si>
  <si>
    <t>FR0010359687</t>
  </si>
  <si>
    <t>XS0295383524</t>
  </si>
  <si>
    <t>XS0235535035</t>
  </si>
  <si>
    <t>XS0204937634</t>
  </si>
  <si>
    <t>XS0901578681</t>
  </si>
  <si>
    <t>XS0802738434</t>
  </si>
  <si>
    <t>XS0253627136</t>
  </si>
  <si>
    <t>XS0765564827</t>
  </si>
  <si>
    <t>XS0212420987</t>
  </si>
  <si>
    <t>XS0768664731</t>
  </si>
  <si>
    <t>XS0808635436</t>
  </si>
  <si>
    <t>AT0000A12GN0</t>
  </si>
  <si>
    <t>XS0221705204</t>
  </si>
  <si>
    <t>XS0442190855</t>
  </si>
  <si>
    <t>XS0897406814</t>
  </si>
  <si>
    <t>XS0733071632</t>
  </si>
  <si>
    <t>book</t>
  </si>
  <si>
    <t>SubIns</t>
  </si>
  <si>
    <t>cons</t>
  </si>
  <si>
    <t>BE0934985020</t>
  </si>
  <si>
    <t>BE6243181672</t>
  </si>
  <si>
    <t>BE6000782712</t>
  </si>
  <si>
    <t>BE6243180666</t>
  </si>
  <si>
    <t>BE6258027729</t>
  </si>
  <si>
    <t>BE6221503202</t>
  </si>
  <si>
    <t>BE6243179650</t>
  </si>
  <si>
    <t>FR0011274026</t>
  </si>
  <si>
    <t>FR0011452291</t>
  </si>
  <si>
    <t>XS0439260398</t>
  </si>
  <si>
    <t>FR0010814459</t>
  </si>
  <si>
    <t>FR0011374099</t>
  </si>
  <si>
    <t>FR0010499392</t>
  </si>
  <si>
    <t>FR0010746016</t>
  </si>
  <si>
    <t>FR0011156017</t>
  </si>
  <si>
    <t>FR0010962134</t>
  </si>
  <si>
    <t>FR0011064500</t>
  </si>
  <si>
    <t>FR0010746008</t>
  </si>
  <si>
    <t>FR0011372622</t>
  </si>
  <si>
    <t>FR0011462571</t>
  </si>
  <si>
    <t>XS0947658208</t>
  </si>
  <si>
    <t>XS0247308595</t>
  </si>
  <si>
    <t>XS0352065584</t>
  </si>
  <si>
    <t>XS0307791698</t>
  </si>
  <si>
    <t>XS0522407351</t>
  </si>
  <si>
    <t>XS0468425615</t>
  </si>
  <si>
    <t>XS0704178556</t>
  </si>
  <si>
    <t>XS0856014583</t>
  </si>
  <si>
    <t>XS0909359332</t>
  </si>
  <si>
    <t>FR0010612713</t>
  </si>
  <si>
    <t>FR0011121631</t>
  </si>
  <si>
    <t>FR0011361948</t>
  </si>
  <si>
    <t>FR0011437367</t>
  </si>
  <si>
    <t>FR0011513340</t>
  </si>
  <si>
    <t>FR0010967216</t>
  </si>
  <si>
    <t>FR0011625409</t>
  </si>
  <si>
    <t>FR0011527241</t>
  </si>
  <si>
    <t>FR0010526848</t>
  </si>
  <si>
    <t>XS0369258412</t>
  </si>
  <si>
    <t>XS0833631343</t>
  </si>
  <si>
    <t>FR0010394478</t>
  </si>
  <si>
    <t>XS0866278921</t>
  </si>
  <si>
    <t>XS0694766279</t>
  </si>
  <si>
    <t>XS0934191114</t>
  </si>
  <si>
    <t>XS0499243300</t>
  </si>
  <si>
    <t>XS0529414319</t>
  </si>
  <si>
    <t>XS0302816672</t>
  </si>
  <si>
    <t>XS0823954580</t>
  </si>
  <si>
    <t>XS0430699008</t>
  </si>
  <si>
    <t>XS0548805299</t>
  </si>
  <si>
    <t>XS0800572454</t>
  </si>
  <si>
    <t>XS0854746343</t>
  </si>
  <si>
    <t>XS0544714750</t>
  </si>
  <si>
    <t>XS0810720515</t>
  </si>
  <si>
    <t>XS0989155089</t>
  </si>
  <si>
    <t>XS0926785808</t>
  </si>
  <si>
    <t>FR0010773697</t>
  </si>
  <si>
    <t>FR0011124601</t>
  </si>
  <si>
    <t>FR0010850719</t>
  </si>
  <si>
    <t>FR0010893396</t>
  </si>
  <si>
    <t>FR0011301480</t>
  </si>
  <si>
    <t>FR0011215508</t>
  </si>
  <si>
    <t>FR0011052661</t>
  </si>
  <si>
    <t>FR0011400571</t>
  </si>
  <si>
    <t>XS0848458179</t>
  </si>
  <si>
    <t>XS0171904583</t>
  </si>
  <si>
    <t>XS0642351505</t>
  </si>
  <si>
    <t>XS0205790214</t>
  </si>
  <si>
    <t>XS0275636438</t>
  </si>
  <si>
    <t>XS0457145430</t>
  </si>
  <si>
    <t>XS0164831843</t>
  </si>
  <si>
    <t>DE000A0T7J03</t>
  </si>
  <si>
    <t>XS0311212723</t>
  </si>
  <si>
    <t>XS0515937406</t>
  </si>
  <si>
    <t>XS0988384904</t>
  </si>
  <si>
    <t>XS0632241112</t>
  </si>
  <si>
    <t>XS0452868788</t>
  </si>
  <si>
    <t>XS0794224369</t>
  </si>
  <si>
    <t>XS0554975325</t>
  </si>
  <si>
    <t>XS0856032213</t>
  </si>
  <si>
    <t>XS0753143709</t>
  </si>
  <si>
    <t>XS0524471355</t>
  </si>
  <si>
    <t>DE000A1R1BC6</t>
  </si>
  <si>
    <t>DE000A1RE1W1</t>
  </si>
  <si>
    <t>BE0002189554</t>
  </si>
  <si>
    <t>XS0795872901</t>
  </si>
  <si>
    <t>XS0977500767</t>
  </si>
  <si>
    <t>XS0862941506</t>
  </si>
  <si>
    <t>XS0795877454</t>
  </si>
  <si>
    <t>XS0977496636</t>
  </si>
  <si>
    <t>XS0862952297</t>
  </si>
  <si>
    <t>XS0447977801</t>
  </si>
  <si>
    <t>XS0993266625</t>
  </si>
  <si>
    <t>FR0010890517</t>
  </si>
  <si>
    <t>FR0011242460</t>
  </si>
  <si>
    <t>XS0860855930</t>
  </si>
  <si>
    <t>DE000A1R02E0</t>
  </si>
  <si>
    <t>XS0456567055</t>
  </si>
  <si>
    <t>XS0758419658</t>
  </si>
  <si>
    <t>XS0811554962</t>
  </si>
  <si>
    <t>XS0911691003</t>
  </si>
  <si>
    <t>XS0758420748</t>
  </si>
  <si>
    <t>XS0811555183</t>
  </si>
  <si>
    <t>XS0234434222</t>
  </si>
  <si>
    <t>XS0358820222</t>
  </si>
  <si>
    <t>XS0387846925</t>
  </si>
  <si>
    <t>XS0236951207</t>
  </si>
  <si>
    <t>XS0413494500</t>
  </si>
  <si>
    <t>XS0645669200</t>
  </si>
  <si>
    <t>XS0715437140</t>
  </si>
  <si>
    <t>FR0010878991</t>
  </si>
  <si>
    <t>FR0011584929</t>
  </si>
  <si>
    <t>FR0011236983</t>
  </si>
  <si>
    <t>FR0011535764</t>
  </si>
  <si>
    <t>XS0438813536</t>
  </si>
  <si>
    <t>XS0557635777</t>
  </si>
  <si>
    <t>XS0758640279</t>
  </si>
  <si>
    <t>XS0433152690</t>
  </si>
  <si>
    <t>XS0592505316</t>
  </si>
  <si>
    <t>XS0934983999</t>
  </si>
  <si>
    <t>XS0857662448</t>
  </si>
  <si>
    <t>FR0011033281</t>
  </si>
  <si>
    <t>FR0011033232</t>
  </si>
  <si>
    <t>FR0011485051</t>
  </si>
  <si>
    <t>FR0011625441</t>
  </si>
  <si>
    <t>DE000A0Z2CS9</t>
  </si>
  <si>
    <t>DE000A0XFCT5</t>
  </si>
  <si>
    <t>DE000A1C92S3</t>
  </si>
  <si>
    <t>XS0863116231</t>
  </si>
  <si>
    <t>DE000A1MA9K8</t>
  </si>
  <si>
    <t>XS0945158821</t>
  </si>
  <si>
    <t>XS0844535442</t>
  </si>
  <si>
    <t>XS0805500062</t>
  </si>
  <si>
    <t>XS0925668625</t>
  </si>
  <si>
    <t>XS0969795680</t>
  </si>
  <si>
    <t>XS0826531120</t>
  </si>
  <si>
    <t>AT0000A0UJL6</t>
  </si>
  <si>
    <t>XS0847087714</t>
  </si>
  <si>
    <t>XS0972058175</t>
  </si>
  <si>
    <t>XS0327237300</t>
  </si>
  <si>
    <t>XS0237323943</t>
  </si>
  <si>
    <t>XS0989148209</t>
  </si>
  <si>
    <t>XS0816704125</t>
  </si>
  <si>
    <t>XS0300113254</t>
  </si>
  <si>
    <t>XS0106655235</t>
  </si>
  <si>
    <t>XS0999296006</t>
  </si>
  <si>
    <t>XS0787510618</t>
  </si>
  <si>
    <t>XS0906815088</t>
  </si>
  <si>
    <t>XS0787527349</t>
  </si>
  <si>
    <t>XS0906815591</t>
  </si>
  <si>
    <t>XS0940697187</t>
  </si>
  <si>
    <t>NL0000117190</t>
  </si>
  <si>
    <t>NL0006133175</t>
  </si>
  <si>
    <t>XS0944435121</t>
  </si>
  <si>
    <t>FR0010806745</t>
  </si>
  <si>
    <t>FR0010815472</t>
  </si>
  <si>
    <t>FR0011441831</t>
  </si>
  <si>
    <t>FR0010766329</t>
  </si>
  <si>
    <t>FR0010871376</t>
  </si>
  <si>
    <t>FR0011022110</t>
  </si>
  <si>
    <t>XS0976892611</t>
  </si>
  <si>
    <t>XS0862091955</t>
  </si>
  <si>
    <t>XS0751937185</t>
  </si>
  <si>
    <t>XS0828724004</t>
  </si>
  <si>
    <t>XS0996455399</t>
  </si>
  <si>
    <t>XS0606202454</t>
  </si>
  <si>
    <t>DE000A0DLWN6</t>
  </si>
  <si>
    <t>XS0414340074</t>
  </si>
  <si>
    <t>XS0386772684</t>
  </si>
  <si>
    <t>XS0992632702</t>
  </si>
  <si>
    <t>XS0697395472</t>
  </si>
  <si>
    <t>XS0992638220</t>
  </si>
  <si>
    <t>XS0295018070</t>
  </si>
  <si>
    <t>XS0230663196</t>
  </si>
  <si>
    <t>XS0957258212</t>
  </si>
  <si>
    <t>XS0895821055</t>
  </si>
  <si>
    <t>XS0895820834</t>
  </si>
  <si>
    <t>XS0230962853</t>
  </si>
  <si>
    <t>XS0268583993</t>
  </si>
  <si>
    <t>XS0811690550</t>
  </si>
  <si>
    <t>XS0306773234</t>
  </si>
  <si>
    <t>XS0433216339</t>
  </si>
  <si>
    <t>XS0372358902</t>
  </si>
  <si>
    <t>XS0123682758</t>
  </si>
  <si>
    <t>XS0306772939</t>
  </si>
  <si>
    <t>XS0052067583</t>
  </si>
  <si>
    <t>XS0110081782</t>
  </si>
  <si>
    <t>XS0097283096</t>
  </si>
  <si>
    <t>DE000A0T1GC4</t>
  </si>
  <si>
    <t>XS0210318795</t>
  </si>
  <si>
    <t>DE000A0TT2M2</t>
  </si>
  <si>
    <t>USN2557FFA77</t>
  </si>
  <si>
    <t>DE000A0GTCB9</t>
  </si>
  <si>
    <t>DE000A0T5X07</t>
  </si>
  <si>
    <t>XS0166179381</t>
  </si>
  <si>
    <t>XS0850057588</t>
  </si>
  <si>
    <t>XS0158739739</t>
  </si>
  <si>
    <t>XS0494953820</t>
  </si>
  <si>
    <t>XS0875796541</t>
  </si>
  <si>
    <t>XS0525787874</t>
  </si>
  <si>
    <t>XS0847580353</t>
  </si>
  <si>
    <t>XS0503603267</t>
  </si>
  <si>
    <t>XS0875797515</t>
  </si>
  <si>
    <t>XS0553728709</t>
  </si>
  <si>
    <t>XS0161488498</t>
  </si>
  <si>
    <t>DE000A1KQXZ0</t>
  </si>
  <si>
    <t>XS0991090175</t>
  </si>
  <si>
    <t>XS0991099630</t>
  </si>
  <si>
    <t>XS0222766973</t>
  </si>
  <si>
    <t>XS0355666941</t>
  </si>
  <si>
    <t>XS0275164084</t>
  </si>
  <si>
    <t>XS0411850075</t>
  </si>
  <si>
    <t>XS0543354236</t>
  </si>
  <si>
    <t>XS0811124790</t>
  </si>
  <si>
    <t>XS0677389347</t>
  </si>
  <si>
    <t>XS0752092311</t>
  </si>
  <si>
    <t>XS0454773713</t>
  </si>
  <si>
    <t>XS0307504547</t>
  </si>
  <si>
    <t>FR0010808071</t>
  </si>
  <si>
    <t>FR0011348531</t>
  </si>
  <si>
    <t>XS0922885362</t>
  </si>
  <si>
    <t>XS0912992160</t>
  </si>
  <si>
    <t>FR0010245555</t>
  </si>
  <si>
    <t>XS0286705321</t>
  </si>
  <si>
    <t>XS0365094811</t>
  </si>
  <si>
    <t>FR0011560069</t>
  </si>
  <si>
    <t>XS0616431507</t>
  </si>
  <si>
    <t>XS0911431517</t>
  </si>
  <si>
    <t>XS0500397905</t>
  </si>
  <si>
    <t>XS0563306314</t>
  </si>
  <si>
    <t>XS0794245018</t>
  </si>
  <si>
    <t>XS0541453147</t>
  </si>
  <si>
    <t>XS0827999318</t>
  </si>
  <si>
    <t>FR0011560077</t>
  </si>
  <si>
    <t>FR0000471930</t>
  </si>
  <si>
    <t>DE000A1R0U31</t>
  </si>
  <si>
    <t>XS0500128326</t>
  </si>
  <si>
    <t>DE000A1R0U23</t>
  </si>
  <si>
    <t>XS0972165848</t>
  </si>
  <si>
    <t>XS0438380247</t>
  </si>
  <si>
    <t>XS0440643087</t>
  </si>
  <si>
    <t>XS0984751254</t>
  </si>
  <si>
    <t>XS0493098486</t>
  </si>
  <si>
    <t>XS0600056641</t>
  </si>
  <si>
    <t>XS0369462022</t>
  </si>
  <si>
    <t>DE000A1G85A6</t>
  </si>
  <si>
    <t>XS0247659542</t>
  </si>
  <si>
    <t>XS0413806596</t>
  </si>
  <si>
    <t>XS0369461644</t>
  </si>
  <si>
    <t>DE000A1G85B4</t>
  </si>
  <si>
    <t>DE000A1UDWM7</t>
  </si>
  <si>
    <t>DE000A1UDWN5</t>
  </si>
  <si>
    <t>XS0993145084</t>
  </si>
  <si>
    <t>XS0903433513</t>
  </si>
  <si>
    <t>XS0993148856</t>
  </si>
  <si>
    <t>XS0494547168</t>
  </si>
  <si>
    <t>XS0430779537</t>
  </si>
  <si>
    <t>XS0241946630</t>
  </si>
  <si>
    <t>XS0696856847</t>
  </si>
  <si>
    <t>XS0419264063</t>
  </si>
  <si>
    <t>XS0585904443</t>
  </si>
  <si>
    <t>XS0828012863</t>
  </si>
  <si>
    <t>XS0540187894</t>
  </si>
  <si>
    <t>XS0746276335</t>
  </si>
  <si>
    <t>XS0934042549</t>
  </si>
  <si>
    <t>XS0462999573</t>
  </si>
  <si>
    <t>XS0842214818</t>
  </si>
  <si>
    <t>XS0907289978</t>
  </si>
  <si>
    <t>XS0874864860</t>
  </si>
  <si>
    <t>XS0162869076</t>
  </si>
  <si>
    <t>US87938WAC73</t>
  </si>
  <si>
    <t>XS0301954771</t>
  </si>
  <si>
    <t>XS0933241456</t>
  </si>
  <si>
    <t>XS0794393040</t>
  </si>
  <si>
    <t>XS0583059448</t>
  </si>
  <si>
    <t>XS0418508924</t>
  </si>
  <si>
    <t>XS0304816076</t>
  </si>
  <si>
    <t>XS0693940511</t>
  </si>
  <si>
    <t>XS0831389985</t>
  </si>
  <si>
    <t>XS0630463965</t>
  </si>
  <si>
    <t>XS0794393396</t>
  </si>
  <si>
    <t>XS0184373925</t>
  </si>
  <si>
    <t>XS0868458653</t>
  </si>
  <si>
    <t>XS0974375130</t>
  </si>
  <si>
    <t>XS0486101024</t>
  </si>
  <si>
    <t>XS0161100515</t>
  </si>
  <si>
    <t>XS0214965963</t>
  </si>
  <si>
    <t>XS0409318309</t>
  </si>
  <si>
    <t>XS0210629522</t>
  </si>
  <si>
    <t>XS0999667263</t>
  </si>
  <si>
    <t>XS0950055359</t>
  </si>
  <si>
    <t>XS0292607701</t>
  </si>
  <si>
    <t>XS0496546853</t>
  </si>
  <si>
    <t>XS0552375577</t>
  </si>
  <si>
    <t>XS0760187400</t>
  </si>
  <si>
    <t>XS0903136736</t>
  </si>
  <si>
    <t>XS0218734118</t>
  </si>
  <si>
    <t>XS0289507997</t>
  </si>
  <si>
    <t>XS0592627003</t>
  </si>
  <si>
    <t>XS0465576030</t>
  </si>
  <si>
    <t>XS0680904827</t>
  </si>
  <si>
    <t>XS0746010908</t>
  </si>
  <si>
    <t>XS0545428285</t>
  </si>
  <si>
    <t>FR0010830042</t>
  </si>
  <si>
    <t>FR0010878751</t>
  </si>
  <si>
    <t>FR0011182559</t>
  </si>
  <si>
    <t>FR0011157742</t>
  </si>
  <si>
    <t>FR0011536614</t>
  </si>
  <si>
    <t>FR0010830034</t>
  </si>
  <si>
    <t>FR0011365220</t>
  </si>
  <si>
    <t>FR0011076462</t>
  </si>
  <si>
    <t>XS0304458564</t>
  </si>
  <si>
    <t>XS0166667344</t>
  </si>
  <si>
    <t>XS0408285913</t>
  </si>
  <si>
    <t>XS0257807957</t>
  </si>
  <si>
    <t>XS0169888558</t>
  </si>
  <si>
    <t>XS0479869744</t>
  </si>
  <si>
    <t>XS0907301260</t>
  </si>
  <si>
    <t>XS0329479728</t>
  </si>
  <si>
    <t>XS0362329517</t>
  </si>
  <si>
    <t>XS0995643003</t>
  </si>
  <si>
    <t>tmt</t>
  </si>
  <si>
    <t>auto</t>
  </si>
  <si>
    <t>XS0451689565</t>
  </si>
  <si>
    <t>XS0674821748</t>
  </si>
  <si>
    <t>XS0729046051</t>
  </si>
  <si>
    <t>XS0364671346</t>
  </si>
  <si>
    <t>DE000A1HDA43</t>
  </si>
  <si>
    <t>XS0583801997</t>
  </si>
  <si>
    <t>XS0938372660</t>
  </si>
  <si>
    <t>XS0949696628</t>
  </si>
  <si>
    <t>DE000A1G7EH9</t>
  </si>
  <si>
    <t>XS0968315019</t>
  </si>
  <si>
    <t>XS0877622380</t>
  </si>
  <si>
    <t>XS0478931354</t>
  </si>
  <si>
    <t>DE000A1HHZ73</t>
  </si>
  <si>
    <t>DE000A1HJLN2</t>
  </si>
  <si>
    <t>XS0653885961</t>
  </si>
  <si>
    <t>XS0860596575</t>
  </si>
  <si>
    <t>XS0173501379</t>
  </si>
  <si>
    <t>XS0729046218</t>
  </si>
  <si>
    <t>XS0968316256</t>
  </si>
  <si>
    <t>XS0877622034</t>
  </si>
  <si>
    <t>XS0604640499</t>
  </si>
  <si>
    <t>XS0604641034</t>
  </si>
  <si>
    <t>DE000A1A55G9</t>
  </si>
  <si>
    <t>DE000A1MLSR4</t>
  </si>
  <si>
    <t>DE000A0T06N0</t>
  </si>
  <si>
    <t>DE000A1R0683</t>
  </si>
  <si>
    <t>DE000A1TNK78</t>
  </si>
  <si>
    <t>DE000A1C9VQ4</t>
  </si>
  <si>
    <t>DE000A1MA9V5</t>
  </si>
  <si>
    <t>DE000A1PGQY7</t>
  </si>
  <si>
    <t>DE000A1X3GC3</t>
  </si>
  <si>
    <t>DE000A1MLXN3</t>
  </si>
  <si>
    <t>DE000A1R0TN7</t>
  </si>
  <si>
    <t>DE000A1TNK86</t>
  </si>
  <si>
    <t>DE000A1TNJ97</t>
  </si>
  <si>
    <t>DE000A1PGWA5</t>
  </si>
  <si>
    <t>DE000A1R0691</t>
  </si>
  <si>
    <t>XS0628597683</t>
  </si>
  <si>
    <t>XS0559319172</t>
  </si>
  <si>
    <t>XS0888827333</t>
  </si>
  <si>
    <t>XS0969570687</t>
  </si>
  <si>
    <t>XS0838847381</t>
  </si>
  <si>
    <t>XS0933505967</t>
  </si>
  <si>
    <t>US345397VR12</t>
  </si>
  <si>
    <t>US345397VU41</t>
  </si>
  <si>
    <t>US345397WF64</t>
  </si>
  <si>
    <t>XS0982584004</t>
  </si>
  <si>
    <t>XS0647263317</t>
  </si>
  <si>
    <t>XS0451641285</t>
  </si>
  <si>
    <t>XS0465889912</t>
  </si>
  <si>
    <t>XS0613002368</t>
  </si>
  <si>
    <t>XS0805410239</t>
  </si>
  <si>
    <t>XS0764640149</t>
  </si>
  <si>
    <t>XS0305093311</t>
  </si>
  <si>
    <t>XS0906420574</t>
  </si>
  <si>
    <t>XS0647264398</t>
  </si>
  <si>
    <t>XS0953215349</t>
  </si>
  <si>
    <t>XS0999654873</t>
  </si>
  <si>
    <t>XS0967299016</t>
  </si>
  <si>
    <t>XS0831383194</t>
  </si>
  <si>
    <t>XS0429612566</t>
  </si>
  <si>
    <t>XS0756457833</t>
  </si>
  <si>
    <t>FR0010780452</t>
  </si>
  <si>
    <t>XS0730061396</t>
  </si>
  <si>
    <t>XS0578317587</t>
  </si>
  <si>
    <t>XS0640796032</t>
  </si>
  <si>
    <t>FR0010915116</t>
  </si>
  <si>
    <t>XS0798333802</t>
  </si>
  <si>
    <t>XS0594299066</t>
  </si>
  <si>
    <t>FR0011124544</t>
  </si>
  <si>
    <t>USF0819HE376</t>
  </si>
  <si>
    <t>XS0910916666</t>
  </si>
  <si>
    <t>FR0010957282</t>
  </si>
  <si>
    <t>FR0011233451</t>
  </si>
  <si>
    <t>FR0011439975</t>
  </si>
  <si>
    <t>FR0011567940</t>
  </si>
  <si>
    <t>FR0010014845</t>
  </si>
  <si>
    <t>DE000A0GMHG2</t>
  </si>
  <si>
    <t>XS0442988217</t>
  </si>
  <si>
    <t>XS0643300717</t>
  </si>
  <si>
    <t>FR0010809236</t>
  </si>
  <si>
    <t>XS0856173546</t>
  </si>
  <si>
    <t>XS0479866567</t>
  </si>
  <si>
    <t>XS0729061795</t>
  </si>
  <si>
    <t>FR0010176032</t>
  </si>
  <si>
    <t>FR0010916734</t>
  </si>
  <si>
    <t>XS0683639933</t>
  </si>
  <si>
    <t>XS0551845265</t>
  </si>
  <si>
    <t>XS0602211202</t>
  </si>
  <si>
    <t>USF7806FQF10</t>
  </si>
  <si>
    <t>US749343AB54</t>
  </si>
  <si>
    <t>FR0011052117</t>
  </si>
  <si>
    <t>XS0940302002</t>
  </si>
  <si>
    <t>XS0841812851</t>
  </si>
  <si>
    <t>FR0010871541</t>
  </si>
  <si>
    <t>XS0775870982</t>
  </si>
  <si>
    <t>FR0011321447</t>
  </si>
  <si>
    <t>XS0905797113</t>
  </si>
  <si>
    <t>US749343AD11</t>
  </si>
  <si>
    <t>USF48957AB45</t>
  </si>
  <si>
    <t>FR0011568963</t>
  </si>
  <si>
    <t>XS0760245539</t>
  </si>
  <si>
    <t>XS0828736198</t>
  </si>
  <si>
    <t>DE000A1E8V89</t>
  </si>
  <si>
    <t>DE000A1PGPF8</t>
  </si>
  <si>
    <t>XS0411602765</t>
  </si>
  <si>
    <t>XS0881360555</t>
  </si>
  <si>
    <t>XS0954684972</t>
  </si>
  <si>
    <t>XS0881362502</t>
  </si>
  <si>
    <t>XS0931455777</t>
  </si>
  <si>
    <t>XS0302948319</t>
  </si>
  <si>
    <t>XS0858089740</t>
  </si>
  <si>
    <t>XS0482656005</t>
  </si>
  <si>
    <t>XS0731679907</t>
  </si>
  <si>
    <t>XS0470518605</t>
  </si>
  <si>
    <t>XS0576107519</t>
  </si>
  <si>
    <t>XS0794238583</t>
  </si>
  <si>
    <t>XS0412443052</t>
  </si>
  <si>
    <t>XS0633111207</t>
  </si>
  <si>
    <t>XS0804777679</t>
  </si>
  <si>
    <t>XS0909787300</t>
  </si>
  <si>
    <t>US928670AK49</t>
  </si>
  <si>
    <t>XS0763676557</t>
  </si>
  <si>
    <t>XS0765597918</t>
  </si>
  <si>
    <t>XS0782708456</t>
  </si>
  <si>
    <t>XS0963566921</t>
  </si>
  <si>
    <t>XS0818948928</t>
  </si>
  <si>
    <t>XS0702452995</t>
  </si>
  <si>
    <t>XS0168881760</t>
  </si>
  <si>
    <t>XS0731681556</t>
  </si>
  <si>
    <t>XS0873793375</t>
  </si>
  <si>
    <t>US928670AB40</t>
  </si>
  <si>
    <t>USN93695BL23</t>
  </si>
  <si>
    <t>XS0909788290</t>
  </si>
  <si>
    <t>XS0823975585</t>
  </si>
  <si>
    <t>XS0358158052</t>
  </si>
  <si>
    <t>XS0470632646</t>
  </si>
  <si>
    <t>XS0995039806</t>
  </si>
  <si>
    <t>XS0830380639</t>
  </si>
  <si>
    <t>XS0789283792</t>
  </si>
  <si>
    <t>XS0995040051</t>
  </si>
  <si>
    <t>XS0923361827</t>
  </si>
  <si>
    <t>XS0764637194</t>
  </si>
  <si>
    <t>FR0010096123</t>
  </si>
  <si>
    <t>FR0010765354</t>
  </si>
  <si>
    <t>FR0010500744</t>
  </si>
  <si>
    <t>FR0010948257</t>
  </si>
  <si>
    <t>FR0010908905</t>
  </si>
  <si>
    <t>FR0011344076</t>
  </si>
  <si>
    <t>FR0011439835</t>
  </si>
  <si>
    <t>XS0419378236</t>
  </si>
  <si>
    <t>XS0719962986</t>
  </si>
  <si>
    <t>XS0809847667</t>
  </si>
  <si>
    <t>DE000A0TKBM0</t>
  </si>
  <si>
    <t>XS0412154378</t>
  </si>
  <si>
    <t>DE000A0JRFB0</t>
  </si>
  <si>
    <t>XS0836260975</t>
  </si>
  <si>
    <t>XS0883560715</t>
  </si>
  <si>
    <t>DE000A1R0XG3</t>
  </si>
  <si>
    <t>XS0421249235</t>
  </si>
  <si>
    <t>XS0787785715</t>
  </si>
  <si>
    <t>XS0834386228</t>
  </si>
  <si>
    <t>XS0787786440</t>
  </si>
  <si>
    <t>XS0834385923</t>
  </si>
  <si>
    <t>XS0924998809</t>
  </si>
  <si>
    <t>XS0645941419</t>
  </si>
  <si>
    <t>XS0736488585</t>
  </si>
  <si>
    <t>XS0981442931</t>
  </si>
  <si>
    <t>XS0909369489</t>
  </si>
  <si>
    <t>XS0235117891</t>
  </si>
  <si>
    <t>XS0326230181</t>
  </si>
  <si>
    <t>XS0993228294</t>
  </si>
  <si>
    <t>XS0456708212</t>
  </si>
  <si>
    <t>XS0911405784</t>
  </si>
  <si>
    <t>XS0359781191</t>
  </si>
  <si>
    <t>XS0366202694</t>
  </si>
  <si>
    <t>XS0857214968</t>
  </si>
  <si>
    <t>XS0495973470</t>
  </si>
  <si>
    <t>XS0305188533</t>
  </si>
  <si>
    <t>XS0767815599</t>
  </si>
  <si>
    <t>XS0857215346</t>
  </si>
  <si>
    <t>XS0974877150</t>
  </si>
  <si>
    <t>XS0458230082</t>
  </si>
  <si>
    <t>XS0478802548</t>
  </si>
  <si>
    <t>XS0520759803</t>
  </si>
  <si>
    <t>XS0755521142</t>
  </si>
  <si>
    <t>XS0458230322</t>
  </si>
  <si>
    <t>DE000A0TKUU3</t>
  </si>
  <si>
    <t>XS0686703736</t>
  </si>
  <si>
    <t>XS0458685913</t>
  </si>
  <si>
    <t>XS0478803355</t>
  </si>
  <si>
    <t>XS0985874543</t>
  </si>
  <si>
    <t>XS0207037507</t>
  </si>
  <si>
    <t>XS0441725347</t>
  </si>
  <si>
    <t>XS0637101139</t>
  </si>
  <si>
    <t>XS0196630270</t>
  </si>
  <si>
    <t>XS0365901734</t>
  </si>
  <si>
    <t>XS0235605853</t>
  </si>
  <si>
    <t>XS0434974217</t>
  </si>
  <si>
    <t>XS0307005545</t>
  </si>
  <si>
    <t>XS0501648371</t>
  </si>
  <si>
    <t>XS0562783034</t>
  </si>
  <si>
    <t>XS0801954867</t>
  </si>
  <si>
    <t>XS0473114543</t>
  </si>
  <si>
    <t>XS0215159731</t>
  </si>
  <si>
    <t>XS0975113498</t>
  </si>
  <si>
    <t>XS0403540189</t>
  </si>
  <si>
    <t>XS0297699588</t>
  </si>
  <si>
    <t>XS0718526790</t>
  </si>
  <si>
    <t>XS0790015548</t>
  </si>
  <si>
    <t>XS0828235225</t>
  </si>
  <si>
    <t>XS0632659933</t>
  </si>
  <si>
    <t>DE000A1R07P5</t>
  </si>
  <si>
    <t>XS0629645531</t>
  </si>
  <si>
    <t>XS0855167523</t>
  </si>
  <si>
    <t>XS0310997068</t>
  </si>
  <si>
    <t>XS0982713686</t>
  </si>
  <si>
    <t>XS0204395213</t>
  </si>
  <si>
    <t>XS0431928414</t>
  </si>
  <si>
    <t>XS0559641146</t>
  </si>
  <si>
    <t>XS0765621569</t>
  </si>
  <si>
    <t>XS0863129135</t>
  </si>
  <si>
    <t>XS0863127279</t>
  </si>
  <si>
    <t>XS0942094805</t>
  </si>
  <si>
    <t>DE000A1A6FV5</t>
  </si>
  <si>
    <t>DE000A1PGZ82</t>
  </si>
  <si>
    <t>BE0374557404</t>
  </si>
  <si>
    <t>XS0254808214</t>
  </si>
  <si>
    <t>DE000A0Z12Y2</t>
  </si>
  <si>
    <t>XS0214238239</t>
  </si>
  <si>
    <t>DE000A0T61L9</t>
  </si>
  <si>
    <t>DE000A1MA9H4</t>
  </si>
  <si>
    <t>DE000A1R08U3</t>
  </si>
  <si>
    <t>XS0765448757</t>
  </si>
  <si>
    <t>AT0000A0MS58</t>
  </si>
  <si>
    <t>XS0838764685</t>
  </si>
  <si>
    <t>AT0000A0H999</t>
  </si>
  <si>
    <t>XS0731071055</t>
  </si>
  <si>
    <t>AT0000A0PQY4</t>
  </si>
  <si>
    <t>AT0000A100E2</t>
  </si>
  <si>
    <t>material</t>
  </si>
  <si>
    <t>XS0763122578</t>
  </si>
  <si>
    <t>ES0211845237</t>
  </si>
  <si>
    <t>ES0211845211</t>
  </si>
  <si>
    <t>XS0602534637</t>
  </si>
  <si>
    <t>ES0211845252</t>
  </si>
  <si>
    <t>ES0211845203</t>
  </si>
  <si>
    <t>XS0271758301</t>
  </si>
  <si>
    <t>ES0211845260</t>
  </si>
  <si>
    <t>FR0011509488</t>
  </si>
  <si>
    <t>FR0010955559</t>
  </si>
  <si>
    <t>FR0010801761</t>
  </si>
  <si>
    <t>FR0010948232</t>
  </si>
  <si>
    <t>FR0011193531</t>
  </si>
  <si>
    <t>FR0010850701</t>
  </si>
  <si>
    <t>FR0011342740</t>
  </si>
  <si>
    <t>FR0010948240</t>
  </si>
  <si>
    <t>FR0011531631</t>
  </si>
  <si>
    <t>FR0010870949</t>
  </si>
  <si>
    <t>FR0010989111</t>
  </si>
  <si>
    <t>XS0972530561</t>
  </si>
  <si>
    <t>XS0896144655</t>
  </si>
  <si>
    <t>XS0193947271</t>
  </si>
  <si>
    <t>XS0427290357</t>
  </si>
  <si>
    <t>XS0542522692</t>
  </si>
  <si>
    <t>IT0004869985</t>
  </si>
  <si>
    <t>XS0744125302</t>
  </si>
  <si>
    <t>XS0828749761</t>
  </si>
  <si>
    <t>XS0986174851</t>
  </si>
  <si>
    <t>XS0193945655</t>
  </si>
  <si>
    <t>XS0542534192</t>
  </si>
  <si>
    <t>BE6254681248</t>
  </si>
  <si>
    <t>XS0992602465</t>
  </si>
  <si>
    <t>XS0782692510</t>
  </si>
  <si>
    <t>XS0735784851</t>
  </si>
  <si>
    <t>XS0972719412</t>
  </si>
  <si>
    <t>XS0953199634</t>
  </si>
  <si>
    <t>XS0969344083</t>
  </si>
  <si>
    <t>FR0011471010</t>
  </si>
  <si>
    <t>FR0000487217</t>
  </si>
  <si>
    <t>FR0000473993</t>
  </si>
  <si>
    <t>FR0010737882</t>
  </si>
  <si>
    <t>FR0011225127</t>
  </si>
  <si>
    <t>FR0010883058</t>
  </si>
  <si>
    <t>FR0010327007</t>
  </si>
  <si>
    <t>FR0010491720</t>
  </si>
  <si>
    <t>XS0445463887</t>
  </si>
  <si>
    <t>XS0176914579</t>
  </si>
  <si>
    <t>XS0954248729</t>
  </si>
  <si>
    <t>XS0879082914</t>
  </si>
  <si>
    <t>XS0940284937</t>
  </si>
  <si>
    <t>XS0861828407</t>
  </si>
  <si>
    <t>FR0011182112</t>
  </si>
  <si>
    <t>FR0011043124</t>
  </si>
  <si>
    <t>DE000A1R0TU2</t>
  </si>
  <si>
    <t>XS0925126491</t>
  </si>
  <si>
    <t>XS0940278707</t>
  </si>
  <si>
    <t>XS0615238630</t>
  </si>
  <si>
    <t>XS0459131636</t>
  </si>
  <si>
    <t>XS0482703286</t>
  </si>
  <si>
    <t>XS0743603358</t>
  </si>
  <si>
    <t>XS0875513268</t>
  </si>
  <si>
    <t>XS0550634355</t>
  </si>
  <si>
    <t>XS0906792014</t>
  </si>
  <si>
    <t>XS0906792105</t>
  </si>
  <si>
    <t>DE000A1MA9X1</t>
  </si>
  <si>
    <t>DE000A1TM5X8</t>
  </si>
  <si>
    <t>XS0893201433</t>
  </si>
  <si>
    <t>XS0794392588</t>
  </si>
  <si>
    <t>XS0787483626</t>
  </si>
  <si>
    <t>XS0254720633</t>
  </si>
  <si>
    <t>XS0433001137</t>
  </si>
  <si>
    <t>XS0934389221</t>
  </si>
  <si>
    <t>XS0934539726</t>
  </si>
  <si>
    <t>XS0542369219</t>
  </si>
  <si>
    <t>XS0944838241</t>
  </si>
  <si>
    <t>XS0409153110</t>
  </si>
  <si>
    <t>FR0010333385</t>
  </si>
  <si>
    <t>XS0294547285</t>
  </si>
  <si>
    <t>XS0546725358</t>
  </si>
  <si>
    <t>XS0683564156</t>
  </si>
  <si>
    <t>XS0791007734</t>
  </si>
  <si>
    <t>XS0760364116</t>
  </si>
  <si>
    <t>XS0741938624</t>
  </si>
  <si>
    <t>XS0923613060</t>
  </si>
  <si>
    <t>XS0954907431</t>
  </si>
  <si>
    <t>USN77616AA34</t>
  </si>
  <si>
    <t>XS0954907787</t>
  </si>
  <si>
    <t>XS0630817442</t>
  </si>
  <si>
    <t>XS0827529198</t>
  </si>
  <si>
    <t>XS0986610425</t>
  </si>
  <si>
    <t>BE0002169358</t>
  </si>
  <si>
    <t>XS0754290459</t>
  </si>
  <si>
    <t>FR0011075183</t>
  </si>
  <si>
    <t>FR0011119460</t>
  </si>
  <si>
    <t>FR0011561000</t>
  </si>
  <si>
    <t>XS0978619194</t>
  </si>
  <si>
    <t>XS0942388462</t>
  </si>
  <si>
    <t>DE000A1HJ483</t>
  </si>
  <si>
    <t>periph</t>
  </si>
  <si>
    <t>XS0463509959</t>
  </si>
  <si>
    <t>XS0859920406</t>
  </si>
  <si>
    <t>XS0951567030</t>
  </si>
  <si>
    <t>XS0434144969</t>
  </si>
  <si>
    <t>XS0858803066</t>
  </si>
  <si>
    <t>XS0695403765</t>
  </si>
  <si>
    <t>XS0452187759</t>
  </si>
  <si>
    <t>XS0306644344</t>
  </si>
  <si>
    <t>XS0647288140</t>
  </si>
  <si>
    <t>XS0842659343</t>
  </si>
  <si>
    <t>XS0695401801</t>
  </si>
  <si>
    <t>XS0827692269</t>
  </si>
  <si>
    <t>XS0647298883</t>
  </si>
  <si>
    <t>XS0452187916</t>
  </si>
  <si>
    <t>XS0842659426</t>
  </si>
  <si>
    <t>XS0177089298</t>
  </si>
  <si>
    <t>XS0192503695</t>
  </si>
  <si>
    <t>XS0411044653</t>
  </si>
  <si>
    <t>XS0331141332</t>
  </si>
  <si>
    <t>XS0563739696</t>
  </si>
  <si>
    <t>XS0798555537</t>
  </si>
  <si>
    <t>XS0451457435</t>
  </si>
  <si>
    <t>XS0741137029</t>
  </si>
  <si>
    <t>XS0521000975</t>
  </si>
  <si>
    <t>XS0996354956</t>
  </si>
  <si>
    <t>XS0951565091</t>
  </si>
  <si>
    <t>XS0970852348</t>
  </si>
  <si>
    <t>XS0827573766</t>
  </si>
  <si>
    <t>XS0856023493</t>
  </si>
  <si>
    <t>XS0436905821</t>
  </si>
  <si>
    <t>XS0479542150</t>
  </si>
  <si>
    <t>XS0458748851</t>
  </si>
  <si>
    <t>XS0587411595</t>
  </si>
  <si>
    <t>XS0843300947</t>
  </si>
  <si>
    <t>XS0479541699</t>
  </si>
  <si>
    <t>XS0741942576</t>
  </si>
  <si>
    <t>XS0627188468</t>
  </si>
  <si>
    <t>XS0436928872</t>
  </si>
  <si>
    <t>XS0829360923</t>
  </si>
  <si>
    <t>XS0479542580</t>
  </si>
  <si>
    <t>XS0981438582</t>
  </si>
  <si>
    <t>XS0458749826</t>
  </si>
  <si>
    <t>XS0914400246</t>
  </si>
  <si>
    <t>XS0875343757</t>
  </si>
  <si>
    <t>XS0243960290</t>
  </si>
  <si>
    <t>XS0471071133</t>
  </si>
  <si>
    <t>XS0976307040</t>
  </si>
  <si>
    <t>XS0222372178</t>
  </si>
  <si>
    <t>XS0400006234</t>
  </si>
  <si>
    <t>XS0693855750</t>
  </si>
  <si>
    <t>XS0548801207</t>
  </si>
  <si>
    <t>XS0614190477</t>
  </si>
  <si>
    <t>XS0829209195</t>
  </si>
  <si>
    <t>XS0362224841</t>
  </si>
  <si>
    <t>XS0767977811</t>
  </si>
  <si>
    <t>XS0494868630</t>
  </si>
  <si>
    <t>XS0940711947</t>
  </si>
  <si>
    <t>XS0879869187</t>
  </si>
  <si>
    <t>XS0990109240</t>
  </si>
  <si>
    <t>XS0545097742</t>
  </si>
  <si>
    <t>XS0591586788</t>
  </si>
  <si>
    <t>XS0619706657</t>
  </si>
  <si>
    <t>XS0876289652</t>
  </si>
  <si>
    <t>XS0202649934</t>
  </si>
  <si>
    <t>XS0718395089</t>
  </si>
  <si>
    <t>XS0287409212</t>
  </si>
  <si>
    <t>XS0831370613</t>
  </si>
  <si>
    <t>XS0733696495</t>
  </si>
  <si>
    <t>XS0933604943</t>
  </si>
  <si>
    <t>XS0975256685</t>
  </si>
  <si>
    <t>XS0853679867</t>
  </si>
  <si>
    <t>XS0803479442</t>
  </si>
  <si>
    <t>XS0914292254</t>
  </si>
  <si>
    <t>XS0829183614</t>
  </si>
  <si>
    <t>XS0806449814</t>
  </si>
  <si>
    <t>XS0853682069</t>
  </si>
  <si>
    <t>XS0914294979</t>
  </si>
  <si>
    <t>XS0829190585</t>
  </si>
  <si>
    <t>XS0203714802</t>
  </si>
  <si>
    <t>XS0747771128</t>
  </si>
  <si>
    <t>XS0843310748</t>
  </si>
  <si>
    <t>XS0436320278</t>
  </si>
  <si>
    <t>XS0605214336</t>
  </si>
  <si>
    <t>XS0203712939</t>
  </si>
  <si>
    <t>XS0997535520</t>
  </si>
  <si>
    <t>FR0011606169</t>
  </si>
  <si>
    <t>FR0010289496</t>
  </si>
  <si>
    <t>XS0943371194</t>
  </si>
  <si>
    <t>FR0011401736</t>
  </si>
  <si>
    <t>FR0011401751</t>
  </si>
  <si>
    <t>XS0674277933</t>
  </si>
  <si>
    <t>XS0954675129</t>
  </si>
  <si>
    <t>XS0546096800</t>
  </si>
  <si>
    <t>FR0011531730</t>
  </si>
  <si>
    <t>FR0011531714</t>
  </si>
  <si>
    <t>XS0808632763</t>
  </si>
  <si>
    <t>XS0903872355</t>
  </si>
  <si>
    <t>XS0903872603</t>
  </si>
  <si>
    <t>XS0259604329</t>
  </si>
  <si>
    <t>XS0903531795</t>
  </si>
  <si>
    <t>XS0629626663</t>
  </si>
  <si>
    <t>XS0542298012</t>
  </si>
  <si>
    <t>FR0010945188</t>
  </si>
  <si>
    <t>XS0266838746</t>
  </si>
  <si>
    <t>XS0992293570</t>
  </si>
  <si>
    <t>XS0992293901</t>
  </si>
  <si>
    <t>XS0222524372</t>
  </si>
  <si>
    <t>XS0972588643</t>
  </si>
  <si>
    <t>XS0972570351</t>
  </si>
  <si>
    <t>XS0997326441</t>
  </si>
  <si>
    <t>XS0877720986</t>
  </si>
  <si>
    <t>XS0223129445</t>
  </si>
  <si>
    <t>FR0011391820</t>
  </si>
  <si>
    <t>AT0000A069T7</t>
  </si>
  <si>
    <t>XS0968913268</t>
  </si>
  <si>
    <t>XS0968913342</t>
  </si>
  <si>
    <t>DE000A0G4X39</t>
  </si>
  <si>
    <t>manual</t>
  </si>
  <si>
    <t>compress</t>
  </si>
  <si>
    <t>compress %</t>
  </si>
  <si>
    <t>fails</t>
  </si>
  <si>
    <t>contribs</t>
  </si>
  <si>
    <t>sssss</t>
  </si>
  <si>
    <t>bbbbb</t>
  </si>
  <si>
    <t>sample</t>
  </si>
  <si>
    <t>on</t>
  </si>
  <si>
    <t>test bond</t>
  </si>
  <si>
    <t>dlIsin</t>
  </si>
  <si>
    <t>ebond_user</t>
  </si>
  <si>
    <t>user_name</t>
  </si>
  <si>
    <t>bbg_portfolio_id</t>
  </si>
  <si>
    <t>portfolio_id</t>
  </si>
  <si>
    <t>LEFCOED</t>
  </si>
  <si>
    <t>Darren Lefcoe</t>
  </si>
  <si>
    <t>0906KAUP</t>
  </si>
  <si>
    <t>0909KAUP</t>
  </si>
  <si>
    <t>1991820</t>
  </si>
  <si>
    <t>1991821</t>
  </si>
  <si>
    <t>1991822</t>
  </si>
  <si>
    <t>1991823</t>
  </si>
  <si>
    <t>1991824</t>
  </si>
  <si>
    <t>1991825</t>
  </si>
  <si>
    <t>1991826</t>
  </si>
  <si>
    <t>1991827</t>
  </si>
  <si>
    <t>1991832</t>
  </si>
  <si>
    <t>1991838</t>
  </si>
  <si>
    <t>1991839</t>
  </si>
  <si>
    <t>1991843</t>
  </si>
  <si>
    <t>1991845</t>
  </si>
  <si>
    <t>1991850</t>
  </si>
  <si>
    <t>1991855</t>
  </si>
  <si>
    <t>1991860</t>
  </si>
  <si>
    <t>1991870</t>
  </si>
  <si>
    <t>1991875</t>
  </si>
  <si>
    <t>1991880</t>
  </si>
  <si>
    <t>1992627</t>
  </si>
  <si>
    <t>1992628</t>
  </si>
  <si>
    <t>1992639</t>
  </si>
  <si>
    <t>1992640</t>
  </si>
  <si>
    <t>1992656</t>
  </si>
  <si>
    <t>1992657</t>
  </si>
  <si>
    <t>1992658</t>
  </si>
  <si>
    <t>1992659</t>
  </si>
  <si>
    <t>1992660</t>
  </si>
  <si>
    <t>1992661</t>
  </si>
  <si>
    <t>1992662</t>
  </si>
  <si>
    <t>1992663</t>
  </si>
  <si>
    <t>1992664</t>
  </si>
  <si>
    <t>1992665</t>
  </si>
  <si>
    <t>1992667</t>
  </si>
  <si>
    <t>1992668</t>
  </si>
  <si>
    <t>1992669</t>
  </si>
  <si>
    <t>1992670</t>
  </si>
  <si>
    <t>1992671</t>
  </si>
  <si>
    <t>1992672</t>
  </si>
  <si>
    <t>1992673</t>
  </si>
  <si>
    <t>1992674</t>
  </si>
  <si>
    <t>1992675</t>
  </si>
  <si>
    <t>1992676</t>
  </si>
  <si>
    <t>1992677</t>
  </si>
  <si>
    <t>1992678</t>
  </si>
  <si>
    <t>1992679</t>
  </si>
  <si>
    <t>1992680</t>
  </si>
  <si>
    <t>1992681</t>
  </si>
  <si>
    <t>1992682</t>
  </si>
  <si>
    <t>1992683</t>
  </si>
  <si>
    <t>1992684</t>
  </si>
  <si>
    <t>1992685</t>
  </si>
  <si>
    <t>1992686</t>
  </si>
  <si>
    <t>1992687</t>
  </si>
  <si>
    <t>1992688</t>
  </si>
  <si>
    <t>1992689</t>
  </si>
  <si>
    <t>1992690</t>
  </si>
  <si>
    <t>1992691</t>
  </si>
  <si>
    <t>1992692</t>
  </si>
  <si>
    <t>1992693</t>
  </si>
  <si>
    <t>1992694</t>
  </si>
  <si>
    <t>1992695</t>
  </si>
  <si>
    <t>1992696</t>
  </si>
  <si>
    <t>1992697</t>
  </si>
  <si>
    <t>1992698</t>
  </si>
  <si>
    <t>1992699</t>
  </si>
  <si>
    <t>1993446</t>
  </si>
  <si>
    <t>1993456</t>
  </si>
  <si>
    <t>1993457</t>
  </si>
  <si>
    <t>1993458</t>
  </si>
  <si>
    <t>1993483</t>
  </si>
  <si>
    <t>1994200</t>
  </si>
  <si>
    <t>1994201</t>
  </si>
  <si>
    <t>1994202</t>
  </si>
  <si>
    <t>1994203</t>
  </si>
  <si>
    <t>1994204</t>
  </si>
  <si>
    <t>1994205</t>
  </si>
  <si>
    <t>1994206</t>
  </si>
  <si>
    <t>1994207</t>
  </si>
  <si>
    <t>1994208</t>
  </si>
  <si>
    <t>1994209</t>
  </si>
  <si>
    <t>1994210</t>
  </si>
  <si>
    <t>1994211</t>
  </si>
  <si>
    <t>1994212</t>
  </si>
  <si>
    <t>1994213</t>
  </si>
  <si>
    <t>1994214</t>
  </si>
  <si>
    <t>1994215</t>
  </si>
  <si>
    <t>1994216</t>
  </si>
  <si>
    <t>1994217</t>
  </si>
  <si>
    <t>1994218</t>
  </si>
  <si>
    <t>1994219</t>
  </si>
  <si>
    <t>1994220</t>
  </si>
  <si>
    <t>1994221</t>
  </si>
  <si>
    <t>1994222</t>
  </si>
  <si>
    <t>1994223</t>
  </si>
  <si>
    <t>1994224</t>
  </si>
  <si>
    <t>1994225</t>
  </si>
  <si>
    <t>1994226</t>
  </si>
  <si>
    <t>1994227</t>
  </si>
  <si>
    <t>1994228</t>
  </si>
  <si>
    <t>1994229</t>
  </si>
  <si>
    <t>1994230</t>
  </si>
  <si>
    <t>1994231</t>
  </si>
  <si>
    <t>1994232</t>
  </si>
  <si>
    <t>1994233</t>
  </si>
  <si>
    <t>1994234</t>
  </si>
  <si>
    <t>1994235</t>
  </si>
  <si>
    <t>1994240</t>
  </si>
  <si>
    <t>1994241</t>
  </si>
  <si>
    <t>1994242</t>
  </si>
  <si>
    <t>1994243</t>
  </si>
  <si>
    <t>1994244</t>
  </si>
  <si>
    <t>1994245</t>
  </si>
  <si>
    <t>1994246</t>
  </si>
  <si>
    <t>1994247</t>
  </si>
  <si>
    <t>1994248</t>
  </si>
  <si>
    <t>1994249</t>
  </si>
  <si>
    <t>1994254</t>
  </si>
  <si>
    <t>1994255</t>
  </si>
  <si>
    <t>1994256</t>
  </si>
  <si>
    <t>1994257</t>
  </si>
  <si>
    <t>1994258</t>
  </si>
  <si>
    <t>1994259</t>
  </si>
  <si>
    <t>1994260</t>
  </si>
  <si>
    <t>1994261</t>
  </si>
  <si>
    <t>1994262</t>
  </si>
  <si>
    <t>1994263</t>
  </si>
  <si>
    <t>1994277</t>
  </si>
  <si>
    <t>1994283</t>
  </si>
  <si>
    <t>1994284</t>
  </si>
  <si>
    <t>1994285</t>
  </si>
  <si>
    <t>1994286</t>
  </si>
  <si>
    <t>1996703</t>
  </si>
  <si>
    <t>1996704</t>
  </si>
  <si>
    <t>1996705</t>
  </si>
  <si>
    <t>1996707</t>
  </si>
  <si>
    <t>1996712</t>
  </si>
  <si>
    <t>1996714</t>
  </si>
  <si>
    <t>1996717</t>
  </si>
  <si>
    <t>1996718</t>
  </si>
  <si>
    <t>2001824</t>
  </si>
  <si>
    <t>2001828</t>
  </si>
  <si>
    <t>2470BB70</t>
  </si>
  <si>
    <t>4001805</t>
  </si>
  <si>
    <t>4001824</t>
  </si>
  <si>
    <t>4001829</t>
  </si>
  <si>
    <t>4001836</t>
  </si>
  <si>
    <t>4001847</t>
  </si>
  <si>
    <t>4001848</t>
  </si>
  <si>
    <t>4001851</t>
  </si>
  <si>
    <t>4001874</t>
  </si>
  <si>
    <t>4001878</t>
  </si>
  <si>
    <t>4006706</t>
  </si>
  <si>
    <t>4006708</t>
  </si>
  <si>
    <t>4006709</t>
  </si>
  <si>
    <t>4006734</t>
  </si>
  <si>
    <t>4006768</t>
  </si>
  <si>
    <t>4006769</t>
  </si>
  <si>
    <t>4006771</t>
  </si>
  <si>
    <t>4007531</t>
  </si>
  <si>
    <t>4007534</t>
  </si>
  <si>
    <t>4008319</t>
  </si>
  <si>
    <t>4008396</t>
  </si>
  <si>
    <t>4009130</t>
  </si>
  <si>
    <t>4009131</t>
  </si>
  <si>
    <t>4009132</t>
  </si>
  <si>
    <t>4009138</t>
  </si>
  <si>
    <t>4021802</t>
  </si>
  <si>
    <t>4121837</t>
  </si>
  <si>
    <t>4121842</t>
  </si>
  <si>
    <t>4121844</t>
  </si>
  <si>
    <t>4121852</t>
  </si>
  <si>
    <t>4121853</t>
  </si>
  <si>
    <t>4121855</t>
  </si>
  <si>
    <t>4121856</t>
  </si>
  <si>
    <t>4121858</t>
  </si>
  <si>
    <t>4121859</t>
  </si>
  <si>
    <t>4121860</t>
  </si>
  <si>
    <t>4122618</t>
  </si>
  <si>
    <t>4122619</t>
  </si>
  <si>
    <t>4122640</t>
  </si>
  <si>
    <t>4122664</t>
  </si>
  <si>
    <t>4122672</t>
  </si>
  <si>
    <t>4122673</t>
  </si>
  <si>
    <t>4122674</t>
  </si>
  <si>
    <t>4122675</t>
  </si>
  <si>
    <t>4122676</t>
  </si>
  <si>
    <t>4122677</t>
  </si>
  <si>
    <t>4122678</t>
  </si>
  <si>
    <t>4122679</t>
  </si>
  <si>
    <t>4122680</t>
  </si>
  <si>
    <t>4122681</t>
  </si>
  <si>
    <t>4122688</t>
  </si>
  <si>
    <t>4122689</t>
  </si>
  <si>
    <t>4122691</t>
  </si>
  <si>
    <t>4122697</t>
  </si>
  <si>
    <t>4122699</t>
  </si>
  <si>
    <t>AUSD-EMS</t>
  </si>
  <si>
    <t>BANKTEUR</t>
  </si>
  <si>
    <t>BNK5TEUR</t>
  </si>
  <si>
    <t>BRZ-CDS</t>
  </si>
  <si>
    <t>BUSD-EMS</t>
  </si>
  <si>
    <t>CAFIN1A</t>
  </si>
  <si>
    <t>CARG-EMS</t>
  </si>
  <si>
    <t>CICY-EMS</t>
  </si>
  <si>
    <t>CLFIN1A</t>
  </si>
  <si>
    <t>CMEX-EMS</t>
  </si>
  <si>
    <t>CMFIN1A</t>
  </si>
  <si>
    <t>COL-CDS</t>
  </si>
  <si>
    <t>CUSD-EMS</t>
  </si>
  <si>
    <t>DSB5TEUR</t>
  </si>
  <si>
    <t>DSB7TGBP</t>
  </si>
  <si>
    <t>EMCY-EMS</t>
  </si>
  <si>
    <t>EMP-EMEA</t>
  </si>
  <si>
    <t>EMP-LAT</t>
  </si>
  <si>
    <t>EMPS_CRP</t>
  </si>
  <si>
    <t>EQFIN1A</t>
  </si>
  <si>
    <t>EUSD-EMS</t>
  </si>
  <si>
    <t>FISUP1A</t>
  </si>
  <si>
    <t>FSV5TEUR</t>
  </si>
  <si>
    <t>FSV7TGBP</t>
  </si>
  <si>
    <t>GE5TEUR</t>
  </si>
  <si>
    <t>GE9TUSD</t>
  </si>
  <si>
    <t>INFIN1A</t>
  </si>
  <si>
    <t>INS5TEUR</t>
  </si>
  <si>
    <t>L0301DEM</t>
  </si>
  <si>
    <t>LMC2-EMS</t>
  </si>
  <si>
    <t>LMCY-EMS</t>
  </si>
  <si>
    <t>MEX-CDS</t>
  </si>
  <si>
    <t>MGT5TCDS</t>
  </si>
  <si>
    <t>MGT6NYCT</t>
  </si>
  <si>
    <t>MGT9TCDS</t>
  </si>
  <si>
    <t>MUSD-EMS</t>
  </si>
  <si>
    <t>OUSD-EMS</t>
  </si>
  <si>
    <t>PSB5TEUR</t>
  </si>
  <si>
    <t>RAFIN1A</t>
  </si>
  <si>
    <t>RUCY-EMS</t>
  </si>
  <si>
    <t>SNF5TEUR</t>
  </si>
  <si>
    <t>SNFIN1A</t>
  </si>
  <si>
    <t>TUCY-EMS</t>
  </si>
  <si>
    <t>VENCDS</t>
  </si>
  <si>
    <t>X-TEST</t>
  </si>
  <si>
    <t>position</t>
  </si>
  <si>
    <t>h&amp;p</t>
  </si>
  <si>
    <t>bbgID</t>
  </si>
  <si>
    <t>eBondID</t>
  </si>
  <si>
    <t>GE+Ins</t>
  </si>
  <si>
    <t>subIns</t>
  </si>
  <si>
    <t>bkName</t>
  </si>
  <si>
    <t>utils</t>
  </si>
  <si>
    <t>indust</t>
  </si>
  <si>
    <t>perpet</t>
  </si>
  <si>
    <t>XS1002933072</t>
  </si>
  <si>
    <t>XS1001749107</t>
  </si>
  <si>
    <t>XS1001749289</t>
  </si>
  <si>
    <t>XS1003251441</t>
  </si>
  <si>
    <t>XS1003251011</t>
  </si>
  <si>
    <t>XS1004236185</t>
  </si>
  <si>
    <t>XS1004551294</t>
  </si>
  <si>
    <t>XS1004118904</t>
  </si>
  <si>
    <t>XS0997941199</t>
  </si>
  <si>
    <t>dds exist</t>
  </si>
  <si>
    <t>XS0997941355</t>
  </si>
  <si>
    <t>XS1002933403</t>
  </si>
  <si>
    <t>b5</t>
  </si>
  <si>
    <t>b6</t>
  </si>
  <si>
    <t>s5</t>
  </si>
  <si>
    <t>s6</t>
  </si>
  <si>
    <t>s7</t>
  </si>
  <si>
    <t>b7</t>
  </si>
  <si>
    <t>b8</t>
  </si>
  <si>
    <t>s8</t>
  </si>
  <si>
    <t>bid</t>
  </si>
  <si>
    <t>ask</t>
  </si>
  <si>
    <t>example</t>
  </si>
  <si>
    <t>mid px</t>
  </si>
  <si>
    <t>b9</t>
  </si>
  <si>
    <t>b10</t>
  </si>
  <si>
    <t>s9</t>
  </si>
  <si>
    <t>s10</t>
  </si>
  <si>
    <t>longs</t>
  </si>
  <si>
    <t>shorts</t>
  </si>
  <si>
    <t>source</t>
  </si>
  <si>
    <t>bgn</t>
  </si>
  <si>
    <t>bval</t>
  </si>
  <si>
    <t>b4</t>
  </si>
  <si>
    <t>s4</t>
  </si>
  <si>
    <t>XS1014759648</t>
  </si>
  <si>
    <t>XS1014610254</t>
  </si>
  <si>
    <t>XS0908570459</t>
  </si>
  <si>
    <t>XS1013954646</t>
  </si>
  <si>
    <t>XS1013955379</t>
  </si>
  <si>
    <t>FR0011693001</t>
  </si>
  <si>
    <t>XS1004674450</t>
  </si>
  <si>
    <t>XS1019326641</t>
  </si>
  <si>
    <t>XS1017828911</t>
  </si>
  <si>
    <t>XS1017833242</t>
  </si>
  <si>
    <t>XS1020952435</t>
  </si>
  <si>
    <t>XS1021817355</t>
  </si>
  <si>
    <t>DE000A1R04X6</t>
  </si>
  <si>
    <t>XS1015217703</t>
  </si>
  <si>
    <t>notional</t>
  </si>
  <si>
    <t>factor</t>
  </si>
  <si>
    <t>autoBias</t>
  </si>
  <si>
    <t>BE6000431112</t>
  </si>
  <si>
    <t>XS1023268060</t>
  </si>
  <si>
    <t>XS1023268490</t>
  </si>
  <si>
    <t>XS1023268573</t>
  </si>
  <si>
    <t>FR0011697010</t>
  </si>
  <si>
    <t>XS1015212811</t>
  </si>
  <si>
    <t>parallel</t>
  </si>
  <si>
    <t>util</t>
  </si>
  <si>
    <t>mat</t>
  </si>
  <si>
    <t>ind</t>
  </si>
  <si>
    <t>sub</t>
  </si>
  <si>
    <t>h+p</t>
  </si>
  <si>
    <t>shift</t>
  </si>
  <si>
    <t>name</t>
  </si>
  <si>
    <t>number</t>
  </si>
  <si>
    <t>sen+GE</t>
  </si>
  <si>
    <t>long</t>
  </si>
  <si>
    <t>short</t>
  </si>
  <si>
    <t>net</t>
  </si>
  <si>
    <t>risk</t>
  </si>
  <si>
    <t>dv01</t>
  </si>
  <si>
    <t>risk ccy</t>
  </si>
  <si>
    <t>totals</t>
  </si>
  <si>
    <t>repo</t>
  </si>
  <si>
    <t>repo cost</t>
  </si>
  <si>
    <t>gc</t>
  </si>
  <si>
    <t>asset swp</t>
  </si>
  <si>
    <t>L carry</t>
  </si>
  <si>
    <t>XS1026109204</t>
  </si>
  <si>
    <t>libor</t>
  </si>
  <si>
    <t>XS1028600473</t>
  </si>
  <si>
    <t>XS1028599287</t>
  </si>
  <si>
    <t>desk stats</t>
  </si>
  <si>
    <t>FR0011731876</t>
  </si>
  <si>
    <t>coupon</t>
  </si>
  <si>
    <t>daily accrue</t>
  </si>
  <si>
    <t>carry</t>
  </si>
  <si>
    <t>lib / 365</t>
  </si>
  <si>
    <t>XS1025752293</t>
  </si>
  <si>
    <t>XS1030851791</t>
  </si>
  <si>
    <t>XS1031019562</t>
  </si>
  <si>
    <t>heartbeat</t>
  </si>
  <si>
    <t>off</t>
  </si>
  <si>
    <t>bias example:</t>
  </si>
  <si>
    <t>FR0011697028</t>
  </si>
  <si>
    <t>USF2893TAM83</t>
  </si>
  <si>
    <t>XS1030900168</t>
  </si>
  <si>
    <t>XS1030900242</t>
  </si>
  <si>
    <t>XS1023703090</t>
  </si>
  <si>
    <t>XS1014997073</t>
  </si>
  <si>
    <t>XS1033658565</t>
  </si>
  <si>
    <t>NL0000168714</t>
  </si>
  <si>
    <t>XS1031555094</t>
  </si>
  <si>
    <t>XS1038708522</t>
  </si>
  <si>
    <t>FR0011765825</t>
  </si>
  <si>
    <t>XS1040104231</t>
  </si>
  <si>
    <t>XS1040105980</t>
  </si>
  <si>
    <t>XS0969368934</t>
  </si>
  <si>
    <t>XS1040508167</t>
  </si>
  <si>
    <t>XS1040508241</t>
  </si>
  <si>
    <t>BE6248644013</t>
  </si>
  <si>
    <t>XS1041793123</t>
  </si>
  <si>
    <t>XS1041042828</t>
  </si>
  <si>
    <t>XS1043097630</t>
  </si>
  <si>
    <t>XS1041772986</t>
  </si>
  <si>
    <t>DE000A1R0410</t>
  </si>
  <si>
    <t>XS1019821732</t>
  </si>
  <si>
    <t>XS1040506898</t>
  </si>
  <si>
    <t>XS1040041649</t>
  </si>
  <si>
    <t>FR0011769090</t>
  </si>
  <si>
    <t>XS1038784119</t>
  </si>
  <si>
    <t>XS1035001921</t>
  </si>
  <si>
    <t>XS1044496203</t>
  </si>
  <si>
    <t>XS1045386494</t>
  </si>
  <si>
    <t>XS1041934800</t>
  </si>
  <si>
    <t>FR0011798115</t>
  </si>
  <si>
    <t>XS1046812712</t>
  </si>
  <si>
    <t>FR0011801596</t>
  </si>
  <si>
    <t>FR0011805803</t>
  </si>
  <si>
    <t>XS1050846507</t>
  </si>
  <si>
    <t>XS1051003538</t>
  </si>
  <si>
    <t>XS1050842423</t>
  </si>
  <si>
    <t>XS1051076922</t>
  </si>
  <si>
    <t>XS1050916649</t>
  </si>
  <si>
    <t>XS1050917373</t>
  </si>
  <si>
    <t>ticker</t>
  </si>
  <si>
    <t>cpn</t>
  </si>
  <si>
    <t>maturity</t>
  </si>
  <si>
    <t>XS1051000781</t>
  </si>
  <si>
    <t>XS1048428442</t>
  </si>
  <si>
    <t>XS1048428012</t>
  </si>
  <si>
    <t>XS1050461034</t>
  </si>
  <si>
    <t>XS1050460739</t>
  </si>
  <si>
    <t>XS1044811591</t>
  </si>
  <si>
    <t>BE6265141083</t>
  </si>
  <si>
    <t>BE6265142099</t>
  </si>
  <si>
    <t>BE6265140077</t>
  </si>
  <si>
    <t>BE6265262327</t>
  </si>
  <si>
    <t>XS1048518358</t>
  </si>
  <si>
    <t>XS1050454682</t>
  </si>
  <si>
    <t>XS1048519596</t>
  </si>
  <si>
    <t>XS1048568452</t>
  </si>
  <si>
    <t>XS1046851025</t>
  </si>
  <si>
    <t>XS1048519679</t>
  </si>
  <si>
    <t>XS1048521733</t>
  </si>
  <si>
    <t>XS1048529041</t>
  </si>
  <si>
    <t>XS1040506112</t>
  </si>
  <si>
    <t>XS1046499981</t>
  </si>
  <si>
    <t>XS1052677207</t>
  </si>
  <si>
    <t>XS1052677892</t>
  </si>
  <si>
    <t>XS1048589458</t>
  </si>
  <si>
    <t>FR0011832039</t>
  </si>
  <si>
    <t>XS1054528457</t>
  </si>
  <si>
    <t>XS1054534422</t>
  </si>
  <si>
    <t>XS1028959671</t>
  </si>
  <si>
    <t>XS1054522922</t>
  </si>
  <si>
    <t>eBond ticker</t>
  </si>
  <si>
    <t>FR0011842939</t>
  </si>
  <si>
    <t>FR0011842913</t>
  </si>
  <si>
    <t>spread bid</t>
  </si>
  <si>
    <t>spread ask</t>
  </si>
  <si>
    <t>USG0446NAF18</t>
  </si>
  <si>
    <t>USG0446NAG90</t>
  </si>
  <si>
    <t>XS1057783174</t>
  </si>
  <si>
    <t>DE000A11QFA7</t>
  </si>
  <si>
    <t>XS1056927061</t>
  </si>
  <si>
    <t>cbbt</t>
  </si>
  <si>
    <t>matured</t>
  </si>
  <si>
    <t>BE0002466416</t>
  </si>
  <si>
    <t>b3</t>
  </si>
  <si>
    <t>s3</t>
  </si>
  <si>
    <t>FR0011859396</t>
  </si>
  <si>
    <t>XS0942756445</t>
  </si>
  <si>
    <t>XS1061410962</t>
  </si>
  <si>
    <t>XS1061608300</t>
  </si>
  <si>
    <t>XS1061711575</t>
  </si>
  <si>
    <t>XS1057055060</t>
  </si>
  <si>
    <t>XS1061697568</t>
  </si>
  <si>
    <t>XS1061714165</t>
  </si>
  <si>
    <t>XS1062900912</t>
  </si>
  <si>
    <t>time Stamp</t>
  </si>
  <si>
    <t>bid=offer</t>
  </si>
  <si>
    <t>XS1064307058</t>
  </si>
  <si>
    <t>XS1066312395</t>
  </si>
  <si>
    <t>XS1062493934</t>
  </si>
  <si>
    <t>XS1067329570</t>
  </si>
  <si>
    <t>XS1067864022</t>
  </si>
  <si>
    <t>XS1067862919</t>
  </si>
  <si>
    <t>XS1064049767</t>
  </si>
  <si>
    <t>FR0011911239</t>
  </si>
  <si>
    <t>FR0011911247</t>
  </si>
  <si>
    <t>XS1068765418</t>
  </si>
  <si>
    <t>FR0011912872</t>
  </si>
  <si>
    <t>XS1069552393</t>
  </si>
  <si>
    <t>XS1069539374</t>
  </si>
  <si>
    <t>XS1069539291</t>
  </si>
  <si>
    <t>XS1069430368</t>
  </si>
  <si>
    <t>XS1069836077</t>
  </si>
  <si>
    <t>XS1069439740</t>
  </si>
  <si>
    <t>XS1070075988</t>
  </si>
  <si>
    <t>XS1071713470</t>
  </si>
  <si>
    <t>XS1072516690</t>
  </si>
  <si>
    <t>DE000A12TZ95</t>
  </si>
  <si>
    <t>FR0011949403</t>
  </si>
  <si>
    <t>FR0011951771</t>
  </si>
  <si>
    <t>XS1072613380</t>
  </si>
  <si>
    <t>XS0408827409</t>
  </si>
  <si>
    <t>XS1075430741</t>
  </si>
  <si>
    <t>XS1028952312</t>
  </si>
  <si>
    <t>XS1075995768</t>
  </si>
  <si>
    <t>FR0011965177</t>
  </si>
  <si>
    <t>XS1076781589</t>
  </si>
  <si>
    <t>XS0741004062</t>
  </si>
  <si>
    <t>XS1077584024</t>
  </si>
  <si>
    <t>XS1076018131</t>
  </si>
  <si>
    <t>XS1076018305</t>
  </si>
  <si>
    <t>XS1078235733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</si>
</sst>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_ ;[Red]\-0.00\ "/>
    <numFmt numFmtId="165" formatCode="#,##0_ ;[Red]\-#,##0\ "/>
    <numFmt numFmtId="166" formatCode="0.0"/>
    <numFmt numFmtId="167" formatCode="dd\ mmm\ yy"/>
  </numFmts>
  <fonts count="29" x14ac:knownFonts="1"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9" tint="-0.249977111117893"/>
      <name val="Arial"/>
      <family val="2"/>
    </font>
    <font>
      <sz val="8"/>
      <color rgb="FF3F3F76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3F3F76"/>
      <name val="Arial"/>
      <family val="2"/>
    </font>
    <font>
      <sz val="8"/>
      <color rgb="FFC0000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6" tint="-0.499984740745262"/>
      <name val="Arial"/>
      <family val="2"/>
    </font>
    <font>
      <sz val="8"/>
      <color theme="5" tint="-0.499984740745262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4" fillId="3" borderId="1" applyNumberFormat="0" applyAlignment="0" applyProtection="0"/>
    <xf numFmtId="0" fontId="6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5" applyNumberFormat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5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0" fillId="33" borderId="0" applyNumberFormat="0" applyBorder="0" applyAlignment="0" applyProtection="0"/>
    <xf numFmtId="0" fontId="21" fillId="34" borderId="1" applyNumberFormat="0" applyAlignment="0" applyProtection="0"/>
    <xf numFmtId="0" fontId="23" fillId="0" borderId="0">
      <alignment vertical="center"/>
    </xf>
  </cellStyleXfs>
  <cellXfs count="60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0" borderId="0" xfId="0" applyFont="1"/>
    <xf numFmtId="0" fontId="4" fillId="3" borderId="1" xfId="1" applyAlignment="1">
      <alignment horizontal="left"/>
    </xf>
    <xf numFmtId="0" fontId="2" fillId="0" borderId="0" xfId="0" applyFont="1" applyAlignment="1">
      <alignment horizontal="left" textRotation="90" wrapText="1"/>
    </xf>
    <xf numFmtId="0" fontId="1" fillId="0" borderId="0" xfId="0" applyFont="1" applyAlignment="1">
      <alignment horizontal="right" textRotation="90"/>
    </xf>
    <xf numFmtId="0" fontId="1" fillId="0" borderId="10" xfId="0" applyFont="1" applyBorder="1" applyAlignment="1">
      <alignment horizontal="left"/>
    </xf>
    <xf numFmtId="0" fontId="4" fillId="3" borderId="11" xfId="1" applyBorder="1" applyAlignment="1">
      <alignment horizontal="left"/>
    </xf>
    <xf numFmtId="0" fontId="1" fillId="0" borderId="0" xfId="0" applyFont="1" applyBorder="1" applyAlignment="1">
      <alignment horizontal="left"/>
    </xf>
    <xf numFmtId="164" fontId="1" fillId="0" borderId="10" xfId="0" applyNumberFormat="1" applyFont="1" applyBorder="1" applyAlignment="1">
      <alignment horizontal="left"/>
    </xf>
    <xf numFmtId="0" fontId="4" fillId="3" borderId="12" xfId="1" applyBorder="1" applyAlignment="1">
      <alignment horizontal="left"/>
    </xf>
    <xf numFmtId="1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22" fillId="35" borderId="0" xfId="0" applyFont="1" applyFill="1" applyAlignment="1">
      <alignment horizontal="left"/>
    </xf>
    <xf numFmtId="0" fontId="4" fillId="36" borderId="1" xfId="1" applyFill="1" applyAlignment="1">
      <alignment horizontal="left"/>
    </xf>
    <xf numFmtId="0" fontId="24" fillId="37" borderId="0" xfId="43" applyFont="1" applyFill="1">
      <alignment vertical="center"/>
    </xf>
    <xf numFmtId="0" fontId="23" fillId="0" borderId="0" xfId="43">
      <alignment vertical="center"/>
    </xf>
    <xf numFmtId="0" fontId="24" fillId="0" borderId="0" xfId="43" applyFont="1">
      <alignment vertical="center"/>
    </xf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0" xfId="0" quotePrefix="1" applyFont="1"/>
    <xf numFmtId="165" fontId="1" fillId="0" borderId="0" xfId="0" applyNumberFormat="1" applyFont="1" applyAlignment="1">
      <alignment horizontal="left"/>
    </xf>
    <xf numFmtId="165" fontId="1" fillId="0" borderId="10" xfId="0" applyNumberFormat="1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0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26" fillId="0" borderId="10" xfId="0" applyFont="1" applyBorder="1" applyAlignment="1">
      <alignment horizontal="left"/>
    </xf>
    <xf numFmtId="165" fontId="1" fillId="0" borderId="0" xfId="0" applyNumberFormat="1" applyFont="1" applyBorder="1" applyAlignment="1">
      <alignment horizontal="left"/>
    </xf>
    <xf numFmtId="2" fontId="1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3" fontId="1" fillId="0" borderId="0" xfId="0" applyNumberFormat="1" applyFont="1"/>
    <xf numFmtId="0" fontId="1" fillId="38" borderId="10" xfId="0" applyFont="1" applyFill="1" applyBorder="1" applyAlignment="1">
      <alignment horizontal="left"/>
    </xf>
    <xf numFmtId="0" fontId="1" fillId="39" borderId="10" xfId="0" applyFont="1" applyFill="1" applyBorder="1" applyAlignment="1">
      <alignment horizontal="left"/>
    </xf>
    <xf numFmtId="166" fontId="1" fillId="0" borderId="0" xfId="0" applyNumberFormat="1" applyFont="1" applyAlignment="1">
      <alignment horizontal="left"/>
    </xf>
    <xf numFmtId="0" fontId="1" fillId="0" borderId="17" xfId="0" applyFont="1" applyBorder="1" applyAlignment="1">
      <alignment horizontal="left"/>
    </xf>
    <xf numFmtId="165" fontId="1" fillId="0" borderId="17" xfId="0" applyNumberFormat="1" applyFont="1" applyBorder="1" applyAlignment="1">
      <alignment horizontal="left"/>
    </xf>
    <xf numFmtId="2" fontId="1" fillId="0" borderId="17" xfId="0" applyNumberFormat="1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2" fillId="0" borderId="0" xfId="0" applyFont="1" applyAlignment="1">
      <alignment horizontal="left" textRotation="90"/>
    </xf>
    <xf numFmtId="0" fontId="1" fillId="0" borderId="0" xfId="0" quotePrefix="1" applyFont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167" fontId="1" fillId="0" borderId="0" xfId="0" applyNumberFormat="1" applyFont="1" applyBorder="1" applyAlignment="1">
      <alignment horizontal="left"/>
    </xf>
    <xf numFmtId="0" fontId="25" fillId="0" borderId="0" xfId="0" applyFont="1" applyBorder="1" applyAlignment="1">
      <alignment horizontal="left"/>
    </xf>
    <xf numFmtId="167" fontId="25" fillId="0" borderId="0" xfId="0" applyNumberFormat="1" applyFont="1" applyBorder="1" applyAlignment="1">
      <alignment horizontal="left"/>
    </xf>
    <xf numFmtId="167" fontId="26" fillId="0" borderId="0" xfId="0" applyNumberFormat="1" applyFont="1" applyBorder="1" applyAlignment="1">
      <alignment horizontal="left"/>
    </xf>
    <xf numFmtId="167" fontId="1" fillId="0" borderId="10" xfId="0" applyNumberFormat="1" applyFont="1" applyBorder="1" applyAlignment="1">
      <alignment horizontal="left"/>
    </xf>
    <xf numFmtId="0" fontId="2" fillId="0" borderId="0" xfId="0" applyFont="1" applyAlignment="1">
      <alignment horizontal="right" textRotation="90"/>
    </xf>
    <xf numFmtId="0" fontId="1" fillId="0" borderId="0" xfId="0" applyFont="1" applyAlignment="1">
      <alignment horizontal="left" wrapText="1"/>
    </xf>
    <xf numFmtId="0" fontId="3" fillId="2" borderId="24" xfId="0" applyFont="1" applyFill="1" applyBorder="1" applyAlignment="1">
      <alignment horizontal="left"/>
    </xf>
    <xf numFmtId="0" fontId="27" fillId="0" borderId="0" xfId="0" applyFont="1" applyAlignment="1">
      <alignment horizontal="left"/>
    </xf>
    <xf numFmtId="0" fontId="28" fillId="0" borderId="0" xfId="0" applyFont="1" applyAlignment="1">
      <alignment horizontal="left" textRotation="9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" builtinId="20" customBuiltin="1"/>
    <cellStyle name="Input 2" xfId="42"/>
    <cellStyle name="Linked Cell" xfId="12" builtinId="24" customBuiltin="1"/>
    <cellStyle name="Neutral" xfId="9" builtinId="28" customBuiltin="1"/>
    <cellStyle name="Normal" xfId="0" builtinId="0"/>
    <cellStyle name="Normal 2" xfId="43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0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theme="7" tint="0.39997558519241921"/>
        </right>
        <top style="thin">
          <color theme="7" tint="0.39997558519241921"/>
        </top>
        <bottom style="thin">
          <color theme="7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theme="7" tint="0.39997558519241921"/>
        </left>
        <right/>
        <top style="thin">
          <color theme="7" tint="0.39997558519241921"/>
        </top>
        <bottom style="thin">
          <color theme="7" tint="0.39997558519241921"/>
        </bottom>
        <vertical/>
        <horizontal/>
      </border>
    </dxf>
    <dxf>
      <border outline="0">
        <bottom style="thin">
          <color theme="7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0.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0.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#,##0_ ;[Red]\-#,##0\ 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#,##0_ ;[Red]\-#,##0\ 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6" formatCode="0.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#,##0_ ;[Red]\-#,##0\ 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2" formatCode="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0_ ;[Red]\-0.00\ 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9" tint="-0.249977111117893"/>
        <name val="Arial"/>
        <scheme val="none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5" formatCode="#,##0_ ;[Red]\-#,##0\ 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7" formatCode="dd\ mmm\ 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6699"/>
      <color rgb="FFEFABD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4.75</v>
        <stp/>
        <stp>##V3_BDPV12</stp>
        <stp>XS0331141332 @bgn  Corp</stp>
        <stp>coupon</stp>
        <stp>[AutoPrice 28.xlsm]front!R1156C42</stp>
        <tr r="AP1156" s="1"/>
      </tp>
      <tp>
        <v>4.625</v>
        <stp/>
        <stp>##V3_BDPV12</stp>
        <stp>XS0695403765 @bgn  Corp</stp>
        <stp>coupon</stp>
        <stp>[AutoPrice 28.xlsm]front!R1143C42</stp>
        <tr r="AP1143" s="1"/>
      </tp>
      <tp>
        <v>7.5</v>
        <stp/>
        <stp>##V3_BDPV12</stp>
        <stp>XS0400006234 @bgn  Corp</stp>
        <stp>coupon</stp>
        <stp>[AutoPrice 28.xlsm]front!R1188C42</stp>
        <tr r="AP1188" s="1"/>
      </tp>
      <tp>
        <v>5.125</v>
        <stp/>
        <stp>##V3_BDPV12</stp>
        <stp>XS0433001137 @bgn  Corp</stp>
        <stp>coupon</stp>
        <stp>[AutoPrice 28.xlsm]front!R1107C42</stp>
        <tr r="AP1107" s="1"/>
      </tp>
      <tp>
        <v>4.625</v>
        <stp/>
        <stp>##V3_BDPV12</stp>
        <stp>XS0542298012 @bgn  Corp</stp>
        <stp>coupon</stp>
        <stp>[AutoPrice 28.xlsm]front!R1252C42</stp>
        <tr r="AP1252" s="1"/>
      </tp>
      <tp>
        <v>4.5</v>
        <stp/>
        <stp>##V3_BDPV12</stp>
        <stp>XS0683564156 @bgn  Corp</stp>
        <stp>coupon</stp>
        <stp>[AutoPrice 28.xlsm]front!R1116C42</stp>
        <tr r="AP1116" s="1"/>
      </tp>
      <tp>
        <v>3.875</v>
        <stp/>
        <stp>##V3_BDPV12</stp>
        <stp>XS0875343757 @bgn  Corp</stp>
        <stp>coupon</stp>
        <stp>[AutoPrice 28.xlsm]front!R1182C42</stp>
        <tr r="AP1182" s="1"/>
      </tp>
      <tp>
        <v>4.875</v>
        <stp/>
        <stp>##V3_BDPV12</stp>
        <stp>XS0271758301 @bgn  Corp</stp>
        <stp>coupon</stp>
        <stp>[AutoPrice 28.xlsm]front!R1037C42</stp>
        <tr r="AP1037" s="1"/>
      </tp>
      <tp>
        <v>3.5</v>
        <stp/>
        <stp>##V3_BDPV12</stp>
        <stp>XS0545097742 @bgn  Corp</stp>
        <stp>coupon</stp>
        <stp>[AutoPrice 28.xlsm]front!R1200C42</stp>
        <tr r="AP1200" s="1"/>
      </tp>
      <tp>
        <v>3.25</v>
        <stp/>
        <stp>##V3_BDPV12</stp>
        <stp>XS0997535520 @bgn  Corp</stp>
        <stp>coupon</stp>
        <stp>[AutoPrice 28.xlsm]front!R1227C42</stp>
        <tr r="AP1227" s="1"/>
      </tp>
      <tp>
        <v>2.375</v>
        <stp/>
        <stp>##V3_BDPV12</stp>
        <stp>XS0986610425 @bgn  Corp</stp>
        <stp>coupon</stp>
        <stp>[AutoPrice 28.xlsm]front!R1128C42</stp>
        <tr r="AP1128" s="1"/>
      </tp>
      <tp>
        <v>4.375</v>
        <stp/>
        <stp>##V3_BDPV12</stp>
        <stp>XS0254720633 @bgn  Corp</stp>
        <stp>coupon</stp>
        <stp>[AutoPrice 28.xlsm]front!R1106C42</stp>
        <tr r="AP1106" s="1"/>
      </tp>
      <tp>
        <v>3</v>
        <stp/>
        <stp>##V3_BDPV12</stp>
        <stp>XS0990109240 @bgn  Corp</stp>
        <stp>coupon</stp>
        <stp>[AutoPrice 28.xlsm]front!R1198C42</stp>
        <tr r="AP1198" s="1"/>
      </tp>
      <tp>
        <v>4.125</v>
        <stp/>
        <stp>##V3_BDPV12</stp>
        <stp>XS0494868630 @bgn  Corp</stp>
        <stp>coupon</stp>
        <stp>[AutoPrice 28.xlsm]front!R1195C42</stp>
        <tr r="AP1195" s="1"/>
      </tp>
      <tp>
        <v>4.875</v>
        <stp/>
        <stp>##V3_BDPV12</stp>
        <stp>FR0010333385 @bgn  Corp</stp>
        <stp>coupon</stp>
        <stp>[AutoPrice 28.xlsm]front!R1113C42</stp>
        <tr r="AP1113" s="1"/>
      </tp>
      <tp>
        <v>4.875</v>
        <stp/>
        <stp>##V3_BDPV12</stp>
        <stp>XS0943371194 @bgn  Corp</stp>
        <stp>coupon</stp>
        <stp>[AutoPrice 28.xlsm]front!R1231C42</stp>
        <tr r="AP1231" s="1"/>
      </tp>
      <tp>
        <v>4.375</v>
        <stp/>
        <stp>##V3_BDPV12</stp>
        <stp>XS0856023493 @bgn  Corp</stp>
        <stp>coupon</stp>
        <stp>[AutoPrice 28.xlsm]front!R1167C42</stp>
        <tr r="AP1167" s="1"/>
      </tp>
      <tp>
        <v>5.625</v>
        <stp/>
        <stp>##V3_BDPV12</stp>
        <stp>XS0587411595 @bgn  Corp</stp>
        <stp>coupon</stp>
        <stp>[AutoPrice 28.xlsm]front!R1171C42</stp>
        <tr r="AP1171" s="1"/>
      </tp>
    </main>
    <main first="connect.rtdsub">
      <tp t="s">
        <v xml:space="preserve">BATSLN 4 07 Jul </v>
        <stp/>
        <stp>EBOND_LDN|9268931</stp>
        <stp>DSPLY_NAME</stp>
        <stp>RMDS</stp>
        <stp/>
        <stp/>
        <tr r="AQ406" s="1"/>
      </tp>
      <tp t="s">
        <v xml:space="preserve">GE 4 5/8 04 Jul </v>
        <stp/>
        <stp>EBOND_LDN|2448343</stp>
        <stp>DSPLY_NAME</stp>
        <stp>RMDS</stp>
        <stp/>
        <stp/>
        <tr r="AQ6" s="1"/>
      </tp>
      <tp t="s">
        <v xml:space="preserve">VATFAL 5 3/8 29 </v>
        <stp/>
        <stp>EBOND_LDN|2408427</stp>
        <stp>DSPLY_NAME</stp>
        <stp>RMDS</stp>
        <stp/>
        <stp/>
        <tr r="AQ358" s="1"/>
      </tp>
      <tp t="s">
        <v>ENIIM 4 29 Jun 2</v>
        <stp/>
        <stp>EBOND_LDN|9258112</stp>
        <stp>DSPLY_NAME</stp>
        <stp>RMDS</stp>
        <stp/>
        <stp/>
        <tr r="AQ1161" s="1"/>
      </tp>
      <tp t="s">
        <v xml:space="preserve">TLSNSS 4 3/4 16 </v>
        <stp/>
        <stp>EBOND_LDN|8648273</stp>
        <stp>DSPLY_NAME</stp>
        <stp>RMDS</stp>
        <stp/>
        <stp/>
        <tr r="AQ731" s="1"/>
      </tp>
      <tp t="s">
        <v xml:space="preserve">ENELIM 5 14 Sep </v>
        <stp/>
        <stp>EBOND_LDN|8508397</stp>
        <stp>DSPLY_NAME</stp>
        <stp>RMDS</stp>
        <stp/>
        <stp/>
        <tr r="AQ1151" s="1"/>
      </tp>
      <tp t="s">
        <v xml:space="preserve">BNFP 3.6 23 Nov </v>
        <stp/>
        <stp>EBOND_LDN|9718556</stp>
        <stp>DSPLY_NAME</stp>
        <stp>RMDS</stp>
        <stp/>
        <stp/>
        <tr r="AQ417" s="1"/>
      </tp>
      <tp t="s">
        <v>KERFP 3 3/4 08 A</v>
        <stp/>
        <stp>EBOND_LDN|9019536</stp>
        <stp>DSPLY_NAME</stp>
        <stp>RMDS</stp>
        <stp/>
        <stp/>
        <tr r="AQ509" s="1"/>
      </tp>
      <tp t="s">
        <v>SANFP 3 1/8 10 O</v>
        <stp/>
        <stp>EBOND_LDN|8559632</stp>
        <stp>DSPLY_NAME</stp>
        <stp>RMDS</stp>
        <stp/>
        <stp/>
        <tr r="AQ205" s="1"/>
      </tp>
      <tp t="s">
        <v xml:space="preserve">BRITEL 5 3/4 07 </v>
        <stp/>
        <stp>EBOND_LDN|2016066</stp>
        <stp>DSPLY_NAME</stp>
        <stp>RMDS</stp>
        <stp/>
        <stp/>
        <tr r="AQ608" s="1"/>
      </tp>
      <tp t="s">
        <v>AXASA 7 1/8 15 D</v>
        <stp/>
        <stp>EBOND_LDN|2016626</stp>
        <stp>DSPLY_NAME</stp>
        <stp>RMDS</stp>
        <stp/>
        <stp/>
        <tr r="AQ105" s="1"/>
      </tp>
      <tp t="s">
        <v>EDF 5 1/8 12 Sep</v>
        <stp/>
        <stp>EBOND_LDN|7376290</stp>
        <stp>DSPLY_NAME</stp>
        <stp>RMDS</stp>
        <stp/>
        <stp/>
        <tr r="AQ242" s="1"/>
      </tp>
      <tp t="s">
        <v xml:space="preserve">GE 4 5/8 15 Sep </v>
        <stp/>
        <stp>EBOND_LDN|5246333</stp>
        <stp>DSPLY_NAME</stp>
        <stp>RMDS</stp>
        <stp/>
        <stp/>
        <tr r="AQ40" s="1"/>
      </tp>
      <tp t="s">
        <v xml:space="preserve">EOANGR 5 1/2 19 </v>
        <stp/>
        <stp>EBOND_LDN|7826815</stp>
        <stp>DSPLY_NAME</stp>
        <stp>RMDS</stp>
        <stp/>
        <stp/>
        <tr r="AQ268" s="1"/>
      </tp>
      <tp t="s">
        <v>NEXFP 5 3/4 02 M</v>
        <stp/>
        <stp>EBOND_LDN|6076950</stp>
        <stp>DSPLY_NAME</stp>
        <stp>RMDS</stp>
        <stp/>
        <stp/>
        <tr r="AQ296" s="1"/>
      </tp>
      <tp t="s">
        <v>TKAGR 4 3/8 18 M</v>
        <stp/>
        <stp>EBOND_LDN|3667141</stp>
        <stp>DSPLY_NAME</stp>
        <stp>RMDS</stp>
        <stp/>
        <stp/>
        <tr r="AQ1019" s="1"/>
      </tp>
      <tp t="s">
        <v xml:space="preserve">EOANGR 5 1/4 08 </v>
        <stp/>
        <stp>EBOND_LDN|7367311</stp>
        <stp>DSPLY_NAME</stp>
        <stp>RMDS</stp>
        <stp/>
        <stp/>
        <tr r="AQ267" s="1"/>
      </tp>
      <tp t="s">
        <v>GE 6 15 Jan 2019</v>
        <stp/>
        <stp>EBOND_LDN|7367141</stp>
        <stp>DSPLY_NAME</stp>
        <stp>RMDS</stp>
        <stp/>
        <stp/>
        <tr r="AQ27" s="1"/>
      </tp>
      <tp t="s">
        <v>OMVAV 4 3/8 10 F</v>
        <stp/>
        <stp>EBOND_LDN|8857742</stp>
        <stp>DSPLY_NAME</stp>
        <stp>RMDS</stp>
        <stp/>
        <stp/>
        <tr r="AQ303" s="1"/>
      </tp>
      <tp t="s">
        <v>DGFP 5 5/8 04 Ju</v>
        <stp/>
        <stp>EBOND_LDN|6234524</stp>
        <stp>DSPLY_NAME</stp>
        <stp>RMDS</stp>
        <stp/>
        <stp/>
        <tr r="AQ1076" s="1"/>
      </tp>
      <tp t="s">
        <v>MTNA 9 3/8 03 Ju</v>
        <stp/>
        <stp>EBOND_LDN|8234024</stp>
        <stp>DSPLY_NAME</stp>
        <stp>RMDS</stp>
        <stp/>
        <stp/>
        <tr r="AQ1003" s="1"/>
      </tp>
      <tp t="s">
        <v>KPN 4 22 Jun 201</v>
        <stp/>
        <stp>EBOND_LDN|3935204</stp>
        <stp>DSPLY_NAME</stp>
        <stp>RMDS</stp>
        <stp/>
        <stp/>
        <tr r="AQ629" s="1"/>
      </tp>
      <tp t="s">
        <v>ABIBB 4 26 Apr 2</v>
        <stp/>
        <stp>EBOND_LDN|9075030</stp>
        <stp>DSPLY_NAME</stp>
        <stp>RMDS</stp>
        <stp/>
        <stp/>
        <tr r="AQ374" s="1"/>
      </tp>
      <tp t="s">
        <v>SGOFP 4 3/4 11 A</v>
        <stp/>
        <stp>EBOND_LDN|5975860</stp>
        <stp>DSPLY_NAME</stp>
        <stp>RMDS</stp>
        <stp/>
        <stp/>
        <tr r="AQ1114" s="1"/>
      </tp>
      <tp t="s">
        <v>CEIFP 3 7/8 23 S</v>
        <stp/>
        <stp>EBOND_LDN|8512936</stp>
        <stp>DSPLY_NAME</stp>
        <stp>RMDS</stp>
        <stp/>
        <stp/>
        <tr r="AQ228" s="1"/>
      </tp>
      <tp t="s">
        <v>DAIGR 4 1/8 19 J</v>
        <stp/>
        <stp>EBOND_LDN|8802197</stp>
        <stp>DSPLY_NAME</stp>
        <stp>RMDS</stp>
        <stp/>
        <stp/>
        <tr r="AQ786" s="1"/>
      </tp>
      <tp t="s">
        <v>UNANA 3 3/8 29 S</v>
        <stp/>
        <stp>EBOND_LDN|4322815</stp>
        <stp>DSPLY_NAME</stp>
        <stp>RMDS</stp>
        <stp/>
        <stp/>
        <tr r="AQ590" s="1"/>
      </tp>
      <tp t="s">
        <v>VOD 5 04 Jun 201</v>
        <stp/>
        <stp>EBOND_LDN|2223205</stp>
        <stp>DSPLY_NAME</stp>
        <stp>RMDS</stp>
        <stp/>
        <stp/>
        <tr r="AQ747" s="1"/>
      </tp>
      <tp t="s">
        <v>AVLN 6 7/8 22 Ma</v>
        <stp/>
        <stp>EBOND_LDN|7053672</stp>
        <stp>DSPLY_NAME</stp>
        <stp>RMDS</stp>
        <stp/>
        <stp/>
        <tr r="AQ100" s="1"/>
      </tp>
      <tp t="s">
        <v>ENBW 6 1/8 07 Ju</v>
        <stp/>
        <stp>EBOND_LDN|8333974</stp>
        <stp>DSPLY_NAME</stp>
        <stp>RMDS</stp>
        <stp/>
        <stp/>
        <tr r="AQ265" s="1"/>
      </tp>
      <tp t="s">
        <v>EDF 6 7/8 12 Dec</v>
        <stp/>
        <stp>EBOND_LDN|7743473</stp>
        <stp>DSPLY_NAME</stp>
        <stp>RMDS</stp>
        <stp/>
        <stp/>
        <tr r="AQ248" s="1"/>
      </tp>
      <tp t="s">
        <v xml:space="preserve">DBHNGR 4 1/4 23 </v>
        <stp/>
        <stp>EBOND_LDN|3333684</stp>
        <stp>DSPLY_NAME</stp>
        <stp>RMDS</stp>
        <stp/>
        <stp/>
        <tr r="AQ456" s="1"/>
      </tp>
      <tp t="s">
        <v>SEVFP 5 1/2 22 J</v>
        <stp/>
        <stp>EBOND_LDN|8353712</stp>
        <stp>DSPLY_NAME</stp>
        <stp>RMDS</stp>
        <stp/>
        <stp/>
        <tr r="AQ329" s="1"/>
      </tp>
      <tp t="s">
        <v>SIXT 4 1/8 25 Oc</v>
        <stp/>
        <stp>EBOND_LDN|9610836</stp>
        <stp>DSPLY_NAME</stp>
        <stp>RMDS</stp>
        <stp/>
        <stp/>
        <tr r="AQ870" s="1"/>
      </tp>
      <tp t="s">
        <v>WIEAV 6 1/2 29 D</v>
        <stp/>
        <stp>EBOND_LDN|5760131</stp>
        <stp>DSPLY_NAME</stp>
        <stp>RMDS</stp>
        <stp/>
        <stp/>
        <tr r="AQ1271" s="1"/>
      </tp>
      <tp t="s">
        <v>MUNRE 5.767 29 J</v>
        <stp/>
        <stp>EBOND_LDN|6171200</stp>
        <stp>DSPLY_NAME</stp>
        <stp>RMDS</stp>
        <stp/>
        <stp/>
        <tr r="AQ133" s="1"/>
      </tp>
      <tp t="s">
        <v>LGEN 4 08 Jun 20</v>
        <stp/>
        <stp>EBOND_LDN|3821885</stp>
        <stp>DSPLY_NAME</stp>
        <stp>RMDS</stp>
        <stp/>
        <stp/>
        <tr r="AQ128" s="1"/>
      </tp>
      <tp t="s">
        <v>DGFP 7 3/8 20 Ma</v>
        <stp/>
        <stp>EBOND_LDN|8031664</stp>
        <stp>DSPLY_NAME</stp>
        <stp>RMDS</stp>
        <stp/>
        <stp/>
        <tr r="AQ1072" s="1"/>
      </tp>
      <tp t="s">
        <v>AZN 5 1/8 15 Jan</v>
        <stp/>
        <stp>EBOND_LDN|6441983</stp>
        <stp>DSPLY_NAME</stp>
        <stp>RMDS</stp>
        <stp/>
        <stp/>
        <tr r="AQ158" s="1"/>
      </tp>
    </main>
    <main first="bloomberg.rtd">
      <tp>
        <v>5</v>
        <stp/>
        <stp>##V3_BDPV12</stp>
        <stp>FR0010989111 Corp</stp>
        <stp>cpn</stp>
        <stp>[AutoPrice 28.xlsm]front!R1050C5</stp>
        <tr r="E1050" s="1"/>
      </tp>
      <tp>
        <v>8.8197351757912656E-3</v>
        <stp/>
        <stp>##V3_BDPV12</stp>
        <stp>XS0433923108 @cbbt  Corp</stp>
        <stp>risk_mid</stp>
        <stp>[AutoPrice 28.xlsm]front!R45C36</stp>
        <tr r="AJ45" s="1"/>
      </tp>
    </main>
    <main first="connect.rtdsub">
      <tp>
        <v>329000</v>
        <stp/>
        <stp>EBOND_POSITION|88597=11875066</stp>
        <stp>AMOUNT</stp>
        <stp>RMDS</stp>
        <stp/>
        <stp/>
        <tr r="G833" s="1"/>
      </tp>
      <tp>
        <v>2310000</v>
        <stp/>
        <stp>EBOND_POSITION|88597=14525523</stp>
        <stp>AMOUNT</stp>
        <stp>RMDS</stp>
        <stp/>
        <stp/>
        <tr r="G831" s="1"/>
      </tp>
      <tp>
        <v>2000000</v>
        <stp/>
        <stp>EBOND_POSITION|88612=10346375</stp>
        <stp>AMOUNT</stp>
        <stp>RMDS</stp>
        <stp/>
        <stp/>
        <tr r="G525" s="1"/>
      </tp>
      <tp>
        <v>4000000</v>
        <stp/>
        <stp>EBOND_POSITION|88600=13696678</stp>
        <stp>AMOUNT</stp>
        <stp>RMDS</stp>
        <stp/>
        <stp/>
        <tr r="G252" s="1"/>
      </tp>
      <tp t="s">
        <v>#N/A</v>
        <stp/>
        <stp>EBOND_POSITION|88600=15306031</stp>
        <stp>AMOUNT</stp>
        <stp>RMDS</stp>
        <stp/>
        <stp/>
        <tr r="G323" s="1"/>
      </tp>
      <tp>
        <v>0</v>
        <stp/>
        <stp>EBOND_POSITION|88597=21147035</stp>
        <stp>AMOUNT</stp>
        <stp>RMDS</stp>
        <stp/>
        <stp/>
        <tr r="G820" s="1"/>
      </tp>
      <tp>
        <v>4800000</v>
        <stp/>
        <stp>EBOND_POSITION|88600=18467627</stp>
        <stp>AMOUNT</stp>
        <stp>RMDS</stp>
        <stp/>
        <stp/>
        <tr r="G345" s="1"/>
      </tp>
      <tp>
        <v>0</v>
        <stp/>
        <stp>EBOND_POSITION|88600=19497538</stp>
        <stp>AMOUNT</stp>
        <stp>RMDS</stp>
        <stp/>
        <stp/>
        <tr r="G328" s="1"/>
      </tp>
    </main>
    <main first="connect.rtdsub">
      <tp>
        <v>0</v>
        <stp/>
        <stp>EBOND_POSITION|88603=16167627</stp>
        <stp>AMOUNT</stp>
        <stp>RMDS</stp>
        <stp/>
        <stp/>
        <tr r="G935" s="1"/>
      </tp>
    </main>
    <main first="bloomberg.rtd">
      <tp>
        <v>5.75</v>
        <stp/>
        <stp>##V3_BDPV12</stp>
        <stp>XS0765621569 Corp</stp>
        <stp>cpn</stp>
        <stp>[AutoPrice 28.xlsm]front!R1005C5</stp>
        <tr r="E1005" s="1"/>
      </tp>
    </main>
    <main first="connect.rtdsub">
      <tp>
        <v>0</v>
        <stp/>
        <stp>EBOND_POSITION|88618=15717120</stp>
        <stp>AMOUNT</stp>
        <stp>RMDS</stp>
        <stp/>
        <stp/>
        <tr r="G88" s="1"/>
      </tp>
      <tp>
        <v>0</v>
        <stp/>
        <stp>EBOND_POSITION|88600=14737042</stp>
        <stp>AMOUNT</stp>
        <stp>RMDS</stp>
        <stp/>
        <stp/>
        <tr r="G291" s="1"/>
      </tp>
      <tp>
        <v>1087000</v>
        <stp/>
        <stp>EBOND_POSITION|88597=10757194</stp>
        <stp>AMOUNT</stp>
        <stp>RMDS</stp>
        <stp/>
        <stp/>
        <tr r="G843" s="1"/>
      </tp>
      <tp>
        <v>2001000</v>
        <stp/>
        <stp>EBOND_POSITION|88597=14117550</stp>
        <stp>AMOUNT</stp>
        <stp>RMDS</stp>
        <stp/>
        <stp/>
        <tr r="G891" s="1"/>
      </tp>
    </main>
    <main first="bloomberg.rtd">
      <tp>
        <v>3.875</v>
        <stp/>
        <stp>##V3_BDPV12</stp>
        <stp>XS0875343757 Corp</stp>
        <stp>cpn</stp>
        <stp>[AutoPrice 28.xlsm]front!R1182C5</stp>
        <tr r="E1182" s="1"/>
      </tp>
    </main>
    <main first="connect.rtdsub">
      <tp>
        <v>4192000</v>
        <stp/>
        <stp>EBOND_POSITION|88603=21157314</stp>
        <stp>AMOUNT</stp>
        <stp>RMDS</stp>
        <stp/>
        <stp/>
        <tr r="G961" s="1"/>
      </tp>
      <tp>
        <v>386000</v>
        <stp/>
        <stp>EBOND_POSITION|88603=10624093</stp>
        <stp>AMOUNT</stp>
        <stp>RMDS</stp>
        <stp/>
        <stp/>
        <tr r="G995" s="1"/>
      </tp>
      <tp>
        <v>0</v>
        <stp/>
        <stp>EBOND_POSITION|88615=17194148</stp>
        <stp>AMOUNT</stp>
        <stp>RMDS</stp>
        <stp/>
        <stp/>
        <tr r="G51" s="1"/>
      </tp>
    </main>
    <main first="bloomberg.rtd">
      <tp>
        <v>3.375</v>
        <stp/>
        <stp>##V3_BDPV12</stp>
        <stp>XS0479542150 Corp</stp>
        <stp>cpn</stp>
        <stp>[AutoPrice 28.xlsm]front!R1169C5</stp>
        <tr r="E1169" s="1"/>
      </tp>
      <tp>
        <v>2.875</v>
        <stp/>
        <stp>##V3_BDPV12</stp>
        <stp>XS0940711947 Corp</stp>
        <stp>cpn</stp>
        <stp>[AutoPrice 28.xlsm]front!R1196C5</stp>
        <tr r="E1196" s="1"/>
      </tp>
    </main>
    <main first="connect.rtdsub">
      <tp>
        <v>2000000</v>
        <stp/>
        <stp>EBOND_POSITION|88612=21266107</stp>
        <stp>AMOUNT</stp>
        <stp>RMDS</stp>
        <stp/>
        <stp/>
        <tr r="G523" s="1"/>
      </tp>
      <tp>
        <v>0</v>
        <stp/>
        <stp>EBOND_POSITION|88609=17205701</stp>
        <stp>AMOUNT</stp>
        <stp>RMDS</stp>
        <stp/>
        <stp/>
        <tr r="G726" s="1"/>
      </tp>
      <tp>
        <v>722000</v>
        <stp/>
        <stp>EBOND_POSITION|88609=15985359</stp>
        <stp>AMOUNT</stp>
        <stp>RMDS</stp>
        <stp/>
        <stp/>
        <tr r="G661" s="1"/>
      </tp>
    </main>
    <main first="connect.rtdsub">
      <tp>
        <v>0</v>
        <stp/>
        <stp>EBOND_POSITION|88612=16655304</stp>
        <stp>AMOUNT</stp>
        <stp>RMDS</stp>
        <stp/>
        <stp/>
        <tr r="G450" s="1"/>
      </tp>
    </main>
    <main first="connect.rtdsub">
      <tp>
        <v>1335000</v>
        <stp/>
        <stp>EBOND_POSITION|88597=12701141</stp>
        <stp>AMOUNT</stp>
        <stp>RMDS</stp>
        <stp/>
        <stp/>
        <tr r="G847" s="1"/>
      </tp>
    </main>
    <main first="connect.rtdsub">
      <tp>
        <v>0</v>
        <stp/>
        <stp>EBOND_POSITION|88600=19152634</stp>
        <stp>AMOUNT</stp>
        <stp>RMDS</stp>
        <stp/>
        <stp/>
        <tr r="G333" s="1"/>
      </tp>
      <tp>
        <v>0</v>
        <stp/>
        <stp>EBOND_POSITION|88612=19482529</stp>
        <stp>AMOUNT</stp>
        <stp>RMDS</stp>
        <stp/>
        <stp/>
        <tr r="G510" s="1"/>
      </tp>
      <tp>
        <v>6900000</v>
        <stp/>
        <stp>EBOND_POSITION|88606=19962837</stp>
        <stp>AMOUNT</stp>
        <stp>RMDS</stp>
        <stp/>
        <stp/>
        <tr r="G1063" s="1"/>
      </tp>
    </main>
    <main first="bloomberg.rtd">
      <tp>
        <v>6.875</v>
        <stp/>
        <stp>##V3_BDPV12</stp>
        <stp>XS0954907431 Corp</stp>
        <stp>cpn</stp>
        <stp>[AutoPrice 28.xlsm]front!R1121C5</stp>
        <tr r="E1121" s="1"/>
      </tp>
    </main>
    <main first="connect.rtdsub">
      <tp>
        <v>798000</v>
        <stp/>
        <stp>EBOND_POSITION|88612=12042435</stp>
        <stp>AMOUNT</stp>
        <stp>RMDS</stp>
        <stp/>
        <stp/>
        <tr r="G426" s="1"/>
      </tp>
    </main>
    <main first="connect.rtdsub">
      <tp>
        <v>141000</v>
        <stp/>
        <stp>EBOND_POSITION|88597=10580019</stp>
        <stp>AMOUNT</stp>
        <stp>RMDS</stp>
        <stp/>
        <stp/>
        <tr r="G855" s="1"/>
      </tp>
      <tp>
        <v>1000000</v>
        <stp/>
        <stp>EBOND_POSITION|88612=21250814</stp>
        <stp>AMOUNT</stp>
        <stp>RMDS</stp>
        <stp/>
        <stp/>
        <tr r="G437" s="1"/>
      </tp>
      <tp>
        <v>0</v>
        <stp/>
        <stp>EBOND_POSITION|88612=10803321</stp>
        <stp>AMOUNT</stp>
        <stp>RMDS</stp>
        <stp/>
        <stp/>
        <tr r="G503" s="1"/>
      </tp>
      <tp>
        <v>100000</v>
        <stp/>
        <stp>EBOND_POSITION|88612=20390318</stp>
        <stp>AMOUNT</stp>
        <stp>RMDS</stp>
        <stp/>
        <stp/>
        <tr r="G522" s="1"/>
      </tp>
      <tp>
        <v>1313000</v>
        <stp/>
        <stp>EBOND_POSITION|88606=16213220</stp>
        <stp>AMOUNT</stp>
        <stp>RMDS</stp>
        <stp/>
        <stp/>
        <tr r="G1087" s="1"/>
      </tp>
      <tp>
        <v>0</v>
        <stp/>
        <stp>EBOND_POSITION|140433=8239890</stp>
        <stp>AMOUNT</stp>
        <stp>RMDS</stp>
        <stp/>
        <stp/>
        <tr r="G196" s="1"/>
      </tp>
      <tp>
        <v>80000</v>
        <stp/>
        <stp>EBOND_POSITION|88612=19160207</stp>
        <stp>AMOUNT</stp>
        <stp>RMDS</stp>
        <stp/>
        <stp/>
        <tr r="G539" s="1"/>
      </tp>
      <tp>
        <v>5599000</v>
        <stp/>
        <stp>EBOND_POSITION|88600=10630892</stp>
        <stp>AMOUNT</stp>
        <stp>RMDS</stp>
        <stp/>
        <stp/>
        <tr r="G298" s="1"/>
      </tp>
      <tp>
        <v>9700000</v>
        <stp/>
        <stp>EBOND_POSITION|88597=21110010</stp>
        <stp>AMOUNT</stp>
        <stp>RMDS</stp>
        <stp/>
        <stp/>
        <tr r="G867" s="1"/>
      </tp>
      <tp t="s">
        <v>#N/A</v>
        <stp/>
        <stp>EBOND_POSITION|88600=18860627</stp>
        <stp>AMOUNT</stp>
        <stp>RMDS</stp>
        <stp/>
        <stp/>
        <tr r="G343" s="1"/>
      </tp>
      <tp>
        <v>0</v>
        <stp/>
        <stp>EBOND_POSITION|88603=21183099</stp>
        <stp>AMOUNT</stp>
        <stp>RMDS</stp>
        <stp/>
        <stp/>
        <tr r="G914" s="1"/>
      </tp>
      <tp>
        <v>0</v>
        <stp/>
        <stp>EBOND_POSITION|88609=14440585</stp>
        <stp>AMOUNT</stp>
        <stp>RMDS</stp>
        <stp/>
        <stp/>
        <tr r="G710" s="1"/>
      </tp>
      <tp>
        <v>3098000</v>
        <stp/>
        <stp>EBOND_POSITION|88618=15200581</stp>
        <stp>AMOUNT</stp>
        <stp>RMDS</stp>
        <stp/>
        <stp/>
        <tr r="G119" s="1"/>
      </tp>
      <tp>
        <v>0</v>
        <stp/>
        <stp>EBOND_POSITION|88606=10810090</stp>
        <stp>AMOUNT</stp>
        <stp>RMDS</stp>
        <stp/>
        <stp/>
        <tr r="G1131" s="1"/>
      </tp>
      <tp t="s">
        <v>#N/A</v>
        <stp/>
        <stp>EBOND_POSITION|88606=21233652</stp>
        <stp>AMOUNT</stp>
        <stp>RMDS</stp>
        <stp/>
        <stp/>
        <tr r="G1125" s="1"/>
      </tp>
      <tp>
        <v>0</v>
        <stp/>
        <stp>EBOND_POSITION|88612=14440245</stp>
        <stp>AMOUNT</stp>
        <stp>RMDS</stp>
        <stp/>
        <stp/>
        <tr r="G382" s="1"/>
      </tp>
      <tp>
        <v>0</v>
        <stp/>
        <stp>EBOND_POSITION|88597=12702261</stp>
        <stp>AMOUNT</stp>
        <stp>RMDS</stp>
        <stp/>
        <stp/>
        <tr r="G773" s="1"/>
      </tp>
      <tp>
        <v>0</v>
        <stp/>
        <stp>EBOND_POSITION|88612=18101641</stp>
        <stp>AMOUNT</stp>
        <stp>RMDS</stp>
        <stp/>
        <stp/>
        <tr r="G562" s="1"/>
      </tp>
      <tp>
        <v>0</v>
        <stp/>
        <stp>EBOND_POSITION|88612=16661857</stp>
        <stp>AMOUNT</stp>
        <stp>RMDS</stp>
        <stp/>
        <stp/>
        <tr r="G381" s="1"/>
      </tp>
      <tp t="s">
        <v>#N/A</v>
        <stp/>
        <stp>EBOND_POSITION|88600=19961417</stp>
        <stp>AMOUNT</stp>
        <stp>RMDS</stp>
        <stp/>
        <stp/>
        <tr r="G272" s="1"/>
      </tp>
      <tp>
        <v>0</v>
        <stp/>
        <stp>EBOND_POSITION|88603=16251434</stp>
        <stp>AMOUNT</stp>
        <stp>RMDS</stp>
        <stp/>
        <stp/>
        <tr r="G1007" s="1"/>
      </tp>
      <tp>
        <v>0</v>
        <stp/>
        <stp>EBOND_POSITION|88606=12991348</stp>
        <stp>AMOUNT</stp>
        <stp>RMDS</stp>
        <stp/>
        <stp/>
        <tr r="G1119" s="1"/>
      </tp>
      <tp>
        <v>325000</v>
        <stp/>
        <stp>EBOND_POSITION|88618=21232112</stp>
        <stp>AMOUNT</stp>
        <stp>RMDS</stp>
        <stp/>
        <stp/>
        <tr r="G150" s="1"/>
      </tp>
    </main>
    <main first="bloomberg.rtd">
      <tp>
        <v>3.625</v>
        <stp/>
        <stp>##V3_BDPV12</stp>
        <stp>XS0975256685 Corp</stp>
        <stp>cpn</stp>
        <stp>[AutoPrice 28.xlsm]front!R1210C5</stp>
        <tr r="E1210" s="1"/>
      </tp>
      <tp>
        <v>4.625</v>
        <stp/>
        <stp>##V3_BDPV12</stp>
        <stp>XS0614190477 Corp</stp>
        <stp>cpn</stp>
        <stp>[AutoPrice 28.xlsm]front!R1191C5</stp>
        <tr r="E1191" s="1"/>
      </tp>
    </main>
    <main first="connect.rtdsub">
      <tp>
        <v>0</v>
        <stp/>
        <stp>EBOND_POSITION|88615=17731062</stp>
        <stp>AMOUNT</stp>
        <stp>RMDS</stp>
        <stp/>
        <stp/>
        <tr r="G23" s="1"/>
      </tp>
      <tp>
        <v>0</v>
        <stp/>
        <stp>EBOND_POSITION|88609=13631662</stp>
        <stp>AMOUNT</stp>
        <stp>RMDS</stp>
        <stp/>
        <stp/>
        <tr r="G725" s="1"/>
      </tp>
      <tp t="s">
        <v>#N/A</v>
        <stp/>
        <stp>EBOND_POSITION|88618=21252434</stp>
        <stp>AMOUNT</stp>
        <stp>RMDS</stp>
        <stp/>
        <stp/>
        <tr r="G135" s="1"/>
      </tp>
      <tp>
        <v>0</v>
        <stp/>
        <stp>EBOND_POSITION|140142=5814943</stp>
        <stp>AMOUNT</stp>
        <stp>RMDS</stp>
        <stp/>
        <stp/>
        <tr r="G1206" s="1"/>
      </tp>
      <tp>
        <v>0</v>
        <stp/>
        <stp>EBOND_POSITION|140142=8314853</stp>
        <stp>AMOUNT</stp>
        <stp>RMDS</stp>
        <stp/>
        <stp/>
        <tr r="G1224" s="1"/>
      </tp>
    </main>
    <main first="bloomberg.rtd">
      <tp>
        <v>4.375</v>
        <stp/>
        <stp>##V3_BDPV12</stp>
        <stp>XS0861828407 Corp</stp>
        <stp>cpn</stp>
        <stp>[AutoPrice 28.xlsm]front!R1084C5</stp>
        <tr r="E1084" s="1"/>
      </tp>
      <tp>
        <v>2</v>
        <stp/>
        <stp>##V3_BDPV12</stp>
        <stp>XS0853679867 Corp</stp>
        <stp>cpn</stp>
        <stp>[AutoPrice 28.xlsm]front!R1211C5</stp>
        <tr r="E1211" s="1"/>
      </tp>
      <tp>
        <v>4.625</v>
        <stp/>
        <stp>##V3_BDPV12</stp>
        <stp>XS1048428442 Corp</stp>
        <stp>cpn</stp>
        <stp>[AutoPrice 28.xlsm]front!R1269C5</stp>
        <tr r="E1269" s="1"/>
      </tp>
      <tp>
        <v>7.75</v>
        <stp/>
        <stp>##V3_BDPV12</stp>
        <stp>XS0741938624 Corp</stp>
        <stp>cpn</stp>
        <stp>[AutoPrice 28.xlsm]front!R1119C5</stp>
        <tr r="E1119" s="1"/>
      </tp>
      <tp>
        <v>3.625</v>
        <stp/>
        <stp>##V3_BDPV12</stp>
        <stp>XS0842659343 Corp</stp>
        <stp>cpn</stp>
        <stp>[AutoPrice 28.xlsm]front!R1147C5</stp>
        <tr r="E1147" s="1"/>
      </tp>
      <tp>
        <v>4.875</v>
        <stp/>
        <stp>##V3_BDPV12</stp>
        <stp>XS0842659426 Corp</stp>
        <stp>cpn</stp>
        <stp>[AutoPrice 28.xlsm]front!R1152C5</stp>
        <tr r="E1152" s="1"/>
      </tp>
    </main>
    <main first="connect.rtdsub">
      <tp t="s">
        <v>#N/A</v>
        <stp/>
        <stp>EBOND_POSITION|140433=6470114</stp>
        <stp>AMOUNT</stp>
        <stp>RMDS</stp>
        <stp/>
        <stp/>
        <tr r="G191" s="1"/>
      </tp>
      <tp>
        <v>500000</v>
        <stp/>
        <stp>EBOND_POSITION|88597=10629963</stp>
        <stp>AMOUNT</stp>
        <stp>RMDS</stp>
        <stp/>
        <stp/>
        <tr r="G885" s="1"/>
      </tp>
      <tp>
        <v>0</v>
        <stp/>
        <stp>EBOND_POSITION|88612=21159594</stp>
        <stp>AMOUNT</stp>
        <stp>RMDS</stp>
        <stp/>
        <stp/>
        <tr r="G373" s="1"/>
      </tp>
      <tp>
        <v>-200000</v>
        <stp/>
        <stp>EBOND_POSITION|88609=21159584</stp>
        <stp>AMOUNT</stp>
        <stp>RMDS</stp>
        <stp/>
        <stp/>
        <tr r="G596" s="1"/>
      </tp>
    </main>
    <main first="bloomberg.rtd">
      <tp>
        <v>86.50575060663877</v>
        <stp/>
        <stp>##V3_BDPV12</stp>
        <stp>BE0002189554 @bgn  Corp</stp>
        <stp>asset_swap_spd_mid</stp>
        <stp>[AutoPrice 28.xlsm]front!R475C40</stp>
        <tr r="AN475" s="1"/>
      </tp>
    </main>
    <main first="connect.rtdsub">
      <tp>
        <v>10000</v>
        <stp/>
        <stp>EBOND_POSITION|140433=8061425</stp>
        <stp>AMOUNT</stp>
        <stp>RMDS</stp>
        <stp/>
        <stp/>
        <tr r="G159" s="1"/>
      </tp>
      <tp>
        <v>0</v>
        <stp/>
        <stp>EBOND_POSITION|88597=10568737</stp>
        <stp>AMOUNT</stp>
        <stp>RMDS</stp>
        <stp/>
        <stp/>
        <tr r="G798" s="1"/>
      </tp>
      <tp>
        <v>3850000</v>
        <stp/>
        <stp>EBOND_POSITION|140142=8801432</stp>
        <stp>AMOUNT</stp>
        <stp>RMDS</stp>
        <stp/>
        <stp/>
        <tr r="G1173" s="1"/>
      </tp>
      <tp>
        <v>0</v>
        <stp/>
        <stp>EBOND_POSITION|88606=19238252</stp>
        <stp>AMOUNT</stp>
        <stp>RMDS</stp>
        <stp/>
        <stp/>
        <tr r="G1051" s="1"/>
      </tp>
      <tp>
        <v>2200000</v>
        <stp/>
        <stp>EBOND_POSITION|88609=19078406</stp>
        <stp>AMOUNT</stp>
        <stp>RMDS</stp>
        <stp/>
        <stp/>
        <tr r="G649" s="1"/>
      </tp>
      <tp t="s">
        <v>#N/A</v>
        <stp/>
        <stp>EBOND_POSITION|142977=5760131</stp>
        <stp>AMOUNT</stp>
        <stp>RMDS</stp>
        <stp/>
        <stp/>
        <tr r="G1271" s="1"/>
      </tp>
      <tp>
        <v>-110000</v>
        <stp/>
        <stp>EBOND_POSITION|88612=16248735</stp>
        <stp>AMOUNT</stp>
        <stp>RMDS</stp>
        <stp/>
        <stp/>
        <tr r="G480" s="1"/>
      </tp>
    </main>
    <main first="connect.rtdsub">
      <tp>
        <v>300000</v>
        <stp/>
        <stp>EBOND_POSITION|88612=14498018</stp>
        <stp>AMOUNT</stp>
        <stp>RMDS</stp>
        <stp/>
        <stp/>
        <tr r="G478" s="1"/>
      </tp>
    </main>
    <main first="bloomberg.rtd">
      <tp t="s">
        <v>07:01:03</v>
        <stp/>
        <stp>##V3_BDPV12</stp>
        <stp>DE000A1YCQ29 @bgn Corp</stp>
        <stp>LAST_UPDATE</stp>
        <stp>[AutoPrice 28.xlsm]front!R91C15</stp>
        <tr r="O91" s="1"/>
      </tp>
    </main>
    <main first="connect.rtdsub">
      <tp>
        <v>0</v>
        <stp/>
        <stp>EBOND_POSITION|88606=19759364</stp>
        <stp>AMOUNT</stp>
        <stp>RMDS</stp>
        <stp/>
        <stp/>
        <tr r="G1059" s="1"/>
      </tp>
      <tp>
        <v>0</v>
        <stp/>
        <stp>EBOND_POSITION|88609=10159824</stp>
        <stp>AMOUNT</stp>
        <stp>RMDS</stp>
        <stp/>
        <stp/>
        <tr r="G670" s="1"/>
      </tp>
      <tp>
        <v>0</v>
        <stp/>
        <stp>EBOND_POSITION|88597=21139982</stp>
        <stp>AMOUNT</stp>
        <stp>RMDS</stp>
        <stp/>
        <stp/>
        <tr r="G780" s="1"/>
      </tp>
      <tp t="s">
        <v>#N/A</v>
        <stp/>
        <stp>EBOND_POSITION|88606=13689339</stp>
        <stp>AMOUNT</stp>
        <stp>RMDS</stp>
        <stp/>
        <stp/>
        <tr r="G1031" s="1"/>
      </tp>
      <tp>
        <v>0</v>
        <stp/>
        <stp>EBOND_POSITION|88612=15489269</stp>
        <stp>AMOUNT</stp>
        <stp>RMDS</stp>
        <stp/>
        <stp/>
        <tr r="G379" s="1"/>
      </tp>
      <tp>
        <v>0</v>
        <stp/>
        <stp>EBOND_POSITION|88603=14299238</stp>
        <stp>AMOUNT</stp>
        <stp>RMDS</stp>
        <stp/>
        <stp/>
        <tr r="G912" s="1"/>
      </tp>
    </main>
    <main first="bloomberg.rtd">
      <tp t="s">
        <v>AT MATURITY</v>
        <stp/>
        <stp>##V3_BDPV12</stp>
        <stp>DE000A1A6FV5 Corp</stp>
        <stp>mty_typ</stp>
        <stp>[AutoPrice 28.xlsm]front!R1010C6</stp>
        <tr r="F1010" s="1"/>
      </tp>
      <tp>
        <v>101.45099999999999</v>
        <stp/>
        <stp>##V3_BDPV12</stp>
        <stp>XS0626808223 @bgn Corp</stp>
        <stp>LAST_PRICE</stp>
        <stp>[AutoPrice 28.xlsm]front!R24C16</stp>
        <tr r="P24" s="1"/>
      </tp>
      <tp>
        <v>213.17451032805462</v>
        <stp/>
        <stp>##V3_BDPV12</stp>
        <stp>XS0138717441 @bgn  Corp</stp>
        <stp>asset_swap_spd_mid</stp>
        <stp>[AutoPrice 28.xlsm]front!R99C40</stp>
        <tr r="AN99" s="1"/>
      </tp>
      <tp>
        <v>-14.805280300320115</v>
        <stp/>
        <stp>##V3_BDPV12</stp>
        <stp>XS0363471805 @bgn  Corp</stp>
        <stp>asset_swap_spd_mid</stp>
        <stp>[AutoPrice 28.xlsm]front!R12C40</stp>
        <tr r="AN12" s="1"/>
      </tp>
      <tp>
        <v>5.5523006443593204</v>
        <stp/>
        <stp>##V3_BDPV12</stp>
        <stp>XS0997326441 @bgn  Corp</stp>
        <stp>risk_mid</stp>
        <stp>[AutoPrice 28.xlsm]front!R1260C36</stp>
        <tr r="AJ1260" s="1"/>
      </tp>
      <tp>
        <v>72.670050656302664</v>
        <stp/>
        <stp>##V3_BDPV12</stp>
        <stp>XS0918600668 @bgn  Corp</stp>
        <stp>asset_swap_spd_mid</stp>
        <stp>[AutoPrice 28.xlsm]front!R66C40</stp>
        <tr r="AN66" s="1"/>
      </tp>
      <tp>
        <v>3.3232940507119224</v>
        <stp/>
        <stp>##V3_BDPV12</stp>
        <stp>XS0542369219 @bgn  Corp</stp>
        <stp>risk_mid</stp>
        <stp>[AutoPrice 28.xlsm]front!R1110C36</stp>
        <tr r="AJ1110" s="1"/>
      </tp>
      <tp>
        <v>7.1591890179135476</v>
        <stp/>
        <stp>##V3_BDPV12</stp>
        <stp>XS0996354956 @bgn  Corp</stp>
        <stp>risk_mid</stp>
        <stp>[AutoPrice 28.xlsm]front!R1162C36</stp>
        <tr r="AJ1162" s="1"/>
      </tp>
      <tp>
        <v>2.7975691386245671</v>
        <stp/>
        <stp>##V3_BDPV12</stp>
        <stp>XS0972719412 @bgn  Corp</stp>
        <stp>risk_mid</stp>
        <stp>[AutoPrice 28.xlsm]front!R1066C36</stp>
        <tr r="AJ1066" s="1"/>
      </tp>
      <tp>
        <v>4.2738790811291949</v>
        <stp/>
        <stp>##V3_BDPV12</stp>
        <stp>XS0997535520 @bgn  Corp</stp>
        <stp>risk_mid</stp>
        <stp>[AutoPrice 28.xlsm]front!R1227C36</stp>
        <tr r="AJ1227" s="1"/>
      </tp>
      <tp>
        <v>10.444143661278815</v>
        <stp/>
        <stp>##V3_BDPV12</stp>
        <stp>XS0203712939 @bgn  Corp</stp>
        <stp>risk_mid</stp>
        <stp>[AutoPrice 28.xlsm]front!R1226C36</stp>
        <tr r="AJ1226" s="1"/>
      </tp>
      <tp>
        <v>8.447630627745184</v>
        <stp/>
        <stp>##V3_BDPV12</stp>
        <stp>XS0452187916 @bgn  Corp</stp>
        <stp>risk_mid</stp>
        <stp>[AutoPrice 28.xlsm]front!R1151C36</stp>
        <tr r="AJ1151" s="1"/>
      </tp>
      <tp>
        <v>1.9992727913226815</v>
        <stp/>
        <stp>##V3_BDPV12</stp>
        <stp>XS0427290357 @bgn  Corp</stp>
        <stp>risk_mid</stp>
        <stp>[AutoPrice 28.xlsm]front!R1054C36</stp>
        <tr r="AJ1054" s="1"/>
      </tp>
      <tp>
        <v>257.36959009517233</v>
        <stp/>
        <stp>##V3_BDPV12</stp>
        <stp>XS0491211644 @bgn  Corp</stp>
        <stp>asset_swap_spd_mid</stp>
        <stp>[AutoPrice 28.xlsm]front!R42C40</stp>
        <tr r="AN42" s="1"/>
      </tp>
      <tp>
        <v>5.8516159780538146</v>
        <stp/>
        <stp>##V3_BDPV12</stp>
        <stp>XS0933604943 @bgn  Corp</stp>
        <stp>risk_mid</stp>
        <stp>[AutoPrice 28.xlsm]front!R1209C36</stp>
        <tr r="AJ1209" s="1"/>
      </tp>
      <tp>
        <v>5.1371261346623953</v>
        <stp/>
        <stp>##V3_BDPV12</stp>
        <stp>XS1014997073 @bgn  Corp</stp>
        <stp>risk_mid</stp>
        <stp>[AutoPrice 28.xlsm]front!R1240C36</stp>
        <tr r="AJ1240" s="1"/>
      </tp>
      <tp>
        <v>1.9783210213773827</v>
        <stp/>
        <stp>##V3_BDPV12</stp>
        <stp>XS0925126491 @bgn  Corp</stp>
        <stp>risk_mid</stp>
        <stp>[AutoPrice 28.xlsm]front!R1088C36</stp>
        <tr r="AJ1088" s="1"/>
      </tp>
      <tp>
        <v>3.9768909004564534</v>
        <stp/>
        <stp>##V3_BDPV12</stp>
        <stp>XS0943371194 @bgn  Corp</stp>
        <stp>risk_mid</stp>
        <stp>[AutoPrice 28.xlsm]front!R1231C36</stp>
        <tr r="AJ1231" s="1"/>
      </tp>
      <tp>
        <v>8.3020378387772098</v>
        <stp/>
        <stp>##V3_BDPV12</stp>
        <stp>XS0968913342 @bgn  Corp</stp>
        <stp>risk_mid</stp>
        <stp>[AutoPrice 28.xlsm]front!R1268C36</stp>
        <tr r="AJ1268" s="1"/>
      </tp>
      <tp>
        <v>2.7829920691431198</v>
        <stp/>
        <stp>##V3_BDPV12</stp>
        <stp>FR0011182112 @bgn  Corp</stp>
        <stp>risk_mid</stp>
        <stp>[AutoPrice 28.xlsm]front!R1085C36</stp>
        <tr r="AJ1085" s="1"/>
      </tp>
      <tp>
        <v>172.4304298475578</v>
        <stp/>
        <stp>##V3_BDPV12</stp>
        <stp>FR0010161067 @bgn  Corp</stp>
        <stp>asset_swap_spd_mid</stp>
        <stp>[AutoPrice 28.xlsm]front!R90C40</stp>
        <tr r="AN90" s="1"/>
      </tp>
      <tp>
        <v>2.75</v>
        <stp/>
        <stp>##V3_BDPV12</stp>
        <stp>XS0550634355 @bgn  Corp</stp>
        <stp>coupon</stp>
        <stp>[AutoPrice 28.xlsm]front!R1097C42</stp>
        <tr r="AP1097" s="1"/>
      </tp>
      <tp>
        <v>3.5</v>
        <stp/>
        <stp>##V3_BDPV12</stp>
        <stp>XS0853682069 @bgn  Corp</stp>
        <stp>coupon</stp>
        <stp>[AutoPrice 28.xlsm]front!R1217C42</stp>
        <tr r="AP1217" s="1"/>
      </tp>
      <tp>
        <v>4.25</v>
        <stp/>
        <stp>##V3_BDPV12</stp>
        <stp>XS0923613060 @bgn  Corp</stp>
        <stp>coupon</stp>
        <stp>[AutoPrice 28.xlsm]front!R1120C42</stp>
        <tr r="AP1120" s="1"/>
      </tp>
      <tp>
        <v>6.75</v>
        <stp/>
        <stp>##V3_BDPV12</stp>
        <stp>XS0615238630 @bgn  Corp</stp>
        <stp>coupon</stp>
        <stp>[AutoPrice 28.xlsm]front!R1091C42</stp>
        <tr r="AP1091" s="1"/>
      </tp>
      <tp>
        <v>6.875</v>
        <stp/>
        <stp>##V3_BDPV12</stp>
        <stp>XS0954907787 @bgn  Corp</stp>
        <stp>coupon</stp>
        <stp>[AutoPrice 28.xlsm]front!R1123C42</stp>
        <tr r="AP1123" s="1"/>
      </tp>
      <tp>
        <v>4</v>
        <stp/>
        <stp>##V3_BDPV12</stp>
        <stp>XS0954248729 @bgn  Corp</stp>
        <stp>coupon</stp>
        <stp>[AutoPrice 28.xlsm]front!R1080C42</stp>
        <tr r="AP1080" s="1"/>
      </tp>
      <tp>
        <v>2.625</v>
        <stp/>
        <stp>##V3_BDPV12</stp>
        <stp>XS0934539726 @bgn  Corp</stp>
        <stp>coupon</stp>
        <stp>[AutoPrice 28.xlsm]front!R1109C42</stp>
        <tr r="AP1109" s="1"/>
      </tp>
      <tp>
        <v>5.375</v>
        <stp/>
        <stp>##V3_BDPV12</stp>
        <stp>XS0627188468 @bgn  Corp</stp>
        <stp>coupon</stp>
        <stp>[AutoPrice 28.xlsm]front!R1175C42</stp>
        <tr r="AP1175" s="1"/>
      </tp>
      <tp>
        <v>5.875</v>
        <stp/>
        <stp>##V3_BDPV12</stp>
        <stp>FR0000487217 @bgn  Corp</stp>
        <stp>coupon</stp>
        <stp>[AutoPrice 28.xlsm]front!R1070C42</stp>
        <tr r="AP1070" s="1"/>
      </tp>
      <tp>
        <v>6.75</v>
        <stp/>
        <stp>##V3_BDPV12</stp>
        <stp>XS0997326441 @bgn  Corp</stp>
        <stp>coupon</stp>
        <stp>[AutoPrice 28.xlsm]front!R1260C42</stp>
        <tr r="AP1260" s="1"/>
      </tp>
      <tp>
        <v>3.5</v>
        <stp/>
        <stp>##V3_BDPV12</stp>
        <stp>XS0222372178 @bgn  Corp</stp>
        <stp>coupon</stp>
        <stp>[AutoPrice 28.xlsm]front!R1187C42</stp>
        <tr r="AP1187" s="1"/>
      </tp>
      <tp>
        <v>4.625</v>
        <stp/>
        <stp>##V3_BDPV12</stp>
        <stp>ES0211845237 @bgn  Corp</stp>
        <stp>coupon</stp>
        <stp>[AutoPrice 28.xlsm]front!R1032C42</stp>
        <tr r="AP1032" s="1"/>
      </tp>
      <tp>
        <v>5.7607013311475441</v>
        <stp/>
        <stp>##V3_BDPV12</stp>
        <stp>XS0863129135 @cbbt  Corp</stp>
        <stp>risk_mid</stp>
        <stp>[AutoPrice 28.xlsm]front!R1007C36</stp>
        <tr r="AJ1007" s="1"/>
      </tp>
      <tp>
        <v>2.875</v>
        <stp/>
        <stp>##V3_BDPV12</stp>
        <stp>FR0010948232 @bgn  Corp</stp>
        <stp>coupon</stp>
        <stp>[AutoPrice 28.xlsm]front!R1043C42</stp>
        <tr r="AP1043" s="1"/>
      </tp>
      <tp>
        <v>5.125</v>
        <stp/>
        <stp>##V3_BDPV12</stp>
        <stp>ES0211845211 @bgn  Corp</stp>
        <stp>coupon</stp>
        <stp>[AutoPrice 28.xlsm]front!R1033C42</stp>
        <tr r="AP1033" s="1"/>
      </tp>
      <tp>
        <v>3.625</v>
        <stp/>
        <stp>##V3_BDPV12</stp>
        <stp>XS0975256685 @bgn  Corp</stp>
        <stp>coupon</stp>
        <stp>[AutoPrice 28.xlsm]front!R1210C42</stp>
        <tr r="AP1210" s="1"/>
      </tp>
      <tp>
        <v>4.375</v>
        <stp/>
        <stp>##V3_BDPV12</stp>
        <stp>ES0211845203 @bgn  Corp</stp>
        <stp>coupon</stp>
        <stp>[AutoPrice 28.xlsm]front!R1036C42</stp>
        <tr r="AP1036" s="1"/>
      </tp>
      <tp>
        <v>106.117</v>
        <stp/>
        <stp>##V3_BDPV12</stp>
        <stp>DE000A1TM5X8 @bgn Corp</stp>
        <stp>LAST_PRICE</stp>
        <stp>[AutoPrice 28.xlsm]front!R1102C16</stp>
        <tr r="P1102" s="1"/>
      </tp>
      <tp>
        <v>5.5</v>
        <stp/>
        <stp>##V3_BDPV12</stp>
        <stp>XS0176914579 @bgn  Corp</stp>
        <stp>coupon</stp>
        <stp>[AutoPrice 28.xlsm]front!R1079C42</stp>
        <tr r="AP1079" s="1"/>
      </tp>
      <tp>
        <v>3.75</v>
        <stp/>
        <stp>##V3_BDPV12</stp>
        <stp>ES0211845260 @bgn  Corp</stp>
        <stp>coupon</stp>
        <stp>[AutoPrice 28.xlsm]front!R1038C42</stp>
        <tr r="AP1038" s="1"/>
      </tp>
      <tp>
        <v>3.625</v>
        <stp/>
        <stp>##V3_BDPV12</stp>
        <stp>XS1023703090 @bgn  Corp</stp>
        <stp>coupon</stp>
        <stp>[AutoPrice 28.xlsm]front!R1165C42</stp>
        <tr r="AP1165" s="1"/>
      </tp>
      <tp>
        <v>3.625</v>
        <stp/>
        <stp>##V3_BDPV12</stp>
        <stp>FR0010948240 @bgn  Corp</stp>
        <stp>coupon</stp>
        <stp>[AutoPrice 28.xlsm]front!R1047C42</stp>
        <tr r="AP1047" s="1"/>
      </tp>
      <tp>
        <v>3.75</v>
        <stp/>
        <stp>##V3_BDPV12</stp>
        <stp>XS0970852348 @bgn  Corp</stp>
        <stp>coupon</stp>
        <stp>[AutoPrice 28.xlsm]front!R1164C42</stp>
        <tr r="AP1164" s="1"/>
      </tp>
      <tp>
        <v>4.75</v>
        <stp/>
        <stp>##V3_BDPV12</stp>
        <stp>ES0211845252 @bgn  Corp</stp>
        <stp>coupon</stp>
        <stp>[AutoPrice 28.xlsm]front!R1035C42</stp>
        <tr r="AP1035" s="1"/>
      </tp>
      <tp>
        <v>4.375</v>
        <stp/>
        <stp>##V3_BDPV12</stp>
        <stp>XS0542534192 @bgn  Corp</stp>
        <stp>coupon</stp>
        <stp>[AutoPrice 28.xlsm]front!R1061C42</stp>
        <tr r="AP1061" s="1"/>
      </tp>
    </main>
    <main first="connect.rtdsub">
      <tp t="s">
        <v>RWE 6 1/2 10 Aug</v>
        <stp/>
        <stp>EBOND_LDN|7918397</stp>
        <stp>DSPLY_NAME</stp>
        <stp>RMDS</stp>
        <stp/>
        <stp/>
        <tr r="AQ318" s="1"/>
      </tp>
      <tp t="s">
        <v>SLLN 5.314 29 No</v>
        <stp/>
        <stp>EBOND_LDN|3268500</stp>
        <stp>DSPLY_NAME</stp>
        <stp>RMDS</stp>
        <stp/>
        <stp/>
        <tr r="AQ140" s="1"/>
      </tp>
      <tp t="s">
        <v>HEIGR 6 3/4 15 D</v>
        <stp/>
        <stp>EBOND_LDN|9258363</stp>
        <stp>DSPLY_NAME</stp>
        <stp>RMDS</stp>
        <stp/>
        <stp/>
        <tr r="AQ965" s="1"/>
      </tp>
      <tp t="s">
        <v xml:space="preserve">ENELIM 4 14 Sep </v>
        <stp/>
        <stp>EBOND_LDN|8508406</stp>
        <stp>DSPLY_NAME</stp>
        <stp>RMDS</stp>
        <stp/>
        <stp/>
        <tr r="AQ1144" s="1"/>
      </tp>
      <tp t="s">
        <v>LINGR 6 3/4 08 D</v>
        <stp/>
        <stp>EBOND_LDN|7738935</stp>
        <stp>DSPLY_NAME</stp>
        <stp>RMDS</stp>
        <stp/>
        <stp/>
        <tr r="AQ990" s="1"/>
      </tp>
      <tp t="s">
        <v xml:space="preserve">SOLBBB 5 12 Jun </v>
        <stp/>
        <stp>EBOND_LDN|8208786</stp>
        <stp>DSPLY_NAME</stp>
        <stp>RMDS</stp>
        <stp/>
        <stp/>
        <tr r="AQ1129" s="1"/>
      </tp>
      <tp t="s">
        <v>DT 6 20 Jan 2017</v>
        <stp/>
        <stp>EBOND_LDN|7839745</stp>
        <stp>DSPLY_NAME</stp>
        <stp>RMDS</stp>
        <stp/>
        <stp/>
        <tr r="AQ614" s="1"/>
      </tp>
      <tp t="s">
        <v>RIFP 4 7/8 18 Ma</v>
        <stp/>
        <stp>EBOND_LDN|8979931</stp>
        <stp>DSPLY_NAME</stp>
        <stp>RMDS</stp>
        <stp/>
        <stp/>
        <tr r="AQ571" s="1"/>
      </tp>
      <tp t="s">
        <v>VW 4 12 Aug 2020</v>
        <stp/>
        <stp>EBOND_LDN|9379891</stp>
        <stp>DSPLY_NAME</stp>
        <stp>RMDS</stp>
        <stp/>
        <stp/>
        <tr r="AQ899" s="1"/>
      </tp>
      <tp t="s">
        <v>MMM 5 14 Jul 201</v>
        <stp/>
        <stp>EBOND_LDN|6279171</stp>
        <stp>DSPLY_NAME</stp>
        <stp>RMDS</stp>
        <stp/>
        <stp/>
        <tr r="AQ1000" s="1"/>
      </tp>
      <tp t="s">
        <v>CAFP 4 09 Apr 20</v>
        <stp/>
        <stp>EBOND_LDN|9019557</stp>
        <stp>DSPLY_NAME</stp>
        <stp>RMDS</stp>
        <stp/>
        <stp/>
        <tr r="AQ428" s="1"/>
      </tp>
      <tp t="s">
        <v>AON 6 1/4 01 Jul</v>
        <stp/>
        <stp>EBOND_LDN|8309596</stp>
        <stp>DSPLY_NAME</stp>
        <stp>RMDS</stp>
        <stp/>
        <stp/>
        <tr r="AQ56" s="1"/>
      </tp>
      <tp t="s">
        <v>ALVGR 4 3/4 22 J</v>
        <stp/>
        <stp>EBOND_LDN|8369720</stp>
        <stp>DSPLY_NAME</stp>
        <stp>RMDS</stp>
        <stp/>
        <stp/>
        <tr r="AQ52" s="1"/>
      </tp>
      <tp t="s">
        <v>GASSM 6 3/8 09 J</v>
        <stp/>
        <stp>EBOND_LDN|8309756</stp>
        <stp>DSPLY_NAME</stp>
        <stp>RMDS</stp>
        <stp/>
        <stp/>
        <tr r="AQ1176" s="1"/>
      </tp>
      <tp t="s">
        <v xml:space="preserve">TSCOLN 5 1/8 24 </v>
        <stp/>
        <stp>EBOND_LDN|7956723</stp>
        <stp>DSPLY_NAME</stp>
        <stp>RMDS</stp>
        <stp/>
        <stp/>
        <tr r="AQ584" s="1"/>
      </tp>
      <tp t="s">
        <v xml:space="preserve">GE 6.025 01 Mar </v>
        <stp/>
        <stp>EBOND_LDN|6816617</stp>
        <stp>DSPLY_NAME</stp>
        <stp>RMDS</stp>
        <stp/>
        <stp/>
        <tr r="AQ38" s="1"/>
      </tp>
      <tp t="s">
        <v>PFE 4 3/4 15 Dec</v>
        <stp/>
        <stp>EBOND_LDN|6606706</stp>
        <stp>DSPLY_NAME</stp>
        <stp>RMDS</stp>
        <stp/>
        <stp/>
        <tr r="AQ195" s="1"/>
      </tp>
      <tp t="s">
        <v>WIEAV 4 7/8 07 J</v>
        <stp/>
        <stp>EBOND_LDN|9026114</stp>
        <stp>DSPLY_NAME</stp>
        <stp>RMDS</stp>
        <stp/>
        <stp/>
        <tr r="AQ1027" s="1"/>
      </tp>
      <tp t="s">
        <v>#N/A</v>
        <stp/>
        <stp>EBOND_LDN|8366060</stp>
        <stp>DSPLY_NAME</stp>
        <stp>RMDS</stp>
        <stp/>
        <stp/>
        <tr r="AQ667" s="1"/>
      </tp>
      <tp t="s">
        <v>ENIIM 4 3/4 14 N</v>
        <stp/>
        <stp>EBOND_LDN|6546832</stp>
        <stp>DSPLY_NAME</stp>
        <stp>RMDS</stp>
        <stp/>
        <stp/>
        <tr r="AQ1156" s="1"/>
      </tp>
      <tp t="s">
        <v xml:space="preserve">DONGAS 6 1/2 07 </v>
        <stp/>
        <stp>EBOND_LDN|8156643</stp>
        <stp>DSPLY_NAME</stp>
        <stp>RMDS</stp>
        <stp/>
        <stp/>
        <tr r="AQ235" s="1"/>
      </tp>
      <tp t="s">
        <v>SAPGR 3 1/2 10 A</v>
        <stp/>
        <stp>EBOND_LDN|9037055</stp>
        <stp>DSPLY_NAME</stp>
        <stp>RMDS</stp>
        <stp/>
        <stp/>
        <tr r="AQ662" s="1"/>
      </tp>
      <tp t="s">
        <v>TENN 4 1/2 09 Fe</v>
        <stp/>
        <stp>EBOND_LDN|8857733</stp>
        <stp>DSPLY_NAME</stp>
        <stp>RMDS</stp>
        <stp/>
        <stp/>
        <tr r="AQ338" s="1"/>
      </tp>
      <tp t="s">
        <v>LGFP 5 3/8 26 Ju</v>
        <stp/>
        <stp>EBOND_LDN|6207956</stp>
        <stp>DSPLY_NAME</stp>
        <stp>RMDS</stp>
        <stp/>
        <stp/>
        <tr r="AQ983" s="1"/>
      </tp>
      <tp t="s">
        <v>AALLN 5 7/8 17 A</v>
        <stp/>
        <stp>EBOND_LDN|6964700</stp>
        <stp>DSPLY_NAME</stp>
        <stp>RMDS</stp>
        <stp/>
        <stp/>
        <tr r="AQ906" s="1"/>
      </tp>
      <tp t="s">
        <v>BMW 5 06 Aug 201</v>
        <stp/>
        <stp>EBOND_LDN|2274801</stp>
        <stp>DSPLY_NAME</stp>
        <stp>RMDS</stp>
        <stp/>
        <stp/>
        <tr r="AQ772" s="1"/>
      </tp>
      <tp t="s">
        <v>AIFP 2.908 12 Oc</v>
        <stp/>
        <stp>EBOND_LDN|9574201</stp>
        <stp>DSPLY_NAME</stp>
        <stp>RMDS</stp>
        <stp/>
        <stp/>
        <tr r="AQ921" s="1"/>
      </tp>
      <tp t="s">
        <v>SIEGR 5 5/8 16 M</v>
        <stp/>
        <stp>EBOND_LDN|4744872</stp>
        <stp>DSPLY_NAME</stp>
        <stp>RMDS</stp>
        <stp/>
        <stp/>
        <tr r="AQ673" s="1"/>
      </tp>
      <tp t="s">
        <v>HERIM 4 1/8 16 F</v>
        <stp/>
        <stp>EBOND_LDN|4665310</stp>
        <stp>DSPLY_NAME</stp>
        <stp>RMDS</stp>
        <stp/>
        <stp/>
        <tr r="AQ1184" s="1"/>
      </tp>
      <tp t="s">
        <v xml:space="preserve">GE 4 5/8 22 Feb </v>
        <stp/>
        <stp>EBOND_LDN|5835935</stp>
        <stp>DSPLY_NAME</stp>
        <stp>RMDS</stp>
        <stp/>
        <stp/>
        <tr r="AQ36" s="1"/>
      </tp>
      <tp t="s">
        <v>ALOFP 3 5/8 05 O</v>
        <stp/>
        <stp>EBOND_LDN|9545572</stp>
        <stp>DSPLY_NAME</stp>
        <stp>RMDS</stp>
        <stp/>
        <stp/>
        <tr r="AQ1047" s="1"/>
      </tp>
      <tp t="s">
        <v>EDF 6 1/4 25 Jan</v>
        <stp/>
        <stp>EBOND_LDN|7865950</stp>
        <stp>DSPLY_NAME</stp>
        <stp>RMDS</stp>
        <stp/>
        <stp/>
        <tr r="AQ244" s="1"/>
      </tp>
      <tp t="s">
        <v>DAIGR 4 5/8 02 S</v>
        <stp/>
        <stp>EBOND_LDN|8452383</stp>
        <stp>DSPLY_NAME</stp>
        <stp>RMDS</stp>
        <stp/>
        <stp/>
        <tr r="AQ781" s="1"/>
      </tp>
      <tp t="s">
        <v>SAZGR 4 21 Apr 2</v>
        <stp/>
        <stp>EBOND_LDN|9072251</stp>
        <stp>DSPLY_NAME</stp>
        <stp>RMDS</stp>
        <stp/>
        <stp/>
        <tr r="AQ211" s="1"/>
      </tp>
      <tp t="s">
        <v>VW 7 09 Feb 2016</v>
        <stp/>
        <stp>EBOND_LDN|7913307</stp>
        <stp>DSPLY_NAME</stp>
        <stp>RMDS</stp>
        <stp/>
        <stp/>
        <tr r="AQ884" s="1"/>
      </tp>
      <tp t="s">
        <v xml:space="preserve">GLENLN 5 1/4 13 </v>
        <stp/>
        <stp>EBOND_LDN|6173211</stp>
        <stp>DSPLY_NAME</stp>
        <stp>RMDS</stp>
        <stp/>
        <stp/>
        <tr r="AQ957" s="1"/>
      </tp>
      <tp t="s">
        <v xml:space="preserve">RENAUL 6 13 Oct </v>
        <stp/>
        <stp>EBOND_LDN|8553733</stp>
        <stp>DSPLY_NAME</stp>
        <stp>RMDS</stp>
        <stp/>
        <stp/>
        <tr r="AQ844" s="1"/>
      </tp>
      <tp t="s">
        <v xml:space="preserve">EOANGR 5 1/2 02 </v>
        <stp/>
        <stp>EBOND_LDN|6460610</stp>
        <stp>DSPLY_NAME</stp>
        <stp>RMDS</stp>
        <stp/>
        <stp/>
        <tr r="AQ270" s="1"/>
      </tp>
      <tp t="s">
        <v xml:space="preserve">RDSALN 4 5/8 22 </v>
        <stp/>
        <stp>EBOND_LDN|6120454</stp>
        <stp>DSPLY_NAME</stp>
        <stp>RMDS</stp>
        <stp/>
        <stp/>
        <tr r="AQ308" s="1"/>
      </tp>
      <tp t="s">
        <v>#N/A</v>
        <stp/>
        <stp>EBOND_LDN|2440452</stp>
        <stp>DSPLY_NAME</stp>
        <stp>RMDS</stp>
        <stp/>
        <stp/>
        <tr r="AQ1053" s="1"/>
      </tp>
      <tp t="s">
        <v>AIRFP 4 5/8 12 A</v>
        <stp/>
        <stp>EBOND_LDN|8420204</stp>
        <stp>DSPLY_NAME</stp>
        <stp>RMDS</stp>
        <stp/>
        <stp/>
        <tr r="AQ1078" s="1"/>
      </tp>
      <tp t="s">
        <v>RHMGR 4 22 Sep 2</v>
        <stp/>
        <stp>EBOND_LDN|9510257</stp>
        <stp>DSPLY_NAME</stp>
        <stp>RMDS</stp>
        <stp/>
        <stp/>
        <tr r="AQ1110" s="1"/>
      </tp>
      <tp t="s">
        <v>SGOFP 4 7/8 31 M</v>
        <stp/>
        <stp>EBOND_LDN|4921084</stp>
        <stp>DSPLY_NAME</stp>
        <stp>RMDS</stp>
        <stp/>
        <stp/>
        <tr r="AQ1113" s="1"/>
      </tp>
      <tp t="s">
        <v>ABESM 4 5/8 14 O</v>
        <stp/>
        <stp>EBOND_LDN|8561080</stp>
        <stp>DSPLY_NAME</stp>
        <stp>RMDS</stp>
        <stp/>
        <stp/>
        <tr r="AQ1032" s="1"/>
      </tp>
      <tp t="s">
        <v>ATLIM 5 5/8 06 M</v>
        <stp/>
        <stp>EBOND_LDN|8161310</stp>
        <stp>DSPLY_NAME</stp>
        <stp>RMDS</stp>
        <stp/>
        <stp/>
        <tr r="AQ1054" s="1"/>
      </tp>
      <tp t="s">
        <v>TRNIM 4.9 28 Oct</v>
        <stp/>
        <stp>EBOND_LDN|3111847</stp>
        <stp>DSPLY_NAME</stp>
        <stp>RMDS</stp>
        <stp/>
        <stp/>
        <tr r="AQ1226" s="1"/>
      </tp>
    </main>
    <main first="bloomberg.rtd">
      <tp t="s">
        <v>GE</v>
        <stp/>
        <stp>##V3_BDPV12</stp>
        <stp>XS0441800579 Corp</stp>
        <stp>ticker</stp>
        <stp>[AutoPrice 28.xlsm]front!R8C4</stp>
        <tr r="D8" s="1"/>
      </tp>
    </main>
    <main first="connect.rtdsub">
      <tp>
        <v>0</v>
        <stp/>
        <stp>EBOND_POSITION|88597=17385208</stp>
        <stp>AMOUNT</stp>
        <stp>RMDS</stp>
        <stp/>
        <stp/>
        <tr r="G887" s="1"/>
      </tp>
    </main>
    <main first="bloomberg.rtd">
      <tp>
        <v>7.5</v>
        <stp/>
        <stp>##V3_BDPV12</stp>
        <stp>XS0400006234 Corp</stp>
        <stp>cpn</stp>
        <stp>[AutoPrice 28.xlsm]front!R1188C5</stp>
        <tr r="E1188" s="1"/>
      </tp>
    </main>
    <main first="connect.rtdsub">
      <tp>
        <v>3021000</v>
        <stp/>
        <stp>EBOND_POSITION|88612=15746524</stp>
        <stp>AMOUNT</stp>
        <stp>RMDS</stp>
        <stp/>
        <stp/>
        <tr r="G536" s="1"/>
      </tp>
      <tp>
        <v>0</v>
        <stp/>
        <stp>EBOND_POSITION|88603=20295179</stp>
        <stp>AMOUNT</stp>
        <stp>RMDS</stp>
        <stp/>
        <stp/>
        <tr r="G974" s="1"/>
      </tp>
      <tp>
        <v>400000</v>
        <stp/>
        <stp>EBOND_POSITION|88612=21275117</stp>
        <stp>AMOUNT</stp>
        <stp>RMDS</stp>
        <stp/>
        <stp/>
        <tr r="G575" s="1"/>
      </tp>
      <tp>
        <v>0</v>
        <stp/>
        <stp>EBOND_POSITION|88597=21117051</stp>
        <stp>AMOUNT</stp>
        <stp>RMDS</stp>
        <stp/>
        <stp/>
        <tr r="G866" s="1"/>
      </tp>
      <tp>
        <v>0</v>
        <stp/>
        <stp>EBOND_POSITION|88618=21244894</stp>
        <stp>AMOUNT</stp>
        <stp>RMDS</stp>
        <stp/>
        <stp/>
        <tr r="G108" s="1"/>
      </tp>
    </main>
    <main first="bloomberg.rtd">
      <tp>
        <v>5.75</v>
        <stp/>
        <stp>##V3_BDPV12</stp>
        <stp>XS0434144969 Corp</stp>
        <stp>cpn</stp>
        <stp>[AutoPrice 28.xlsm]front!R1141C5</stp>
        <tr r="E1141" s="1"/>
      </tp>
    </main>
    <main first="connect.rtdsub">
      <tp>
        <v>2000000</v>
        <stp/>
        <stp>EBOND_POSITION|88612=17767446</stp>
        <stp>AMOUNT</stp>
        <stp>RMDS</stp>
        <stp/>
        <stp/>
        <tr r="G441" s="1"/>
      </tp>
      <tp>
        <v>200000</v>
        <stp/>
        <stp>EBOND_POSITION|88618=21194299</stp>
        <stp>AMOUNT</stp>
        <stp>RMDS</stp>
        <stp/>
        <stp/>
        <tr r="G85" s="1"/>
      </tp>
      <tp>
        <v>5731000</v>
        <stp/>
        <stp>EBOND_POSITION|88609=15277467</stp>
        <stp>AMOUNT</stp>
        <stp>RMDS</stp>
        <stp/>
        <stp/>
        <tr r="G676" s="1"/>
      </tp>
      <tp>
        <v>0</v>
        <stp/>
        <stp>EBOND_POSITION|88612=16047764</stp>
        <stp>AMOUNT</stp>
        <stp>RMDS</stp>
        <stp/>
        <stp/>
        <tr r="G409" s="1"/>
      </tp>
      <tp>
        <v>4570000</v>
        <stp/>
        <stp>EBOND_POSITION|88597=19234023</stp>
        <stp>AMOUNT</stp>
        <stp>RMDS</stp>
        <stp/>
        <stp/>
        <tr r="G864" s="1"/>
      </tp>
    </main>
    <main first="connect.rtdsub">
      <tp>
        <v>0</v>
        <stp/>
        <stp>EBOND_POSITION|88600=10067706</stp>
        <stp>AMOUNT</stp>
        <stp>RMDS</stp>
        <stp/>
        <stp/>
        <tr r="G339" s="1"/>
      </tp>
      <tp>
        <v>0</v>
        <stp/>
        <stp>EBOND_POSITION|88606=17567206</stp>
        <stp>AMOUNT</stp>
        <stp>RMDS</stp>
        <stp/>
        <stp/>
        <tr r="G1069" s="1"/>
      </tp>
      <tp>
        <v>-4335000</v>
        <stp/>
        <stp>EBOND_POSITION|88597=18614581</stp>
        <stp>AMOUNT</stp>
        <stp>RMDS</stp>
        <stp/>
        <stp/>
        <tr r="G874" s="1"/>
      </tp>
      <tp>
        <v>0</v>
        <stp/>
        <stp>EBOND_POSITION|88600=18134493</stp>
        <stp>AMOUNT</stp>
        <stp>RMDS</stp>
        <stp/>
        <stp/>
        <tr r="G359" s="1"/>
      </tp>
      <tp>
        <v>0</v>
        <stp/>
        <stp>EBOND_POSITION|88612=18134503</stp>
        <stp>AMOUNT</stp>
        <stp>RMDS</stp>
        <stp/>
        <stp/>
        <tr r="G416" s="1"/>
      </tp>
      <tp>
        <v>0</v>
        <stp/>
        <stp>EBOND_POSITION|88618=13724092</stp>
        <stp>AMOUNT</stp>
        <stp>RMDS</stp>
        <stp/>
        <stp/>
        <tr r="G144" s="1"/>
      </tp>
      <tp>
        <v>0</v>
        <stp/>
        <stp>EBOND_POSITION|88603=15394499</stp>
        <stp>AMOUNT</stp>
        <stp>RMDS</stp>
        <stp/>
        <stp/>
        <tr r="G911" s="1"/>
      </tp>
      <tp>
        <v>80000</v>
        <stp/>
        <stp>EBOND_POSITION|88603=12474327</stp>
        <stp>AMOUNT</stp>
        <stp>RMDS</stp>
        <stp/>
        <stp/>
        <tr r="G992" s="1"/>
      </tp>
      <tp>
        <v>0</v>
        <stp/>
        <stp>EBOND_POSITION|88600=21117061</stp>
        <stp>AMOUNT</stp>
        <stp>RMDS</stp>
        <stp/>
        <stp/>
        <tr r="G227" s="1"/>
      </tp>
      <tp>
        <v>0</v>
        <stp/>
        <stp>EBOND_POSITION|88603=19584918</stp>
        <stp>AMOUNT</stp>
        <stp>RMDS</stp>
        <stp/>
        <stp/>
        <tr r="G945" s="1"/>
      </tp>
      <tp>
        <v>-953000</v>
        <stp/>
        <stp>EBOND_POSITION|88603=17024142</stp>
        <stp>AMOUNT</stp>
        <stp>RMDS</stp>
        <stp/>
        <stp/>
        <tr r="G1022" s="1"/>
      </tp>
      <tp>
        <v>104000</v>
        <stp/>
        <stp>EBOND_POSITION|88603=10574487</stp>
        <stp>AMOUNT</stp>
        <stp>RMDS</stp>
        <stp/>
        <stp/>
        <tr r="G998" s="1"/>
      </tp>
    </main>
    <main first="connect.rtdsub">
      <tp>
        <v>0</v>
        <stp/>
        <stp>EBOND_POSITION|88597=17926162</stp>
        <stp>AMOUNT</stp>
        <stp>RMDS</stp>
        <stp/>
        <stp/>
        <tr r="G803" s="1"/>
      </tp>
    </main>
    <main first="bloomberg.rtd">
      <tp>
        <v>4.5</v>
        <stp/>
        <stp>##V3_BDPV12</stp>
        <stp>XS0479542580 Corp</stp>
        <stp>cpn</stp>
        <stp>[AutoPrice 28.xlsm]front!R1178C5</stp>
        <tr r="E1178" s="1"/>
      </tp>
    </main>
    <main first="connect.rtdsub">
      <tp>
        <v>1323000</v>
        <stp/>
        <stp>EBOND_POSITION|88597=13696669</stp>
        <stp>AMOUNT</stp>
        <stp>RMDS</stp>
        <stp/>
        <stp/>
        <tr r="G790" s="1"/>
      </tp>
      <tp>
        <v>0</v>
        <stp/>
        <stp>EBOND_POSITION|88597=19426382</stp>
        <stp>AMOUNT</stp>
        <stp>RMDS</stp>
        <stp/>
        <stp/>
        <tr r="G785" s="1"/>
      </tp>
      <tp>
        <v>0</v>
        <stp/>
        <stp>EBOND_POSITION|88615=13205120</stp>
        <stp>AMOUNT</stp>
        <stp>RMDS</stp>
        <stp/>
        <stp/>
        <tr r="G53" s="1"/>
      </tp>
    </main>
    <main first="bloomberg.rtd">
      <tp>
        <v>3.625</v>
        <stp/>
        <stp>##V3_BDPV12</stp>
        <stp>XS1044811591 Corp</stp>
        <stp>cpn</stp>
        <stp>[AutoPrice 28.xlsm]front!R1238C5</stp>
        <tr r="E1238" s="1"/>
      </tp>
    </main>
    <main first="connect.rtdsub">
      <tp>
        <v>5500000</v>
        <stp/>
        <stp>EBOND_POSITION|88609=21266116</stp>
        <stp>AMOUNT</stp>
        <stp>RMDS</stp>
        <stp/>
        <stp/>
        <tr r="G681" s="1"/>
      </tp>
      <tp>
        <v>0</v>
        <stp/>
        <stp>EBOND_POSITION|88606=18605870</stp>
        <stp>AMOUNT</stp>
        <stp>RMDS</stp>
        <stp/>
        <stp/>
        <tr r="G1080" s="1"/>
      </tp>
    </main>
    <main first="bloomberg.rtd">
      <tp>
        <v>1.25</v>
        <stp/>
        <stp>##V3_BDPV12</stp>
        <stp>XS1040041649 Corp</stp>
        <stp>cpn</stp>
        <stp>[AutoPrice 28.xlsm]front!R1095C5</stp>
        <tr r="E1095" s="1"/>
      </tp>
    </main>
    <main first="connect.rtdsub">
      <tp>
        <v>0</v>
        <stp/>
        <stp>EBOND_POSITION|88609=13195689</stp>
        <stp>AMOUNT</stp>
        <stp>RMDS</stp>
        <stp/>
        <stp/>
        <tr r="G733" s="1"/>
      </tp>
      <tp>
        <v>1523000</v>
        <stp/>
        <stp>EBOND_POSITION|88597=14511621</stp>
        <stp>AMOUNT</stp>
        <stp>RMDS</stp>
        <stp/>
        <stp/>
        <tr r="G788" s="1"/>
      </tp>
      <tp>
        <v>0</v>
        <stp/>
        <stp>EBOND_POSITION|88603=21121072</stp>
        <stp>AMOUNT</stp>
        <stp>RMDS</stp>
        <stp/>
        <stp/>
        <tr r="G950" s="1"/>
      </tp>
      <tp>
        <v>0</v>
        <stp/>
        <stp>EBOND_POSITION|88606=15362446</stp>
        <stp>AMOUNT</stp>
        <stp>RMDS</stp>
        <stp/>
        <stp/>
        <tr r="G1058" s="1"/>
      </tp>
    </main>
    <main first="connect.rtdsub">
      <tp>
        <v>0</v>
        <stp/>
        <stp>EBOND_POSITION|88609=21091199</stp>
        <stp>AMOUNT</stp>
        <stp>RMDS</stp>
        <stp/>
        <stp/>
        <tr r="G749" s="1"/>
      </tp>
      <tp>
        <v>0</v>
        <stp/>
        <stp>EBOND_POSITION|88609=20201790</stp>
        <stp>AMOUNT</stp>
        <stp>RMDS</stp>
        <stp/>
        <stp/>
        <tr r="G720" s="1"/>
      </tp>
    </main>
    <main first="connect.rtdsub">
      <tp>
        <v>0</v>
        <stp/>
        <stp>EBOND_POSITION|88612=15812141</stp>
        <stp>AMOUNT</stp>
        <stp>RMDS</stp>
        <stp/>
        <stp/>
        <tr r="G453" s="1"/>
      </tp>
      <tp t="s">
        <v>#N/A</v>
        <stp/>
        <stp>EBOND_POSITION|88603=12843944</stp>
        <stp>AMOUNT</stp>
        <stp>RMDS</stp>
        <stp/>
        <stp/>
        <tr r="G944" s="1"/>
      </tp>
      <tp>
        <v>0</v>
        <stp/>
        <stp>EBOND_POSITION|88597=10200320</stp>
        <stp>AMOUNT</stp>
        <stp>RMDS</stp>
        <stp/>
        <stp/>
        <tr r="G779" s="1"/>
      </tp>
      <tp>
        <v>872000</v>
        <stp/>
        <stp>EBOND_POSITION|88609=20080898</stp>
        <stp>AMOUNT</stp>
        <stp>RMDS</stp>
        <stp/>
        <stp/>
        <tr r="G644" s="1"/>
      </tp>
      <tp>
        <v>14000</v>
        <stp/>
        <stp>EBOND_POSITION|88600=14233913</stp>
        <stp>AMOUNT</stp>
        <stp>RMDS</stp>
        <stp/>
        <stp/>
        <tr r="G286" s="1"/>
      </tp>
      <tp>
        <v>0</v>
        <stp/>
        <stp>EBOND_POSITION|88615=17733743</stp>
        <stp>AMOUNT</stp>
        <stp>RMDS</stp>
        <stp/>
        <stp/>
        <tr r="G19" s="1"/>
      </tp>
      <tp>
        <v>0</v>
        <stp/>
        <stp>EBOND_POSITION|88612=13423352</stp>
        <stp>AMOUNT</stp>
        <stp>RMDS</stp>
        <stp/>
        <stp/>
        <tr r="G534" s="1"/>
      </tp>
      <tp>
        <v>0</v>
        <stp/>
        <stp>EBOND_POSITION|88612=13593749</stp>
        <stp>AMOUNT</stp>
        <stp>RMDS</stp>
        <stp/>
        <stp/>
        <tr r="G516" s="1"/>
      </tp>
      <tp>
        <v>-1903000</v>
        <stp/>
        <stp>EBOND_POSITION|88597=15593549</stp>
        <stp>AMOUNT</stp>
        <stp>RMDS</stp>
        <stp/>
        <stp/>
        <tr r="G802" s="1"/>
      </tp>
      <tp>
        <v>1542000</v>
        <stp/>
        <stp>EBOND_POSITION|88609=16360686</stp>
        <stp>AMOUNT</stp>
        <stp>RMDS</stp>
        <stp/>
        <stp/>
        <tr r="G712" s="1"/>
      </tp>
      <tp>
        <v>1000000</v>
        <stp/>
        <stp>EBOND_POSITION|88612=21173537</stp>
        <stp>AMOUNT</stp>
        <stp>RMDS</stp>
        <stp/>
        <stp/>
        <tr r="G592" s="1"/>
      </tp>
      <tp>
        <v>-1079000</v>
        <stp/>
        <stp>EBOND_POSITION|88612=14860166</stp>
        <stp>AMOUNT</stp>
        <stp>RMDS</stp>
        <stp/>
        <stp/>
        <tr r="G495" s="1"/>
      </tp>
      <tp>
        <v>0</v>
        <stp/>
        <stp>EBOND_POSITION|88603=16080268</stp>
        <stp>AMOUNT</stp>
        <stp>RMDS</stp>
        <stp/>
        <stp/>
        <tr r="G955" s="1"/>
      </tp>
      <tp t="s">
        <v>#N/A</v>
        <stp/>
        <stp>EBOND_POSITION|88597=13692089</stp>
        <stp>AMOUNT</stp>
        <stp>RMDS</stp>
        <stp/>
        <stp/>
        <tr r="G888" s="1"/>
      </tp>
      <tp>
        <v>0</v>
        <stp/>
        <stp>EBOND_POSITION|88606=17281868</stp>
        <stp>AMOUNT</stp>
        <stp>RMDS</stp>
        <stp/>
        <stp/>
        <tr r="G1098" s="1"/>
      </tp>
      <tp>
        <v>-2400000</v>
        <stp/>
        <stp>EBOND_POSITION|88609=15331893</stp>
        <stp>AMOUNT</stp>
        <stp>RMDS</stp>
        <stp/>
        <stp/>
        <tr r="G656" s="1"/>
      </tp>
    </main>
    <main first="bloomberg.rtd">
      <tp>
        <v>4.25</v>
        <stp/>
        <stp>##V3_BDPV12</stp>
        <stp>XS0923613060 Corp</stp>
        <stp>cpn</stp>
        <stp>[AutoPrice 28.xlsm]front!R1120C5</stp>
        <tr r="E1120" s="1"/>
      </tp>
    </main>
    <main first="connect.rtdsub">
      <tp>
        <v>2000000</v>
        <stp/>
        <stp>EBOND_POSITION|88612=17311721</stp>
        <stp>AMOUNT</stp>
        <stp>RMDS</stp>
        <stp/>
        <stp/>
        <tr r="G556" s="1"/>
      </tp>
    </main>
    <main first="connect.rtdsub">
      <tp>
        <v>0</v>
        <stp/>
        <stp>EBOND_POSITION|88597=19622752</stp>
        <stp>AMOUNT</stp>
        <stp>RMDS</stp>
        <stp/>
        <stp/>
        <tr r="G809" s="1"/>
      </tp>
      <tp>
        <v>0</v>
        <stp/>
        <stp>EBOND_POSITION|88618=16651185</stp>
        <stp>AMOUNT</stp>
        <stp>RMDS</stp>
        <stp/>
        <stp/>
        <tr r="G107" s="1"/>
      </tp>
    </main>
    <main first="connect.rtdsub">
      <tp>
        <v>0</v>
        <stp/>
        <stp>EBOND_POSITION|88603=13781798</stp>
        <stp>AMOUNT</stp>
        <stp>RMDS</stp>
        <stp/>
        <stp/>
        <tr r="G958" s="1"/>
      </tp>
      <tp>
        <v>0</v>
        <stp/>
        <stp>EBOND_POSITION|88612=13501640</stp>
        <stp>AMOUNT</stp>
        <stp>RMDS</stp>
        <stp/>
        <stp/>
        <tr r="G448" s="1"/>
      </tp>
    </main>
    <main first="bloomberg.rtd">
      <tp>
        <v>1.875</v>
        <stp/>
        <stp>##V3_BDPV12</stp>
        <stp>XS0978619194 Corp</stp>
        <stp>cpn</stp>
        <stp>[AutoPrice 28.xlsm]front!R1134C5</stp>
        <tr r="E1134" s="1"/>
      </tp>
      <tp t="s">
        <v>07:01:36</v>
        <stp/>
        <stp>##V3_BDPV12</stp>
        <stp>DE000A1RE1Q3 @bgn Corp</stp>
        <stp>LAST_UPDATE</stp>
        <stp>[AutoPrice 28.xlsm]front!R88C15</stp>
        <tr r="O88" s="1"/>
      </tp>
    </main>
    <main first="connect.rtdsub">
      <tp>
        <v>0</v>
        <stp/>
        <stp>EBOND_POSITION|140142=8965505</stp>
        <stp>AMOUNT</stp>
        <stp>RMDS</stp>
        <stp/>
        <stp/>
        <tr r="G1195" s="1"/>
      </tp>
    </main>
    <main first="bloomberg.rtd">
      <tp>
        <v>2</v>
        <stp/>
        <stp>##V3_BDPV12</stp>
        <stp>XS0863129135 Corp</stp>
        <stp>cpn</stp>
        <stp>[AutoPrice 28.xlsm]front!R1007C5</stp>
        <tr r="E1007" s="1"/>
      </tp>
      <tp>
        <v>4.125</v>
        <stp/>
        <stp>##V3_BDPV12</stp>
        <stp>XS0647288140 Corp</stp>
        <stp>cpn</stp>
        <stp>[AutoPrice 28.xlsm]front!R1146C5</stp>
        <tr r="E1146" s="1"/>
      </tp>
    </main>
    <main first="connect.rtdsub">
      <tp>
        <v>-350000</v>
        <stp/>
        <stp>EBOND_POSITION|140433=8237361</stp>
        <stp>AMOUNT</stp>
        <stp>RMDS</stp>
        <stp/>
        <stp/>
        <tr r="G198" s="1"/>
      </tp>
    </main>
    <main first="bloomberg.rtd">
      <tp>
        <v>2.625</v>
        <stp/>
        <stp>##V3_BDPV12</stp>
        <stp>XS0996354956 Corp</stp>
        <stp>cpn</stp>
        <stp>[AutoPrice 28.xlsm]front!R1162C5</stp>
        <tr r="E1162" s="1"/>
      </tp>
    </main>
    <main first="connect.rtdsub">
      <tp t="s">
        <v>#N/A</v>
        <stp/>
        <stp>EBOND_POSITION|140433=8817093</stp>
        <stp>AMOUNT</stp>
        <stp>RMDS</stp>
        <stp/>
        <stp/>
        <tr r="G189" s="1"/>
      </tp>
    </main>
    <main first="connect.rtdsub">
      <tp>
        <v>0</v>
        <stp/>
        <stp>EBOND_POSITION|88597=16619301</stp>
        <stp>AMOUNT</stp>
        <stp>RMDS</stp>
        <stp/>
        <stp/>
        <tr r="G766" s="1"/>
      </tp>
    </main>
    <main first="bloomberg.rtd">
      <tp>
        <v>1.625</v>
        <stp/>
        <stp>##V3_BDPV12</stp>
        <stp>XS0934389221 Corp</stp>
        <stp>cpn</stp>
        <stp>[AutoPrice 28.xlsm]front!R1108C5</stp>
        <tr r="E1108" s="1"/>
      </tp>
    </main>
    <main first="connect.rtdsub">
      <tp>
        <v>-49000</v>
        <stp/>
        <stp>EBOND_POSITION|88597=14749994</stp>
        <stp>AMOUNT</stp>
        <stp>RMDS</stp>
        <stp/>
        <stp/>
        <tr r="G764" s="1"/>
      </tp>
      <tp>
        <v>0</v>
        <stp/>
        <stp>EBOND_POSITION|88612=16118821</stp>
        <stp>AMOUNT</stp>
        <stp>RMDS</stp>
        <stp/>
        <stp/>
        <tr r="G414" s="1"/>
      </tp>
      <tp>
        <v>5100000</v>
        <stp/>
        <stp>EBOND_POSITION|140142=9572644</stp>
        <stp>AMOUNT</stp>
        <stp>RMDS</stp>
        <stp/>
        <stp/>
        <tr r="G1190" s="1"/>
      </tp>
      <tp>
        <v>0</v>
        <stp/>
        <stp>EBOND_POSITION|88606=18148624</stp>
        <stp>AMOUNT</stp>
        <stp>RMDS</stp>
        <stp/>
        <stp/>
        <tr r="G1135" s="1"/>
      </tp>
      <tp>
        <v>0</v>
        <stp/>
        <stp>EBOND_POSITION|88618=19228692</stp>
        <stp>AMOUNT</stp>
        <stp>RMDS</stp>
        <stp/>
        <stp/>
        <tr r="G127" s="1"/>
      </tp>
      <tp>
        <v>0</v>
        <stp/>
        <stp>EBOND_POSITION|88615=16538463</stp>
        <stp>AMOUNT</stp>
        <stp>RMDS</stp>
        <stp/>
        <stp/>
        <tr r="G26" s="1"/>
      </tp>
      <tp>
        <v>0</v>
        <stp/>
        <stp>EBOND_POSITION|88606=11738153</stp>
        <stp>AMOUNT</stp>
        <stp>RMDS</stp>
        <stp/>
        <stp/>
        <tr r="G1132" s="1"/>
      </tp>
      <tp>
        <v>-149000</v>
        <stp/>
        <stp>EBOND_POSITION|88612=16248744</stp>
        <stp>AMOUNT</stp>
        <stp>RMDS</stp>
        <stp/>
        <stp/>
        <tr r="G533" s="1"/>
      </tp>
    </main>
    <main first="bloomberg.rtd">
      <tp>
        <v>6.125</v>
        <stp/>
        <stp>##V3_BDPV12</stp>
        <stp>XS0893201433 Corp</stp>
        <stp>cpn</stp>
        <stp>[AutoPrice 28.xlsm]front!R1103C5</stp>
        <tr r="E1103" s="1"/>
      </tp>
    </main>
    <main first="connect.rtdsub">
      <tp>
        <v>0</v>
        <stp/>
        <stp>EBOND_POSITION|88615=16538323</stp>
        <stp>AMOUNT</stp>
        <stp>RMDS</stp>
        <stp/>
        <stp/>
        <tr r="G34" s="1"/>
      </tp>
      <tp>
        <v>0</v>
        <stp/>
        <stp>EBOND_POSITION|88603=11889838</stp>
        <stp>AMOUNT</stp>
        <stp>RMDS</stp>
        <stp/>
        <stp/>
        <tr r="G969" s="1"/>
      </tp>
      <tp>
        <v>0</v>
        <stp/>
        <stp>EBOND_POSITION|88606=18079017</stp>
        <stp>AMOUNT</stp>
        <stp>RMDS</stp>
        <stp/>
        <stp/>
        <tr r="G1083" s="1"/>
      </tp>
      <tp>
        <v>0</v>
        <stp/>
        <stp>EBOND_POSITION|88612=18529522</stp>
        <stp>AMOUNT</stp>
        <stp>RMDS</stp>
        <stp/>
        <stp/>
        <tr r="G512" s="1"/>
      </tp>
      <tp>
        <v>0</v>
        <stp/>
        <stp>EBOND_POSITION|88603=14249644</stp>
        <stp>AMOUNT</stp>
        <stp>RMDS</stp>
        <stp/>
        <stp/>
        <tr r="G940" s="1"/>
      </tp>
      <tp>
        <v>1114000</v>
        <stp/>
        <stp>EBOND_POSITION|88603=12799339</stp>
        <stp>AMOUNT</stp>
        <stp>RMDS</stp>
        <stp/>
        <stp/>
        <tr r="G1028" s="1"/>
      </tp>
      <tp>
        <v>0</v>
        <stp/>
        <stp>EBOND_POSITION|88606=12829282</stp>
        <stp>AMOUNT</stp>
        <stp>RMDS</stp>
        <stp/>
        <stp/>
        <tr r="G1065" s="1"/>
      </tp>
    </main>
    <main first="bloomberg.rtd">
      <tp>
        <v>149.64950962590993</v>
        <stp/>
        <stp>##V3_BDPV12</stp>
        <stp>BE0002428036 @bgn  Corp</stp>
        <stp>asset_swap_spd_mid</stp>
        <stp>[AutoPrice 28.xlsm]front!R216C40</stp>
        <tr r="AN216" s="1"/>
      </tp>
      <tp>
        <v>4.0750566387259823E-2</v>
        <stp/>
        <stp>##V3_BDPV12</stp>
        <stp>XS0437047292 @bval  Corp</stp>
        <stp>risk_mid</stp>
        <stp>[AutoPrice 28.xlsm]front!R56C36</stp>
        <tr r="AJ56" s="1"/>
      </tp>
      <tp>
        <v>110.913</v>
        <stp/>
        <stp>##V3_BDPV12</stp>
        <stp>XS0495913229 @bgn Corp</stp>
        <stp>LAST_PRICE</stp>
        <stp>[AutoPrice 28.xlsm]front!R67C16</stp>
        <tr r="P67" s="1"/>
      </tp>
      <tp>
        <v>127.788</v>
        <stp/>
        <stp>##V3_BDPV12</stp>
        <stp>XS0863907522 @bgn Corp</stp>
        <stp>LAST_PRICE</stp>
        <stp>[AutoPrice 28.xlsm]front!R96C16</stp>
        <tr r="P96" s="1"/>
      </tp>
      <tp>
        <v>3.7386234837171628</v>
        <stp/>
        <stp>##V3_BDPV12</stp>
        <stp>XS0893201433 @bgn  Corp</stp>
        <stp>risk_mid</stp>
        <stp>[AutoPrice 28.xlsm]front!R1103C36</stp>
        <tr r="AJ1103" s="1"/>
      </tp>
      <tp>
        <v>100.244</v>
        <stp/>
        <stp>##V3_BDPV12</stp>
        <stp>AT0000A0H999 @bgn Corp</stp>
        <stp>LAST_PRICE</stp>
        <stp>[AutoPrice 28.xlsm]front!R1027C16</stp>
        <tr r="P1027" s="1"/>
      </tp>
      <tp>
        <v>26.977273956980042</v>
        <stp/>
        <stp>##V3_BDPV12</stp>
        <stp>XS0300966495 @bgn  Corp</stp>
        <stp>asset_swap_spd_mid</stp>
        <stp>[AutoPrice 28.xlsm]front!R72C40</stp>
        <tr r="AN72" s="1"/>
      </tp>
      <tp>
        <v>6.7163404762631274</v>
        <stp/>
        <stp>##V3_BDPV12</stp>
        <stp>XS0944838241 @bgn  Corp</stp>
        <stp>risk_mid</stp>
        <stp>[AutoPrice 28.xlsm]front!R1111C36</stp>
        <tr r="AJ1111" s="1"/>
      </tp>
      <tp>
        <v>2.0693064812900031</v>
        <stp/>
        <stp>##V3_BDPV12</stp>
        <stp>XS0090078907 @bgn  Corp</stp>
        <stp>asset_swap_spd_mid</stp>
        <stp>[AutoPrice 28.xlsm]front!R13C40</stp>
        <tr r="AN13" s="1"/>
      </tp>
      <tp>
        <v>141.91965773404496</v>
        <stp/>
        <stp>##V3_BDPV12</stp>
        <stp>XS0940685091 @bgn  Corp</stp>
        <stp>asset_swap_spd_mid</stp>
        <stp>[AutoPrice 28.xlsm]front!R70C40</stp>
        <tr r="AN70" s="1"/>
      </tp>
      <tp>
        <v>8.893032573521964</v>
        <stp/>
        <stp>##V3_BDPV12</stp>
        <stp>XS0842659426 @bgn  Corp</stp>
        <stp>risk_mid</stp>
        <stp>[AutoPrice 28.xlsm]front!R1152C36</stp>
        <tr r="AJ1152" s="1"/>
      </tp>
      <tp>
        <v>50.019215116427226</v>
        <stp/>
        <stp>##V3_BDPV12</stp>
        <stp>XS0254356057 @bgn  Corp</stp>
        <stp>asset_swap_spd_mid</stp>
        <stp>[AutoPrice 28.xlsm]front!R32C40</stp>
        <tr r="AN32" s="1"/>
      </tp>
      <tp>
        <v>2.375</v>
        <stp/>
        <stp>##V3_BDPV12</stp>
        <stp>DE000A1R0TU2 @bgn  Corp</stp>
        <stp>coupon</stp>
        <stp>[AutoPrice 28.xlsm]front!R1087C42</stp>
        <tr r="AP1087" s="1"/>
      </tp>
      <tp>
        <v>4.0306632562746358</v>
        <stp/>
        <stp>##V3_BDPV12</stp>
        <stp>XS0903872355 @bgn  Corp</stp>
        <stp>risk_mid</stp>
        <stp>[AutoPrice 28.xlsm]front!R1245C36</stp>
        <tr r="AJ1245" s="1"/>
      </tp>
      <tp>
        <v>2.2200018427355417</v>
        <stp/>
        <stp>##V3_BDPV12</stp>
        <stp>XS0259604329 @bgn  Corp</stp>
        <stp>risk_mid</stp>
        <stp>[AutoPrice 28.xlsm]front!R1247C36</stp>
        <tr r="AJ1247" s="1"/>
      </tp>
      <tp>
        <v>0.2159477447940899</v>
        <stp/>
        <stp>##V3_BDPV12</stp>
        <stp>XS0201168894 @bgn  Corp</stp>
        <stp>asset_swap_spd_mid</stp>
        <stp>[AutoPrice 28.xlsm]front!R79C40</stp>
        <tr r="AN79" s="1"/>
      </tp>
      <tp>
        <v>8.3981476834907198</v>
        <stp/>
        <stp>##V3_BDPV12</stp>
        <stp>XS0875343757 @bgn  Corp</stp>
        <stp>risk_mid</stp>
        <stp>[AutoPrice 28.xlsm]front!R1182C36</stp>
        <tr r="AJ1182" s="1"/>
      </tp>
      <tp>
        <v>8.5598339919854993</v>
        <stp/>
        <stp>##V3_BDPV12</stp>
        <stp>XS0972530561 @bgn  Corp</stp>
        <stp>risk_mid</stp>
        <stp>[AutoPrice 28.xlsm]front!R1051C36</stp>
        <tr r="AJ1051" s="1"/>
      </tp>
      <tp>
        <v>4.9764319938155666</v>
        <stp/>
        <stp>##V3_BDPV12</stp>
        <stp>XS0733696495 @bgn  Corp</stp>
        <stp>risk_mid</stp>
        <stp>[AutoPrice 28.xlsm]front!R1208C36</stp>
        <tr r="AJ1208" s="1"/>
      </tp>
      <tp>
        <v>4.3442091165715624</v>
        <stp/>
        <stp>##V3_BDPV12</stp>
        <stp>XS0838764685 @bgn  Corp</stp>
        <stp>risk_mid</stp>
        <stp>[AutoPrice 28.xlsm]front!R1026C36</stp>
        <tr r="AJ1026" s="1"/>
      </tp>
      <tp>
        <v>104.03</v>
        <stp/>
        <stp>##V3_BDPV12</stp>
        <stp>XS0863129135 @cbbt Corp</stp>
        <stp>LAST_PRICE</stp>
        <stp>[AutoPrice 28.xlsm]front!R1007C16</stp>
        <tr r="P1007" s="1"/>
      </tp>
      <tp>
        <v>-12.374328176953343</v>
        <stp/>
        <stp>##V3_BDPV12</stp>
        <stp>XS0441800579 @bgn  Corp</stp>
        <stp>asset_swap_spd_mid</stp>
        <stp>[AutoPrice 28.xlsm]front!R8C40</stp>
        <tr r="AN8" s="1"/>
      </tp>
      <tp>
        <v>4.82</v>
        <stp/>
        <stp>##V3_BDPV12</stp>
        <stp>FR0010945188 @bgn  Corp</stp>
        <stp>coupon</stp>
        <stp>[AutoPrice 28.xlsm]front!R1253C42</stp>
        <tr r="AP1253" s="1"/>
      </tp>
      <tp>
        <v>4</v>
        <stp/>
        <stp>##V3_BDPV12</stp>
        <stp>XS0542369219 @bgn  Corp</stp>
        <stp>coupon</stp>
        <stp>[AutoPrice 28.xlsm]front!R1110C42</stp>
        <tr r="AP1110" s="1"/>
      </tp>
      <tp>
        <v>6.25</v>
        <stp/>
        <stp>##V3_BDPV12</stp>
        <stp>XS0743603358 @bgn  Corp</stp>
        <stp>coupon</stp>
        <stp>[AutoPrice 28.xlsm]front!R1094C42</stp>
        <tr r="AP1094" s="1"/>
      </tp>
      <tp>
        <v>4.375</v>
        <stp/>
        <stp>##V3_BDPV12</stp>
        <stp>XS0458748851 @bgn  Corp</stp>
        <stp>coupon</stp>
        <stp>[AutoPrice 28.xlsm]front!R1170C42</stp>
        <tr r="AP1170" s="1"/>
      </tp>
      <tp>
        <v>4.5</v>
        <stp/>
        <stp>##V3_BDPV12</stp>
        <stp>XS0471071133 @bgn  Corp</stp>
        <stp>coupon</stp>
        <stp>[AutoPrice 28.xlsm]front!R1185C42</stp>
        <tr r="AP1185" s="1"/>
      </tp>
      <tp>
        <v>6.25</v>
        <stp/>
        <stp>##V3_BDPV12</stp>
        <stp>XS0827573766 @bgn  Corp</stp>
        <stp>coupon</stp>
        <stp>[AutoPrice 28.xlsm]front!R1166C42</stp>
        <tr r="AP1166" s="1"/>
      </tp>
      <tp>
        <v>3.375</v>
        <stp/>
        <stp>##V3_BDPV12</stp>
        <stp>XS0879082914 @bgn  Corp</stp>
        <stp>coupon</stp>
        <stp>[AutoPrice 28.xlsm]front!R1082C42</stp>
        <tr r="AP1082" s="1"/>
      </tp>
      <tp>
        <v>6</v>
        <stp/>
        <stp>##V3_BDPV12</stp>
        <stp>XS0829360923 @bgn  Corp</stp>
        <stp>coupon</stp>
        <stp>[AutoPrice 28.xlsm]front!R1177C42</stp>
        <tr r="AP1177" s="1"/>
      </tp>
      <tp>
        <v>5.75</v>
        <stp/>
        <stp>##V3_BDPV12</stp>
        <stp>XS0765621569 @bgn  Corp</stp>
        <stp>coupon</stp>
        <stp>[AutoPrice 28.xlsm]front!R1005C42</stp>
        <tr r="AP1005" s="1"/>
      </tp>
      <tp>
        <v>4.625</v>
        <stp/>
        <stp>##V3_BDPV12</stp>
        <stp>XS0614190477 @bgn  Corp</stp>
        <stp>coupon</stp>
        <stp>[AutoPrice 28.xlsm]front!R1191C42</stp>
        <tr r="AP1191" s="1"/>
      </tp>
      <tp>
        <v>5</v>
        <stp/>
        <stp>##V3_BDPV12</stp>
        <stp>FR0011697028 @bgn  Corp</stp>
        <stp>coupon</stp>
        <stp>[AutoPrice 28.xlsm]front!R1232C42</stp>
        <tr r="AP1232" s="1"/>
      </tp>
      <tp>
        <v>5.5</v>
        <stp/>
        <stp>##V3_BDPV12</stp>
        <stp>XS0754290459 @bgn  Corp</stp>
        <stp>coupon</stp>
        <stp>[AutoPrice 28.xlsm]front!R1130C42</stp>
        <tr r="AP1130" s="1"/>
      </tp>
      <tp>
        <v>4.125</v>
        <stp/>
        <stp>##V3_BDPV12</stp>
        <stp>FR0011697010 @bgn  Corp</stp>
        <stp>coupon</stp>
        <stp>[AutoPrice 28.xlsm]front!R1233C42</stp>
        <tr r="AP1233" s="1"/>
      </tp>
      <tp>
        <v>0.90700000000000003</v>
        <stp/>
        <stp>##V3_BDPV12</stp>
        <stp>FR0011471010 @bgn  Corp</stp>
        <stp>coupon</stp>
        <stp>[AutoPrice 28.xlsm]front!R1069C42</stp>
        <tr r="AP1069" s="1"/>
      </tp>
      <tp>
        <v>3.875</v>
        <stp/>
        <stp>##V3_BDPV12</stp>
        <stp>XS0876289652 @bgn  Corp</stp>
        <stp>coupon</stp>
        <stp>[AutoPrice 28.xlsm]front!R1203C42</stp>
        <tr r="AP1203" s="1"/>
      </tp>
      <tp>
        <v>2.5</v>
        <stp/>
        <stp>##V3_BDPV12</stp>
        <stp>XS0896144655 @bgn  Corp</stp>
        <stp>coupon</stp>
        <stp>[AutoPrice 28.xlsm]front!R1052C42</stp>
        <tr r="AP1052" s="1"/>
      </tp>
      <tp>
        <v>5.125</v>
        <stp/>
        <stp>##V3_BDPV12</stp>
        <stp>XS0458749826 @bgn  Corp</stp>
        <stp>coupon</stp>
        <stp>[AutoPrice 28.xlsm]front!R1180C42</stp>
        <tr r="AP1180" s="1"/>
      </tp>
      <tp>
        <v>5.875</v>
        <stp/>
        <stp>##V3_BDPV12</stp>
        <stp>XS1050461034 @bgn  Corp</stp>
        <stp>coupon</stp>
        <stp>[AutoPrice 28.xlsm]front!R1261C42</stp>
        <tr r="AP1261" s="1"/>
      </tp>
      <tp>
        <v>2.5</v>
        <stp/>
        <stp>##V3_BDPV12</stp>
        <stp>FR0011561000 @bgn  Corp</stp>
        <stp>coupon</stp>
        <stp>[AutoPrice 28.xlsm]front!R1133C42</stp>
        <tr r="AP1133" s="1"/>
      </tp>
      <tp>
        <v>6.875</v>
        <stp/>
        <stp>##V3_BDPV12</stp>
        <stp>XS0954907431 @bgn  Corp</stp>
        <stp>coupon</stp>
        <stp>[AutoPrice 28.xlsm]front!R1121C42</stp>
        <tr r="AP1121" s="1"/>
      </tp>
      <tp>
        <v>5</v>
        <stp/>
        <stp>##V3_BDPV12</stp>
        <stp>FR0010989111 @bgn  Corp</stp>
        <stp>coupon</stp>
        <stp>[AutoPrice 28.xlsm]front!R1050C42</stp>
        <tr r="AP1050" s="1"/>
      </tp>
      <tp>
        <v>5.875</v>
        <stp/>
        <stp>##V3_BDPV12</stp>
        <stp>XS0482703286 @bgn  Corp</stp>
        <stp>coupon</stp>
        <stp>[AutoPrice 28.xlsm]front!R1093C42</stp>
        <tr r="AP1093" s="1"/>
      </tp>
      <tp>
        <v>6.125</v>
        <stp/>
        <stp>##V3_BDPV12</stp>
        <stp>XS0903872355 @bgn  Corp</stp>
        <stp>coupon</stp>
        <stp>[AutoPrice 28.xlsm]front!R1245C42</stp>
        <tr r="AP1245" s="1"/>
      </tp>
      <tp>
        <v>5</v>
        <stp/>
        <stp>##V3_BDPV12</stp>
        <stp>XS0310997068 @bgn  Corp</stp>
        <stp>coupon</stp>
        <stp>[AutoPrice 28.xlsm]front!R1000C42</stp>
        <tr r="AP1000" s="1"/>
      </tp>
      <tp>
        <v>3.7317410352969205</v>
        <stp/>
        <stp>##V3_BDPV12</stp>
        <stp>AT0000A0MS58 @bgn  Corp</stp>
        <stp>risk_mid</stp>
        <stp>[AutoPrice 28.xlsm]front!R1025C36</stp>
        <tr r="AJ1025" s="1"/>
      </tp>
    </main>
    <main first="connect.rtdsub">
      <tp t="s">
        <v>RWE 6 5/8 31 Jan</v>
        <stp/>
        <stp>EBOND_LDN|7658640</stp>
        <stp>DSPLY_NAME</stp>
        <stp>RMDS</stp>
        <stp/>
        <stp/>
        <tr r="AQ316" s="1"/>
      </tp>
      <tp t="s">
        <v>VIEFP 4 3/8 11 D</v>
        <stp/>
        <stp>EBOND_LDN|4478142</stp>
        <stp>DSPLY_NAME</stp>
        <stp>RMDS</stp>
        <stp/>
        <stp/>
        <tr r="AQ366" s="1"/>
      </tp>
      <tp t="s">
        <v xml:space="preserve">NNGRNV 6 3/8 07 </v>
        <stp/>
        <stp>EBOND_LDN|2038496</stp>
        <stp>DSPLY_NAME</stp>
        <stp>RMDS</stp>
        <stp/>
        <stp/>
        <tr r="AQ125" s="1"/>
      </tp>
      <tp t="s">
        <v>AXASA 6.211 29 O</v>
        <stp/>
        <stp>EBOND_LDN|6468943</stp>
        <stp>DSPLY_NAME</stp>
        <stp>RMDS</stp>
        <stp/>
        <stp/>
        <tr r="AQ111" s="1"/>
      </tp>
      <tp t="s">
        <v xml:space="preserve">SOLBBB 4 5/8 27 </v>
        <stp/>
        <stp>EBOND_LDN|2239426</stp>
        <stp>DSPLY_NAME</stp>
        <stp>RMDS</stp>
        <stp/>
        <stp/>
        <tr r="AQ1015" s="1"/>
      </tp>
      <tp t="s">
        <v>EWE 4 3/8 14 Oct</v>
        <stp/>
        <stp>EBOND_LDN|3129517</stp>
        <stp>DSPLY_NAME</stp>
        <stp>RMDS</stp>
        <stp/>
        <stp/>
        <tr r="AQ273" s="1"/>
      </tp>
      <tp t="s">
        <v xml:space="preserve">BERTEL 4 3/4 26 </v>
        <stp/>
        <stp>EBOND_LDN|5269813</stp>
        <stp>DSPLY_NAME</stp>
        <stp>RMDS</stp>
        <stp/>
        <stp/>
        <tr r="AQ598" s="1"/>
      </tp>
      <tp t="s">
        <v>BASGR 5 26 Sep 2</v>
        <stp/>
        <stp>EBOND_LDN|6459960</stp>
        <stp>DSPLY_NAME</stp>
        <stp>RMDS</stp>
        <stp/>
        <stp/>
        <tr r="AQ929" s="1"/>
      </tp>
      <tp t="s">
        <v>DAIGR 6 1/8 08 S</v>
        <stp/>
        <stp>EBOND_LDN|7376742</stp>
        <stp>DSPLY_NAME</stp>
        <stp>RMDS</stp>
        <stp/>
        <stp/>
        <tr r="AQ783" s="1"/>
      </tp>
      <tp t="s">
        <v xml:space="preserve">TELEFO 5 7/8 14 </v>
        <stp/>
        <stp>EBOND_LDN|2126037</stp>
        <stp>DSPLY_NAME</stp>
        <stp>RMDS</stp>
        <stp/>
        <stp/>
        <tr r="AQ699" s="1"/>
      </tp>
      <tp t="s">
        <v>NGGLN 5 02 Jul 2</v>
        <stp/>
        <stp>EBOND_LDN|2216754</stp>
        <stp>DSPLY_NAME</stp>
        <stp>RMDS</stp>
        <stp/>
        <stp/>
        <tr r="AQ300" s="1"/>
      </tp>
      <tp t="s">
        <v xml:space="preserve">PORSCH 3 7/8 01 </v>
        <stp/>
        <stp>EBOND_LDN|4636136</stp>
        <stp>DSPLY_NAME</stp>
        <stp>RMDS</stp>
        <stp/>
        <stp/>
        <tr r="AQ841" s="1"/>
      </tp>
      <tp t="s">
        <v>SIEGR 5 3/8 11 J</v>
        <stp/>
        <stp>EBOND_LDN|7116814</stp>
        <stp>DSPLY_NAME</stp>
        <stp>RMDS</stp>
        <stp/>
        <stp/>
        <tr r="AQ671" s="1"/>
      </tp>
      <tp t="s">
        <v>ORAFP 3 7/8 14 J</v>
        <stp/>
        <stp>EBOND_LDN|9727807</stp>
        <stp>DSPLY_NAME</stp>
        <stp>RMDS</stp>
        <stp/>
        <stp/>
        <tr r="AQ653" s="1"/>
      </tp>
      <tp t="s">
        <v>SANFP 4 1/2 18 M</v>
        <stp/>
        <stp>EBOND_LDN|8177282</stp>
        <stp>DSPLY_NAME</stp>
        <stp>RMDS</stp>
        <stp/>
        <stp/>
        <tr r="AQ206" s="1"/>
      </tp>
      <tp t="s">
        <v>DT 4 19 Jan 2015</v>
        <stp/>
        <stp>EBOND_LDN|3527927</stp>
        <stp>DSPLY_NAME</stp>
        <stp>RMDS</stp>
        <stp/>
        <stp/>
        <tr r="AQ610" s="1"/>
      </tp>
      <tp t="s">
        <v>EDF 4 1/8 03 Feb</v>
        <stp/>
        <stp>EBOND_LDN|9977242</stp>
        <stp>DSPLY_NAME</stp>
        <stp>RMDS</stp>
        <stp/>
        <stp/>
        <tr r="AQ245" s="1"/>
      </tp>
      <tp t="s">
        <v xml:space="preserve">BRITEL 6 1/2 07 </v>
        <stp/>
        <stp>EBOND_LDN|7157960</stp>
        <stp>DSPLY_NAME</stp>
        <stp>RMDS</stp>
        <stp/>
        <stp/>
        <tr r="AQ602" s="1"/>
      </tp>
    </main>
    <main first="bloomberg.rtd">
      <tp>
        <v>40.249321736103113</v>
        <stp/>
        <stp>##V3_BDPV12</stp>
        <stp>XS0437047292 @bval  Corp</stp>
        <stp>asset_swap_spd_mid</stp>
        <stp>[AutoPrice 28.xlsm]front!R56C40</stp>
        <tr r="AN56" s="1"/>
      </tp>
    </main>
    <main first="connect.rtdsub">
      <tp t="s">
        <v xml:space="preserve">TLSNSS 4 1/8 11 </v>
        <stp/>
        <stp>EBOND_LDN|3734046</stp>
        <stp>DSPLY_NAME</stp>
        <stp>RMDS</stp>
        <stp/>
        <stp/>
        <tr r="AQ727" s="1"/>
      </tp>
      <tp t="s">
        <v>TKAGR 8 1/2 25 F</v>
        <stp/>
        <stp>EBOND_LDN|7954240</stp>
        <stp>DSPLY_NAME</stp>
        <stp>RMDS</stp>
        <stp/>
        <stp/>
        <tr r="AQ1020" s="1"/>
      </tp>
      <tp t="s">
        <v xml:space="preserve">VATFAL 5 1/4 29 </v>
        <stp/>
        <stp>EBOND_LDN|3954400</stp>
        <stp>DSPLY_NAME</stp>
        <stp>RMDS</stp>
        <stp/>
        <stp/>
        <tr r="AQ1264" s="1"/>
      </tp>
      <tp t="s">
        <v>#Stale</v>
        <stp/>
        <stp>EBOND_LDN|8324047</stp>
        <stp>DSPLY_NAME</stp>
        <stp>RMDS</stp>
        <stp/>
        <stp/>
        <tr r="AQ319" s="1"/>
      </tp>
      <tp t="s">
        <v>RWE 4 5/8 23 Jul</v>
        <stp/>
        <stp>EBOND_LDN|2454830</stp>
        <stp>DSPLY_NAME</stp>
        <stp>RMDS</stp>
        <stp/>
        <stp/>
        <tr r="AQ312" s="1"/>
      </tp>
      <tp t="s">
        <v xml:space="preserve">PEUGOT 5 28 Oct </v>
        <stp/>
        <stp>EBOND_LDN|9624747</stp>
        <stp>DSPLY_NAME</stp>
        <stp>RMDS</stp>
        <stp/>
        <stp/>
        <tr r="AQ836" s="1"/>
      </tp>
    </main>
    <main first="bloomberg.rtd">
      <tp>
        <v>3.125</v>
        <stp/>
        <stp>##V3_BDPV12</stp>
        <stp>DE000TLX2003 @bgn  Corp</stp>
        <stp>coupon</stp>
        <stp>[AutoPrice 28.xlsm]front!R76C42</stp>
        <tr r="AP76" s="1"/>
      </tp>
    </main>
    <main first="connect.rtdsub">
      <tp t="s">
        <v xml:space="preserve">NOVNVX 4 1/4 15 </v>
        <stp/>
        <stp>EBOND_LDN|8255850</stp>
        <stp>DSPLY_NAME</stp>
        <stp>RMDS</stp>
        <stp/>
        <stp/>
        <tr r="AQ194" s="1"/>
      </tp>
      <tp t="s">
        <v>MET 4 5/8 16 May</v>
        <stp/>
        <stp>EBOND_LDN|6105445</stp>
        <stp>DSPLY_NAME</stp>
        <stp>RMDS</stp>
        <stp/>
        <stp/>
        <tr r="AQ72" s="1"/>
      </tp>
      <tp t="s">
        <v>AVLN 6 1/8 14 No</v>
        <stp/>
        <stp>EBOND_LDN|2075672</stp>
        <stp>DSPLY_NAME</stp>
        <stp>RMDS</stp>
        <stp/>
        <stp/>
        <tr r="AQ99" s="1"/>
      </tp>
      <tp t="s">
        <v xml:space="preserve">GE 5 1/2 15 Sep </v>
        <stp/>
        <stp>EBOND_LDN|8965193</stp>
        <stp>DSPLY_NAME</stp>
        <stp>RMDS</stp>
        <stp/>
        <stp/>
        <tr r="AQ42" s="1"/>
      </tp>
      <tp t="s">
        <v xml:space="preserve">GE 4 1/4 01 Mar </v>
        <stp/>
        <stp>EBOND_LDN|8925697</stp>
        <stp>DSPLY_NAME</stp>
        <stp>RMDS</stp>
        <stp/>
        <stp/>
        <tr r="AQ22" s="1"/>
      </tp>
      <tp t="s">
        <v>BHP 6 3/8 04 Apr</v>
        <stp/>
        <stp>EBOND_LDN|8075792</stp>
        <stp>DSPLY_NAME</stp>
        <stp>RMDS</stp>
        <stp/>
        <stp/>
        <tr r="AQ937" s="1"/>
      </tp>
      <tp t="s">
        <v xml:space="preserve">BPLN 3.1 07 Oct </v>
        <stp/>
        <stp>EBOND_LDN|9565693</stp>
        <stp>DSPLY_NAME</stp>
        <stp>RMDS</stp>
        <stp/>
        <stp/>
        <tr r="AQ219" s="1"/>
      </tp>
      <tp t="s">
        <v>GSZFP 6 3/8 18 J</v>
        <stp/>
        <stp>EBOND_LDN|7832676</stp>
        <stp>DSPLY_NAME</stp>
        <stp>RMDS</stp>
        <stp/>
        <stp/>
        <tr r="AQ290" s="1"/>
      </tp>
      <tp t="s">
        <v xml:space="preserve">ASSGEN 5.479 29 </v>
        <stp/>
        <stp>EBOND_LDN|5772622</stp>
        <stp>DSPLY_NAME</stp>
        <stp>RMDS</stp>
        <stp/>
        <stp/>
        <tr r="AQ98" s="1"/>
      </tp>
      <tp t="s">
        <v>MMBFP 4 7/8 06 O</v>
        <stp/>
        <stp>EBOND_LDN|8542081</stp>
        <stp>DSPLY_NAME</stp>
        <stp>RMDS</stp>
        <stp/>
        <stp/>
        <tr r="AQ639" s="1"/>
      </tp>
      <tp t="s">
        <v>HEIGR 7 1/2 03 A</v>
        <stp/>
        <stp>EBOND_LDN|8802195</stp>
        <stp>DSPLY_NAME</stp>
        <stp>RMDS</stp>
        <stp/>
        <stp/>
        <tr r="AQ972" s="1"/>
      </tp>
      <tp t="s">
        <v xml:space="preserve">RBOSGR 5 1/8 12 </v>
        <stp/>
        <stp>EBOND_LDN|8262463</stp>
        <stp>DSPLY_NAME</stp>
        <stp>RMDS</stp>
        <stp/>
        <stp/>
        <tr r="AQ1107" s="1"/>
      </tp>
      <tp t="s">
        <v>AXASA 5 1/4 16 A</v>
        <stp/>
        <stp>EBOND_LDN|9072422</stp>
        <stp>DSPLY_NAME</stp>
        <stp>RMDS</stp>
        <stp/>
        <stp/>
        <tr r="AQ106" s="1"/>
      </tp>
      <tp t="s">
        <v>#N/A</v>
        <stp/>
        <stp>EBOND_LDN|3063243</stp>
        <stp>DSPLY_NAME</stp>
        <stp>RMDS</stp>
        <stp/>
        <stp/>
        <tr r="AQ9" s="1"/>
      </tp>
      <tp t="s">
        <v>LHAGR 6 1/2 07 J</v>
        <stp/>
        <stp>EBOND_LDN|8333976</stp>
        <stp>DSPLY_NAME</stp>
        <stp>RMDS</stp>
        <stp/>
        <stp/>
        <tr r="AQ514" s="1"/>
      </tp>
      <tp t="s">
        <v>AVLN 4.7291 29 N</v>
        <stp/>
        <stp>EBOND_LDN|3373052</stp>
        <stp>DSPLY_NAME</stp>
        <stp>RMDS</stp>
        <stp/>
        <stp/>
        <tr r="AQ104" s="1"/>
      </tp>
      <tp t="s">
        <v>WPPLN 5 1/4 30 J</v>
        <stp/>
        <stp>EBOND_LDN|6533276</stp>
        <stp>DSPLY_NAME</stp>
        <stp>RMDS</stp>
        <stp/>
        <stp/>
        <tr r="AQ753" s="1"/>
      </tp>
      <tp t="s">
        <v>RWE 5 3/4 14 Feb</v>
        <stp/>
        <stp>EBOND_LDN|2140251</stp>
        <stp>DSPLY_NAME</stp>
        <stp>RMDS</stp>
        <stp/>
        <stp/>
        <tr r="AQ322" s="1"/>
      </tp>
      <tp t="s">
        <v>BNFP 5 1/2 06 Ma</v>
        <stp/>
        <stp>EBOND_LDN|7000145</stp>
        <stp>DSPLY_NAME</stp>
        <stp>RMDS</stp>
        <stp/>
        <stp/>
        <tr r="AQ412" s="1"/>
      </tp>
      <tp t="s">
        <v xml:space="preserve">AKZANA 7 1/4 27 </v>
        <stp/>
        <stp>EBOND_LDN|8050770</stp>
        <stp>DSPLY_NAME</stp>
        <stp>RMDS</stp>
        <stp/>
        <stp/>
        <tr r="AQ926" s="1"/>
      </tp>
      <tp t="s">
        <v xml:space="preserve">EOANGR 5 3/4 07 </v>
        <stp/>
        <stp>EBOND_LDN|7001405</stp>
        <stp>DSPLY_NAME</stp>
        <stp>RMDS</stp>
        <stp/>
        <stp/>
        <tr r="AQ271" s="1"/>
      </tp>
      <tp t="s">
        <v>IBESM 5 5/8 09 M</v>
        <stp/>
        <stp>EBOND_LDN|7021317</stp>
        <stp>DSPLY_NAME</stp>
        <stp>RMDS</stp>
        <stp/>
        <stp/>
        <tr r="AQ1193" s="1"/>
      </tp>
      <tp t="s">
        <v xml:space="preserve">AVLN 5.7 29 Sep </v>
        <stp/>
        <stp>EBOND_LDN|2311414</stp>
        <stp>DSPLY_NAME</stp>
        <stp>RMDS</stp>
        <stp/>
        <stp/>
        <tr r="AQ103" s="1"/>
      </tp>
      <tp t="s">
        <v>CEIFP 4 3/8 06 N</v>
        <stp/>
        <stp>EBOND_LDN|8621497</stp>
        <stp>DSPLY_NAME</stp>
        <stp>RMDS</stp>
        <stp/>
        <stp/>
        <tr r="AQ230" s="1"/>
      </tp>
      <tp t="s">
        <v>FIAT 6 7/8 13 Fe</v>
        <stp/>
        <stp>EBOND_LDN|8661743</stp>
        <stp>DSPLY_NAME</stp>
        <stp>RMDS</stp>
        <stp/>
        <stp/>
        <tr r="AQ812" s="1"/>
      </tp>
    </main>
    <main first="connect.rtdsub">
      <tp>
        <v>0</v>
        <stp/>
        <stp>EBOND_POSITION|88597=10075224</stp>
        <stp>AMOUNT</stp>
        <stp>RMDS</stp>
        <stp/>
        <stp/>
        <tr r="G832" s="1"/>
      </tp>
    </main>
    <main first="connect.rtdsub">
      <tp>
        <v>2200000</v>
        <stp/>
        <stp>EBOND_POSITION|88609=19956556</stp>
        <stp>AMOUNT</stp>
        <stp>RMDS</stp>
        <stp/>
        <stp/>
        <tr r="G679" s="1"/>
      </tp>
      <tp>
        <v>0</v>
        <stp/>
        <stp>EBOND_POSITION|88600=18216432</stp>
        <stp>AMOUNT</stp>
        <stp>RMDS</stp>
        <stp/>
        <stp/>
        <tr r="G331" s="1"/>
      </tp>
      <tp>
        <v>0</v>
        <stp/>
        <stp>EBOND_POSITION|88606=20335290</stp>
        <stp>AMOUNT</stp>
        <stp>RMDS</stp>
        <stp/>
        <stp/>
        <tr r="G1081" s="1"/>
      </tp>
      <tp>
        <v>0</v>
        <stp/>
        <stp>EBOND_POSITION|88600=16626421</stp>
        <stp>AMOUNT</stp>
        <stp>RMDS</stp>
        <stp/>
        <stp/>
        <tr r="G317" s="1"/>
      </tp>
      <tp>
        <v>0</v>
        <stp/>
        <stp>EBOND_POSITION|88609=15336280</stp>
        <stp>AMOUNT</stp>
        <stp>RMDS</stp>
        <stp/>
        <stp/>
        <tr r="G690" s="1"/>
      </tp>
      <tp>
        <v>200000</v>
        <stp/>
        <stp>EBOND_POSITION|88597=17264535</stp>
        <stp>AMOUNT</stp>
        <stp>RMDS</stp>
        <stp/>
        <stp/>
        <tr r="G817" s="1"/>
      </tp>
      <tp t="s">
        <v>#N/A</v>
        <stp/>
        <stp>EBOND_POSITION|88615=18717232</stp>
        <stp>AMOUNT</stp>
        <stp>RMDS</stp>
        <stp/>
        <stp/>
        <tr r="G20" s="1"/>
      </tp>
      <tp>
        <v>0</v>
        <stp/>
        <stp>EBOND_POSITION|88597=21147037</stp>
        <stp>AMOUNT</stp>
        <stp>RMDS</stp>
        <stp/>
        <stp/>
        <tr r="G865" s="1"/>
      </tp>
      <tp>
        <v>2000000</v>
        <stp/>
        <stp>EBOND_POSITION|88609=19327711</stp>
        <stp>AMOUNT</stp>
        <stp>RMDS</stp>
        <stp/>
        <stp/>
        <tr r="G713" s="1"/>
      </tp>
    </main>
    <main first="bloomberg.rtd">
      <tp>
        <v>5.625</v>
        <stp/>
        <stp>##V3_BDPV12</stp>
        <stp>XS0735784851 Corp</stp>
        <stp>cpn</stp>
        <stp>[AutoPrice 28.xlsm]front!R1065C5</stp>
        <tr r="E1065" s="1"/>
      </tp>
      <tp>
        <v>6.25</v>
        <stp/>
        <stp>##V3_BDPV12</stp>
        <stp>XS0743603358 Corp</stp>
        <stp>cpn</stp>
        <stp>[AutoPrice 28.xlsm]front!R1094C5</stp>
        <tr r="E1094" s="1"/>
      </tp>
    </main>
    <main first="connect.rtdsub">
      <tp>
        <v>-681000</v>
        <stp/>
        <stp>EBOND_POSITION|88609=20044787</stp>
        <stp>AMOUNT</stp>
        <stp>RMDS</stp>
        <stp/>
        <stp/>
        <tr r="G755" s="1"/>
      </tp>
    </main>
    <main first="connect.rtdsub">
      <tp>
        <v>-3250000</v>
        <stp/>
        <stp>EBOND_POSITION|88603=17567345</stp>
        <stp>AMOUNT</stp>
        <stp>RMDS</stp>
        <stp/>
        <stp/>
        <tr r="G996" s="1"/>
      </tp>
      <tp>
        <v>0</v>
        <stp/>
        <stp>EBOND_POSITION|88606=17704823</stp>
        <stp>AMOUNT</stp>
        <stp>RMDS</stp>
        <stp/>
        <stp/>
        <tr r="G1120" s="1"/>
      </tp>
    </main>
    <main first="bloomberg.rtd">
      <tp>
        <v>2.75</v>
        <stp/>
        <stp>##V3_BDPV12</stp>
        <stp>XS1067862919 Corp</stp>
        <stp>cpn</stp>
        <stp>[AutoPrice 28.xlsm]front!R1124C5</stp>
        <tr r="E1124" s="1"/>
      </tp>
    </main>
    <main first="connect.rtdsub">
      <tp>
        <v>-932000</v>
        <stp/>
        <stp>EBOND_POSITION|88609=17304923</stp>
        <stp>AMOUNT</stp>
        <stp>RMDS</stp>
        <stp/>
        <stp/>
        <tr r="G751" s="1"/>
      </tp>
      <tp>
        <v>0</v>
        <stp/>
        <stp>EBOND_POSITION|88597=13627651</stp>
        <stp>AMOUNT</stp>
        <stp>RMDS</stp>
        <stp/>
        <stp/>
        <tr r="G868" s="1"/>
      </tp>
      <tp>
        <v>6048000</v>
        <stp/>
        <stp>EBOND_POSITION|88612=17354556</stp>
        <stp>AMOUNT</stp>
        <stp>RMDS</stp>
        <stp/>
        <stp/>
        <tr r="G473" s="1"/>
      </tp>
      <tp>
        <v>0</v>
        <stp/>
        <stp>EBOND_POSITION|88606=19514892</stp>
        <stp>AMOUNT</stp>
        <stp>RMDS</stp>
        <stp/>
        <stp/>
        <tr r="G1134" s="1"/>
      </tp>
      <tp>
        <v>0</v>
        <stp/>
        <stp>EBOND_POSITION|88600=20027111</stp>
        <stp>AMOUNT</stp>
        <stp>RMDS</stp>
        <stp/>
        <stp/>
        <tr r="G347" s="1"/>
      </tp>
    </main>
    <main first="bloomberg.rtd">
      <tp>
        <v>30.150570439784318</v>
        <stp/>
        <stp>##V3_BDPV12</stp>
        <stp>NL0000117190 @bgn  Corp</stp>
        <stp>asset_swap_spd_mid</stp>
        <stp>[AutoPrice 28.xlsm]front!R563C40</stp>
        <tr r="AN563" s="1"/>
      </tp>
    </main>
    <main first="connect.rtdsub">
      <tp>
        <v>0</v>
        <stp/>
        <stp>EBOND_POSITION|88609=12025071</stp>
        <stp>AMOUNT</stp>
        <stp>RMDS</stp>
        <stp/>
        <stp/>
        <tr r="G707" s="1"/>
      </tp>
      <tp>
        <v>0</v>
        <stp/>
        <stp>EBOND_POSITION|88600=15275734</stp>
        <stp>AMOUNT</stp>
        <stp>RMDS</stp>
        <stp/>
        <stp/>
        <tr r="G279" s="1"/>
      </tp>
      <tp>
        <v>0</v>
        <stp/>
        <stp>EBOND_POSITION|88609=10835000</stp>
        <stp>AMOUNT</stp>
        <stp>RMDS</stp>
        <stp/>
        <stp/>
        <tr r="G742" s="1"/>
      </tp>
    </main>
    <main first="bloomberg.rtd">
      <tp>
        <v>4.875</v>
        <stp/>
        <stp>##V3_BDPV12</stp>
        <stp>XS0943371194 Corp</stp>
        <stp>cpn</stp>
        <stp>[AutoPrice 28.xlsm]front!R1231C5</stp>
        <tr r="E1231" s="1"/>
      </tp>
    </main>
    <main first="connect.rtdsub">
      <tp>
        <v>20000</v>
        <stp/>
        <stp>EBOND_POSITION|140433=8998628</stp>
        <stp>AMOUNT</stp>
        <stp>RMDS</stp>
        <stp/>
        <stp/>
        <tr r="G192" s="1"/>
      </tp>
    </main>
    <main first="bloomberg.rtd">
      <tp>
        <v>5</v>
        <stp/>
        <stp>##V3_BDPV12</stp>
        <stp>XS0452187916 Corp</stp>
        <stp>cpn</stp>
        <stp>[AutoPrice 28.xlsm]front!R1151C5</stp>
        <tr r="E1151" s="1"/>
      </tp>
    </main>
    <main first="connect.rtdsub">
      <tp>
        <v>0</v>
        <stp/>
        <stp>EBOND_POSITION|88606=19112532</stp>
        <stp>AMOUNT</stp>
        <stp>RMDS</stp>
        <stp/>
        <stp/>
        <tr r="G1133" s="1"/>
      </tp>
    </main>
    <main first="connect.rtdsub">
      <tp>
        <v>1600000</v>
        <stp/>
        <stp>EBOND_POSITION|88618=10152636</stp>
        <stp>AMOUNT</stp>
        <stp>RMDS</stp>
        <stp/>
        <stp/>
        <tr r="G87" s="1"/>
      </tp>
    </main>
    <main first="bloomberg.rtd">
      <tp>
        <v>6.875</v>
        <stp/>
        <stp>##V3_BDPV12</stp>
        <stp>XS0903872603 Corp</stp>
        <stp>cpn</stp>
        <stp>[AutoPrice 28.xlsm]front!R1246C5</stp>
        <tr r="E1246" s="1"/>
      </tp>
    </main>
    <main first="connect.rtdsub">
      <tp>
        <v>0</v>
        <stp/>
        <stp>EBOND_POSITION|88612=21061625</stp>
        <stp>AMOUNT</stp>
        <stp>RMDS</stp>
        <stp/>
        <stp/>
        <tr r="G391" s="1"/>
      </tp>
      <tp>
        <v>801000</v>
        <stp/>
        <stp>EBOND_POSITION|88597=14141807</stp>
        <stp>AMOUNT</stp>
        <stp>RMDS</stp>
        <stp/>
        <stp/>
        <tr r="G871" s="1"/>
      </tp>
      <tp>
        <v>0</v>
        <stp/>
        <stp>EBOND_POSITION|88597=15360755</stp>
        <stp>AMOUNT</stp>
        <stp>RMDS</stp>
        <stp/>
        <stp/>
        <tr r="G869" s="1"/>
      </tp>
      <tp>
        <v>0</v>
        <stp/>
        <stp>EBOND_POSITION|88609=18423101</stp>
        <stp>AMOUNT</stp>
        <stp>RMDS</stp>
        <stp/>
        <stp/>
        <tr r="G721" s="1"/>
      </tp>
      <tp>
        <v>0</v>
        <stp/>
        <stp>EBOND_POSITION|88606=18543547</stp>
        <stp>AMOUNT</stp>
        <stp>RMDS</stp>
        <stp/>
        <stp/>
        <tr r="G1067" s="1"/>
      </tp>
      <tp>
        <v>2088000</v>
        <stp/>
        <stp>EBOND_POSITION|88597=14750016</stp>
        <stp>AMOUNT</stp>
        <stp>RMDS</stp>
        <stp/>
        <stp/>
        <tr r="G814" s="1"/>
      </tp>
      <tp>
        <v>2000</v>
        <stp/>
        <stp>EBOND_POSITION|88600=14233910</stp>
        <stp>AMOUNT</stp>
        <stp>RMDS</stp>
        <stp/>
        <stp/>
        <tr r="G282" s="1"/>
      </tp>
      <tp>
        <v>500000</v>
        <stp/>
        <stp>EBOND_POSITION|88600=10803323</stp>
        <stp>AMOUNT</stp>
        <stp>RMDS</stp>
        <stp/>
        <stp/>
        <tr r="G346" s="1"/>
      </tp>
      <tp>
        <v>-1500000</v>
        <stp/>
        <stp>EBOND_POSITION|88609=17313512</stp>
        <stp>AMOUNT</stp>
        <stp>RMDS</stp>
        <stp/>
        <stp/>
        <tr r="G696" s="1"/>
      </tp>
      <tp>
        <v>200000</v>
        <stp/>
        <stp>EBOND_POSITION|88603=21260355</stp>
        <stp>AMOUNT</stp>
        <stp>RMDS</stp>
        <stp/>
        <stp/>
        <tr r="G925" s="1"/>
      </tp>
      <tp>
        <v>0</v>
        <stp/>
        <stp>EBOND_POSITION|88606=12743347</stp>
        <stp>AMOUNT</stp>
        <stp>RMDS</stp>
        <stp/>
        <stp/>
        <tr r="G1085" s="1"/>
      </tp>
      <tp>
        <v>0</v>
        <stp/>
        <stp>EBOND_POSITION|88603=15503403</stp>
        <stp>AMOUNT</stp>
        <stp>RMDS</stp>
        <stp/>
        <stp/>
        <tr r="G939" s="1"/>
      </tp>
      <tp>
        <v>0</v>
        <stp/>
        <stp>EBOND_POSITION|88612=12403303</stp>
        <stp>AMOUNT</stp>
        <stp>RMDS</stp>
        <stp/>
        <stp/>
        <tr r="G504" s="1"/>
      </tp>
    </main>
    <main first="bloomberg.rtd">
      <tp>
        <v>4.375</v>
        <stp/>
        <stp>##V3_BDPV12</stp>
        <stp>XS0831370613 Corp</stp>
        <stp>cpn</stp>
        <stp>[AutoPrice 28.xlsm]front!R1207C5</stp>
        <tr r="E1207" s="1"/>
      </tp>
    </main>
    <main first="connect.rtdsub">
      <tp>
        <v>0</v>
        <stp/>
        <stp>EBOND_POSITION|88597=10343047</stp>
        <stp>AMOUNT</stp>
        <stp>RMDS</stp>
        <stp/>
        <stp/>
        <tr r="G813" s="1"/>
      </tp>
      <tp>
        <v>0</v>
        <stp/>
        <stp>EBOND_POSITION|88597=13363915</stp>
        <stp>AMOUNT</stp>
        <stp>RMDS</stp>
        <stp/>
        <stp/>
        <tr r="G782" s="1"/>
      </tp>
    </main>
    <main first="connect.rtdsub">
      <tp>
        <v>0</v>
        <stp/>
        <stp>EBOND_POSITION|88612=20333640</stp>
        <stp>AMOUNT</stp>
        <stp>RMDS</stp>
        <stp/>
        <stp/>
        <tr r="G385" s="1"/>
      </tp>
      <tp>
        <v>6437000</v>
        <stp/>
        <stp>EBOND_POSITION|88603=13420521</stp>
        <stp>AMOUNT</stp>
        <stp>RMDS</stp>
        <stp/>
        <stp/>
        <tr r="G1021" s="1"/>
      </tp>
      <tp>
        <v>250000</v>
        <stp/>
        <stp>EBOND_POSITION|88618=21173544</stp>
        <stp>AMOUNT</stp>
        <stp>RMDS</stp>
        <stp/>
        <stp/>
        <tr r="G126" s="1"/>
      </tp>
      <tp>
        <v>0</v>
        <stp/>
        <stp>EBOND_POSITION|88603=16251436</stp>
        <stp>AMOUNT</stp>
        <stp>RMDS</stp>
        <stp/>
        <stp/>
        <tr r="G1008" s="1"/>
      </tp>
      <tp t="s">
        <v>#N/A</v>
        <stp/>
        <stp>EBOND_POSITION|88597=10022881</stp>
        <stp>AMOUNT</stp>
        <stp>RMDS</stp>
        <stp/>
        <stp/>
        <tr r="G805" s="1"/>
      </tp>
    </main>
    <main first="bloomberg.rtd">
      <tp>
        <v>2.875</v>
        <stp/>
        <stp>##V3_BDPV12</stp>
        <stp>XS0863127279 Corp</stp>
        <stp>cpn</stp>
        <stp>[AutoPrice 28.xlsm]front!R1008C5</stp>
        <tr r="E1008" s="1"/>
      </tp>
    </main>
    <main first="connect.rtdsub">
      <tp>
        <v>0</v>
        <stp/>
        <stp>EBOND_POSITION|142977=3954400</stp>
        <stp>AMOUNT</stp>
        <stp>RMDS</stp>
        <stp/>
        <stp/>
        <tr r="G1264" s="1"/>
      </tp>
    </main>
    <main first="bloomberg.rtd">
      <tp>
        <v>2.5</v>
        <stp/>
        <stp>##V3_BDPV12</stp>
        <stp>XS0896144655 Corp</stp>
        <stp>cpn</stp>
        <stp>[AutoPrice 28.xlsm]front!R1052C5</stp>
        <tr r="E1052" s="1"/>
      </tp>
    </main>
    <main first="connect.rtdsub">
      <tp>
        <v>0</v>
        <stp/>
        <stp>EBOND_POSITION|88612=20179964</stp>
        <stp>AMOUNT</stp>
        <stp>RMDS</stp>
        <stp/>
        <stp/>
        <tr r="G552" s="1"/>
      </tp>
      <tp>
        <v>150000</v>
        <stp/>
        <stp>EBOND_POSITION|88609=21069995</stp>
        <stp>AMOUNT</stp>
        <stp>RMDS</stp>
        <stp/>
        <stp/>
        <tr r="G714" s="1"/>
      </tp>
      <tp>
        <v>0</v>
        <stp/>
        <stp>EBOND_POSITION|140142=2420412</stp>
        <stp>AMOUNT</stp>
        <stp>RMDS</stp>
        <stp/>
        <stp/>
        <tr r="G1154" s="1"/>
      </tp>
      <tp>
        <v>-909000</v>
        <stp/>
        <stp>EBOND_POSITION|88597=17138050</stp>
        <stp>AMOUNT</stp>
        <stp>RMDS</stp>
        <stp/>
        <stp/>
        <tr r="G838" s="1"/>
      </tp>
      <tp>
        <v>-550000</v>
        <stp/>
        <stp>EBOND_POSITION|140142=8801430</stp>
        <stp>AMOUNT</stp>
        <stp>RMDS</stp>
        <stp/>
        <stp/>
        <tr r="G1178" s="1"/>
      </tp>
      <tp>
        <v>0</v>
        <stp/>
        <stp>EBOND_POSITION|88618=21148557</stp>
        <stp>AMOUNT</stp>
        <stp>RMDS</stp>
        <stp/>
        <stp/>
        <tr r="G118" s="1"/>
      </tp>
      <tp>
        <v>0</v>
        <stp/>
        <stp>EBOND_POSITION|88618=19708383</stp>
        <stp>AMOUNT</stp>
        <stp>RMDS</stp>
        <stp/>
        <stp/>
        <tr r="G91" s="1"/>
      </tp>
      <tp>
        <v>0</v>
        <stp/>
        <stp>EBOND_POSITION|88609=17138900</stp>
        <stp>AMOUNT</stp>
        <stp>RMDS</stp>
        <stp/>
        <stp/>
        <tr r="G677" s="1"/>
      </tp>
      <tp>
        <v>4624000</v>
        <stp/>
        <stp>EBOND_POSITION|88612=16248737</stp>
        <stp>AMOUNT</stp>
        <stp>RMDS</stp>
        <stp/>
        <stp/>
        <tr r="G483" s="1"/>
      </tp>
      <tp>
        <v>4980000</v>
        <stp/>
        <stp>EBOND_POSITION|140433=7843945</stp>
        <stp>AMOUNT</stp>
        <stp>RMDS</stp>
        <stp/>
        <stp/>
        <tr r="G177" s="1"/>
      </tp>
      <tp>
        <v>0</v>
        <stp/>
        <stp>EBOND_POSITION|88612=10209303</stp>
        <stp>AMOUNT</stp>
        <stp>RMDS</stp>
        <stp/>
        <stp/>
        <tr r="G572" s="1"/>
      </tp>
      <tp>
        <v>0</v>
        <stp/>
        <stp>EBOND_POSITION|88597=21069985</stp>
        <stp>AMOUNT</stp>
        <stp>RMDS</stp>
        <stp/>
        <stp/>
        <tr r="G794" s="1"/>
      </tp>
      <tp>
        <v>0</v>
        <stp/>
        <stp>EBOND_POSITION|88609=15809513</stp>
        <stp>AMOUNT</stp>
        <stp>RMDS</stp>
        <stp/>
        <stp/>
        <tr r="G621" s="1"/>
      </tp>
    </main>
    <main first="bloomberg.rtd">
      <tp>
        <v>106.881</v>
        <stp/>
        <stp>##V3_BDPV12</stp>
        <stp>XS0472940617 @bgn Corp</stp>
        <stp>LAST_PRICE</stp>
        <stp>[AutoPrice 28.xlsm]front!R77C16</stp>
        <tr r="P77" s="1"/>
      </tp>
      <tp>
        <v>101.075</v>
        <stp/>
        <stp>##V3_BDPV12</stp>
        <stp>XS0201168894 @bgn Corp</stp>
        <stp>LAST_PRICE</stp>
        <stp>[AutoPrice 28.xlsm]front!R79C16</stp>
        <tr r="P79" s="1"/>
      </tp>
      <tp>
        <v>113.258</v>
        <stp/>
        <stp>##V3_BDPV12</stp>
        <stp>XS0490093480 @bgn Corp</stp>
        <stp>LAST_PRICE</stp>
        <stp>[AutoPrice 28.xlsm]front!R65C16</stp>
        <tr r="P65" s="1"/>
      </tp>
      <tp>
        <v>105.482</v>
        <stp/>
        <stp>##V3_BDPV12</stp>
        <stp>XS0857872500 @bgn Corp</stp>
        <stp>LAST_PRICE</stp>
        <stp>[AutoPrice 28.xlsm]front!R92C16</stp>
        <tr r="P92" s="1"/>
      </tp>
      <tp>
        <v>0.77208778955508706</v>
        <stp/>
        <stp>##V3_BDPV12</stp>
        <stp>XS0214238239 @bgn  Corp</stp>
        <stp>risk_mid</stp>
        <stp>[AutoPrice 28.xlsm]front!R1019C36</stp>
        <tr r="AJ1019" s="1"/>
      </tp>
      <tp>
        <v>7.2063592135080512</v>
        <stp/>
        <stp>##V3_BDPV12</stp>
        <stp>XS0997941355 @bgn  Corp</stp>
        <stp>risk_mid</stp>
        <stp>[AutoPrice 28.xlsm]front!R1012C36</stp>
        <tr r="AJ1012" s="1"/>
      </tp>
      <tp>
        <v>4.8895751000834764</v>
        <stp/>
        <stp>##V3_BDPV12</stp>
        <stp>XS0806449814 @bgn  Corp</stp>
        <stp>risk_mid</stp>
        <stp>[AutoPrice 28.xlsm]front!R1215C36</stp>
        <tr r="AJ1215" s="1"/>
      </tp>
      <tp>
        <v>21.503952672376933</v>
        <stp/>
        <stp>##V3_BDPV12</stp>
        <stp>XS0272770396 @bgn  Corp</stp>
        <stp>asset_swap_spd_mid</stp>
        <stp>[AutoPrice 28.xlsm]front!R21C40</stp>
        <tr r="AN21" s="1"/>
      </tp>
      <tp t="s">
        <v>FLOATING</v>
        <stp/>
        <stp>##V3_BDPV12</stp>
        <stp>XS0197508764 Corp</stp>
        <stp>cpn typ</stp>
        <stp>[AutoPrice 28.xlsm]front!R7C5</stp>
        <tr r="E7" s="1"/>
      </tp>
      <tp>
        <v>130.76858539697685</v>
        <stp/>
        <stp>##V3_BDPV12</stp>
        <stp>XS0452314536 @bgn  Corp</stp>
        <stp>asset_swap_spd_mid</stp>
        <stp>[AutoPrice 28.xlsm]front!R61C40</stp>
        <tr r="AN61" s="1"/>
      </tp>
      <tp>
        <v>17.761915136561814</v>
        <stp/>
        <stp>##V3_BDPV12</stp>
        <stp>XS0245166367 @bgn  Corp</stp>
        <stp>asset_swap_spd_mid</stp>
        <stp>[AutoPrice 28.xlsm]front!R17C40</stp>
        <tr r="AN17" s="1"/>
      </tp>
      <tp>
        <v>1.421299169131629</v>
        <stp/>
        <stp>##V3_BDPV12</stp>
        <stp>XS0853679867 @bgn  Corp</stp>
        <stp>risk_mid</stp>
        <stp>[AutoPrice 28.xlsm]front!R1211C36</stp>
        <tr r="AJ1211" s="1"/>
      </tp>
      <tp>
        <v>6.0223976002383495</v>
        <stp/>
        <stp>##V3_BDPV12</stp>
        <stp>XS0827692269 @bgn  Corp</stp>
        <stp>risk_mid</stp>
        <stp>[AutoPrice 28.xlsm]front!R1149C36</stp>
        <tr r="AJ1149" s="1"/>
      </tp>
      <tp>
        <v>6.8176529679895737</v>
        <stp/>
        <stp>##V3_BDPV12</stp>
        <stp>XS0981438582 @bgn  Corp</stp>
        <stp>risk_mid</stp>
        <stp>[AutoPrice 28.xlsm]front!R1179C36</stp>
        <tr r="AJ1179" s="1"/>
      </tp>
      <tp>
        <v>44.607200735772075</v>
        <stp/>
        <stp>##V3_BDPV12</stp>
        <stp>XS0453908377 @bgn  Corp</stp>
        <stp>asset_swap_spd_mid</stp>
        <stp>[AutoPrice 28.xlsm]front!R30C40</stp>
        <tr r="AN30" s="1"/>
      </tp>
      <tp>
        <v>0.92876031537940662</v>
        <stp/>
        <stp>##V3_BDPV12</stp>
        <stp>XS0923613060 @bgn  Corp</stp>
        <stp>risk_mid</stp>
        <stp>[AutoPrice 28.xlsm]front!R1120C36</stp>
        <tr r="AJ1120" s="1"/>
      </tp>
      <tp>
        <v>2.9673473269440365</v>
        <stp/>
        <stp>##V3_BDPV12</stp>
        <stp>XS0614190477 @bgn  Corp</stp>
        <stp>risk_mid</stp>
        <stp>[AutoPrice 28.xlsm]front!R1191C36</stp>
        <tr r="AJ1191" s="1"/>
      </tp>
      <tp>
        <v>3.7010934687117469</v>
        <stp/>
        <stp>##V3_BDPV12</stp>
        <stp>XS0808632763 @bgn  Corp</stp>
        <stp>risk_mid</stp>
        <stp>[AutoPrice 28.xlsm]front!R1244C36</stp>
        <tr r="AJ1244" s="1"/>
      </tp>
      <tp>
        <v>0.17316397154090168</v>
        <stp/>
        <stp>##V3_BDPV12</stp>
        <stp>XS0954907431 @bgn  Corp</stp>
        <stp>risk_mid</stp>
        <stp>[AutoPrice 28.xlsm]front!R1121C36</stp>
        <tr r="AJ1121" s="1"/>
      </tp>
      <tp>
        <v>0.40803803703752806</v>
        <stp/>
        <stp>##V3_BDPV12</stp>
        <stp>XS0204395213 @bgn  Corp</stp>
        <stp>risk_mid</stp>
        <stp>[AutoPrice 28.xlsm]front!R1002C36</stp>
        <tr r="AJ1002" s="1"/>
      </tp>
      <tp>
        <v>35.936543239348453</v>
        <stp/>
        <stp>##V3_BDPV12</stp>
        <stp>XS0794230507 @bgn  Corp</stp>
        <stp>asset_swap_spd_mid</stp>
        <stp>[AutoPrice 28.xlsm]front!R28C40</stp>
        <tr r="AN28" s="1"/>
      </tp>
      <tp>
        <v>2.7902547624996998</v>
        <stp/>
        <stp>##V3_BDPV12</stp>
        <stp>XS0747771128 @bgn  Corp</stp>
        <stp>risk_mid</stp>
        <stp>[AutoPrice 28.xlsm]front!R1222C36</stp>
        <tr r="AJ1222" s="1"/>
      </tp>
      <tp>
        <v>26.019583624047375</v>
        <stp/>
        <stp>##V3_BDPV12</stp>
        <stp>XS0491042353 @bgn  Corp</stp>
        <stp>asset_swap_spd_mid</stp>
        <stp>[AutoPrice 28.xlsm]front!R22C40</stp>
        <tr r="AN22" s="1"/>
      </tp>
      <tp>
        <v>107.07899999999999</v>
        <stp/>
        <stp>##V3_BDPV12</stp>
        <stp>XS0863127279 @cbbt Corp</stp>
        <stp>LAST_PRICE</stp>
        <stp>[AutoPrice 28.xlsm]front!R1008C16</stp>
        <tr r="P1008" s="1"/>
      </tp>
      <tp>
        <v>1.7653547329608443</v>
        <stp/>
        <stp>##V3_BDPV12</stp>
        <stp>FR0011193531 @bgn  Corp</stp>
        <stp>risk_mid</stp>
        <stp>[AutoPrice 28.xlsm]front!R1044C36</stp>
        <tr r="AJ1044" s="1"/>
      </tp>
      <tp>
        <v>4.375</v>
        <stp/>
        <stp>##V3_BDPV12</stp>
        <stp>USF0819HE376 @bgn  Corp</stp>
        <stp>coupon</stp>
        <stp>[AutoPrice 28.xlsm]front!R834C42</stp>
        <tr r="AP834" s="1"/>
      </tp>
      <tp>
        <v>11.898958509202373</v>
        <stp/>
        <stp>##V3_BDPV12</stp>
        <stp>FR0011509488 @bgn  Corp</stp>
        <stp>risk_mid</stp>
        <stp>[AutoPrice 28.xlsm]front!R1039C36</stp>
        <tr r="AJ1039" s="1"/>
      </tp>
      <tp>
        <v>3.625</v>
        <stp/>
        <stp>##V3_BDPV12</stp>
        <stp>XS0842659343 @bgn  Corp</stp>
        <stp>coupon</stp>
        <stp>[AutoPrice 28.xlsm]front!R1147C42</stp>
        <tr r="AP1147" s="1"/>
      </tp>
      <tp>
        <v>5</v>
        <stp/>
        <stp>##V3_BDPV12</stp>
        <stp>FR0010327007 @bgn  Corp</stp>
        <stp>coupon</stp>
        <stp>[AutoPrice 28.xlsm]front!R1075C42</stp>
        <tr r="AP1075" s="1"/>
      </tp>
      <tp>
        <v>3.625</v>
        <stp/>
        <stp>##V3_BDPV12</stp>
        <stp>XS0760364116 @bgn  Corp</stp>
        <stp>coupon</stp>
        <stp>[AutoPrice 28.xlsm]front!R1118C42</stp>
        <tr r="AP1118" s="1"/>
      </tp>
      <tp>
        <v>4.875</v>
        <stp/>
        <stp>##V3_BDPV12</stp>
        <stp>FR0011043124 @bgn  Corp</stp>
        <stp>coupon</stp>
        <stp>[AutoPrice 28.xlsm]front!R1086C42</stp>
        <tr r="AP1086" s="1"/>
      </tp>
      <tp>
        <v>6.5</v>
        <stp/>
        <stp>##V3_BDPV12</stp>
        <stp>XS0972570351 @bgn  Corp</stp>
        <stp>coupon</stp>
        <stp>[AutoPrice 28.xlsm]front!R1259C42</stp>
        <tr r="AP1259" s="1"/>
      </tp>
      <tp>
        <v>4.25</v>
        <stp/>
        <stp>##V3_BDPV12</stp>
        <stp>XS0741137029 @bgn  Corp</stp>
        <stp>coupon</stp>
        <stp>[AutoPrice 28.xlsm]front!R1160C42</stp>
        <tr r="AP1160" s="1"/>
      </tp>
      <tp>
        <v>4.87</v>
        <stp/>
        <stp>##V3_BDPV12</stp>
        <stp>FR0011606169 @bgn  Corp</stp>
        <stp>coupon</stp>
        <stp>[AutoPrice 28.xlsm]front!R1228C42</stp>
        <tr r="AP1228" s="1"/>
      </tp>
      <tp>
        <v>3.625</v>
        <stp/>
        <stp>##V3_BDPV12</stp>
        <stp>XS1044811591 @bgn  Corp</stp>
        <stp>coupon</stp>
        <stp>[AutoPrice 28.xlsm]front!R1238C42</stp>
        <tr r="AP1238" s="1"/>
      </tp>
      <tp>
        <v>4.125</v>
        <stp/>
        <stp>##V3_BDPV12</stp>
        <stp>XS0243960290 @bgn  Corp</stp>
        <stp>coupon</stp>
        <stp>[AutoPrice 28.xlsm]front!R1184C42</stp>
        <tr r="AP1184" s="1"/>
      </tp>
      <tp>
        <v>3.375</v>
        <stp/>
        <stp>##V3_BDPV12</stp>
        <stp>FR0011225127 @bgn  Corp</stp>
        <stp>coupon</stp>
        <stp>[AutoPrice 28.xlsm]front!R1073C42</stp>
        <tr r="AP1073" s="1"/>
      </tp>
      <tp>
        <v>5.75</v>
        <stp/>
        <stp>##V3_BDPV12</stp>
        <stp>FR0011182112 @bgn  Corp</stp>
        <stp>coupon</stp>
        <stp>[AutoPrice 28.xlsm]front!R1085C42</stp>
        <tr r="AP1085" s="1"/>
      </tp>
      <tp>
        <v>5.25</v>
        <stp/>
        <stp>##V3_BDPV12</stp>
        <stp>XS0222524372 @bgn  Corp</stp>
        <stp>coupon</stp>
        <stp>[AutoPrice 28.xlsm]front!R1257C42</stp>
        <tr r="AP1257" s="1"/>
      </tp>
      <tp>
        <v>3</v>
        <stp/>
        <stp>##V3_BDPV12</stp>
        <stp>XS0787483626 @bgn  Corp</stp>
        <stp>coupon</stp>
        <stp>[AutoPrice 28.xlsm]front!R1105C42</stp>
        <tr r="AP1105" s="1"/>
      </tp>
      <tp>
        <v>4.375</v>
        <stp/>
        <stp>##V3_BDPV12</stp>
        <stp>XS0951567030 @bgn  Corp</stp>
        <stp>coupon</stp>
        <stp>[AutoPrice 28.xlsm]front!R1140C42</stp>
        <tr r="AP1140" s="1"/>
      </tp>
      <tp>
        <v>5</v>
        <stp/>
        <stp>##V3_BDPV12</stp>
        <stp>XS0731071055 @bgn  Corp</stp>
        <stp>coupon</stp>
        <stp>[AutoPrice 28.xlsm]front!R1028C42</stp>
        <tr r="AP1028" s="1"/>
      </tp>
      <tp>
        <v>5.7452468399077361E-2</v>
        <stp/>
        <stp>##V3_BDPV12</stp>
        <stp>AT0000A0H999 @bgn  Corp</stp>
        <stp>risk_mid</stp>
        <stp>[AutoPrice 28.xlsm]front!R1027C36</stp>
        <tr r="AJ1027" s="1"/>
      </tp>
      <tp>
        <v>2.75</v>
        <stp/>
        <stp>##V3_BDPV12</stp>
        <stp>XS0794392588 @bgn  Corp</stp>
        <stp>coupon</stp>
        <stp>[AutoPrice 28.xlsm]front!R1104C42</stp>
        <tr r="AP1104" s="1"/>
      </tp>
      <tp>
        <v>3.75</v>
        <stp/>
        <stp>##V3_BDPV12</stp>
        <stp>FR0011075183 @bgn  Corp</stp>
        <stp>coupon</stp>
        <stp>[AutoPrice 28.xlsm]front!R1131C42</stp>
        <tr r="AP1131" s="1"/>
      </tp>
      <tp>
        <v>5.875</v>
        <stp/>
        <stp>##V3_BDPV12</stp>
        <stp>XS0925126491 @bgn  Corp</stp>
        <stp>coupon</stp>
        <stp>[AutoPrice 28.xlsm]front!R1088C42</stp>
        <tr r="AP1088" s="1"/>
      </tp>
      <tp>
        <v>5</v>
        <stp/>
        <stp>##V3_BDPV12</stp>
        <stp>XS0193947271 @bgn  Corp</stp>
        <stp>coupon</stp>
        <stp>[AutoPrice 28.xlsm]front!R1053C42</stp>
        <tr r="AP1053" s="1"/>
      </tp>
      <tp>
        <v>5.25</v>
        <stp/>
        <stp>##V3_BDPV12</stp>
        <stp>XS0266838746 @bgn  Corp</stp>
        <stp>coupon</stp>
        <stp>[AutoPrice 28.xlsm]front!R1254C42</stp>
        <tr r="AP1254" s="1"/>
      </tp>
      <tp>
        <v>3.25</v>
        <stp/>
        <stp>##V3_BDPV12</stp>
        <stp>XS0951565091 @bgn  Corp</stp>
        <stp>coupon</stp>
        <stp>[AutoPrice 28.xlsm]front!R1163C42</stp>
        <tr r="AP1163" s="1"/>
      </tp>
      <tp>
        <v>4.125</v>
        <stp/>
        <stp>##V3_BDPV12</stp>
        <stp>FR0010883058 @bgn  Corp</stp>
        <stp>coupon</stp>
        <stp>[AutoPrice 28.xlsm]front!R1074C42</stp>
        <tr r="AP1074" s="1"/>
      </tp>
      <tp>
        <v>6.8739212595623655</v>
        <stp/>
        <stp>##V3_BDPV12</stp>
        <stp>XS0765448757 @bval  Corp</stp>
        <stp>risk_mid</stp>
        <stp>[AutoPrice 28.xlsm]front!R1024C36</stp>
        <tr r="AJ1024" s="1"/>
      </tp>
    </main>
    <main first="connect.rtdsub">
      <tp t="s">
        <v>PNLNA 3 7/8 01 J</v>
        <stp/>
        <stp>EBOND_LDN|3838367</stp>
        <stp>DSPLY_NAME</stp>
        <stp>RMDS</stp>
        <stp/>
        <stp/>
        <tr r="AQ563" s="1"/>
      </tp>
      <tp t="s">
        <v>ABESM 4 7/8 27 O</v>
        <stp/>
        <stp>EBOND_LDN|5368192</stp>
        <stp>DSPLY_NAME</stp>
        <stp>RMDS</stp>
        <stp/>
        <stp/>
        <tr r="AQ1037" s="1"/>
      </tp>
      <tp t="s">
        <v>ALVGR 5 3/8 29 M</v>
        <stp/>
        <stp>EBOND_LDN|4718375</stp>
        <stp>DSPLY_NAME</stp>
        <stp>RMDS</stp>
        <stp/>
        <stp/>
        <tr r="AQ89" s="1"/>
      </tp>
      <tp t="s">
        <v xml:space="preserve">TELEFO 0 02 Jun </v>
        <stp/>
        <stp>EBOND_LDN|8538327</stp>
        <stp>DSPLY_NAME</stp>
        <stp>RMDS</stp>
        <stp/>
        <stp/>
        <tr r="AQ685" s="1"/>
      </tp>
      <tp t="s">
        <v>MAPSM 5.921 24 J</v>
        <stp/>
        <stp>EBOND_LDN|6309604</stp>
        <stp>DSPLY_NAME</stp>
        <stp>RMDS</stp>
        <stp/>
        <stp/>
        <tr r="AQ130" s="1"/>
      </tp>
      <tp t="s">
        <v xml:space="preserve">BATSLN 5 3/8 29 </v>
        <stp/>
        <stp>EBOND_LDN|6229636</stp>
        <stp>DSPLY_NAME</stp>
        <stp>RMDS</stp>
        <stp/>
        <stp/>
        <tr r="AQ405" s="1"/>
      </tp>
      <tp t="s">
        <v>DSM 4 10 Nov 201</v>
        <stp/>
        <stp>EBOND_LDN|4429096</stp>
        <stp>DSPLY_NAME</stp>
        <stp>RMDS</stp>
        <stp/>
        <stp/>
        <tr r="AQ947" s="1"/>
      </tp>
      <tp t="s">
        <v>NGGLN 4 3/8 10 M</v>
        <stp/>
        <stp>EBOND_LDN|3639707</stp>
        <stp>DSPLY_NAME</stp>
        <stp>RMDS</stp>
        <stp/>
        <stp/>
        <tr r="AQ301" s="1"/>
      </tp>
      <tp t="s">
        <v xml:space="preserve">OLDMUT 5 29 Nov </v>
        <stp/>
        <stp>EBOND_LDN|4409864</stp>
        <stp>DSPLY_NAME</stp>
        <stp>RMDS</stp>
        <stp/>
        <stp/>
        <tr r="AQ134" s="1"/>
      </tp>
      <tp t="s">
        <v>LUXIM 4 10 Nov 2</v>
        <stp/>
        <stp>EBOND_LDN|9669572</stp>
        <stp>DSPLY_NAME</stp>
        <stp>RMDS</stp>
        <stp/>
        <stp/>
        <tr r="AQ515" s="1"/>
      </tp>
      <tp t="s">
        <v>RHK 3 7/8 11 Mar</v>
        <stp/>
        <stp>EBOND_LDN|8959511</stp>
        <stp>DSPLY_NAME</stp>
        <stp>RMDS</stp>
        <stp/>
        <stp/>
        <tr r="AQ200" s="1"/>
      </tp>
      <tp t="s">
        <v xml:space="preserve">DBHNGR 4 3/8 23 </v>
        <stp/>
        <stp>EBOND_LDN|8509644</stp>
        <stp>DSPLY_NAME</stp>
        <stp>RMDS</stp>
        <stp/>
        <stp/>
        <tr r="AQ465" s="1"/>
      </tp>
      <tp t="s">
        <v>TITIM 5 1/8 25 J</v>
        <stp/>
        <stp>EBOND_LDN|9946860</stp>
        <stp>DSPLY_NAME</stp>
        <stp>RMDS</stp>
        <stp/>
        <stp/>
        <tr r="AQ704" s="1"/>
      </tp>
      <tp t="s">
        <v xml:space="preserve">PG 6 1/4 31 Jan </v>
        <stp/>
        <stp>EBOND_LDN|2016325</stp>
        <stp>DSPLY_NAME</stp>
        <stp>RMDS</stp>
        <stp/>
        <stp/>
        <tr r="AQ551" s="1"/>
      </tp>
      <tp t="s">
        <v xml:space="preserve">DBHNGR 3 1/2 10 </v>
        <stp/>
        <stp>EBOND_LDN|9206254</stp>
        <stp>DSPLY_NAME</stp>
        <stp>RMDS</stp>
        <stp/>
        <stp/>
        <tr r="AQ462" s="1"/>
      </tp>
      <tp t="s">
        <v>TLSAU 3 5/8 15 M</v>
        <stp/>
        <stp>EBOND_LDN|9616225</stp>
        <stp>DSPLY_NAME</stp>
        <stp>RMDS</stp>
        <stp/>
        <stp/>
        <tr r="AQ724" s="1"/>
      </tp>
      <tp t="s">
        <v xml:space="preserve">BATSLN 5 7/8 12 </v>
        <stp/>
        <stp>EBOND_LDN|6827686</stp>
        <stp>DSPLY_NAME</stp>
        <stp>RMDS</stp>
        <stp/>
        <stp/>
        <tr r="AQ404" s="1"/>
      </tp>
      <tp t="s">
        <v>RWE 4 5/8 29 Sep</v>
        <stp/>
        <stp>EBOND_LDN|9517875</stp>
        <stp>DSPLY_NAME</stp>
        <stp>RMDS</stp>
        <stp/>
        <stp/>
        <tr r="AQ1252" s="1"/>
      </tp>
      <tp t="s">
        <v xml:space="preserve">TCHIBO 4 1/2 13 </v>
        <stp/>
        <stp>EBOND_LDN|3137137</stp>
        <stp>DSPLY_NAME</stp>
        <stp>RMDS</stp>
        <stp/>
        <stp/>
        <tr r="AQ583" s="1"/>
      </tp>
      <tp t="s">
        <v>#Stale</v>
        <stp/>
        <stp>EBOND_LDN|3967832</stp>
        <stp>DSPLY_NAME</stp>
        <stp>RMDS</stp>
        <stp/>
        <stp/>
        <tr r="AQ237" s="1"/>
      </tp>
      <tp t="s">
        <v>IMTLN 7 1/4 15 S</v>
        <stp/>
        <stp>EBOND_LDN|7407904</stp>
        <stp>DSPLY_NAME</stp>
        <stp>RMDS</stp>
        <stp/>
        <stp/>
        <tr r="AQ500" s="1"/>
      </tp>
      <tp t="s">
        <v xml:space="preserve">RENAUL 4 3/8 27 </v>
        <stp/>
        <stp>EBOND_LDN|8804864</stp>
        <stp>DSPLY_NAME</stp>
        <stp>RMDS</stp>
        <stp/>
        <stp/>
        <tr r="AQ846" s="1"/>
      </tp>
      <tp t="s">
        <v xml:space="preserve">GE 5 1/2 15 Sep </v>
        <stp/>
        <stp>EBOND_LDN|8954881</stp>
        <stp>DSPLY_NAME</stp>
        <stp>RMDS</stp>
        <stp/>
        <stp/>
        <tr r="AQ43" s="1"/>
      </tp>
      <tp t="s">
        <v>TITIM 7 3/4 24 J</v>
        <stp/>
        <stp>EBOND_LDN|2124796</stp>
        <stp>DSPLY_NAME</stp>
        <stp>RMDS</stp>
        <stp/>
        <stp/>
        <tr r="AQ716" s="1"/>
      </tp>
      <tp t="s">
        <v xml:space="preserve">PEUGOT 5 5/8 29 </v>
        <stp/>
        <stp>EBOND_LDN|9254121</stp>
        <stp>DSPLY_NAME</stp>
        <stp>RMDS</stp>
        <stp/>
        <stp/>
        <tr r="AQ830" s="1"/>
      </tp>
      <tp t="s">
        <v>LGFP 5 13 Apr 20</v>
        <stp/>
        <stp>EBOND_LDN|9054391</stp>
        <stp>DSPLY_NAME</stp>
        <stp>RMDS</stp>
        <stp/>
        <stp/>
        <tr r="AQ984" s="1"/>
      </tp>
      <tp t="s">
        <v xml:space="preserve">AEMSPA 4 1/2 02 </v>
        <stp/>
        <stp>EBOND_LDN|8624296</stp>
        <stp>DSPLY_NAME</stp>
        <stp>RMDS</stp>
        <stp/>
        <stp/>
        <tr r="AQ1138" s="1"/>
      </tp>
      <tp t="s">
        <v xml:space="preserve">VOD 4.65 20 Jan </v>
        <stp/>
        <stp>EBOND_LDN|8804444</stp>
        <stp>DSPLY_NAME</stp>
        <stp>RMDS</stp>
        <stp/>
        <stp/>
        <tr r="AQ748" s="1"/>
      </tp>
      <tp t="s">
        <v>ENBW 4 7/8 16 Ja</v>
        <stp/>
        <stp>EBOND_LDN|3405364</stp>
        <stp>DSPLY_NAME</stp>
        <stp>RMDS</stp>
        <stp/>
        <stp/>
        <tr r="AQ264" s="1"/>
      </tp>
      <tp t="s">
        <v>#Stale</v>
        <stp/>
        <stp>EBOND_LDN|2245810</stp>
        <stp>DSPLY_NAME</stp>
        <stp>RMDS</stp>
        <stp/>
        <stp/>
        <tr r="AQ320" s="1"/>
      </tp>
      <tp t="s">
        <v>ORAFP 3 5/8 14 O</v>
        <stp/>
        <stp>EBOND_LDN|4365902</stp>
        <stp>DSPLY_NAME</stp>
        <stp>RMDS</stp>
        <stp/>
        <stp/>
        <tr r="AQ646" s="1"/>
      </tp>
      <tp t="s">
        <v>DGFP 5 1/4 30 Ap</v>
        <stp/>
        <stp>EBOND_LDN|2322546</stp>
        <stp>DSPLY_NAME</stp>
        <stp>RMDS</stp>
        <stp/>
        <stp/>
        <tr r="AQ1071" s="1"/>
      </tp>
      <tp t="s">
        <v>ENBW 4 1/4 19 Oc</v>
        <stp/>
        <stp>EBOND_LDN|5362912</stp>
        <stp>DSPLY_NAME</stp>
        <stp>RMDS</stp>
        <stp/>
        <stp/>
        <tr r="AQ262" s="1"/>
      </tp>
      <tp t="s">
        <v xml:space="preserve">GE 5 1/4 18 May </v>
        <stp/>
        <stp>EBOND_LDN|7032807</stp>
        <stp>DSPLY_NAME</stp>
        <stp>RMDS</stp>
        <stp/>
        <stp/>
        <tr r="AQ12" s="1"/>
      </tp>
      <tp t="s">
        <v>IBESM 7 1/2 25 N</v>
        <stp/>
        <stp>EBOND_LDN|7673783</stp>
        <stp>DSPLY_NAME</stp>
        <stp>RMDS</stp>
        <stp/>
        <stp/>
        <tr r="AQ1188" s="1"/>
      </tp>
      <tp t="s">
        <v>CAFP 5 1/8 10 Oc</v>
        <stp/>
        <stp>EBOND_LDN|6473173</stp>
        <stp>DSPLY_NAME</stp>
        <stp>RMDS</stp>
        <stp/>
        <stp/>
        <tr r="AQ421" s="1"/>
      </tp>
      <tp t="s">
        <v xml:space="preserve">VATFAL 5 1/4 17 </v>
        <stp/>
        <stp>EBOND_LDN|8003744</stp>
        <stp>DSPLY_NAME</stp>
        <stp>RMDS</stp>
        <stp/>
        <stp/>
        <tr r="AQ354" s="1"/>
      </tp>
      <tp t="s">
        <v>BASGR 4 1/2 29 J</v>
        <stp/>
        <stp>EBOND_LDN|5030557</stp>
        <stp>DSPLY_NAME</stp>
        <stp>RMDS</stp>
        <stp/>
        <stp/>
        <tr r="AQ931" s="1"/>
      </tp>
      <tp t="s">
        <v>ORAFP 8 1/8 28 J</v>
        <stp/>
        <stp>EBOND_LDN|2120126</stp>
        <stp>DSPLY_NAME</stp>
        <stp>RMDS</stp>
        <stp/>
        <stp/>
        <tr r="AQ658" s="1"/>
      </tp>
      <tp t="s">
        <v>ATLIM 5 7/8 09 J</v>
        <stp/>
        <stp>EBOND_LDN|2440450</stp>
        <stp>DSPLY_NAME</stp>
        <stp>RMDS</stp>
        <stp/>
        <stp/>
        <tr r="AQ1060" s="1"/>
      </tp>
      <tp t="s">
        <v>LABFP 8 1/2 15 J</v>
        <stp/>
        <stp>EBOND_LDN|9940180</stp>
        <stp>DSPLY_NAME</stp>
        <stp>RMDS</stp>
        <stp/>
        <stp/>
        <tr r="AQ190" s="1"/>
      </tp>
      <tp t="s">
        <v xml:space="preserve">DT 4 1/4 13 Jul </v>
        <stp/>
        <stp>EBOND_LDN|9300424</stp>
        <stp>DSPLY_NAME</stp>
        <stp>RMDS</stp>
        <stp/>
        <stp/>
        <tr r="AQ620" s="1"/>
      </tp>
      <tp t="s">
        <v xml:space="preserve">INTNED 4 3/4 31 </v>
        <stp/>
        <stp>EBOND_LDN|6140870</stp>
        <stp>DSPLY_NAME</stp>
        <stp>RMDS</stp>
        <stp/>
        <stp/>
        <tr r="AQ69" s="1"/>
      </tp>
    </main>
    <main first="bloomberg.rtd">
      <tp>
        <v>26.813415376076925</v>
        <stp/>
        <stp>##V3_BDPV12</stp>
        <stp>US007924AH66 @bgn  Corp</stp>
        <stp>asset_swap_spd_mid</stp>
        <stp>[AutoPrice 28.xlsm]front!R48C40</stp>
        <tr r="AN48" s="1"/>
      </tp>
    </main>
    <main first="connect.rtdsub">
      <tp t="s">
        <v xml:space="preserve">VATFAL 5 18 Jun </v>
        <stp/>
        <stp>EBOND_LDN|2231517</stp>
        <stp>DSPLY_NAME</stp>
        <stp>RMDS</stp>
        <stp/>
        <stp/>
        <tr r="AQ355" s="1"/>
      </tp>
      <tp t="s">
        <v>GASSM 5 1/4 09 J</v>
        <stp/>
        <stp>EBOND_LDN|8321536</stp>
        <stp>DSPLY_NAME</stp>
        <stp>RMDS</stp>
        <stp/>
        <stp/>
        <tr r="AQ1168" s="1"/>
      </tp>
    </main>
    <main first="bloomberg.rtd">
      <tp>
        <v>3</v>
        <stp/>
        <stp>##V3_BDPV12</stp>
        <stp>FR0011531631 Corp</stp>
        <stp>cpn</stp>
        <stp>[AutoPrice 28.xlsm]front!R1048C5</stp>
        <tr r="E1048" s="1"/>
      </tp>
      <tp>
        <v>4.125</v>
        <stp/>
        <stp>##V3_BDPV12</stp>
        <stp>FR0011697010 Corp</stp>
        <stp>cpn</stp>
        <stp>[AutoPrice 28.xlsm]front!R1233C5</stp>
        <tr r="E1233" s="1"/>
      </tp>
    </main>
    <main first="connect.rtdsub">
      <tp t="s">
        <v>#N/A</v>
        <stp/>
        <stp>EBOND_POSITION|88600=20145876</stp>
        <stp>AMOUNT</stp>
        <stp>RMDS</stp>
        <stp/>
        <stp/>
        <tr r="G295" s="1"/>
      </tp>
    </main>
    <main first="bloomberg.rtd">
      <tp>
        <v>4.125</v>
        <stp/>
        <stp>##V3_BDPV12</stp>
        <stp>XS0479541699 Corp</stp>
        <stp>cpn</stp>
        <stp>[AutoPrice 28.xlsm]front!R1173C5</stp>
        <tr r="E1173" s="1"/>
      </tp>
      <tp>
        <v>5</v>
        <stp/>
        <stp>##V3_BDPV12</stp>
        <stp>XS1014997073 Corp</stp>
        <stp>cpn</stp>
        <stp>[AutoPrice 28.xlsm]front!R1240C5</stp>
        <tr r="E1240" s="1"/>
      </tp>
    </main>
    <main first="connect.rtdsub">
      <tp>
        <v>0</v>
        <stp/>
        <stp>EBOND_POSITION|88603=14657847</stp>
        <stp>AMOUNT</stp>
        <stp>RMDS</stp>
        <stp/>
        <stp/>
        <tr r="G986" s="1"/>
      </tp>
      <tp>
        <v>0</v>
        <stp/>
        <stp>EBOND_POSITION|88609=15277465</stp>
        <stp>AMOUNT</stp>
        <stp>RMDS</stp>
        <stp/>
        <stp/>
        <tr r="G672" s="1"/>
      </tp>
      <tp t="s">
        <v>#N/A</v>
        <stp/>
        <stp>EBOND_POSITION|88609=19327810</stp>
        <stp>AMOUNT</stp>
        <stp>RMDS</stp>
        <stp/>
        <stp/>
        <tr r="G664" s="1"/>
      </tp>
      <tp>
        <v>3355000</v>
        <stp/>
        <stp>EBOND_POSITION|88597=10724820</stp>
        <stp>AMOUNT</stp>
        <stp>RMDS</stp>
        <stp/>
        <stp/>
        <tr r="G829" s="1"/>
      </tp>
      <tp>
        <v>0</v>
        <stp/>
        <stp>EBOND_POSITION|88612=19857887</stp>
        <stp>AMOUNT</stp>
        <stp>RMDS</stp>
        <stp/>
        <stp/>
        <tr r="G548" s="1"/>
      </tp>
    </main>
    <main first="bloomberg.rtd">
      <tp>
        <v>3.375</v>
        <stp/>
        <stp>##V3_BDPV12</stp>
        <stp>XS0972530561 Corp</stp>
        <stp>cpn</stp>
        <stp>[AutoPrice 28.xlsm]front!R1051C5</stp>
        <tr r="E1051" s="1"/>
      </tp>
    </main>
    <main first="connect.rtdsub">
      <tp>
        <v>0</v>
        <stp/>
        <stp>EBOND_POSITION|88597=18944716</stp>
        <stp>AMOUNT</stp>
        <stp>RMDS</stp>
        <stp/>
        <stp/>
        <tr r="G892" s="1"/>
      </tp>
      <tp>
        <v>0</v>
        <stp/>
        <stp>EBOND_POSITION|88606=16217033</stp>
        <stp>AMOUNT</stp>
        <stp>RMDS</stp>
        <stp/>
        <stp/>
        <tr r="G1056" s="1"/>
      </tp>
      <tp>
        <v>0</v>
        <stp/>
        <stp>EBOND_POSITION|88618=16057257</stp>
        <stp>AMOUNT</stp>
        <stp>RMDS</stp>
        <stp/>
        <stp/>
        <tr r="G123" s="1"/>
      </tp>
      <tp>
        <v>0</v>
        <stp/>
        <stp>EBOND_POSITION|88597=17137531</stp>
        <stp>AMOUNT</stp>
        <stp>RMDS</stp>
        <stp/>
        <stp/>
        <tr r="G796" s="1"/>
      </tp>
      <tp>
        <v>-100000</v>
        <stp/>
        <stp>EBOND_POSITION|88600=19154487</stp>
        <stp>AMOUNT</stp>
        <stp>RMDS</stp>
        <stp/>
        <stp/>
        <tr r="G335" s="1"/>
      </tp>
    </main>
    <main first="connect.rtdsub">
      <tp>
        <v>0</v>
        <stp/>
        <stp>EBOND_POSITION|88606=21157327</stp>
        <stp>AMOUNT</stp>
        <stp>RMDS</stp>
        <stp/>
        <stp/>
        <tr r="G1040" s="1"/>
      </tp>
      <tp>
        <v>0</v>
        <stp/>
        <stp>EBOND_POSITION|88603=21157317</stp>
        <stp>AMOUNT</stp>
        <stp>RMDS</stp>
        <stp/>
        <stp/>
        <tr r="G962" s="1"/>
      </tp>
      <tp>
        <v>4442000</v>
        <stp/>
        <stp>EBOND_POSITION|88615=13404382</stp>
        <stp>AMOUNT</stp>
        <stp>RMDS</stp>
        <stp/>
        <stp/>
        <tr r="G11" s="1"/>
      </tp>
      <tp>
        <v>0</v>
        <stp/>
        <stp>EBOND_POSITION|88603=20027120</stp>
        <stp>AMOUNT</stp>
        <stp>RMDS</stp>
        <stp/>
        <stp/>
        <tr r="G913" s="1"/>
      </tp>
      <tp>
        <v>0</v>
        <stp/>
        <stp>EBOND_POSITION|88606=18455317</stp>
        <stp>AMOUNT</stp>
        <stp>RMDS</stp>
        <stp/>
        <stp/>
        <tr r="G1048" s="1"/>
      </tp>
    </main>
    <main first="connect.rtdsub">
      <tp>
        <v>0</v>
        <stp/>
        <stp>EBOND_POSITION|88606=18235601</stp>
        <stp>AMOUNT</stp>
        <stp>RMDS</stp>
        <stp/>
        <stp/>
        <tr r="G1111" s="1"/>
      </tp>
      <tp>
        <v>653000</v>
        <stp/>
        <stp>EBOND_POSITION|88600=18455487</stp>
        <stp>AMOUNT</stp>
        <stp>RMDS</stp>
        <stp/>
        <stp/>
        <tr r="G360" s="1"/>
      </tp>
      <tp>
        <v>0</v>
        <stp/>
        <stp>EBOND_POSITION|88609=12065314</stp>
        <stp>AMOUNT</stp>
        <stp>RMDS</stp>
        <stp/>
        <stp/>
        <tr r="G687" s="1"/>
      </tp>
    </main>
    <main first="bloomberg.rtd">
      <tp>
        <v>4.625</v>
        <stp/>
        <stp>##V3_BDPV12</stp>
        <stp>XS0204395213 Corp</stp>
        <stp>cpn</stp>
        <stp>[AutoPrice 28.xlsm]front!R1002C5</stp>
        <tr r="E1002" s="1"/>
      </tp>
    </main>
    <main first="connect.rtdsub">
      <tp>
        <v>0</v>
        <stp/>
        <stp>EBOND_POSITION|88612=17435311</stp>
        <stp>AMOUNT</stp>
        <stp>RMDS</stp>
        <stp/>
        <stp/>
        <tr r="G493" s="1"/>
      </tp>
    </main>
    <main first="bloomberg.rtd">
      <tp>
        <v>4.125</v>
        <stp/>
        <stp>##V3_BDPV12</stp>
        <stp>XS0747771128 Corp</stp>
        <stp>cpn</stp>
        <stp>[AutoPrice 28.xlsm]front!R1222C5</stp>
        <tr r="E1222" s="1"/>
      </tp>
    </main>
    <main first="connect.rtdsub">
      <tp>
        <v>0</v>
        <stp/>
        <stp>EBOND_POSITION|140142=9728773</stp>
        <stp>AMOUNT</stp>
        <stp>RMDS</stp>
        <stp/>
        <stp/>
        <tr r="G1157" s="1"/>
      </tp>
    </main>
    <main first="connect.rtdsub">
      <tp>
        <v>1457000</v>
        <stp/>
        <stp>EBOND_POSITION|88597=13721900</stp>
        <stp>AMOUNT</stp>
        <stp>RMDS</stp>
        <stp/>
        <stp/>
        <tr r="G890" s="1"/>
      </tp>
    </main>
    <main first="bloomberg.rtd">
      <tp>
        <v>6</v>
        <stp/>
        <stp>##V3_BDPV12</stp>
        <stp>XS0829360923 Corp</stp>
        <stp>cpn</stp>
        <stp>[AutoPrice 28.xlsm]front!R1177C5</stp>
        <tr r="E1177" s="1"/>
      </tp>
    </main>
    <main first="connect.rtdsub">
      <tp>
        <v>0</v>
        <stp/>
        <stp>EBOND_POSITION|88612=17452027</stp>
        <stp>AMOUNT</stp>
        <stp>RMDS</stp>
        <stp/>
        <stp/>
        <tr r="G400" s="1"/>
      </tp>
      <tp>
        <v>-67000</v>
        <stp/>
        <stp>EBOND_POSITION|88603=15332331</stp>
        <stp>AMOUNT</stp>
        <stp>RMDS</stp>
        <stp/>
        <stp/>
        <tr r="G994" s="1"/>
      </tp>
    </main>
    <main first="connect.rtdsub">
      <tp>
        <v>1730000</v>
        <stp/>
        <stp>EBOND_POSITION|88609=17733741</stp>
        <stp>AMOUNT</stp>
        <stp>RMDS</stp>
        <stp/>
        <stp/>
        <tr r="G643" s="1"/>
      </tp>
      <tp>
        <v>0</v>
        <stp/>
        <stp>EBOND_POSITION|88615=16523150</stp>
        <stp>AMOUNT</stp>
        <stp>RMDS</stp>
        <stp/>
        <stp/>
        <tr r="G74" s="1"/>
      </tp>
      <tp>
        <v>1835000</v>
        <stp/>
        <stp>EBOND_POSITION|88603=21240726</stp>
        <stp>AMOUNT</stp>
        <stp>RMDS</stp>
        <stp/>
        <stp/>
        <tr r="G997" s="1"/>
      </tp>
    </main>
    <main first="bloomberg.rtd">
      <tp>
        <v>4.875</v>
        <stp/>
        <stp>##V3_BDPV12</stp>
        <stp>XS0436320278 Corp</stp>
        <stp>cpn</stp>
        <stp>[AutoPrice 28.xlsm]front!R1224C5</stp>
        <tr r="E1224" s="1"/>
      </tp>
      <tp>
        <v>3.5</v>
        <stp/>
        <stp>##V3_BDPV12</stp>
        <stp>XS0222372178 Corp</stp>
        <stp>cpn</stp>
        <stp>[AutoPrice 28.xlsm]front!R1187C5</stp>
        <tr r="E1187" s="1"/>
      </tp>
    </main>
    <main first="connect.rtdsub">
      <tp>
        <v>2200000</v>
        <stp/>
        <stp>EBOND_POSITION|88603=14450267</stp>
        <stp>AMOUNT</stp>
        <stp>RMDS</stp>
        <stp/>
        <stp/>
        <tr r="G1013" s="1"/>
      </tp>
      <tp>
        <v>0</v>
        <stp/>
        <stp>EBOND_POSITION|88606=16641996</stp>
        <stp>AMOUNT</stp>
        <stp>RMDS</stp>
        <stp/>
        <stp/>
        <tr r="G1096" s="1"/>
      </tp>
      <tp>
        <v>0</v>
        <stp/>
        <stp>EBOND_POSITION|88600=21172355</stp>
        <stp>AMOUNT</stp>
        <stp>RMDS</stp>
        <stp/>
        <stp/>
        <tr r="G260" s="1"/>
      </tp>
    </main>
    <main first="bloomberg.rtd">
      <tp>
        <v>4</v>
        <stp/>
        <stp>##V3_BDPV12</stp>
        <stp>XS0546725358 Corp</stp>
        <stp>cpn</stp>
        <stp>[AutoPrice 28.xlsm]front!R1115C5</stp>
        <tr r="E1115" s="1"/>
      </tp>
    </main>
    <main first="connect.rtdsub">
      <tp>
        <v>0</v>
        <stp/>
        <stp>EBOND_POSITION|142977=9517875</stp>
        <stp>AMOUNT</stp>
        <stp>RMDS</stp>
        <stp/>
        <stp/>
        <tr r="G1252" s="1"/>
      </tp>
    </main>
    <main first="bloomberg.rtd">
      <tp>
        <v>6.75</v>
        <stp/>
        <stp>##V3_BDPV12</stp>
        <stp>XS0997326441 Corp</stp>
        <stp>cpn</stp>
        <stp>[AutoPrice 28.xlsm]front!R1260C5</stp>
        <tr r="E1260" s="1"/>
      </tp>
      <tp>
        <v>7.625</v>
        <stp/>
        <stp>##V3_BDPV12</stp>
        <stp>XS0972588643 Corp</stp>
        <stp>cpn</stp>
        <stp>[AutoPrice 28.xlsm]front!R1258C5</stp>
        <tr r="E1258" s="1"/>
      </tp>
    </main>
    <main first="connect.rtdsub">
      <tp>
        <v>0</v>
        <stp/>
        <stp>EBOND_POSITION|140142=7885379</stp>
        <stp>AMOUNT</stp>
        <stp>RMDS</stp>
        <stp/>
        <stp/>
        <tr r="G1155" s="1"/>
      </tp>
    </main>
    <main first="bloomberg.rtd">
      <tp>
        <v>2.125</v>
        <stp/>
        <stp>##V3_BDPV12</stp>
        <stp>XS0944838241 Corp</stp>
        <stp>cpn</stp>
        <stp>[AutoPrice 28.xlsm]front!R1111C5</stp>
        <tr r="E1111" s="1"/>
      </tp>
    </main>
    <main first="connect.rtdsub">
      <tp>
        <v>-2256000</v>
        <stp/>
        <stp>EBOND_POSITION|140433=6106700</stp>
        <stp>AMOUNT</stp>
        <stp>RMDS</stp>
        <stp/>
        <stp/>
        <tr r="G197" s="1"/>
      </tp>
    </main>
    <main first="bloomberg.rtd">
      <tp>
        <v>4.75</v>
        <stp/>
        <stp>##V3_BDPV12</stp>
        <stp>XS0693855750 Corp</stp>
        <stp>cpn</stp>
        <stp>[AutoPrice 28.xlsm]front!R1189C5</stp>
        <tr r="E1189" s="1"/>
      </tp>
    </main>
    <main first="connect.rtdsub">
      <tp>
        <v>0</v>
        <stp/>
        <stp>EBOND_POSITION|140433=9077637</stp>
        <stp>AMOUNT</stp>
        <stp>RMDS</stp>
        <stp/>
        <stp/>
        <tr r="G169" s="1"/>
      </tp>
      <tp>
        <v>2600000</v>
        <stp/>
        <stp>EBOND_POSITION|140142=8597038</stp>
        <stp>AMOUNT</stp>
        <stp>RMDS</stp>
        <stp/>
        <stp/>
        <tr r="G1180" s="1"/>
      </tp>
      <tp t="s">
        <v>#N/A</v>
        <stp/>
        <stp>EBOND_POSITION|140433=8297219</stp>
        <stp>AMOUNT</stp>
        <stp>RMDS</stp>
        <stp/>
        <stp/>
        <tr r="G188" s="1"/>
      </tp>
    </main>
    <main first="bloomberg.rtd">
      <tp>
        <v>4</v>
        <stp/>
        <stp>##V3_BDPV12</stp>
        <stp>XS0542369219 Corp</stp>
        <stp>cpn</stp>
        <stp>[AutoPrice 28.xlsm]front!R1110C5</stp>
        <tr r="E1110" s="1"/>
      </tp>
    </main>
    <main first="connect.rtdsub">
      <tp>
        <v>16000</v>
        <stp/>
        <stp>EBOND_POSITION|140433=4107400</stp>
        <stp>AMOUNT</stp>
        <stp>RMDS</stp>
        <stp/>
        <stp/>
        <tr r="G160" s="1"/>
      </tp>
      <tp>
        <v>1311000</v>
        <stp/>
        <stp>EBOND_POSITION|88597=16709272</stp>
        <stp>AMOUNT</stp>
        <stp>RMDS</stp>
        <stp/>
        <stp/>
        <tr r="G873" s="1"/>
      </tp>
      <tp>
        <v>0</v>
        <stp/>
        <stp>EBOND_POSITION|88612=21239291</stp>
        <stp>AMOUNT</stp>
        <stp>RMDS</stp>
        <stp/>
        <stp/>
        <tr r="G477" s="1"/>
      </tp>
      <tp>
        <v>0</v>
        <stp/>
        <stp>EBOND_POSITION|88597=10159827</stp>
        <stp>AMOUNT</stp>
        <stp>RMDS</stp>
        <stp/>
        <stp/>
        <tr r="G852" s="1"/>
      </tp>
    </main>
    <main first="bloomberg.rtd">
      <tp>
        <v>1.375</v>
        <stp/>
        <stp>##V3_BDPV12</stp>
        <stp>XS0782692510 Corp</stp>
        <stp>cpn</stp>
        <stp>[AutoPrice 28.xlsm]front!R1064C5</stp>
        <tr r="E1064" s="1"/>
      </tp>
    </main>
    <main first="connect.rtdsub">
      <tp>
        <v>1000000</v>
        <stp/>
        <stp>EBOND_POSITION|88612=21159597</stp>
        <stp>AMOUNT</stp>
        <stp>RMDS</stp>
        <stp/>
        <stp/>
        <tr r="G378" s="1"/>
      </tp>
      <tp>
        <v>1350000</v>
        <stp/>
        <stp>EBOND_POSITION|88606=21108822</stp>
        <stp>AMOUNT</stp>
        <stp>RMDS</stp>
        <stp/>
        <stp/>
        <tr r="G1136" s="1"/>
      </tp>
      <tp>
        <v>0</v>
        <stp/>
        <stp>EBOND_POSITION|88597=17138601</stp>
        <stp>AMOUNT</stp>
        <stp>RMDS</stp>
        <stp/>
        <stp/>
        <tr r="G784" s="1"/>
      </tp>
    </main>
    <main first="connect.rtdsub">
      <tp>
        <v>0</v>
        <stp/>
        <stp>EBOND_POSITION|88597=15318123</stp>
        <stp>AMOUNT</stp>
        <stp>RMDS</stp>
        <stp/>
        <stp/>
        <tr r="G795" s="1"/>
      </tp>
      <tp>
        <v>0</v>
        <stp/>
        <stp>EBOND_POSITION|88597=19078385</stp>
        <stp>AMOUNT</stp>
        <stp>RMDS</stp>
        <stp/>
        <stp/>
        <tr r="G775" s="1"/>
      </tp>
      <tp>
        <v>0</v>
        <stp/>
        <stp>EBOND_POSITION|88600=21148546</stp>
        <stp>AMOUNT</stp>
        <stp>RMDS</stp>
        <stp/>
        <stp/>
        <tr r="G310" s="1"/>
      </tp>
      <tp>
        <v>-1900000</v>
        <stp/>
        <stp>EBOND_POSITION|88609=19948096</stp>
        <stp>AMOUNT</stp>
        <stp>RMDS</stp>
        <stp/>
        <stp/>
        <tr r="G682" s="1"/>
      </tp>
    </main>
    <main first="connect.rtdsub">
      <tp>
        <v>0</v>
        <stp/>
        <stp>EBOND_POSITION|88609=17938581</stp>
        <stp>AMOUNT</stp>
        <stp>RMDS</stp>
        <stp/>
        <stp/>
        <tr r="G693" s="1"/>
      </tp>
      <tp>
        <v>0</v>
        <stp/>
        <stp>EBOND_POSITION|88612=11818033</stp>
        <stp>AMOUNT</stp>
        <stp>RMDS</stp>
        <stp/>
        <stp/>
        <tr r="G413" s="1"/>
      </tp>
      <tp>
        <v>-90000</v>
        <stp/>
        <stp>EBOND_POSITION|88612=19228840</stp>
        <stp>AMOUNT</stp>
        <stp>RMDS</stp>
        <stp/>
        <stp/>
        <tr r="G543" s="1"/>
      </tp>
      <tp>
        <v>1999999.9999999991</v>
        <stp/>
        <stp>EBOND_POSITION|88609=14438101</stp>
        <stp>AMOUNT</stp>
        <stp>RMDS</stp>
        <stp/>
        <stp/>
        <tr r="G654" s="1"/>
      </tp>
    </main>
    <main first="bloomberg.rtd">
      <tp>
        <v>4.125</v>
        <stp/>
        <stp>##V3_BDPV12</stp>
        <stp>XS0997941355 Corp</stp>
        <stp>cpn</stp>
        <stp>[AutoPrice 28.xlsm]front!R1012C5</stp>
        <tr r="E1012" s="1"/>
      </tp>
    </main>
    <main first="connect.rtdsub">
      <tp>
        <v>-906000</v>
        <stp/>
        <stp>EBOND_POSITION|88606=17309832</stp>
        <stp>AMOUNT</stp>
        <stp>RMDS</stp>
        <stp/>
        <stp/>
        <tr r="G1102" s="1"/>
      </tp>
      <tp>
        <v>1000000</v>
        <stp/>
        <stp>EBOND_POSITION|88609=14859447</stp>
        <stp>AMOUNT</stp>
        <stp>RMDS</stp>
        <stp/>
        <stp/>
        <tr r="G599" s="1"/>
      </tp>
      <tp>
        <v>0</v>
        <stp/>
        <stp>EBOND_POSITION|88603=16079655</stp>
        <stp>AMOUNT</stp>
        <stp>RMDS</stp>
        <stp/>
        <stp/>
        <tr r="G959" s="1"/>
      </tp>
    </main>
    <main first="bloomberg.rtd">
      <tp>
        <v>100.026</v>
        <stp/>
        <stp>##V3_BDPV12</stp>
        <stp>XS0433923108 @cbbt Corp</stp>
        <stp>LAST_PRICE</stp>
        <stp>[AutoPrice 28.xlsm]front!R45C16</stp>
        <tr r="P45" s="1"/>
      </tp>
      <tp>
        <v>104.502</v>
        <stp/>
        <stp>##V3_BDPV12</stp>
        <stp>XS1062900912 @bgn Corp</stp>
        <stp>LAST_PRICE</stp>
        <stp>[AutoPrice 28.xlsm]front!R94C16</stp>
        <tr r="P94" s="1"/>
      </tp>
      <tp>
        <v>6.9657601313679152</v>
        <stp/>
        <stp>##V3_BDPV12</stp>
        <stp>DE000A1GNAH1 @bgn  Corp</stp>
        <stp>risk_mid</stp>
        <stp>[AutoPrice 28.xlsm]front!R87C36</stp>
        <tr r="AJ87" s="1"/>
      </tp>
      <tp>
        <v>102.491</v>
        <stp/>
        <stp>##V3_BDPV12</stp>
        <stp>XS0434882014 @bgn Corp</stp>
        <stp>LAST_PRICE</stp>
        <stp>[AutoPrice 28.xlsm]front!R63C16</stp>
        <tr r="P63" s="1"/>
      </tp>
      <tp>
        <v>27.839383554562922</v>
        <stp/>
        <stp>##V3_BDPV12</stp>
        <stp>XS0340180149 @bgn  Corp</stp>
        <stp>asset_swap_spd_mid</stp>
        <stp>[AutoPrice 28.xlsm]front!R25C40</stp>
        <tr r="AN25" s="1"/>
      </tp>
      <tp>
        <v>16.57762512211692</v>
        <stp/>
        <stp>##V3_BDPV12</stp>
        <stp>XS0612837657 @bgn  Corp</stp>
        <stp>asset_swap_spd_mid</stp>
        <stp>[AutoPrice 28.xlsm]front!R18C40</stp>
        <tr r="AN18" s="1"/>
      </tp>
      <tp>
        <v>187.12150799467463</v>
        <stp/>
        <stp>##V3_BDPV12</stp>
        <stp>XS1062900912 @bgn  Corp</stp>
        <stp>asset_swap_spd_mid</stp>
        <stp>[AutoPrice 28.xlsm]front!R94C40</stp>
        <tr r="AN94" s="1"/>
      </tp>
      <tp>
        <v>3.041958248741139</v>
        <stp/>
        <stp>##V3_BDPV12</stp>
        <stp>XS0787483626 @bgn  Corp</stp>
        <stp>risk_mid</stp>
        <stp>[AutoPrice 28.xlsm]front!R1105C36</stp>
        <tr r="AJ1105" s="1"/>
      </tp>
      <tp>
        <v>200.98893120855072</v>
        <stp/>
        <stp>##V3_BDPV12</stp>
        <stp>XS0267166246 @bgn  Corp</stp>
        <stp>asset_swap_spd_mid</stp>
        <stp>[AutoPrice 28.xlsm]front!R40C40</stp>
        <tr r="AN40" s="1"/>
      </tp>
      <tp>
        <v>8.2091909394527818</v>
        <stp/>
        <stp>##V3_BDPV12</stp>
        <stp>XS0896144655 @bgn  Corp</stp>
        <stp>risk_mid</stp>
        <stp>[AutoPrice 28.xlsm]front!R1052C36</stp>
        <tr r="AJ1052" s="1"/>
      </tp>
      <tp>
        <v>75.601425604847293</v>
        <stp/>
        <stp>##V3_BDPV12</stp>
        <stp>XS0288429532 @bgn  Corp</stp>
        <stp>asset_swap_spd_mid</stp>
        <stp>[AutoPrice 28.xlsm]front!R36C40</stp>
        <tr r="AN36" s="1"/>
      </tp>
      <tp>
        <v>4.501126464465699</v>
        <stp/>
        <stp>##V3_BDPV12</stp>
        <stp>XS1048518358 @bgn  Corp</stp>
        <stp>risk_mid</stp>
        <stp>[AutoPrice 28.xlsm]front!R1006C36</stp>
        <tr r="AJ1006" s="1"/>
      </tp>
      <tp>
        <v>2.9421275435602467</v>
        <stp/>
        <stp>##V3_BDPV12</stp>
        <stp>XS0940278707 @bgn  Corp</stp>
        <stp>risk_mid</stp>
        <stp>[AutoPrice 28.xlsm]front!R1089C36</stp>
        <tr r="AJ1089" s="1"/>
      </tp>
      <tp>
        <v>6.6489179558260503</v>
        <stp/>
        <stp>##V3_BDPV12</stp>
        <stp>XS0879869187 @bgn  Corp</stp>
        <stp>risk_mid</stp>
        <stp>[AutoPrice 28.xlsm]front!R1197C36</stp>
        <tr r="AJ1197" s="1"/>
      </tp>
      <tp>
        <v>7.3566594629141946</v>
        <stp/>
        <stp>##V3_BDPV12</stp>
        <stp>XS0990109240 @bgn  Corp</stp>
        <stp>risk_mid</stp>
        <stp>[AutoPrice 28.xlsm]front!R1198C36</stp>
        <tr r="AJ1198" s="1"/>
      </tp>
      <tp>
        <v>7.0767820576961071</v>
        <stp/>
        <stp>##V3_BDPV12</stp>
        <stp>XS0976307040 @bgn  Corp</stp>
        <stp>risk_mid</stp>
        <stp>[AutoPrice 28.xlsm]front!R1186C36</stp>
        <tr r="AJ1186" s="1"/>
      </tp>
      <tp>
        <v>3.5315167759961241</v>
        <stp/>
        <stp>##V3_BDPV12</stp>
        <stp>XS0827573766 @bgn  Corp</stp>
        <stp>risk_mid</stp>
        <stp>[AutoPrice 28.xlsm]front!R1166C36</stp>
        <tr r="AJ1166" s="1"/>
      </tp>
      <tp>
        <v>7.2494563493158637</v>
        <stp/>
        <stp>##V3_BDPV12</stp>
        <stp>XS0975256685 @bgn  Corp</stp>
        <stp>risk_mid</stp>
        <stp>[AutoPrice 28.xlsm]front!R1210C36</stp>
        <tr r="AJ1210" s="1"/>
      </tp>
      <tp>
        <v>4.6843768433966204</v>
        <stp/>
        <stp>##V3_BDPV12</stp>
        <stp>XS0176914579 @bgn  Corp</stp>
        <stp>risk_mid</stp>
        <stp>[AutoPrice 28.xlsm]front!R1079C36</stp>
        <tr r="AJ1079" s="1"/>
      </tp>
      <tp t="s">
        <v>11/06/2014</v>
        <stp/>
        <stp>##V3_BDPV12</stp>
        <stp>US36962GK948 @bgn Corp</stp>
        <stp>LAST_UPDATE</stp>
        <stp>[AutoPrice 28.xlsm]front!R9C15</stp>
        <tr r="O9" s="1"/>
      </tp>
      <tp>
        <v>251.5090084844897</v>
        <stp/>
        <stp>##V3_BDPV12</stp>
        <stp>XS0319639232 @bgn  Corp</stp>
        <stp>asset_swap_spd_mid</stp>
        <stp>[AutoPrice 28.xlsm]front!R41C40</stp>
        <tr r="AN41" s="1"/>
      </tp>
      <tp>
        <v>5.7329293008045568</v>
        <stp/>
        <stp>##V3_BDPV12</stp>
        <stp>XS0853682069 @bgn  Corp</stp>
        <stp>risk_mid</stp>
        <stp>[AutoPrice 28.xlsm]front!R1217C36</stp>
        <tr r="AJ1217" s="1"/>
      </tp>
      <tp>
        <v>5.6840228735580922</v>
        <stp/>
        <stp>##V3_BDPV12</stp>
        <stp>XS0856023493 @bgn  Corp</stp>
        <stp>risk_mid</stp>
        <stp>[AutoPrice 28.xlsm]front!R1167C36</stp>
        <tr r="AJ1167" s="1"/>
      </tp>
      <tp>
        <v>3.7738794662487862</v>
        <stp/>
        <stp>##V3_BDPV12</stp>
        <stp>XS0479541699 @bgn  Corp</stp>
        <stp>risk_mid</stp>
        <stp>[AutoPrice 28.xlsm]front!R1173C36</stp>
        <tr r="AJ1173" s="1"/>
      </tp>
      <tp>
        <v>6.579624049310695</v>
        <stp/>
        <stp>##V3_BDPV12</stp>
        <stp>XS0914294979 @bgn  Corp</stp>
        <stp>risk_mid</stp>
        <stp>[AutoPrice 28.xlsm]front!R1218C36</stp>
        <tr r="AJ1218" s="1"/>
      </tp>
      <tp>
        <v>4</v>
        <stp/>
        <stp>##V3_BDPV12</stp>
        <stp>XS0542428833 @bval  Corp</stp>
        <stp>coupon</stp>
        <stp>[AutoPrice 28.xlsm]front!R157C42</stp>
        <tr r="AP157" s="1"/>
      </tp>
      <tp>
        <v>8.6910805173090466E-3</v>
        <stp/>
        <stp>##V3_BDPV12</stp>
        <stp>XS0434144969 @bgn  Corp</stp>
        <stp>risk_mid</stp>
        <stp>[AutoPrice 28.xlsm]front!R1141C36</stp>
        <tr r="AJ1141" s="1"/>
      </tp>
      <tp>
        <v>4.3710442718705167</v>
        <stp/>
        <stp>##V3_BDPV12</stp>
        <stp>FR0011606169 @bgn  Corp</stp>
        <stp>risk_mid</stp>
        <stp>[AutoPrice 28.xlsm]front!R1228C36</stp>
        <tr r="AJ1228" s="1"/>
      </tp>
      <tp>
        <v>6.8214810578155038</v>
        <stp/>
        <stp>##V3_BDPV12</stp>
        <stp>FR0011697010 @bgn  Corp</stp>
        <stp>risk_mid</stp>
        <stp>[AutoPrice 28.xlsm]front!R1233C36</stp>
        <tr r="AJ1233" s="1"/>
      </tp>
      <tp>
        <v>3.6280960090429915</v>
        <stp/>
        <stp>##V3_BDPV12</stp>
        <stp>FR0011391820 @bgn  Corp</stp>
        <stp>risk_mid</stp>
        <stp>[AutoPrice 28.xlsm]front!R1265C36</stp>
        <tr r="AJ1265" s="1"/>
      </tp>
      <tp>
        <v>8.570042952339918</v>
        <stp/>
        <stp>##V3_BDPV12</stp>
        <stp>FR0010491720 @bgn  Corp</stp>
        <stp>risk_mid</stp>
        <stp>[AutoPrice 28.xlsm]front!R1076C36</stp>
        <tr r="AJ1076" s="1"/>
      </tp>
      <tp>
        <v>118.71030879544755</v>
        <stp/>
        <stp>##V3_BDPV12</stp>
        <stp>NL0000168714 @bgn  Corp</stp>
        <stp>asset_swap_spd_mid</stp>
        <stp>[AutoPrice 28.xlsm]front!R84C40</stp>
        <tr r="AN84" s="1"/>
      </tp>
      <tp>
        <v>42.990607392329075</v>
        <stp/>
        <stp>##V3_BDPV12</stp>
        <stp>ES0324244005 @bgn  Corp</stp>
        <stp>asset_swap_spd_mid</stp>
        <stp>[AutoPrice 28.xlsm]front!R71C40</stp>
        <tr r="AN71" s="1"/>
      </tp>
      <tp>
        <v>2.7242464277222211</v>
        <stp/>
        <stp>##V3_BDPV12</stp>
        <stp>FR0010989111 @bgn  Corp</stp>
        <stp>risk_mid</stp>
        <stp>[AutoPrice 28.xlsm]front!R1050C36</stp>
        <tr r="AJ1050" s="1"/>
      </tp>
      <tp>
        <v>4.75</v>
        <stp/>
        <stp>##V3_BDPV12</stp>
        <stp>XS0605214336 @bgn  Corp</stp>
        <stp>coupon</stp>
        <stp>[AutoPrice 28.xlsm]front!R1225C42</stp>
        <tr r="AP1225" s="1"/>
      </tp>
      <tp>
        <v>4.625</v>
        <stp/>
        <stp>##V3_BDPV12</stp>
        <stp>XS0204395213 @bgn  Corp</stp>
        <stp>coupon</stp>
        <stp>[AutoPrice 28.xlsm]front!R1002C42</stp>
        <tr r="AP1002" s="1"/>
      </tp>
      <tp>
        <v>3.625</v>
        <stp/>
        <stp>##V3_BDPV12</stp>
        <stp>XS0791007734 @bgn  Corp</stp>
        <stp>coupon</stp>
        <stp>[AutoPrice 28.xlsm]front!R1117C42</stp>
        <tr r="AP1117" s="1"/>
      </tp>
      <tp>
        <v>4.375</v>
        <stp/>
        <stp>##V3_BDPV12</stp>
        <stp>XS0214238239 @bgn  Corp</stp>
        <stp>coupon</stp>
        <stp>[AutoPrice 28.xlsm]front!R1019C42</stp>
        <tr r="AP1019" s="1"/>
      </tp>
      <tp>
        <v>3.875</v>
        <stp/>
        <stp>##V3_BDPV12</stp>
        <stp>XS0914400246 @bgn  Corp</stp>
        <stp>coupon</stp>
        <stp>[AutoPrice 28.xlsm]front!R1181C42</stp>
        <tr r="AP1181" s="1"/>
      </tp>
      <tp>
        <v>1.875</v>
        <stp/>
        <stp>##V3_BDPV12</stp>
        <stp>XS0992602465 @bgn  Corp</stp>
        <stp>coupon</stp>
        <stp>[AutoPrice 28.xlsm]front!R1063C42</stp>
        <tr r="AP1063" s="1"/>
      </tp>
      <tp>
        <v>1.625</v>
        <stp/>
        <stp>##V3_BDPV12</stp>
        <stp>XS0934389221 @bgn  Corp</stp>
        <stp>coupon</stp>
        <stp>[AutoPrice 28.xlsm]front!R1108C42</stp>
        <tr r="AP1108" s="1"/>
      </tp>
      <tp>
        <v>3.125</v>
        <stp/>
        <stp>##V3_BDPV12</stp>
        <stp>XS0997941199 @bgn  Corp</stp>
        <stp>coupon</stp>
        <stp>[AutoPrice 28.xlsm]front!R1011C42</stp>
        <tr r="AP1011" s="1"/>
      </tp>
      <tp>
        <v>4.125</v>
        <stp/>
        <stp>##V3_BDPV12</stp>
        <stp>XS0747771128 @bgn  Corp</stp>
        <stp>coupon</stp>
        <stp>[AutoPrice 28.xlsm]front!R1222C42</stp>
        <tr r="AP1222" s="1"/>
      </tp>
      <tp>
        <v>4.125</v>
        <stp/>
        <stp>##V3_BDPV12</stp>
        <stp>XS0647288140 @bgn  Corp</stp>
        <stp>coupon</stp>
        <stp>[AutoPrice 28.xlsm]front!R1146C42</stp>
        <tr r="AP1146" s="1"/>
      </tp>
      <tp>
        <v>2.5</v>
        <stp/>
        <stp>##V3_BDPV12</stp>
        <stp>XS0972719412 @bgn  Corp</stp>
        <stp>coupon</stp>
        <stp>[AutoPrice 28.xlsm]front!R1066C42</stp>
        <tr r="AP1066" s="1"/>
      </tp>
      <tp>
        <v>1.625</v>
        <stp/>
        <stp>##V3_BDPV12</stp>
        <stp>XS0906792014 @bgn  Corp</stp>
        <stp>coupon</stp>
        <stp>[AutoPrice 28.xlsm]front!R1098C42</stp>
        <tr r="AP1098" s="1"/>
      </tp>
      <tp>
        <v>2.625</v>
        <stp/>
        <stp>##V3_BDPV12</stp>
        <stp>XS0763122578 @bgn  Corp</stp>
        <stp>coupon</stp>
        <stp>[AutoPrice 28.xlsm]front!R1031C42</stp>
        <tr r="AP1031" s="1"/>
      </tp>
      <tp>
        <v>5.625</v>
        <stp/>
        <stp>##V3_BDPV12</stp>
        <stp>FR0010491720 @bgn  Corp</stp>
        <stp>coupon</stp>
        <stp>[AutoPrice 28.xlsm]front!R1076C42</stp>
        <tr r="AP1076" s="1"/>
      </tp>
      <tp>
        <v>3.25</v>
        <stp/>
        <stp>##V3_BDPV12</stp>
        <stp>XS0976307040 @bgn  Corp</stp>
        <stp>coupon</stp>
        <stp>[AutoPrice 28.xlsm]front!R1186C42</stp>
        <tr r="AP1186" s="1"/>
      </tp>
      <tp>
        <v>3</v>
        <stp/>
        <stp>##V3_BDPV12</stp>
        <stp>FR0011531631 @bgn  Corp</stp>
        <stp>coupon</stp>
        <stp>[AutoPrice 28.xlsm]front!R1048C42</stp>
        <tr r="AP1048" s="1"/>
      </tp>
      <tp>
        <v>4.875</v>
        <stp/>
        <stp>##V3_BDPV12</stp>
        <stp>XS0842659426 @bgn  Corp</stp>
        <stp>coupon</stp>
        <stp>[AutoPrice 28.xlsm]front!R1152C42</stp>
        <tr r="AP1152" s="1"/>
      </tp>
      <tp>
        <v>1.25</v>
        <stp/>
        <stp>##V3_BDPV12</stp>
        <stp>XS1040041649 @bgn  Corp</stp>
        <stp>coupon</stp>
        <stp>[AutoPrice 28.xlsm]front!R1095C42</stp>
        <tr r="AP1095" s="1"/>
      </tp>
      <tp>
        <v>2.375</v>
        <stp/>
        <stp>##V3_BDPV12</stp>
        <stp>XS0914292254 @bgn  Corp</stp>
        <stp>coupon</stp>
        <stp>[AutoPrice 28.xlsm]front!R1213C42</stp>
        <tr r="AP1213" s="1"/>
      </tp>
      <tp>
        <v>2.5</v>
        <stp/>
        <stp>##V3_BDPV12</stp>
        <stp>XS0942388462 @bgn  Corp</stp>
        <stp>coupon</stp>
        <stp>[AutoPrice 28.xlsm]front!R1135C42</stp>
        <tr r="AP1135" s="1"/>
      </tp>
      <tp>
        <v>6.375</v>
        <stp/>
        <stp>##V3_BDPV12</stp>
        <stp>XS0254808214 @bgn  Corp</stp>
        <stp>coupon</stp>
        <stp>[AutoPrice 28.xlsm]front!R1016C42</stp>
        <tr r="AP1016" s="1"/>
      </tp>
      <tp>
        <v>4.125</v>
        <stp/>
        <stp>##V3_BDPV12</stp>
        <stp>FR0010850701 @bgn  Corp</stp>
        <stp>coupon</stp>
        <stp>[AutoPrice 28.xlsm]front!R1045C42</stp>
        <tr r="AP1045" s="1"/>
      </tp>
      <tp>
        <v>4.875</v>
        <stp/>
        <stp>##V3_BDPV12</stp>
        <stp>XS1002933403 @bgn  Corp</stp>
        <stp>coupon</stp>
        <stp>[AutoPrice 28.xlsm]front!R1014C42</stp>
        <tr r="AP1014" s="1"/>
      </tp>
      <tp>
        <v>110.474</v>
        <stp/>
        <stp>##V3_BDPV12</stp>
        <stp>AT0000A0MS58 @bgn Corp</stp>
        <stp>LAST_PRICE</stp>
        <stp>[AutoPrice 28.xlsm]front!R1025C16</stp>
        <tr r="P1025" s="1"/>
      </tp>
      <tp>
        <v>4.75</v>
        <stp/>
        <stp>##V3_BDPV12</stp>
        <stp>XS0591586788 @bgn  Corp</stp>
        <stp>coupon</stp>
        <stp>[AutoPrice 28.xlsm]front!R1201C42</stp>
        <tr r="AP1201" s="1"/>
      </tp>
      <tp>
        <v>1.625</v>
        <stp/>
        <stp>##V3_BDPV12</stp>
        <stp>XS1056927061 @bgn  Corp</stp>
        <stp>coupon</stp>
        <stp>[AutoPrice 28.xlsm]front!R1090C42</stp>
        <tr r="AP1090" s="1"/>
      </tp>
      <tp>
        <v>4</v>
        <stp/>
        <stp>##V3_BDPV12</stp>
        <stp>FR0010801761 @bgn  Corp</stp>
        <stp>coupon</stp>
        <stp>[AutoPrice 28.xlsm]front!R1042C42</stp>
        <tr r="AP1042" s="1"/>
      </tp>
      <tp>
        <v>2.125</v>
        <stp/>
        <stp>##V3_BDPV12</stp>
        <stp>XS0944838241 @bgn  Corp</stp>
        <stp>coupon</stp>
        <stp>[AutoPrice 28.xlsm]front!R1111C42</stp>
        <tr r="AP1111" s="1"/>
      </tp>
      <tp>
        <v>1.875</v>
        <stp/>
        <stp>##V3_BDPV12</stp>
        <stp>XS0827529198 @bgn  Corp</stp>
        <stp>coupon</stp>
        <stp>[AutoPrice 28.xlsm]front!R1127C42</stp>
        <tr r="AP1127" s="1"/>
      </tp>
      <tp>
        <v>1.875</v>
        <stp/>
        <stp>##V3_BDPV12</stp>
        <stp>XS1050454682 @bgn  Corp</stp>
        <stp>coupon</stp>
        <stp>[AutoPrice 28.xlsm]front!R1017C42</stp>
        <tr r="AP1017" s="1"/>
      </tp>
      <tp>
        <v>4.75</v>
        <stp/>
        <stp>##V3_BDPV12</stp>
        <stp>XS0294547285 @bgn  Corp</stp>
        <stp>coupon</stp>
        <stp>[AutoPrice 28.xlsm]front!R1114C42</stp>
        <tr r="AP1114" s="1"/>
      </tp>
    </main>
    <main first="connect.rtdsub">
      <tp t="s">
        <v>ABIBB 8 5/8 30 J</v>
        <stp/>
        <stp>EBOND_LDN|7878764</stp>
        <stp>DSPLY_NAME</stp>
        <stp>RMDS</stp>
        <stp/>
        <stp/>
        <tr r="AQ371" s="1"/>
      </tp>
      <tp t="s">
        <v>VIEFP 4 12 Feb 2</v>
        <stp/>
        <stp>EBOND_LDN|4478144</stp>
        <stp>DSPLY_NAME</stp>
        <stp>RMDS</stp>
        <stp/>
        <stp/>
        <tr r="AQ362" s="1"/>
      </tp>
      <tp t="s">
        <v>TITIM 5 1/4 17 M</v>
        <stp/>
        <stp>EBOND_LDN|3668585</stp>
        <stp>DSPLY_NAME</stp>
        <stp>RMDS</stp>
        <stp/>
        <stp/>
        <tr r="AQ717" s="1"/>
      </tp>
      <tp t="s">
        <v>GSZFP 5 1/8 19 F</v>
        <stp/>
        <stp>EBOND_LDN|2128411</stp>
        <stp>DSPLY_NAME</stp>
        <stp>RMDS</stp>
        <stp/>
        <stp/>
        <tr r="AQ285" s="1"/>
      </tp>
      <tp t="s">
        <v>PFE 4 3/4 03 Jun</v>
        <stp/>
        <stp>EBOND_LDN|8239890</stp>
        <stp>DSPLY_NAME</stp>
        <stp>RMDS</stp>
        <stp/>
        <stp/>
        <tr r="AQ196" s="1"/>
      </tp>
      <tp t="s">
        <v>IIILN 5 5/8 17 M</v>
        <stp/>
        <stp>EBOND_LDN|8979824</stp>
        <stp>DSPLY_NAME</stp>
        <stp>RMDS</stp>
        <stp/>
        <stp/>
        <tr r="AQ67" s="1"/>
      </tp>
      <tp t="s">
        <v>DGFP 4 1/8 13 Ap</v>
        <stp/>
        <stp>EBOND_LDN|9036920</stp>
        <stp>DSPLY_NAME</stp>
        <stp>RMDS</stp>
        <stp/>
        <stp/>
        <tr r="AQ1074" s="1"/>
      </tp>
      <tp t="s">
        <v>VIEFP 6 1/8 25 N</v>
        <stp/>
        <stp>EBOND_LDN|2336420</stp>
        <stp>DSPLY_NAME</stp>
        <stp>RMDS</stp>
        <stp/>
        <stp/>
        <tr r="AQ370" s="1"/>
      </tp>
      <tp t="s">
        <v xml:space="preserve">BRITEL 6 1/8 11 </v>
        <stp/>
        <stp>EBOND_LDN|8266055</stp>
        <stp>DSPLY_NAME</stp>
        <stp>RMDS</stp>
        <stp/>
        <stp/>
        <tr r="AQ601" s="1"/>
      </tp>
      <tp t="s">
        <v xml:space="preserve">PG 5 1/8 24 Oct </v>
        <stp/>
        <stp>EBOND_LDN|6507743</stp>
        <stp>DSPLY_NAME</stp>
        <stp>RMDS</stp>
        <stp/>
        <stp/>
        <tr r="AQ546" s="1"/>
      </tp>
      <tp t="s">
        <v>EDF 5 1/8 23 Jan</v>
        <stp/>
        <stp>EBOND_LDN|7857216</stp>
        <stp>DSPLY_NAME</stp>
        <stp>RMDS</stp>
        <stp/>
        <stp/>
        <tr r="AQ239" s="1"/>
      </tp>
      <tp t="s">
        <v>TENN 3 1/4 09 Fe</v>
        <stp/>
        <stp>EBOND_LDN|8857726</stp>
        <stp>DSPLY_NAME</stp>
        <stp>RMDS</stp>
        <stp/>
        <stp/>
        <tr r="AQ336" s="1"/>
      </tp>
      <tp t="s">
        <v>ORAFP 5 5/8 22 M</v>
        <stp/>
        <stp>EBOND_LDN|7054106</stp>
        <stp>DSPLY_NAME</stp>
        <stp>RMDS</stp>
        <stp/>
        <stp/>
        <tr r="AQ648" s="1"/>
      </tp>
      <tp t="s">
        <v>EDFFP 4 1/4 22 J</v>
        <stp/>
        <stp>EBOND_LDN|8374004</stp>
        <stp>DSPLY_NAME</stp>
        <stp>RMDS</stp>
        <stp/>
        <stp/>
        <tr r="AQ256" s="1"/>
      </tp>
      <tp t="s">
        <v xml:space="preserve">BATSLN 4 7/8 24 </v>
        <stp/>
        <stp>EBOND_LDN|8674034</stp>
        <stp>DSPLY_NAME</stp>
        <stp>RMDS</stp>
        <stp/>
        <stp/>
        <tr r="AQ407" s="1"/>
      </tp>
      <tp t="s">
        <v>BMW 3 1/4 28 Jan</v>
        <stp/>
        <stp>EBOND_LDN|9954446</stp>
        <stp>DSPLY_NAME</stp>
        <stp>RMDS</stp>
        <stp/>
        <stp/>
        <tr r="AQ761" s="1"/>
      </tp>
      <tp t="s">
        <v xml:space="preserve">GE 5 3/8 23 Jan </v>
        <stp/>
        <stp>EBOND_LDN|8524521</stp>
        <stp>DSPLY_NAME</stp>
        <stp>RMDS</stp>
        <stp/>
        <stp/>
        <tr r="AQ30" s="1"/>
      </tp>
      <tp t="s">
        <v>SGOFP 8 1/4 28 J</v>
        <stp/>
        <stp>EBOND_LDN|7844877</stp>
        <stp>DSPLY_NAME</stp>
        <stp>RMDS</stp>
        <stp/>
        <stp/>
        <tr r="AQ1112" s="1"/>
      </tp>
      <tp t="s">
        <v>TLSAU 4 3/4 21 M</v>
        <stp/>
        <stp>EBOND_LDN|5915312</stp>
        <stp>DSPLY_NAME</stp>
        <stp>RMDS</stp>
        <stp/>
        <stp/>
        <tr r="AQ722" s="1"/>
      </tp>
      <tp t="s">
        <v>COFP 4.481 12 No</v>
        <stp/>
        <stp>EBOND_LDN|9125151</stp>
        <stp>DSPLY_NAME</stp>
        <stp>RMDS</stp>
        <stp/>
        <stp/>
        <tr r="AQ446" s="1"/>
      </tp>
      <tp t="s">
        <v xml:space="preserve">HANIEL 5 7/8 01 </v>
        <stp/>
        <stp>EBOND_LDN|8825341</stp>
        <stp>DSPLY_NAME</stp>
        <stp>RMDS</stp>
        <stp/>
        <stp/>
        <tr r="AQ1093" s="1"/>
      </tp>
      <tp t="s">
        <v>KPN 5 5/8 30 Sep</v>
        <stp/>
        <stp>EBOND_LDN|8535370</stp>
        <stp>DSPLY_NAME</stp>
        <stp>RMDS</stp>
        <stp/>
        <stp/>
        <tr r="AQ637" s="1"/>
      </tp>
      <tp t="s">
        <v>IBESM 4 1/8 23 M</v>
        <stp/>
        <stp>EBOND_LDN|8965505</stp>
        <stp>DSPLY_NAME</stp>
        <stp>RMDS</stp>
        <stp/>
        <stp/>
        <tr r="AQ1195" s="1"/>
      </tp>
      <tp t="s">
        <v>BPLN 3.83 06 Oct</v>
        <stp/>
        <stp>EBOND_LDN|9565695</stp>
        <stp>DSPLY_NAME</stp>
        <stp>RMDS</stp>
        <stp/>
        <stp/>
        <tr r="AQ222" s="1"/>
      </tp>
      <tp t="s">
        <v>ENBW 6 7/8 20 No</v>
        <stp/>
        <stp>EBOND_LDN|7662515</stp>
        <stp>DSPLY_NAME</stp>
        <stp>RMDS</stp>
        <stp/>
        <stp/>
        <tr r="AQ263" s="1"/>
      </tp>
      <tp t="s">
        <v>HEIGR 6 1/2 03 A</v>
        <stp/>
        <stp>EBOND_LDN|8802193</stp>
        <stp>DSPLY_NAME</stp>
        <stp>RMDS</stp>
        <stp/>
        <stp/>
        <tr r="AQ964" s="1"/>
      </tp>
      <tp t="s">
        <v>CCE 3 1/8 29 Sep</v>
        <stp/>
        <stp>EBOND_LDN|9522021</stp>
        <stp>DSPLY_NAME</stp>
        <stp>RMDS</stp>
        <stp/>
        <stp/>
        <tr r="AQ438" s="1"/>
      </tp>
      <tp t="s">
        <v>IBESM 3 1/2 13 O</v>
        <stp/>
        <stp>EBOND_LDN|9572644</stp>
        <stp>DSPLY_NAME</stp>
        <stp>RMDS</stp>
        <stp/>
        <stp/>
        <tr r="AQ1190" s="1"/>
      </tp>
      <tp t="s">
        <v>#N/A</v>
        <stp/>
        <stp>EBOND_LDN|6172964</stp>
        <stp>DSPLY_NAME</stp>
        <stp>RMDS</stp>
        <stp/>
        <stp/>
        <tr r="AQ743" s="1"/>
      </tp>
      <tp t="s">
        <v>KPN 7 1/2 04 Feb</v>
        <stp/>
        <stp>EBOND_LDN|7903513</stp>
        <stp>DSPLY_NAME</stp>
        <stp>RMDS</stp>
        <stp/>
        <stp/>
        <tr r="AQ632" s="1"/>
      </tp>
      <tp t="s">
        <v>SCOR 6.154 29 Ju</v>
        <stp/>
        <stp>EBOND_LDN|5113092</stp>
        <stp>DSPLY_NAME</stp>
        <stp>RMDS</stp>
        <stp/>
        <stp/>
        <tr r="AQ137" s="1"/>
      </tp>
      <tp t="s">
        <v>EDF 5 1/2 25 Oct</v>
        <stp/>
        <stp>EBOND_LDN|2013712</stp>
        <stp>DSPLY_NAME</stp>
        <stp>RMDS</stp>
        <stp/>
        <stp/>
        <tr r="AQ240" s="1"/>
      </tp>
      <tp t="s">
        <v xml:space="preserve">DT 7 1/2 24 Jan </v>
        <stp/>
        <stp>EBOND_LDN|2123411</stp>
        <stp>DSPLY_NAME</stp>
        <stp>RMDS</stp>
        <stp/>
        <stp/>
        <tr r="AQ625" s="1"/>
      </tp>
      <tp t="s">
        <v>AIFP 4 3/8 03 Ju</v>
        <stp/>
        <stp>EBOND_LDN|8233260</stp>
        <stp>DSPLY_NAME</stp>
        <stp>RMDS</stp>
        <stp/>
        <stp/>
        <tr r="AQ919" s="1"/>
      </tp>
      <tp t="s">
        <v>AKEFP 4 25 Oct 2</v>
        <stp/>
        <stp>EBOND_LDN|9600803</stp>
        <stp>DSPLY_NAME</stp>
        <stp>RMDS</stp>
        <stp/>
        <stp/>
        <tr r="AQ1041" s="1"/>
      </tp>
      <tp t="s">
        <v>SIEGR 5 1/4 14 S</v>
        <stp/>
        <stp>EBOND_LDN|5250776</stp>
        <stp>DSPLY_NAME</stp>
        <stp>RMDS</stp>
        <stp/>
        <stp/>
        <tr r="AQ1254" s="1"/>
      </tp>
      <tp t="s">
        <v>MTNA 4 5/8 07 No</v>
        <stp/>
        <stp>EBOND_LDN|3240437</stp>
        <stp>DSPLY_NAME</stp>
        <stp>RMDS</stp>
        <stp/>
        <stp/>
        <tr r="AQ1002" s="1"/>
      </tp>
      <tp t="s">
        <v>MRK 5 3/8 01 Oct</v>
        <stp/>
        <stp>EBOND_LDN|6470114</stp>
        <stp>DSPLY_NAME</stp>
        <stp>RMDS</stp>
        <stp/>
        <stp/>
        <tr r="AQ191" s="1"/>
      </tp>
      <tp t="s">
        <v xml:space="preserve">BRITEL 3 1/2 25 </v>
        <stp/>
        <stp>EBOND_LDN|2900823</stp>
        <stp>DSPLY_NAME</stp>
        <stp>RMDS</stp>
        <stp/>
        <stp/>
        <tr r="AQ607" s="1"/>
      </tp>
      <tp t="s">
        <v>AIRFP 5 1/2 25 S</v>
        <stp/>
        <stp>EBOND_LDN|2310812</stp>
        <stp>DSPLY_NAME</stp>
        <stp>RMDS</stp>
        <stp/>
        <stp/>
        <tr r="AQ1079" s="1"/>
      </tp>
      <tp t="s">
        <v>AIFP 3.889 09 Ju</v>
        <stp/>
        <stp>EBOND_LDN|9211922</stp>
        <stp>DSPLY_NAME</stp>
        <stp>RMDS</stp>
        <stp/>
        <stp/>
        <tr r="AQ922" s="1"/>
      </tp>
      <tp t="s">
        <v>TITIM 0 07 Jun 2</v>
        <stp/>
        <stp>EBOND_LDN|6171504</stp>
        <stp>DSPLY_NAME</stp>
        <stp>RMDS</stp>
        <stp/>
        <stp/>
        <tr r="AQ706" s="1"/>
      </tp>
      <tp t="s">
        <v xml:space="preserve">HANRUE 5 29 Jun </v>
        <stp/>
        <stp>EBOND_LDN|3771624</stp>
        <stp>DSPLY_NAME</stp>
        <stp>RMDS</stp>
        <stp/>
        <stp/>
        <tr r="AQ124" s="1"/>
      </tp>
      <tp t="s">
        <v xml:space="preserve">BAYNGR 4 5/8 26 </v>
        <stp/>
        <stp>EBOND_LDN|8061425</stp>
        <stp>DSPLY_NAME</stp>
        <stp>RMDS</stp>
        <stp/>
        <stp/>
        <tr r="AQ159" s="1"/>
      </tp>
    </main>
    <main first="bloomberg.rtd">
      <tp>
        <v>6.3968919978922871</v>
        <stp/>
        <stp>##V3_BDPV12</stp>
        <stp>FR0010758888 @bgn  Corp</stp>
        <stp>asset_swap_spd_mid</stp>
        <stp>[AutoPrice 28.xlsm]front!R238C40</stp>
        <tr r="AN238" s="1"/>
      </tp>
      <tp>
        <v>59.02487576919998</v>
        <stp/>
        <stp>##V3_BDPV12</stp>
        <stp>FR0011048966 @bgn  Corp</stp>
        <stp>asset_swap_spd_mid</stp>
        <stp>[AutoPrice 28.xlsm]front!R326C40</stp>
        <tr r="AN326" s="1"/>
      </tp>
      <tp>
        <v>24.650980937652662</v>
        <stp/>
        <stp>##V3_BDPV12</stp>
        <stp>FR0010948257 @bgn  Corp</stp>
        <stp>asset_swap_spd_mid</stp>
        <stp>[AutoPrice 28.xlsm]front!R921C40</stp>
        <tr r="AN921" s="1"/>
      </tp>
      <tp>
        <v>-1.290665343711457</v>
        <stp/>
        <stp>##V3_BDPV12</stp>
        <stp>FR0010878991 @bgn  Corp</stp>
        <stp>asset_swap_spd_mid</stp>
        <stp>[AutoPrice 28.xlsm]front!R509C40</stp>
        <tr r="AN509" s="1"/>
      </tp>
      <tp>
        <v>121.23973052254044</v>
        <stp/>
        <stp>##V3_BDPV12</stp>
        <stp>FR0011568963 @bgn  Corp</stp>
        <stp>asset_swap_spd_mid</stp>
        <stp>[AutoPrice 28.xlsm]front!R864C40</stp>
        <tr r="AN864" s="1"/>
      </tp>
      <tp>
        <v>34.663801613289316</v>
        <stp/>
        <stp>##V3_BDPV12</stp>
        <stp>FR0010908905 @bgn  Corp</stp>
        <stp>asset_swap_spd_mid</stp>
        <stp>[AutoPrice 28.xlsm]front!R922C40</stp>
        <tr r="AN922" s="1"/>
      </tp>
      <tp>
        <v>27.241033616617532</v>
        <stp/>
        <stp>##V3_BDPV12</stp>
        <stp>FR0010878751 @bgn  Corp</stp>
        <stp>asset_swap_spd_mid</stp>
        <stp>[AutoPrice 28.xlsm]front!R736C40</stp>
        <tr r="AN736" s="1"/>
      </tp>
      <tp>
        <v>134.37646491985251</v>
        <stp/>
        <stp>##V3_BDPV12</stp>
        <stp>FR0011348531 @bgn  Corp</stp>
        <stp>asset_swap_spd_mid</stp>
        <stp>[AutoPrice 28.xlsm]front!R640C40</stp>
        <tr r="AN640" s="1"/>
      </tp>
      <tp>
        <v>-15.35089718492025</v>
        <stp/>
        <stp>##V3_BDPV12</stp>
        <stp>FR0010718189 @bgn  Corp</stp>
        <stp>asset_swap_spd_mid</stp>
        <stp>[AutoPrice 28.xlsm]front!R280C40</stp>
        <tr r="AN280" s="1"/>
      </tp>
      <tp>
        <v>37.509508968095098</v>
        <stp/>
        <stp>##V3_BDPV12</stp>
        <stp>FR0010678185 @bgn  Corp</stp>
        <stp>asset_swap_spd_mid</stp>
        <stp>[AutoPrice 28.xlsm]front!R287C40</stp>
        <tr r="AN287" s="1"/>
      </tp>
      <tp>
        <v>4</v>
        <stp/>
        <stp>##V3_BDPV12</stp>
        <stp>FR0010955559 Corp</stp>
        <stp>cpn</stp>
        <stp>[AutoPrice 28.xlsm]front!R1041C5</stp>
        <tr r="E1041" s="1"/>
      </tp>
      <tp>
        <v>296.48188390073244</v>
        <stp/>
        <stp>##V3_BDPV12</stp>
        <stp>FR0011538461 @bgn  Corp</stp>
        <stp>asset_swap_spd_mid</stp>
        <stp>[AutoPrice 28.xlsm]front!R116C40</stp>
        <tr r="AN116" s="1"/>
      </tp>
      <tp t="s">
        <v>11/06/2014</v>
        <stp/>
        <stp>##V3_BDPV12</stp>
        <stp>DE000A0GNPZ3 @bval Corp</stp>
        <stp>LAST_UPDATE</stp>
        <stp>[AutoPrice 28.xlsm]front!R89C15</stp>
        <tr r="O89" s="1"/>
      </tp>
      <tp>
        <v>59.391388627908746</v>
        <stp/>
        <stp>##V3_BDPV12</stp>
        <stp>FR0011318658 @bgn  Corp</stp>
        <stp>asset_swap_spd_mid</stp>
        <stp>[AutoPrice 28.xlsm]front!R249C40</stp>
        <tr r="AN249" s="1"/>
      </tp>
      <tp>
        <v>71.366623063696878</v>
        <stp/>
        <stp>##V3_BDPV12</stp>
        <stp>FR0011798115 @bgn  Corp</stp>
        <stp>asset_swap_spd_mid</stp>
        <stp>[AutoPrice 28.xlsm]front!R573C40</stp>
        <tr r="AN573" s="1"/>
      </tp>
      <tp>
        <v>33.015654253513176</v>
        <stp/>
        <stp>##V3_BDPV12</stp>
        <stp>FR0010808071 @bgn  Corp</stp>
        <stp>asset_swap_spd_mid</stp>
        <stp>[AutoPrice 28.xlsm]front!R639C40</stp>
        <tr r="AN639" s="1"/>
      </tp>
      <tp t="s">
        <v>GE</v>
        <stp/>
        <stp>##V3_BDPV12</stp>
        <stp>XS0353710527 Corp</stp>
        <stp>ticker</stp>
        <stp>[AutoPrice 28.xlsm]front!R5C4</stp>
        <tr r="D5" s="1"/>
      </tp>
      <tp>
        <v>66.893640601115351</v>
        <stp/>
        <stp>##V3_BDPV12</stp>
        <stp>FR0010918490 @bgn  Corp</stp>
        <stp>asset_swap_spd_mid</stp>
        <stp>[AutoPrice 28.xlsm]front!R367C40</stp>
        <tr r="AN367" s="1"/>
      </tp>
    </main>
    <main first="connect.rtdsub">
      <tp t="s">
        <v>#N/A</v>
        <stp/>
        <stp>EBOND_POSITION|88597=11205015</stp>
        <stp>AMOUNT</stp>
        <stp>RMDS</stp>
        <stp/>
        <stp/>
        <tr r="G806" s="1"/>
      </tp>
      <tp>
        <v>1300000</v>
        <stp/>
        <stp>EBOND_POSITION|88609=17216864</stp>
        <stp>AMOUNT</stp>
        <stp>RMDS</stp>
        <stp/>
        <stp/>
        <tr r="G680" s="1"/>
      </tp>
      <tp>
        <v>0</v>
        <stp/>
        <stp>EBOND_POSITION|88597=12755400</stp>
        <stp>AMOUNT</stp>
        <stp>RMDS</stp>
        <stp/>
        <stp/>
        <tr r="G897" s="1"/>
      </tp>
    </main>
    <main first="bloomberg.rtd">
      <tp>
        <v>5.25</v>
        <stp/>
        <stp>##V3_BDPV12</stp>
        <stp>XS0436905821 Corp</stp>
        <stp>cpn</stp>
        <stp>[AutoPrice 28.xlsm]front!R1168C5</stp>
        <tr r="E1168" s="1"/>
      </tp>
    </main>
    <main first="connect.rtdsub">
      <tp>
        <v>0</v>
        <stp/>
        <stp>EBOND_POSITION|88597=11745831</stp>
        <stp>AMOUNT</stp>
        <stp>RMDS</stp>
        <stp/>
        <stp/>
        <tr r="G757" s="1"/>
      </tp>
      <tp>
        <v>255000</v>
        <stp/>
        <stp>EBOND_POSITION|88609=17926177</stp>
        <stp>AMOUNT</stp>
        <stp>RMDS</stp>
        <stp/>
        <stp/>
        <tr r="G702" s="1"/>
      </tp>
    </main>
    <main first="bloomberg.rtd">
      <tp>
        <v>4</v>
        <stp/>
        <stp>##V3_BDPV12</stp>
        <stp>XS0838764685 Corp</stp>
        <stp>cpn</stp>
        <stp>[AutoPrice 28.xlsm]front!R1026C5</stp>
        <tr r="E1026" s="1"/>
      </tp>
    </main>
    <main first="connect.rtdsub">
      <tp>
        <v>1000000</v>
        <stp/>
        <stp>EBOND_POSITION|88618=14657850</stp>
        <stp>AMOUNT</stp>
        <stp>RMDS</stp>
        <stp/>
        <stp/>
        <tr r="G142" s="1"/>
      </tp>
    </main>
    <main first="bloomberg.rtd">
      <tp>
        <v>4.625</v>
        <stp/>
        <stp>##V3_BDPV12</stp>
        <stp>XS0445463887 Corp</stp>
        <stp>cpn</stp>
        <stp>[AutoPrice 28.xlsm]front!R1078C5</stp>
        <tr r="E1078" s="1"/>
      </tp>
    </main>
    <main first="connect.rtdsub">
      <tp>
        <v>0</v>
        <stp/>
        <stp>EBOND_POSITION|88612=13947321</stp>
        <stp>AMOUNT</stp>
        <stp>RMDS</stp>
        <stp/>
        <stp/>
        <tr r="G487" s="1"/>
      </tp>
      <tp>
        <v>0</v>
        <stp/>
        <stp>EBOND_POSITION|88603=13747571</stp>
        <stp>AMOUNT</stp>
        <stp>RMDS</stp>
        <stp/>
        <stp/>
        <tr r="G1024" s="1"/>
      </tp>
    </main>
    <main first="bloomberg.rtd">
      <tp>
        <v>4.125</v>
        <stp/>
        <stp>##V3_BDPV12</stp>
        <stp>XS0843300947 Corp</stp>
        <stp>cpn</stp>
        <stp>[AutoPrice 28.xlsm]front!R1172C5</stp>
        <tr r="E1172" s="1"/>
      </tp>
    </main>
    <main first="connect.rtdsub">
      <tp>
        <v>500000</v>
        <stp/>
        <stp>EBOND_POSITION|88612=20317864</stp>
        <stp>AMOUNT</stp>
        <stp>RMDS</stp>
        <stp/>
        <stp/>
        <tr r="G528" s="1"/>
      </tp>
      <tp>
        <v>0</v>
        <stp/>
        <stp>EBOND_POSITION|88603=21167053</stp>
        <stp>AMOUNT</stp>
        <stp>RMDS</stp>
        <stp/>
        <stp/>
        <tr r="G917" s="1"/>
      </tp>
      <tp>
        <v>0</v>
        <stp/>
        <stp>EBOND_POSITION|88603=20027117</stp>
        <stp>AMOUNT</stp>
        <stp>RMDS</stp>
        <stp/>
        <stp/>
        <tr r="G909" s="1"/>
      </tp>
    </main>
    <main first="connect.rtdsub">
      <tp>
        <v>530000</v>
        <stp/>
        <stp>EBOND_POSITION|88615=20027107</stp>
        <stp>AMOUNT</stp>
        <stp>RMDS</stp>
        <stp/>
        <stp/>
        <tr r="G46" s="1"/>
      </tp>
      <tp>
        <v>-938000</v>
        <stp/>
        <stp>EBOND_POSITION|88597=16067963</stp>
        <stp>AMOUNT</stp>
        <stp>RMDS</stp>
        <stp/>
        <stp/>
        <tr r="G791" s="1"/>
      </tp>
    </main>
    <main first="connect.rtdsub">
      <tp>
        <v>0</v>
        <stp/>
        <stp>EBOND_POSITION|88603=15504105</stp>
        <stp>AMOUNT</stp>
        <stp>RMDS</stp>
        <stp/>
        <stp/>
        <tr r="G941" s="1"/>
      </tp>
      <tp>
        <v>2156000</v>
        <stp/>
        <stp>EBOND_POSITION|88597=13946031</stp>
        <stp>AMOUNT</stp>
        <stp>RMDS</stp>
        <stp/>
        <stp/>
        <tr r="G859" s="1"/>
      </tp>
    </main>
    <main first="connect.rtdsub">
      <tp>
        <v>0</v>
        <stp/>
        <stp>EBOND_POSITION|88600=10555200</stp>
        <stp>AMOUNT</stp>
        <stp>RMDS</stp>
        <stp/>
        <stp/>
        <tr r="G326" s="1"/>
      </tp>
      <tp>
        <v>670000</v>
        <stp/>
        <stp>EBOND_POSITION|88612=10755320</stp>
        <stp>AMOUNT</stp>
        <stp>RMDS</stp>
        <stp/>
        <stp/>
        <tr r="G455" s="1"/>
      </tp>
      <tp>
        <v>500000</v>
        <stp/>
        <stp>EBOND_POSITION|88612=21266113</stp>
        <stp>AMOUNT</stp>
        <stp>RMDS</stp>
        <stp/>
        <stp/>
        <tr r="G389" s="1"/>
      </tp>
      <tp t="s">
        <v>#N/A</v>
        <stp/>
        <stp>EBOND_POSITION|88603=10945001</stp>
        <stp>AMOUNT</stp>
        <stp>RMDS</stp>
        <stp/>
        <stp/>
        <tr r="G943" s="1"/>
      </tp>
    </main>
    <main first="bloomberg.rtd">
      <tp>
        <v>5</v>
        <stp/>
        <stp>##V3_BDPV12</stp>
        <stp>XS1050460739 Corp</stp>
        <stp>cpn</stp>
        <stp>[AutoPrice 28.xlsm]front!R1262C5</stp>
        <tr r="E1262" s="1"/>
      </tp>
    </main>
    <main first="connect.rtdsub">
      <tp>
        <v>0</v>
        <stp/>
        <stp>EBOND_POSITION|88597=17421647</stp>
        <stp>AMOUNT</stp>
        <stp>RMDS</stp>
        <stp/>
        <stp/>
        <tr r="G835" s="1"/>
      </tp>
    </main>
    <main first="bloomberg.rtd">
      <tp>
        <v>5.25</v>
        <stp/>
        <stp>##V3_BDPV12</stp>
        <stp>XS0829190585 Corp</stp>
        <stp>cpn</stp>
        <stp>[AutoPrice 28.xlsm]front!R1219C5</stp>
        <tr r="E1219" s="1"/>
      </tp>
    </main>
    <main first="connect.rtdsub">
      <tp>
        <v>0</v>
        <stp/>
        <stp>EBOND_POSITION|140142=8508406</stp>
        <stp>AMOUNT</stp>
        <stp>RMDS</stp>
        <stp/>
        <stp/>
        <tr r="G1144" s="1"/>
      </tp>
      <tp>
        <v>0</v>
        <stp/>
        <stp>EBOND_POSITION|88600=19112544</stp>
        <stp>AMOUNT</stp>
        <stp>RMDS</stp>
        <stp/>
        <stp/>
        <tr r="G231" s="1"/>
      </tp>
    </main>
    <main first="bloomberg.rtd">
      <tp>
        <v>7.5</v>
        <stp/>
        <stp>##V3_BDPV12</stp>
        <stp>XS0546096800 Corp</stp>
        <stp>cpn</stp>
        <stp>[AutoPrice 28.xlsm]front!R1241C5</stp>
        <tr r="E1241" s="1"/>
      </tp>
      <tp>
        <v>6.875</v>
        <stp/>
        <stp>##V3_BDPV12</stp>
        <stp>XS0954907787 Corp</stp>
        <stp>cpn</stp>
        <stp>[AutoPrice 28.xlsm]front!R1123C5</stp>
        <tr r="E1123" s="1"/>
      </tp>
    </main>
    <main first="connect.rtdsub">
      <tp>
        <v>0</v>
        <stp/>
        <stp>EBOND_POSITION|88612=10702035</stp>
        <stp>AMOUNT</stp>
        <stp>RMDS</stp>
        <stp/>
        <stp/>
        <tr r="G396" s="1"/>
      </tp>
    </main>
    <main first="bloomberg.rtd">
      <tp>
        <v>5</v>
        <stp/>
        <stp>##V3_BDPV12</stp>
        <stp>XS0731071055 Corp</stp>
        <stp>cpn</stp>
        <stp>[AutoPrice 28.xlsm]front!R1028C5</stp>
        <tr r="E1028" s="1"/>
      </tp>
    </main>
    <main first="connect.rtdsub">
      <tp>
        <v>0</v>
        <stp/>
        <stp>EBOND_POSITION|88612=16212254</stp>
        <stp>AMOUNT</stp>
        <stp>RMDS</stp>
        <stp/>
        <stp/>
        <tr r="G576" s="1"/>
      </tp>
    </main>
    <main first="bloomberg.rtd">
      <tp>
        <v>4.125</v>
        <stp/>
        <stp>##V3_BDPV12</stp>
        <stp>XS0451457435 Corp</stp>
        <stp>cpn</stp>
        <stp>[AutoPrice 28.xlsm]front!R1159C5</stp>
        <tr r="E1159" s="1"/>
      </tp>
    </main>
    <main first="connect.rtdsub">
      <tp>
        <v>0</v>
        <stp/>
        <stp>EBOND_POSITION|88609=19903245</stp>
        <stp>AMOUNT</stp>
        <stp>RMDS</stp>
        <stp/>
        <stp/>
        <tr r="G628" s="1"/>
      </tp>
      <tp>
        <v>65000</v>
        <stp/>
        <stp>EBOND_POSITION|140433=8559632</stp>
        <stp>AMOUNT</stp>
        <stp>RMDS</stp>
        <stp/>
        <stp/>
        <tr r="G205" s="1"/>
      </tp>
      <tp>
        <v>-100000</v>
        <stp/>
        <stp>EBOND_POSITION|88612=19863713</stp>
        <stp>AMOUNT</stp>
        <stp>RMDS</stp>
        <stp/>
        <stp/>
        <tr r="G440" s="1"/>
      </tp>
      <tp>
        <v>2500000</v>
        <stp/>
        <stp>EBOND_POSITION|140142=8309756</stp>
        <stp>AMOUNT</stp>
        <stp>RMDS</stp>
        <stp/>
        <stp/>
        <tr r="G1176" s="1"/>
      </tp>
      <tp>
        <v>300000</v>
        <stp/>
        <stp>EBOND_POSITION|88609=18543541</stp>
        <stp>AMOUNT</stp>
        <stp>RMDS</stp>
        <stp/>
        <stp/>
        <tr r="G739" s="1"/>
      </tp>
      <tp>
        <v>0</v>
        <stp/>
        <stp>EBOND_POSITION|88597=16160233</stp>
        <stp>AMOUNT</stp>
        <stp>RMDS</stp>
        <stp/>
        <stp/>
        <tr r="G760" s="1"/>
      </tp>
      <tp>
        <v>0</v>
        <stp/>
        <stp>EBOND_POSITION|88612=15303955</stp>
        <stp>AMOUNT</stp>
        <stp>RMDS</stp>
        <stp/>
        <stp/>
        <tr r="G540" s="1"/>
      </tp>
      <tp>
        <v>0</v>
        <stp/>
        <stp>EBOND_POSITION|88600=14233916</stp>
        <stp>AMOUNT</stp>
        <stp>RMDS</stp>
        <stp/>
        <stp/>
        <tr r="G293" s="1"/>
      </tp>
      <tp>
        <v>2000000</v>
        <stp/>
        <stp>EBOND_POSITION|88612=14233906</stp>
        <stp>AMOUNT</stp>
        <stp>RMDS</stp>
        <stp/>
        <stp/>
        <tr r="G558" s="1"/>
      </tp>
    </main>
    <main first="bloomberg.rtd">
      <tp>
        <v>4.25</v>
        <stp/>
        <stp>##V3_BDPV12</stp>
        <stp>XS0741137029 Corp</stp>
        <stp>cpn</stp>
        <stp>[AutoPrice 28.xlsm]front!R1160C5</stp>
        <tr r="E1160" s="1"/>
      </tp>
    </main>
    <main first="connect.rtdsub">
      <tp>
        <v>0</v>
        <stp/>
        <stp>EBOND_POSITION|88612=19450230</stp>
        <stp>AMOUNT</stp>
        <stp>RMDS</stp>
        <stp/>
        <stp/>
        <tr r="G574" s="1"/>
      </tp>
    </main>
    <main first="connect.rtdsub">
      <tp>
        <v>9588000</v>
        <stp/>
        <stp>EBOND_POSITION|88603=21063973</stp>
        <stp>AMOUNT</stp>
        <stp>RMDS</stp>
        <stp/>
        <stp/>
        <tr r="G936" s="1"/>
      </tp>
      <tp>
        <v>0</v>
        <stp/>
        <stp>EBOND_POSITION|88600=11950990</stp>
        <stp>AMOUNT</stp>
        <stp>RMDS</stp>
        <stp/>
        <stp/>
        <tr r="G304" s="1"/>
      </tp>
      <tp t="s">
        <v>#N/A</v>
        <stp/>
        <stp>EBOND_POSITION|88600=18860623</stp>
        <stp>AMOUNT</stp>
        <stp>RMDS</stp>
        <stp/>
        <stp/>
        <tr r="G349" s="1"/>
      </tp>
      <tp>
        <v>1745000</v>
        <stp/>
        <stp>EBOND_POSITION|88597=15423097</stp>
        <stp>AMOUNT</stp>
        <stp>RMDS</stp>
        <stp/>
        <stp/>
        <tr r="G823" s="1"/>
      </tp>
      <tp>
        <v>1000000</v>
        <stp/>
        <stp>EBOND_POSITION|88612=15050710</stp>
        <stp>AMOUNT</stp>
        <stp>RMDS</stp>
        <stp/>
        <stp/>
        <tr r="G549" s="1"/>
      </tp>
    </main>
    <main first="bloomberg.rtd">
      <tp>
        <v>3.25</v>
        <stp/>
        <stp>##V3_BDPV12</stp>
        <stp>XS0951565091 Corp</stp>
        <stp>cpn</stp>
        <stp>[AutoPrice 28.xlsm]front!R1163C5</stp>
        <tr r="E1163" s="1"/>
      </tp>
    </main>
    <main first="connect.rtdsub">
      <tp>
        <v>-3200000</v>
        <stp/>
        <stp>EBOND_POSITION|88606=17970092</stp>
        <stp>AMOUNT</stp>
        <stp>RMDS</stp>
        <stp/>
        <stp/>
        <tr r="G1108" s="1"/>
      </tp>
      <tp>
        <v>2300000</v>
        <stp/>
        <stp>EBOND_POSITION|88612=17950070</stp>
        <stp>AMOUNT</stp>
        <stp>RMDS</stp>
        <stp/>
        <stp/>
        <tr r="G520" s="1"/>
      </tp>
    </main>
    <main first="connect.rtdsub">
      <tp>
        <v>0</v>
        <stp/>
        <stp>EBOND_POSITION|88597=17422437</stp>
        <stp>AMOUNT</stp>
        <stp>RMDS</stp>
        <stp/>
        <stp/>
        <tr r="G862" s="1"/>
      </tp>
    </main>
    <main first="connect.rtdsub">
      <tp>
        <v>8600000</v>
        <stp/>
        <stp>EBOND_POSITION|88612=21172362</stp>
        <stp>AMOUNT</stp>
        <stp>RMDS</stp>
        <stp/>
        <stp/>
        <tr r="G513" s="1"/>
      </tp>
      <tp>
        <v>1180000</v>
        <stp/>
        <stp>EBOND_POSITION|88615=21232116</stp>
        <stp>AMOUNT</stp>
        <stp>RMDS</stp>
        <stp/>
        <stp/>
        <tr r="G57" s="1"/>
      </tp>
      <tp>
        <v>0</v>
        <stp/>
        <stp>EBOND_POSITION|140142=4665310</stp>
        <stp>AMOUNT</stp>
        <stp>RMDS</stp>
        <stp/>
        <stp/>
        <tr r="G1184" s="1"/>
      </tp>
    </main>
    <main first="bloomberg.rtd">
      <tp>
        <v>48.549053049684147</v>
        <stp/>
        <stp>##V3_BDPV12</stp>
        <stp>BE6243179650 @bgn  Corp</stp>
        <stp>asset_swap_spd_mid</stp>
        <stp>[AutoPrice 28.xlsm]front!R379C40</stp>
        <tr r="AN379" s="1"/>
      </tp>
    </main>
    <main first="connect.rtdsub">
      <tp>
        <v>-1600000</v>
        <stp/>
        <stp>EBOND_POSITION|140142=6546832</stp>
        <stp>AMOUNT</stp>
        <stp>RMDS</stp>
        <stp/>
        <stp/>
        <tr r="G1156" s="1"/>
      </tp>
    </main>
    <main first="bloomberg.rtd">
      <tp>
        <v>3.75</v>
        <stp/>
        <stp>##V3_BDPV12</stp>
        <stp>XS0798555537 Corp</stp>
        <stp>cpn</stp>
        <stp>[AutoPrice 28.xlsm]front!R1158C5</stp>
        <tr r="E1158" s="1"/>
      </tp>
      <tp>
        <v>3.25</v>
        <stp/>
        <stp>##V3_BDPV12</stp>
        <stp>XS0997535520 Corp</stp>
        <stp>cpn</stp>
        <stp>[AutoPrice 28.xlsm]front!R1227C5</stp>
        <tr r="E1227" s="1"/>
      </tp>
    </main>
    <main first="connect.rtdsub">
      <tp>
        <v>618000</v>
        <stp/>
        <stp>EBOND_POSITION|88612=21139966</stp>
        <stp>AMOUNT</stp>
        <stp>RMDS</stp>
        <stp/>
        <stp/>
        <tr r="G401" s="1"/>
      </tp>
      <tp>
        <v>0</v>
        <stp/>
        <stp>EBOND_POSITION|88597=16709275</stp>
        <stp>AMOUNT</stp>
        <stp>RMDS</stp>
        <stp/>
        <stp/>
        <tr r="G875" s="1"/>
      </tp>
      <tp>
        <v>-10000</v>
        <stp/>
        <stp>EBOND_POSITION|88597=13469853</stp>
        <stp>AMOUNT</stp>
        <stp>RMDS</stp>
        <stp/>
        <stp/>
        <tr r="G787" s="1"/>
      </tp>
      <tp>
        <v>-200000</v>
        <stp/>
        <stp>EBOND_POSITION|88612=21239266</stp>
        <stp>AMOUNT</stp>
        <stp>RMDS</stp>
        <stp/>
        <stp/>
        <tr r="G507" s="1"/>
      </tp>
    </main>
    <main first="connect.rtdsub">
      <tp>
        <v>0</v>
        <stp/>
        <stp>EBOND_POSITION|88612=21159600</stp>
        <stp>AMOUNT</stp>
        <stp>RMDS</stp>
        <stp/>
        <stp/>
        <tr r="G380" s="1"/>
      </tp>
      <tp>
        <v>0</v>
        <stp/>
        <stp>EBOND_POSITION|140433=6441983</stp>
        <stp>AMOUNT</stp>
        <stp>RMDS</stp>
        <stp/>
        <stp/>
        <tr r="G158" s="1"/>
      </tp>
      <tp>
        <v>0</v>
        <stp/>
        <stp>EBOND_POSITION|140142=3111847</stp>
        <stp>AMOUNT</stp>
        <stp>RMDS</stp>
        <stp/>
        <stp/>
        <tr r="G1226" s="1"/>
      </tp>
    </main>
    <main first="bloomberg.rtd">
      <tp>
        <v>4.625</v>
        <stp/>
        <stp>##V3_BDPV12</stp>
        <stp>XS1028959671 Corp</stp>
        <stp>cpn</stp>
        <stp>[AutoPrice 28.xlsm]front!R1229C5</stp>
        <tr r="E1229" s="1"/>
      </tp>
    </main>
    <main first="connect.rtdsub">
      <tp>
        <v>100000</v>
        <stp/>
        <stp>EBOND_POSITION|88600=21238156</stp>
        <stp>AMOUNT</stp>
        <stp>RMDS</stp>
        <stp/>
        <stp/>
        <tr r="G289" s="1"/>
      </tp>
    </main>
    <main first="connect.rtdsub">
      <tp>
        <v>647000</v>
        <stp/>
        <stp>EBOND_POSITION|142977=5250776</stp>
        <stp>AMOUNT</stp>
        <stp>RMDS</stp>
        <stp/>
        <stp/>
        <tr r="G1254" s="1"/>
      </tp>
      <tp>
        <v>0</v>
        <stp/>
        <stp>EBOND_POSITION|88603=19928437</stp>
        <stp>AMOUNT</stp>
        <stp>RMDS</stp>
        <stp/>
        <stp/>
        <tr r="G1001" s="1"/>
      </tp>
      <tp>
        <v>0</v>
        <stp/>
        <stp>EBOND_POSITION|88615=19028817</stp>
        <stp>AMOUNT</stp>
        <stp>RMDS</stp>
        <stp/>
        <stp/>
        <tr r="G68" s="1"/>
      </tp>
      <tp>
        <v>0</v>
        <stp/>
        <stp>EBOND_POSITION|88612=17118104</stp>
        <stp>AMOUNT</stp>
        <stp>RMDS</stp>
        <stp/>
        <stp/>
        <tr r="G415" s="1"/>
      </tp>
      <tp>
        <v>-1291000</v>
        <stp/>
        <stp>EBOND_POSITION|88603=16758300</stp>
        <stp>AMOUNT</stp>
        <stp>RMDS</stp>
        <stp/>
        <stp/>
        <tr r="G934" s="1"/>
      </tp>
      <tp>
        <v>0</v>
        <stp/>
        <stp>EBOND_POSITION|88606=15318114</stp>
        <stp>AMOUNT</stp>
        <stp>RMDS</stp>
        <stp/>
        <stp/>
        <tr r="G1127" s="1"/>
      </tp>
      <tp>
        <v>750000</v>
        <stp/>
        <stp>EBOND_POSITION|88606=19759360</stp>
        <stp>AMOUNT</stp>
        <stp>RMDS</stp>
        <stp/>
        <stp/>
        <tr r="G1128" s="1"/>
      </tp>
      <tp>
        <v>-53000</v>
        <stp/>
        <stp>EBOND_POSITION|88606=18079002</stp>
        <stp>AMOUNT</stp>
        <stp>RMDS</stp>
        <stp/>
        <stp/>
        <tr r="G1089" s="1"/>
      </tp>
    </main>
    <main first="bloomberg.rtd">
      <tp>
        <v>5</v>
        <stp/>
        <stp>##V3_BDPV12</stp>
        <stp>XS0806449814 Corp</stp>
        <stp>cpn</stp>
        <stp>[AutoPrice 28.xlsm]front!R1215C5</stp>
        <tr r="E1215" s="1"/>
      </tp>
    </main>
    <main first="connect.rtdsub">
      <tp>
        <v>2551000</v>
        <stp/>
        <stp>EBOND_POSITION|88612=17729407</stp>
        <stp>AMOUNT</stp>
        <stp>RMDS</stp>
        <stp/>
        <stp/>
        <tr r="G538" s="1"/>
      </tp>
      <tp>
        <v>300000</v>
        <stp/>
        <stp>EBOND_POSITION|88612=16279642</stp>
        <stp>AMOUNT</stp>
        <stp>RMDS</stp>
        <stp/>
        <stp/>
        <tr r="G388" s="1"/>
      </tp>
      <tp>
        <v>110000</v>
        <stp/>
        <stp>EBOND_POSITION|88606=17059150</stp>
        <stp>AMOUNT</stp>
        <stp>RMDS</stp>
        <stp/>
        <stp/>
        <tr r="G1052" s="1"/>
      </tp>
      <tp>
        <v>0</v>
        <stp/>
        <stp>EBOND_POSITION|88612=13909485</stp>
        <stp>AMOUNT</stp>
        <stp>RMDS</stp>
        <stp/>
        <stp/>
        <tr r="G511" s="1"/>
      </tp>
      <tp>
        <v>0</v>
        <stp/>
        <stp>EBOND_POSITION|88612=16119344</stp>
        <stp>AMOUNT</stp>
        <stp>RMDS</stp>
        <stp/>
        <stp/>
        <tr r="G475" s="1"/>
      </tp>
    </main>
    <main first="bloomberg.rtd">
      <tp t="s">
        <v>#N/A Real Time</v>
        <stp/>
        <stp>##V3_BDPV12</stp>
        <stp>US007924AH66 @CBKG Corp</stp>
        <stp>ask</stp>
        <stp>[AutoPrice 28.xlsm]front!R48C13</stp>
        <tr r="M48" s="1"/>
      </tp>
      <tp>
        <v>5.25</v>
        <stp/>
        <stp>##V3_BDPV12</stp>
        <stp>AT0000A0PQY4 Corp</stp>
        <stp>cpn</stp>
        <stp>[AutoPrice 28.xlsm]front!R1029C5</stp>
        <tr r="E1029" s="1"/>
      </tp>
      <tp>
        <v>4.75</v>
        <stp/>
        <stp>##V3_BDPV12</stp>
        <stp>AT0000A0MS58 Corp</stp>
        <stp>cpn</stp>
        <stp>[AutoPrice 28.xlsm]front!R1025C5</stp>
        <tr r="E1025" s="1"/>
      </tp>
      <tp>
        <v>108.339</v>
        <stp/>
        <stp>##V3_BDPV12</stp>
        <stp>XS0272770396 @bgn Corp</stp>
        <stp>LAST_PRICE</stp>
        <stp>[AutoPrice 28.xlsm]front!R21C16</stp>
        <tr r="P21" s="1"/>
      </tp>
      <tp>
        <v>122.477</v>
        <stp/>
        <stp>##V3_BDPV12</stp>
        <stp>XS0453908377 @bgn Corp</stp>
        <stp>LAST_PRICE</stp>
        <stp>[AutoPrice 28.xlsm]front!R30C16</stp>
        <tr r="P30" s="1"/>
      </tp>
      <tp>
        <v>108.32</v>
        <stp/>
        <stp>##V3_BDPV12</stp>
        <stp>XS0275880267 @bgn Corp</stp>
        <stp>LAST_PRICE</stp>
        <stp>[AutoPrice 28.xlsm]front!R50C16</stp>
        <tr r="P50" s="1"/>
      </tp>
      <tp>
        <v>101.07</v>
        <stp/>
        <stp>##V3_BDPV12</stp>
        <stp>XS0832873060 @bgn Corp</stp>
        <stp>LAST_PRICE</stp>
        <stp>[AutoPrice 28.xlsm]front!R15C16</stp>
        <tr r="P15" s="1"/>
      </tp>
      <tp t="s">
        <v>FIXED</v>
        <stp/>
        <stp>##V3_BDPV12</stp>
        <stp>DE000A1A6FV5 Corp</stp>
        <stp>cpn typ</stp>
        <stp>[AutoPrice 28.xlsm]front!R1010C5</stp>
        <tr r="E1010" s="1"/>
      </tp>
      <tp>
        <v>107.905</v>
        <stp/>
        <stp>##V3_BDPV12</stp>
        <stp>XS0423888667 @bgn Corp</stp>
        <stp>LAST_PRICE</stp>
        <stp>[AutoPrice 28.xlsm]front!R80C16</stp>
        <tr r="P80" s="1"/>
      </tp>
      <tp>
        <v>19.644971255559032</v>
        <stp/>
        <stp>##V3_BDPV12</stp>
        <stp>XS0416215910 @bgn  Corp</stp>
        <stp>asset_swap_spd_mid</stp>
        <stp>[AutoPrice 28.xlsm]front!R58C40</stp>
        <tr r="AN58" s="1"/>
      </tp>
      <tp>
        <v>8.0755438883620911</v>
        <stp/>
        <stp>##V3_BDPV12</stp>
        <stp>XS1028599287 @bgn  Corp</stp>
        <stp>risk_mid</stp>
        <stp>[AutoPrice 28.xlsm]front!R1251C36</stp>
        <tr r="AJ1251" s="1"/>
      </tp>
      <tp t="s">
        <v>FLOATING</v>
        <stp/>
        <stp>##V3_BDPV12</stp>
        <stp>XS0353710527 Corp</stp>
        <stp>cpn typ</stp>
        <stp>[AutoPrice 28.xlsm]front!R5C5</stp>
        <tr r="E5" s="1"/>
      </tp>
      <tp>
        <v>7.0740202426186727</v>
        <stp/>
        <stp>##V3_BDPV12</stp>
        <stp>XS0982713686 @bgn  Corp</stp>
        <stp>risk_mid</stp>
        <stp>[AutoPrice 28.xlsm]front!R1001C36</stp>
        <tr r="AJ1001" s="1"/>
      </tp>
      <tp>
        <v>0.92399648092680309</v>
        <stp/>
        <stp>##V3_BDPV12</stp>
        <stp>XS0782692510 @bgn  Corp</stp>
        <stp>risk_mid</stp>
        <stp>[AutoPrice 28.xlsm]front!R1064C36</stp>
        <tr r="AJ1064" s="1"/>
      </tp>
      <tp>
        <v>3.1948571212481625</v>
        <stp/>
        <stp>##V3_BDPV12</stp>
        <stp>XS0647288140 @bgn  Corp</stp>
        <stp>risk_mid</stp>
        <stp>[AutoPrice 28.xlsm]front!R1146C36</stp>
        <tr r="AJ1146" s="1"/>
      </tp>
      <tp>
        <v>3.9480846578882733</v>
        <stp/>
        <stp>##V3_BDPV12</stp>
        <stp>XS0842659343 @bgn  Corp</stp>
        <stp>risk_mid</stp>
        <stp>[AutoPrice 28.xlsm]front!R1147C36</stp>
        <tr r="AJ1147" s="1"/>
      </tp>
      <tp>
        <v>1.2958471818294015</v>
        <stp/>
        <stp>##V3_BDPV12</stp>
        <stp>XS0542298012 @bgn  Corp</stp>
        <stp>risk_mid</stp>
        <stp>[AutoPrice 28.xlsm]front!R1252C36</stp>
        <tr r="AJ1252" s="1"/>
      </tp>
      <tp>
        <v>2.3897057224999685</v>
        <stp/>
        <stp>##V3_BDPV12</stp>
        <stp>XS0545097742 @bgn  Corp</stp>
        <stp>risk_mid</stp>
        <stp>[AutoPrice 28.xlsm]front!R1200C36</stp>
        <tr r="AJ1200" s="1"/>
      </tp>
      <tp>
        <v>5.6410616554671833</v>
        <stp/>
        <stp>##V3_BDPV12</stp>
        <stp>XS0436320278 @bgn  Corp</stp>
        <stp>risk_mid</stp>
        <stp>[AutoPrice 28.xlsm]front!R1224C36</stp>
        <tr r="AJ1224" s="1"/>
      </tp>
      <tp>
        <v>8.6286175634491258</v>
        <stp/>
        <stp>##V3_BDPV12</stp>
        <stp>XS0951565091 @bgn  Corp</stp>
        <stp>risk_mid</stp>
        <stp>[AutoPrice 28.xlsm]front!R1163C36</stp>
        <tr r="AJ1163" s="1"/>
      </tp>
      <tp>
        <v>0.17343816527599643</v>
        <stp/>
        <stp>##V3_BDPV12</stp>
        <stp>XS0954907787 @bgn  Corp</stp>
        <stp>risk_mid</stp>
        <stp>[AutoPrice 28.xlsm]front!R1123C36</stp>
        <tr r="AJ1123" s="1"/>
      </tp>
      <tp>
        <v>6.233236419087973</v>
        <stp/>
        <stp>##V3_BDPV12</stp>
        <stp>XS0969344083 @bgn  Corp</stp>
        <stp>risk_mid</stp>
        <stp>[AutoPrice 28.xlsm]front!R1068C36</stp>
        <tr r="AJ1068" s="1"/>
      </tp>
      <tp>
        <v>36.063709756896117</v>
        <stp/>
        <stp>##V3_BDPV12</stp>
        <stp>XS0626808223 @bgn  Corp</stp>
        <stp>asset_swap_spd_mid</stp>
        <stp>[AutoPrice 28.xlsm]front!R24C40</stp>
        <tr r="AN24" s="1"/>
      </tp>
      <tp>
        <v>2.7566754488717038</v>
        <stp/>
        <stp>##V3_BDPV12</stp>
        <stp>XS0735784851 @bgn  Corp</stp>
        <stp>risk_mid</stp>
        <stp>[AutoPrice 28.xlsm]front!R1065C36</stp>
        <tr r="AJ1065" s="1"/>
      </tp>
      <tp>
        <v>3.5860131088632841</v>
        <stp/>
        <stp>##V3_BDPV12</stp>
        <stp>XS0858803066 @bgn  Corp</stp>
        <stp>risk_mid</stp>
        <stp>[AutoPrice 28.xlsm]front!R1142C36</stp>
        <tr r="AJ1142" s="1"/>
      </tp>
      <tp>
        <v>179.74070493367597</v>
        <stp/>
        <stp>##V3_BDPV12</stp>
        <stp>NL0000117224 @bgn  Corp</stp>
        <stp>asset_swap_spd_mid</stp>
        <stp>[AutoPrice 28.xlsm]front!R83C40</stp>
        <tr r="AN83" s="1"/>
      </tp>
      <tp>
        <v>5.8981332823613286</v>
        <stp/>
        <stp>##V3_BDPV12</stp>
        <stp>FR0010870949 @bgn  Corp</stp>
        <stp>risk_mid</stp>
        <stp>[AutoPrice 28.xlsm]front!R1049C36</stp>
        <tr r="AJ1049" s="1"/>
      </tp>
      <tp>
        <v>1.0259240294224981</v>
        <stp/>
        <stp>##V3_BDPV12</stp>
        <stp>BE0002169358 @bgn  Corp</stp>
        <stp>risk_mid</stp>
        <stp>[AutoPrice 28.xlsm]front!R1129C36</stp>
        <tr r="AJ1129" s="1"/>
      </tp>
      <tp>
        <v>1.459966902132237</v>
        <stp/>
        <stp>##V3_BDPV12</stp>
        <stp>FR0010289496 @bgn  Corp</stp>
        <stp>risk_mid</stp>
        <stp>[AutoPrice 28.xlsm]front!R1230C36</stp>
        <tr r="AJ1230" s="1"/>
      </tp>
      <tp>
        <v>2.375</v>
        <stp/>
        <stp>##V3_BDPV12</stp>
        <stp>XS0875513268 @bgn  Corp</stp>
        <stp>coupon</stp>
        <stp>[AutoPrice 28.xlsm]front!R1096C42</stp>
        <tr r="AP1096" s="1"/>
      </tp>
      <tp>
        <v>3.375</v>
        <stp/>
        <stp>##V3_BDPV12</stp>
        <stp>XS0972530561 @bgn  Corp</stp>
        <stp>coupon</stp>
        <stp>[AutoPrice 28.xlsm]front!R1051C42</stp>
        <tr r="AP1051" s="1"/>
      </tp>
      <tp>
        <v>5.375</v>
        <stp/>
        <stp>##V3_BDPV12</stp>
        <stp>FR0011401751 @bgn  Corp</stp>
        <stp>coupon</stp>
        <stp>[AutoPrice 28.xlsm]front!R1236C42</stp>
        <tr r="AP1236" s="1"/>
      </tp>
      <tp>
        <v>4.375</v>
        <stp/>
        <stp>##V3_BDPV12</stp>
        <stp>XS0803479442 @bgn  Corp</stp>
        <stp>coupon</stp>
        <stp>[AutoPrice 28.xlsm]front!R1212C42</stp>
        <tr r="AP1212" s="1"/>
      </tp>
      <tp>
        <v>2</v>
        <stp/>
        <stp>##V3_BDPV12</stp>
        <stp>XS0940278707 @bgn  Corp</stp>
        <stp>coupon</stp>
        <stp>[AutoPrice 28.xlsm]front!R1089C42</stp>
        <tr r="AP1089" s="1"/>
      </tp>
      <tp>
        <v>4.5</v>
        <stp/>
        <stp>##V3_BDPV12</stp>
        <stp>XS0744125302 @bgn  Corp</stp>
        <stp>coupon</stp>
        <stp>[AutoPrice 28.xlsm]front!R1057C42</stp>
        <tr r="AP1057" s="1"/>
      </tp>
      <tp>
        <v>6.125</v>
        <stp/>
        <stp>##V3_BDPV12</stp>
        <stp>XS0893201433 @bgn  Corp</stp>
        <stp>coupon</stp>
        <stp>[AutoPrice 28.xlsm]front!R1103C42</stp>
        <tr r="AP1103" s="1"/>
      </tp>
      <tp>
        <v>4.375</v>
        <stp/>
        <stp>##V3_BDPV12</stp>
        <stp>XS0831370613 @bgn  Corp</stp>
        <stp>coupon</stp>
        <stp>[AutoPrice 28.xlsm]front!R1207C42</stp>
        <tr r="AP1207" s="1"/>
      </tp>
      <tp>
        <v>1.375</v>
        <stp/>
        <stp>##V3_BDPV12</stp>
        <stp>XS0782692510 @bgn  Corp</stp>
        <stp>coupon</stp>
        <stp>[AutoPrice 28.xlsm]front!R1064C42</stp>
        <tr r="AP1064" s="1"/>
      </tp>
      <tp>
        <v>2.25</v>
        <stp/>
        <stp>##V3_BDPV12</stp>
        <stp>XS0906792105 @bgn  Corp</stp>
        <stp>coupon</stp>
        <stp>[AutoPrice 28.xlsm]front!R1099C42</stp>
        <tr r="AP1099" s="1"/>
      </tp>
      <tp>
        <v>2.25</v>
        <stp/>
        <stp>##V3_BDPV12</stp>
        <stp>FR0011342740 @bgn  Corp</stp>
        <stp>coupon</stp>
        <stp>[AutoPrice 28.xlsm]front!R1046C42</stp>
        <tr r="AP1046" s="1"/>
      </tp>
      <tp>
        <v>5.25</v>
        <stp/>
        <stp>##V3_BDPV12</stp>
        <stp>XS0223129445 @bgn  Corp</stp>
        <stp>coupon</stp>
        <stp>[AutoPrice 28.xlsm]front!R1264C42</stp>
        <tr r="AP1264" s="1"/>
      </tp>
      <tp>
        <v>4.1989999999999998</v>
        <stp/>
        <stp>##V3_BDPV12</stp>
        <stp>XS0992293570 @bgn  Corp</stp>
        <stp>coupon</stp>
        <stp>[AutoPrice 28.xlsm]front!R1255C42</stp>
        <tr r="AP1255" s="1"/>
      </tp>
      <tp>
        <v>2.5</v>
        <stp/>
        <stp>##V3_BDPV12</stp>
        <stp>XS1057055060 @bgn  Corp</stp>
        <stp>coupon</stp>
        <stp>[AutoPrice 28.xlsm]front!R1199C42</stp>
        <tr r="AP1199" s="1"/>
      </tp>
      <tp>
        <v>3.875</v>
        <stp/>
        <stp>##V3_BDPV12</stp>
        <stp>FR0011531714 @bgn  Corp</stp>
        <stp>coupon</stp>
        <stp>[AutoPrice 28.xlsm]front!R1243C42</stp>
        <tr r="AP1243" s="1"/>
      </tp>
      <tp>
        <v>403.0770585828833</v>
        <stp/>
        <stp>##V3_BDPV12</stp>
        <stp>XS0433923108 @cbbt  Corp</stp>
        <stp>asset_swap_spd_mid</stp>
        <stp>[AutoPrice 28.xlsm]front!R45C40</stp>
        <tr r="AN45" s="1"/>
      </tp>
      <tp>
        <v>4.25</v>
        <stp/>
        <stp>##V3_BDPV12</stp>
        <stp>FR0011401736 @bgn  Corp</stp>
        <stp>coupon</stp>
        <stp>[AutoPrice 28.xlsm]front!R1234C42</stp>
        <tr r="AP1234" s="1"/>
      </tp>
      <tp>
        <v>5</v>
        <stp/>
        <stp>##V3_BDPV12</stp>
        <stp>XS1050460739 @bgn  Corp</stp>
        <stp>coupon</stp>
        <stp>[AutoPrice 28.xlsm]front!R1262C42</stp>
        <tr r="AP1262" s="1"/>
      </tp>
      <tp>
        <v>4</v>
        <stp/>
        <stp>##V3_BDPV12</stp>
        <stp>AT0000A100E2 @bgn  Corp</stp>
        <stp>coupon</stp>
        <stp>[AutoPrice 28.xlsm]front!R1030C42</stp>
        <tr r="AP1030" s="1"/>
      </tp>
      <tp>
        <v>5</v>
        <stp/>
        <stp>##V3_BDPV12</stp>
        <stp>XS0411044653 @bgn  Corp</stp>
        <stp>coupon</stp>
        <stp>[AutoPrice 28.xlsm]front!R1155C42</stp>
        <tr r="AP1155" s="1"/>
      </tp>
      <tp>
        <v>4.75</v>
        <stp/>
        <stp>##V3_BDPV12</stp>
        <stp>FR0011531730 @bgn  Corp</stp>
        <stp>coupon</stp>
        <stp>[AutoPrice 28.xlsm]front!R1242C42</stp>
        <tr r="AP1242" s="1"/>
      </tp>
      <tp>
        <v>7.75</v>
        <stp/>
        <stp>##V3_BDPV12</stp>
        <stp>XS0741938624 @bgn  Corp</stp>
        <stp>coupon</stp>
        <stp>[AutoPrice 28.xlsm]front!R1119C42</stp>
        <tr r="AP1119" s="1"/>
      </tp>
      <tp>
        <v>3.5</v>
        <stp/>
        <stp>##V3_BDPV12</stp>
        <stp>XS1067864022 @bgn  Corp</stp>
        <stp>coupon</stp>
        <stp>[AutoPrice 28.xlsm]front!R1125C42</stp>
        <tr r="AP1125" s="1"/>
      </tp>
      <tp>
        <v>4.875</v>
        <stp/>
        <stp>##V3_BDPV12</stp>
        <stp>XS0733696495 @bgn  Corp</stp>
        <stp>coupon</stp>
        <stp>[AutoPrice 28.xlsm]front!R1208C42</stp>
        <tr r="AP1208" s="1"/>
      </tp>
    </main>
    <main first="connect.rtdsub">
      <tp t="s">
        <v>TKAAV 4 1/4 27 J</v>
        <stp/>
        <stp>EBOND_LDN|3528690</stp>
        <stp>DSPLY_NAME</stp>
        <stp>RMDS</stp>
        <stp/>
        <stp/>
        <tr r="AQ719" s="1"/>
      </tp>
      <tp t="s">
        <v>VIVFP 4 31 Mar 2</v>
        <stp/>
        <stp>EBOND_LDN|9018013</stp>
        <stp>DSPLY_NAME</stp>
        <stp>RMDS</stp>
        <stp/>
        <stp/>
        <tr r="AQ736" s="1"/>
      </tp>
    </main>
    <main first="bloomberg.rtd">
      <tp t="s">
        <v>11/06/2014</v>
        <stp/>
        <stp>##V3_BDPV12</stp>
        <stp>XS0197508764 @bgn Corp</stp>
        <stp>LAST_UPDATE</stp>
        <stp>[AutoPrice 28.xlsm]front!R7C15</stp>
        <tr r="O7" s="1"/>
      </tp>
    </main>
    <main first="connect.rtdsub">
      <tp t="s">
        <v xml:space="preserve">FIDINT 6 7/8 24 </v>
        <stp/>
        <stp>EBOND_LDN|8909682</stp>
        <stp>DSPLY_NAME</stp>
        <stp>RMDS</stp>
        <stp/>
        <stp/>
        <tr r="AQ65" s="1"/>
      </tp>
      <tp t="s">
        <v>RWE 5 1/8 23 Jul</v>
        <stp/>
        <stp>EBOND_LDN|2256297</stp>
        <stp>DSPLY_NAME</stp>
        <stp>RMDS</stp>
        <stp/>
        <stp/>
        <tr r="AQ315" s="1"/>
      </tp>
      <tp t="s">
        <v xml:space="preserve">SLHNVX 5.849 29 </v>
        <stp/>
        <stp>EBOND_LDN|6006472</stp>
        <stp>DSPLY_NAME</stp>
        <stp>RMDS</stp>
        <stp/>
        <stp/>
        <tr r="AQ138" s="1"/>
      </tp>
      <tp t="s">
        <v>AXASA 5.777 29 J</v>
        <stp/>
        <stp>EBOND_LDN|5056667</stp>
        <stp>DSPLY_NAME</stp>
        <stp>RMDS</stp>
        <stp/>
        <stp/>
        <tr r="AQ109" s="1"/>
      </tp>
      <tp t="s">
        <v xml:space="preserve">BRITEL 7 1/2 07 </v>
        <stp/>
        <stp>EBOND_LDN|2016653</stp>
        <stp>DSPLY_NAME</stp>
        <stp>RMDS</stp>
        <stp/>
        <stp/>
        <tr r="AQ603" s="1"/>
      </tp>
      <tp t="s">
        <v>EDF 4 1/2 17 Jul</v>
        <stp/>
        <stp>EBOND_LDN|8306792</stp>
        <stp>DSPLY_NAME</stp>
        <stp>RMDS</stp>
        <stp/>
        <stp/>
        <tr r="AQ238" s="1"/>
      </tp>
      <tp t="s">
        <v xml:space="preserve">GE 5 1/2 15 Sep </v>
        <stp/>
        <stp>EBOND_LDN|6417013</stp>
        <stp>DSPLY_NAME</stp>
        <stp>RMDS</stp>
        <stp/>
        <stp/>
        <tr r="AQ44" s="1"/>
      </tp>
      <tp t="s">
        <v>KIG 3 5/8 25 Jan</v>
        <stp/>
        <stp>EBOND_LDN|8817093</stp>
        <stp>DSPLY_NAME</stp>
        <stp>RMDS</stp>
        <stp/>
        <stp/>
        <tr r="AQ189" s="1"/>
      </tp>
      <tp t="s">
        <v>PFE 5 3/4 03 Jun</v>
        <stp/>
        <stp>EBOND_LDN|8237361</stp>
        <stp>DSPLY_NAME</stp>
        <stp>RMDS</stp>
        <stp/>
        <stp/>
        <tr r="AQ198" s="1"/>
      </tp>
      <tp t="s">
        <v>TRNIM 4 7/8 03 O</v>
        <stp/>
        <stp>EBOND_LDN|8314853</stp>
        <stp>DSPLY_NAME</stp>
        <stp>RMDS</stp>
        <stp/>
        <stp/>
        <tr r="AQ1224" s="1"/>
      </tp>
      <tp t="s">
        <v xml:space="preserve">VW 5 3/8 22 May </v>
        <stp/>
        <stp>EBOND_LDN|2204192</stp>
        <stp>DSPLY_NAME</stp>
        <stp>RMDS</stp>
        <stp/>
        <stp/>
        <tr r="AQ896" s="1"/>
      </tp>
      <tp t="s">
        <v xml:space="preserve">PEUGOT 6 19 Sep </v>
        <stp/>
        <stp>EBOND_LDN|2304852</stp>
        <stp>DSPLY_NAME</stp>
        <stp>RMDS</stp>
        <stp/>
        <stp/>
        <tr r="AQ840" s="1"/>
      </tp>
      <tp t="s">
        <v>REPSM 4 3/4 16 F</v>
        <stp/>
        <stp>EBOND_LDN|5814943</stp>
        <stp>DSPLY_NAME</stp>
        <stp>RMDS</stp>
        <stp/>
        <stp/>
        <tr r="AQ1206" s="1"/>
      </tp>
      <tp t="s">
        <v>#N/A</v>
        <stp/>
        <stp>EBOND_LDN|8214733</stp>
        <stp>DSPLY_NAME</stp>
        <stp>RMDS</stp>
        <stp/>
        <stp/>
        <tr r="AQ433" s="1"/>
      </tp>
      <tp t="s">
        <v>SIEGR 5 1/8 20 F</v>
        <stp/>
        <stp>EBOND_LDN|7945526</stp>
        <stp>DSPLY_NAME</stp>
        <stp>RMDS</stp>
        <stp/>
        <stp/>
        <tr r="AQ674" s="1"/>
      </tp>
      <tp t="s">
        <v xml:space="preserve">BRITEL 8 5/8 26 </v>
        <stp/>
        <stp>EBOND_LDN|2015163</stp>
        <stp>DSPLY_NAME</stp>
        <stp>RMDS</stp>
        <stp/>
        <stp/>
        <tr r="AQ606" s="1"/>
      </tp>
      <tp t="s">
        <v>ICE 5 3/8 30 Jun</v>
        <stp/>
        <stp>EBOND_LDN|6975065</stp>
        <stp>DSPLY_NAME</stp>
        <stp>RMDS</stp>
        <stp/>
        <stp/>
        <tr r="AQ499" s="1"/>
      </tp>
      <tp t="s">
        <v>ADSGR 4 3/4 14 J</v>
        <stp/>
        <stp>EBOND_LDN|8345006</stp>
        <stp>DSPLY_NAME</stp>
        <stp>RMDS</stp>
        <stp/>
        <stp/>
        <tr r="AQ386" s="1"/>
      </tp>
      <tp t="s">
        <v>LINGR 7 3/8 14 J</v>
        <stp/>
        <stp>EBOND_LDN|5075935</stp>
        <stp>DSPLY_NAME</stp>
        <stp>RMDS</stp>
        <stp/>
        <stp/>
        <tr r="AQ1247" s="1"/>
      </tp>
      <tp t="s">
        <v>VOEAV 7 1/8 29 O</v>
        <stp/>
        <stp>EBOND_LDN|6502602</stp>
        <stp>DSPLY_NAME</stp>
        <stp>RMDS</stp>
        <stp/>
        <stp/>
        <tr r="AQ1266" s="1"/>
      </tp>
      <tp t="s">
        <v xml:space="preserve">ZURNVX 4 1/2 17 </v>
        <stp/>
        <stp>EBOND_LDN|2862014</stp>
        <stp>DSPLY_NAME</stp>
        <stp>RMDS</stp>
        <stp/>
        <stp/>
        <tr r="AQ79" s="1"/>
      </tp>
      <tp t="s">
        <v xml:space="preserve">BRITEL 5 1/4 23 </v>
        <stp/>
        <stp>EBOND_LDN|6202032</stp>
        <stp>DSPLY_NAME</stp>
        <stp>RMDS</stp>
        <stp/>
        <stp/>
        <tr r="AQ600" s="1"/>
      </tp>
      <tp t="s">
        <v xml:space="preserve">SESGFP 4 5/8 09 </v>
        <stp/>
        <stp>EBOND_LDN|8952037</stp>
        <stp>DSPLY_NAME</stp>
        <stp>RMDS</stp>
        <stp/>
        <stp/>
        <tr r="AQ669" s="1"/>
      </tp>
      <tp t="s">
        <v>VOD 6 1/4 15 Jan</v>
        <stp/>
        <stp>EBOND_LDN|7833661</stp>
        <stp>DSPLY_NAME</stp>
        <stp>RMDS</stp>
        <stp/>
        <stp/>
        <tr r="AQ745" s="1"/>
      </tp>
      <tp t="s">
        <v>SDFGR 5 24 Sep 2</v>
        <stp/>
        <stp>EBOND_LDN|8523550</stp>
        <stp>DSPLY_NAME</stp>
        <stp>RMDS</stp>
        <stp/>
        <stp/>
        <tr r="AQ1010" s="1"/>
      </tp>
      <tp t="s">
        <v xml:space="preserve">VATFAL 6 1/4 17 </v>
        <stp/>
        <stp>EBOND_LDN|8003742</stp>
        <stp>DSPLY_NAME</stp>
        <stp>RMDS</stp>
        <stp/>
        <stp/>
        <tr r="AQ357" s="1"/>
      </tp>
      <tp t="s">
        <v>WPPLN 6 5/8 12 M</v>
        <stp/>
        <stp>EBOND_LDN|7020050</stp>
        <stp>DSPLY_NAME</stp>
        <stp>RMDS</stp>
        <stp/>
        <stp/>
        <tr r="AQ754" s="1"/>
      </tp>
      <tp t="s">
        <v xml:space="preserve">DONGAS 4 16 Dec </v>
        <stp/>
        <stp>EBOND_LDN|8730611</stp>
        <stp>DSPLY_NAME</stp>
        <stp>RMDS</stp>
        <stp/>
        <stp/>
        <tr r="AQ234" s="1"/>
      </tp>
      <tp t="s">
        <v>LGFP 6 1/8 28 Ma</v>
        <stp/>
        <stp>EBOND_LDN|7070805</stp>
        <stp>DSPLY_NAME</stp>
        <stp>RMDS</stp>
        <stp/>
        <stp/>
        <tr r="AQ980" s="1"/>
      </tp>
      <tp t="s">
        <v>ABESM 5 1/8 12 J</v>
        <stp/>
        <stp>EBOND_LDN|6171485</stp>
        <stp>DSPLY_NAME</stp>
        <stp>RMDS</stp>
        <stp/>
        <stp/>
        <tr r="AQ1033" s="1"/>
      </tp>
      <tp t="s">
        <v xml:space="preserve">FUMVFH 6 20 Mar </v>
        <stp/>
        <stp>EBOND_LDN|8041166</stp>
        <stp>DSPLY_NAME</stp>
        <stp>RMDS</stp>
        <stp/>
        <stp/>
        <tr r="AQ277" s="1"/>
      </tp>
      <tp t="s">
        <v>GASSM 4 1/8 26 J</v>
        <stp/>
        <stp>EBOND_LDN|8801432</stp>
        <stp>DSPLY_NAME</stp>
        <stp>RMDS</stp>
        <stp/>
        <stp/>
        <tr r="AQ1173" s="1"/>
      </tp>
      <tp t="s">
        <v xml:space="preserve">TELEFO 4 3/8 02 </v>
        <stp/>
        <stp>EBOND_LDN|4631841</stp>
        <stp>DSPLY_NAME</stp>
        <stp>RMDS</stp>
        <stp/>
        <stp/>
        <tr r="AQ686" s="1"/>
      </tp>
      <tp t="s">
        <v>TITIM 8 1/4 21 M</v>
        <stp/>
        <stp>EBOND_LDN|8031701</stp>
        <stp>DSPLY_NAME</stp>
        <stp>RMDS</stp>
        <stp/>
        <stp/>
        <tr r="AQ705" s="1"/>
      </tp>
    </main>
    <main first="bloomberg.rtd">
      <tp t="s">
        <v>15/08/2018</v>
        <stp/>
        <stp>##V3_BDPV12</stp>
        <stp>USN77616AA34 Corp</stp>
        <stp>maturity</stp>
        <stp>[AutoPrice 28.xlsm]front!R1122C6</stp>
        <tr r="F1122" s="1"/>
      </tp>
      <tp>
        <v>133.58371776133987</v>
        <stp/>
        <stp>##V3_BDPV12</stp>
        <stp>FR0011769090 @bgn  Corp</stp>
        <stp>asset_swap_spd_mid</stp>
        <stp>[AutoPrice 28.xlsm]front!R866C40</stp>
        <tr r="AN866" s="1"/>
      </tp>
      <tp>
        <v>56.443344154702423</v>
        <stp/>
        <stp>##V3_BDPV12</stp>
        <stp>FR0010809236 @bgn  Corp</stp>
        <stp>asset_swap_spd_mid</stp>
        <stp>[AutoPrice 28.xlsm]front!R844C40</stp>
        <tr r="AN844" s="1"/>
      </tp>
      <tp>
        <v>4.45</v>
        <stp/>
        <stp>##V3_BDPV12</stp>
        <stp>FR0011391820 Corp</stp>
        <stp>cpn</stp>
        <stp>[AutoPrice 28.xlsm]front!R1265C5</stp>
        <tr r="E1265" s="1"/>
      </tp>
      <tp>
        <v>258.48020990423311</v>
        <stp/>
        <stp>##V3_BDPV12</stp>
        <stp>FR0011439975 @bgn  Corp</stp>
        <stp>asset_swap_spd_mid</stp>
        <stp>[AutoPrice 28.xlsm]front!R838C40</stp>
        <tr r="AN838" s="1"/>
      </tp>
      <tp>
        <v>45.363259489555382</v>
        <stp/>
        <stp>##V3_BDPV12</stp>
        <stp>FR0011439835 @bgn  Corp</stp>
        <stp>asset_swap_spd_mid</stp>
        <stp>[AutoPrice 28.xlsm]front!R924C40</stp>
        <tr r="AN924" s="1"/>
      </tp>
      <tp>
        <v>5.1843487849355984E-3</v>
        <stp/>
        <stp>##V3_BDPV12</stp>
        <stp>FR0010499392 @bgn  Corp</stp>
        <stp>asset_swap_spd_mid</stp>
        <stp>[AutoPrice 28.xlsm]front!R392C40</stp>
        <tr r="AN392" s="1"/>
      </tp>
      <tp>
        <v>3.1217133696959354</v>
        <stp/>
        <stp>##V3_BDPV12</stp>
        <stp>FR0010709279 @bgn  Corp</stp>
        <stp>asset_swap_spd_mid</stp>
        <stp>[AutoPrice 28.xlsm]front!R281C40</stp>
        <tr r="AN281" s="1"/>
      </tp>
      <tp>
        <v>49.186176778789886</v>
        <stp/>
        <stp>##V3_BDPV12</stp>
        <stp>FR0011859396 @bgn  Corp</stp>
        <stp>asset_swap_spd_mid</stp>
        <stp>[AutoPrice 28.xlsm]front!R398C40</stp>
        <tr r="AN398" s="1"/>
      </tp>
      <tp>
        <v>19.470839500257227</v>
        <stp/>
        <stp>##V3_BDPV12</stp>
        <stp>FR0011289222 @bgn  Corp</stp>
        <stp>asset_swap_spd_mid</stp>
        <stp>[AutoPrice 28.xlsm]front!R283C40</stp>
        <tr r="AN283" s="1"/>
      </tp>
      <tp>
        <v>46.498483860930442</v>
        <stp/>
        <stp>##V3_BDPV12</stp>
        <stp>FR0011289230 @bgn  Corp</stp>
        <stp>asset_swap_spd_mid</stp>
        <stp>[AutoPrice 28.xlsm]front!R291C40</stp>
        <tr r="AN291" s="1"/>
      </tp>
      <tp t="s">
        <v>CALLABLE</v>
        <stp/>
        <stp>##V3_BDPV12</stp>
        <stp>DE000A1RE1Q3 Corp</stp>
        <stp>mty_typ</stp>
        <stp>[AutoPrice 28.xlsm]front!R88C6</stp>
        <tr r="F88" s="1"/>
      </tp>
      <tp>
        <v>3.875</v>
        <stp/>
        <stp>##V3_BDPV12</stp>
        <stp>FR0011193531 Corp</stp>
        <stp>cpn</stp>
        <stp>[AutoPrice 28.xlsm]front!R1044C5</stp>
        <tr r="E1044" s="1"/>
      </tp>
      <tp>
        <v>230.83085927639291</v>
        <stp/>
        <stp>##V3_BDPV12</stp>
        <stp>FR0011949403 @bgn  Corp</stp>
        <stp>asset_swap_spd_mid</stp>
        <stp>[AutoPrice 28.xlsm]front!R115C40</stp>
        <tr r="AN115" s="1"/>
      </tp>
      <tp>
        <v>47.834559860910232</v>
        <stp/>
        <stp>##V3_BDPV12</stp>
        <stp>FR0010709451 @bgn  Corp</stp>
        <stp>asset_swap_spd_mid</stp>
        <stp>[AutoPrice 28.xlsm]front!R290C40</stp>
        <tr r="AN290" s="1"/>
      </tp>
      <tp>
        <v>255.23404860379668</v>
        <stp/>
        <stp>##V3_BDPV12</stp>
        <stp>FR0010409789 @bgn  Corp</stp>
        <stp>asset_swap_spd_mid</stp>
        <stp>[AutoPrice 28.xlsm]front!R117C40</stp>
        <tr r="AN117" s="1"/>
      </tp>
      <tp>
        <v>214.18465528998729</v>
        <stp/>
        <stp>##V3_BDPV12</stp>
        <stp>FR0010359687 @bgn  Corp</stp>
        <stp>asset_swap_spd_mid</stp>
        <stp>[AutoPrice 28.xlsm]front!R137C40</stp>
        <tr r="AN137" s="1"/>
      </tp>
      <tp>
        <v>3.625</v>
        <stp/>
        <stp>##V3_BDPV12</stp>
        <stp>XS0858803066 Corp</stp>
        <stp>cpn</stp>
        <stp>[AutoPrice 28.xlsm]front!R1142C5</stp>
        <tr r="E1142" s="1"/>
      </tp>
    </main>
    <main first="connect.rtdsub">
      <tp>
        <v>-319000</v>
        <stp/>
        <stp>EBOND_POSITION|88612=19946790</stp>
        <stp>AMOUNT</stp>
        <stp>RMDS</stp>
        <stp/>
        <stp/>
        <tr r="G588" s="1"/>
      </tp>
      <tp>
        <v>0</v>
        <stp/>
        <stp>EBOND_POSITION|88597=11105514</stp>
        <stp>AMOUNT</stp>
        <stp>RMDS</stp>
        <stp/>
        <stp/>
        <tr r="G770" s="1"/>
      </tp>
      <tp>
        <v>0</v>
        <stp/>
        <stp>EBOND_POSITION|88612=18216435</stp>
        <stp>AMOUNT</stp>
        <stp>RMDS</stp>
        <stp/>
        <stp/>
        <tr r="G565" s="1"/>
      </tp>
      <tp>
        <v>0</v>
        <stp/>
        <stp>EBOND_POSITION|88597=21157311</stp>
        <stp>AMOUNT</stp>
        <stp>RMDS</stp>
        <stp/>
        <stp/>
        <tr r="G894" s="1"/>
      </tp>
      <tp>
        <v>4845000</v>
        <stp/>
        <stp>EBOND_POSITION|88597=10374223</stp>
        <stp>AMOUNT</stp>
        <stp>RMDS</stp>
        <stp/>
        <stp/>
        <tr r="G853" s="1"/>
      </tp>
      <tp>
        <v>0</v>
        <stp/>
        <stp>EBOND_POSITION|88597=17844380</stp>
        <stp>AMOUNT</stp>
        <stp>RMDS</stp>
        <stp/>
        <stp/>
        <tr r="G876" s="1"/>
      </tp>
      <tp>
        <v>3801000</v>
        <stp/>
        <stp>EBOND_POSITION|88606=21254391</stp>
        <stp>AMOUNT</stp>
        <stp>RMDS</stp>
        <stp/>
        <stp/>
        <tr r="G1101" s="1"/>
      </tp>
    </main>
    <main first="connect.rtdsub">
      <tp t="s">
        <v>#N/A</v>
        <stp/>
        <stp>EBOND_POSITION|88597=17354991</stp>
        <stp>AMOUNT</stp>
        <stp>RMDS</stp>
        <stp/>
        <stp/>
        <tr r="G905" s="1"/>
      </tp>
      <tp>
        <v>3768000</v>
        <stp/>
        <stp>EBOND_POSITION|88612=21214605</stp>
        <stp>AMOUNT</stp>
        <stp>RMDS</stp>
        <stp/>
        <stp/>
        <tr r="G544" s="1"/>
      </tp>
      <tp t="s">
        <v>#N/A</v>
        <stp/>
        <stp>EBOND_POSITION|88600=13607674</stp>
        <stp>AMOUNT</stp>
        <stp>RMDS</stp>
        <stp/>
        <stp/>
        <tr r="G324" s="1"/>
      </tp>
      <tp>
        <v>453000</v>
        <stp/>
        <stp>EBOND_POSITION|88600=14737037</stp>
        <stp>AMOUNT</stp>
        <stp>RMDS</stp>
        <stp/>
        <stp/>
        <tr r="G283" s="1"/>
      </tp>
      <tp>
        <v>2234000</v>
        <stp/>
        <stp>EBOND_POSITION|88612=20317855</stp>
        <stp>AMOUNT</stp>
        <stp>RMDS</stp>
        <stp/>
        <stp/>
        <tr r="G529" s="1"/>
      </tp>
    </main>
    <main first="connect.rtdsub">
      <tp>
        <v>0</v>
        <stp/>
        <stp>EBOND_POSITION|88597=11817565</stp>
        <stp>AMOUNT</stp>
        <stp>RMDS</stp>
        <stp/>
        <stp/>
        <tr r="G850" s="1"/>
      </tp>
      <tp>
        <v>0</v>
        <stp/>
        <stp>EBOND_POSITION|88603=18134497</stp>
        <stp>AMOUNT</stp>
        <stp>RMDS</stp>
        <stp/>
        <stp/>
        <tr r="G1009" s="1"/>
      </tp>
      <tp>
        <v>2100000</v>
        <stp/>
        <stp>EBOND_POSITION|88618=13714325</stp>
        <stp>AMOUNT</stp>
        <stp>RMDS</stp>
        <stp/>
        <stp/>
        <tr r="G132" s="1"/>
      </tp>
      <tp>
        <v>150000</v>
        <stp/>
        <stp>EBOND_POSITION|88618=21267122</stp>
        <stp>AMOUNT</stp>
        <stp>RMDS</stp>
        <stp/>
        <stp/>
        <tr r="G120" s="1"/>
      </tp>
      <tp>
        <v>100000</v>
        <stp/>
        <stp>EBOND_POSITION|88603=21147070</stp>
        <stp>AMOUNT</stp>
        <stp>RMDS</stp>
        <stp/>
        <stp/>
        <tr r="G1006" s="1"/>
      </tp>
      <tp>
        <v>0</v>
        <stp/>
        <stp>EBOND_POSITION|88612=21117065</stp>
        <stp>AMOUNT</stp>
        <stp>RMDS</stp>
        <stp/>
        <stp/>
        <tr r="G505" s="1"/>
      </tp>
      <tp>
        <v>-48000</v>
        <stp/>
        <stp>EBOND_POSITION|88600=12114205</stp>
        <stp>AMOUNT</stp>
        <stp>RMDS</stp>
        <stp/>
        <stp/>
        <tr r="G275" s="1"/>
      </tp>
      <tp>
        <v>-500000</v>
        <stp/>
        <stp>EBOND_POSITION|88612=18154911</stp>
        <stp>AMOUNT</stp>
        <stp>RMDS</stp>
        <stp/>
        <stp/>
        <tr r="G390" s="1"/>
      </tp>
    </main>
    <main first="bloomberg.rtd">
      <tp>
        <v>2.625</v>
        <stp/>
        <stp>##V3_BDPV12</stp>
        <stp>XS0763122578 Corp</stp>
        <stp>cpn</stp>
        <stp>[AutoPrice 28.xlsm]front!R1031C5</stp>
        <tr r="E1031" s="1"/>
      </tp>
    </main>
    <main first="connect.rtdsub">
      <tp>
        <v>57000</v>
        <stp/>
        <stp>EBOND_POSITION|88615=14525526</stp>
        <stp>AMOUNT</stp>
        <stp>RMDS</stp>
        <stp/>
        <stp/>
        <tr r="G81" s="1"/>
      </tp>
      <tp>
        <v>0</v>
        <stp/>
        <stp>EBOND_POSITION|88606=16655081</stp>
        <stp>AMOUNT</stp>
        <stp>RMDS</stp>
        <stp/>
        <stp/>
        <tr r="G1082" s="1"/>
      </tp>
    </main>
    <main first="connect.rtdsub">
      <tp>
        <v>-1229000</v>
        <stp/>
        <stp>EBOND_POSITION|140142=8508397</stp>
        <stp>AMOUNT</stp>
        <stp>RMDS</stp>
        <stp/>
        <stp/>
        <tr r="G1151" s="1"/>
      </tp>
      <tp>
        <v>-1300000</v>
        <stp/>
        <stp>EBOND_POSITION|140142=9258112</stp>
        <stp>AMOUNT</stp>
        <stp>RMDS</stp>
        <stp/>
        <stp/>
        <tr r="G1161" s="1"/>
      </tp>
      <tp>
        <v>0</v>
        <stp/>
        <stp>EBOND_POSITION|88618=18472083</stp>
        <stp>AMOUNT</stp>
        <stp>RMDS</stp>
        <stp/>
        <stp/>
        <tr r="G101" s="1"/>
      </tp>
    </main>
    <main first="bloomberg.rtd">
      <tp>
        <v>4.9000000000000004</v>
        <stp/>
        <stp>##V3_BDPV12</stp>
        <stp>XS0203712939 Corp</stp>
        <stp>cpn</stp>
        <stp>[AutoPrice 28.xlsm]front!R1226C5</stp>
        <tr r="E1226" s="1"/>
      </tp>
    </main>
    <main first="connect.rtdsub">
      <tp>
        <v>500000</v>
        <stp/>
        <stp>EBOND_POSITION|88609=19902744</stp>
        <stp>AMOUNT</stp>
        <stp>RMDS</stp>
        <stp/>
        <stp/>
        <tr r="G627" s="1"/>
      </tp>
    </main>
    <main first="connect.rtdsub">
      <tp>
        <v>-356000</v>
        <stp/>
        <stp>EBOND_POSITION|88609=15872863</stp>
        <stp>AMOUNT</stp>
        <stp>RMDS</stp>
        <stp/>
        <stp/>
        <tr r="G616" s="1"/>
      </tp>
      <tp>
        <v>0</v>
        <stp/>
        <stp>EBOND_POSITION|88603=15702864</stp>
        <stp>AMOUNT</stp>
        <stp>RMDS</stp>
        <stp/>
        <stp/>
        <tr r="G923" s="1"/>
      </tp>
    </main>
    <main first="bloomberg.rtd">
      <tp>
        <v>5.75</v>
        <stp/>
        <stp>##V3_BDPV12</stp>
        <stp>XS0808632763 Corp</stp>
        <stp>cpn</stp>
        <stp>[AutoPrice 28.xlsm]front!R1244C5</stp>
        <tr r="E1244" s="1"/>
      </tp>
    </main>
    <main first="connect.rtdsub">
      <tp>
        <v>82000</v>
        <stp/>
        <stp>EBOND_POSITION|88612=15862362</stp>
        <stp>AMOUNT</stp>
        <stp>RMDS</stp>
        <stp/>
        <stp/>
        <tr r="G542" s="1"/>
      </tp>
    </main>
    <main first="bloomberg.rtd">
      <tp>
        <v>2.25</v>
        <stp/>
        <stp>##V3_BDPV12</stp>
        <stp>XS0906792105 Corp</stp>
        <stp>cpn</stp>
        <stp>[AutoPrice 28.xlsm]front!R1099C5</stp>
        <tr r="E1099" s="1"/>
      </tp>
    </main>
    <main first="connect.rtdsub">
      <tp>
        <v>2550000</v>
        <stp/>
        <stp>EBOND_POSITION|88603=12512485</stp>
        <stp>AMOUNT</stp>
        <stp>RMDS</stp>
        <stp/>
        <stp/>
        <tr r="G927" s="1"/>
      </tp>
    </main>
    <main first="bloomberg.rtd">
      <tp>
        <v>1.625</v>
        <stp/>
        <stp>##V3_BDPV12</stp>
        <stp>XS0906792014 Corp</stp>
        <stp>cpn</stp>
        <stp>[AutoPrice 28.xlsm]front!R1098C5</stp>
        <tr r="E1098" s="1"/>
      </tp>
    </main>
    <main first="connect.rtdsub">
      <tp>
        <v>0</v>
        <stp/>
        <stp>EBOND_POSITION|88603=17712225</stp>
        <stp>AMOUNT</stp>
        <stp>RMDS</stp>
        <stp/>
        <stp/>
        <tr r="G942" s="1"/>
      </tp>
    </main>
    <main first="bloomberg.rtd">
      <tp>
        <v>2.5</v>
        <stp/>
        <stp>##V3_BDPV12</stp>
        <stp>XS0942094805 Corp</stp>
        <stp>cpn</stp>
        <stp>[AutoPrice 28.xlsm]front!R1009C5</stp>
        <tr r="E1009" s="1"/>
      </tp>
    </main>
    <main first="connect.rtdsub">
      <tp>
        <v>0</v>
        <stp/>
        <stp>EBOND_POSITION|88603=20343070</stp>
        <stp>AMOUNT</stp>
        <stp>RMDS</stp>
        <stp/>
        <stp/>
        <tr r="G1014" s="1"/>
      </tp>
      <tp t="s">
        <v>#N/A</v>
        <stp/>
        <stp>EBOND_POSITION|88603=10740060</stp>
        <stp>AMOUNT</stp>
        <stp>RMDS</stp>
        <stp/>
        <stp/>
        <tr r="G978" s="1"/>
      </tp>
    </main>
    <main first="bloomberg.rtd">
      <tp>
        <v>2.5</v>
        <stp/>
        <stp>##V3_BDPV12</stp>
        <stp>XS1057055060 Corp</stp>
        <stp>cpn</stp>
        <stp>[AutoPrice 28.xlsm]front!R1199C5</stp>
        <tr r="E1199" s="1"/>
      </tp>
    </main>
    <main first="connect.rtdsub">
      <tp>
        <v>4400000</v>
        <stp/>
        <stp>EBOND_POSITION|88606=17970353</stp>
        <stp>AMOUNT</stp>
        <stp>RMDS</stp>
        <stp/>
        <stp/>
        <tr r="G1109" s="1"/>
      </tp>
    </main>
    <main first="connect.rtdsub">
      <tp>
        <v>0</v>
        <stp/>
        <stp>EBOND_POSITION|88600=13351811</stp>
        <stp>AMOUNT</stp>
        <stp>RMDS</stp>
        <stp/>
        <stp/>
        <tr r="G220" s="1"/>
      </tp>
      <tp>
        <v>0</v>
        <stp/>
        <stp>EBOND_POSITION|88597=10842130</stp>
        <stp>AMOUNT</stp>
        <stp>RMDS</stp>
        <stp/>
        <stp/>
        <tr r="G818" s="1"/>
      </tp>
    </main>
    <main first="bloomberg.rtd">
      <tp>
        <v>7.375</v>
        <stp/>
        <stp>##V3_BDPV12</stp>
        <stp>XS0259604329 Corp</stp>
        <stp>cpn</stp>
        <stp>[AutoPrice 28.xlsm]front!R1247C5</stp>
        <tr r="E1247" s="1"/>
      </tp>
    </main>
    <main first="connect.rtdsub">
      <tp>
        <v>-500000</v>
        <stp/>
        <stp>EBOND_POSITION|88609=21232097</stp>
        <stp>AMOUNT</stp>
        <stp>RMDS</stp>
        <stp/>
        <stp/>
        <tr r="G752" s="1"/>
      </tp>
    </main>
    <main first="connect.rtdsub">
      <tp>
        <v>-2450000</v>
        <stp/>
        <stp>EBOND_POSITION|88606=13631677</stp>
        <stp>AMOUNT</stp>
        <stp>RMDS</stp>
        <stp/>
        <stp/>
        <tr r="G1118" s="1"/>
      </tp>
      <tp>
        <v>0</v>
        <stp/>
        <stp>EBOND_POSITION|88615=21122576</stp>
        <stp>AMOUNT</stp>
        <stp>RMDS</stp>
        <stp/>
        <stp/>
        <tr r="G78" s="1"/>
      </tp>
    </main>
    <main first="bloomberg.rtd">
      <tp>
        <v>2.5</v>
        <stp/>
        <stp>##V3_BDPV12</stp>
        <stp>XS0972719412 Corp</stp>
        <stp>cpn</stp>
        <stp>[AutoPrice 28.xlsm]front!R1066C5</stp>
        <tr r="E1066" s="1"/>
      </tp>
      <tp>
        <v>5</v>
        <stp/>
        <stp>##V3_BDPV12</stp>
        <stp>XS0647298883 Corp</stp>
        <stp>cpn</stp>
        <stp>[AutoPrice 28.xlsm]front!R1150C5</stp>
        <tr r="E1150" s="1"/>
      </tp>
      <tp>
        <v>4.625</v>
        <stp/>
        <stp>##V3_BDPV12</stp>
        <stp>XS0542298012 Corp</stp>
        <stp>cpn</stp>
        <stp>[AutoPrice 28.xlsm]front!R1252C5</stp>
        <tr r="E1252" s="1"/>
      </tp>
    </main>
    <main first="connect.rtdsub">
      <tp>
        <v>-2000000</v>
        <stp/>
        <stp>EBOND_POSITION|140433=6606706</stp>
        <stp>AMOUNT</stp>
        <stp>RMDS</stp>
        <stp/>
        <stp/>
        <tr r="G195" s="1"/>
      </tp>
      <tp>
        <v>42000</v>
        <stp/>
        <stp>EBOND_POSITION|142977=5075935</stp>
        <stp>AMOUNT</stp>
        <stp>RMDS</stp>
        <stp/>
        <stp/>
        <tr r="G1247" s="1"/>
      </tp>
      <tp t="s">
        <v>#N/A</v>
        <stp/>
        <stp>EBOND_POSITION|142977=6502602</stp>
        <stp>AMOUNT</stp>
        <stp>RMDS</stp>
        <stp/>
        <stp/>
        <tr r="G1266" s="1"/>
      </tp>
      <tp>
        <v>-2050000</v>
        <stp/>
        <stp>EBOND_POSITION|88597=16509034</stp>
        <stp>AMOUNT</stp>
        <stp>RMDS</stp>
        <stp/>
        <stp/>
        <tr r="G898" s="1"/>
      </tp>
    </main>
    <main first="bloomberg.rtd">
      <tp t="s">
        <v>VARIABLE</v>
        <stp/>
        <stp>##V3_BDPV12</stp>
        <stp>DE000A1GNAH1 Corp</stp>
        <stp>cpn typ</stp>
        <stp>[AutoPrice 28.xlsm]front!R87C5</stp>
        <tr r="E87" s="1"/>
      </tp>
    </main>
    <main first="connect.rtdsub">
      <tp>
        <v>-600000</v>
        <stp/>
        <stp>EBOND_POSITION|88597=12168182</stp>
        <stp>AMOUNT</stp>
        <stp>RMDS</stp>
        <stp/>
        <stp/>
        <tr r="G895" s="1"/>
      </tp>
    </main>
    <main first="connect.rtdsub">
      <tp>
        <v>0</v>
        <stp/>
        <stp>EBOND_POSITION|88618=21258811</stp>
        <stp>AMOUNT</stp>
        <stp>RMDS</stp>
        <stp/>
        <stp/>
        <tr r="G115" s="1"/>
      </tp>
      <tp>
        <v>0</v>
        <stp/>
        <stp>EBOND_POSITION|88597=19228836</stp>
        <stp>AMOUNT</stp>
        <stp>RMDS</stp>
        <stp/>
        <stp/>
        <tr r="G839" s="1"/>
      </tp>
    </main>
    <main first="connect.rtdsub">
      <tp>
        <v>10265000</v>
        <stp/>
        <stp>EBOND_POSITION|88597=19078393</stp>
        <stp>AMOUNT</stp>
        <stp>RMDS</stp>
        <stp/>
        <stp/>
        <tr r="G765" s="1"/>
      </tp>
      <tp>
        <v>2300000</v>
        <stp/>
        <stp>EBOND_POSITION|88609=21238127</stp>
        <stp>AMOUNT</stp>
        <stp>RMDS</stp>
        <stp/>
        <stp/>
        <tr r="G660" s="1"/>
      </tp>
    </main>
    <main first="bloomberg.rtd">
      <tp>
        <v>3</v>
        <stp/>
        <stp>##V3_BDPV12</stp>
        <stp>XS0787483626 Corp</stp>
        <stp>cpn</stp>
        <stp>[AutoPrice 28.xlsm]front!R1105C5</stp>
        <tr r="E1105" s="1"/>
      </tp>
    </main>
    <main first="connect.rtdsub">
      <tp>
        <v>425000</v>
        <stp/>
        <stp>EBOND_POSITION|88600=21148550</stp>
        <stp>AMOUNT</stp>
        <stp>RMDS</stp>
        <stp/>
        <stp/>
        <tr r="G311" s="1"/>
      </tp>
      <tp>
        <v>247000</v>
        <stp/>
        <stp>EBOND_POSITION|140433=9072251</stp>
        <stp>AMOUNT</stp>
        <stp>RMDS</stp>
        <stp/>
        <stp/>
        <tr r="G211" s="1"/>
      </tp>
      <tp>
        <v>0</v>
        <stp/>
        <stp>EBOND_POSITION|88612=17368392</stp>
        <stp>AMOUNT</stp>
        <stp>RMDS</stp>
        <stp/>
        <stp/>
        <tr r="G410" s="1"/>
      </tp>
      <tp t="s">
        <v>#N/A</v>
        <stp/>
        <stp>EBOND_POSITION|88606=14118055</stp>
        <stp>AMOUNT</stp>
        <stp>RMDS</stp>
        <stp/>
        <stp/>
        <tr r="G1064" s="1"/>
      </tp>
    </main>
    <main first="connect.rtdsub">
      <tp>
        <v>2300000</v>
        <stp/>
        <stp>EBOND_POSITION|88609=16179733</stp>
        <stp>AMOUNT</stp>
        <stp>RMDS</stp>
        <stp/>
        <stp/>
        <tr r="G741" s="1"/>
      </tp>
      <tp>
        <v>1000000</v>
        <stp/>
        <stp>EBOND_POSITION|88618=16619705</stp>
        <stp>AMOUNT</stp>
        <stp>RMDS</stp>
        <stp/>
        <stp/>
        <tr r="G110" s="1"/>
      </tp>
      <tp>
        <v>0</v>
        <stp/>
        <stp>EBOND_POSITION|88600=10629746</stp>
        <stp>AMOUNT</stp>
        <stp>RMDS</stp>
        <stp/>
        <stp/>
        <tr r="G221" s="1"/>
      </tp>
    </main>
    <main first="bloomberg.rtd">
      <tp t="s">
        <v>VOEAV</v>
        <stp/>
        <stp>##V3_BDPV12</stp>
        <stp>AT0000A0MS58 Corp</stp>
        <stp>ticker</stp>
        <stp>[AutoPrice 28.xlsm]front!R1025C4</stp>
        <tr r="D1025" s="1"/>
      </tp>
      <tp>
        <v>104.52500000000001</v>
        <stp/>
        <stp>##V3_BDPV12</stp>
        <stp>XS0940685091 @bgn Corp</stp>
        <stp>LAST_PRICE</stp>
        <stp>[AutoPrice 28.xlsm]front!R70C16</stp>
        <tr r="P70" s="1"/>
      </tp>
      <tp>
        <v>122.61499999999999</v>
        <stp/>
        <stp>##V3_BDPV12</stp>
        <stp>XS0385688097 @bgn Corp</stp>
        <stp>LAST_PRICE</stp>
        <stp>[AutoPrice 28.xlsm]front!R27C16</stp>
        <tr r="P27" s="1"/>
      </tp>
      <tp t="s">
        <v>28/05/2019</v>
        <stp/>
        <stp>##V3_BDPV12</stp>
        <stp>DE000A12TZ95 Corp</stp>
        <stp>maturity</stp>
        <stp>[AutoPrice 28.xlsm]front!R1101C6</stp>
        <tr r="F1101" s="1"/>
      </tp>
      <tp>
        <v>143.96</v>
        <stp/>
        <stp>##V3_BDPV12</stp>
        <stp>XS0350890470 @bgn Corp</stp>
        <stp>LAST_PRICE</stp>
        <stp>[AutoPrice 28.xlsm]front!R38C16</stp>
        <tr r="P38" s="1"/>
      </tp>
      <tp>
        <v>127.51362710238303</v>
        <stp/>
        <stp>##V3_BDPV12</stp>
        <stp>XS0229567440 @bgn  Corp</stp>
        <stp>asset_swap_spd_mid</stp>
        <stp>[AutoPrice 28.xlsm]front!R37C40</stp>
        <tr r="AN37" s="1"/>
      </tp>
      <tp>
        <v>219.20828238046693</v>
        <stp/>
        <stp>##V3_BDPV12</stp>
        <stp>XS1061711575 @bgn  Corp</stp>
        <stp>asset_swap_spd_mid</stp>
        <stp>[AutoPrice 28.xlsm]front!R85C40</stp>
        <tr r="AN85" s="1"/>
      </tp>
      <tp>
        <v>-1.3977879459828537</v>
        <stp/>
        <stp>##V3_BDPV12</stp>
        <stp>XS0207157743 @bgn  Corp</stp>
        <stp>asset_swap_spd_mid</stp>
        <stp>[AutoPrice 28.xlsm]front!R47C40</stp>
        <tr r="AN47" s="1"/>
      </tp>
      <tp>
        <v>54.849804708559709</v>
        <stp/>
        <stp>##V3_BDPV12</stp>
        <stp>XS0273570241 @bgn  Corp</stp>
        <stp>asset_swap_spd_mid</stp>
        <stp>[AutoPrice 28.xlsm]front!R33C40</stp>
        <tr r="AN33" s="1"/>
      </tp>
      <tp>
        <v>2.125</v>
        <stp/>
        <stp>##V3_BDPV12</stp>
        <stp>XS0765597918 @bval  Corp</stp>
        <stp>coupon</stp>
        <stp>[AutoPrice 28.xlsm]front!R890C42</stp>
        <tr r="AP890" s="1"/>
      </tp>
      <tp>
        <v>6.534727381315264</v>
        <stp/>
        <stp>##V3_BDPV12</stp>
        <stp>XS0986174851 @bgn  Corp</stp>
        <stp>risk_mid</stp>
        <stp>[AutoPrice 28.xlsm]front!R1059C36</stp>
        <tr r="AJ1059" s="1"/>
      </tp>
      <tp>
        <v>4.5065120081432042</v>
        <stp/>
        <stp>##V3_BDPV12</stp>
        <stp>XS0546725358 @bgn  Corp</stp>
        <stp>risk_mid</stp>
        <stp>[AutoPrice 28.xlsm]front!R1115C36</stp>
        <tr r="AJ1115" s="1"/>
      </tp>
      <tp>
        <v>7.7530820908343401</v>
        <stp/>
        <stp>##V3_BDPV12</stp>
        <stp>XS0914400246 @bgn  Corp</stp>
        <stp>risk_mid</stp>
        <stp>[AutoPrice 28.xlsm]front!R1181C36</stp>
        <tr r="AJ1181" s="1"/>
      </tp>
      <tp>
        <v>5.7072186801242708</v>
        <stp/>
        <stp>##V3_BDPV12</stp>
        <stp>XS0903531795 @bgn  Corp</stp>
        <stp>risk_mid</stp>
        <stp>[AutoPrice 28.xlsm]front!R1248C36</stp>
        <tr r="AJ1248" s="1"/>
      </tp>
      <tp>
        <v>6.6134367516106352</v>
        <stp/>
        <stp>##V3_BDPV12</stp>
        <stp>XS0951567030 @bgn  Corp</stp>
        <stp>risk_mid</stp>
        <stp>[AutoPrice 28.xlsm]front!R1140C36</stp>
        <tr r="AJ1140" s="1"/>
      </tp>
      <tp>
        <v>54.496317388547297</v>
        <stp/>
        <stp>##V3_BDPV12</stp>
        <stp>US36962G7B49 @bval  Corp</stp>
        <stp>asset_swap_spd_mid</stp>
        <stp>[AutoPrice 28.xlsm]front!R20C40</stp>
        <tr r="AN20" s="1"/>
      </tp>
      <tp>
        <v>4.1794424666576901</v>
        <stp/>
        <stp>##V3_BDPV12</stp>
        <stp>XS0972570351 @bgn  Corp</stp>
        <stp>risk_mid</stp>
        <stp>[AutoPrice 28.xlsm]front!R1259C36</stp>
        <tr r="AJ1259" s="1"/>
      </tp>
      <tp>
        <v>3.7088115949849509</v>
        <stp/>
        <stp>##V3_BDPV12</stp>
        <stp>XS1067862919 @bgn  Corp</stp>
        <stp>risk_mid</stp>
        <stp>[AutoPrice 28.xlsm]front!R1124C36</stp>
        <tr r="AJ1124" s="1"/>
      </tp>
      <tp>
        <v>2.9817689742500875</v>
        <stp/>
        <stp>##V3_BDPV12</stp>
        <stp>XS0843300947 @bgn  Corp</stp>
        <stp>risk_mid</stp>
        <stp>[AutoPrice 28.xlsm]front!R1172C36</stp>
        <tr r="AJ1172" s="1"/>
      </tp>
      <tp>
        <v>286.2103244822614</v>
        <stp/>
        <stp>##V3_BDPV12</stp>
        <stp>XS0911388675 @bgn  Corp</stp>
        <stp>asset_swap_spd_mid</stp>
        <stp>[AutoPrice 28.xlsm]front!R82C40</stp>
        <tr r="AN82" s="1"/>
      </tp>
      <tp>
        <v>6.3284113444190382</v>
        <stp/>
        <stp>##V3_BDPV12</stp>
        <stp>XS0940711947 @bgn  Corp</stp>
        <stp>risk_mid</stp>
        <stp>[AutoPrice 28.xlsm]front!R1196C36</stp>
        <tr r="AJ1196" s="1"/>
      </tp>
      <tp>
        <v>5.2391249842088428</v>
        <stp/>
        <stp>##V3_BDPV12</stp>
        <stp>XS1050460739 @bgn  Corp</stp>
        <stp>risk_mid</stp>
        <stp>[AutoPrice 28.xlsm]front!R1262C36</stp>
        <tr r="AJ1262" s="1"/>
      </tp>
      <tp>
        <v>3.9166265457417637</v>
        <stp/>
        <stp>##V3_BDPV12</stp>
        <stp>XS0743603358 @bgn  Corp</stp>
        <stp>risk_mid</stp>
        <stp>[AutoPrice 28.xlsm]front!R1094C36</stp>
        <tr r="AJ1094" s="1"/>
      </tp>
      <tp>
        <v>206.67430284334677</v>
        <stp/>
        <stp>##V3_BDPV12</stp>
        <stp>XS0491212451 @bgn  Corp</stp>
        <stp>asset_swap_spd_mid</stp>
        <stp>[AutoPrice 28.xlsm]front!R39C40</stp>
        <tr r="AN39" s="1"/>
      </tp>
      <tp>
        <v>2.4867442365440695</v>
        <stp/>
        <stp>##V3_BDPV12</stp>
        <stp>FR0000487217 @bgn  Corp</stp>
        <stp>risk_mid</stp>
        <stp>[AutoPrice 28.xlsm]front!R1070C36</stp>
        <tr r="AJ1070" s="1"/>
      </tp>
      <tp>
        <v>7.625</v>
        <stp/>
        <stp>##V3_BDPV12</stp>
        <stp>XS0972588643 @bgn  Corp</stp>
        <stp>coupon</stp>
        <stp>[AutoPrice 28.xlsm]front!R1258C42</stp>
        <tr r="AP1258" s="1"/>
      </tp>
      <tp>
        <v>2.375</v>
        <stp/>
        <stp>##V3_BDPV12</stp>
        <stp>US928670AK49 @bgn  Corp</stp>
        <stp>coupon</stp>
        <stp>[AutoPrice 28.xlsm]front!R888C42</stp>
        <tr r="AP888" s="1"/>
      </tp>
      <tp>
        <v>5.625</v>
        <stp/>
        <stp>##V3_BDPV12</stp>
        <stp>XS0427290357 @bgn  Corp</stp>
        <stp>coupon</stp>
        <stp>[AutoPrice 28.xlsm]front!R1054C42</stp>
        <tr r="AP1054" s="1"/>
      </tp>
      <tp>
        <v>4.875</v>
        <stp/>
        <stp>##V3_BDPV12</stp>
        <stp>XS0436320278 @bgn  Corp</stp>
        <stp>coupon</stp>
        <stp>[AutoPrice 28.xlsm]front!R1224C42</stp>
        <tr r="AP1224" s="1"/>
      </tp>
      <tp>
        <v>5.75</v>
        <stp/>
        <stp>##V3_BDPV12</stp>
        <stp>XS0602534637 @bgn  Corp</stp>
        <stp>coupon</stp>
        <stp>[AutoPrice 28.xlsm]front!R1034C42</stp>
        <tr r="AP1034" s="1"/>
      </tp>
      <tp>
        <v>3.5</v>
        <stp/>
        <stp>##V3_BDPV12</stp>
        <stp>FR0011119460 @bgn  Corp</stp>
        <stp>coupon</stp>
        <stp>[AutoPrice 28.xlsm]front!R1132C42</stp>
        <tr r="AP1132" s="1"/>
      </tp>
      <tp>
        <v>2.875</v>
        <stp/>
        <stp>##V3_BDPV12</stp>
        <stp>XS0843310748 @bgn  Corp</stp>
        <stp>coupon</stp>
        <stp>[AutoPrice 28.xlsm]front!R1223C42</stp>
        <tr r="AP1223" s="1"/>
      </tp>
      <tp>
        <v>3.5</v>
        <stp/>
        <stp>##V3_BDPV12</stp>
        <stp>USF48957AB45 @bgn  Corp</stp>
        <stp>coupon</stp>
        <stp>[AutoPrice 28.xlsm]front!R863C42</stp>
        <tr r="AP863" s="1"/>
      </tp>
      <tp>
        <v>4</v>
        <stp/>
        <stp>##V3_BDPV12</stp>
        <stp>US928670AB40 @bgn  Corp</stp>
        <stp>coupon</stp>
        <stp>[AutoPrice 28.xlsm]front!R899C42</stp>
        <tr r="AP899" s="1"/>
      </tp>
      <tp>
        <v>1.875</v>
        <stp/>
        <stp>##V3_BDPV12</stp>
        <stp>XS0982713686 @bgn  Corp</stp>
        <stp>coupon</stp>
        <stp>[AutoPrice 28.xlsm]front!R1001C42</stp>
        <tr r="AP1001" s="1"/>
      </tp>
      <tp>
        <v>5</v>
        <stp/>
        <stp>##V3_BDPV12</stp>
        <stp>XS0741942576 @bgn  Corp</stp>
        <stp>coupon</stp>
        <stp>[AutoPrice 28.xlsm]front!R1174C42</stp>
        <tr r="AP1174" s="1"/>
      </tp>
      <tp>
        <v>4.25</v>
        <stp/>
        <stp>##V3_BDPV12</stp>
        <stp>XS0903531795 @bgn  Corp</stp>
        <stp>coupon</stp>
        <stp>[AutoPrice 28.xlsm]front!R1248C42</stp>
        <tr r="AP1248" s="1"/>
      </tp>
      <tp>
        <v>103.197</v>
        <stp/>
        <stp>##V3_BDPV12</stp>
        <stp>DE000A1HJ483 @bgn Corp</stp>
        <stp>LAST_PRICE</stp>
        <stp>[AutoPrice 28.xlsm]front!R1137C16</stp>
        <tr r="P1137" s="1"/>
      </tp>
      <tp>
        <v>2.75</v>
        <stp/>
        <stp>##V3_BDPV12</stp>
        <stp>FR0011509488 @bgn  Corp</stp>
        <stp>coupon</stp>
        <stp>[AutoPrice 28.xlsm]front!R1039C42</stp>
        <tr r="AP1039" s="1"/>
      </tp>
      <tp>
        <v>5</v>
        <stp/>
        <stp>##V3_BDPV12</stp>
        <stp>XS1014997073 @bgn  Corp</stp>
        <stp>coupon</stp>
        <stp>[AutoPrice 28.xlsm]front!R1240C42</stp>
        <tr r="AP1240" s="1"/>
      </tp>
      <tp>
        <v>3.5</v>
        <stp/>
        <stp>##V3_BDPV12</stp>
        <stp>XS0981438582 @bgn  Corp</stp>
        <stp>coupon</stp>
        <stp>[AutoPrice 28.xlsm]front!R1179C42</stp>
        <tr r="AP1179" s="1"/>
      </tp>
      <tp>
        <v>5.25</v>
        <stp/>
        <stp>##V3_BDPV12</stp>
        <stp>XS0192503695 @bgn  Corp</stp>
        <stp>coupon</stp>
        <stp>[AutoPrice 28.xlsm]front!R1154C42</stp>
        <tr r="AP1154" s="1"/>
      </tp>
      <tp>
        <v>3.875</v>
        <stp/>
        <stp>##V3_BDPV12</stp>
        <stp>XS0630817442 @bgn  Corp</stp>
        <stp>coupon</stp>
        <stp>[AutoPrice 28.xlsm]front!R1126C42</stp>
        <tr r="AP1126" s="1"/>
      </tp>
      <tp>
        <v>4</v>
        <stp/>
        <stp>##V3_BDPV12</stp>
        <stp>FR0010955559 @bgn  Corp</stp>
        <stp>coupon</stp>
        <stp>[AutoPrice 28.xlsm]front!R1041C42</stp>
        <tr r="AP1041" s="1"/>
      </tp>
      <tp>
        <v>4.125</v>
        <stp/>
        <stp>##V3_BDPV12</stp>
        <stp>XS0997941355 @bgn  Corp</stp>
        <stp>coupon</stp>
        <stp>[AutoPrice 28.xlsm]front!R1012C42</stp>
        <tr r="AP1012" s="1"/>
      </tp>
      <tp>
        <v>4.75</v>
        <stp/>
        <stp>##V3_BDPV12</stp>
        <stp>XS0693855750 @bgn  Corp</stp>
        <stp>coupon</stp>
        <stp>[AutoPrice 28.xlsm]front!R1189C42</stp>
        <tr r="AP1189" s="1"/>
      </tp>
      <tp>
        <v>3.375</v>
        <stp/>
        <stp>##V3_BDPV12</stp>
        <stp>XS0542522692 @bgn  Corp</stp>
        <stp>coupon</stp>
        <stp>[AutoPrice 28.xlsm]front!R1055C42</stp>
        <tr r="AP1055" s="1"/>
      </tp>
    </main>
    <main first="connect.rtdsub">
      <tp t="s">
        <v>VIEFP 5 1/8 24 M</v>
        <stp/>
        <stp>EBOND_LDN|6108381</stp>
        <stp>DSPLY_NAME</stp>
        <stp>RMDS</stp>
        <stp/>
        <stp/>
        <tr r="AQ368" s="1"/>
      </tp>
      <tp t="s">
        <v>MEOGR 5 3/4 14 J</v>
        <stp/>
        <stp>EBOND_LDN|8348685</stp>
        <stp>DSPLY_NAME</stp>
        <stp>RMDS</stp>
        <stp/>
        <stp/>
        <tr r="AQ530" s="1"/>
      </tp>
      <tp t="s">
        <v>MRKGR 3 3/8 24 M</v>
        <stp/>
        <stp>EBOND_LDN|8998628</stp>
        <stp>DSPLY_NAME</stp>
        <stp>RMDS</stp>
        <stp/>
        <stp/>
        <tr r="AQ192" s="1"/>
      </tp>
      <tp t="s">
        <v>ENIIM 3 1/2 29 J</v>
        <stp/>
        <stp>EBOND_LDN|9728773</stp>
        <stp>DSPLY_NAME</stp>
        <stp>RMDS</stp>
        <stp/>
        <stp/>
        <tr r="AQ1157" s="1"/>
      </tp>
      <tp t="s">
        <v>LINGR 4 3/4 24 A</v>
        <stp/>
        <stp>EBOND_LDN|6059614</stp>
        <stp>DSPLY_NAME</stp>
        <stp>RMDS</stp>
        <stp/>
        <stp/>
        <tr r="AQ991" s="1"/>
      </tp>
      <tp t="s">
        <v>AIFP 4 3/4 25 Ju</v>
        <stp/>
        <stp>EBOND_LDN|2449245</stp>
        <stp>DSPLY_NAME</stp>
        <stp>RMDS</stp>
        <stp/>
        <stp/>
        <tr r="AQ918" s="1"/>
      </tp>
      <tp t="s">
        <v>RALFP 8 3/8 20 J</v>
        <stp/>
        <stp>EBOND_LDN|8529903</stp>
        <stp>DSPLY_NAME</stp>
        <stp>RMDS</stp>
        <stp/>
        <stp/>
        <tr r="AQ566" s="1"/>
      </tp>
      <tp t="s">
        <v xml:space="preserve">DBHNGR 4 16 Jan </v>
        <stp/>
        <stp>EBOND_LDN|5479706</stp>
        <stp>DSPLY_NAME</stp>
        <stp>RMDS</stp>
        <stp/>
        <stp/>
        <tr r="AQ457" s="1"/>
      </tp>
      <tp t="s">
        <v>VIEFP 5 3/8 28 M</v>
        <stp/>
        <stp>EBOND_LDN|2219120</stp>
        <stp>DSPLY_NAME</stp>
        <stp>RMDS</stp>
        <stp/>
        <stp/>
        <tr r="AQ364" s="1"/>
      </tp>
      <tp t="s">
        <v>RWE 5 10 Feb 201</v>
        <stp/>
        <stp>EBOND_LDN|7919490</stp>
        <stp>DSPLY_NAME</stp>
        <stp>RMDS</stp>
        <stp/>
        <stp/>
        <tr r="AQ313" s="1"/>
      </tp>
      <tp t="s">
        <v>EWE 4 7/8 14 Oct</v>
        <stp/>
        <stp>EBOND_LDN|3129513</stp>
        <stp>DSPLY_NAME</stp>
        <stp>RMDS</stp>
        <stp/>
        <stp/>
        <tr r="AQ274" s="1"/>
      </tp>
      <tp t="s">
        <v>PNLNA 5 3/8 14 N</v>
        <stp/>
        <stp>EBOND_LDN|6546435</stp>
        <stp>DSPLY_NAME</stp>
        <stp>RMDS</stp>
        <stp/>
        <stp/>
        <tr r="AQ564" s="1"/>
      </tp>
      <tp t="s">
        <v>VOD 5 1/8 10 Apr</v>
        <stp/>
        <stp>EBOND_LDN|2196658</stp>
        <stp>DSPLY_NAME</stp>
        <stp>RMDS</stp>
        <stp/>
        <stp/>
        <tr r="AQ744" s="1"/>
      </tp>
      <tp t="s">
        <v xml:space="preserve">ACHMEA 7 3/8 16 </v>
        <stp/>
        <stp>EBOND_LDN|8276376</stp>
        <stp>DSPLY_NAME</stp>
        <stp>RMDS</stp>
        <stp/>
        <stp/>
        <tr r="AQ45" s="1"/>
      </tp>
      <tp t="s">
        <v>VIEFP 4 3/8 16 J</v>
        <stp/>
        <stp>EBOND_LDN|5466937</stp>
        <stp>DSPLY_NAME</stp>
        <stp>RMDS</stp>
        <stp/>
        <stp/>
        <tr r="AQ363" s="1"/>
      </tp>
      <tp t="s">
        <v>GASSM 5 1/8 02 N</v>
        <stp/>
        <stp>EBOND_LDN|8597038</stp>
        <stp>DSPLY_NAME</stp>
        <stp>RMDS</stp>
        <stp/>
        <stp/>
        <tr r="AQ1180" s="1"/>
      </tp>
      <tp t="s">
        <v>#N/A</v>
        <stp/>
        <stp>EBOND_LDN|8857724</stp>
        <stp>DSPLY_NAME</stp>
        <stp>RMDS</stp>
        <stp/>
        <stp/>
        <tr r="AQ340" s="1"/>
      </tp>
      <tp t="s">
        <v xml:space="preserve">AUCHAN 2 7/8 15 </v>
        <stp/>
        <stp>EBOND_LDN|9687679</stp>
        <stp>DSPLY_NAME</stp>
        <stp>RMDS</stp>
        <stp/>
        <stp/>
        <tr r="AQ395" s="1"/>
      </tp>
      <tp t="s">
        <v xml:space="preserve">ZURNVX 6 1/2 14 </v>
        <stp/>
        <stp>EBOND_LDN|8104991</stp>
        <stp>DSPLY_NAME</stp>
        <stp>RMDS</stp>
        <stp/>
        <stp/>
        <tr r="AQ80" s="1"/>
      </tp>
      <tp t="s">
        <v xml:space="preserve">GE 5 3/8 16 Jan </v>
        <stp/>
        <stp>EBOND_LDN|6664487</stp>
        <stp>DSPLY_NAME</stp>
        <stp>RMDS</stp>
        <stp/>
        <stp/>
        <tr r="AQ25" s="1"/>
      </tp>
      <tp t="s">
        <v xml:space="preserve">LMETEL 5 3/8 27 </v>
        <stp/>
        <stp>EBOND_LDN|6234422</stp>
        <stp>DSPLY_NAME</stp>
        <stp>RMDS</stp>
        <stp/>
        <stp/>
        <tr r="AQ638" s="1"/>
      </tp>
      <tp t="s">
        <v>#N/A</v>
        <stp/>
        <stp>EBOND_LDN|2015300</stp>
        <stp>DSPLY_NAME</stp>
        <stp>RMDS</stp>
        <stp/>
        <stp/>
        <tr r="AQ62" s="1"/>
      </tp>
      <tp t="s">
        <v>ENIIM 5 28 Jan 2</v>
        <stp/>
        <stp>EBOND_LDN|7885379</stp>
        <stp>DSPLY_NAME</stp>
        <stp>RMDS</stp>
        <stp/>
        <stp/>
        <tr r="AQ1155" s="1"/>
      </tp>
      <tp t="s">
        <v>TITIM 5 3/8 29 J</v>
        <stp/>
        <stp>EBOND_LDN|2355554</stp>
        <stp>DSPLY_NAME</stp>
        <stp>RMDS</stp>
        <stp/>
        <stp/>
        <tr r="AQ711" s="1"/>
      </tp>
      <tp t="s">
        <v xml:space="preserve">TELEFO 4 3/4 07 </v>
        <stp/>
        <stp>EBOND_LDN|9975796</stp>
        <stp>DSPLY_NAME</stp>
        <stp>RMDS</stp>
        <stp/>
        <stp/>
        <tr r="AQ689" s="1"/>
      </tp>
      <tp t="s">
        <v>GLFP 4 1/2 28 Ap</v>
        <stp/>
        <stp>EBOND_LDN|9085619</stp>
        <stp>DSPLY_NAME</stp>
        <stp>RMDS</stp>
        <stp/>
        <stp/>
        <tr r="AQ486" s="1"/>
      </tp>
      <tp t="s">
        <v xml:space="preserve">TELEFO 7.045 20 </v>
        <stp/>
        <stp>EBOND_LDN|4982169</stp>
        <stp>DSPLY_NAME</stp>
        <stp>RMDS</stp>
        <stp/>
        <stp/>
        <tr r="AQ700" s="1"/>
      </tp>
      <tp t="s">
        <v xml:space="preserve">TELEFO 3.406 24 </v>
        <stp/>
        <stp>EBOND_LDN|8962457</stp>
        <stp>DSPLY_NAME</stp>
        <stp>RMDS</stp>
        <stp/>
        <stp/>
        <tr r="AQ684" s="1"/>
      </tp>
      <tp t="s">
        <v xml:space="preserve">VW 3 1/2 02 Feb </v>
        <stp/>
        <stp>EBOND_LDN|8692778</stp>
        <stp>DSPLY_NAME</stp>
        <stp>RMDS</stp>
        <stp/>
        <stp/>
        <tr r="AQ881" s="1"/>
      </tp>
      <tp t="s">
        <v>ENBW 4 1/8 07 Ju</v>
        <stp/>
        <stp>EBOND_LDN|8333962</stp>
        <stp>DSPLY_NAME</stp>
        <stp>RMDS</stp>
        <stp/>
        <stp/>
        <tr r="AQ261" s="1"/>
      </tp>
      <tp t="s">
        <v>LGFP 5 16 Jul 20</v>
        <stp/>
        <stp>EBOND_LDN|2453674</stp>
        <stp>DSPLY_NAME</stp>
        <stp>RMDS</stp>
        <stp/>
        <stp/>
        <tr r="AQ979" s="1"/>
      </tp>
      <tp t="s">
        <v>STLNO 5 5/8 11 M</v>
        <stp/>
        <stp>EBOND_LDN|8003271</stp>
        <stp>DSPLY_NAME</stp>
        <stp>RMDS</stp>
        <stp/>
        <stp/>
        <tr r="AQ334" s="1"/>
      </tp>
      <tp t="s">
        <v xml:space="preserve">SOLBBB 6 3/8 02 </v>
        <stp/>
        <stp>EBOND_LDN|4933902</stp>
        <stp>DSPLY_NAME</stp>
        <stp>RMDS</stp>
        <stp/>
        <stp/>
        <tr r="AQ1016" s="1"/>
      </tp>
      <tp t="s">
        <v>FREGR 8 3/4 15 J</v>
        <stp/>
        <stp>EBOND_LDN|7843945</stp>
        <stp>DSPLY_NAME</stp>
        <stp>RMDS</stp>
        <stp/>
        <stp/>
        <tr r="AQ177" s="1"/>
      </tp>
      <tp t="s">
        <v>GSZFP 5 5/8 18 J</v>
        <stp/>
        <stp>EBOND_LDN|7833802</stp>
        <stp>DSPLY_NAME</stp>
        <stp>RMDS</stp>
        <stp/>
        <stp/>
        <tr r="AQ281" s="1"/>
      </tp>
      <tp t="s">
        <v>AXASA 4 1/2 23 J</v>
        <stp/>
        <stp>EBOND_LDN|8290878</stp>
        <stp>DSPLY_NAME</stp>
        <stp>RMDS</stp>
        <stp/>
        <stp/>
        <tr r="AQ63" s="1"/>
      </tp>
      <tp t="s">
        <v xml:space="preserve">SESGFP 4 7/8 09 </v>
        <stp/>
        <stp>EBOND_LDN|8330932</stp>
        <stp>DSPLY_NAME</stp>
        <stp>RMDS</stp>
        <stp/>
        <stp/>
        <tr r="AQ666" s="1"/>
      </tp>
      <tp t="s">
        <v>GE 0 17 May 2021</v>
        <stp/>
        <stp>EBOND_LDN|4890698</stp>
        <stp>DSPLY_NAME</stp>
        <stp>RMDS</stp>
        <stp/>
        <stp/>
        <tr r="AQ32" s="1"/>
      </tp>
      <tp t="s">
        <v>CAFP 4 3/8 02 No</v>
        <stp/>
        <stp>EBOND_LDN|5410850</stp>
        <stp>DSPLY_NAME</stp>
        <stp>RMDS</stp>
        <stp/>
        <stp/>
        <tr r="AQ424" s="1"/>
      </tp>
    </main>
    <main first="bloomberg.rtd">
      <tp>
        <v>5.625</v>
        <stp/>
        <stp>##V3_BDPV12</stp>
        <stp>FR0010491720 Corp</stp>
        <stp>cpn</stp>
        <stp>[AutoPrice 28.xlsm]front!R1076C5</stp>
        <tr r="E1076" s="1"/>
      </tp>
      <tp>
        <v>5.75</v>
        <stp/>
        <stp>##V3_BDPV12</stp>
        <stp>FR0011182112 Corp</stp>
        <stp>cpn</stp>
        <stp>[AutoPrice 28.xlsm]front!R1085C5</stp>
        <tr r="E1085" s="1"/>
      </tp>
      <tp t="s">
        <v>GE</v>
        <stp/>
        <stp>##V3_BDPV12</stp>
        <stp>XS0197508764 Corp</stp>
        <stp>ticker</stp>
        <stp>[AutoPrice 28.xlsm]front!R7C4</stp>
        <tr r="D7" s="1"/>
      </tp>
      <tp>
        <v>4.82</v>
        <stp/>
        <stp>##V3_BDPV12</stp>
        <stp>FR0010945188 Corp</stp>
        <stp>cpn</stp>
        <stp>[AutoPrice 28.xlsm]front!R1253C5</stp>
        <tr r="E1253" s="1"/>
      </tp>
      <tp>
        <v>27.230400949844991</v>
        <stp/>
        <stp>##V3_BDPV12</stp>
        <stp>DE000A1C9VQ4 @bgn  Corp</stp>
        <stp>asset_swap_spd_mid</stp>
        <stp>[AutoPrice 28.xlsm]front!R786C40</stp>
        <tr r="AN786" s="1"/>
      </tp>
      <tp>
        <v>5.875</v>
        <stp/>
        <stp>##V3_BDPV12</stp>
        <stp>FR0000487217 Corp</stp>
        <stp>cpn</stp>
        <stp>[AutoPrice 28.xlsm]front!R1070C5</stp>
        <tr r="E1070" s="1"/>
      </tp>
    </main>
    <main first="connect.rtdsub">
      <tp>
        <v>49000</v>
        <stp/>
        <stp>EBOND_POSITION|88597=12755402</stp>
        <stp>AMOUNT</stp>
        <stp>RMDS</stp>
        <stp/>
        <stp/>
        <tr r="G880" s="1"/>
      </tp>
      <tp>
        <v>0</v>
        <stp/>
        <stp>EBOND_POSITION|88603=19366441</stp>
        <stp>AMOUNT</stp>
        <stp>RMDS</stp>
        <stp/>
        <stp/>
        <tr r="G989" s="1"/>
      </tp>
    </main>
    <main first="connect.rtdsub">
      <tp>
        <v>-200000</v>
        <stp/>
        <stp>EBOND_POSITION|88615=16906657</stp>
        <stp>AMOUNT</stp>
        <stp>RMDS</stp>
        <stp/>
        <stp/>
        <tr r="G76" s="1"/>
      </tp>
      <tp>
        <v>0</v>
        <stp/>
        <stp>EBOND_POSITION|88606=18636874</stp>
        <stp>AMOUNT</stp>
        <stp>RMDS</stp>
        <stp/>
        <stp/>
        <tr r="G1123" s="1"/>
      </tp>
      <tp>
        <v>5783000</v>
        <stp/>
        <stp>EBOND_POSITION|88609=21265651</stp>
        <stp>AMOUNT</stp>
        <stp>RMDS</stp>
        <stp/>
        <stp/>
        <tr r="G605" s="1"/>
      </tp>
      <tp>
        <v>0</v>
        <stp/>
        <stp>EBOND_POSITION|88612=21115756</stp>
        <stp>AMOUNT</stp>
        <stp>RMDS</stp>
        <stp/>
        <stp/>
        <tr r="G557" s="1"/>
      </tp>
      <tp>
        <v>2295000</v>
        <stp/>
        <stp>EBOND_POSITION|88597=21057622</stp>
        <stp>AMOUNT</stp>
        <stp>RMDS</stp>
        <stp/>
        <stp/>
        <tr r="G777" s="1"/>
      </tp>
    </main>
    <main first="bloomberg.rtd">
      <tp>
        <v>5.625</v>
        <stp/>
        <stp>##V3_BDPV12</stp>
        <stp>XS0877720986 Corp</stp>
        <stp>cpn</stp>
        <stp>[AutoPrice 28.xlsm]front!R1263C5</stp>
        <tr r="E1263" s="1"/>
      </tp>
    </main>
    <main first="connect.rtdsub">
      <tp>
        <v>0</v>
        <stp/>
        <stp>EBOND_POSITION|88615=10727215</stp>
        <stp>AMOUNT</stp>
        <stp>RMDS</stp>
        <stp/>
        <stp/>
        <tr r="G24" s="1"/>
      </tp>
      <tp>
        <v>0</v>
        <stp/>
        <stp>EBOND_POSITION|88606=18637994</stp>
        <stp>AMOUNT</stp>
        <stp>RMDS</stp>
        <stp/>
        <stp/>
        <tr r="G1121" s="1"/>
      </tp>
    </main>
    <main first="connect.rtdsub">
      <tp>
        <v>0</v>
        <stp/>
        <stp>EBOND_POSITION|88606=19134284</stp>
        <stp>AMOUNT</stp>
        <stp>RMDS</stp>
        <stp/>
        <stp/>
        <tr r="G1068" s="1"/>
      </tp>
      <tp>
        <v>2925000</v>
        <stp/>
        <stp>EBOND_POSITION|88609=13424825</stp>
        <stp>AMOUNT</stp>
        <stp>RMDS</stp>
        <stp/>
        <stp/>
        <tr r="G636" s="1"/>
      </tp>
    </main>
    <main first="connect.rtdsub">
      <tp t="s">
        <v>#N/A</v>
        <stp/>
        <stp>EBOND_POSITION|88600=21147043</stp>
        <stp>AMOUNT</stp>
        <stp>RMDS</stp>
        <stp/>
        <stp/>
        <tr r="G352" s="1"/>
      </tp>
      <tp t="s">
        <v>#N/A</v>
        <stp/>
        <stp>EBOND_POSITION|88609=11764181</stp>
        <stp>AMOUNT</stp>
        <stp>RMDS</stp>
        <stp/>
        <stp/>
        <tr r="G732" s="1"/>
      </tp>
      <tp>
        <v>110000</v>
        <stp/>
        <stp>EBOND_POSITION|88606=14474190</stp>
        <stp>AMOUNT</stp>
        <stp>RMDS</stp>
        <stp/>
        <stp/>
        <tr r="G1105" s="1"/>
      </tp>
      <tp>
        <v>0</v>
        <stp/>
        <stp>EBOND_POSITION|88600=12774690</stp>
        <stp>AMOUNT</stp>
        <stp>RMDS</stp>
        <stp/>
        <stp/>
        <tr r="G247" s="1"/>
      </tp>
      <tp>
        <v>0</v>
        <stp/>
        <stp>EBOND_POSITION|88600=15504107</stp>
        <stp>AMOUNT</stp>
        <stp>RMDS</stp>
        <stp/>
        <stp/>
        <tr r="G305" s="1"/>
      </tp>
      <tp>
        <v>0</v>
        <stp/>
        <stp>EBOND_POSITION|88597=14746753</stp>
        <stp>AMOUNT</stp>
        <stp>RMDS</stp>
        <stp/>
        <stp/>
        <tr r="G886" s="1"/>
      </tp>
      <tp>
        <v>0</v>
        <stp/>
        <stp>EBOND_POSITION|88612=19245113</stp>
        <stp>AMOUNT</stp>
        <stp>RMDS</stp>
        <stp/>
        <stp/>
        <tr r="G376" s="1"/>
      </tp>
      <tp>
        <v>0</v>
        <stp/>
        <stp>EBOND_POSITION|88609=16535814</stp>
        <stp>AMOUNT</stp>
        <stp>RMDS</stp>
        <stp/>
        <stp/>
        <tr r="G698" s="1"/>
      </tp>
      <tp>
        <v>0</v>
        <stp/>
        <stp>EBOND_POSITION|88597=19426385</stp>
        <stp>AMOUNT</stp>
        <stp>RMDS</stp>
        <stp/>
        <stp/>
        <tr r="G792" s="1"/>
      </tp>
      <tp>
        <v>0</v>
        <stp/>
        <stp>EBOND_POSITION|88615=14435624</stp>
        <stp>AMOUNT</stp>
        <stp>RMDS</stp>
        <stp/>
        <stp/>
        <tr r="G28" s="1"/>
      </tp>
      <tp>
        <v>-400000</v>
        <stp/>
        <stp>EBOND_POSITION|88615=21056212</stp>
        <stp>AMOUNT</stp>
        <stp>RMDS</stp>
        <stp/>
        <stp/>
        <tr r="G60" s="1"/>
      </tp>
      <tp>
        <v>1302000</v>
        <stp/>
        <stp>EBOND_POSITION|88609=16565761</stp>
        <stp>AMOUNT</stp>
        <stp>RMDS</stp>
        <stp/>
        <stp/>
        <tr r="G623" s="1"/>
      </tp>
      <tp>
        <v>3730000</v>
        <stp/>
        <stp>EBOND_POSITION|88609=21266121</stp>
        <stp>AMOUNT</stp>
        <stp>RMDS</stp>
        <stp/>
        <stp/>
        <tr r="G683" s="1"/>
      </tp>
      <tp>
        <v>4000000</v>
        <stp/>
        <stp>EBOND_POSITION|88609=17435234</stp>
        <stp>AMOUNT</stp>
        <stp>RMDS</stp>
        <stp/>
        <stp/>
        <tr r="G651" s="1"/>
      </tp>
      <tp>
        <v>100000</v>
        <stp/>
        <stp>EBOND_POSITION|88606=18162011</stp>
        <stp>AMOUNT</stp>
        <stp>RMDS</stp>
        <stp/>
        <stp/>
        <tr r="G1038" s="1"/>
      </tp>
    </main>
    <main first="connect.rtdsub">
      <tp>
        <v>0</v>
        <stp/>
        <stp>EBOND_POSITION|88618=16132504</stp>
        <stp>AMOUNT</stp>
        <stp>RMDS</stp>
        <stp/>
        <stp/>
        <tr r="G92" s="1"/>
      </tp>
    </main>
    <main first="connect.rtdsub">
      <tp>
        <v>5835000</v>
        <stp/>
        <stp>EBOND_POSITION|88612=21121065</stp>
        <stp>AMOUNT</stp>
        <stp>RMDS</stp>
        <stp/>
        <stp/>
        <tr r="G498" s="1"/>
      </tp>
    </main>
    <main first="bloomberg.rtd">
      <tp>
        <v>3.625</v>
        <stp/>
        <stp>##V3_BDPV12</stp>
        <stp>XS0760364116 Corp</stp>
        <stp>cpn</stp>
        <stp>[AutoPrice 28.xlsm]front!R1118C5</stp>
        <tr r="E1118" s="1"/>
      </tp>
      <tp>
        <v>4.375</v>
        <stp/>
        <stp>##V3_BDPV12</stp>
        <stp>XS0951567030 Corp</stp>
        <stp>cpn</stp>
        <stp>[AutoPrice 28.xlsm]front!R1140C5</stp>
        <tr r="E1140" s="1"/>
      </tp>
    </main>
    <main first="connect.rtdsub">
      <tp>
        <v>120000</v>
        <stp/>
        <stp>EBOND_POSITION|88612=21221495</stp>
        <stp>AMOUNT</stp>
        <stp>RMDS</stp>
        <stp/>
        <stp/>
        <tr r="G442" s="1"/>
      </tp>
    </main>
    <main first="bloomberg.rtd">
      <tp>
        <v>98.498573298474412</v>
        <stp/>
        <stp>##V3_BDPV12</stp>
        <stp>NL0006133175 @bgn  Corp</stp>
        <stp>asset_swap_spd_mid</stp>
        <stp>[AutoPrice 28.xlsm]front!R564C40</stp>
        <tr r="AN564" s="1"/>
      </tp>
    </main>
    <main first="connect.rtdsub">
      <tp>
        <v>4292000</v>
        <stp/>
        <stp>EBOND_POSITION|88597=10200317</stp>
        <stp>AMOUNT</stp>
        <stp>RMDS</stp>
        <stp/>
        <stp/>
        <tr r="G778" s="1"/>
      </tp>
      <tp>
        <v>10000</v>
        <stp/>
        <stp>EBOND_POSITION|88612=19143133</stp>
        <stp>AMOUNT</stp>
        <stp>RMDS</stp>
        <stp/>
        <stp/>
        <tr r="G469" s="1"/>
      </tp>
      <tp>
        <v>0</v>
        <stp/>
        <stp>EBOND_POSITION|88612=14233904</stp>
        <stp>AMOUNT</stp>
        <stp>RMDS</stp>
        <stp/>
        <stp/>
        <tr r="G555" s="1"/>
      </tp>
      <tp>
        <v>-1163000</v>
        <stp/>
        <stp>EBOND_POSITION|88615=13353312</stp>
        <stp>AMOUNT</stp>
        <stp>RMDS</stp>
        <stp/>
        <stp/>
        <tr r="G75" s="1"/>
      </tp>
      <tp>
        <v>0</v>
        <stp/>
        <stp>EBOND_POSITION|88603=19740623</stp>
        <stp>AMOUNT</stp>
        <stp>RMDS</stp>
        <stp/>
        <stp/>
        <tr r="G973" s="1"/>
      </tp>
      <tp>
        <v>-500000</v>
        <stp/>
        <stp>EBOND_POSITION|88612=16100497</stp>
        <stp>AMOUNT</stp>
        <stp>RMDS</stp>
        <stp/>
        <stp/>
        <tr r="G521" s="1"/>
      </tp>
      <tp>
        <v>0</v>
        <stp/>
        <stp>EBOND_POSITION|88612=21113056</stp>
        <stp>AMOUNT</stp>
        <stp>RMDS</stp>
        <stp/>
        <stp/>
        <tr r="G451" s="1"/>
      </tp>
      <tp>
        <v>0</v>
        <stp/>
        <stp>EBOND_POSITION|88612=17730114</stp>
        <stp>AMOUNT</stp>
        <stp>RMDS</stp>
        <stp/>
        <stp/>
        <tr r="G526" s="1"/>
      </tp>
    </main>
    <main first="bloomberg.rtd">
      <tp>
        <v>3.25</v>
        <stp/>
        <stp>##V3_BDPV12</stp>
        <stp>XS0976307040 Corp</stp>
        <stp>cpn</stp>
        <stp>[AutoPrice 28.xlsm]front!R1186C5</stp>
        <tr r="E1186" s="1"/>
      </tp>
    </main>
    <main first="connect.rtdsub">
      <tp t="s">
        <v>#N/A</v>
        <stp/>
        <stp>EBOND_POSITION|88612=21173540</stp>
        <stp>AMOUNT</stp>
        <stp>RMDS</stp>
        <stp/>
        <stp/>
        <tr r="G593" s="1"/>
      </tp>
      <tp>
        <v>0</v>
        <stp/>
        <stp>EBOND_POSITION|88597=18543553</stp>
        <stp>AMOUNT</stp>
        <stp>RMDS</stp>
        <stp/>
        <stp/>
        <tr r="G819" s="1"/>
      </tp>
      <tp>
        <v>0</v>
        <stp/>
        <stp>EBOND_POSITION|88597=21071720</stp>
        <stp>AMOUNT</stp>
        <stp>RMDS</stp>
        <stp/>
        <stp/>
        <tr r="G808" s="1"/>
      </tp>
      <tp>
        <v>717000</v>
        <stp/>
        <stp>EBOND_POSITION|88597=20201587</stp>
        <stp>AMOUNT</stp>
        <stp>RMDS</stp>
        <stp/>
        <stp/>
        <tr r="G821" s="1"/>
      </tp>
    </main>
    <main first="bloomberg.rtd">
      <tp>
        <v>6.25</v>
        <stp/>
        <stp>##V3_BDPV12</stp>
        <stp>XS0827573766 Corp</stp>
        <stp>cpn</stp>
        <stp>[AutoPrice 28.xlsm]front!R1166C5</stp>
        <tr r="E1166" s="1"/>
      </tp>
    </main>
    <main first="connect.rtdsub">
      <tp>
        <v>1448000</v>
        <stp/>
        <stp>EBOND_POSITION|88606=21162161</stp>
        <stp>AMOUNT</stp>
        <stp>RMDS</stp>
        <stp/>
        <stp/>
        <tr r="G1077" s="1"/>
      </tp>
    </main>
    <main first="connect.rtdsub">
      <tp t="s">
        <v>#N/A</v>
        <stp/>
        <stp>EBOND_POSITION|88600=17961101</stp>
        <stp>AMOUNT</stp>
        <stp>RMDS</stp>
        <stp/>
        <stp/>
        <tr r="G330" s="1"/>
      </tp>
      <tp>
        <v>0</v>
        <stp/>
        <stp>EBOND_POSITION|140142=8624296</stp>
        <stp>AMOUNT</stp>
        <stp>RMDS</stp>
        <stp/>
        <stp/>
        <tr r="G1138" s="1"/>
      </tp>
    </main>
    <main first="connect.rtdsub">
      <tp>
        <v>-600000</v>
        <stp/>
        <stp>EBOND_POSITION|140433=8255850</stp>
        <stp>AMOUNT</stp>
        <stp>RMDS</stp>
        <stp/>
        <stp/>
        <tr r="G194" s="1"/>
      </tp>
    </main>
    <main first="bloomberg.rtd">
      <tp>
        <v>3</v>
        <stp/>
        <stp>##V3_BDPV12</stp>
        <stp>XS1048518358 Corp</stp>
        <stp>cpn</stp>
        <stp>[AutoPrice 28.xlsm]front!R1006C5</stp>
        <tr r="E1006" s="1"/>
      </tp>
    </main>
    <main first="connect.rtdsub">
      <tp t="s">
        <v>#N/A</v>
        <stp/>
        <stp>EBOND_POSITION|140433=8177282</stp>
        <stp>AMOUNT</stp>
        <stp>RMDS</stp>
        <stp/>
        <stp/>
        <tr r="G206" s="1"/>
      </tp>
      <tp>
        <v>-2931000</v>
        <stp/>
        <stp>EBOND_POSITION|88597=17259732</stp>
        <stp>AMOUNT</stp>
        <stp>RMDS</stp>
        <stp/>
        <stp/>
        <tr r="G861" s="1"/>
      </tp>
      <tp>
        <v>1000000</v>
        <stp/>
        <stp>EBOND_POSITION|88609=21239274</stp>
        <stp>AMOUNT</stp>
        <stp>RMDS</stp>
        <stp/>
        <stp/>
        <tr r="G697" s="1"/>
      </tp>
      <tp>
        <v>0</v>
        <stp/>
        <stp>EBOND_POSITION|88612=21239284</stp>
        <stp>AMOUNT</stp>
        <stp>RMDS</stp>
        <stp/>
        <stp/>
        <tr r="G497" s="1"/>
      </tp>
      <tp>
        <v>0</v>
        <stp/>
        <stp>EBOND_POSITION|88597=18409487</stp>
        <stp>AMOUNT</stp>
        <stp>RMDS</stp>
        <stp/>
        <stp/>
        <tr r="G763" s="1"/>
      </tp>
    </main>
    <main first="bloomberg.rtd">
      <tp>
        <v>4.5</v>
        <stp/>
        <stp>##V3_BDPV12</stp>
        <stp>XS0829209195 Corp</stp>
        <stp>cpn</stp>
        <stp>[AutoPrice 28.xlsm]front!R1192C5</stp>
        <tr r="E1192" s="1"/>
      </tp>
      <tp>
        <v>5.25</v>
        <stp/>
        <stp>##V3_BDPV12</stp>
        <stp>XS1028599287 Corp</stp>
        <stp>cpn</stp>
        <stp>[AutoPrice 28.xlsm]front!R1251C5</stp>
        <tr r="E1251" s="1"/>
      </tp>
    </main>
    <main first="connect.rtdsub">
      <tp>
        <v>0</v>
        <stp/>
        <stp>EBOND_POSITION|140142=8321536</stp>
        <stp>AMOUNT</stp>
        <stp>RMDS</stp>
        <stp/>
        <stp/>
        <tr r="G1168" s="1"/>
      </tp>
      <tp>
        <v>-485000</v>
        <stp/>
        <stp>EBOND_POSITION|88597=19078370</stp>
        <stp>AMOUNT</stp>
        <stp>RMDS</stp>
        <stp/>
        <stp/>
        <tr r="G822" s="1"/>
      </tp>
    </main>
    <main first="bloomberg.rtd">
      <tp>
        <v>1.875</v>
        <stp/>
        <stp>##V3_BDPV12</stp>
        <stp>XS0992602465 Corp</stp>
        <stp>cpn</stp>
        <stp>[AutoPrice 28.xlsm]front!R1063C5</stp>
        <tr r="E1063" s="1"/>
      </tp>
    </main>
    <main first="connect.rtdsub">
      <tp>
        <v>700000</v>
        <stp/>
        <stp>EBOND_POSITION|88597=14438804</stp>
        <stp>AMOUNT</stp>
        <stp>RMDS</stp>
        <stp/>
        <stp/>
        <tr r="G883" s="1"/>
      </tp>
    </main>
    <main first="bloomberg.rtd">
      <tp>
        <v>1.875</v>
        <stp/>
        <stp>##V3_BDPV12</stp>
        <stp>XS0982713686 Corp</stp>
        <stp>cpn</stp>
        <stp>[AutoPrice 28.xlsm]front!R1001C5</stp>
        <tr r="E1001" s="1"/>
      </tp>
    </main>
    <main first="connect.rtdsub">
      <tp>
        <v>60000</v>
        <stp/>
        <stp>EBOND_POSITION|88609=10368831</stp>
        <stp>AMOUNT</stp>
        <stp>RMDS</stp>
        <stp/>
        <stp/>
        <tr r="G612" s="1"/>
      </tp>
    </main>
    <main first="bloomberg.rtd">
      <tp>
        <v>5.75</v>
        <stp/>
        <stp>##V3_BDPV12</stp>
        <stp>XS0695401801 Corp</stp>
        <stp>cpn</stp>
        <stp>[AutoPrice 28.xlsm]front!R1148C5</stp>
        <tr r="E1148" s="1"/>
      </tp>
    </main>
    <main first="connect.rtdsub">
      <tp>
        <v>9700000</v>
        <stp/>
        <stp>EBOND_POSITION|88600=16958462</stp>
        <stp>AMOUNT</stp>
        <stp>RMDS</stp>
        <stp/>
        <stp/>
        <tr r="G299" s="1"/>
      </tp>
      <tp>
        <v>0</v>
        <stp/>
        <stp>EBOND_POSITION|88618=10339324</stp>
        <stp>AMOUNT</stp>
        <stp>RMDS</stp>
        <stp/>
        <stp/>
        <tr r="G131" s="1"/>
      </tp>
      <tp>
        <v>1650000</v>
        <stp/>
        <stp>EBOND_POSITION|140142=7673783</stp>
        <stp>AMOUNT</stp>
        <stp>RMDS</stp>
        <stp/>
        <stp/>
        <tr r="G1188" s="1"/>
      </tp>
      <tp>
        <v>0</v>
        <stp/>
        <stp>EBOND_POSITION|88612=17939354</stp>
        <stp>AMOUNT</stp>
        <stp>RMDS</stp>
        <stp/>
        <stp/>
        <tr r="G427" s="1"/>
      </tp>
    </main>
    <main first="bloomberg.rtd">
      <tp>
        <v>4.375</v>
        <stp/>
        <stp>##V3_BDPV12</stp>
        <stp>XS0803479442 Corp</stp>
        <stp>cpn</stp>
        <stp>[AutoPrice 28.xlsm]front!R1212C5</stp>
        <tr r="E1212" s="1"/>
      </tp>
      <tp>
        <v>56.027424762637807</v>
        <stp/>
        <stp>##V3_BDPV12</stp>
        <stp>DE000A1C92S3 @bgn  Corp</stp>
        <stp>asset_swap_spd_mid</stp>
        <stp>[AutoPrice 28.xlsm]front!R532C40</stp>
        <tr r="AN532" s="1"/>
      </tp>
      <tp>
        <v>105.253</v>
        <stp/>
        <stp>##V3_BDPV12</stp>
        <stp>XS0256975458 @bgn Corp</stp>
        <stp>LAST_PRICE</stp>
        <stp>[AutoPrice 28.xlsm]front!R97C16</stp>
        <tr r="P97" s="1"/>
      </tp>
      <tp>
        <v>105.989</v>
        <stp/>
        <stp>##V3_BDPV12</stp>
        <stp>XS0874840845 @bgn Corp</stp>
        <stp>LAST_PRICE</stp>
        <stp>[AutoPrice 28.xlsm]front!R34C16</stp>
        <tr r="P34" s="1"/>
      </tp>
      <tp>
        <v>6.177281607523355</v>
        <stp/>
        <stp>##V3_BDPV12</stp>
        <stp>XS0992602465 @bgn  Corp</stp>
        <stp>risk_mid</stp>
        <stp>[AutoPrice 28.xlsm]front!R1063C36</stp>
        <tr r="AJ1063" s="1"/>
      </tp>
      <tp>
        <v>11.934998503755168</v>
        <stp/>
        <stp>##V3_BDPV12</stp>
        <stp>XS0934539726 @bgn  Corp</stp>
        <stp>risk_mid</stp>
        <stp>[AutoPrice 28.xlsm]front!R1109C36</stp>
        <tr r="AJ1109" s="1"/>
      </tp>
      <tp>
        <v>184.60333112747003</v>
        <stp/>
        <stp>##V3_BDPV12</stp>
        <stp>XS0472940617 @bgn  Corp</stp>
        <stp>asset_swap_spd_mid</stp>
        <stp>[AutoPrice 28.xlsm]front!R77C40</stp>
        <tr r="AN77" s="1"/>
      </tp>
      <tp>
        <v>2.118656372315519</v>
        <stp/>
        <stp>##V3_BDPV12</stp>
        <stp>XS0541454467 @bgn  Corp</stp>
        <stp>asset_swap_spd_mid</stp>
        <stp>[AutoPrice 28.xlsm]front!R14C40</stp>
        <tr r="AN14" s="1"/>
      </tp>
      <tp>
        <v>7.3428584838922006</v>
        <stp/>
        <stp>##V3_BDPV12</stp>
        <stp>XS0647298883 @bgn  Corp</stp>
        <stp>risk_mid</stp>
        <stp>[AutoPrice 28.xlsm]front!R1150C36</stp>
        <tr r="AJ1150" s="1"/>
      </tp>
      <tp>
        <v>103.66683994310711</v>
        <stp/>
        <stp>##V3_BDPV12</stp>
        <stp>XS0559434351 @bgn  Corp</stp>
        <stp>asset_swap_spd_mid</stp>
        <stp>[AutoPrice 28.xlsm]front!R64C40</stp>
        <tr r="AN64" s="1"/>
      </tp>
      <tp>
        <v>4.270201247690153</v>
        <stp/>
        <stp>##V3_BDPV12</stp>
        <stp>XS0978619194 @bgn  Corp</stp>
        <stp>risk_mid</stp>
        <stp>[AutoPrice 28.xlsm]front!R1134C36</stp>
        <tr r="AJ1134" s="1"/>
      </tp>
      <tp>
        <v>3.8701011843436106</v>
        <stp/>
        <stp>##V3_BDPV12</stp>
        <stp>XS0831370613 @bgn  Corp</stp>
        <stp>risk_mid</stp>
        <stp>[AutoPrice 28.xlsm]front!R1207C36</stp>
        <tr r="AJ1207" s="1"/>
      </tp>
      <tp>
        <v>71.19284424402062</v>
        <stp/>
        <stp>##V3_BDPV12</stp>
        <stp>XS0798504030 @bgn  Corp</stp>
        <stp>asset_swap_spd_mid</stp>
        <stp>[AutoPrice 28.xlsm]front!R81C40</stp>
        <tr r="AN81" s="1"/>
      </tp>
      <tp>
        <v>1.3491670057753424</v>
        <stp/>
        <stp>##V3_BDPV12</stp>
        <stp>XS0546096800 @bgn  Corp</stp>
        <stp>risk_mid</stp>
        <stp>[AutoPrice 28.xlsm]front!R1241C36</stp>
        <tr r="AJ1241" s="1"/>
      </tp>
      <tp>
        <v>3.5</v>
        <stp/>
        <stp>##V3_BDPV12</stp>
        <stp>XS0949696628 @bval  Corp</stp>
        <stp>coupon</stp>
        <stp>[AutoPrice 28.xlsm]front!R763C42</stp>
        <tr r="AP763" s="1"/>
      </tp>
      <tp>
        <v>3.5734130507705686</v>
        <stp/>
        <stp>##V3_BDPV12</stp>
        <stp>XS0877720986 @bgn  Corp</stp>
        <stp>risk_mid</stp>
        <stp>[AutoPrice 28.xlsm]front!R1263C36</stp>
        <tr r="AJ1263" s="1"/>
      </tp>
      <tp>
        <v>5.6265263162003976</v>
        <stp/>
        <stp>##V3_BDPV12</stp>
        <stp>XS0859920406 @bgn  Corp</stp>
        <stp>risk_mid</stp>
        <stp>[AutoPrice 28.xlsm]front!R1139C36</stp>
        <tr r="AJ1139" s="1"/>
      </tp>
      <tp>
        <v>3.8647501908648962</v>
        <stp/>
        <stp>##V3_BDPV12</stp>
        <stp>XS0765621569 @bgn  Corp</stp>
        <stp>risk_mid</stp>
        <stp>[AutoPrice 28.xlsm]front!R1005C36</stp>
        <tr r="AJ1005" s="1"/>
      </tp>
      <tp>
        <v>1.2901231044878614</v>
        <stp/>
        <stp>##V3_BDPV12</stp>
        <stp>FR0010945188 @bgn  Corp</stp>
        <stp>risk_mid</stp>
        <stp>[AutoPrice 28.xlsm]front!R1253C36</stp>
        <tr r="AJ1253" s="1"/>
      </tp>
      <tp>
        <v>3.4993376056384307</v>
        <stp/>
        <stp>##V3_BDPV12</stp>
        <stp>FR0010955559 @bgn  Corp</stp>
        <stp>risk_mid</stp>
        <stp>[AutoPrice 28.xlsm]front!R1041C36</stp>
        <tr r="AJ1041" s="1"/>
      </tp>
      <tp>
        <v>4</v>
        <stp/>
        <stp>##V3_BDPV12</stp>
        <stp>XS0546725358 @bgn  Corp</stp>
        <stp>coupon</stp>
        <stp>[AutoPrice 28.xlsm]front!R1115C42</stp>
        <tr r="AP1115" s="1"/>
      </tp>
      <tp>
        <v>5.25</v>
        <stp/>
        <stp>##V3_BDPV12</stp>
        <stp>XS0306644344 @bgn  Corp</stp>
        <stp>coupon</stp>
        <stp>[AutoPrice 28.xlsm]front!R1145C42</stp>
        <tr r="AP1145" s="1"/>
      </tp>
      <tp>
        <v>3.875</v>
        <stp/>
        <stp>##V3_BDPV12</stp>
        <stp>FR0011193531 @bgn  Corp</stp>
        <stp>coupon</stp>
        <stp>[AutoPrice 28.xlsm]front!R1044C42</stp>
        <tr r="AP1044" s="1"/>
      </tp>
      <tp>
        <v>3</v>
        <stp/>
        <stp>##V3_BDPV12</stp>
        <stp>XS0953199634 @bgn  Corp</stp>
        <stp>coupon</stp>
        <stp>[AutoPrice 28.xlsm]front!R1067C42</stp>
        <tr r="AP1067" s="1"/>
      </tp>
      <tp>
        <v>4.875</v>
        <stp/>
        <stp>##V3_BDPV12</stp>
        <stp>XS0827692269 @bgn  Corp</stp>
        <stp>coupon</stp>
        <stp>[AutoPrice 28.xlsm]front!R1149C42</stp>
        <tr r="AP1149" s="1"/>
      </tp>
      <tp>
        <v>7.0449999999999999</v>
        <stp/>
        <stp>##V3_BDPV12</stp>
        <stp>US87938WAC73 @bgn  Corp</stp>
        <stp>coupon</stp>
        <stp>[AutoPrice 28.xlsm]front!R700C42</stp>
        <tr r="AP700" s="1"/>
      </tp>
      <tp>
        <v>4.75</v>
        <stp/>
        <stp>##V3_BDPV12</stp>
        <stp>XS0287409212 @bgn  Corp</stp>
        <stp>coupon</stp>
        <stp>[AutoPrice 28.xlsm]front!R1206C42</stp>
        <tr r="AP1206" s="1"/>
      </tp>
      <tp>
        <v>4.125</v>
        <stp/>
        <stp>##V3_BDPV12</stp>
        <stp>XS0451457435 @bgn  Corp</stp>
        <stp>coupon</stp>
        <stp>[AutoPrice 28.xlsm]front!R1159C42</stp>
        <tr r="AP1159" s="1"/>
      </tp>
      <tp>
        <v>6.5</v>
        <stp/>
        <stp>##V3_BDPV12</stp>
        <stp>XS0954675129 @bgn  Corp</stp>
        <stp>coupon</stp>
        <stp>[AutoPrice 28.xlsm]front!R1239C42</stp>
        <tr r="AP1239" s="1"/>
      </tp>
      <tp>
        <v>4</v>
        <stp/>
        <stp>##V3_BDPV12</stp>
        <stp>XS0452187759 @bgn  Corp</stp>
        <stp>coupon</stp>
        <stp>[AutoPrice 28.xlsm]front!R1144C42</stp>
        <tr r="AP1144" s="1"/>
      </tp>
      <tp>
        <v>6.875</v>
        <stp/>
        <stp>##V3_BDPV12</stp>
        <stp>XS0903872603 @bgn  Corp</stp>
        <stp>coupon</stp>
        <stp>[AutoPrice 28.xlsm]front!R1246C42</stp>
        <tr r="AP1246" s="1"/>
      </tp>
      <tp>
        <v>6.25</v>
        <stp/>
        <stp>##V3_BDPV12</stp>
        <stp>FR0010289496 @bgn  Corp</stp>
        <stp>coupon</stp>
        <stp>[AutoPrice 28.xlsm]front!R1230C42</stp>
        <tr r="AP1230" s="1"/>
      </tp>
      <tp>
        <v>2.375</v>
        <stp/>
        <stp>##V3_BDPV12</stp>
        <stp>XS1050846507 @bgn  Corp</stp>
        <stp>coupon</stp>
        <stp>[AutoPrice 28.xlsm]front!R1040C42</stp>
        <tr r="AP1040" s="1"/>
      </tp>
      <tp>
        <v>3.5</v>
        <stp/>
        <stp>##V3_BDPV12</stp>
        <stp>US749343AD11 @bgn  Corp</stp>
        <stp>coupon</stp>
        <stp>[AutoPrice 28.xlsm]front!R862C42</stp>
        <tr r="AP862" s="1"/>
      </tp>
      <tp>
        <v>10.625</v>
        <stp/>
        <stp>##V3_BDPV12</stp>
        <stp>XS0431928414 @bgn  Corp</stp>
        <stp>coupon</stp>
        <stp>[AutoPrice 28.xlsm]front!R1003C42</stp>
        <tr r="AP1003" s="1"/>
      </tp>
      <tp>
        <v>5.25</v>
        <stp/>
        <stp>##V3_BDPV12</stp>
        <stp>XS0177089298 @bgn  Corp</stp>
        <stp>coupon</stp>
        <stp>[AutoPrice 28.xlsm]front!R1153C42</stp>
        <tr r="AP1153" s="1"/>
      </tp>
      <tp>
        <v>4.375</v>
        <stp/>
        <stp>##V3_BDPV12</stp>
        <stp>XS0861828407 @bgn  Corp</stp>
        <stp>coupon</stp>
        <stp>[AutoPrice 28.xlsm]front!R1084C42</stp>
        <tr r="AP1084" s="1"/>
      </tp>
      <tp>
        <v>3.5</v>
        <stp/>
        <stp>##V3_BDPV12</stp>
        <stp>XS0563739696 @bgn  Corp</stp>
        <stp>coupon</stp>
        <stp>[AutoPrice 28.xlsm]front!R1157C42</stp>
        <tr r="AP1157" s="1"/>
      </tp>
      <tp>
        <v>4.5999999999999996</v>
        <stp/>
        <stp>##V3_BDPV12</stp>
        <stp>US749343AB54 @bgn  Corp</stp>
        <stp>coupon</stp>
        <stp>[AutoPrice 28.xlsm]front!R854C42</stp>
        <tr r="AP854" s="1"/>
      </tp>
      <tp>
        <v>5.875</v>
        <stp/>
        <stp>##V3_BDPV12</stp>
        <stp>XS0193945655 @bgn  Corp</stp>
        <stp>coupon</stp>
        <stp>[AutoPrice 28.xlsm]front!R1060C42</stp>
        <tr r="AP1060" s="1"/>
      </tp>
    </main>
    <main first="connect.rtdsub">
      <tp t="s">
        <v xml:space="preserve">ASSGEN 3 7/8 06 </v>
        <stp/>
        <stp>EBOND_LDN|3718261</stp>
        <stp>DSPLY_NAME</stp>
        <stp>RMDS</stp>
        <stp/>
        <stp/>
        <tr r="AQ59" s="1"/>
      </tp>
      <tp t="s">
        <v xml:space="preserve">DBHNGR 4 1/4 08 </v>
        <stp/>
        <stp>EBOND_LDN|2248344</stp>
        <stp>DSPLY_NAME</stp>
        <stp>RMDS</stp>
        <stp/>
        <stp/>
        <tr r="AQ454" s="1"/>
      </tp>
      <tp t="s">
        <v xml:space="preserve">HOLNVX 4 3/8 09 </v>
        <stp/>
        <stp>EBOND_LDN|3388278</stp>
        <stp>DSPLY_NAME</stp>
        <stp>RMDS</stp>
        <stp/>
        <stp/>
        <tr r="AQ975" s="1"/>
      </tp>
      <tp t="s">
        <v>SGOFP 4 08 Oct 2</v>
        <stp/>
        <stp>EBOND_LDN|9548754</stp>
        <stp>DSPLY_NAME</stp>
        <stp>RMDS</stp>
        <stp/>
        <stp/>
        <tr r="AQ1115" s="1"/>
      </tp>
      <tp t="s">
        <v xml:space="preserve">DT 4 1/2 28 Oct </v>
        <stp/>
        <stp>EBOND_LDN|9628672</stp>
        <stp>DSPLY_NAME</stp>
        <stp>RMDS</stp>
        <stp/>
        <stp/>
        <tr r="AQ624" s="1"/>
      </tp>
      <tp t="s">
        <v>IMTLN 8 3/8 17 F</v>
        <stp/>
        <stp>EBOND_LDN|7939623</stp>
        <stp>DSPLY_NAME</stp>
        <stp>RMDS</stp>
        <stp/>
        <stp/>
        <tr r="AQ502" s="1"/>
      </tp>
      <tp t="s">
        <v xml:space="preserve">GE 2 7/8 28 Oct </v>
        <stp/>
        <stp>EBOND_LDN|9619821</stp>
        <stp>DSPLY_NAME</stp>
        <stp>RMDS</stp>
        <stp/>
        <stp/>
        <tr r="AQ10" s="1"/>
      </tp>
      <tp t="s">
        <v>BASGR 5 1/8 09 J</v>
        <stp/>
        <stp>EBOND_LDN|7899479</stp>
        <stp>DSPLY_NAME</stp>
        <stp>RMDS</stp>
        <stp/>
        <stp/>
        <tr r="AQ930" s="1"/>
      </tp>
      <tp t="s">
        <v xml:space="preserve">TLSNSS 4 3/4 07 </v>
        <stp/>
        <stp>EBOND_LDN|5859955</stp>
        <stp>DSPLY_NAME</stp>
        <stp>RMDS</stp>
        <stp/>
        <stp/>
        <tr r="AQ728" s="1"/>
      </tp>
      <tp t="s">
        <v>GSZFP 3 1/2 18 O</v>
        <stp/>
        <stp>EBOND_LDN|9586908</stp>
        <stp>DSPLY_NAME</stp>
        <stp>RMDS</stp>
        <stp/>
        <stp/>
        <tr r="AQ292" s="1"/>
      </tp>
      <tp t="s">
        <v xml:space="preserve">PFE 4.55 15 May </v>
        <stp/>
        <stp>EBOND_LDN|6106700</stp>
        <stp>DSPLY_NAME</stp>
        <stp>RMDS</stp>
        <stp/>
        <stp/>
        <tr r="AQ197" s="1"/>
      </tp>
      <tp t="s">
        <v>ORAFP 3 7/8 09 A</v>
        <stp/>
        <stp>EBOND_LDN|9036813</stp>
        <stp>DSPLY_NAME</stp>
        <stp>RMDS</stp>
        <stp/>
        <stp/>
        <tr r="AQ652" s="1"/>
      </tp>
      <tp t="s">
        <v>ALOFP 4 23 Sep 2</v>
        <stp/>
        <stp>EBOND_LDN|8496929</stp>
        <stp>DSPLY_NAME</stp>
        <stp>RMDS</stp>
        <stp/>
        <stp/>
        <tr r="AQ1042" s="1"/>
      </tp>
      <tp t="s">
        <v xml:space="preserve">DT 7 3/8 04 Dec </v>
        <stp/>
        <stp>EBOND_LDN|2076127</stp>
        <stp>DSPLY_NAME</stp>
        <stp>RMDS</stp>
        <stp/>
        <stp/>
        <tr r="AQ617" s="1"/>
      </tp>
      <tp t="s">
        <v>EVKGR 7 14 Oct 2</v>
        <stp/>
        <stp>EBOND_LDN|8576437</stp>
        <stp>DSPLY_NAME</stp>
        <stp>RMDS</stp>
        <stp/>
        <stp/>
        <tr r="AQ951" s="1"/>
      </tp>
      <tp t="s">
        <v xml:space="preserve">BAYNGR 5 29 Jul </v>
        <stp/>
        <stp>EBOND_LDN|4107400</stp>
        <stp>DSPLY_NAME</stp>
        <stp>RMDS</stp>
        <stp/>
        <stp/>
        <tr r="AQ160" s="1"/>
      </tp>
      <tp t="s">
        <v>SEVFP 4 1/8 24 J</v>
        <stp/>
        <stp>EBOND_LDN|9237953</stp>
        <stp>DSPLY_NAME</stp>
        <stp>RMDS</stp>
        <stp/>
        <stp/>
        <tr r="AQ327" s="1"/>
      </tp>
      <tp t="s">
        <v xml:space="preserve">PG 4 1/8 07 Dec </v>
        <stp/>
        <stp>EBOND_LDN|4477617</stp>
        <stp>DSPLY_NAME</stp>
        <stp>RMDS</stp>
        <stp/>
        <stp/>
        <tr r="AQ547" s="1"/>
      </tp>
      <tp t="s">
        <v>KPN 4 3/4 17 Jan</v>
        <stp/>
        <stp>EBOND_LDN|5457075</stp>
        <stp>DSPLY_NAME</stp>
        <stp>RMDS</stp>
        <stp/>
        <stp/>
        <tr r="AQ631" s="1"/>
      </tp>
      <tp t="s">
        <v xml:space="preserve">DT 5 3/4 14 Apr </v>
        <stp/>
        <stp>EBOND_LDN|6967196</stp>
        <stp>DSPLY_NAME</stp>
        <stp>RMDS</stp>
        <stp/>
        <stp/>
        <tr r="AQ611" s="1"/>
      </tp>
      <tp t="s">
        <v>KIG 4 1/4 25 Jun</v>
        <stp/>
        <stp>EBOND_LDN|8297219</stp>
        <stp>DSPLY_NAME</stp>
        <stp>RMDS</stp>
        <stp/>
        <stp/>
        <tr r="AQ188" s="1"/>
      </tp>
      <tp t="s">
        <v>CEIFP 3 1/2 22 M</v>
        <stp/>
        <stp>EBOND_LDN|9487248</stp>
        <stp>DSPLY_NAME</stp>
        <stp>RMDS</stp>
        <stp/>
        <stp/>
        <tr r="AQ232" s="1"/>
      </tp>
      <tp t="s">
        <v xml:space="preserve">DT 4 1/4 16 Mar </v>
        <stp/>
        <stp>EBOND_LDN|8967526</stp>
        <stp>DSPLY_NAME</stp>
        <stp>RMDS</stp>
        <stp/>
        <stp/>
        <tr r="AQ618" s="1"/>
      </tp>
      <tp t="s">
        <v>CLSGR 4 1/2 26 A</v>
        <stp/>
        <stp>EBOND_LDN|9077637</stp>
        <stp>DSPLY_NAME</stp>
        <stp>RMDS</stp>
        <stp/>
        <stp/>
        <tr r="AQ169" s="1"/>
      </tp>
    </main>
    <main first="bloomberg.rtd">
      <tp t="s">
        <v>11/06/2014</v>
        <stp/>
        <stp>##V3_BDPV12</stp>
        <stp>XS0195116008 @bgn Corp</stp>
        <stp>LAST_UPDATE</stp>
        <stp>[AutoPrice 28.xlsm]front!R6C15</stp>
        <tr r="O6" s="1"/>
      </tp>
    </main>
    <main first="connect.rtdsub">
      <tp t="s">
        <v xml:space="preserve">UKPONE 5 3/4 08 </v>
        <stp/>
        <stp>EBOND_LDN|2384408</stp>
        <stp>DSPLY_NAME</stp>
        <stp>RMDS</stp>
        <stp/>
        <stp/>
        <tr r="AQ353" s="1"/>
      </tp>
      <tp t="s">
        <v>EDF 4 12 Nov 202</v>
        <stp/>
        <stp>EBOND_LDN|9674517</stp>
        <stp>DSPLY_NAME</stp>
        <stp>RMDS</stp>
        <stp/>
        <stp/>
        <tr r="AQ251" s="1"/>
      </tp>
      <tp t="s">
        <v>ALOFP 4 1/2 18 M</v>
        <stp/>
        <stp>EBOND_LDN|8974587</stp>
        <stp>DSPLY_NAME</stp>
        <stp>RMDS</stp>
        <stp/>
        <stp/>
        <tr r="AQ1049" s="1"/>
      </tp>
      <tp t="s">
        <v xml:space="preserve">ACHMEA 5 1/8 29 </v>
        <stp/>
        <stp>EBOND_LDN|3935313</stp>
        <stp>DSPLY_NAME</stp>
        <stp>RMDS</stp>
        <stp/>
        <stp/>
        <tr r="AQ83" s="1"/>
      </tp>
      <tp t="s">
        <v xml:space="preserve">CARGIL 4 7/8 29 </v>
        <stp/>
        <stp>EBOND_LDN|6135693</stp>
        <stp>DSPLY_NAME</stp>
        <stp>RMDS</stp>
        <stp/>
        <stp/>
        <tr r="AQ430" s="1"/>
      </tp>
      <tp t="s">
        <v>COFP 5 1/2 30 Ja</v>
        <stp/>
        <stp>EBOND_LDN|8315921</stp>
        <stp>DSPLY_NAME</stp>
        <stp>RMDS</stp>
        <stp/>
        <stp/>
        <tr r="AQ443" s="1"/>
      </tp>
      <tp t="s">
        <v xml:space="preserve">AUCHAN 5 1/8 18 </v>
        <stp/>
        <stp>EBOND_LDN|6275447</stp>
        <stp>DSPLY_NAME</stp>
        <stp>RMDS</stp>
        <stp/>
        <stp/>
        <tr r="AQ392" s="1"/>
      </tp>
      <tp t="s">
        <v xml:space="preserve">TLSNSS 3 7/8 01 </v>
        <stp/>
        <stp>EBOND_LDN|9535193</stp>
        <stp>DSPLY_NAME</stp>
        <stp>RMDS</stp>
        <stp/>
        <stp/>
        <tr r="AQ734" s="1"/>
      </tp>
      <tp t="s">
        <v>TOTAL 5 1/8 26 M</v>
        <stp/>
        <stp>EBOND_LDN|8035033</stp>
        <stp>DSPLY_NAME</stp>
        <stp>RMDS</stp>
        <stp/>
        <stp/>
        <tr r="AQ350" s="1"/>
      </tp>
      <tp t="s">
        <v>KPN 3 3/4 21 Sep</v>
        <stp/>
        <stp>EBOND_LDN|9505370</stp>
        <stp>DSPLY_NAME</stp>
        <stp>RMDS</stp>
        <stp/>
        <stp/>
        <tr r="AQ633" s="1"/>
      </tp>
      <tp t="s">
        <v>ALOFP 2 7/8 05 O</v>
        <stp/>
        <stp>EBOND_LDN|9545574</stp>
        <stp>DSPLY_NAME</stp>
        <stp>RMDS</stp>
        <stp/>
        <stp/>
        <tr r="AQ1043" s="1"/>
      </tp>
      <tp t="s">
        <v xml:space="preserve">GLENLN 7 1/8 23 </v>
        <stp/>
        <stp>EBOND_LDN|6985868</stp>
        <stp>DSPLY_NAME</stp>
        <stp>RMDS</stp>
        <stp/>
        <stp/>
        <tr r="AQ953" s="1"/>
      </tp>
      <tp t="s">
        <v xml:space="preserve">PEUGOT 8 3/8 15 </v>
        <stp/>
        <stp>EBOND_LDN|8352945</stp>
        <stp>DSPLY_NAME</stp>
        <stp>RMDS</stp>
        <stp/>
        <stp/>
        <tr r="AQ826" s="1"/>
      </tp>
      <tp t="s">
        <v>TOTAL 4 7/8 28 J</v>
        <stp/>
        <stp>EBOND_LDN|7872237</stp>
        <stp>DSPLY_NAME</stp>
        <stp>RMDS</stp>
        <stp/>
        <stp/>
        <tr r="AQ344" s="1"/>
      </tp>
      <tp t="s">
        <v xml:space="preserve">BRITEL 6 5/8 23 </v>
        <stp/>
        <stp>EBOND_LDN|6202030</stp>
        <stp>DSPLY_NAME</stp>
        <stp>RMDS</stp>
        <stp/>
        <stp/>
        <tr r="AQ604" s="1"/>
      </tp>
      <tp t="s">
        <v xml:space="preserve">ASSGEN 5.317 29 </v>
        <stp/>
        <stp>EBOND_LDN|4972297</stp>
        <stp>DSPLY_NAME</stp>
        <stp>RMDS</stp>
        <stp/>
        <stp/>
        <tr r="AQ97" s="1"/>
      </tp>
      <tp t="s">
        <v>#N/A</v>
        <stp/>
        <stp>EBOND_LDN|6852085</stp>
        <stp>DSPLY_NAME</stp>
        <stp>RMDS</stp>
        <stp/>
        <stp/>
        <tr r="AQ5" s="1"/>
      </tp>
      <tp t="s">
        <v>RIFP 7 15 Jan 20</v>
        <stp/>
        <stp>EBOND_LDN|8242074</stp>
        <stp>DSPLY_NAME</stp>
        <stp>RMDS</stp>
        <stp/>
        <stp/>
        <tr r="AQ570" s="1"/>
      </tp>
      <tp t="s">
        <v>ARRFP 5 12 Jan 2</v>
        <stp/>
        <stp>EBOND_LDN|9892359</stp>
        <stp>DSPLY_NAME</stp>
        <stp>RMDS</stp>
        <stp/>
        <stp/>
        <tr r="AQ1050" s="1"/>
      </tp>
      <tp t="s">
        <v>ORAFP 3 3/8 16 S</v>
        <stp/>
        <stp>EBOND_LDN|9482728</stp>
        <stp>DSPLY_NAME</stp>
        <stp>RMDS</stp>
        <stp/>
        <stp/>
        <tr r="AQ655" s="1"/>
      </tp>
      <tp t="s">
        <v xml:space="preserve">HANRUE 5 3/4 14 </v>
        <stp/>
        <stp>EBOND_LDN|9482708</stp>
        <stp>DSPLY_NAME</stp>
        <stp>RMDS</stp>
        <stp/>
        <stp/>
        <tr r="AQ122" s="1"/>
      </tp>
      <tp t="s">
        <v>ALVGR 6 1/2 13 J</v>
        <stp/>
        <stp>EBOND_LDN|2103320</stp>
        <stp>DSPLY_NAME</stp>
        <stp>RMDS</stp>
        <stp/>
        <stp/>
        <tr r="AQ86" s="1"/>
      </tp>
      <tp t="s">
        <v>MCD 4 1/4 10 Jun</v>
        <stp/>
        <stp>EBOND_LDN|8263946</stp>
        <stp>DSPLY_NAME</stp>
        <stp>RMDS</stp>
        <stp/>
        <stp/>
        <tr r="AQ518" s="1"/>
      </tp>
      <tp t="s">
        <v>GSZFP 5 23 Feb 2</v>
        <stp/>
        <stp>EBOND_LDN|7883408</stp>
        <stp>DSPLY_NAME</stp>
        <stp>RMDS</stp>
        <stp/>
        <stp/>
        <tr r="AQ280" s="1"/>
      </tp>
      <tp t="s">
        <v xml:space="preserve">ACHMEA 6 29 Nov </v>
        <stp/>
        <stp>EBOND_LDN|5363966</stp>
        <stp>DSPLY_NAME</stp>
        <stp>RMDS</stp>
        <stp/>
        <stp/>
        <tr r="AQ84" s="1"/>
      </tp>
      <tp t="s">
        <v xml:space="preserve">DT 4 7/8 22 Apr </v>
        <stp/>
        <stp>EBOND_LDN|9070957</stp>
        <stp>DSPLY_NAME</stp>
        <stp>RMDS</stp>
        <stp/>
        <stp/>
        <tr r="AQ622" s="1"/>
      </tp>
      <tp t="s">
        <v xml:space="preserve">RENAUL 4 25 Jan </v>
        <stp/>
        <stp>EBOND_LDN|9600830</stp>
        <stp>DSPLY_NAME</stp>
        <stp>RMDS</stp>
        <stp/>
        <stp/>
        <tr r="AQ851" s="1"/>
      </tp>
      <tp t="s">
        <v xml:space="preserve">DT 4 3/4 31 May </v>
        <stp/>
        <stp>EBOND_LDN|4960666</stp>
        <stp>DSPLY_NAME</stp>
        <stp>RMDS</stp>
        <stp/>
        <stp/>
        <tr r="AQ613" s="1"/>
      </tp>
      <tp t="s">
        <v xml:space="preserve">ENELIM 5 1/4 20 </v>
        <stp/>
        <stp>EBOND_LDN|2420412</stp>
        <stp>DSPLY_NAME</stp>
        <stp>RMDS</stp>
        <stp/>
        <stp/>
        <tr r="AQ1154" s="1"/>
      </tp>
      <tp t="s">
        <v xml:space="preserve">DONGAS 4 7/8 16 </v>
        <stp/>
        <stp>EBOND_LDN|8730613</stp>
        <stp>DSPLY_NAME</stp>
        <stp>RMDS</stp>
        <stp/>
        <stp/>
        <tr r="AQ236" s="1"/>
      </tp>
      <tp t="s">
        <v>SEVFP 4.82 29 Se</v>
        <stp/>
        <stp>EBOND_LDN|9500690</stp>
        <stp>DSPLY_NAME</stp>
        <stp>RMDS</stp>
        <stp/>
        <stp/>
        <tr r="AQ1253" s="1"/>
      </tp>
      <tp t="s">
        <v>CARLB 3 3/8 13 O</v>
        <stp/>
        <stp>EBOND_LDN|9571947</stp>
        <stp>DSPLY_NAME</stp>
        <stp>RMDS</stp>
        <stp/>
        <stp/>
        <tr r="AQ434" s="1"/>
      </tp>
      <tp t="s">
        <v>GE 0 28 Jul 2014</v>
        <stp/>
        <stp>EBOND_LDN|2461246</stp>
        <stp>DSPLY_NAME</stp>
        <stp>RMDS</stp>
        <stp/>
        <stp/>
        <tr r="AQ7" s="1"/>
      </tp>
      <tp t="s">
        <v xml:space="preserve">HEIANA 4 5/8 10 </v>
        <stp/>
        <stp>EBOND_LDN|8561806</stp>
        <stp>DSPLY_NAME</stp>
        <stp>RMDS</stp>
        <stp/>
        <stp/>
        <tr r="AQ490" s="1"/>
      </tp>
      <tp t="s">
        <v xml:space="preserve">GE 5 1/2 15 Sep </v>
        <stp/>
        <stp>EBOND_LDN|6411751</stp>
        <stp>DSPLY_NAME</stp>
        <stp>RMDS</stp>
        <stp/>
        <stp/>
        <tr r="AQ41" s="1"/>
      </tp>
      <tp t="s">
        <v>GASSM 4 1/2 27 J</v>
        <stp/>
        <stp>EBOND_LDN|8801430</stp>
        <stp>DSPLY_NAME</stp>
        <stp>RMDS</stp>
        <stp/>
        <stp/>
        <tr r="AQ1178" s="1"/>
      </tp>
    </main>
    <main first="bloomberg.rtd">
      <tp>
        <v>6.25</v>
        <stp/>
        <stp>##V3_BDPV12</stp>
        <stp>FR0010289496 Corp</stp>
        <stp>cpn</stp>
        <stp>[AutoPrice 28.xlsm]front!R1230C5</stp>
        <tr r="E1230" s="1"/>
      </tp>
      <tp>
        <v>103.30071916303481</v>
        <stp/>
        <stp>##V3_BDPV12</stp>
        <stp>DE000A1E8V89 @bgn  Corp</stp>
        <stp>asset_swap_spd_mid</stp>
        <stp>[AutoPrice 28.xlsm]front!R870C40</stp>
        <tr r="AN870" s="1"/>
      </tp>
      <tp>
        <v>3.75</v>
        <stp/>
        <stp>##V3_BDPV12</stp>
        <stp>ES0211845260 Corp</stp>
        <stp>cpn</stp>
        <stp>[AutoPrice 28.xlsm]front!R1038C5</stp>
        <tr r="E1038" s="1"/>
      </tp>
    </main>
    <main first="connect.rtdsub">
      <tp>
        <v>0</v>
        <stp/>
        <stp>EBOND_POSITION|88612=19946792</stp>
        <stp>AMOUNT</stp>
        <stp>RMDS</stp>
        <stp/>
        <stp/>
        <tr r="G586" s="1"/>
      </tp>
      <tp>
        <v>0</v>
        <stp/>
        <stp>EBOND_POSITION|88597=12715757</stp>
        <stp>AMOUNT</stp>
        <stp>RMDS</stp>
        <stp/>
        <stp/>
        <tr r="G827" s="1"/>
      </tp>
    </main>
    <main first="bloomberg.rtd">
      <tp>
        <v>4.375</v>
        <stp/>
        <stp>##V3_BDPV12</stp>
        <stp>XS0856023493 Corp</stp>
        <stp>cpn</stp>
        <stp>[AutoPrice 28.xlsm]front!R1167C5</stp>
        <tr r="E1167" s="1"/>
      </tp>
    </main>
    <main first="connect.rtdsub">
      <tp>
        <v>0</v>
        <stp/>
        <stp>EBOND_POSITION|88612=10346362</stp>
        <stp>AMOUNT</stp>
        <stp>RMDS</stp>
        <stp/>
        <stp/>
        <tr r="G524" s="1"/>
      </tp>
      <tp>
        <v>200000</v>
        <stp/>
        <stp>EBOND_POSITION|88618=16266030</stp>
        <stp>AMOUNT</stp>
        <stp>RMDS</stp>
        <stp/>
        <stp/>
        <tr r="G96" s="1"/>
      </tp>
      <tp>
        <v>1000</v>
        <stp/>
        <stp>EBOND_POSITION|88612=21135615</stp>
        <stp>AMOUNT</stp>
        <stp>RMDS</stp>
        <stp/>
        <stp/>
        <tr r="G472" s="1"/>
      </tp>
      <tp>
        <v>0</v>
        <stp/>
        <stp>EBOND_POSITION|88612=21145412</stp>
        <stp>AMOUNT</stp>
        <stp>RMDS</stp>
        <stp/>
        <stp/>
        <tr r="G569" s="1"/>
      </tp>
      <tp t="s">
        <v>#N/A</v>
        <stp/>
        <stp>EBOND_POSITION|88615=18107236</stp>
        <stp>AMOUNT</stp>
        <stp>RMDS</stp>
        <stp/>
        <stp/>
        <tr r="G70" s="1"/>
      </tp>
    </main>
    <main first="connect.rtdsub">
      <tp>
        <v>0</v>
        <stp/>
        <stp>EBOND_POSITION|88603=14247952</stp>
        <stp>AMOUNT</stp>
        <stp>RMDS</stp>
        <stp/>
        <stp/>
        <tr r="G938" s="1"/>
      </tp>
      <tp>
        <v>0</v>
        <stp/>
        <stp>EBOND_POSITION|88618=14017977</stp>
        <stp>AMOUNT</stp>
        <stp>RMDS</stp>
        <stp/>
        <stp/>
        <tr r="G102" s="1"/>
      </tp>
    </main>
    <main first="connect.rtdsub">
      <tp>
        <v>0</v>
        <stp/>
        <stp>EBOND_POSITION|88609=17067500</stp>
        <stp>AMOUNT</stp>
        <stp>RMDS</stp>
        <stp/>
        <stp/>
        <tr r="G594" s="1"/>
      </tp>
    </main>
    <main first="bloomberg.rtd">
      <tp>
        <v>3.5</v>
        <stp/>
        <stp>##V3_BDPV12</stp>
        <stp>XS0853682069 Corp</stp>
        <stp>cpn</stp>
        <stp>[AutoPrice 28.xlsm]front!R1217C5</stp>
        <tr r="E1217" s="1"/>
      </tp>
    </main>
    <main first="connect.rtdsub">
      <tp>
        <v>0</v>
        <stp/>
        <stp>EBOND_POSITION|88618=21214617</stp>
        <stp>AMOUNT</stp>
        <stp>RMDS</stp>
        <stp/>
        <stp/>
        <tr r="G94" s="1"/>
      </tp>
    </main>
    <main first="connect.rtdsub">
      <tp>
        <v>-865000</v>
        <stp/>
        <stp>EBOND_POSITION|88597=16167620</stp>
        <stp>AMOUNT</stp>
        <stp>RMDS</stp>
        <stp/>
        <stp/>
        <tr r="G771" s="1"/>
      </tp>
    </main>
    <main first="bloomberg.rtd">
      <tp>
        <v>6.75</v>
        <stp/>
        <stp>##V3_BDPV12</stp>
        <stp>XS0629626663 Corp</stp>
        <stp>cpn</stp>
        <stp>[AutoPrice 28.xlsm]front!R1249C5</stp>
        <tr r="E1249" s="1"/>
      </tp>
    </main>
    <main first="connect.rtdsub">
      <tp>
        <v>0</v>
        <stp/>
        <stp>EBOND_POSITION|88600=18134495</stp>
        <stp>AMOUNT</stp>
        <stp>RMDS</stp>
        <stp/>
        <stp/>
        <tr r="G361" s="1"/>
      </tp>
      <tp>
        <v>0</v>
        <stp/>
        <stp>EBOND_POSITION|88600=20027114</stp>
        <stp>AMOUNT</stp>
        <stp>RMDS</stp>
        <stp/>
        <stp/>
        <tr r="G351" s="1"/>
      </tp>
      <tp>
        <v>0</v>
        <stp/>
        <stp>EBOND_POSITION|88612=10624074</stp>
        <stp>AMOUNT</stp>
        <stp>RMDS</stp>
        <stp/>
        <stp/>
        <tr r="G377" s="1"/>
      </tp>
      <tp>
        <v>0</v>
        <stp/>
        <stp>EBOND_POSITION|88606=12974221</stp>
        <stp>AMOUNT</stp>
        <stp>RMDS</stp>
        <stp/>
        <stp/>
        <tr r="G1094" s="1"/>
      </tp>
      <tp>
        <v>0</v>
        <stp/>
        <stp>EBOND_POSITION|88606=11824184</stp>
        <stp>AMOUNT</stp>
        <stp>RMDS</stp>
        <stp/>
        <stp/>
        <tr r="G1116" s="1"/>
      </tp>
      <tp>
        <v>0</v>
        <stp/>
        <stp>EBOND_POSITION|88618=15954313</stp>
        <stp>AMOUNT</stp>
        <stp>RMDS</stp>
        <stp/>
        <stp/>
        <tr r="G121" s="1"/>
      </tp>
      <tp>
        <v>-813000</v>
        <stp/>
        <stp>EBOND_POSITION|88618=21057643</stp>
        <stp>AMOUNT</stp>
        <stp>RMDS</stp>
        <stp/>
        <stp/>
        <tr r="G112" s="1"/>
      </tp>
      <tp>
        <v>4100000</v>
        <stp/>
        <stp>EBOND_POSITION|88597=15256453</stp>
        <stp>AMOUNT</stp>
        <stp>RMDS</stp>
        <stp/>
        <stp/>
        <tr r="G903" s="1"/>
      </tp>
    </main>
    <main first="connect.rtdsub">
      <tp>
        <v>0</v>
        <stp/>
        <stp>EBOND_POSITION|88612=14435615</stp>
        <stp>AMOUNT</stp>
        <stp>RMDS</stp>
        <stp/>
        <stp/>
        <tr r="G466" s="1"/>
      </tp>
      <tp>
        <v>0</v>
        <stp/>
        <stp>EBOND_POSITION|88603=13725044</stp>
        <stp>AMOUNT</stp>
        <stp>RMDS</stp>
        <stp/>
        <stp/>
        <tr r="G1005" s="1"/>
      </tp>
      <tp>
        <v>0</v>
        <stp/>
        <stp>EBOND_POSITION|88606=14435635</stp>
        <stp>AMOUNT</stp>
        <stp>RMDS</stp>
        <stp/>
        <stp/>
        <tr r="G1104" s="1"/>
      </tp>
      <tp>
        <v>2900000</v>
        <stp/>
        <stp>EBOND_POSITION|88609=12355353</stp>
        <stp>AMOUNT</stp>
        <stp>RMDS</stp>
        <stp/>
        <stp/>
        <tr r="G738" s="1"/>
      </tp>
      <tp>
        <v>100000</v>
        <stp/>
        <stp>EBOND_POSITION|88609=12755353</stp>
        <stp>AMOUNT</stp>
        <stp>RMDS</stp>
        <stp/>
        <stp/>
        <tr r="G737" s="1"/>
      </tp>
    </main>
    <main first="connect.rtdsub">
      <tp>
        <v>-3780000</v>
        <stp/>
        <stp>EBOND_POSITION|88612=21266060</stp>
        <stp>AMOUNT</stp>
        <stp>RMDS</stp>
        <stp/>
        <stp/>
        <tr r="G420" s="1"/>
      </tp>
      <tp>
        <v>-1864000</v>
        <stp/>
        <stp>EBOND_POSITION|88612=16045062</stp>
        <stp>AMOUNT</stp>
        <stp>RMDS</stp>
        <stp/>
        <stp/>
        <tr r="G468" s="1"/>
      </tp>
      <tp>
        <v>0</v>
        <stp/>
        <stp>EBOND_POSITION|88615=10335495</stp>
        <stp>AMOUNT</stp>
        <stp>RMDS</stp>
        <stp/>
        <stp/>
        <tr r="G18" s="1"/>
      </tp>
      <tp t="s">
        <v>#N/A</v>
        <stp/>
        <stp>EBOND_POSITION|88618=21276521</stp>
        <stp>AMOUNT</stp>
        <stp>RMDS</stp>
        <stp/>
        <stp/>
        <tr r="G148" s="1"/>
      </tp>
    </main>
    <main first="connect.rtdsub">
      <tp>
        <v>0</v>
        <stp/>
        <stp>EBOND_POSITION|88603=17435305</stp>
        <stp>AMOUNT</stp>
        <stp>RMDS</stp>
        <stp/>
        <stp/>
        <tr r="G952" s="1"/>
      </tp>
      <tp>
        <v>0</v>
        <stp/>
        <stp>EBOND_POSITION|88612=16265300</stp>
        <stp>AMOUNT</stp>
        <stp>RMDS</stp>
        <stp/>
        <stp/>
        <tr r="G399" s="1"/>
      </tp>
      <tp t="s">
        <v>#N/A</v>
        <stp/>
        <stp>EBOND_POSITION|88597=15521734</stp>
        <stp>AMOUNT</stp>
        <stp>RMDS</stp>
        <stp/>
        <stp/>
        <tr r="G807" s="1"/>
      </tp>
    </main>
    <main first="bloomberg.rtd">
      <tp>
        <v>6.125</v>
        <stp/>
        <stp>##V3_BDPV12</stp>
        <stp>XS0903872355 Corp</stp>
        <stp>cpn</stp>
        <stp>[AutoPrice 28.xlsm]front!R1245C5</stp>
        <tr r="E1245" s="1"/>
      </tp>
    </main>
    <main first="connect.rtdsub">
      <tp>
        <v>-1115000</v>
        <stp/>
        <stp>EBOND_POSITION|88612=14852503</stp>
        <stp>AMOUNT</stp>
        <stp>RMDS</stp>
        <stp/>
        <stp/>
        <tr r="G439" s="1"/>
      </tp>
      <tp>
        <v>957000</v>
        <stp/>
        <stp>EBOND_POSITION|88612=16912127</stp>
        <stp>AMOUNT</stp>
        <stp>RMDS</stp>
        <stp/>
        <stp/>
        <tr r="G489" s="1"/>
      </tp>
    </main>
    <main first="bloomberg.rtd">
      <tp>
        <v>5.625</v>
        <stp/>
        <stp>##V3_BDPV12</stp>
        <stp>XS0427290357 Corp</stp>
        <stp>cpn</stp>
        <stp>[AutoPrice 28.xlsm]front!R1054C5</stp>
        <tr r="E1054" s="1"/>
      </tp>
    </main>
    <main first="connect.rtdsub">
      <tp>
        <v>40000</v>
        <stp/>
        <stp>EBOND_POSITION|140433=8959511</stp>
        <stp>AMOUNT</stp>
        <stp>RMDS</stp>
        <stp/>
        <stp/>
        <tr r="G200" s="1"/>
      </tp>
      <tp>
        <v>0</v>
        <stp/>
        <stp>EBOND_POSITION|88603=21130285</stp>
        <stp>AMOUNT</stp>
        <stp>RMDS</stp>
        <stp/>
        <stp/>
        <tr r="G970" s="1"/>
      </tp>
      <tp>
        <v>0</v>
        <stp/>
        <stp>EBOND_POSITION|88612=16203416</stp>
        <stp>AMOUNT</stp>
        <stp>RMDS</stp>
        <stp/>
        <stp/>
        <tr r="G488" s="1"/>
      </tp>
      <tp>
        <v>0</v>
        <stp/>
        <stp>EBOND_POSITION|88609=10053273</stp>
        <stp>AMOUNT</stp>
        <stp>RMDS</stp>
        <stp/>
        <stp/>
        <tr r="G730" s="1"/>
      </tp>
    </main>
    <main first="bloomberg.rtd">
      <tp>
        <v>3.5</v>
        <stp/>
        <stp>##V3_BDPV12</stp>
        <stp>XS0545097742 Corp</stp>
        <stp>cpn</stp>
        <stp>[AutoPrice 28.xlsm]front!R1200C5</stp>
        <tr r="E1200" s="1"/>
      </tp>
    </main>
    <main first="connect.rtdsub">
      <tp>
        <v>0</v>
        <stp/>
        <stp>EBOND_POSITION|88618=17100916</stp>
        <stp>AMOUNT</stp>
        <stp>RMDS</stp>
        <stp/>
        <stp/>
        <tr r="G153" s="1"/>
      </tp>
    </main>
    <main first="connect.rtdsub">
      <tp>
        <v>0</v>
        <stp/>
        <stp>EBOND_POSITION|88612=17330175</stp>
        <stp>AMOUNT</stp>
        <stp>RMDS</stp>
        <stp/>
        <stp/>
        <tr r="G383" s="1"/>
      </tp>
    </main>
    <main first="bloomberg.rtd">
      <tp>
        <v>6.5</v>
        <stp/>
        <stp>##V3_BDPV12</stp>
        <stp>XS0954675129 Corp</stp>
        <stp>cpn</stp>
        <stp>[AutoPrice 28.xlsm]front!R1239C5</stp>
        <tr r="E1239" s="1"/>
      </tp>
    </main>
    <main first="connect.rtdsub">
      <tp>
        <v>340000</v>
        <stp/>
        <stp>EBOND_POSITION|88609=10410587</stp>
        <stp>AMOUNT</stp>
        <stp>RMDS</stp>
        <stp/>
        <stp/>
        <tr r="G626" s="1"/>
      </tp>
      <tp>
        <v>-1590000</v>
        <stp/>
        <stp>EBOND_POSITION|88615=14750013</stp>
        <stp>AMOUNT</stp>
        <stp>RMDS</stp>
        <stp/>
        <stp/>
        <tr r="G49" s="1"/>
      </tp>
      <tp>
        <v>0</v>
        <stp/>
        <stp>EBOND_POSITION|88600=13351813</stp>
        <stp>AMOUNT</stp>
        <stp>RMDS</stp>
        <stp/>
        <stp/>
        <tr r="G223" s="1"/>
      </tp>
      <tp>
        <v>0</v>
        <stp/>
        <stp>EBOND_POSITION|88597=10842132</stp>
        <stp>AMOUNT</stp>
        <stp>RMDS</stp>
        <stp/>
        <stp/>
        <tr r="G810" s="1"/>
      </tp>
      <tp>
        <v>-1322000</v>
        <stp/>
        <stp>EBOND_POSITION|88612=19841702</stp>
        <stp>AMOUNT</stp>
        <stp>RMDS</stp>
        <stp/>
        <stp/>
        <tr r="G463" s="1"/>
      </tp>
      <tp>
        <v>0</v>
        <stp/>
        <stp>EBOND_POSITION|88609=15811837</stp>
        <stp>AMOUNT</stp>
        <stp>RMDS</stp>
        <stp/>
        <stp/>
        <tr r="G640" s="1"/>
      </tp>
      <tp t="s">
        <v>#N/A</v>
        <stp/>
        <stp>EBOND_POSITION|88606=18641452</stp>
        <stp>AMOUNT</stp>
        <stp>RMDS</stp>
        <stp/>
        <stp/>
        <tr r="G1122" s="1"/>
      </tp>
      <tp>
        <v>0</v>
        <stp/>
        <stp>EBOND_POSITION|88606=12921284</stp>
        <stp>AMOUNT</stp>
        <stp>RMDS</stp>
        <stp/>
        <stp/>
        <tr r="G1044" s="1"/>
      </tp>
      <tp>
        <v>270000</v>
        <stp/>
        <stp>EBOND_POSITION|88603=15541282</stp>
        <stp>AMOUNT</stp>
        <stp>RMDS</stp>
        <stp/>
        <stp/>
        <tr r="G932" s="1"/>
      </tp>
    </main>
    <main first="bloomberg.rtd">
      <tp>
        <v>3.875</v>
        <stp/>
        <stp>##V3_BDPV12</stp>
        <stp>XS0914400246 Corp</stp>
        <stp>cpn</stp>
        <stp>[AutoPrice 28.xlsm]front!R1181C5</stp>
        <tr r="E1181" s="1"/>
      </tp>
    </main>
    <main first="connect.rtdsub">
      <tp>
        <v>0</v>
        <stp/>
        <stp>EBOND_POSITION|88603=17121164</stp>
        <stp>AMOUNT</stp>
        <stp>RMDS</stp>
        <stp/>
        <stp/>
        <tr r="G924" s="1"/>
      </tp>
    </main>
    <main first="bloomberg.rtd">
      <tp>
        <v>3.5</v>
        <stp/>
        <stp>##V3_BDPV12</stp>
        <stp>XS0879869187 Corp</stp>
        <stp>cpn</stp>
        <stp>[AutoPrice 28.xlsm]front!R1197C5</stp>
        <tr r="E1197" s="1"/>
      </tp>
    </main>
    <main first="connect.rtdsub">
      <tp t="s">
        <v>#N/A</v>
        <stp/>
        <stp>EBOND_POSITION|140433=9940180</stp>
        <stp>AMOUNT</stp>
        <stp>RMDS</stp>
        <stp/>
        <stp/>
        <tr r="G190" s="1"/>
      </tp>
      <tp>
        <v>0</v>
        <stp/>
        <stp>EBOND_POSITION|88612=21249572</stp>
        <stp>AMOUNT</stp>
        <stp>RMDS</stp>
        <stp/>
        <stp/>
        <tr r="G508" s="1"/>
      </tp>
    </main>
    <main first="connect.rtdsub">
      <tp t="s">
        <v>#N/A</v>
        <stp/>
        <stp>EBOND_POSITION|88606=21118647</stp>
        <stp>AMOUNT</stp>
        <stp>RMDS</stp>
        <stp/>
        <stp/>
        <tr r="G1095" s="1"/>
      </tp>
    </main>
    <main first="connect.rtdsub">
      <tp>
        <v>-1400000</v>
        <stp/>
        <stp>EBOND_POSITION|140142=7021317</stp>
        <stp>AMOUNT</stp>
        <stp>RMDS</stp>
        <stp/>
        <stp/>
        <tr r="G1193" s="1"/>
      </tp>
    </main>
    <main first="connect.rtdsub">
      <tp>
        <v>0</v>
        <stp/>
        <stp>EBOND_POSITION|88609=13208966</stp>
        <stp>AMOUNT</stp>
        <stp>RMDS</stp>
        <stp/>
        <stp/>
        <tr r="G692" s="1"/>
      </tp>
      <tp>
        <v>0</v>
        <stp/>
        <stp>EBOND_POSITION|88612=16328804</stp>
        <stp>AMOUNT</stp>
        <stp>RMDS</stp>
        <stp/>
        <stp/>
        <tr r="G425" s="1"/>
      </tp>
      <tp>
        <v>0</v>
        <stp/>
        <stp>EBOND_POSITION|88600=19228444</stp>
        <stp>AMOUNT</stp>
        <stp>RMDS</stp>
        <stp/>
        <stp/>
        <tr r="G225" s="1"/>
      </tp>
      <tp>
        <v>0</v>
        <stp/>
        <stp>EBOND_POSITION|142977=9500690</stp>
        <stp>AMOUNT</stp>
        <stp>RMDS</stp>
        <stp/>
        <stp/>
        <tr r="G1253" s="1"/>
      </tp>
      <tp>
        <v>0</v>
        <stp/>
        <stp>EBOND_POSITION|88618=16538235</stp>
        <stp>AMOUNT</stp>
        <stp>RMDS</stp>
        <stp/>
        <stp/>
        <tr r="G136" s="1"/>
      </tp>
      <tp>
        <v>0</v>
        <stp/>
        <stp>EBOND_POSITION|88600=15318147</stp>
        <stp>AMOUNT</stp>
        <stp>RMDS</stp>
        <stp/>
        <stp/>
        <tr r="G249" s="1"/>
      </tp>
      <tp>
        <v>-500000</v>
        <stp/>
        <stp>EBOND_POSITION|88618=10349832</stp>
        <stp>AMOUNT</stp>
        <stp>RMDS</stp>
        <stp/>
        <stp/>
        <tr r="G114" s="1"/>
      </tp>
      <tp>
        <v>0</v>
        <stp/>
        <stp>EBOND_POSITION|88603=19369040</stp>
        <stp>AMOUNT</stp>
        <stp>RMDS</stp>
        <stp/>
        <stp/>
        <tr r="G960" s="1"/>
      </tp>
      <tp>
        <v>0</v>
        <stp/>
        <stp>EBOND_POSITION|88606=18079011</stp>
        <stp>AMOUNT</stp>
        <stp>RMDS</stp>
        <stp/>
        <stp/>
        <tr r="G1039" s="1"/>
      </tp>
    </main>
    <main first="bloomberg.rtd">
      <tp>
        <v>-2.4670617168161821</v>
        <stp/>
        <stp>##V3_BDPV12</stp>
        <stp>DE000A1G85A6 @bgn  Corp</stp>
        <stp>asset_swap_spd_mid</stp>
        <stp>[AutoPrice 28.xlsm]front!R672C40</stp>
        <tr r="AN672" s="1"/>
      </tp>
      <tp>
        <v>20.40081769132501</v>
        <stp/>
        <stp>##V3_BDPV12</stp>
        <stp>DE000A1G85B4 @bgn  Corp</stp>
        <stp>asset_swap_spd_mid</stp>
        <stp>[AutoPrice 28.xlsm]front!R676C40</stp>
        <tr r="AN676" s="1"/>
      </tp>
      <tp>
        <v>105.809</v>
        <stp/>
        <stp>##V3_BDPV12</stp>
        <stp>XS0612837657 @bgn Corp</stp>
        <stp>LAST_PRICE</stp>
        <stp>[AutoPrice 28.xlsm]front!R18C16</stp>
        <tr r="P18" s="1"/>
      </tp>
      <tp>
        <v>4.875</v>
        <stp/>
        <stp>##V3_BDPV12</stp>
        <stp>AT0000A0H999 Corp</stp>
        <stp>cpn</stp>
        <stp>[AutoPrice 28.xlsm]front!R1027C5</stp>
        <tr r="E1027" s="1"/>
      </tp>
      <tp t="s">
        <v>#N/A Real Time</v>
        <stp/>
        <stp>##V3_BDPV12</stp>
        <stp>US007924AH66 @CBKG Corp</stp>
        <stp>bid</stp>
        <stp>[AutoPrice 28.xlsm]front!R48C12</stp>
        <tr r="L48" s="1"/>
      </tp>
      <tp>
        <v>115.23099999999999</v>
        <stp/>
        <stp>##V3_BDPV12</stp>
        <stp>XS0066877258 @bgn Corp</stp>
        <stp>LAST_PRICE</stp>
        <stp>[AutoPrice 28.xlsm]front!R62C16</stp>
        <tr r="P62" s="1"/>
      </tp>
      <tp>
        <v>101.14400000000001</v>
        <stp/>
        <stp>##V3_BDPV12</stp>
        <stp>XS0925519380 @bgn Corp</stp>
        <stp>LAST_PRICE</stp>
        <stp>[AutoPrice 28.xlsm]front!R23C16</stp>
        <tr r="P23" s="1"/>
      </tp>
      <tp>
        <v>6.1688818173216475</v>
        <stp/>
        <stp>##V3_BDPV12</stp>
        <stp>XS0986610425 @bgn  Corp</stp>
        <stp>risk_mid</stp>
        <stp>[AutoPrice 28.xlsm]front!R1128C36</stp>
        <tr r="AJ1128" s="1"/>
      </tp>
      <tp>
        <v>2.1537536970981819</v>
        <stp/>
        <stp>##V3_BDPV12</stp>
        <stp>XS0803479442 @bgn  Corp</stp>
        <stp>risk_mid</stp>
        <stp>[AutoPrice 28.xlsm]front!R1212C36</stp>
        <tr r="AJ1212" s="1"/>
      </tp>
      <tp>
        <v>5.9895576146224982</v>
        <stp/>
        <stp>##V3_BDPV12</stp>
        <stp>XS0828749761 @bgn  Corp</stp>
        <stp>risk_mid</stp>
        <stp>[AutoPrice 28.xlsm]front!R1058C36</stp>
        <tr r="AJ1058" s="1"/>
      </tp>
      <tp>
        <v>3.4461988552621392</v>
        <stp/>
        <stp>##V3_BDPV12</stp>
        <stp>XS0829209195 @bgn  Corp</stp>
        <stp>risk_mid</stp>
        <stp>[AutoPrice 28.xlsm]front!R1192C36</stp>
        <tr r="AJ1192" s="1"/>
      </tp>
      <tp>
        <v>-3.8929569402280975</v>
        <stp/>
        <stp>##V3_BDPV12</stp>
        <stp>XS0553035840 @bgn  Corp</stp>
        <stp>asset_swap_spd_mid</stp>
        <stp>[AutoPrice 28.xlsm]front!R10C40</stp>
        <tr r="AN10" s="1"/>
      </tp>
      <tp>
        <v>-12.043704875040547</v>
        <stp/>
        <stp>##V3_BDPV12</stp>
        <stp>XS0750684929 @bgn  Corp</stp>
        <stp>asset_swap_spd_mid</stp>
        <stp>[AutoPrice 28.xlsm]front!R11C40</stp>
        <tr r="AN11" s="1"/>
      </tp>
      <tp>
        <v>260.63073168794517</v>
        <stp/>
        <stp>##V3_BDPV12</stp>
        <stp>XS0283629946 @bgn  Corp</stp>
        <stp>asset_swap_spd_mid</stp>
        <stp>[AutoPrice 28.xlsm]front!R98C40</stp>
        <tr r="AN98" s="1"/>
      </tp>
      <tp>
        <v>23.650868402869428</v>
        <stp/>
        <stp>##V3_BDPV12</stp>
        <stp>XS0159527505 @bgn  Corp</stp>
        <stp>asset_swap_spd_mid</stp>
        <stp>[AutoPrice 28.xlsm]front!R86C40</stp>
        <tr r="AN86" s="1"/>
      </tp>
      <tp>
        <v>2.4800513509077859</v>
        <stp/>
        <stp>##V3_BDPV12</stp>
        <stp>XS0463509959 @bgn  Corp</stp>
        <stp>risk_mid</stp>
        <stp>[AutoPrice 28.xlsm]front!R1138C36</stp>
        <tr r="AJ1138" s="1"/>
      </tp>
      <tp>
        <v>3.4558919718371328</v>
        <stp/>
        <stp>##V3_BDPV12</stp>
        <stp>XS0861828407 @bgn  Corp</stp>
        <stp>risk_mid</stp>
        <stp>[AutoPrice 28.xlsm]front!R1084C36</stp>
        <tr r="AJ1084" s="1"/>
      </tp>
      <tp>
        <v>1.0413502889576876</v>
        <stp/>
        <stp>##V3_BDPV12</stp>
        <stp>XS0222372178 @bgn  Corp</stp>
        <stp>risk_mid</stp>
        <stp>[AutoPrice 28.xlsm]front!R1187C36</stp>
        <tr r="AJ1187" s="1"/>
      </tp>
      <tp>
        <v>4.9776147418846506</v>
        <stp/>
        <stp>##V3_BDPV12</stp>
        <stp>XS0903872603 @bgn  Corp</stp>
        <stp>risk_mid</stp>
        <stp>[AutoPrice 28.xlsm]front!R1246C36</stp>
        <tr r="AJ1246" s="1"/>
      </tp>
      <tp>
        <v>18.543662665544971</v>
        <stp/>
        <stp>##V3_BDPV12</stp>
        <stp>XS0966078908 @bgn  Corp</stp>
        <stp>asset_swap_spd_mid</stp>
        <stp>[AutoPrice 28.xlsm]front!R68C40</stp>
        <tr r="AN68" s="1"/>
      </tp>
      <tp>
        <v>6.1265079187656113</v>
        <stp/>
        <stp>##V3_BDPV12</stp>
        <stp>XS0829360923 @bgn  Corp</stp>
        <stp>risk_mid</stp>
        <stp>[AutoPrice 28.xlsm]front!R1177C36</stp>
        <tr r="AJ1177" s="1"/>
      </tp>
      <tp>
        <v>0.63100000000000001</v>
        <stp/>
        <stp>##V3_BDPV12</stp>
        <stp>XS0938372660 @bval  Corp</stp>
        <stp>coupon</stp>
        <stp>[AutoPrice 28.xlsm]front!R762C42</stp>
        <tr r="AP762" s="1"/>
      </tp>
      <tp>
        <v>5.8864469685694587</v>
        <stp/>
        <stp>##V3_BDPV12</stp>
        <stp>XS0741137029 @bgn  Corp</stp>
        <stp>risk_mid</stp>
        <stp>[AutoPrice 28.xlsm]front!R1160C36</stp>
        <tr r="AJ1160" s="1"/>
      </tp>
      <tp>
        <v>1.3712735327207581</v>
        <stp/>
        <stp>##V3_BDPV12</stp>
        <stp>XS0218469962 @bgn  Corp</stp>
        <stp>asset_swap_spd_mid</stp>
        <stp>[AutoPrice 28.xlsm]front!R59C40</stp>
        <tr r="AN59" s="1"/>
      </tp>
      <tp>
        <v>3.1722097320773912</v>
        <stp/>
        <stp>##V3_BDPV12</stp>
        <stp>XS1040041649 @bgn  Corp</stp>
        <stp>risk_mid</stp>
        <stp>[AutoPrice 28.xlsm]front!R1095C36</stp>
        <tr r="AJ1095" s="1"/>
      </tp>
      <tp>
        <v>4.8478375254980222</v>
        <stp/>
        <stp>##V3_BDPV12</stp>
        <stp>XS0763122578 @bgn  Corp</stp>
        <stp>risk_mid</stp>
        <stp>[AutoPrice 28.xlsm]front!R1031C36</stp>
        <tr r="AJ1031" s="1"/>
      </tp>
      <tp>
        <v>4.5</v>
        <stp/>
        <stp>##V3_BDPV12</stp>
        <stp>XS0463509959 @bgn  Corp</stp>
        <stp>coupon</stp>
        <stp>[AutoPrice 28.xlsm]front!R1138C42</stp>
        <tr r="AP1138" s="1"/>
      </tp>
      <tp>
        <v>2.625</v>
        <stp/>
        <stp>##V3_BDPV12</stp>
        <stp>XS0933604943 @bgn  Corp</stp>
        <stp>coupon</stp>
        <stp>[AutoPrice 28.xlsm]front!R1209C42</stp>
        <tr r="AP1209" s="1"/>
      </tp>
      <tp>
        <v>2.5</v>
        <stp/>
        <stp>##V3_BDPV12</stp>
        <stp>XS0942094805 @bgn  Corp</stp>
        <stp>coupon</stp>
        <stp>[AutoPrice 28.xlsm]front!R1009C42</stp>
        <tr r="AP1009" s="1"/>
      </tp>
      <tp>
        <v>3.625</v>
        <stp/>
        <stp>##V3_BDPV12</stp>
        <stp>IT0004869985 @bgn  Corp</stp>
        <stp>coupon</stp>
        <stp>[AutoPrice 28.xlsm]front!R1056C42</stp>
        <tr r="AP1056" s="1"/>
      </tp>
      <tp>
        <v>5.625</v>
        <stp/>
        <stp>##V3_BDPV12</stp>
        <stp>XS0362224841 @bgn  Corp</stp>
        <stp>coupon</stp>
        <stp>[AutoPrice 28.xlsm]front!R1193C42</stp>
        <tr r="AP1193" s="1"/>
      </tp>
      <tp>
        <v>4.9000000000000004</v>
        <stp/>
        <stp>##V3_BDPV12</stp>
        <stp>XS0203712939 @bgn  Corp</stp>
        <stp>coupon</stp>
        <stp>[AutoPrice 28.xlsm]front!R1226C42</stp>
        <tr r="AP1226" s="1"/>
      </tp>
      <tp>
        <v>4.125</v>
        <stp/>
        <stp>##V3_BDPV12</stp>
        <stp>XS0843300947 @bgn  Corp</stp>
        <stp>coupon</stp>
        <stp>[AutoPrice 28.xlsm]front!R1172C42</stp>
        <tr r="AP1172" s="1"/>
      </tp>
      <tp>
        <v>7.375</v>
        <stp/>
        <stp>##V3_BDPV12</stp>
        <stp>XS0259604329 @bgn  Corp</stp>
        <stp>coupon</stp>
        <stp>[AutoPrice 28.xlsm]front!R1247C42</stp>
        <tr r="AP1247" s="1"/>
      </tp>
      <tp>
        <v>3.5</v>
        <stp/>
        <stp>##V3_BDPV12</stp>
        <stp>XS0548801207 @bgn  Corp</stp>
        <stp>coupon</stp>
        <stp>[AutoPrice 28.xlsm]front!R1190C42</stp>
        <tr r="AP1190" s="1"/>
      </tp>
      <tp>
        <v>5.25</v>
        <stp/>
        <stp>##V3_BDPV12</stp>
        <stp>XS1028599287 @bgn  Corp</stp>
        <stp>coupon</stp>
        <stp>[AutoPrice 28.xlsm]front!R1251C42</stp>
        <tr r="AP1251" s="1"/>
      </tp>
      <tp>
        <v>3.875</v>
        <stp/>
        <stp>##V3_BDPV12</stp>
        <stp>XS0968913268 @bgn  Corp</stp>
        <stp>coupon</stp>
        <stp>[AutoPrice 28.xlsm]front!R1267C42</stp>
        <tr r="AP1267" s="1"/>
      </tp>
    </main>
    <main first="connect.rtdsub">
      <tp t="s">
        <v>EDFFP 3 1/4 17 M</v>
        <stp/>
        <stp>EBOND_LDN|8978728</stp>
        <stp>DSPLY_NAME</stp>
        <stp>RMDS</stp>
        <stp/>
        <stp/>
        <tr r="AQ257" s="1"/>
      </tp>
      <tp t="s">
        <v xml:space="preserve">BOGAEI 5 3/4 16 </v>
        <stp/>
        <stp>EBOND_LDN|8279978</stp>
        <stp>DSPLY_NAME</stp>
        <stp>RMDS</stp>
        <stp/>
        <stp/>
        <tr r="AQ1141" s="1"/>
      </tp>
      <tp t="s">
        <v>EDFFP 3 7/8 10 N</v>
        <stp/>
        <stp>EBOND_LDN|9669609</stp>
        <stp>DSPLY_NAME</stp>
        <stp>RMDS</stp>
        <stp/>
        <stp/>
        <tr r="AQ258" s="1"/>
      </tp>
      <tp t="s">
        <v xml:space="preserve">TALANX 4 1/2 30 </v>
        <stp/>
        <stp>EBOND_LDN|3596546</stp>
        <stp>DSPLY_NAME</stp>
        <stp>RMDS</stp>
        <stp/>
        <stp/>
        <tr r="AQ145" s="1"/>
      </tp>
      <tp t="s">
        <v xml:space="preserve">TSCOLN 5 7/8 12 </v>
        <stp/>
        <stp>EBOND_LDN|7386157</stp>
        <stp>DSPLY_NAME</stp>
        <stp>RMDS</stp>
        <stp/>
        <stp/>
        <tr r="AQ585" s="1"/>
      </tp>
      <tp t="s">
        <v xml:space="preserve">GE 4 5/8 15 Sep </v>
        <stp/>
        <stp>EBOND_LDN|8966389</stp>
        <stp>DSPLY_NAME</stp>
        <stp>RMDS</stp>
        <stp/>
        <stp/>
        <tr r="AQ39" s="1"/>
      </tp>
      <tp t="s">
        <v xml:space="preserve">ASSGEN 5 1/8 16 </v>
        <stp/>
        <stp>EBOND_LDN|8497556</stp>
        <stp>DSPLY_NAME</stp>
        <stp>RMDS</stp>
        <stp/>
        <stp/>
        <tr r="AQ61" s="1"/>
      </tp>
      <tp t="s">
        <v xml:space="preserve">PG 4 7/8 11 May </v>
        <stp/>
        <stp>EBOND_LDN|6094216</stp>
        <stp>DSPLY_NAME</stp>
        <stp>RMDS</stp>
        <stp/>
        <stp/>
        <tr r="AQ550" s="1"/>
      </tp>
      <tp t="s">
        <v>FIAT 7 5/8 15 Se</v>
        <stp/>
        <stp>EBOND_LDN|8494246</stp>
        <stp>DSPLY_NAME</stp>
        <stp>RMDS</stp>
        <stp/>
        <stp/>
        <tr r="AQ811" s="1"/>
      </tp>
      <tp t="s">
        <v xml:space="preserve">TELEFO 3.661 18 </v>
        <stp/>
        <stp>EBOND_LDN|9464349</stp>
        <stp>DSPLY_NAME</stp>
        <stp>RMDS</stp>
        <stp/>
        <stp/>
        <tr r="AQ691" s="1"/>
      </tp>
      <tp t="s">
        <v xml:space="preserve">DBHNGR 3 5/8 16 </v>
        <stp/>
        <stp>EBOND_LDN|8574488</stp>
        <stp>DSPLY_NAME</stp>
        <stp>RMDS</stp>
        <stp/>
        <stp/>
        <tr r="AQ458" s="1"/>
      </tp>
      <tp t="s">
        <v>KPN 6 1/2 15 Jan</v>
        <stp/>
        <stp>EBOND_LDN|6895456</stp>
        <stp>DSPLY_NAME</stp>
        <stp>RMDS</stp>
        <stp/>
        <stp/>
        <tr r="AQ630" s="1"/>
      </tp>
      <tp t="s">
        <v xml:space="preserve">DBHNGR 5 24 Jul </v>
        <stp/>
        <stp>EBOND_LDN|6282547</stp>
        <stp>DSPLY_NAME</stp>
        <stp>RMDS</stp>
        <stp/>
        <stp/>
        <tr r="AQ461" s="1"/>
      </tp>
      <tp t="s">
        <v>COFP 4.379 08 Fe</v>
        <stp/>
        <stp>EBOND_LDN|8862609</stp>
        <stp>DSPLY_NAME</stp>
        <stp>RMDS</stp>
        <stp/>
        <stp/>
        <tr r="AQ445" s="1"/>
      </tp>
      <tp t="s">
        <v>AEGON 4 1/8 08 D</v>
        <stp/>
        <stp>EBOND_LDN|3393266</stp>
        <stp>DSPLY_NAME</stp>
        <stp>RMDS</stp>
        <stp/>
        <stp/>
        <tr r="AQ47" s="1"/>
      </tp>
      <tp t="s">
        <v>ENIIM 4 1/8 16 S</v>
        <stp/>
        <stp>EBOND_LDN|8490966</stp>
        <stp>DSPLY_NAME</stp>
        <stp>RMDS</stp>
        <stp/>
        <stp/>
        <tr r="AQ1159" s="1"/>
      </tp>
      <tp t="s">
        <v>ROSW 6 1/2 04 Ma</v>
        <stp/>
        <stp>EBOND_LDN|7980187</stp>
        <stp>DSPLY_NAME</stp>
        <stp>RMDS</stp>
        <stp/>
        <stp/>
        <tr r="AQ203" s="1"/>
      </tp>
      <tp t="s">
        <v>FRAGR 5 1/4 10 S</v>
        <stp/>
        <stp>EBOND_LDN|8480197</stp>
        <stp>DSPLY_NAME</stp>
        <stp>RMDS</stp>
        <stp/>
        <stp/>
        <tr r="AQ484" s="1"/>
      </tp>
      <tp t="s">
        <v xml:space="preserve">RDSALN 4 3/8 14 </v>
        <stp/>
        <stp>EBOND_LDN|8180367</stp>
        <stp>DSPLY_NAME</stp>
        <stp>RMDS</stp>
        <stp/>
        <stp/>
        <tr r="AQ309" s="1"/>
      </tp>
      <tp t="s">
        <v>TOTAL 3 5/8 19 M</v>
        <stp/>
        <stp>EBOND_LDN|8181867</stp>
        <stp>DSPLY_NAME</stp>
        <stp>RMDS</stp>
        <stp/>
        <stp/>
        <tr r="AQ341" s="1"/>
      </tp>
      <tp t="s">
        <v xml:space="preserve">GE 4 1/8 27 Oct </v>
        <stp/>
        <stp>EBOND_LDN|5391666</stp>
        <stp>DSPLY_NAME</stp>
        <stp>RMDS</stp>
        <stp/>
        <stp/>
        <tr r="AQ21" s="1"/>
      </tp>
      <tp t="s">
        <v>FIAT 5 5/8 12 Ju</v>
        <stp/>
        <stp>EBOND_LDN|6171328</stp>
        <stp>DSPLY_NAME</stp>
        <stp>RMDS</stp>
        <stp/>
        <stp/>
        <tr r="AQ816" s="1"/>
      </tp>
      <tp t="s">
        <v>ALVGR 4 3/8 29 D</v>
        <stp/>
        <stp>EBOND_LDN|3581557</stp>
        <stp>DSPLY_NAME</stp>
        <stp>RMDS</stp>
        <stp/>
        <stp/>
        <tr r="AQ93" s="1"/>
      </tp>
      <tp t="s">
        <v xml:space="preserve">DBHNGR 3 3/4 09 </v>
        <stp/>
        <stp>EBOND_LDN|9281017</stp>
        <stp>DSPLY_NAME</stp>
        <stp>RMDS</stp>
        <stp/>
        <stp/>
        <tr r="AQ471" s="1"/>
      </tp>
      <tp t="s">
        <v>VOEAV 4 3/4 05 F</v>
        <stp/>
        <stp>EBOND_LDN|9981407</stp>
        <stp>DSPLY_NAME</stp>
        <stp>RMDS</stp>
        <stp/>
        <stp/>
        <tr r="AQ1025" s="1"/>
      </tp>
    </main>
    <main first="bloomberg.rtd">
      <tp>
        <v>2.75</v>
        <stp/>
        <stp>##V3_BDPV12</stp>
        <stp>FR0011509488 Corp</stp>
        <stp>cpn</stp>
        <stp>[AutoPrice 28.xlsm]front!R1039C5</stp>
        <tr r="E1039" s="1"/>
      </tp>
      <tp>
        <v>39.443509869435516</v>
        <stp/>
        <stp>##V3_BDPV12</stp>
        <stp>FR0011344076 @bgn  Corp</stp>
        <stp>asset_swap_spd_mid</stp>
        <stp>[AutoPrice 28.xlsm]front!R923C40</stp>
        <tr r="AN923" s="1"/>
      </tp>
      <tp>
        <v>1.0243048010025291</v>
        <stp/>
        <stp>##V3_BDPV12</stp>
        <stp>NL0000117224 @bgn  Corp</stp>
        <stp>risk_mid</stp>
        <stp>[AutoPrice 28.xlsm]front!R83C36</stp>
        <tr r="AJ83" s="1"/>
      </tp>
      <tp>
        <v>110.39546187375528</v>
        <stp/>
        <stp>##V3_BDPV12</stp>
        <stp>FR0011224963 @bgn  Corp</stp>
        <stp>asset_swap_spd_mid</stp>
        <stp>[AutoPrice 28.xlsm]front!R369C40</stp>
        <tr r="AN369" s="1"/>
      </tp>
      <tp>
        <v>167.75136955744591</v>
        <stp/>
        <stp>##V3_BDPV12</stp>
        <stp>FR0011124544 @bgn  Corp</stp>
        <stp>asset_swap_spd_mid</stp>
        <stp>[AutoPrice 28.xlsm]front!R833C40</stp>
        <tr r="AN833" s="1"/>
      </tp>
      <tp>
        <v>50.580892798603145</v>
        <stp/>
        <stp>##V3_BDPV12</stp>
        <stp>FR0011584929 @bgn  Corp</stp>
        <stp>asset_swap_spd_mid</stp>
        <stp>[AutoPrice 28.xlsm]front!R510C40</stp>
        <tr r="AN510" s="1"/>
      </tp>
      <tp>
        <v>4.75</v>
        <stp/>
        <stp>##V3_BDPV12</stp>
        <stp>FR0011531730 Corp</stp>
        <stp>cpn</stp>
        <stp>[AutoPrice 28.xlsm]front!R1242C5</stp>
        <tr r="E1242" s="1"/>
      </tp>
      <tp>
        <v>317.95749171467833</v>
        <stp/>
        <stp>##V3_BDPV12</stp>
        <stp>FR0010014845 @bgn  Corp</stp>
        <stp>asset_swap_spd_mid</stp>
        <stp>[AutoPrice 28.xlsm]front!R840C40</stp>
        <tr r="AN840" s="1"/>
      </tp>
      <tp>
        <v>27.324584386896898</v>
        <stp/>
        <stp>##V3_BDPV12</stp>
        <stp>FR0010394478 @bgn  Corp</stp>
        <stp>asset_swap_spd_mid</stp>
        <stp>[AutoPrice 28.xlsm]front!R424C40</stp>
        <tr r="AN424" s="1"/>
      </tp>
      <tp>
        <v>7.125</v>
        <stp/>
        <stp>##V3_BDPV12</stp>
        <stp>AT0000A069T7 Corp</stp>
        <stp>cpn</stp>
        <stp>[AutoPrice 28.xlsm]front!R1266C5</stp>
        <tr r="E1266" s="1"/>
      </tp>
      <tp>
        <v>4.125</v>
        <stp/>
        <stp>##V3_BDPV12</stp>
        <stp>FR0010850701 Corp</stp>
        <stp>cpn</stp>
        <stp>[AutoPrice 28.xlsm]front!R1045C5</stp>
        <tr r="E1045" s="1"/>
      </tp>
      <tp>
        <v>82.344556922214224</v>
        <stp/>
        <stp>##V3_BDPV12</stp>
        <stp>FR0010474239 @bgn  Corp</stp>
        <stp>asset_swap_spd_mid</stp>
        <stp>[AutoPrice 28.xlsm]front!R368C40</stp>
        <tr r="AN368" s="1"/>
      </tp>
      <tp>
        <v>262.85549522962572</v>
        <stp/>
        <stp>##V3_BDPV12</stp>
        <stp>FR0011374099 @bgn  Corp</stp>
        <stp>asset_swap_spd_mid</stp>
        <stp>[AutoPrice 28.xlsm]front!R388C40</stp>
        <tr r="AN388" s="1"/>
      </tp>
      <tp>
        <v>63.270351320527915</v>
        <stp/>
        <stp>##V3_BDPV12</stp>
        <stp>FR0011274026 @bgn  Corp</stp>
        <stp>asset_swap_spd_mid</stp>
        <stp>[AutoPrice 28.xlsm]front!R382C40</stp>
        <tr r="AN382" s="1"/>
      </tp>
      <tp t="s">
        <v>TKAGR</v>
        <stp/>
        <stp>##V3_BDPV12</stp>
        <stp>DE000A0T61L9 Corp</stp>
        <stp>ticker</stp>
        <stp>[AutoPrice 28.xlsm]front!R1020C4</stp>
        <tr r="D1020" s="1"/>
      </tp>
      <tp t="s">
        <v>FIXED</v>
        <stp/>
        <stp>##V3_BDPV12</stp>
        <stp>DE000A1MA9H4 Corp</stp>
        <stp>cpn typ</stp>
        <stp>[AutoPrice 28.xlsm]front!R1021C5</stp>
        <tr r="E1021" s="1"/>
      </tp>
      <tp>
        <v>30.566208907629999</v>
        <stp/>
        <stp>##V3_BDPV12</stp>
        <stp>FR0011124601 @bgn  Corp</stp>
        <stp>asset_swap_spd_mid</stp>
        <stp>[AutoPrice 28.xlsm]front!R444C40</stp>
        <tr r="AN444" s="1"/>
      </tp>
      <tp>
        <v>284.90619585352613</v>
        <stp/>
        <stp>##V3_BDPV12</stp>
        <stp>ES0224244063 @bgn  Corp</stp>
        <stp>asset_swap_spd_mid</stp>
        <stp>[AutoPrice 28.xlsm]front!R130C40</stp>
        <tr r="AN130" s="1"/>
      </tp>
      <tp>
        <v>65.872431426701894</v>
        <stp/>
        <stp>##V3_BDPV12</stp>
        <stp>FR0010804492 @bgn  Corp</stp>
        <stp>asset_swap_spd_mid</stp>
        <stp>[AutoPrice 28.xlsm]front!R228C40</stp>
        <tr r="AN228" s="1"/>
      </tp>
      <tp>
        <v>4.87</v>
        <stp/>
        <stp>##V3_BDPV12</stp>
        <stp>FR0011606169 Corp</stp>
        <stp>cpn</stp>
        <stp>[AutoPrice 28.xlsm]front!R1228C5</stp>
        <tr r="E1228" s="1"/>
      </tp>
      <tp>
        <v>4.75</v>
        <stp/>
        <stp>##V3_BDPV12</stp>
        <stp>ES0211845252 Corp</stp>
        <stp>cpn</stp>
        <stp>[AutoPrice 28.xlsm]front!R1035C5</stp>
        <tr r="E1035" s="1"/>
      </tp>
      <tp>
        <v>169.02942498245275</v>
        <stp/>
        <stp>##V3_BDPV12</stp>
        <stp>FR0010814459 @bgn  Corp</stp>
        <stp>asset_swap_spd_mid</stp>
        <stp>[AutoPrice 28.xlsm]front!R387C40</stp>
        <tr r="AN387" s="1"/>
      </tp>
      <tp>
        <v>156.22482633309616</v>
        <stp/>
        <stp>##V3_BDPV12</stp>
        <stp>FR0010804500 @bgn  Corp</stp>
        <stp>asset_swap_spd_mid</stp>
        <stp>[AutoPrice 28.xlsm]front!R233C40</stp>
        <tr r="AN233" s="1"/>
      </tp>
      <tp>
        <v>38.842005483140269</v>
        <stp/>
        <stp>##V3_BDPV12</stp>
        <stp>FR0011064500 @bgn  Corp</stp>
        <stp>asset_swap_spd_mid</stp>
        <stp>[AutoPrice 28.xlsm]front!R396C40</stp>
        <tr r="AN396" s="1"/>
      </tp>
      <tp>
        <v>5</v>
        <stp/>
        <stp>##V3_BDPV12</stp>
        <stp>XS0741942576 Corp</stp>
        <stp>cpn</stp>
        <stp>[AutoPrice 28.xlsm]front!R1174C5</stp>
        <tr r="E1174" s="1"/>
      </tp>
      <tp>
        <v>21.254150067266018</v>
        <stp/>
        <stp>##V3_BDPV12</stp>
        <stp>DE000A0T7J03 @bgn  Corp</stp>
        <stp>asset_swap_spd_mid</stp>
        <stp>[AutoPrice 28.xlsm]front!R460C40</stp>
        <tr r="AN460" s="1"/>
      </tp>
    </main>
    <main first="connect.rtdsub">
      <tp>
        <v>400000</v>
        <stp/>
        <stp>EBOND_POSITION|88618=18587161</stp>
        <stp>AMOUNT</stp>
        <stp>RMDS</stp>
        <stp/>
        <stp/>
        <tr r="G116" s="1"/>
      </tp>
      <tp>
        <v>0</v>
        <stp/>
        <stp>EBOND_POSITION|88612=18317568</stp>
        <stp>AMOUNT</stp>
        <stp>RMDS</stp>
        <stp/>
        <stp/>
        <tr r="G402" s="1"/>
      </tp>
      <tp>
        <v>0</v>
        <stp/>
        <stp>EBOND_POSITION|88612=21084161</stp>
        <stp>AMOUNT</stp>
        <stp>RMDS</stp>
        <stp/>
        <stp/>
        <tr r="G384" s="1"/>
      </tp>
      <tp>
        <v>0</v>
        <stp/>
        <stp>EBOND_POSITION|88612=21214608</stp>
        <stp>AMOUNT</stp>
        <stp>RMDS</stp>
        <stp/>
        <stp/>
        <tr r="G545" s="1"/>
      </tp>
    </main>
    <main first="connect.rtdsub">
      <tp>
        <v>0</v>
        <stp/>
        <stp>EBOND_POSITION|88600=21117058</stp>
        <stp>AMOUNT</stp>
        <stp>RMDS</stp>
        <stp/>
        <stp/>
        <tr r="G226" s="1"/>
      </tp>
      <tp>
        <v>1789000</v>
        <stp/>
        <stp>EBOND_POSITION|88603=14314548</stp>
        <stp>AMOUNT</stp>
        <stp>RMDS</stp>
        <stp/>
        <stp/>
        <tr r="G993" s="1"/>
      </tp>
      <tp>
        <v>0</v>
        <stp/>
        <stp>EBOND_POSITION|88612=21117068</stp>
        <stp>AMOUNT</stp>
        <stp>RMDS</stp>
        <stp/>
        <stp/>
        <tr r="G506" s="1"/>
      </tp>
      <tp>
        <v>0</v>
        <stp/>
        <stp>EBOND_POSITION|88597=16107909</stp>
        <stp>AMOUNT</stp>
        <stp>RMDS</stp>
        <stp/>
        <stp/>
        <tr r="G878" s="1"/>
      </tp>
    </main>
    <main first="bloomberg.rtd">
      <tp>
        <v>3.375</v>
        <stp/>
        <stp>##V3_BDPV12</stp>
        <stp>XS0914294979 Corp</stp>
        <stp>cpn</stp>
        <stp>[AutoPrice 28.xlsm]front!R1218C5</stp>
        <tr r="E1218" s="1"/>
      </tp>
    </main>
    <main first="connect.rtdsub">
      <tp>
        <v>2000000</v>
        <stp/>
        <stp>EBOND_POSITION|88615=15485561</stp>
        <stp>AMOUNT</stp>
        <stp>RMDS</stp>
        <stp/>
        <stp/>
        <tr r="G15" s="1"/>
      </tp>
      <tp>
        <v>0</v>
        <stp/>
        <stp>EBOND_POSITION|88615=17585011</stp>
        <stp>AMOUNT</stp>
        <stp>RMDS</stp>
        <stp/>
        <stp/>
        <tr r="G66" s="1"/>
      </tp>
    </main>
    <main first="bloomberg.rtd">
      <tp>
        <v>4</v>
        <stp/>
        <stp>##V3_BDPV12</stp>
        <stp>XS0521000975 Corp</stp>
        <stp>cpn</stp>
        <stp>[AutoPrice 28.xlsm]front!R1161C5</stp>
        <tr r="E1161" s="1"/>
      </tp>
      <tp>
        <v>3.5</v>
        <stp/>
        <stp>##V3_BDPV12</stp>
        <stp>XS1067864022 Corp</stp>
        <stp>cpn</stp>
        <stp>[AutoPrice 28.xlsm]front!R1125C5</stp>
        <tr r="E1125" s="1"/>
      </tp>
    </main>
    <main first="connect.rtdsub">
      <tp>
        <v>0</v>
        <stp/>
        <stp>EBOND_POSITION|88606=15812138</stp>
        <stp>AMOUNT</stp>
        <stp>RMDS</stp>
        <stp/>
        <stp/>
        <tr r="G1035" s="1"/>
      </tp>
    </main>
    <main first="bloomberg.rtd">
      <tp>
        <v>4</v>
        <stp/>
        <stp>##V3_BDPV12</stp>
        <stp>XS0452187759 Corp</stp>
        <stp>cpn</stp>
        <stp>[AutoPrice 28.xlsm]front!R1144C5</stp>
        <tr r="E1144" s="1"/>
      </tp>
    </main>
    <main first="connect.rtdsub">
      <tp>
        <v>187000</v>
        <stp/>
        <stp>EBOND_POSITION|88606=16203419</stp>
        <stp>AMOUNT</stp>
        <stp>RMDS</stp>
        <stp/>
        <stp/>
        <tr r="G1084" s="1"/>
      </tp>
      <tp>
        <v>0</v>
        <stp/>
        <stp>EBOND_POSITION|88603=13513238</stp>
        <stp>AMOUNT</stp>
        <stp>RMDS</stp>
        <stp/>
        <stp/>
        <tr r="G966" s="1"/>
      </tp>
      <tp>
        <v>-1200000</v>
        <stp/>
        <stp>EBOND_POSITION|88600=15503259</stp>
        <stp>AMOUNT</stp>
        <stp>RMDS</stp>
        <stp/>
        <stp/>
        <tr r="G306" s="1"/>
      </tp>
    </main>
    <main first="bloomberg.rtd">
      <tp>
        <v>3</v>
        <stp/>
        <stp>##V3_BDPV12</stp>
        <stp>XS0990109240 Corp</stp>
        <stp>cpn</stp>
        <stp>[AutoPrice 28.xlsm]front!R1198C5</stp>
        <tr r="E1198" s="1"/>
      </tp>
      <tp>
        <v>3.5</v>
        <stp/>
        <stp>##V3_BDPV12</stp>
        <stp>XS0981438582 Corp</stp>
        <stp>cpn</stp>
        <stp>[AutoPrice 28.xlsm]front!R1179C5</stp>
        <tr r="E1179" s="1"/>
      </tp>
      <tp>
        <v>4.875</v>
        <stp/>
        <stp>##V3_BDPV12</stp>
        <stp>XS0827692269 Corp</stp>
        <stp>cpn</stp>
        <stp>[AutoPrice 28.xlsm]front!R1149C5</stp>
        <tr r="E1149" s="1"/>
      </tp>
      <tp t="s">
        <v>AT MATURITY</v>
        <stp/>
        <stp>##V3_BDPV12</stp>
        <stp>DE000A1HJ483 Corp</stp>
        <stp>mty_typ</stp>
        <stp>[AutoPrice 28.xlsm]front!R1137C6</stp>
        <tr r="F1137" s="1"/>
      </tp>
      <tp t="s">
        <v>AT MATURITY</v>
        <stp/>
        <stp>##V3_BDPV12</stp>
        <stp>DE000A1HG1L4 Corp</stp>
        <stp>mty_typ</stp>
        <stp>[AutoPrice 28.xlsm]front!R55C6</stp>
        <tr r="F55" s="1"/>
      </tp>
    </main>
    <main first="connect.rtdsub">
      <tp>
        <v>279000</v>
        <stp/>
        <stp>EBOND_POSITION|88597=12702259</stp>
        <stp>AMOUNT</stp>
        <stp>RMDS</stp>
        <stp/>
        <stp/>
        <tr r="G758" s="1"/>
      </tp>
    </main>
    <main first="bloomberg.rtd">
      <tp>
        <v>3.875</v>
        <stp/>
        <stp>##V3_BDPV12</stp>
        <stp>XS0876289652 Corp</stp>
        <stp>cpn</stp>
        <stp>[AutoPrice 28.xlsm]front!R1203C5</stp>
        <tr r="E1203" s="1"/>
      </tp>
      <tp>
        <v>4.875</v>
        <stp/>
        <stp>##V3_BDPV12</stp>
        <stp>XS0271758301 Corp</stp>
        <stp>cpn</stp>
        <stp>[AutoPrice 28.xlsm]front!R1037C5</stp>
        <tr r="E1037" s="1"/>
      </tp>
      <tp>
        <v>4.375</v>
        <stp/>
        <stp>##V3_BDPV12</stp>
        <stp>XS0458748851 Corp</stp>
        <stp>cpn</stp>
        <stp>[AutoPrice 28.xlsm]front!R1170C5</stp>
        <tr r="E1170" s="1"/>
      </tp>
    </main>
    <main first="connect.rtdsub">
      <tp>
        <v>1000000</v>
        <stp/>
        <stp>EBOND_POSITION|140433=3887113</stp>
        <stp>AMOUNT</stp>
        <stp>RMDS</stp>
        <stp/>
        <stp/>
        <tr r="G185" s="1"/>
      </tp>
    </main>
    <main first="bloomberg.rtd">
      <tp>
        <v>22.31667145953514</v>
        <stp/>
        <stp>##V3_BDPV12</stp>
        <stp>DE000A1G7EH9 @bgn  Corp</stp>
        <stp>asset_swap_spd_mid</stp>
        <stp>[AutoPrice 28.xlsm]front!R764C40</stp>
        <tr r="AN764" s="1"/>
      </tp>
      <tp t="s">
        <v>AT MATURITY</v>
        <stp/>
        <stp>##V3_BDPV12</stp>
        <stp>DE000A1MA9X1 Corp</stp>
        <stp>mty_typ</stp>
        <stp>[AutoPrice 28.xlsm]front!R1100C6</stp>
        <tr r="F1100" s="1"/>
      </tp>
    </main>
    <main first="connect.rtdsub">
      <tp>
        <v>0</v>
        <stp/>
        <stp>EBOND_POSITION|140433=5490092</stp>
        <stp>AMOUNT</stp>
        <stp>RMDS</stp>
        <stp/>
        <stp/>
        <tr r="G166" s="1"/>
      </tp>
      <tp>
        <v>0</v>
        <stp/>
        <stp>EBOND_POSITION|140433=7980243</stp>
        <stp>AMOUNT</stp>
        <stp>RMDS</stp>
        <stp/>
        <stp/>
        <tr r="G201" s="1"/>
      </tp>
    </main>
    <main first="bloomberg.rtd">
      <tp>
        <v>31.397244578364788</v>
        <stp/>
        <stp>##V3_BDPV12</stp>
        <stp>BE6000431112 @bgn  Corp</stp>
        <stp>asset_swap_spd_mid</stp>
        <stp>[AutoPrice 28.xlsm]front!R214C40</stp>
        <tr r="AN214" s="1"/>
      </tp>
      <tp>
        <v>5.875</v>
        <stp/>
        <stp>##V3_BDPV12</stp>
        <stp>XS0482703286 Corp</stp>
        <stp>cpn</stp>
        <stp>[AutoPrice 28.xlsm]front!R1093C5</stp>
        <tr r="E1093" s="1"/>
      </tp>
      <tp>
        <v>5.25</v>
        <stp/>
        <stp>##V3_BDPV12</stp>
        <stp>XS0223129445 Corp</stp>
        <stp>cpn</stp>
        <stp>[AutoPrice 28.xlsm]front!R1264C5</stp>
        <tr r="E1264" s="1"/>
      </tp>
      <tp>
        <v>10.625</v>
        <stp/>
        <stp>##V3_BDPV12</stp>
        <stp>XS0431928414 Corp</stp>
        <stp>cpn</stp>
        <stp>[AutoPrice 28.xlsm]front!R1003C5</stp>
        <tr r="E1003" s="1"/>
      </tp>
    </main>
    <main first="connect.rtdsub">
      <tp>
        <v>-209000</v>
        <stp/>
        <stp>EBOND_POSITION|140433=9521989</stp>
        <stp>AMOUNT</stp>
        <stp>RMDS</stp>
        <stp/>
        <stp/>
        <tr r="G157" s="1"/>
      </tp>
      <tp>
        <v>319000</v>
        <stp/>
        <stp>EBOND_POSITION|140433=8622489</stp>
        <stp>AMOUNT</stp>
        <stp>RMDS</stp>
        <stp/>
        <stp/>
        <tr r="G214" s="1"/>
      </tp>
      <tp>
        <v>5000</v>
        <stp/>
        <stp>EBOND_POSITION|88612=14498020</stp>
        <stp>AMOUNT</stp>
        <stp>RMDS</stp>
        <stp/>
        <stp/>
        <tr r="G481" s="1"/>
      </tp>
    </main>
    <main first="connect.rtdsub">
      <tp>
        <v>0</v>
        <stp/>
        <stp>EBOND_POSITION|88612=15489731</stp>
        <stp>AMOUNT</stp>
        <stp>RMDS</stp>
        <stp/>
        <stp/>
        <tr r="G375" s="1"/>
      </tp>
    </main>
    <main first="connect.rtdsub">
      <tp>
        <v>-1500000</v>
        <stp/>
        <stp>EBOND_POSITION|140433=6533368</stp>
        <stp>AMOUNT</stp>
        <stp>RMDS</stp>
        <stp/>
        <stp/>
        <tr r="G186" s="1"/>
      </tp>
    </main>
    <main first="bloomberg.rtd">
      <tp>
        <v>4.375</v>
        <stp/>
        <stp>##V3_BDPV12</stp>
        <stp>XS0214238239 Corp</stp>
        <stp>cpn</stp>
        <stp>[AutoPrice 28.xlsm]front!R1019C5</stp>
        <tr r="E1019" s="1"/>
      </tp>
      <tp>
        <v>41.921618382788459</v>
        <stp/>
        <stp>##V3_BDPV12</stp>
        <stp>BE6221503202 @bgn  Corp</stp>
        <stp>asset_swap_spd_mid</stp>
        <stp>[AutoPrice 28.xlsm]front!R377C40</stp>
        <tr r="AN377" s="1"/>
      </tp>
      <tp t="s">
        <v>FIXED</v>
        <stp/>
        <stp>##V3_BDPV12</stp>
        <stp>NL0000168714 Corp</stp>
        <stp>cpn typ</stp>
        <stp>[AutoPrice 28.xlsm]front!R84C5</stp>
        <tr r="E84" s="1"/>
      </tp>
      <tp>
        <v>103.04</v>
        <stp/>
        <stp>##V3_BDPV12</stp>
        <stp>XS0541454467 @bgn Corp</stp>
        <stp>LAST_PRICE</stp>
        <stp>[AutoPrice 28.xlsm]front!R14C16</stp>
        <tr r="P14" s="1"/>
      </tp>
      <tp>
        <v>102.973</v>
        <stp/>
        <stp>##V3_BDPV12</stp>
        <stp>XS0218469962 @bgn Corp</stp>
        <stp>LAST_PRICE</stp>
        <stp>[AutoPrice 28.xlsm]front!R59C16</stp>
        <tr r="P59" s="1"/>
      </tp>
      <tp>
        <v>106.273</v>
        <stp/>
        <stp>##V3_BDPV12</stp>
        <stp>XS0283629946 @bgn Corp</stp>
        <stp>LAST_PRICE</stp>
        <stp>[AutoPrice 28.xlsm]front!R98C16</stp>
        <tr r="P98" s="1"/>
      </tp>
      <tp>
        <v>108.801</v>
        <stp/>
        <stp>##V3_BDPV12</stp>
        <stp>XS0794230507 @bgn Corp</stp>
        <stp>LAST_PRICE</stp>
        <stp>[AutoPrice 28.xlsm]front!R28C16</stp>
        <tr r="P28" s="1"/>
      </tp>
      <tp>
        <v>106.133</v>
        <stp/>
        <stp>##V3_BDPV12</stp>
        <stp>ES0324244005 @bgn Corp</stp>
        <stp>LAST_PRICE</stp>
        <stp>[AutoPrice 28.xlsm]front!R71C16</stp>
        <tr r="P71" s="1"/>
      </tp>
      <tp>
        <v>105.761</v>
        <stp/>
        <stp>##V3_BDPV12</stp>
        <stp>XS0834640541 @bgn Corp</stp>
        <stp>LAST_PRICE</stp>
        <stp>[AutoPrice 28.xlsm]front!R73C16</stp>
        <tr r="P73" s="1"/>
      </tp>
      <tp>
        <v>106.422</v>
        <stp/>
        <stp>##V3_BDPV12</stp>
        <stp>XS1014759648 @bgn Corp</stp>
        <stp>LAST_PRICE</stp>
        <stp>[AutoPrice 28.xlsm]front!R60C16</stp>
        <tr r="P60" s="1"/>
      </tp>
      <tp>
        <v>259.97921213864083</v>
        <stp/>
        <stp>##V3_BDPV12</stp>
        <stp>AT0000A12GN0 @bgn  Corp</stp>
        <stp>asset_swap_spd_mid</stp>
        <stp>[AutoPrice 28.xlsm]front!R149C40</stp>
        <tr r="AN149" s="1"/>
      </tp>
      <tp>
        <v>141.916</v>
        <stp/>
        <stp>##V3_BDPV12</stp>
        <stp>XS0802638642 @bgn Corp</stp>
        <stp>LAST_PRICE</stp>
        <stp>[AutoPrice 28.xlsm]front!R95C16</stp>
        <tr r="P95" s="1"/>
      </tp>
      <tp t="s">
        <v>FIXED</v>
        <stp/>
        <stp>##V3_BDPV12</stp>
        <stp>XS0441800579 Corp</stp>
        <stp>cpn typ</stp>
        <stp>[AutoPrice 28.xlsm]front!R8C5</stp>
        <tr r="E8" s="1"/>
      </tp>
      <tp>
        <v>2.1757580609801153</v>
        <stp/>
        <stp>##V3_BDPV12</stp>
        <stp>XS0431928414 @bgn  Corp</stp>
        <stp>risk_mid</stp>
        <stp>[AutoPrice 28.xlsm]front!R1003C36</stp>
        <tr r="AJ1003" s="1"/>
      </tp>
      <tp>
        <v>2.7983968582127261</v>
        <stp/>
        <stp>##V3_BDPV12</stp>
        <stp>XS0482703286 @bgn  Corp</stp>
        <stp>risk_mid</stp>
        <stp>[AutoPrice 28.xlsm]front!R1093C36</stp>
        <tr r="AJ1093" s="1"/>
      </tp>
      <tp>
        <v>0.32295254237837412</v>
        <stp/>
        <stp>##V3_BDPV12</stp>
        <stp>XS0202649934 @bgn  Corp</stp>
        <stp>risk_mid</stp>
        <stp>[AutoPrice 28.xlsm]front!R1204C36</stp>
        <tr r="AJ1204" s="1"/>
      </tp>
      <tp>
        <v>50.482180021825869</v>
        <stp/>
        <stp>##V3_BDPV12</stp>
        <stp>XS0874840845 @bgn  Corp</stp>
        <stp>asset_swap_spd_mid</stp>
        <stp>[AutoPrice 28.xlsm]front!R34C40</stp>
        <tr r="AN34" s="1"/>
      </tp>
      <tp>
        <v>5.1138416353026628</v>
        <stp/>
        <stp>##V3_BDPV12</stp>
        <stp>XS0827529198 @bgn  Corp</stp>
        <stp>risk_mid</stp>
        <stp>[AutoPrice 28.xlsm]front!R1127C36</stp>
        <tr r="AJ1127" s="1"/>
      </tp>
      <tp>
        <v>8.8027548369630892</v>
        <stp/>
        <stp>##V3_BDPV12</stp>
        <stp>XS1038708522 @bgn  Corp</stp>
        <stp>risk_mid</stp>
        <stp>[AutoPrice 28.xlsm]front!R1136C36</stp>
        <tr r="AJ1136" s="1"/>
      </tp>
      <tp>
        <v>6.7762590323312111</v>
        <stp/>
        <stp>##V3_BDPV12</stp>
        <stp>XS0972588643 @bgn  Corp</stp>
        <stp>risk_mid</stp>
        <stp>[AutoPrice 28.xlsm]front!R1258C36</stp>
        <tr r="AJ1258" s="1"/>
      </tp>
      <tp>
        <v>7.6276819220062464</v>
        <stp/>
        <stp>##V3_BDPV12</stp>
        <stp>XS0876289652 @bgn  Corp</stp>
        <stp>risk_mid</stp>
        <stp>[AutoPrice 28.xlsm]front!R1203C36</stp>
        <tr r="AJ1203" s="1"/>
      </tp>
      <tp>
        <v>5.9834419416169737</v>
        <stp/>
        <stp>##V3_BDPV12</stp>
        <stp>XS0494868630 @bgn  Corp</stp>
        <stp>risk_mid</stp>
        <stp>[AutoPrice 28.xlsm]front!R1195C36</stp>
        <tr r="AJ1195" s="1"/>
      </tp>
      <tp>
        <v>2.9152629957451381</v>
        <stp/>
        <stp>##V3_BDPV12</stp>
        <stp>XS0674277933 @bgn  Corp</stp>
        <stp>risk_mid</stp>
        <stp>[AutoPrice 28.xlsm]front!R1237C36</stp>
        <tr r="AJ1237" s="1"/>
      </tp>
      <tp>
        <v>5.625</v>
        <stp/>
        <stp>##V3_BDPV12</stp>
        <stp>DE000A1RE1Q3 @bgn  Corp</stp>
        <stp>coupon</stp>
        <stp>[AutoPrice 28.xlsm]front!R88C42</stp>
        <tr r="AP88" s="1"/>
      </tp>
      <tp>
        <v>335.97156374260021</v>
        <stp/>
        <stp>##V3_BDPV12</stp>
        <stp>XS0802638642 @bgn  Corp</stp>
        <stp>asset_swap_spd_mid</stp>
        <stp>[AutoPrice 28.xlsm]front!R95C40</stp>
        <tr r="AN95" s="1"/>
      </tp>
      <tp>
        <v>78.715901050346119</v>
        <stp/>
        <stp>##V3_BDPV12</stp>
        <stp>XS0995111761 @bgn  Corp</stp>
        <stp>asset_swap_spd_mid</stp>
        <stp>[AutoPrice 28.xlsm]front!R46C40</stp>
        <tr r="AN46" s="1"/>
      </tp>
      <tp>
        <v>2.4050347569023245</v>
        <stp/>
        <stp>##V3_BDPV12</stp>
        <stp>XS0548801207 @bgn  Corp</stp>
        <stp>risk_mid</stp>
        <stp>[AutoPrice 28.xlsm]front!R1190C36</stp>
        <tr r="AJ1190" s="1"/>
      </tp>
      <tp>
        <v>0.9772588687468442</v>
        <stp/>
        <stp>##V3_BDPV12</stp>
        <stp>XS0222524372 @bgn  Corp</stp>
        <stp>risk_mid</stp>
        <stp>[AutoPrice 28.xlsm]front!R1257C36</stp>
        <tr r="AJ1257" s="1"/>
      </tp>
      <tp>
        <v>4.0287037686454141</v>
        <stp/>
        <stp>##V3_BDPV12</stp>
        <stp>XS0602534637 @bgn  Corp</stp>
        <stp>risk_mid</stp>
        <stp>[AutoPrice 28.xlsm]front!R1034C36</stp>
        <tr r="AJ1034" s="1"/>
      </tp>
      <tp>
        <v>7.7640370118103874E-2</v>
        <stp/>
        <stp>##V3_BDPV12</stp>
        <stp>XS0310997068 @bgn  Corp</stp>
        <stp>risk_mid</stp>
        <stp>[AutoPrice 28.xlsm]front!R1000C36</stp>
        <tr r="AJ1000" s="1"/>
      </tp>
      <tp>
        <v>8.0139610488700441</v>
        <stp/>
        <stp>##V3_BDPV12</stp>
        <stp>XS1050461034 @bgn  Corp</stp>
        <stp>risk_mid</stp>
        <stp>[AutoPrice 28.xlsm]front!R1261C36</stp>
        <tr r="AJ1261" s="1"/>
      </tp>
      <tp>
        <v>4.3073448064021136</v>
        <stp/>
        <stp>##V3_BDPV12</stp>
        <stp>BE0374557404 @bgn  Corp</stp>
        <stp>risk_mid</stp>
        <stp>[AutoPrice 28.xlsm]front!R1015C36</stp>
        <tr r="AJ1015" s="1"/>
      </tp>
      <tp>
        <v>5.9843139423414016</v>
        <stp/>
        <stp>##V3_BDPV12</stp>
        <stp>BE6254681248 @bgn  Corp</stp>
        <stp>risk_mid</stp>
        <stp>[AutoPrice 28.xlsm]front!R1062C36</stp>
        <tr r="AJ1062" s="1"/>
      </tp>
      <tp>
        <v>5.025038227755374</v>
        <stp/>
        <stp>##V3_BDPV12</stp>
        <stp>FR0011531631 @bgn  Corp</stp>
        <stp>risk_mid</stp>
        <stp>[AutoPrice 28.xlsm]front!R1048C36</stp>
        <tr r="AJ1048" s="1"/>
      </tp>
      <tp>
        <v>2</v>
        <stp/>
        <stp>##V3_BDPV12</stp>
        <stp>XS0853679867 @bgn  Corp</stp>
        <stp>coupon</stp>
        <stp>[AutoPrice 28.xlsm]front!R1211C42</stp>
        <tr r="AP1211" s="1"/>
      </tp>
      <tp>
        <v>3</v>
        <stp/>
        <stp>##V3_BDPV12</stp>
        <stp>XS1048518358 @bgn  Corp</stp>
        <stp>coupon</stp>
        <stp>[AutoPrice 28.xlsm]front!R1006C42</stp>
        <tr r="AP1006" s="1"/>
      </tp>
      <tp>
        <v>5</v>
        <stp/>
        <stp>##V3_BDPV12</stp>
        <stp>XS0452187916 @bgn  Corp</stp>
        <stp>coupon</stp>
        <stp>[AutoPrice 28.xlsm]front!R1151C42</stp>
        <tr r="AP1151" s="1"/>
      </tp>
      <tp>
        <v>5.4249999999999998</v>
        <stp/>
        <stp>##V3_BDPV12</stp>
        <stp>XS0992293901 @bgn  Corp</stp>
        <stp>coupon</stp>
        <stp>[AutoPrice 28.xlsm]front!R1256C42</stp>
        <tr r="AP1256" s="1"/>
      </tp>
      <tp>
        <v>4.625</v>
        <stp/>
        <stp>##V3_BDPV12</stp>
        <stp>XS0202649934 @bgn  Corp</stp>
        <stp>coupon</stp>
        <stp>[AutoPrice 28.xlsm]front!R1204C42</stp>
        <tr r="AP1204" s="1"/>
      </tp>
      <tp>
        <v>4.25</v>
        <stp/>
        <stp>##V3_BDPV12</stp>
        <stp>XS0203714802 @bgn  Corp</stp>
        <stp>coupon</stp>
        <stp>[AutoPrice 28.xlsm]front!R1221C42</stp>
        <tr r="AP1221" s="1"/>
      </tp>
      <tp>
        <v>5.125</v>
        <stp/>
        <stp>##V3_BDPV12</stp>
        <stp>XS0968913342 @bgn  Corp</stp>
        <stp>coupon</stp>
        <stp>[AutoPrice 28.xlsm]front!R1268C42</stp>
        <tr r="AP1268" s="1"/>
      </tp>
    </main>
    <main first="connect.rtdsub">
      <tp t="s">
        <v>SWFP 6 1/4 30 Ja</v>
        <stp/>
        <stp>EBOND_LDN|7888436</stp>
        <stp>DSPLY_NAME</stp>
        <stp>RMDS</stp>
        <stp/>
        <stp/>
        <tr r="AQ580" s="1"/>
      </tp>
      <tp t="s">
        <v xml:space="preserve">VW 2 3/4 13 Jul </v>
        <stp/>
        <stp>EBOND_LDN|9888136</stp>
        <stp>DSPLY_NAME</stp>
        <stp>RMDS</stp>
        <stp/>
        <stp/>
        <tr r="AQ882" s="1"/>
      </tp>
      <tp t="s">
        <v>IMTLN 4 11 Dec 2</v>
        <stp/>
        <stp>EBOND_LDN|4469638</stp>
        <stp>DSPLY_NAME</stp>
        <stp>RMDS</stp>
        <stp/>
        <stp/>
        <tr r="AQ501" s="1"/>
      </tp>
      <tp t="s">
        <v>TKAAV 6 3/8 29 J</v>
        <stp/>
        <stp>EBOND_LDN|7869498</stp>
        <stp>DSPLY_NAME</stp>
        <stp>RMDS</stp>
        <stp/>
        <stp/>
        <tr r="AQ718" s="1"/>
      </tp>
      <tp t="s">
        <v>DGFP 6 1/4 29 No</v>
        <stp/>
        <stp>EBOND_LDN|4669138</stp>
        <stp>DSPLY_NAME</stp>
        <stp>RMDS</stp>
        <stp/>
        <stp/>
        <tr r="AQ1230" s="1"/>
      </tp>
      <tp t="s">
        <v xml:space="preserve">DBHNGR 4 3/4 14 </v>
        <stp/>
        <stp>EBOND_LDN|2166838</stp>
        <stp>DSPLY_NAME</stp>
        <stp>RMDS</stp>
        <stp/>
        <stp/>
        <tr r="AQ459" s="1"/>
      </tp>
      <tp t="s">
        <v>BMW 3 7/8 18 Jan</v>
        <stp/>
        <stp>EBOND_LDN|8796607</stp>
        <stp>DSPLY_NAME</stp>
        <stp>RMDS</stp>
        <stp/>
        <stp/>
        <tr r="AQ767" s="1"/>
      </tp>
      <tp t="s">
        <v xml:space="preserve">RENAUL 5 5/8 30 </v>
        <stp/>
        <stp>EBOND_LDN|9264848</stp>
        <stp>DSPLY_NAME</stp>
        <stp>RMDS</stp>
        <stp/>
        <stp/>
        <tr r="AQ849" s="1"/>
      </tp>
      <tp t="s">
        <v>BMW 4 17 Sep 201</v>
        <stp/>
        <stp>EBOND_LDN|8494037</stp>
        <stp>DSPLY_NAME</stp>
        <stp>RMDS</stp>
        <stp/>
        <stp/>
        <tr r="AQ756" s="1"/>
      </tp>
      <tp t="s">
        <v>TKAGR 9 1/4 18 J</v>
        <stp/>
        <stp>EBOND_LDN|8274149</stp>
        <stp>DSPLY_NAME</stp>
        <stp>RMDS</stp>
        <stp/>
        <stp/>
        <tr r="AQ1018" s="1"/>
      </tp>
      <tp t="s">
        <v>#N/A</v>
        <stp/>
        <stp>EBOND_LDN|8694137</stp>
        <stp>DSPLY_NAME</stp>
        <stp>RMDS</stp>
        <stp/>
        <stp/>
        <tr r="AQ48" s="1"/>
      </tp>
      <tp t="s">
        <v>EDF 4 1/2 12 Nov</v>
        <stp/>
        <stp>EBOND_LDN|9674519</stp>
        <stp>DSPLY_NAME</stp>
        <stp>RMDS</stp>
        <stp/>
        <stp/>
        <tr r="AQ255" s="1"/>
      </tp>
      <tp t="s">
        <v>TOTAL 3 1/8 16 S</v>
        <stp/>
        <stp>EBOND_LDN|9485366</stp>
        <stp>DSPLY_NAME</stp>
        <stp>RMDS</stp>
        <stp/>
        <stp/>
        <tr r="AQ348" s="1"/>
      </tp>
      <tp t="s">
        <v>HEIGR 7 1/2 31 O</v>
        <stp/>
        <stp>EBOND_LDN|8595677</stp>
        <stp>DSPLY_NAME</stp>
        <stp>RMDS</stp>
        <stp/>
        <stp/>
        <tr r="AQ963" s="1"/>
      </tp>
    </main>
    <main first="connect.rtdsub">
      <tp t="s">
        <v>ABESM 4 3/8 30 M</v>
        <stp/>
        <stp>EBOND_LDN|3692147</stp>
        <stp>DSPLY_NAME</stp>
        <stp>RMDS</stp>
        <stp/>
        <stp/>
        <tr r="AQ1036" s="1"/>
      </tp>
      <tp t="s">
        <v xml:space="preserve">GLENLN 6 1/4 27 </v>
        <stp/>
        <stp>EBOND_LDN|7072499</stp>
        <stp>DSPLY_NAME</stp>
        <stp>RMDS</stp>
        <stp/>
        <stp/>
        <tr r="AQ954" s="1"/>
      </tp>
      <tp t="s">
        <v>VOD 4 3/4 14 Jun</v>
        <stp/>
        <stp>EBOND_LDN|4973669</stp>
        <stp>DSPLY_NAME</stp>
        <stp>RMDS</stp>
        <stp/>
        <stp/>
        <tr r="AQ746" s="1"/>
      </tp>
      <tp t="s">
        <v>TITIM 5 1/4 10 F</v>
        <stp/>
        <stp>EBOND_LDN|8863238</stp>
        <stp>DSPLY_NAME</stp>
        <stp>RMDS</stp>
        <stp/>
        <stp/>
        <tr r="AQ715" s="1"/>
      </tp>
      <tp t="s">
        <v>ALVGR 4 23 Nov 2</v>
        <stp/>
        <stp>EBOND_LDN|5483886</stp>
        <stp>DSPLY_NAME</stp>
        <stp>RMDS</stp>
        <stp/>
        <stp/>
        <tr r="AQ50" s="1"/>
      </tp>
      <tp t="s">
        <v>VIVFP 4 7/8 02 D</v>
        <stp/>
        <stp>EBOND_LDN|8693507</stp>
        <stp>DSPLY_NAME</stp>
        <stp>RMDS</stp>
        <stp/>
        <stp/>
        <tr r="AQ740" s="1"/>
      </tp>
      <tp t="s">
        <v>MTNA 4 5/8 17 No</v>
        <stp/>
        <stp>EBOND_LDN|9693767</stp>
        <stp>DSPLY_NAME</stp>
        <stp>RMDS</stp>
        <stp/>
        <stp/>
        <tr r="AQ1004" s="1"/>
      </tp>
      <tp t="s">
        <v>MEOGR 7 5/8 05 M</v>
        <stp/>
        <stp>EBOND_LDN|7983846</stp>
        <stp>DSPLY_NAME</stp>
        <stp>RMDS</stp>
        <stp/>
        <stp/>
        <tr r="AQ531" s="1"/>
      </tp>
    </main>
    <main first="bloomberg.rtd">
      <tp t="s">
        <v>11/06/2014</v>
        <stp/>
        <stp>##V3_BDPV12</stp>
        <stp>XS0441800579 @bgn Corp</stp>
        <stp>LAST_UPDATE</stp>
        <stp>[AutoPrice 28.xlsm]front!R8C15</stp>
        <tr r="O8" s="1"/>
      </tp>
    </main>
    <main first="connect.rtdsub">
      <tp t="s">
        <v>LGFP 4 3/4 23 Ma</v>
        <stp/>
        <stp>EBOND_LDN|3671719</stp>
        <stp>DSPLY_NAME</stp>
        <stp>RMDS</stp>
        <stp/>
        <stp/>
        <tr r="AQ988" s="1"/>
      </tp>
    </main>
    <main first="bloomberg.rtd">
      <tp>
        <v>178.58862941383134</v>
        <stp/>
        <stp>##V3_BDPV12</stp>
        <stp>FR0011805803 @bgn  Corp</stp>
        <stp>asset_swap_spd_mid</stp>
        <stp>[AutoPrice 28.xlsm]front!R118C40</stp>
        <tr r="AN118" s="1"/>
      </tp>
      <tp>
        <v>105.15069113490507</v>
        <stp/>
        <stp>##V3_BDPV12</stp>
        <stp>FR0010915116 @bgn  Corp</stp>
        <stp>asset_swap_spd_mid</stp>
        <stp>[AutoPrice 28.xlsm]front!R830C40</stp>
        <tr r="AN830" s="1"/>
      </tp>
      <tp>
        <v>-12.750659956940531</v>
        <stp/>
        <stp>##V3_BDPV12</stp>
        <stp>FR0010765354 @bgn  Corp</stp>
        <stp>asset_swap_spd_mid</stp>
        <stp>[AutoPrice 28.xlsm]front!R919C40</stp>
        <tr r="AN919" s="1"/>
      </tp>
      <tp>
        <v>51.222870044829534</v>
        <stp/>
        <stp>##V3_BDPV12</stp>
        <stp>FR0010745976 @bgn  Corp</stp>
        <stp>asset_swap_spd_mid</stp>
        <stp>[AutoPrice 28.xlsm]front!R325C40</stp>
        <tr r="AN325" s="1"/>
      </tp>
      <tp>
        <v>26.630257382114188</v>
        <stp/>
        <stp>##V3_BDPV12</stp>
        <stp>FR0000474983 @bgn  Corp</stp>
        <stp>asset_swap_spd_mid</stp>
        <stp>[AutoPrice 28.xlsm]front!R364C40</stp>
        <tr r="AN364" s="1"/>
      </tp>
      <tp>
        <v>108.6746208741819</v>
        <stp/>
        <stp>##V3_BDPV12</stp>
        <stp>FR0011765825 @bgn  Corp</stp>
        <stp>asset_swap_spd_mid</stp>
        <stp>[AutoPrice 28.xlsm]front!R451C40</stp>
        <tr r="AN451" s="1"/>
      </tp>
      <tp>
        <v>3.25</v>
        <stp/>
        <stp>##V3_BDPV12</stp>
        <stp>BE6254681248 Corp</stp>
        <stp>cpn</stp>
        <stp>[AutoPrice 28.xlsm]front!R1062C5</stp>
        <tr r="E1062" s="1"/>
      </tp>
      <tp>
        <v>26.640335279566315</v>
        <stp/>
        <stp>##V3_BDPV12</stp>
        <stp>FR0011625441 @bgn  Corp</stp>
        <stp>asset_swap_spd_mid</stp>
        <stp>[AutoPrice 28.xlsm]front!R527C40</stp>
        <tr r="AN527" s="1"/>
      </tp>
      <tp>
        <v>77.393960239513461</v>
        <stp/>
        <stp>##V3_BDPV12</stp>
        <stp>FR0011215508 @bgn  Corp</stp>
        <stp>asset_swap_spd_mid</stp>
        <stp>[AutoPrice 28.xlsm]front!R448C40</stp>
        <tr r="AN448" s="1"/>
      </tp>
      <tp>
        <v>60.315604905320377</v>
        <stp/>
        <stp>##V3_BDPV12</stp>
        <stp>FR0011585215 @bgn  Corp</stp>
        <stp>asset_swap_spd_mid</stp>
        <stp>[AutoPrice 28.xlsm]front!R328C40</stp>
        <tr r="AN328" s="1"/>
      </tp>
      <tp>
        <v>42.722814569368552</v>
        <stp/>
        <stp>##V3_BDPV12</stp>
        <stp>FR0011625409 @bgn  Corp</stp>
        <stp>asset_swap_spd_mid</stp>
        <stp>[AutoPrice 28.xlsm]front!R418C40</stp>
        <tr r="AN418" s="1"/>
      </tp>
      <tp>
        <v>107.94474101926411</v>
        <stp/>
        <stp>##V3_BDPV12</stp>
        <stp>FR0010815472 @bgn  Corp</stp>
        <stp>asset_swap_spd_mid</stp>
        <stp>[AutoPrice 28.xlsm]front!R567C40</stp>
        <tr r="AN567" s="1"/>
      </tp>
      <tp>
        <v>70.733329954744661</v>
        <stp/>
        <stp>##V3_BDPV12</stp>
        <stp>FR0011225143 @bgn  Corp</stp>
        <stp>asset_swap_spd_mid</stp>
        <stp>[AutoPrice 28.xlsm]front!R252C40</stp>
        <tr r="AN252" s="1"/>
      </tp>
      <tp>
        <v>81.56949724145683</v>
        <stp/>
        <stp>##V3_BDPV12</stp>
        <stp>FR0011075043 @bgn  Corp</stp>
        <stp>asset_swap_spd_mid</stp>
        <stp>[AutoPrice 28.xlsm]front!R346C40</stp>
        <tr r="AN346" s="1"/>
      </tp>
      <tp>
        <v>7.165483474664045</v>
        <stp/>
        <stp>##V3_BDPV12</stp>
        <stp>FR0010245555 @bgn  Corp</stp>
        <stp>asset_swap_spd_mid</stp>
        <stp>[AutoPrice 28.xlsm]front!R646C40</stp>
        <tr r="AN646" s="1"/>
      </tp>
      <tp>
        <v>69.099252010578539</v>
        <stp/>
        <stp>##V3_BDPV12</stp>
        <stp>FR0011535764 @bgn  Corp</stp>
        <stp>asset_swap_spd_mid</stp>
        <stp>[AutoPrice 28.xlsm]front!R512C40</stp>
        <tr r="AN512" s="1"/>
      </tp>
      <tp>
        <v>263.81365000679187</v>
        <stp/>
        <stp>##V3_BDPV12</stp>
        <stp>FR0011965177 @bgn  Corp</stp>
        <stp>asset_swap_spd_mid</stp>
        <stp>[AutoPrice 28.xlsm]front!R389C40</stp>
        <tr r="AN389" s="1"/>
      </tp>
      <tp>
        <v>6.9599855927978309</v>
        <stp/>
        <stp>##V3_BDPV12</stp>
        <stp>FR0011485051 @bgn  Corp</stp>
        <stp>asset_swap_spd_mid</stp>
        <stp>[AutoPrice 28.xlsm]front!R526C40</stp>
        <tr r="AN526" s="1"/>
      </tp>
      <tp>
        <v>69.003691169743675</v>
        <stp/>
        <stp>##V3_BDPV12</stp>
        <stp>FR0011365220 @bgn  Corp</stp>
        <stp>asset_swap_spd_mid</stp>
        <stp>[AutoPrice 28.xlsm]front!R741C40</stp>
        <tr r="AN741" s="1"/>
      </tp>
      <tp>
        <v>7.198584182436055</v>
        <stp/>
        <stp>##V3_BDPV12</stp>
        <stp>FR0011355791 @bgn  Corp</stp>
        <stp>asset_swap_spd_mid</stp>
        <stp>[AutoPrice 28.xlsm]front!R207C40</stp>
        <tr r="AN207" s="1"/>
      </tp>
      <tp>
        <v>5</v>
        <stp/>
        <stp>##V3_BDPV12</stp>
        <stp>FR0010327007 Corp</stp>
        <stp>cpn</stp>
        <stp>[AutoPrice 28.xlsm]front!R1075C5</stp>
        <tr r="E1075" s="1"/>
      </tp>
      <tp>
        <v>263.05619069328725</v>
        <stp/>
        <stp>##V3_BDPV12</stp>
        <stp>FR0010465427 @bgn  Corp</stp>
        <stp>asset_swap_spd_mid</stp>
        <stp>[AutoPrice 28.xlsm]front!R296C40</stp>
        <tr r="AN296" s="1"/>
      </tp>
      <tp>
        <v>69.333415672856944</v>
        <stp/>
        <stp>##V3_BDPV12</stp>
        <stp>FR0011125442 @bgn  Corp</stp>
        <stp>asset_swap_spd_mid</stp>
        <stp>[AutoPrice 28.xlsm]front!R229C40</stp>
        <tr r="AN229" s="1"/>
      </tp>
      <tp>
        <v>47.397599729978033</v>
        <stp/>
        <stp>##V3_BDPV12</stp>
        <stp>FR0011625433 @bgn  Corp</stp>
        <stp>asset_swap_spd_mid</stp>
        <stp>[AutoPrice 28.xlsm]front!R210C40</stp>
        <tr r="AN210" s="1"/>
      </tp>
      <tp t="s">
        <v>AT MATURITY</v>
        <stp/>
        <stp>##V3_BDPV12</stp>
        <stp>DE000A1HG1K6 Corp</stp>
        <stp>mty_typ</stp>
        <stp>[AutoPrice 28.xlsm]front!R54C6</stp>
        <tr r="F54" s="1"/>
      </tp>
    </main>
    <main first="connect.rtdsub">
      <tp>
        <v>-784000</v>
        <stp/>
        <stp>EBOND_POSITION|88597=17385210</stp>
        <stp>AMOUNT</stp>
        <stp>RMDS</stp>
        <stp/>
        <stp/>
        <tr r="G901" s="1"/>
      </tp>
      <tp>
        <v>0</v>
        <stp/>
        <stp>EBOND_POSITION|88615=18586530</stp>
        <stp>AMOUNT</stp>
        <stp>RMDS</stp>
        <stp/>
        <stp/>
        <tr r="G31" s="1"/>
      </tp>
      <tp>
        <v>2000000</v>
        <stp/>
        <stp>EBOND_POSITION|88612=21085230</stp>
        <stp>AMOUNT</stp>
        <stp>RMDS</stp>
        <stp/>
        <stp/>
        <tr r="G432" s="1"/>
      </tp>
      <tp>
        <v>0</v>
        <stp/>
        <stp>EBOND_POSITION|88612=21115759</stp>
        <stp>AMOUNT</stp>
        <stp>RMDS</stp>
        <stp/>
        <stp/>
        <tr r="G560" s="1"/>
      </tp>
      <tp>
        <v>0</v>
        <stp/>
        <stp>EBOND_POSITION|88612=10616709</stp>
        <stp>AMOUNT</stp>
        <stp>RMDS</stp>
        <stp/>
        <stp/>
        <tr r="G464" s="1"/>
      </tp>
    </main>
    <main first="bloomberg.rtd">
      <tp>
        <v>3.375</v>
        <stp/>
        <stp>##V3_BDPV12</stp>
        <stp>XS0542522692 Corp</stp>
        <stp>cpn</stp>
        <stp>[AutoPrice 28.xlsm]front!R1055C5</stp>
        <tr r="E1055" s="1"/>
      </tp>
    </main>
    <main first="connect.rtdsub">
      <tp>
        <v>0</v>
        <stp/>
        <stp>EBOND_POSITION|88609=21084720</stp>
        <stp>AMOUNT</stp>
        <stp>RMDS</stp>
        <stp/>
        <stp/>
        <tr r="G645" s="1"/>
      </tp>
    </main>
    <main first="bloomberg.rtd">
      <tp>
        <v>4.25</v>
        <stp/>
        <stp>##V3_BDPV12</stp>
        <stp>XS0203714802 Corp</stp>
        <stp>cpn</stp>
        <stp>[AutoPrice 28.xlsm]front!R1221C5</stp>
        <tr r="E1221" s="1"/>
      </tp>
    </main>
    <main first="connect.rtdsub">
      <tp>
        <v>0</v>
        <stp/>
        <stp>EBOND_POSITION|88612=16014649</stp>
        <stp>AMOUNT</stp>
        <stp>RMDS</stp>
        <stp/>
        <stp/>
        <tr r="G436" s="1"/>
      </tp>
    </main>
    <main first="bloomberg.rtd">
      <tp>
        <v>4.125</v>
        <stp/>
        <stp>##V3_BDPV12</stp>
        <stp>XS0243960290 Corp</stp>
        <stp>cpn</stp>
        <stp>[AutoPrice 28.xlsm]front!R1184C5</stp>
        <tr r="E1184" s="1"/>
      </tp>
    </main>
    <main first="connect.rtdsub">
      <tp>
        <v>0</v>
        <stp/>
        <stp>EBOND_POSITION|88618=17194151</stp>
        <stp>AMOUNT</stp>
        <stp>RMDS</stp>
        <stp/>
        <stp/>
        <tr r="G141" s="1"/>
      </tp>
    </main>
    <main first="connect.rtdsub">
      <tp>
        <v>0</v>
        <stp/>
        <stp>EBOND_POSITION|88597=13696681</stp>
        <stp>AMOUNT</stp>
        <stp>RMDS</stp>
        <stp/>
        <stp/>
        <tr r="G815" s="1"/>
      </tp>
      <tp>
        <v>0</v>
        <stp/>
        <stp>EBOND_POSITION|88606=10595301</stp>
        <stp>AMOUNT</stp>
        <stp>RMDS</stp>
        <stp/>
        <stp/>
        <tr r="G1126" s="1"/>
      </tp>
    </main>
    <main first="bloomberg.rtd">
      <tp>
        <v>3.75</v>
        <stp/>
        <stp>##V3_BDPV12</stp>
        <stp>XS0970852348 Corp</stp>
        <stp>cpn</stp>
        <stp>[AutoPrice 28.xlsm]front!R1164C5</stp>
        <tr r="E1164" s="1"/>
      </tp>
    </main>
    <main first="connect.rtdsub">
      <tp>
        <v>0</v>
        <stp/>
        <stp>EBOND_POSITION|140433=8328098</stp>
        <stp>AMOUNT</stp>
        <stp>RMDS</stp>
        <stp/>
        <stp/>
        <tr r="G183" s="1"/>
      </tp>
    </main>
    <main first="connect.rtdsub">
      <tp>
        <v>-200000</v>
        <stp/>
        <stp>EBOND_POSITION|88612=17182210</stp>
        <stp>AMOUNT</stp>
        <stp>RMDS</stp>
        <stp/>
        <stp/>
        <tr r="G568" s="1"/>
      </tp>
    </main>
    <main first="bloomberg.rtd">
      <tp>
        <v>57.037123392241334</v>
        <stp/>
        <stp>##V3_BDPV12</stp>
        <stp>BE6248644013 @bgn  Corp</stp>
        <stp>asset_swap_spd_mid</stp>
        <stp>[AutoPrice 28.xlsm]front!R381C40</stp>
        <tr r="AN381" s="1"/>
      </tp>
    </main>
    <main first="connect.rtdsub">
      <tp>
        <v>0</v>
        <stp/>
        <stp>EBOND_POSITION|88618=18683000</stp>
        <stp>AMOUNT</stp>
        <stp>RMDS</stp>
        <stp/>
        <stp/>
        <tr r="G147" s="1"/>
      </tp>
    </main>
    <main first="bloomberg.rtd">
      <tp>
        <v>5.5</v>
        <stp/>
        <stp>##V3_BDPV12</stp>
        <stp>XS0176914579 Corp</stp>
        <stp>cpn</stp>
        <stp>[AutoPrice 28.xlsm]front!R1079C5</stp>
        <tr r="E1079" s="1"/>
      </tp>
    </main>
    <main first="connect.rtdsub">
      <tp>
        <v>789000</v>
        <stp/>
        <stp>EBOND_POSITION|88612=10303158</stp>
        <stp>AMOUNT</stp>
        <stp>RMDS</stp>
        <stp/>
        <stp/>
        <tr r="G582" s="1"/>
      </tp>
    </main>
    <main first="bloomberg.rtd">
      <tp>
        <v>109.354</v>
        <stp/>
        <stp>##V3_BDPV12</stp>
        <stp>DE000A1YCQ29 @bgn Corp</stp>
        <stp>LAST_PRICE</stp>
        <stp>[AutoPrice 28.xlsm]front!R91C16</stp>
        <tr r="P91" s="1"/>
      </tp>
    </main>
    <main first="connect.rtdsub">
      <tp>
        <v>977000</v>
        <stp/>
        <stp>EBOND_POSITION|88612=13700968</stp>
        <stp>AMOUNT</stp>
        <stp>RMDS</stp>
        <stp/>
        <stp/>
        <tr r="G541" s="1"/>
      </tp>
    </main>
    <main first="bloomberg.rtd">
      <tp>
        <v>2.875</v>
        <stp/>
        <stp>##V3_BDPV12</stp>
        <stp>XS1041934800 Corp</stp>
        <stp>cpn</stp>
        <stp>[AutoPrice 28.xlsm]front!R1183C5</stp>
        <tr r="E1183" s="1"/>
      </tp>
    </main>
    <main first="connect.rtdsub">
      <tp>
        <v>156000</v>
        <stp/>
        <stp>EBOND_POSITION|88603=17580580</stp>
        <stp>AMOUNT</stp>
        <stp>RMDS</stp>
        <stp/>
        <stp/>
        <tr r="G1030" s="1"/>
      </tp>
    </main>
    <main first="connect.rtdsub">
      <tp>
        <v>679000</v>
        <stp/>
        <stp>EBOND_POSITION|88603=15580120</stp>
        <stp>AMOUNT</stp>
        <stp>RMDS</stp>
        <stp/>
        <stp/>
        <tr r="G1026" s="1"/>
      </tp>
    </main>
    <main first="bloomberg.rtd">
      <tp t="s">
        <v>FIXED</v>
        <stp/>
        <stp>##V3_BDPV12</stp>
        <stp>DE000A1AKHB8 Corp</stp>
        <stp>cpn typ</stp>
        <stp>[AutoPrice 28.xlsm]front!R52C5</stp>
        <tr r="E52" s="1"/>
      </tp>
      <tp>
        <v>3.875</v>
        <stp/>
        <stp>##V3_BDPV12</stp>
        <stp>XS0829183614 Corp</stp>
        <stp>cpn</stp>
        <stp>[AutoPrice 28.xlsm]front!R1214C5</stp>
        <tr r="E1214" s="1"/>
      </tp>
    </main>
    <main first="connect.rtdsub">
      <tp t="s">
        <v>#N/A</v>
        <stp/>
        <stp>EBOND_POSITION|142977=4669138</stp>
        <stp>AMOUNT</stp>
        <stp>RMDS</stp>
        <stp/>
        <stp/>
        <tr r="G1230" s="1"/>
      </tp>
      <tp>
        <v>2000000</v>
        <stp/>
        <stp>EBOND_POSITION|88612=17311719</stp>
        <stp>AMOUNT</stp>
        <stp>RMDS</stp>
        <stp/>
        <stp/>
        <tr r="G559" s="1"/>
      </tp>
    </main>
    <main first="bloomberg.rtd">
      <tp>
        <v>4.5</v>
        <stp/>
        <stp>##V3_BDPV12</stp>
        <stp>XS0744125302 Corp</stp>
        <stp>cpn</stp>
        <stp>[AutoPrice 28.xlsm]front!R1057C5</stp>
        <tr r="E1057" s="1"/>
      </tp>
      <tp>
        <v>1.875</v>
        <stp/>
        <stp>##V3_BDPV12</stp>
        <stp>XS1050454682 Corp</stp>
        <stp>cpn</stp>
        <stp>[AutoPrice 28.xlsm]front!R1017C5</stp>
        <tr r="E1017" s="1"/>
      </tp>
    </main>
    <main first="connect.rtdsub">
      <tp>
        <v>2584000</v>
        <stp/>
        <stp>EBOND_POSITION|88603=20282540</stp>
        <stp>AMOUNT</stp>
        <stp>RMDS</stp>
        <stp/>
        <stp/>
        <tr r="G1011" s="1"/>
      </tp>
    </main>
    <main first="bloomberg.rtd">
      <tp>
        <v>5</v>
        <stp/>
        <stp>##V3_BDPV12</stp>
        <stp>XS0765448757 Corp</stp>
        <stp>cpn</stp>
        <stp>[AutoPrice 28.xlsm]front!R1024C5</stp>
        <tr r="E1024" s="1"/>
      </tp>
      <tp>
        <v>3.75</v>
        <stp/>
        <stp>##V3_BDPV12</stp>
        <stp>XS1048428012 Corp</stp>
        <stp>cpn</stp>
        <stp>[AutoPrice 28.xlsm]front!R1270C5</stp>
        <tr r="E1270" s="1"/>
      </tp>
      <tp>
        <v>4.5</v>
        <stp/>
        <stp>##V3_BDPV12</stp>
        <stp>XS0683564156 Corp</stp>
        <stp>cpn</stp>
        <stp>[AutoPrice 28.xlsm]front!R1116C5</stp>
        <tr r="E1116" s="1"/>
      </tp>
      <tp>
        <v>2</v>
        <stp/>
        <stp>##V3_BDPV12</stp>
        <stp>XS0940278707 Corp</stp>
        <stp>cpn</stp>
        <stp>[AutoPrice 28.xlsm]front!R1089C5</stp>
        <tr r="E1089" s="1"/>
      </tp>
      <tp>
        <v>5.875</v>
        <stp/>
        <stp>##V3_BDPV12</stp>
        <stp>XS0193945655 Corp</stp>
        <stp>cpn</stp>
        <stp>[AutoPrice 28.xlsm]front!R1060C5</stp>
        <tr r="E1060" s="1"/>
      </tp>
    </main>
    <main first="connect.rtdsub">
      <tp>
        <v>0</v>
        <stp/>
        <stp>EBOND_POSITION|140142=8597512</stp>
        <stp>AMOUNT</stp>
        <stp>RMDS</stp>
        <stp/>
        <stp/>
        <tr r="G1170" s="1"/>
      </tp>
    </main>
    <main first="bloomberg.rtd">
      <tp>
        <v>6.375</v>
        <stp/>
        <stp>##V3_BDPV12</stp>
        <stp>XS0254808214 Corp</stp>
        <stp>cpn</stp>
        <stp>[AutoPrice 28.xlsm]front!R1016C5</stp>
        <tr r="E1016" s="1"/>
      </tp>
      <tp>
        <v>114.92021110583555</v>
        <stp/>
        <stp>##V3_BDPV12</stp>
        <stp>BE6000480606 @bgn  Corp</stp>
        <stp>asset_swap_spd_mid</stp>
        <stp>[AutoPrice 28.xlsm]front!R215C40</stp>
        <tr r="AN215" s="1"/>
      </tp>
    </main>
    <main first="connect.rtdsub">
      <tp>
        <v>2150000</v>
        <stp/>
        <stp>EBOND_POSITION|140142=9530638</stp>
        <stp>AMOUNT</stp>
        <stp>RMDS</stp>
        <stp/>
        <stp/>
        <tr r="G1200" s="1"/>
      </tp>
      <tp>
        <v>500000</v>
        <stp/>
        <stp>EBOND_POSITION|88597=16619319</stp>
        <stp>AMOUNT</stp>
        <stp>RMDS</stp>
        <stp/>
        <stp/>
        <tr r="G776" s="1"/>
      </tp>
    </main>
    <main first="bloomberg.rtd">
      <tp>
        <v>4.625</v>
        <stp/>
        <stp>##V3_BDPV12</stp>
        <stp>XS0695403765 Corp</stp>
        <stp>cpn</stp>
        <stp>[AutoPrice 28.xlsm]front!R1143C5</stp>
        <tr r="E1143" s="1"/>
      </tp>
      <tp>
        <v>5.25</v>
        <stp/>
        <stp>##V3_BDPV12</stp>
        <stp>XS0192503695 Corp</stp>
        <stp>cpn</stp>
        <stp>[AutoPrice 28.xlsm]front!R1154C5</stp>
        <tr r="E1154" s="1"/>
      </tp>
    </main>
    <main first="connect.rtdsub">
      <tp t="s">
        <v>#N/A</v>
        <stp/>
        <stp>EBOND_POSITION|88612=20088890</stp>
        <stp>AMOUNT</stp>
        <stp>RMDS</stp>
        <stp/>
        <stp/>
        <tr r="G579" s="1"/>
      </tp>
      <tp>
        <v>0</v>
        <stp/>
        <stp>EBOND_POSITION|88603=21108828</stp>
        <stp>AMOUNT</stp>
        <stp>RMDS</stp>
        <stp/>
        <stp/>
        <tr r="G1023" s="1"/>
      </tp>
    </main>
    <main first="connect.rtdsub">
      <tp>
        <v>0</v>
        <stp/>
        <stp>EBOND_POSITION|88612=15488780</stp>
        <stp>AMOUNT</stp>
        <stp>RMDS</stp>
        <stp/>
        <stp/>
        <tr r="G372" s="1"/>
      </tp>
      <tp>
        <v>0</v>
        <stp/>
        <stp>EBOND_POSITION|88600=19589520</stp>
        <stp>AMOUNT</stp>
        <stp>RMDS</stp>
        <stp/>
        <stp/>
        <tr r="G321" s="1"/>
      </tp>
    </main>
    <main first="bloomberg.rtd">
      <tp>
        <v>5.625</v>
        <stp/>
        <stp>##V3_BDPV12</stp>
        <stp>XS0587411595 Corp</stp>
        <stp>cpn</stp>
        <stp>[AutoPrice 28.xlsm]front!R1171C5</stp>
        <tr r="E1171" s="1"/>
      </tp>
    </main>
    <main first="connect.rtdsub">
      <tp>
        <v>0</v>
        <stp/>
        <stp>EBOND_POSITION|88606=17799511</stp>
        <stp>AMOUNT</stp>
        <stp>RMDS</stp>
        <stp/>
        <stp/>
        <tr r="G1088" s="1"/>
      </tp>
    </main>
    <main first="bloomberg.rtd">
      <tp>
        <v>102.738</v>
        <stp/>
        <stp>##V3_BDPV12</stp>
        <stp>NL0000117224 @bgn Corp</stp>
        <stp>LAST_PRICE</stp>
        <stp>[AutoPrice 28.xlsm]front!R83C16</stp>
        <tr r="P83" s="1"/>
      </tp>
      <tp>
        <v>101.762</v>
        <stp/>
        <stp>##V3_BDPV12</stp>
        <stp>XS0416215910 @bgn Corp</stp>
        <stp>LAST_PRICE</stp>
        <stp>[AutoPrice 28.xlsm]front!R58C16</stp>
        <tr r="P58" s="1"/>
      </tp>
      <tp>
        <v>110.432</v>
        <stp/>
        <stp>##V3_BDPV12</stp>
        <stp>XS0138717441 @bgn Corp</stp>
        <stp>LAST_PRICE</stp>
        <stp>[AutoPrice 28.xlsm]front!R99C16</stp>
        <tr r="P99" s="1"/>
      </tp>
      <tp>
        <v>107.27200000000001</v>
        <stp/>
        <stp>##V3_BDPV12</stp>
        <stp>XS1041042828 @bgn Corp</stp>
        <stp>LAST_PRICE</stp>
        <stp>[AutoPrice 28.xlsm]front!R78C16</stp>
        <tr r="P78" s="1"/>
      </tp>
      <tp>
        <v>77.720494901244422</v>
        <stp/>
        <stp>##V3_BDPV12</stp>
        <stp>XS0971723233 @bgn  Corp</stp>
        <stp>asset_swap_spd_mid</stp>
        <stp>[AutoPrice 28.xlsm]front!R35C40</stp>
        <tr r="AN35" s="1"/>
      </tp>
      <tp>
        <v>5.05</v>
        <stp/>
        <stp>##V3_BDPV12</stp>
        <stp>XS0440643087 @bval  Corp</stp>
        <stp>coupon</stp>
        <stp>[AutoPrice 28.xlsm]front!R667C42</stp>
        <tr r="AP667" s="1"/>
      </tp>
      <tp>
        <v>43.409456304028893</v>
        <stp/>
        <stp>##V3_BDPV12</stp>
        <stp>XS0303396062 @bgn  Corp</stp>
        <stp>asset_swap_spd_mid</stp>
        <stp>[AutoPrice 28.xlsm]front!R69C40</stp>
        <tr r="AN69" s="1"/>
      </tp>
      <tp>
        <v>172.42550193379788</v>
        <stp/>
        <stp>##V3_BDPV12</stp>
        <stp>XS0211637839 @bgn  Corp</stp>
        <stp>asset_swap_spd_mid</stp>
        <stp>[AutoPrice 28.xlsm]front!R93C40</stp>
        <tr r="AN93" s="1"/>
      </tp>
      <tp>
        <v>1.0549916046521446</v>
        <stp/>
        <stp>##V3_BDPV12</stp>
        <stp>XS0695403765 @bgn  Corp</stp>
        <stp>risk_mid</stp>
        <stp>[AutoPrice 28.xlsm]front!R1143C36</stp>
        <tr r="AJ1143" s="1"/>
      </tp>
      <tp>
        <v>8.3171995406118526</v>
        <stp/>
        <stp>##V3_BDPV12</stp>
        <stp>XS0942388462 @bgn  Corp</stp>
        <stp>risk_mid</stp>
        <stp>[AutoPrice 28.xlsm]front!R1135C36</stp>
        <tr r="AJ1135" s="1"/>
      </tp>
      <tp>
        <v>1.6932424263714552</v>
        <stp/>
        <stp>##V3_BDPV12</stp>
        <stp>XS0693855750 @bgn  Corp</stp>
        <stp>risk_mid</stp>
        <stp>[AutoPrice 28.xlsm]front!R1189C36</stp>
        <tr r="AJ1189" s="1"/>
      </tp>
      <tp>
        <v>-3.3925933417969021</v>
        <stp/>
        <stp>##V3_BDPV12</stp>
        <stp>XS0434882014 @bgn  Corp</stp>
        <stp>asset_swap_spd_mid</stp>
        <stp>[AutoPrice 28.xlsm]front!R63C40</stp>
        <tr r="AN63" s="1"/>
      </tp>
      <tp>
        <v>44.818101469073063</v>
        <stp/>
        <stp>##V3_BDPV12</stp>
        <stp>XS0805452405 @bgn  Corp</stp>
        <stp>asset_swap_spd_mid</stp>
        <stp>[AutoPrice 28.xlsm]front!R49C40</stp>
        <tr r="AN49" s="1"/>
      </tp>
      <tp>
        <v>60.098439976912502</v>
        <stp/>
        <stp>##V3_BDPV12</stp>
        <stp>XS0873665706 @bgn  Corp</stp>
        <stp>asset_swap_spd_mid</stp>
        <stp>[AutoPrice 28.xlsm]front!R74C40</stp>
        <tr r="AN74" s="1"/>
      </tp>
      <tp>
        <v>7.0217741172690751</v>
        <stp/>
        <stp>##V3_BDPV12</stp>
        <stp>XS0791007734 @bgn  Corp</stp>
        <stp>risk_mid</stp>
        <stp>[AutoPrice 28.xlsm]front!R1117C36</stp>
        <tr r="AJ1117" s="1"/>
      </tp>
      <tp>
        <v>2.9846512396495939</v>
        <stp/>
        <stp>##V3_BDPV12</stp>
        <stp>XS0294547285 @bgn  Corp</stp>
        <stp>risk_mid</stp>
        <stp>[AutoPrice 28.xlsm]front!R1114C36</stp>
        <tr r="AJ1114" s="1"/>
      </tp>
      <tp>
        <v>8.8317238466366632</v>
        <stp/>
        <stp>##V3_BDPV12</stp>
        <stp>XS1041934800 @bgn  Corp</stp>
        <stp>risk_mid</stp>
        <stp>[AutoPrice 28.xlsm]front!R1183C36</stp>
        <tr r="AJ1183" s="1"/>
      </tp>
      <tp>
        <v>2.3931310603089173</v>
        <stp/>
        <stp>##V3_BDPV12</stp>
        <stp>XS0550634355 @bgn  Corp</stp>
        <stp>risk_mid</stp>
        <stp>[AutoPrice 28.xlsm]front!R1097C36</stp>
        <tr r="AJ1097" s="1"/>
      </tp>
      <tp>
        <v>5.1698961355455708</v>
        <stp/>
        <stp>##V3_BDPV12</stp>
        <stp>XS1028600473 @bgn  Corp</stp>
        <stp>risk_mid</stp>
        <stp>[AutoPrice 28.xlsm]front!R1250C36</stp>
        <tr r="AJ1250" s="1"/>
      </tp>
      <tp>
        <v>8.7037649488486579</v>
        <stp/>
        <stp>##V3_BDPV12</stp>
        <stp>XS1050846507 @bgn  Corp</stp>
        <stp>risk_mid</stp>
        <stp>[AutoPrice 28.xlsm]front!R1040C36</stp>
        <tr r="AJ1040" s="1"/>
      </tp>
      <tp>
        <v>3.2244386256607527</v>
        <stp/>
        <stp>##V3_BDPV12</stp>
        <stp>XS0433001137 @bgn  Corp</stp>
        <stp>risk_mid</stp>
        <stp>[AutoPrice 28.xlsm]front!R1107C36</stp>
        <tr r="AJ1107" s="1"/>
      </tp>
      <tp>
        <v>4.75</v>
        <stp/>
        <stp>##V3_BDPV12</stp>
        <stp>DE000A1YCQ29 @bgn  Corp</stp>
        <stp>coupon</stp>
        <stp>[AutoPrice 28.xlsm]front!R91C42</stp>
        <tr r="AP91" s="1"/>
      </tp>
      <tp>
        <v>3.2567918675638907</v>
        <stp/>
        <stp>##V3_BDPV12</stp>
        <stp>XS1056927061 @bgn  Corp</stp>
        <stp>risk_mid</stp>
        <stp>[AutoPrice 28.xlsm]front!R1090C36</stp>
        <tr r="AJ1090" s="1"/>
      </tp>
      <tp>
        <v>3.1951312312720859</v>
        <stp/>
        <stp>##V3_BDPV12</stp>
        <stp>XS0306644344 @bgn  Corp</stp>
        <stp>risk_mid</stp>
        <stp>[AutoPrice 28.xlsm]front!R1145C36</stp>
        <tr r="AJ1145" s="1"/>
      </tp>
      <tp>
        <v>8.9441708420480381</v>
        <stp/>
        <stp>##V3_BDPV12</stp>
        <stp>XS1019326641 @bgn  Corp</stp>
        <stp>risk_mid</stp>
        <stp>[AutoPrice 28.xlsm]front!R1220C36</stp>
        <tr r="AJ1220" s="1"/>
      </tp>
      <tp>
        <v>2.0226414134953075</v>
        <stp/>
        <stp>##V3_BDPV12</stp>
        <stp>XS0254720633 @bgn  Corp</stp>
        <stp>risk_mid</stp>
        <stp>[AutoPrice 28.xlsm]front!R1106C36</stp>
        <tr r="AJ1106" s="1"/>
      </tp>
      <tp>
        <v>1.7023478671717385</v>
        <stp/>
        <stp>##V3_BDPV12</stp>
        <stp>XS0411044653 @bgn  Corp</stp>
        <stp>risk_mid</stp>
        <stp>[AutoPrice 28.xlsm]front!R1155C36</stp>
        <tr r="AJ1155" s="1"/>
      </tp>
      <tp>
        <v>4.6957105253547127</v>
        <stp/>
        <stp>##V3_BDPV12</stp>
        <stp>XS1061410962 @bgn  Corp</stp>
        <stp>risk_mid</stp>
        <stp>[AutoPrice 28.xlsm]front!R1216C36</stp>
        <tr r="AJ1216" s="1"/>
      </tp>
      <tp>
        <v>19.767529647858222</v>
        <stp/>
        <stp>##V3_BDPV12</stp>
        <stp>XS0925519380 @bgn  Corp</stp>
        <stp>asset_swap_spd_mid</stp>
        <stp>[AutoPrice 28.xlsm]front!R23C40</stp>
        <tr r="AN23" s="1"/>
      </tp>
      <tp>
        <v>5.5280584112480824</v>
        <stp/>
        <stp>##V3_BDPV12</stp>
        <stp>AT0000A100E2 @bgn  Corp</stp>
        <stp>risk_mid</stp>
        <stp>[AutoPrice 28.xlsm]front!R1030C36</stp>
        <tr r="AJ1030" s="1"/>
      </tp>
      <tp>
        <v>4.5754543685070814</v>
        <stp/>
        <stp>##V3_BDPV12</stp>
        <stp>IT0004869985 @bgn  Corp</stp>
        <stp>risk_mid</stp>
        <stp>[AutoPrice 28.xlsm]front!R1056C36</stp>
        <tr r="AJ1056" s="1"/>
      </tp>
      <tp>
        <v>6.6191527094247249</v>
        <stp/>
        <stp>##V3_BDPV12</stp>
        <stp>FR0011531730 @bgn  Corp</stp>
        <stp>risk_mid</stp>
        <stp>[AutoPrice 28.xlsm]front!R1242C36</stp>
        <tr r="AJ1242" s="1"/>
      </tp>
      <tp>
        <v>4.45</v>
        <stp/>
        <stp>##V3_BDPV12</stp>
        <stp>FR0011391820 @bgn  Corp</stp>
        <stp>coupon</stp>
        <stp>[AutoPrice 28.xlsm]front!R1265C42</stp>
        <tr r="AP1265" s="1"/>
      </tp>
      <tp>
        <v>5.875</v>
        <stp/>
        <stp>##V3_BDPV12</stp>
        <stp>XS0559641146 @bgn  Corp</stp>
        <stp>coupon</stp>
        <stp>[AutoPrice 28.xlsm]front!R1004C42</stp>
        <tr r="AP1004" s="1"/>
      </tp>
      <tp>
        <v>8.25</v>
        <stp/>
        <stp>##V3_BDPV12</stp>
        <stp>XS0409153110 @bgn  Corp</stp>
        <stp>coupon</stp>
        <stp>[AutoPrice 28.xlsm]front!R1112C42</stp>
        <tr r="AP1112" s="1"/>
      </tp>
      <tp>
        <v>3.5</v>
        <stp/>
        <stp>##V3_BDPV12</stp>
        <stp>XS0879869187 @bgn  Corp</stp>
        <stp>coupon</stp>
        <stp>[AutoPrice 28.xlsm]front!R1197C42</stp>
        <tr r="AP1197" s="1"/>
      </tp>
      <tp>
        <v>1.5</v>
        <stp/>
        <stp>##V3_BDPV12</stp>
        <stp>XS1061410962 @bgn  Corp</stp>
        <stp>coupon</stp>
        <stp>[AutoPrice 28.xlsm]front!R1216C42</stp>
        <tr r="AP1216" s="1"/>
      </tp>
      <tp>
        <v>3.375</v>
        <stp/>
        <stp>##V3_BDPV12</stp>
        <stp>XS0479542150 @bgn  Corp</stp>
        <stp>coupon</stp>
        <stp>[AutoPrice 28.xlsm]front!R1169C42</stp>
        <tr r="AP1169" s="1"/>
      </tp>
      <tp>
        <v>4</v>
        <stp/>
        <stp>##V3_BDPV12</stp>
        <stp>XS0521000975 @bgn  Corp</stp>
        <stp>coupon</stp>
        <stp>[AutoPrice 28.xlsm]front!R1161C42</stp>
        <tr r="AP1161" s="1"/>
      </tp>
      <tp>
        <v>3.75</v>
        <stp/>
        <stp>##V3_BDPV12</stp>
        <stp>XS1048428012 @bgn  Corp</stp>
        <stp>coupon</stp>
        <stp>[AutoPrice 28.xlsm]front!R1270C42</stp>
        <tr r="AP1270" s="1"/>
      </tp>
      <tp>
        <v>4.5</v>
        <stp/>
        <stp>##V3_BDPV12</stp>
        <stp>XS0829209195 @bgn  Corp</stp>
        <stp>coupon</stp>
        <stp>[AutoPrice 28.xlsm]front!R1192C42</stp>
        <tr r="AP1192" s="1"/>
      </tp>
      <tp>
        <v>4.25</v>
        <stp/>
        <stp>##V3_BDPV12</stp>
        <stp>XS0718395089 @bgn  Corp</stp>
        <stp>coupon</stp>
        <stp>[AutoPrice 28.xlsm]front!R1205C42</stp>
        <tr r="AP1205" s="1"/>
      </tp>
      <tp>
        <v>3.625</v>
        <stp/>
        <stp>##V3_BDPV12</stp>
        <stp>XS0858803066 @bgn  Corp</stp>
        <stp>coupon</stp>
        <stp>[AutoPrice 28.xlsm]front!R1142C42</stp>
        <tr r="AP1142" s="1"/>
      </tp>
      <tp>
        <v>5.25</v>
        <stp/>
        <stp>##V3_BDPV12</stp>
        <stp>FR0000473993 @bgn  Corp</stp>
        <stp>coupon</stp>
        <stp>[AutoPrice 28.xlsm]front!R1071C42</stp>
        <tr r="AP1071" s="1"/>
      </tp>
      <tp>
        <v>4.125</v>
        <stp/>
        <stp>##V3_BDPV12</stp>
        <stp>USG0446NAG90 @bgn  Corp</stp>
        <stp>coupon</stp>
        <stp>[AutoPrice 28.xlsm]front!R914C42</stp>
        <tr r="AP914" s="1"/>
      </tp>
      <tp>
        <v>4.5</v>
        <stp/>
        <stp>##V3_BDPV12</stp>
        <stp>FR0010870949 @bgn  Corp</stp>
        <stp>coupon</stp>
        <stp>[AutoPrice 28.xlsm]front!R1049C42</stp>
        <tr r="AP1049" s="1"/>
      </tp>
      <tp>
        <v>256.44775504963604</v>
        <stp/>
        <stp>##V3_BDPV12</stp>
        <stp>XS0492535835 @bval  Corp</stp>
        <stp>asset_swap_spd_mid</stp>
        <stp>[AutoPrice 28.xlsm]front!R43C40</stp>
        <tr r="AN43" s="1"/>
      </tp>
    </main>
    <main first="connect.rtdsub">
      <tp t="s">
        <v>EWE 5 1/4 16 Jul</v>
        <stp/>
        <stp>EBOND_LDN|8348689</stp>
        <stp>DSPLY_NAME</stp>
        <stp>RMDS</stp>
        <stp/>
        <stp/>
        <tr r="AQ276" s="1"/>
      </tp>
      <tp t="s">
        <v xml:space="preserve">DT 5 7/8 10 Sep </v>
        <stp/>
        <stp>EBOND_LDN|7389935</stp>
        <stp>DSPLY_NAME</stp>
        <stp>RMDS</stp>
        <stp/>
        <stp/>
        <tr r="AQ609" s="1"/>
      </tp>
      <tp t="s">
        <v>SANFP 4 1/8 11 O</v>
        <stp/>
        <stp>EBOND_LDN|8559628</stp>
        <stp>DSPLY_NAME</stp>
        <stp>RMDS</stp>
        <stp/>
        <stp/>
        <tr r="AQ208" s="1"/>
      </tp>
    </main>
    <main first="bloomberg.rtd">
      <tp>
        <v>5.75</v>
        <stp/>
        <stp>##V3_BDPV12</stp>
        <stp>DE000A0TT2M2 @bgn  Corp</stp>
        <stp>coupon</stp>
        <stp>[AutoPrice 28.xlsm]front!R611C42</stp>
        <tr r="AP611" s="1"/>
      </tp>
    </main>
    <main first="connect.rtdsub">
      <tp t="s">
        <v>EDF 5 5/8 21 Feb</v>
        <stp/>
        <stp>EBOND_LDN|2146389</stp>
        <stp>DSPLY_NAME</stp>
        <stp>RMDS</stp>
        <stp/>
        <stp/>
        <tr r="AQ254" s="1"/>
      </tp>
      <tp t="s">
        <v>EDF 4 5/8 11 Sep</v>
        <stp/>
        <stp>EBOND_LDN|8486055</stp>
        <stp>DSPLY_NAME</stp>
        <stp>RMDS</stp>
        <stp/>
        <stp/>
        <tr r="AQ250" s="1"/>
      </tp>
      <tp t="s">
        <v xml:space="preserve">TELEFO 5.496 01 </v>
        <stp/>
        <stp>EBOND_LDN|8047969</stp>
        <stp>DSPLY_NAME</stp>
        <stp>RMDS</stp>
        <stp/>
        <stp/>
        <tr r="AQ688" s="1"/>
      </tp>
      <tp t="s">
        <v xml:space="preserve">DT 6 5/8 29 Mar </v>
        <stp/>
        <stp>EBOND_LDN|2187825</stp>
        <stp>DSPLY_NAME</stp>
        <stp>RMDS</stp>
        <stp/>
        <stp/>
        <tr r="AQ615" s="1"/>
      </tp>
      <tp t="s">
        <v>SEVFP 6 1/4 08 A</v>
        <stp/>
        <stp>EBOND_LDN|8087385</stp>
        <stp>DSPLY_NAME</stp>
        <stp>RMDS</stp>
        <stp/>
        <stp/>
        <tr r="AQ325" s="1"/>
      </tp>
      <tp t="s">
        <v xml:space="preserve">SRENVX 5.252 29 </v>
        <stp/>
        <stp>EBOND_LDN|4884665</stp>
        <stp>DSPLY_NAME</stp>
        <stp>RMDS</stp>
        <stp/>
        <stp/>
        <tr r="AQ143" s="1"/>
      </tp>
      <tp t="s">
        <v>HERIM 4 1/2 03 D</v>
        <stp/>
        <stp>EBOND_LDN|8694594</stp>
        <stp>DSPLY_NAME</stp>
        <stp>RMDS</stp>
        <stp/>
        <stp/>
        <tr r="AQ1185" s="1"/>
      </tp>
      <tp t="s">
        <v>#N/A</v>
        <stp/>
        <stp>EBOND_LDN|4594974</stp>
        <stp>DSPLY_NAME</stp>
        <stp>RMDS</stp>
        <stp/>
        <stp/>
        <tr r="AQ16" s="1"/>
      </tp>
      <tp t="s">
        <v xml:space="preserve">HOLNVX 6.351 06 </v>
        <stp/>
        <stp>EBOND_LDN|8385865</stp>
        <stp>DSPLY_NAME</stp>
        <stp>RMDS</stp>
        <stp/>
        <stp/>
        <tr r="AQ976" s="1"/>
      </tp>
      <tp t="s">
        <v>EDF 5 3/8 29 May</v>
        <stp/>
        <stp>EBOND_LDN|7085855</stp>
        <stp>DSPLY_NAME</stp>
        <stp>RMDS</stp>
        <stp/>
        <stp/>
        <tr r="AQ243" s="1"/>
      </tp>
      <tp t="s">
        <v>#N/A</v>
        <stp/>
        <stp>EBOND_LDN|7092324</stp>
        <stp>DSPLY_NAME</stp>
        <stp>RMDS</stp>
        <stp/>
        <stp/>
        <tr r="AQ266" s="1"/>
      </tp>
      <tp t="s">
        <v>BMW 5 28 May 201</v>
        <stp/>
        <stp>EBOND_LDN|7052198</stp>
        <stp>DSPLY_NAME</stp>
        <stp>RMDS</stp>
        <stp/>
        <stp/>
        <tr r="AQ759" s="1"/>
      </tp>
      <tp t="s">
        <v>AIFP 5 1/4 18 Ju</v>
        <stp/>
        <stp>EBOND_LDN|6282855</stp>
        <stp>DSPLY_NAME</stp>
        <stp>RMDS</stp>
        <stp/>
        <stp/>
        <tr r="AQ920" s="1"/>
      </tp>
      <tp t="s">
        <v>REPSM 4 5/8 08 O</v>
        <stp/>
        <stp>EBOND_LDN|3141889</stp>
        <stp>DSPLY_NAME</stp>
        <stp>RMDS</stp>
        <stp/>
        <stp/>
        <tr r="AQ1204" s="1"/>
      </tp>
      <tp t="s">
        <v xml:space="preserve">GLENLN 7 1/2 06 </v>
        <stp/>
        <stp>EBOND_LDN|9551538</stp>
        <stp>DSPLY_NAME</stp>
        <stp>RMDS</stp>
        <stp/>
        <stp/>
        <tr r="AQ1241" s="1"/>
      </tp>
      <tp t="s">
        <v>HOFP 2 3/4 19 Oc</v>
        <stp/>
        <stp>EBOND_LDN|9591724</stp>
        <stp>DSPLY_NAME</stp>
        <stp>RMDS</stp>
        <stp/>
        <stp/>
        <tr r="AQ1097" s="1"/>
      </tp>
    </main>
    <main first="bloomberg.rtd">
      <tp>
        <v>3.5</v>
        <stp/>
        <stp>##V3_BDPV12</stp>
        <stp>FR0011119460 Corp</stp>
        <stp>cpn</stp>
        <stp>[AutoPrice 28.xlsm]front!R1132C5</stp>
        <tr r="E1132" s="1"/>
      </tp>
      <tp>
        <v>14.180187769685881</v>
        <stp/>
        <stp>##V3_BDPV12</stp>
        <stp>FR0010096123 @bgn  Corp</stp>
        <stp>asset_swap_spd_mid</stp>
        <stp>[AutoPrice 28.xlsm]front!R918C40</stp>
        <tr r="AN918" s="1"/>
      </tp>
      <tp>
        <v>34.139326447687949</v>
        <stp/>
        <stp>##V3_BDPV12</stp>
        <stp>DE000A0T5X07 @bgn  Corp</stp>
        <stp>asset_swap_spd_mid</stp>
        <stp>[AutoPrice 28.xlsm]front!R614C40</stp>
        <tr r="AN614" s="1"/>
      </tp>
      <tp>
        <v>153.2793144705995</v>
        <stp/>
        <stp>##V3_BDPV12</stp>
        <stp>FR0010176032 @bgn  Corp</stp>
        <stp>asset_swap_spd_mid</stp>
        <stp>[AutoPrice 28.xlsm]front!R848C40</stp>
        <tr r="AN848" s="1"/>
      </tp>
      <tp>
        <v>3.625</v>
        <stp/>
        <stp>##V3_BDPV12</stp>
        <stp>FR0010948240 Corp</stp>
        <stp>cpn</stp>
        <stp>[AutoPrice 28.xlsm]front!R1047C5</stp>
        <tr r="E1047" s="1"/>
      </tp>
      <tp>
        <v>100.01900000000001</v>
        <stp/>
        <stp>##V3_BDPV12</stp>
        <stp>US36962GU517 @bgn Corp</stp>
        <stp>LAST_PRICE</stp>
        <stp>[AutoPrice 28.xlsm]front!R16C16</stp>
        <tr r="P16" s="1"/>
      </tp>
      <tp>
        <v>-13.150057765340129</v>
        <stp/>
        <stp>##V3_BDPV12</stp>
        <stp>FR0010526848 @bgn  Corp</stp>
        <stp>asset_swap_spd_mid</stp>
        <stp>[AutoPrice 28.xlsm]front!R421C40</stp>
        <tr r="AN421" s="1"/>
      </tp>
      <tp t="s">
        <v>GE</v>
        <stp/>
        <stp>##V3_BDPV12</stp>
        <stp>XS0195116008 Corp</stp>
        <stp>ticker</stp>
        <stp>[AutoPrice 28.xlsm]front!R6C4</stp>
        <tr r="D6" s="1"/>
      </tp>
      <tp>
        <v>55.233507372908811</v>
        <stp/>
        <stp>##V3_BDPV12</stp>
        <stp>FR0011236983 @bgn  Corp</stp>
        <stp>asset_swap_spd_mid</stp>
        <stp>[AutoPrice 28.xlsm]front!R511C40</stp>
        <tr r="AN511" s="1"/>
      </tp>
      <tp>
        <v>57.942434894741162</v>
        <stp/>
        <stp>##V3_BDPV12</stp>
        <stp>FR0010916734 @bgn  Corp</stp>
        <stp>asset_swap_spd_mid</stp>
        <stp>[AutoPrice 28.xlsm]front!R849C40</stp>
        <tr r="AN849" s="1"/>
      </tp>
      <tp>
        <v>4</v>
        <stp/>
        <stp>##V3_BDPV12</stp>
        <stp>FR0010801761 Corp</stp>
        <stp>cpn</stp>
        <stp>[AutoPrice 28.xlsm]front!R1042C5</stp>
        <tr r="E1042" s="1"/>
      </tp>
      <tp>
        <v>58.896590505862676</v>
        <stp/>
        <stp>##V3_BDPV12</stp>
        <stp>FR0011536614 @bgn  Corp</stp>
        <stp>asset_swap_spd_mid</stp>
        <stp>[AutoPrice 28.xlsm]front!R739C40</stp>
        <tr r="AN739" s="1"/>
      </tp>
      <tp>
        <v>14.90477804599927</v>
        <stp/>
        <stp>##V3_BDPV12</stp>
        <stp>FR0000487258 @bgn  Corp</stp>
        <stp>asset_swap_spd_mid</stp>
        <stp>[AutoPrice 28.xlsm]front!R240C40</stp>
        <tr r="AN240" s="1"/>
      </tp>
      <tp>
        <v>247.98429586543998</v>
        <stp/>
        <stp>##V3_BDPV12</stp>
        <stp>FR0011376201 @bgn  Corp</stp>
        <stp>asset_swap_spd_mid</stp>
        <stp>[AutoPrice 28.xlsm]front!R297C40</stp>
        <tr r="AN297" s="1"/>
      </tp>
      <tp>
        <v>80.442952978092137</v>
        <stp/>
        <stp>##V3_BDPV12</stp>
        <stp>FR0011076462 @bgn  Corp</stp>
        <stp>asset_swap_spd_mid</stp>
        <stp>[AutoPrice 28.xlsm]front!R742C40</stp>
        <tr r="AN742" s="1"/>
      </tp>
      <tp>
        <v>19.748428856188433</v>
        <stp/>
        <stp>##V3_BDPV12</stp>
        <stp>FR0010806745 @bgn  Corp</stp>
        <stp>asset_swap_spd_mid</stp>
        <stp>[AutoPrice 28.xlsm]front!R566C40</stp>
        <tr r="AN566" s="1"/>
      </tp>
      <tp>
        <v>24.126590998103168</v>
        <stp/>
        <stp>##V3_BDPV12</stp>
        <stp>FR0011156017 @bgn  Corp</stp>
        <stp>asset_swap_spd_mid</stp>
        <stp>[AutoPrice 28.xlsm]front!R394C40</stp>
        <tr r="AN394" s="1"/>
      </tp>
      <tp>
        <v>-15.100516464762023</v>
        <stp/>
        <stp>##V3_BDPV12</stp>
        <stp>FR0010746016 @bgn  Corp</stp>
        <stp>asset_swap_spd_mid</stp>
        <stp>[AutoPrice 28.xlsm]front!R393C40</stp>
        <tr r="AN393" s="1"/>
      </tp>
      <tp>
        <v>39.362516506546903</v>
        <stp/>
        <stp>##V3_BDPV12</stp>
        <stp>FR0010746008 @bgn  Corp</stp>
        <stp>asset_swap_spd_mid</stp>
        <stp>[AutoPrice 28.xlsm]front!R397C40</stp>
        <tr r="AN397" s="1"/>
      </tp>
      <tp>
        <v>7.375</v>
        <stp/>
        <stp>##V3_BDPV12</stp>
        <stp>FR0010737882 Corp</stp>
        <stp>cpn</stp>
        <stp>[AutoPrice 28.xlsm]front!R1072C5</stp>
        <tr r="E1072" s="1"/>
      </tp>
      <tp>
        <v>5</v>
        <stp/>
        <stp>##V3_BDPV12</stp>
        <stp>FR0011697028 Corp</stp>
        <stp>cpn</stp>
        <stp>[AutoPrice 28.xlsm]front!R1232C5</stp>
        <tr r="E1232" s="1"/>
      </tp>
      <tp>
        <v>6.0764560809608783</v>
        <stp/>
        <stp>##V3_BDPV12</stp>
        <stp>FR0010766329 @bgn  Corp</stp>
        <stp>asset_swap_spd_mid</stp>
        <stp>[AutoPrice 28.xlsm]front!R570C40</stp>
        <tr r="AN570" s="1"/>
      </tp>
      <tp>
        <v>4.375</v>
        <stp/>
        <stp>##V3_BDPV12</stp>
        <stp>ES0211845203 Corp</stp>
        <stp>cpn</stp>
        <stp>[AutoPrice 28.xlsm]front!R1036C5</stp>
        <tr r="E1036" s="1"/>
      </tp>
      <tp>
        <v>4.625</v>
        <stp/>
        <stp>##V3_BDPV12</stp>
        <stp>ES0211845237 Corp</stp>
        <stp>cpn</stp>
        <stp>[AutoPrice 28.xlsm]front!R1032C5</stp>
        <tr r="E1032" s="1"/>
      </tp>
      <tp>
        <v>4</v>
        <stp/>
        <stp>##V3_BDPV12</stp>
        <stp>AT0000A100E2 Corp</stp>
        <stp>cpn</stp>
        <stp>[AutoPrice 28.xlsm]front!R1030C5</stp>
        <tr r="E1030" s="1"/>
      </tp>
    </main>
    <main first="connect.rtdsub">
      <tp>
        <v>1307000</v>
        <stp/>
        <stp>EBOND_POSITION|88609=21184823</stp>
        <stp>AMOUNT</stp>
        <stp>RMDS</stp>
        <stp/>
        <stp/>
        <tr r="G659" s="1"/>
      </tp>
    </main>
    <main first="bloomberg.rtd">
      <tp>
        <v>2.625</v>
        <stp/>
        <stp>##V3_BDPV12</stp>
        <stp>XS0933604943 Corp</stp>
        <stp>cpn</stp>
        <stp>[AutoPrice 28.xlsm]front!R1209C5</stp>
        <tr r="E1209" s="1"/>
      </tp>
    </main>
    <main first="connect.rtdsub">
      <tp>
        <v>0</v>
        <stp/>
        <stp>EBOND_POSITION|88603=16027979</stp>
        <stp>AMOUNT</stp>
        <stp>RMDS</stp>
        <stp/>
        <stp/>
        <tr r="G999" s="1"/>
      </tp>
    </main>
    <main first="bloomberg.rtd">
      <tp>
        <v>4.875</v>
        <stp/>
        <stp>##V3_BDPV12</stp>
        <stp>XS0619706657 Corp</stp>
        <stp>cpn</stp>
        <stp>[AutoPrice 28.xlsm]front!R1202C5</stp>
        <tr r="E1202" s="1"/>
      </tp>
      <tp>
        <v>3.25</v>
        <stp/>
        <stp>##V3_BDPV12</stp>
        <stp>XS1019326641 Corp</stp>
        <stp>cpn</stp>
        <stp>[AutoPrice 28.xlsm]front!R1220C5</stp>
        <tr r="E1220" s="1"/>
      </tp>
      <tp>
        <v>5.875</v>
        <stp/>
        <stp>##V3_BDPV12</stp>
        <stp>XS0559641146 Corp</stp>
        <stp>cpn</stp>
        <stp>[AutoPrice 28.xlsm]front!R1004C5</stp>
        <tr r="E1004" s="1"/>
      </tp>
      <tp>
        <v>6.75</v>
        <stp/>
        <stp>##V3_BDPV12</stp>
        <stp>XS0459131636 Corp</stp>
        <stp>cpn</stp>
        <stp>[AutoPrice 28.xlsm]front!R1092C5</stp>
        <tr r="E1092" s="1"/>
      </tp>
      <tp>
        <v>5.875</v>
        <stp/>
        <stp>##V3_BDPV12</stp>
        <stp>XS1050461034 Corp</stp>
        <stp>cpn</stp>
        <stp>[AutoPrice 28.xlsm]front!R1261C5</stp>
        <tr r="E1261" s="1"/>
      </tp>
    </main>
    <main first="connect.rtdsub">
      <tp>
        <v>-200000</v>
        <stp/>
        <stp>EBOND_POSITION|88615=15524219</stp>
        <stp>AMOUNT</stp>
        <stp>RMDS</stp>
        <stp/>
        <stp/>
        <tr r="G73" s="1"/>
      </tp>
    </main>
    <main first="bloomberg.rtd">
      <tp>
        <v>3.875</v>
        <stp/>
        <stp>##V3_BDPV12</stp>
        <stp>XS0630817442 Corp</stp>
        <stp>cpn</stp>
        <stp>[AutoPrice 28.xlsm]front!R1126C5</stp>
        <tr r="E1126" s="1"/>
      </tp>
    </main>
    <main first="connect.rtdsub">
      <tp>
        <v>1612000</v>
        <stp/>
        <stp>EBOND_POSITION|88609=15425689</stp>
        <stp>AMOUNT</stp>
        <stp>RMDS</stp>
        <stp/>
        <stp/>
        <tr r="G708" s="1"/>
      </tp>
      <tp>
        <v>2300000</v>
        <stp/>
        <stp>EBOND_POSITION|88618=17435638</stp>
        <stp>AMOUNT</stp>
        <stp>RMDS</stp>
        <stp/>
        <stp/>
        <tr r="G82" s="1"/>
      </tp>
    </main>
    <main first="bloomberg.rtd">
      <tp>
        <v>4.875</v>
        <stp/>
        <stp>##V3_BDPV12</stp>
        <stp>XS0733696495 Corp</stp>
        <stp>cpn</stp>
        <stp>[AutoPrice 28.xlsm]front!R1208C5</stp>
        <tr r="E1208" s="1"/>
      </tp>
    </main>
    <main first="connect.rtdsub">
      <tp>
        <v>3900000</v>
        <stp/>
        <stp>EBOND_POSITION|88600=17435328</stp>
        <stp>AMOUNT</stp>
        <stp>RMDS</stp>
        <stp/>
        <stp/>
        <tr r="G259" s="1"/>
      </tp>
    </main>
    <main first="bloomberg.rtd">
      <tp>
        <v>5.625</v>
        <stp/>
        <stp>##V3_BDPV12</stp>
        <stp>XS0362224841 Corp</stp>
        <stp>cpn</stp>
        <stp>[AutoPrice 28.xlsm]front!R1193C5</stp>
        <tr r="E1193" s="1"/>
      </tp>
    </main>
    <main first="connect.rtdsub">
      <tp>
        <v>0</v>
        <stp/>
        <stp>EBOND_POSITION|140433=8998630</stp>
        <stp>AMOUNT</stp>
        <stp>RMDS</stp>
        <stp/>
        <stp/>
        <tr r="G193" s="1"/>
      </tp>
      <tp>
        <v>26000</v>
        <stp/>
        <stp>EBOND_POSITION|88606=21181933</stp>
        <stp>AMOUNT</stp>
        <stp>RMDS</stp>
        <stp/>
        <stp/>
        <tr r="G1090" s="1"/>
      </tp>
    </main>
    <main first="bloomberg.rtd">
      <tp>
        <v>4.25</v>
        <stp/>
        <stp>##V3_BDPV12</stp>
        <stp>XS1028600473 Corp</stp>
        <stp>cpn</stp>
        <stp>[AutoPrice 28.xlsm]front!R1250C5</stp>
        <tr r="E1250" s="1"/>
      </tp>
    </main>
    <main first="connect.rtdsub">
      <tp>
        <v>0</v>
        <stp/>
        <stp>EBOND_POSITION|88612=19482483</stp>
        <stp>AMOUNT</stp>
        <stp>RMDS</stp>
        <stp/>
        <stp/>
        <tr r="G479" s="1"/>
      </tp>
    </main>
    <main first="bloomberg.rtd">
      <tp>
        <v>4.75</v>
        <stp/>
        <stp>##V3_BDPV12</stp>
        <stp>XS0331141332 Corp</stp>
        <stp>cpn</stp>
        <stp>[AutoPrice 28.xlsm]front!R1156C5</stp>
        <tr r="E1156" s="1"/>
      </tp>
    </main>
    <main first="connect.rtdsub">
      <tp>
        <v>5200000</v>
        <stp/>
        <stp>EBOND_POSITION|88618=13792522</stp>
        <stp>AMOUNT</stp>
        <stp>RMDS</stp>
        <stp/>
        <stp/>
        <tr r="G146" s="1"/>
      </tp>
    </main>
    <main first="bloomberg.rtd">
      <tp>
        <v>1.625</v>
        <stp/>
        <stp>##V3_BDPV12</stp>
        <stp>XS1056927061 Corp</stp>
        <stp>cpn</stp>
        <stp>[AutoPrice 28.xlsm]front!R1090C5</stp>
        <tr r="E1090" s="1"/>
      </tp>
      <tp>
        <v>8.25</v>
        <stp/>
        <stp>##V3_BDPV12</stp>
        <stp>XS0409153110 Corp</stp>
        <stp>cpn</stp>
        <stp>[AutoPrice 28.xlsm]front!R1112C5</stp>
        <tr r="E1112" s="1"/>
      </tp>
    </main>
    <main first="connect.rtdsub">
      <tp>
        <v>-30000</v>
        <stp/>
        <stp>EBOND_POSITION|88615=19223589</stp>
        <stp>AMOUNT</stp>
        <stp>RMDS</stp>
        <stp/>
        <stp/>
        <tr r="G35" s="1"/>
      </tp>
    </main>
    <main first="connect.rtdsub">
      <tp>
        <v>50000</v>
        <stp/>
        <stp>EBOND_POSITION|88612=13593762</stp>
        <stp>AMOUNT</stp>
        <stp>RMDS</stp>
        <stp/>
        <stp/>
        <tr r="G491" s="1"/>
      </tp>
    </main>
    <main first="bloomberg.rtd">
      <tp>
        <v>2.375</v>
        <stp/>
        <stp>##V3_BDPV12</stp>
        <stp>XS1050846507 Corp</stp>
        <stp>cpn</stp>
        <stp>[AutoPrice 28.xlsm]front!R1040C5</stp>
        <tr r="E1040" s="1"/>
      </tp>
    </main>
    <main first="connect.rtdsub">
      <tp t="s">
        <v>#N/A</v>
        <stp/>
        <stp>EBOND_POSITION|88606=21233658</stp>
        <stp>AMOUNT</stp>
        <stp>RMDS</stp>
        <stp/>
        <stp/>
        <tr r="G1124" s="1"/>
      </tp>
      <tp>
        <v>1089000</v>
        <stp/>
        <stp>EBOND_POSITION|88606=12991442</stp>
        <stp>AMOUNT</stp>
        <stp>RMDS</stp>
        <stp/>
        <stp/>
        <tr r="G1057" s="1"/>
      </tp>
    </main>
    <main first="bloomberg.rtd">
      <tp>
        <v>5.25</v>
        <stp/>
        <stp>##V3_BDPV12</stp>
        <stp>XS0266838746 Corp</stp>
        <stp>cpn</stp>
        <stp>[AutoPrice 28.xlsm]front!R1254C5</stp>
        <tr r="E1254" s="1"/>
      </tp>
    </main>
    <main first="connect.rtdsub">
      <tp>
        <v>-671000</v>
        <stp/>
        <stp>EBOND_POSITION|140433=9984881</stp>
        <stp>AMOUNT</stp>
        <stp>RMDS</stp>
        <stp/>
        <stp/>
        <tr r="G176" s="1"/>
      </tp>
    </main>
    <main first="bloomberg.rtd">
      <tp>
        <v>3.2237366630269548</v>
        <stp/>
        <stp>##V3_BDPV12</stp>
        <stp>XS0319639745 @bval  Corp</stp>
        <stp>risk_mid</stp>
        <stp>[AutoPrice 28.xlsm]front!R44C36</stp>
        <tr r="AJ44" s="1"/>
      </tp>
      <tp>
        <v>3</v>
        <stp/>
        <stp>##V3_BDPV12</stp>
        <stp>XS0953199634 Corp</stp>
        <stp>cpn</stp>
        <stp>[AutoPrice 28.xlsm]front!R1067C5</stp>
        <tr r="E1067" s="1"/>
      </tp>
      <tp>
        <v>5.375</v>
        <stp/>
        <stp>##V3_BDPV12</stp>
        <stp>XS0627188468 Corp</stp>
        <stp>cpn</stp>
        <stp>[AutoPrice 28.xlsm]front!R1175C5</stp>
        <tr r="E1175" s="1"/>
      </tp>
    </main>
    <main first="connect.rtdsub">
      <tp>
        <v>0</v>
        <stp/>
        <stp>EBOND_POSITION|140142=3111849</stp>
        <stp>AMOUNT</stp>
        <stp>RMDS</stp>
        <stp/>
        <stp/>
        <tr r="G1221" s="1"/>
      </tp>
      <tp>
        <v>50000</v>
        <stp/>
        <stp>EBOND_POSITION|140142=8801428</stp>
        <stp>AMOUNT</stp>
        <stp>RMDS</stp>
        <stp/>
        <stp/>
        <tr r="G1169" s="1"/>
      </tp>
      <tp>
        <v>0</v>
        <stp/>
        <stp>EBOND_POSITION|88600=21238158</stp>
        <stp>AMOUNT</stp>
        <stp>RMDS</stp>
        <stp/>
        <stp/>
        <tr r="G294" s="1"/>
      </tp>
      <tp>
        <v>0</v>
        <stp/>
        <stp>EBOND_POSITION|88606=19238488</stp>
        <stp>AMOUNT</stp>
        <stp>RMDS</stp>
        <stp/>
        <stp/>
        <tr r="G1066" s="1"/>
      </tp>
      <tp>
        <v>0</v>
        <stp/>
        <stp>EBOND_POSITION|88615=15988633</stp>
        <stp>AMOUNT</stp>
        <stp>RMDS</stp>
        <stp/>
        <stp/>
        <tr r="G71" s="1"/>
      </tp>
      <tp>
        <v>0</v>
        <stp/>
        <stp>EBOND_POSITION|140142=9983910</stp>
        <stp>AMOUNT</stp>
        <stp>RMDS</stp>
        <stp/>
        <stp/>
        <tr r="G1171" s="1"/>
      </tp>
      <tp t="s">
        <v>#N/A</v>
        <stp/>
        <stp>EBOND_POSITION|142977=9551538</stp>
        <stp>AMOUNT</stp>
        <stp>RMDS</stp>
        <stp/>
        <stp/>
        <tr r="G1241" s="1"/>
      </tp>
    </main>
    <main first="bloomberg.rtd">
      <tp t="s">
        <v>SHAEFF</v>
        <stp/>
        <stp>##V3_BDPV12</stp>
        <stp>USN77616AA34 Corp</stp>
        <stp>ticker</stp>
        <stp>[AutoPrice 28.xlsm]front!R1122C4</stp>
        <tr r="D1122" s="1"/>
      </tp>
      <tp t="s">
        <v>VARIABLE</v>
        <stp/>
        <stp>##V3_BDPV12</stp>
        <stp>NL0000117224 Corp</stp>
        <stp>cpn typ</stp>
        <stp>[AutoPrice 28.xlsm]front!R83C5</stp>
        <tr r="E83" s="1"/>
      </tp>
      <tp>
        <v>-1.2736195512962416</v>
        <stp/>
        <stp>##V3_BDPV12</stp>
        <stp>DE000A1A55G9 @bgn  Corp</stp>
        <stp>asset_swap_spd_mid</stp>
        <stp>[AutoPrice 28.xlsm]front!R781C40</stp>
        <tr r="AN781" s="1"/>
      </tp>
      <tp>
        <v>5.4857581161861901</v>
        <stp/>
        <stp>##V3_BDPV12</stp>
        <stp>DE000A1AKHB8 @bgn  Corp</stp>
        <stp>risk_mid</stp>
        <stp>[AutoPrice 28.xlsm]front!R52C36</stp>
        <tr r="AJ52" s="1"/>
      </tp>
      <tp>
        <v>100.209</v>
        <stp/>
        <stp>##V3_BDPV12</stp>
        <stp>XS0966078908 @bgn Corp</stp>
        <stp>LAST_PRICE</stp>
        <stp>[AutoPrice 28.xlsm]front!R68C16</stp>
        <tr r="P68" s="1"/>
      </tp>
      <tp>
        <v>102.953</v>
        <stp/>
        <stp>##V3_BDPV12</stp>
        <stp>XS0918600668 @bgn Corp</stp>
        <stp>LAST_PRICE</stp>
        <stp>[AutoPrice 28.xlsm]front!R66C16</stp>
        <tr r="P66" s="1"/>
      </tp>
      <tp>
        <v>105.621</v>
        <stp/>
        <stp>##V3_BDPV12</stp>
        <stp>XS0090078907 @bgn Corp</stp>
        <stp>LAST_PRICE</stp>
        <stp>[AutoPrice 28.xlsm]front!R13C16</stp>
        <tr r="P13" s="1"/>
      </tp>
      <tp>
        <v>111.44</v>
        <stp/>
        <stp>##V3_BDPV12</stp>
        <stp>XS0300966495 @bgn Corp</stp>
        <stp>LAST_PRICE</stp>
        <stp>[AutoPrice 28.xlsm]front!R72C16</stp>
        <tr r="P72" s="1"/>
      </tp>
      <tp>
        <v>121.08199999999999</v>
        <stp/>
        <stp>##V3_BDPV12</stp>
        <stp>XS0452314536 @bgn Corp</stp>
        <stp>LAST_PRICE</stp>
        <stp>[AutoPrice 28.xlsm]front!R61C16</stp>
        <tr r="P61" s="1"/>
      </tp>
      <tp>
        <v>101.748</v>
        <stp/>
        <stp>##V3_BDPV12</stp>
        <stp>NL0000168714 @bgn Corp</stp>
        <stp>LAST_PRICE</stp>
        <stp>[AutoPrice 28.xlsm]front!R84C16</stp>
        <tr r="P84" s="1"/>
      </tp>
      <tp>
        <v>103.142</v>
        <stp/>
        <stp>##V3_BDPV12</stp>
        <stp>XS0874839086 @bgn Corp</stp>
        <stp>LAST_PRICE</stp>
        <stp>[AutoPrice 28.xlsm]front!R26C16</stp>
        <tr r="P26" s="1"/>
      </tp>
      <tp>
        <v>4.6359353395430958</v>
        <stp/>
        <stp>##V3_BDPV12</stp>
        <stp>XS0992293570 @bgn  Corp</stp>
        <stp>risk_mid</stp>
        <stp>[AutoPrice 28.xlsm]front!R1255C36</stp>
        <tr r="AJ1255" s="1"/>
      </tp>
      <tp>
        <v>6.624094624701371</v>
        <stp/>
        <stp>##V3_BDPV12</stp>
        <stp>XS0934389221 @bgn  Corp</stp>
        <stp>risk_mid</stp>
        <stp>[AutoPrice 28.xlsm]front!R1108C36</stp>
        <tr r="AJ1108" s="1"/>
      </tp>
      <tp>
        <v>2.8031486716990628</v>
        <stp/>
        <stp>##V3_BDPV12</stp>
        <stp>XS0741938624 @bgn  Corp</stp>
        <stp>risk_mid</stp>
        <stp>[AutoPrice 28.xlsm]front!R1119C36</stp>
        <tr r="AJ1119" s="1"/>
      </tp>
      <tp>
        <v>6.299634934087095</v>
        <stp/>
        <stp>##V3_BDPV12</stp>
        <stp>XS1048589458 @bgn  Corp</stp>
        <stp>risk_mid</stp>
        <stp>[AutoPrice 28.xlsm]front!R1077C36</stp>
        <tr r="AJ1077" s="1"/>
      </tp>
      <tp>
        <v>10.433088834081161</v>
        <stp/>
        <stp>##V3_BDPV12</stp>
        <stp>XS0193945655 @bgn  Corp</stp>
        <stp>risk_mid</stp>
        <stp>[AutoPrice 28.xlsm]front!R1060C36</stp>
        <tr r="AJ1060" s="1"/>
      </tp>
      <tp>
        <v>4.75</v>
        <stp/>
        <stp>##V3_BDPV12</stp>
        <stp>DE000A0GTCB9 @bgn  Corp</stp>
        <stp>coupon</stp>
        <stp>[AutoPrice 28.xlsm]front!R613C42</stp>
        <tr r="AP613" s="1"/>
      </tp>
      <tp>
        <v>3.7561875957855761</v>
        <stp/>
        <stp>##V3_BDPV12</stp>
        <stp>XS0563739696 @bgn  Corp</stp>
        <stp>risk_mid</stp>
        <stp>[AutoPrice 28.xlsm]front!R1157C36</stp>
        <tr r="AJ1157" s="1"/>
      </tp>
      <tp>
        <v>9.5681301505777583</v>
        <stp/>
        <stp>##V3_BDPV12</stp>
        <stp>XS1048428442 @bgn  Corp</stp>
        <stp>risk_mid</stp>
        <stp>[AutoPrice 28.xlsm]front!R1269C36</stp>
        <tr r="AJ1269" s="1"/>
      </tp>
      <tp>
        <v>6.1607508403497491</v>
        <stp/>
        <stp>##V3_BDPV12</stp>
        <stp>XS1048428012 @bgn  Corp</stp>
        <stp>risk_mid</stp>
        <stp>[AutoPrice 28.xlsm]front!R1270C36</stp>
        <tr r="AJ1270" s="1"/>
      </tp>
      <tp>
        <v>12.476977391412447</v>
        <stp/>
        <stp>##V3_BDPV12</stp>
        <stp>XS1023703090 @bgn  Corp</stp>
        <stp>risk_mid</stp>
        <stp>[AutoPrice 28.xlsm]front!R1165C36</stp>
        <tr r="AJ1165" s="1"/>
      </tp>
      <tp>
        <v>4.2230895104658828</v>
        <stp/>
        <stp>##V3_BDPV12</stp>
        <stp>XS0362224841 @bgn  Corp</stp>
        <stp>risk_mid</stp>
        <stp>[AutoPrice 28.xlsm]front!R1193C36</stp>
        <tr r="AJ1193" s="1"/>
      </tp>
      <tp>
        <v>2.816872862655373</v>
        <stp/>
        <stp>##V3_BDPV12</stp>
        <stp>XS0287409212 @bgn  Corp</stp>
        <stp>risk_mid</stp>
        <stp>[AutoPrice 28.xlsm]front!R1206C36</stp>
        <tr r="AJ1206" s="1"/>
      </tp>
      <tp>
        <v>4.2881605855086491</v>
        <stp/>
        <stp>##V3_BDPV12</stp>
        <stp>XS1002933403 @bgn  Corp</stp>
        <stp>risk_mid</stp>
        <stp>[AutoPrice 28.xlsm]front!R1014C36</stp>
        <tr r="AJ1014" s="1"/>
      </tp>
      <tp>
        <v>6.2321232788228542</v>
        <stp/>
        <stp>##V3_BDPV12</stp>
        <stp>XS0521000975 @bgn  Corp</stp>
        <stp>risk_mid</stp>
        <stp>[AutoPrice 28.xlsm]front!R1161C36</stp>
        <tr r="AJ1161" s="1"/>
      </tp>
      <tp>
        <v>5.8669574121452683</v>
        <stp/>
        <stp>##V3_BDPV12</stp>
        <stp>XS0479542580 @bgn  Corp</stp>
        <stp>risk_mid</stp>
        <stp>[AutoPrice 28.xlsm]front!R1178C36</stp>
        <tr r="AJ1178" s="1"/>
      </tp>
      <tp>
        <v>0.63035804872697554</v>
        <stp/>
        <stp>##V3_BDPV12</stp>
        <stp>XS0479542150 @bgn  Corp</stp>
        <stp>risk_mid</stp>
        <stp>[AutoPrice 28.xlsm]front!R1169C36</stp>
        <tr r="AJ1169" s="1"/>
      </tp>
      <tp>
        <v>22.368256454588838</v>
        <stp/>
        <stp>##V3_BDPV12</stp>
        <stp>XS0925518903 @bgn  Corp</stp>
        <stp>asset_swap_spd_mid</stp>
        <stp>[AutoPrice 28.xlsm]front!R19C40</stp>
        <tr r="AN19" s="1"/>
      </tp>
      <tp>
        <v>11.313956846648255</v>
        <stp/>
        <stp>##V3_BDPV12</stp>
        <stp>XS0423888667 @bgn  Corp</stp>
        <stp>asset_swap_spd_mid</stp>
        <stp>[AutoPrice 28.xlsm]front!R80C40</stp>
        <tr r="AN80" s="1"/>
      </tp>
      <tp>
        <v>100.01600000000001</v>
        <stp/>
        <stp>##V3_BDPV12</stp>
        <stp>XS0353710527 @bval Corp</stp>
        <stp>LAST_PRICE</stp>
        <stp>[AutoPrice 28.xlsm]front!R5C16</stp>
        <tr r="P5" s="1"/>
      </tp>
      <tp>
        <v>5.9515948919120376</v>
        <stp/>
        <stp>##V3_BDPV12</stp>
        <stp>XS1044811591 @bgn  Corp</stp>
        <stp>risk_mid</stp>
        <stp>[AutoPrice 28.xlsm]front!R1238C36</stp>
        <tr r="AJ1238" s="1"/>
      </tp>
      <tp>
        <v>5.7164882969587438</v>
        <stp/>
        <stp>##V3_BDPV12</stp>
        <stp>XS0471071133 @bgn  Corp</stp>
        <stp>risk_mid</stp>
        <stp>[AutoPrice 28.xlsm]front!R1185C36</stp>
        <tr r="AJ1185" s="1"/>
      </tp>
      <tp>
        <v>1.5623771131394903</v>
        <stp/>
        <stp>##V3_BDPV12</stp>
        <stp>XS0400006234 @bgn  Corp</stp>
        <stp>risk_mid</stp>
        <stp>[AutoPrice 28.xlsm]front!R1188C36</stp>
        <tr r="AJ1188" s="1"/>
      </tp>
      <tp>
        <v>4.1121238394644877</v>
        <stp/>
        <stp>##V3_BDPV12</stp>
        <stp>XS0968913268 @bgn  Corp</stp>
        <stp>risk_mid</stp>
        <stp>[AutoPrice 28.xlsm]front!R1267C36</stp>
        <tr r="AJ1267" s="1"/>
      </tp>
      <tp>
        <v>6.0613337292501512</v>
        <stp/>
        <stp>##V3_BDPV12</stp>
        <stp>FR0010883058 @bgn  Corp</stp>
        <stp>risk_mid</stp>
        <stp>[AutoPrice 28.xlsm]front!R1074C36</stp>
        <tr r="AJ1074" s="1"/>
      </tp>
      <tp>
        <v>4.1354454476504543</v>
        <stp/>
        <stp>##V3_BDPV12</stp>
        <stp>FR0011043124 @bgn  Corp</stp>
        <stp>risk_mid</stp>
        <stp>[AutoPrice 28.xlsm]front!R1086C36</stp>
        <tr r="AJ1086" s="1"/>
      </tp>
      <tp>
        <v>2.875</v>
        <stp/>
        <stp>##V3_BDPV12</stp>
        <stp>XS0940711947 @bgn  Corp</stp>
        <stp>coupon</stp>
        <stp>[AutoPrice 28.xlsm]front!R1196C42</stp>
        <tr r="AP1196" s="1"/>
      </tp>
      <tp>
        <v>3.375</v>
        <stp/>
        <stp>##V3_BDPV12</stp>
        <stp>XS0940284937 @bgn  Corp</stp>
        <stp>coupon</stp>
        <stp>[AutoPrice 28.xlsm]front!R1083C42</stp>
        <tr r="AP1083" s="1"/>
      </tp>
      <tp>
        <v>3.125</v>
        <stp/>
        <stp>##V3_BDPV12</stp>
        <stp>XS0969344083 @bgn  Corp</stp>
        <stp>coupon</stp>
        <stp>[AutoPrice 28.xlsm]front!R1068C42</stp>
        <tr r="AP1068" s="1"/>
      </tp>
      <tp>
        <v>2.875</v>
        <stp/>
        <stp>##V3_BDPV12</stp>
        <stp>XS1041934800 @bgn  Corp</stp>
        <stp>coupon</stp>
        <stp>[AutoPrice 28.xlsm]front!R1183C42</stp>
        <tr r="AP1183" s="1"/>
      </tp>
      <tp>
        <v>7.375</v>
        <stp/>
        <stp>##V3_BDPV12</stp>
        <stp>FR0010737882 @bgn  Corp</stp>
        <stp>coupon</stp>
        <stp>[AutoPrice 28.xlsm]front!R1072C42</stp>
        <tr r="AP1072" s="1"/>
      </tp>
      <tp>
        <v>1.875</v>
        <stp/>
        <stp>##V3_BDPV12</stp>
        <stp>XS0978619194 @bgn  Corp</stp>
        <stp>coupon</stp>
        <stp>[AutoPrice 28.xlsm]front!R1134C42</stp>
        <tr r="AP1134" s="1"/>
      </tp>
      <tp>
        <v>3.987208138213501</v>
        <stp/>
        <stp>##V3_BDPV12</stp>
        <stp>US36962GK948 @bgn  Corp</stp>
        <stp>asset_swap_spd_mid</stp>
        <stp>[AutoPrice 28.xlsm]front!R9C40</stp>
        <tr r="AN9" s="1"/>
      </tp>
    </main>
    <main first="connect.rtdsub">
      <tp t="s">
        <v>DGFP 5 24 May 20</v>
        <stp/>
        <stp>EBOND_LDN|4899425</stp>
        <stp>DSPLY_NAME</stp>
        <stp>RMDS</stp>
        <stp/>
        <stp/>
        <tr r="AQ1075" s="1"/>
      </tp>
      <tp t="s">
        <v>#N/A</v>
        <stp/>
        <stp>EBOND_LDN|4686194</stp>
        <stp>DSPLY_NAME</stp>
        <stp>RMDS</stp>
        <stp/>
        <stp/>
        <tr r="AQ17" s="1"/>
      </tp>
      <tp t="s">
        <v>MEOGR 4 1/4 22 F</v>
        <stp/>
        <stp>EBOND_LDN|8886464</stp>
        <stp>DSPLY_NAME</stp>
        <stp>RMDS</stp>
        <stp/>
        <stp/>
        <tr r="AQ532" s="1"/>
      </tp>
      <tp t="s">
        <v>GSZFP 6 7/8 24 J</v>
        <stp/>
        <stp>EBOND_LDN|7544748</stp>
        <stp>DSPLY_NAME</stp>
        <stp>RMDS</stp>
        <stp/>
        <stp/>
        <tr r="AQ287" s="1"/>
      </tp>
      <tp t="s">
        <v xml:space="preserve">AUCHAN 4 3/4 15 </v>
        <stp/>
        <stp>EBOND_LDN|8094155</stp>
        <stp>DSPLY_NAME</stp>
        <stp>RMDS</stp>
        <stp/>
        <stp/>
        <tr r="AQ393" s="1"/>
      </tp>
      <tp t="s">
        <v>#Stale</v>
        <stp/>
        <stp>EBOND_LDN|4044938</stp>
        <stp>DSPLY_NAME</stp>
        <stp>RMDS</stp>
        <stp/>
        <stp/>
        <tr r="AQ848" s="1"/>
      </tp>
      <tp t="s">
        <v xml:space="preserve">TOYOTA 6 5/8 03 </v>
        <stp/>
        <stp>EBOND_LDN|7895435</stp>
        <stp>DSPLY_NAME</stp>
        <stp>RMDS</stp>
        <stp/>
        <stp/>
        <tr r="AQ872" s="1"/>
      </tp>
      <tp t="s">
        <v>#N/A</v>
        <stp/>
        <stp>EBOND_LDN|4455319</stp>
        <stp>DSPLY_NAME</stp>
        <stp>RMDS</stp>
        <stp/>
        <stp/>
        <tr r="AQ496" s="1"/>
      </tp>
      <tp t="s">
        <v>HEIGR 8 31 Jan 2</v>
        <stp/>
        <stp>EBOND_LDN|8595675</stp>
        <stp>DSPLY_NAME</stp>
        <stp>RMDS</stp>
        <stp/>
        <stp/>
        <tr r="AQ967" s="1"/>
      </tp>
      <tp t="s">
        <v xml:space="preserve">RBOSGR 5 06 Aug </v>
        <stp/>
        <stp>EBOND_LDN|8393915</stp>
        <stp>DSPLY_NAME</stp>
        <stp>RMDS</stp>
        <stp/>
        <stp/>
        <tr r="AQ842" s="1"/>
      </tp>
      <tp t="s">
        <v xml:space="preserve">ASSGEN 4 7/8 11 </v>
        <stp/>
        <stp>EBOND_LDN|7983314</stp>
        <stp>DSPLY_NAME</stp>
        <stp>RMDS</stp>
        <stp/>
        <stp/>
        <tr r="AQ58" s="1"/>
      </tp>
      <tp t="s">
        <v xml:space="preserve">GE 5 1/2 08 Jan </v>
        <stp/>
        <stp>EBOND_LDN|8783234</stp>
        <stp>DSPLY_NAME</stp>
        <stp>RMDS</stp>
        <stp/>
        <stp/>
        <tr r="AQ29" s="1"/>
      </tp>
      <tp t="s">
        <v xml:space="preserve">BATSLN 4 3/8 15 </v>
        <stp/>
        <stp>EBOND_LDN|4743868</stp>
        <stp>DSPLY_NAME</stp>
        <stp>RMDS</stp>
        <stp/>
        <stp/>
        <tr r="AQ403" s="1"/>
      </tp>
      <tp t="s">
        <v>VIVFP 4 1/4 01 D</v>
        <stp/>
        <stp>EBOND_LDN|8693505</stp>
        <stp>DSPLY_NAME</stp>
        <stp>RMDS</stp>
        <stp/>
        <stp/>
        <tr r="AQ735" s="1"/>
      </tp>
      <tp t="s">
        <v>ATLIM 3 3/8 18 S</v>
        <stp/>
        <stp>EBOND_LDN|9490935</stp>
        <stp>DSPLY_NAME</stp>
        <stp>RMDS</stp>
        <stp/>
        <stp/>
        <tr r="AQ1055" s="1"/>
      </tp>
      <tp t="s">
        <v>BMY 4 5/8 15 Nov</v>
        <stp/>
        <stp>EBOND_LDN|5490045</stp>
        <stp>DSPLY_NAME</stp>
        <stp>RMDS</stp>
        <stp/>
        <stp/>
        <tr r="AQ167" s="1"/>
      </tp>
      <tp t="s">
        <v>EDF 4 5/8 26 Apr</v>
        <stp/>
        <stp>EBOND_LDN|9090125</stp>
        <stp>DSPLY_NAME</stp>
        <stp>RMDS</stp>
        <stp/>
        <stp/>
        <tr r="AQ253" s="1"/>
      </tp>
      <tp t="s">
        <v>ATLIM 4 3/8 16 S</v>
        <stp/>
        <stp>EBOND_LDN|9491175</stp>
        <stp>DSPLY_NAME</stp>
        <stp>RMDS</stp>
        <stp/>
        <stp/>
        <tr r="AQ1061" s="1"/>
      </tp>
      <tp t="s">
        <v>VW 4 12 Aug 2020</v>
        <stp/>
        <stp>EBOND_LDN|9381394</stp>
        <stp>DSPLY_NAME</stp>
        <stp>RMDS</stp>
        <stp/>
        <stp/>
        <tr r="AQ900" s="1"/>
      </tp>
    </main>
    <main first="bloomberg.rtd">
      <tp>
        <v>182.34917151083664</v>
        <stp/>
        <stp>##V3_BDPV12</stp>
        <stp>FR0010957282 @bgn  Corp</stp>
        <stp>asset_swap_spd_mid</stp>
        <stp>[AutoPrice 28.xlsm]front!R836C40</stp>
        <tr r="AN836" s="1"/>
      </tp>
      <tp>
        <v>28.005658337462229</v>
        <stp/>
        <stp>##V3_BDPV12</stp>
        <stp>FR0010397927 @bgn  Corp</stp>
        <stp>asset_swap_spd_mid</stp>
        <stp>[AutoPrice 28.xlsm]front!R363C40</stp>
        <tr r="AN363" s="1"/>
      </tp>
      <tp>
        <v>115.614</v>
        <stp/>
        <stp>##V3_BDPV12</stp>
        <stp>US36962G4J02 @bgn Corp</stp>
        <stp>LAST_PRICE</stp>
        <stp>[AutoPrice 28.xlsm]front!R29C16</stp>
        <tr r="P29" s="1"/>
      </tp>
      <tp>
        <v>4.25</v>
        <stp/>
        <stp>##V3_BDPV12</stp>
        <stp>FR0011401736 Corp</stp>
        <stp>cpn</stp>
        <stp>[AutoPrice 28.xlsm]front!R1234C5</stp>
        <tr r="E1234" s="1"/>
      </tp>
      <tp>
        <v>256.99595478401778</v>
        <stp/>
        <stp>##V3_BDPV12</stp>
        <stp>FR0011567940 @bgn  Corp</stp>
        <stp>asset_swap_spd_mid</stp>
        <stp>[AutoPrice 28.xlsm]front!R839C40</stp>
        <tr r="AN839" s="1"/>
      </tp>
      <tp>
        <v>32.200710270764645</v>
        <stp/>
        <stp>##V3_BDPV12</stp>
        <stp>FR0011147305 @bgn  Corp</stp>
        <stp>asset_swap_spd_mid</stp>
        <stp>[AutoPrice 28.xlsm]front!R288C40</stp>
        <tr r="AN288" s="1"/>
      </tp>
      <tp>
        <v>55.550008663081513</v>
        <stp/>
        <stp>##V3_BDPV12</stp>
        <stp>FR0011157742 @bgn  Corp</stp>
        <stp>asset_swap_spd_mid</stp>
        <stp>[AutoPrice 28.xlsm]front!R738C40</stp>
        <tr r="AN738" s="1"/>
      </tp>
      <tp>
        <v>2.25</v>
        <stp/>
        <stp>##V3_BDPV12</stp>
        <stp>FR0011342740 Corp</stp>
        <stp>cpn</stp>
        <stp>[AutoPrice 28.xlsm]front!R1046C5</stp>
        <tr r="E1046" s="1"/>
      </tp>
      <tp>
        <v>23.625706268994627</v>
        <stp/>
        <stp>##V3_BDPV12</stp>
        <stp>FR0011437367 @bgn  Corp</stp>
        <stp>asset_swap_spd_mid</stp>
        <stp>[AutoPrice 28.xlsm]front!R415C40</stp>
        <tr r="AN415" s="1"/>
      </tp>
      <tp>
        <v>47.846705403588643</v>
        <stp/>
        <stp>##V3_BDPV12</stp>
        <stp>FR0011637586 @bgn  Corp</stp>
        <stp>asset_swap_spd_mid</stp>
        <stp>[AutoPrice 28.xlsm]front!R246C40</stp>
        <tr r="AN246" s="1"/>
      </tp>
      <tp>
        <v>43.136466688832776</v>
        <stp/>
        <stp>##V3_BDPV12</stp>
        <stp>FR0010967216 @bgn  Corp</stp>
        <stp>asset_swap_spd_mid</stp>
        <stp>[AutoPrice 28.xlsm]front!R417C40</stp>
        <tr r="AN417" s="1"/>
      </tp>
      <tp>
        <v>103.67152163877995</v>
        <stp/>
        <stp>##V3_BDPV12</stp>
        <stp>FR0010817452 @bgn  Corp</stp>
        <stp>asset_swap_spd_mid</stp>
        <stp>[AutoPrice 28.xlsm]front!R230C40</stp>
        <tr r="AN230" s="1"/>
      </tp>
      <tp>
        <v>44.510968631962299</v>
        <stp/>
        <stp>##V3_BDPV12</stp>
        <stp>FR0011527241 @bgn  Corp</stp>
        <stp>asset_swap_spd_mid</stp>
        <stp>[AutoPrice 28.xlsm]front!R419C40</stp>
        <tr r="AN419" s="1"/>
      </tp>
    </main>
    <main first="connect.rtdsub">
      <tp>
        <v>0</v>
        <stp/>
        <stp>EBOND_POSITION|88597=17435309</stp>
        <stp>AMOUNT</stp>
        <stp>RMDS</stp>
        <stp/>
        <stp/>
        <tr r="G768" s="1"/>
      </tp>
    </main>
    <main first="bloomberg.rtd">
      <tp>
        <v>5</v>
        <stp/>
        <stp>##V3_BDPV12</stp>
        <stp>XS0310997068 Corp</stp>
        <stp>cpn</stp>
        <stp>[AutoPrice 28.xlsm]front!R1000C5</stp>
        <tr r="E1000" s="1"/>
      </tp>
    </main>
    <main first="connect.rtdsub">
      <tp>
        <v>301000</v>
        <stp/>
        <stp>EBOND_POSITION|88597=20027098</stp>
        <stp>AMOUNT</stp>
        <stp>RMDS</stp>
        <stp/>
        <stp/>
        <tr r="G789" s="1"/>
      </tp>
    </main>
    <main first="connect.rtdsub">
      <tp>
        <v>2700000</v>
        <stp/>
        <stp>EBOND_POSITION|88600=13684912</stp>
        <stp>AMOUNT</stp>
        <stp>RMDS</stp>
        <stp/>
        <stp/>
        <tr r="G369" s="1"/>
      </tp>
    </main>
    <main first="bloomberg.rtd">
      <tp>
        <v>4.25</v>
        <stp/>
        <stp>##V3_BDPV12</stp>
        <stp>XS0718395089 Corp</stp>
        <stp>cpn</stp>
        <stp>[AutoPrice 28.xlsm]front!R1205C5</stp>
        <tr r="E1205" s="1"/>
      </tp>
    </main>
    <main first="connect.rtdsub">
      <tp>
        <v>0</v>
        <stp/>
        <stp>EBOND_POSITION|88606=18384082</stp>
        <stp>AMOUNT</stp>
        <stp>RMDS</stp>
        <stp/>
        <stp/>
        <tr r="G1062" s="1"/>
      </tp>
      <tp>
        <v>0</v>
        <stp/>
        <stp>EBOND_POSITION|88597=18027248</stp>
        <stp>AMOUNT</stp>
        <stp>RMDS</stp>
        <stp/>
        <stp/>
        <tr r="G762" s="1"/>
      </tp>
      <tp>
        <v>2000000</v>
        <stp/>
        <stp>EBOND_POSITION|88612=21127218</stp>
        <stp>AMOUNT</stp>
        <stp>RMDS</stp>
        <stp/>
        <stp/>
        <tr r="G411" s="1"/>
      </tp>
    </main>
    <main first="bloomberg.rtd">
      <tp>
        <v>5.875</v>
        <stp/>
        <stp>##V3_BDPV12</stp>
        <stp>XS0925126491 Corp</stp>
        <stp>cpn</stp>
        <stp>[AutoPrice 28.xlsm]front!R1088C5</stp>
        <tr r="E1088" s="1"/>
      </tp>
    </main>
    <main first="connect.rtdsub">
      <tp>
        <v>-200000</v>
        <stp/>
        <stp>EBOND_POSITION|88615=17194153</stp>
        <stp>AMOUNT</stp>
        <stp>RMDS</stp>
        <stp/>
        <stp/>
        <tr r="G55" s="1"/>
      </tp>
    </main>
    <main first="bloomberg.rtd">
      <tp>
        <v>2.875</v>
        <stp/>
        <stp>##V3_BDPV12</stp>
        <stp>XS0843310748 Corp</stp>
        <stp>cpn</stp>
        <stp>[AutoPrice 28.xlsm]front!R1223C5</stp>
        <tr r="E1223" s="1"/>
      </tp>
      <tp>
        <v>3.5</v>
        <stp/>
        <stp>##V3_BDPV12</stp>
        <stp>XS0548801207 Corp</stp>
        <stp>cpn</stp>
        <stp>[AutoPrice 28.xlsm]front!R1190C5</stp>
        <tr r="E1190" s="1"/>
      </tp>
      <tp>
        <v>5.125</v>
        <stp/>
        <stp>##V3_BDPV12</stp>
        <stp>XS0968913342 Corp</stp>
        <stp>cpn</stp>
        <stp>[AutoPrice 28.xlsm]front!R1268C5</stp>
        <tr r="E1268" s="1"/>
      </tp>
      <tp>
        <v>36.751144835586409</v>
        <stp/>
        <stp>##V3_BDPV12</stp>
        <stp>BE6258027729 @bgn  Corp</stp>
        <stp>asset_swap_spd_mid</stp>
        <stp>[AutoPrice 28.xlsm]front!R376C40</stp>
        <tr r="AN376" s="1"/>
      </tp>
    </main>
    <main first="connect.rtdsub">
      <tp>
        <v>0</v>
        <stp/>
        <stp>EBOND_POSITION|140433=6598551</stp>
        <stp>AMOUNT</stp>
        <stp>RMDS</stp>
        <stp/>
        <stp/>
        <tr r="G184" s="1"/>
      </tp>
      <tp>
        <v>3375000</v>
        <stp/>
        <stp>EBOND_POSITION|88612=21231409</stp>
        <stp>AMOUNT</stp>
        <stp>RMDS</stp>
        <stp/>
        <stp/>
        <tr r="G561" s="1"/>
      </tp>
      <tp t="s">
        <v>#N/A</v>
        <stp/>
        <stp>EBOND_POSITION|140142=2309829</stp>
        <stp>AMOUNT</stp>
        <stp>RMDS</stp>
        <stp/>
        <stp/>
        <tr r="G1153" s="1"/>
      </tp>
      <tp>
        <v>-5000000</v>
        <stp/>
        <stp>EBOND_POSITION|88597=10383652</stp>
        <stp>AMOUNT</stp>
        <stp>RMDS</stp>
        <stp/>
        <stp/>
        <tr r="G854" s="1"/>
      </tp>
      <tp>
        <v>-1500000</v>
        <stp/>
        <stp>EBOND_POSITION|88612=13420518</stp>
        <stp>AMOUNT</stp>
        <stp>RMDS</stp>
        <stp/>
        <stp/>
        <tr r="G577" s="1"/>
      </tp>
      <tp>
        <v>0</v>
        <stp/>
        <stp>EBOND_POSITION|88600=20123698</stp>
        <stp>AMOUNT</stp>
        <stp>RMDS</stp>
        <stp/>
        <stp/>
        <tr r="G246" s="1"/>
      </tp>
      <tp>
        <v>0</v>
        <stp/>
        <stp>EBOND_POSITION|88606=17281892</stp>
        <stp>AMOUNT</stp>
        <stp>RMDS</stp>
        <stp/>
        <stp/>
        <tr r="G1099" s="1"/>
      </tp>
    </main>
    <main first="connect.rtdsub">
      <tp>
        <v>0</v>
        <stp/>
        <stp>EBOND_POSITION|88597=17432809</stp>
        <stp>AMOUNT</stp>
        <stp>RMDS</stp>
        <stp/>
        <stp/>
        <tr r="G863" s="1"/>
      </tp>
    </main>
    <main first="bloomberg.rtd">
      <tp>
        <v>5.25</v>
        <stp/>
        <stp>##V3_BDPV12</stp>
        <stp>XS0177089298 Corp</stp>
        <stp>cpn</stp>
        <stp>[AutoPrice 28.xlsm]front!R1153C5</stp>
        <tr r="E1153" s="1"/>
      </tp>
    </main>
    <main first="connect.rtdsub">
      <tp>
        <v>1018000</v>
        <stp/>
        <stp>EBOND_POSITION|140142=3895790</stp>
        <stp>AMOUNT</stp>
        <stp>RMDS</stp>
        <stp/>
        <stp/>
        <tr r="G1187" s="1"/>
      </tp>
      <tp>
        <v>567000</v>
        <stp/>
        <stp>EBOND_POSITION|140433=8806548</stp>
        <stp>AMOUNT</stp>
        <stp>RMDS</stp>
        <stp/>
        <stp/>
        <tr r="G173" s="1"/>
      </tp>
    </main>
    <main first="connect.rtdsub">
      <tp>
        <v>793000</v>
        <stp/>
        <stp>EBOND_POSITION|140142=6197220</stp>
        <stp>AMOUNT</stp>
        <stp>RMDS</stp>
        <stp/>
        <stp/>
        <tr r="G1145" s="1"/>
      </tp>
    </main>
    <main first="bloomberg.rtd">
      <tp>
        <v>29.190266616371087</v>
        <stp/>
        <stp>##V3_BDPV12</stp>
        <stp>BE6000782712 @bgn  Corp</stp>
        <stp>asset_swap_spd_mid</stp>
        <stp>[AutoPrice 28.xlsm]front!R374C40</stp>
        <tr r="AN374" s="1"/>
      </tp>
    </main>
    <main first="connect.rtdsub">
      <tp>
        <v>1400000</v>
        <stp/>
        <stp>EBOND_POSITION|88612=21139959</stp>
        <stp>AMOUNT</stp>
        <stp>RMDS</stp>
        <stp/>
        <stp/>
        <tr r="G573" s="1"/>
      </tp>
      <tp>
        <v>0</v>
        <stp/>
        <stp>EBOND_POSITION|88612=21239289</stp>
        <stp>AMOUNT</stp>
        <stp>RMDS</stp>
        <stp/>
        <stp/>
        <tr r="G476" s="1"/>
      </tp>
    </main>
    <main first="connect.rtdsub">
      <tp>
        <v>0</v>
        <stp/>
        <stp>EBOND_POSITION|140433=8711319</stp>
        <stp>AMOUNT</stp>
        <stp>RMDS</stp>
        <stp/>
        <stp/>
        <tr r="G215" s="1"/>
      </tp>
    </main>
    <main first="bloomberg.rtd">
      <tp>
        <v>6.375</v>
        <stp/>
        <stp>##V3_BDPV12</stp>
        <stp>XS0436928872 Corp</stp>
        <stp>cpn</stp>
        <stp>[AutoPrice 28.xlsm]front!R1176C5</stp>
        <tr r="E1176" s="1"/>
      </tp>
      <tp>
        <v>2.75</v>
        <stp/>
        <stp>##V3_BDPV12</stp>
        <stp>XS0794392588 Corp</stp>
        <stp>cpn</stp>
        <stp>[AutoPrice 28.xlsm]front!R1104C5</stp>
        <tr r="E1104" s="1"/>
      </tp>
    </main>
    <main first="connect.rtdsub">
      <tp>
        <v>1705000</v>
        <stp/>
        <stp>EBOND_POSITION|88609=17138999</stp>
        <stp>AMOUNT</stp>
        <stp>RMDS</stp>
        <stp/>
        <stp/>
        <tr r="G678" s="1"/>
      </tp>
      <tp>
        <v>0</v>
        <stp/>
        <stp>EBOND_POSITION|88606=10428328</stp>
        <stp>AMOUNT</stp>
        <stp>RMDS</stp>
        <stp/>
        <stp/>
        <tr r="G1091" s="1"/>
      </tp>
    </main>
    <main first="bloomberg.rtd">
      <tp>
        <v>149.66486476145587</v>
        <stp/>
        <stp>##V3_BDPV12</stp>
        <stp>BE0002442177 @bgn  Corp</stp>
        <stp>asset_swap_spd_mid</stp>
        <stp>[AutoPrice 28.xlsm]front!R217C40</stp>
        <tr r="AN217" s="1"/>
      </tp>
    </main>
    <main first="connect.rtdsub">
      <tp>
        <v>0</v>
        <stp/>
        <stp>EBOND_POSITION|88606=10489962</stp>
        <stp>AMOUNT</stp>
        <stp>RMDS</stp>
        <stp/>
        <stp/>
        <tr r="G1086" s="1"/>
      </tp>
      <tp>
        <v>0</v>
        <stp/>
        <stp>EBOND_POSITION|88597=21139589</stp>
        <stp>AMOUNT</stp>
        <stp>RMDS</stp>
        <stp/>
        <stp/>
        <tr r="G797" s="1"/>
      </tp>
      <tp>
        <v>0</v>
        <stp/>
        <stp>EBOND_POSITION|88618=12789072</stp>
        <stp>AMOUNT</stp>
        <stp>RMDS</stp>
        <stp/>
        <stp/>
        <tr r="G154" s="1"/>
      </tp>
      <tp>
        <v>150000</v>
        <stp/>
        <stp>EBOND_POSITION|88609=14439699</stp>
        <stp>AMOUNT</stp>
        <stp>RMDS</stp>
        <stp/>
        <stp/>
        <tr r="G703" s="1"/>
      </tp>
      <tp>
        <v>0</v>
        <stp/>
        <stp>EBOND_POSITION|88600=10629748</stp>
        <stp>AMOUNT</stp>
        <stp>RMDS</stp>
        <stp/>
        <stp/>
        <tr r="G224" s="1"/>
      </tp>
    </main>
    <main first="bloomberg.rtd">
      <tp>
        <v>70.273522229098546</v>
        <stp/>
        <stp>##V3_BDPV12</stp>
        <stp>BE0002432079 @bgn  Corp</stp>
        <stp>asset_swap_spd_mid</stp>
        <stp>[AutoPrice 28.xlsm]front!R259C40</stp>
        <tr r="AN259" s="1"/>
      </tp>
      <tp t="s">
        <v>PERP/CALL</v>
        <stp/>
        <stp>##V3_BDPV12</stp>
        <stp>DE000A0G4X39 Corp</stp>
        <stp>mty_typ</stp>
        <stp>[AutoPrice 28.xlsm]front!R1271C6</stp>
        <tr r="F1271" s="1"/>
      </tp>
      <tp t="s">
        <v>WIEAV</v>
        <stp/>
        <stp>##V3_BDPV12</stp>
        <stp>AT0000A0H999 Corp</stp>
        <stp>ticker</stp>
        <stp>[AutoPrice 28.xlsm]front!R1027C4</stp>
        <tr r="D1027" s="1"/>
      </tp>
      <tp t="s">
        <v>07:01:41</v>
        <stp/>
        <stp>##V3_BDPV12</stp>
        <stp>DE000TLX2003 @bgn Corp</stp>
        <stp>LAST_UPDATE</stp>
        <stp>[AutoPrice 28.xlsm]front!R76C15</stp>
        <tr r="O76" s="1"/>
      </tp>
      <tp>
        <v>118.801</v>
        <stp/>
        <stp>##V3_BDPV12</stp>
        <stp>XS0273570241 @bgn Corp</stp>
        <stp>LAST_PRICE</stp>
        <stp>[AutoPrice 28.xlsm]front!R33C16</stp>
        <tr r="P33" s="1"/>
      </tp>
      <tp>
        <v>109.679</v>
        <stp/>
        <stp>##V3_BDPV12</stp>
        <stp>XS0229567440 @bgn Corp</stp>
        <stp>LAST_PRICE</stp>
        <stp>[AutoPrice 28.xlsm]front!R37C16</stp>
        <tr r="P37" s="1"/>
      </tp>
      <tp>
        <v>101.79600000000001</v>
        <stp/>
        <stp>##V3_BDPV12</stp>
        <stp>XS1061711575 @bgn Corp</stp>
        <stp>LAST_PRICE</stp>
        <stp>[AutoPrice 28.xlsm]front!R85C16</stp>
        <tr r="P85" s="1"/>
      </tp>
      <tp>
        <v>109.271</v>
        <stp/>
        <stp>##V3_BDPV12</stp>
        <stp>XS0559434351 @bgn Corp</stp>
        <stp>LAST_PRICE</stp>
        <stp>[AutoPrice 28.xlsm]front!R64C16</stp>
        <tr r="P64" s="1"/>
      </tp>
      <tp>
        <v>108.798</v>
        <stp/>
        <stp>##V3_BDPV12</stp>
        <stp>XS0747897493 @bgn Corp</stp>
        <stp>LAST_PRICE</stp>
        <stp>[AutoPrice 28.xlsm]front!R75C16</stp>
        <tr r="P75" s="1"/>
      </tp>
      <tp>
        <v>134.05241964036998</v>
        <stp/>
        <stp>##V3_BDPV12</stp>
        <stp>XS0350890470 @bgn  Corp</stp>
        <stp>asset_swap_spd_mid</stp>
        <stp>[AutoPrice 28.xlsm]front!R38C40</stp>
        <tr r="AN38" s="1"/>
      </tp>
      <tp>
        <v>2.8404434517035781</v>
        <stp/>
        <stp>##V3_BDPV12</stp>
        <stp>XS0587411595 @bgn  Corp</stp>
        <stp>risk_mid</stp>
        <stp>[AutoPrice 28.xlsm]front!R1171C36</stp>
        <tr r="AJ1171" s="1"/>
      </tp>
      <tp>
        <v>8.1321884438224856</v>
        <stp/>
        <stp>##V3_BDPV12</stp>
        <stp>XS0992293901 @bgn  Corp</stp>
        <stp>risk_mid</stp>
        <stp>[AutoPrice 28.xlsm]front!R1256C36</stp>
        <tr r="AJ1256" s="1"/>
      </tp>
      <tp>
        <v>101.956</v>
        <stp/>
        <stp>##V3_BDPV12</stp>
        <stp>DE000A1PGZ82 @bgn Corp</stp>
        <stp>LAST_PRICE</stp>
        <stp>[AutoPrice 28.xlsm]front!R1013C16</stp>
        <tr r="P1013" s="1"/>
      </tp>
      <tp>
        <v>6.351</v>
        <stp/>
        <stp>##V3_BDPV12</stp>
        <stp>XS0441725347 @bval  Corp</stp>
        <stp>coupon</stp>
        <stp>[AutoPrice 28.xlsm]front!R976C42</stp>
        <tr r="AP976" s="1"/>
      </tp>
      <tp>
        <v>290.15076318088541</v>
        <stp/>
        <stp>##V3_BDPV12</stp>
        <stp>XS0863907522 @bgn  Corp</stp>
        <stp>asset_swap_spd_mid</stp>
        <stp>[AutoPrice 28.xlsm]front!R96C40</stp>
        <tr r="AN96" s="1"/>
      </tp>
      <tp>
        <v>2.4928002817283357</v>
        <stp/>
        <stp>##V3_BDPV12</stp>
        <stp>XS0458748851 @bgn  Corp</stp>
        <stp>risk_mid</stp>
        <stp>[AutoPrice 28.xlsm]front!R1170C36</stp>
        <tr r="AJ1170" s="1"/>
      </tp>
      <tp>
        <v>9.3251641416557618</v>
        <stp/>
        <stp>##V3_BDPV12</stp>
        <stp>XS0177089298 @bgn  Corp</stp>
        <stp>risk_mid</stp>
        <stp>[AutoPrice 28.xlsm]front!R1153C36</stp>
        <tr r="AJ1153" s="1"/>
      </tp>
      <tp>
        <v>4.539149269123044</v>
        <stp/>
        <stp>##V3_BDPV12</stp>
        <stp>XS0767977811 @bgn  Corp</stp>
        <stp>risk_mid</stp>
        <stp>[AutoPrice 28.xlsm]front!R1194C36</stp>
        <tr r="AJ1194" s="1"/>
      </tp>
      <tp>
        <v>0.1214898475026871</v>
        <stp/>
        <stp>##V3_BDPV12</stp>
        <stp>XS0409153110 @bgn  Corp</stp>
        <stp>risk_mid</stp>
        <stp>[AutoPrice 28.xlsm]front!R1112C36</stp>
        <tr r="AJ1112" s="1"/>
      </tp>
      <tp>
        <v>6.2568231007169572</v>
        <stp/>
        <stp>##V3_BDPV12</stp>
        <stp>XS0619706657 @bgn  Corp</stp>
        <stp>risk_mid</stp>
        <stp>[AutoPrice 28.xlsm]front!R1202C36</stp>
        <tr r="AJ1202" s="1"/>
      </tp>
      <tp>
        <v>0.37332499750988291</v>
        <stp/>
        <stp>##V3_BDPV12</stp>
        <stp>XS0459131636 @bgn  Corp</stp>
        <stp>risk_mid</stp>
        <stp>[AutoPrice 28.xlsm]front!R1092C36</stp>
        <tr r="AJ1092" s="1"/>
      </tp>
      <tp>
        <v>5.4679171784016489</v>
        <stp/>
        <stp>##V3_BDPV12</stp>
        <stp>XS0875513268 @bgn  Corp</stp>
        <stp>risk_mid</stp>
        <stp>[AutoPrice 28.xlsm]front!R1096C36</stp>
        <tr r="AJ1096" s="1"/>
      </tp>
      <tp>
        <v>7.040246930071703</v>
        <stp/>
        <stp>##V3_BDPV12</stp>
        <stp>XS0605214336 @bgn  Corp</stp>
        <stp>risk_mid</stp>
        <stp>[AutoPrice 28.xlsm]front!R1225C36</stp>
        <tr r="AJ1225" s="1"/>
      </tp>
      <tp>
        <v>3.7403195749490692</v>
        <stp/>
        <stp>##V3_BDPV12</stp>
        <stp>XS0843310748 @bgn  Corp</stp>
        <stp>risk_mid</stp>
        <stp>[AutoPrice 28.xlsm]front!R1223C36</stp>
        <tr r="AJ1223" s="1"/>
      </tp>
      <tp>
        <v>0.37876199802653332</v>
        <stp/>
        <stp>##V3_BDPV12</stp>
        <stp>XS0203714802 @bgn  Corp</stp>
        <stp>risk_mid</stp>
        <stp>[AutoPrice 28.xlsm]front!R1221C36</stp>
        <tr r="AJ1221" s="1"/>
      </tp>
      <tp>
        <v>2.4446724546976384</v>
        <stp/>
        <stp>##V3_BDPV12</stp>
        <stp>ES0211845237 @bgn  Corp</stp>
        <stp>risk_mid</stp>
        <stp>[AutoPrice 28.xlsm]front!R1032C36</stp>
        <tr r="AJ1032" s="1"/>
      </tp>
      <tp>
        <v>5.4145303652717303</v>
        <stp/>
        <stp>##V3_BDPV12</stp>
        <stp>FR0010737882 @bgn  Corp</stp>
        <stp>risk_mid</stp>
        <stp>[AutoPrice 28.xlsm]front!R1072C36</stp>
        <tr r="AJ1072" s="1"/>
      </tp>
      <tp>
        <v>9.5307574582946586</v>
        <stp/>
        <stp>##V3_BDPV12</stp>
        <stp>FR0011697028 @bgn  Corp</stp>
        <stp>risk_mid</stp>
        <stp>[AutoPrice 28.xlsm]front!R1232C36</stp>
        <tr r="AJ1232" s="1"/>
      </tp>
      <tp>
        <v>9.1135454643058722</v>
        <stp/>
        <stp>##V3_BDPV12</stp>
        <stp>FR0011401751 @bgn  Corp</stp>
        <stp>risk_mid</stp>
        <stp>[AutoPrice 28.xlsm]front!R1236C36</stp>
        <tr r="AJ1236" s="1"/>
      </tp>
      <tp>
        <v>0.27854342274551414</v>
        <stp/>
        <stp>##V3_BDPV12</stp>
        <stp>FR0010801761 @bgn  Corp</stp>
        <stp>risk_mid</stp>
        <stp>[AutoPrice 28.xlsm]front!R1042C36</stp>
        <tr r="AJ1042" s="1"/>
      </tp>
      <tp>
        <v>4.7780382835583168</v>
        <stp/>
        <stp>##V3_BDPV12</stp>
        <stp>FR0011119460 @bgn  Corp</stp>
        <stp>risk_mid</stp>
        <stp>[AutoPrice 28.xlsm]front!R1132C36</stp>
        <tr r="AJ1132" s="1"/>
      </tp>
      <tp>
        <v>7.5</v>
        <stp/>
        <stp>##V3_BDPV12</stp>
        <stp>XS0546096800 @bgn  Corp</stp>
        <stp>coupon</stp>
        <stp>[AutoPrice 28.xlsm]front!R1241C42</stp>
        <tr r="AP1241" s="1"/>
      </tp>
      <tp>
        <v>5</v>
        <stp/>
        <stp>##V3_BDPV12</stp>
        <stp>XS0806449814 @bgn  Corp</stp>
        <stp>coupon</stp>
        <stp>[AutoPrice 28.xlsm]front!R1215C42</stp>
        <tr r="AP1215" s="1"/>
      </tp>
      <tp>
        <v>3.125</v>
        <stp/>
        <stp>##V3_BDPV12</stp>
        <stp>USN2557FFA77 @bgn  Corp</stp>
        <stp>coupon</stp>
        <stp>[AutoPrice 28.xlsm]front!R612C42</stp>
        <tr r="AP612" s="1"/>
      </tp>
      <tp>
        <v>2.875</v>
        <stp/>
        <stp>##V3_BDPV12</stp>
        <stp>XS0986174851 @bgn  Corp</stp>
        <stp>coupon</stp>
        <stp>[AutoPrice 28.xlsm]front!R1059C42</stp>
        <tr r="AP1059" s="1"/>
      </tp>
      <tp>
        <v>5.25</v>
        <stp/>
        <stp>##V3_BDPV12</stp>
        <stp>XS0436905821 @bgn  Corp</stp>
        <stp>coupon</stp>
        <stp>[AutoPrice 28.xlsm]front!R1168C42</stp>
        <tr r="AP1168" s="1"/>
      </tp>
      <tp>
        <v>2.75</v>
        <stp/>
        <stp>##V3_BDPV12</stp>
        <stp>XS1067862919 @bgn  Corp</stp>
        <stp>coupon</stp>
        <stp>[AutoPrice 28.xlsm]front!R1124C42</stp>
        <tr r="AP1124" s="1"/>
      </tp>
      <tp>
        <v>4</v>
        <stp/>
        <stp>##V3_BDPV12</stp>
        <stp>XS0838764685 @bgn  Corp</stp>
        <stp>coupon</stp>
        <stp>[AutoPrice 28.xlsm]front!R1026C42</stp>
        <tr r="AP1026" s="1"/>
      </tp>
      <tp>
        <v>6.375</v>
        <stp/>
        <stp>##V3_BDPV12</stp>
        <stp>XS0436928872 @bgn  Corp</stp>
        <stp>coupon</stp>
        <stp>[AutoPrice 28.xlsm]front!R1176C42</stp>
        <tr r="AP1176" s="1"/>
      </tp>
      <tp>
        <v>5.625</v>
        <stp/>
        <stp>##V3_BDPV12</stp>
        <stp>XS0877720986 @bgn  Corp</stp>
        <stp>coupon</stp>
        <stp>[AutoPrice 28.xlsm]front!R1263C42</stp>
        <tr r="AP1263" s="1"/>
      </tp>
      <tp>
        <v>4.625</v>
        <stp/>
        <stp>##V3_BDPV12</stp>
        <stp>XS1028959671 @bgn  Corp</stp>
        <stp>coupon</stp>
        <stp>[AutoPrice 28.xlsm]front!R1229C42</stp>
        <tr r="AP1229" s="1"/>
      </tp>
      <tp>
        <v>7.125</v>
        <stp/>
        <stp>##V3_BDPV12</stp>
        <stp>AT0000A069T7 @bgn  Corp</stp>
        <stp>coupon</stp>
        <stp>[AutoPrice 28.xlsm]front!R1266C42</stp>
        <tr r="AP1266" s="1"/>
      </tp>
    </main>
    <main first="connect.rtdsub">
      <tp t="s">
        <v>ORAFP 4 3/4 21 F</v>
        <stp/>
        <stp>EBOND_LDN|5798452</stp>
        <stp>DSPLY_NAME</stp>
        <stp>RMDS</stp>
        <stp/>
        <stp/>
        <tr r="AQ647" s="1"/>
      </tp>
      <tp t="s">
        <v xml:space="preserve">SLHNVX 5 29 Nov </v>
        <stp/>
        <stp>EBOND_LDN|4438098</stp>
        <stp>DSPLY_NAME</stp>
        <stp>RMDS</stp>
        <stp/>
        <stp/>
        <tr r="AQ139" s="1"/>
      </tp>
      <tp t="s">
        <v>CAFP 3 7/8 25 Ap</v>
        <stp/>
        <stp>EBOND_LDN|9339888</stp>
        <stp>DSPLY_NAME</stp>
        <stp>RMDS</stp>
        <stp/>
        <stp/>
        <tr r="AQ429" s="1"/>
      </tp>
      <tp t="s">
        <v>GSZFP 2 3/4 18 O</v>
        <stp/>
        <stp>EBOND_LDN|9586903</stp>
        <stp>DSPLY_NAME</stp>
        <stp>RMDS</stp>
        <stp/>
        <stp/>
        <tr r="AQ284" s="1"/>
      </tp>
      <tp t="s">
        <v>GSK 4 16 Jun 202</v>
        <stp/>
        <stp>EBOND_LDN|3887113</stp>
        <stp>DSPLY_NAME</stp>
        <stp>RMDS</stp>
        <stp/>
        <stp/>
        <tr r="AQ185" s="1"/>
      </tp>
      <tp t="s">
        <v>VLVY 5 31 May 20</v>
        <stp/>
        <stp>EBOND_LDN|6137598</stp>
        <stp>DSPLY_NAME</stp>
        <stp>RMDS</stp>
        <stp/>
        <stp/>
        <tr r="AQ877" s="1"/>
      </tp>
      <tp t="s">
        <v xml:space="preserve">RBOSGR 4 3/8 19 </v>
        <stp/>
        <stp>EBOND_LDN|4897182</stp>
        <stp>DSPLY_NAME</stp>
        <stp>RMDS</stp>
        <stp/>
        <stp/>
        <tr r="AQ1106" s="1"/>
      </tp>
      <tp t="s">
        <v xml:space="preserve">BERTEL 3 5/8 06 </v>
        <stp/>
        <stp>EBOND_LDN|4337158</stp>
        <stp>DSPLY_NAME</stp>
        <stp>RMDS</stp>
        <stp/>
        <stp/>
        <tr r="AQ597" s="1"/>
      </tp>
      <tp t="s">
        <v>GASSM 4 3/8 02 N</v>
        <stp/>
        <stp>EBOND_LDN|8597512</stp>
        <stp>DSPLY_NAME</stp>
        <stp>RMDS</stp>
        <stp/>
        <stp/>
        <tr r="AQ1170" s="1"/>
      </tp>
      <tp t="s">
        <v xml:space="preserve">VW 3 3/8 28 Jul </v>
        <stp/>
        <stp>EBOND_LDN|8825809</stp>
        <stp>DSPLY_NAME</stp>
        <stp>RMDS</stp>
        <stp/>
        <stp/>
        <tr r="AQ879" s="1"/>
      </tp>
      <tp t="s">
        <v xml:space="preserve">DBHNGR 4 7/8 12 </v>
        <stp/>
        <stp>EBOND_LDN|7995082</stp>
        <stp>DSPLY_NAME</stp>
        <stp>RMDS</stp>
        <stp/>
        <stp/>
        <tr r="AQ460" s="1"/>
      </tp>
      <tp t="s">
        <v>LGFP 5 1/2 16 De</v>
        <stp/>
        <stp>EBOND_LDN|8725199</stp>
        <stp>DSPLY_NAME</stp>
        <stp>RMDS</stp>
        <stp/>
        <stp/>
        <tr r="AQ987" s="1"/>
      </tp>
      <tp t="s">
        <v>UCBBB 5 3/4 27 N</v>
        <stp/>
        <stp>EBOND_LDN|8622489</stp>
        <stp>DSPLY_NAME</stp>
        <stp>RMDS</stp>
        <stp/>
        <stp/>
        <tr r="AQ214" s="1"/>
      </tp>
      <tp t="s">
        <v xml:space="preserve">TELEFO 4.693 11 </v>
        <stp/>
        <stp>EBOND_LDN|8623859</stp>
        <stp>DSPLY_NAME</stp>
        <stp>RMDS</stp>
        <stp/>
        <stp/>
        <tr r="AQ694" s="1"/>
      </tp>
      <tp t="s">
        <v>GE 4.35 03 Nov 2</v>
        <stp/>
        <stp>EBOND_LDN|5423649</stp>
        <stp>DSPLY_NAME</stp>
        <stp>RMDS</stp>
        <stp/>
        <stp/>
        <tr r="AQ33" s="1"/>
      </tp>
      <tp t="s">
        <v>JNJ 4 3/4 06 Nov</v>
        <stp/>
        <stp>EBOND_LDN|6533368</stp>
        <stp>DSPLY_NAME</stp>
        <stp>RMDS</stp>
        <stp/>
        <stp/>
        <tr r="AQ186" s="1"/>
      </tp>
      <tp t="s">
        <v>TELNO 4 7/8 29 M</v>
        <stp/>
        <stp>EBOND_LDN|6120519</stp>
        <stp>DSPLY_NAME</stp>
        <stp>RMDS</stp>
        <stp/>
        <stp/>
        <tr r="AQ701" s="1"/>
      </tp>
      <tp t="s">
        <v>BMY 4 3/8 15 Nov</v>
        <stp/>
        <stp>EBOND_LDN|5490092</stp>
        <stp>DSPLY_NAME</stp>
        <stp>RMDS</stp>
        <stp/>
        <stp/>
        <tr r="AQ166" s="1"/>
      </tp>
      <tp t="s">
        <v>ROSW 5 5/8 04 Ma</v>
        <stp/>
        <stp>EBOND_LDN|7980243</stp>
        <stp>DSPLY_NAME</stp>
        <stp>RMDS</stp>
        <stp/>
        <stp/>
        <tr r="AQ201" s="1"/>
      </tp>
      <tp t="s">
        <v xml:space="preserve">EOANGR 6 3/8 29 </v>
        <stp/>
        <stp>EBOND_LDN|2030708</stp>
        <stp>DSPLY_NAME</stp>
        <stp>RMDS</stp>
        <stp/>
        <stp/>
        <tr r="AQ269" s="1"/>
      </tp>
      <tp t="s">
        <v>REESM 3 1/2 07 O</v>
        <stp/>
        <stp>EBOND_LDN|9530638</stp>
        <stp>DSPLY_NAME</stp>
        <stp>RMDS</stp>
        <stp/>
        <stp/>
        <tr r="AQ1200" s="1"/>
      </tp>
      <tp t="s">
        <v xml:space="preserve">ASKLEP 4 28 Sep </v>
        <stp/>
        <stp>EBOND_LDN|9521989</stp>
        <stp>DSPLY_NAME</stp>
        <stp>RMDS</stp>
        <stp/>
        <stp/>
        <tr r="AQ157" s="1"/>
      </tp>
    </main>
    <main first="bloomberg.rtd">
      <tp t="s">
        <v>FIXED</v>
        <stp/>
        <stp>##V3_BDPV12</stp>
        <stp>DE000A1HJ483 Corp</stp>
        <stp>cpn typ</stp>
        <stp>[AutoPrice 28.xlsm]front!R1137C5</stp>
        <tr r="E1137" s="1"/>
      </tp>
      <tp>
        <v>2.875</v>
        <stp/>
        <stp>##V3_BDPV12</stp>
        <stp>FR0010948232 Corp</stp>
        <stp>cpn</stp>
        <stp>[AutoPrice 28.xlsm]front!R1043C5</stp>
        <tr r="E1043" s="1"/>
      </tp>
      <tp>
        <v>117.97521625020978</v>
        <stp/>
        <stp>##V3_BDPV12</stp>
        <stp>FR0011560986 @bgn  Corp</stp>
        <stp>asset_swap_spd_mid</stp>
        <stp>[AutoPrice 28.xlsm]front!R231C40</stp>
        <tr r="AN231" s="1"/>
      </tp>
      <tp t="s">
        <v>EDF</v>
        <stp/>
        <stp>##V3_BDPV12</stp>
        <stp>USF2893TAM83 Corp</stp>
        <stp>ticker</stp>
        <stp>[AutoPrice 28.xlsm]front!R1235C4</stp>
        <tr r="D1235" s="1"/>
      </tp>
      <tp>
        <v>7.3204533046567857</v>
        <stp/>
        <stp>##V3_BDPV12</stp>
        <stp>FR0010780452 @bgn  Corp</stp>
        <stp>asset_swap_spd_mid</stp>
        <stp>[AutoPrice 28.xlsm]front!R826C40</stp>
        <tr r="AN826" s="1"/>
      </tp>
      <tp>
        <v>4.47780158352397</v>
        <stp/>
        <stp>##V3_BDPV12</stp>
        <stp>FR0010500744 @bgn  Corp</stp>
        <stp>asset_swap_spd_mid</stp>
        <stp>[AutoPrice 28.xlsm]front!R920C40</stp>
        <tr r="AN920" s="1"/>
      </tp>
      <tp>
        <v>211.07295680596945</v>
        <stp/>
        <stp>##V3_BDPV12</stp>
        <stp>FR0000471930 @bgn  Corp</stp>
        <stp>asset_swap_spd_mid</stp>
        <stp>[AutoPrice 28.xlsm]front!R658C40</stp>
        <tr r="AN658" s="1"/>
      </tp>
      <tp>
        <v>2.5</v>
        <stp/>
        <stp>##V3_BDPV12</stp>
        <stp>FR0011561000 Corp</stp>
        <stp>cpn</stp>
        <stp>[AutoPrice 28.xlsm]front!R1133C5</stp>
        <tr r="E1133" s="1"/>
      </tp>
      <tp>
        <v>98.802343018826321</v>
        <stp/>
        <stp>##V3_BDPV12</stp>
        <stp>FR0011400571 @bgn  Corp</stp>
        <stp>asset_swap_spd_mid</stp>
        <stp>[AutoPrice 28.xlsm]front!R450C40</stp>
        <tr r="AN450" s="1"/>
      </tp>
      <tp>
        <v>38.394036170665856</v>
        <stp/>
        <stp>##V3_BDPV12</stp>
        <stp>FR0011560333 @bgn  Corp</stp>
        <stp>asset_swap_spd_mid</stp>
        <stp>[AutoPrice 28.xlsm]front!R209C40</stp>
        <tr r="AN209" s="1"/>
      </tp>
      <tp>
        <v>141.93788617686471</v>
        <stp/>
        <stp>##V3_BDPV12</stp>
        <stp>FR0010890517 @bgn  Corp</stp>
        <stp>asset_swap_spd_mid</stp>
        <stp>[AutoPrice 28.xlsm]front!R486C40</stp>
        <tr r="AN486" s="1"/>
      </tp>
      <tp>
        <v>4.875</v>
        <stp/>
        <stp>##V3_BDPV12</stp>
        <stp>FR0010333385 Corp</stp>
        <stp>cpn</stp>
        <stp>[AutoPrice 28.xlsm]front!R1113C5</stp>
        <tr r="E1113" s="1"/>
      </tp>
      <tp>
        <v>34.223511528735486</v>
        <stp/>
        <stp>##V3_BDPV12</stp>
        <stp>FR0010660043 @bgn  Corp</stp>
        <stp>asset_swap_spd_mid</stp>
        <stp>[AutoPrice 28.xlsm]front!R242C40</stp>
        <tr r="AN242" s="1"/>
      </tp>
      <tp>
        <v>5.25</v>
        <stp/>
        <stp>##V3_BDPV12</stp>
        <stp>FR0000473993 Corp</stp>
        <stp>cpn</stp>
        <stp>[AutoPrice 28.xlsm]front!R1071C5</stp>
        <tr r="E1071" s="1"/>
      </tp>
      <tp t="s">
        <v>FIXED</v>
        <stp/>
        <stp>##V3_BDPV12</stp>
        <stp>DE000A1MA9X1 Corp</stp>
        <stp>cpn typ</stp>
        <stp>[AutoPrice 28.xlsm]front!R1100C5</stp>
        <tr r="E1100" s="1"/>
      </tp>
      <tp>
        <v>41.143961917347511</v>
        <stp/>
        <stp>##V3_BDPV12</stp>
        <stp>FR0010850719 @bgn  Corp</stp>
        <stp>asset_swap_spd_mid</stp>
        <stp>[AutoPrice 28.xlsm]front!R445C40</stp>
        <tr r="AN445" s="1"/>
      </tp>
      <tp>
        <v>3.75</v>
        <stp/>
        <stp>##V3_BDPV12</stp>
        <stp>FR0011075183 Corp</stp>
        <stp>cpn</stp>
        <stp>[AutoPrice 28.xlsm]front!R1131C5</stp>
        <tr r="E1131" s="1"/>
      </tp>
      <tp>
        <v>3.625</v>
        <stp/>
        <stp>##V3_BDPV12</stp>
        <stp>IT0004869985 Corp</stp>
        <stp>cpn</stp>
        <stp>[AutoPrice 28.xlsm]front!R1056C5</stp>
        <tr r="E1056" s="1"/>
      </tp>
      <tp>
        <v>74.818991555850729</v>
        <stp/>
        <stp>##V3_BDPV12</stp>
        <stp>FR0010780528 @bgn  Corp</stp>
        <stp>asset_swap_spd_mid</stp>
        <stp>[AutoPrice 28.xlsm]front!R329C40</stp>
        <tr r="AN329" s="1"/>
      </tp>
      <tp>
        <v>49.511246270147645</v>
        <stp/>
        <stp>##V3_BDPV12</stp>
        <stp>FR0011560069 @bgn  Corp</stp>
        <stp>asset_swap_spd_mid</stp>
        <stp>[AutoPrice 28.xlsm]front!R649C40</stp>
        <tr r="AN649" s="1"/>
      </tp>
      <tp>
        <v>75.592348231235164</v>
        <stp/>
        <stp>##V3_BDPV12</stp>
        <stp>FR0011560077 @bgn  Corp</stp>
        <stp>asset_swap_spd_mid</stp>
        <stp>[AutoPrice 28.xlsm]front!R657C40</stp>
        <tr r="AN657" s="1"/>
      </tp>
      <tp>
        <v>64.023275108381696</v>
        <stp/>
        <stp>##V3_BDPV12</stp>
        <stp>FR0010800540 @bgn  Corp</stp>
        <stp>asset_swap_spd_mid</stp>
        <stp>[AutoPrice 28.xlsm]front!R250C40</stp>
        <tr r="AN250" s="1"/>
      </tp>
      <tp>
        <v>55.94218101083117</v>
        <stp/>
        <stp>##V3_BDPV12</stp>
        <stp>FR0010750489 @bgn  Corp</stp>
        <stp>asset_swap_spd_mid</stp>
        <stp>[AutoPrice 28.xlsm]front!R365C40</stp>
        <tr r="AN365" s="1"/>
      </tp>
      <tp>
        <v>66.403381961160392</v>
        <stp/>
        <stp>##V3_BDPV12</stp>
        <stp>FR0010830034 @bgn  Corp</stp>
        <stp>asset_swap_spd_mid</stp>
        <stp>[AutoPrice 28.xlsm]front!R740C40</stp>
        <tr r="AN740" s="1"/>
      </tp>
      <tp>
        <v>14.773223648827722</v>
        <stp/>
        <stp>##V3_BDPV12</stp>
        <stp>FR0010830042 @bgn  Corp</stp>
        <stp>asset_swap_spd_mid</stp>
        <stp>[AutoPrice 28.xlsm]front!R735C40</stp>
        <tr r="AN735" s="1"/>
      </tp>
      <tp t="s">
        <v>04/07/2018</v>
        <stp/>
        <stp>##V3_BDPV12</stp>
        <stp>AT0000A0PQY4 Corp</stp>
        <stp>maturity</stp>
        <stp>[AutoPrice 28.xlsm]front!R1029C6</stp>
        <tr r="F1029" s="1"/>
      </tp>
      <tp>
        <v>1.5</v>
        <stp/>
        <stp>##V3_BDPV12</stp>
        <stp>XS1061410962 Corp</stp>
        <stp>cpn</stp>
        <stp>[AutoPrice 28.xlsm]front!R1216C5</stp>
        <tr r="E1216" s="1"/>
      </tp>
    </main>
    <main first="connect.rtdsub">
      <tp>
        <v>3282000.0000000019</v>
        <stp/>
        <stp>EBOND_POSITION|88597=21056168</stp>
        <stp>AMOUNT</stp>
        <stp>RMDS</stp>
        <stp/>
        <stp/>
        <tr r="G904" s="1"/>
      </tp>
    </main>
    <main first="bloomberg.rtd">
      <tp>
        <v>5.25</v>
        <stp/>
        <stp>##V3_BDPV12</stp>
        <stp>XS0222524372 Corp</stp>
        <stp>cpn</stp>
        <stp>[AutoPrice 28.xlsm]front!R1257C5</stp>
        <tr r="E1257" s="1"/>
      </tp>
      <tp>
        <v>4.5</v>
        <stp/>
        <stp>##V3_BDPV12</stp>
        <stp>XS0471071133 Corp</stp>
        <stp>cpn</stp>
        <stp>[AutoPrice 28.xlsm]front!R1185C5</stp>
        <tr r="E1185" s="1"/>
      </tp>
    </main>
    <main first="connect.rtdsub">
      <tp>
        <v>0</v>
        <stp/>
        <stp>EBOND_POSITION|88612=15256458</stp>
        <stp>AMOUNT</stp>
        <stp>RMDS</stp>
        <stp/>
        <stp/>
        <tr r="G431" s="1"/>
      </tp>
      <tp>
        <v>6200000</v>
        <stp/>
        <stp>EBOND_POSITION|88609=20295564</stp>
        <stp>AMOUNT</stp>
        <stp>RMDS</stp>
        <stp/>
        <stp/>
        <tr r="G642" s="1"/>
      </tp>
      <tp>
        <v>0</v>
        <stp/>
        <stp>EBOND_POSITION|88609=20295574</stp>
        <stp>AMOUNT</stp>
        <stp>RMDS</stp>
        <stp/>
        <stp/>
        <tr r="G641" s="1"/>
      </tp>
      <tp>
        <v>0</v>
        <stp/>
        <stp>EBOND_POSITION|88603=13696674</stp>
        <stp>AMOUNT</stp>
        <stp>RMDS</stp>
        <stp/>
        <stp/>
        <tr r="G916" s="1"/>
      </tp>
    </main>
    <main first="bloomberg.rtd">
      <tp t="s">
        <v>AT MATURITY</v>
        <stp/>
        <stp>##V3_BDPV12</stp>
        <stp>DE000A1HG1J8 Corp</stp>
        <stp>mty_typ</stp>
        <stp>[AutoPrice 28.xlsm]front!R51C6</stp>
        <tr r="F51" s="1"/>
      </tp>
    </main>
    <main first="connect.rtdsub">
      <tp>
        <v>6078000</v>
        <stp/>
        <stp>EBOND_POSITION|88597=21157308</stp>
        <stp>AMOUNT</stp>
        <stp>RMDS</stp>
        <stp/>
        <stp/>
        <tr r="G902" s="1"/>
      </tp>
      <tp>
        <v>0</v>
        <stp/>
        <stp>EBOND_POSITION|88600=11897994</stp>
        <stp>AMOUNT</stp>
        <stp>RMDS</stp>
        <stp/>
        <stp/>
        <tr r="G229" s="1"/>
      </tp>
      <tp>
        <v>0</v>
        <stp/>
        <stp>EBOND_POSITION|88612=21084725</stp>
        <stp>AMOUNT</stp>
        <stp>RMDS</stp>
        <stp/>
        <stp/>
        <tr r="G517" s="1"/>
      </tp>
      <tp>
        <v>0</v>
        <stp/>
        <stp>EBOND_POSITION|88606=13684925</stp>
        <stp>AMOUNT</stp>
        <stp>RMDS</stp>
        <stp/>
        <stp/>
        <tr r="G1100" s="1"/>
      </tp>
      <tp t="s">
        <v>#N/A</v>
        <stp/>
        <stp>EBOND_POSITION|88612=12944029</stp>
        <stp>AMOUNT</stp>
        <stp>RMDS</stp>
        <stp/>
        <stp/>
        <tr r="G452" s="1"/>
      </tp>
      <tp>
        <v>3026000</v>
        <stp/>
        <stp>EBOND_POSITION|88609=21157298</stp>
        <stp>AMOUNT</stp>
        <stp>RMDS</stp>
        <stp/>
        <stp/>
        <tr r="G665" s="1"/>
      </tp>
      <tp>
        <v>0</v>
        <stp/>
        <stp>EBOND_POSITION|88618=17954328</stp>
        <stp>AMOUNT</stp>
        <stp>RMDS</stp>
        <stp/>
        <stp/>
        <tr r="G129" s="1"/>
      </tp>
    </main>
    <main first="bloomberg.rtd">
      <tp>
        <v>4.5</v>
        <stp/>
        <stp>##V3_BDPV12</stp>
        <stp>XS0859920406 Corp</stp>
        <stp>cpn</stp>
        <stp>[AutoPrice 28.xlsm]front!R1139C5</stp>
        <tr r="E1139" s="1"/>
      </tp>
      <tp>
        <v>4.375</v>
        <stp/>
        <stp>##V3_BDPV12</stp>
        <stp>XS0254720633 Corp</stp>
        <stp>cpn</stp>
        <stp>[AutoPrice 28.xlsm]front!R1106C5</stp>
        <tr r="E1106" s="1"/>
      </tp>
    </main>
    <main first="connect.rtdsub">
      <tp>
        <v>1699000</v>
        <stp/>
        <stp>EBOND_POSITION|88609=15985365</stp>
        <stp>AMOUNT</stp>
        <stp>RMDS</stp>
        <stp/>
        <stp/>
        <tr r="G663" s="1"/>
      </tp>
      <tp>
        <v>300000</v>
        <stp/>
        <stp>EBOND_POSITION|88600=16342859</stp>
        <stp>AMOUNT</stp>
        <stp>RMDS</stp>
        <stp/>
        <stp/>
        <tr r="G297" s="1"/>
      </tp>
    </main>
    <main first="connect.rtdsub">
      <tp>
        <v>0</v>
        <stp/>
        <stp>EBOND_POSITION|88597=10340709</stp>
        <stp>AMOUNT</stp>
        <stp>RMDS</stp>
        <stp/>
        <stp/>
        <tr r="G834" s="1"/>
      </tp>
      <tp>
        <v>0</v>
        <stp/>
        <stp>EBOND_POSITION|88606=14343419</stp>
        <stp>AMOUNT</stp>
        <stp>RMDS</stp>
        <stp/>
        <stp/>
        <tr r="G1117" s="1"/>
      </tp>
      <tp>
        <v>0</v>
        <stp/>
        <stp>EBOND_POSITION|88612=13593764</stp>
        <stp>AMOUNT</stp>
        <stp>RMDS</stp>
        <stp/>
        <stp/>
        <tr r="G494" s="1"/>
      </tp>
    </main>
    <main first="bloomberg.rtd">
      <tp>
        <v>3.375</v>
        <stp/>
        <stp>##V3_BDPV12</stp>
        <stp>XS0940284937 Corp</stp>
        <stp>cpn</stp>
        <stp>[AutoPrice 28.xlsm]front!R1083C5</stp>
        <tr r="E1083" s="1"/>
      </tp>
      <tp>
        <v>7.375</v>
        <stp/>
        <stp>##V3_BDPV12</stp>
        <stp>XS0674277933 Corp</stp>
        <stp>cpn</stp>
        <stp>[AutoPrice 28.xlsm]front!R1237C5</stp>
        <tr r="E1237" s="1"/>
      </tp>
      <tp>
        <v>4.375</v>
        <stp/>
        <stp>##V3_BDPV12</stp>
        <stp>XS0542534192 Corp</stp>
        <stp>cpn</stp>
        <stp>[AutoPrice 28.xlsm]front!R1061C5</stp>
        <tr r="E1061" s="1"/>
      </tp>
      <tp>
        <v>4.25</v>
        <stp/>
        <stp>##V3_BDPV12</stp>
        <stp>XS0767977811 Corp</stp>
        <stp>cpn</stp>
        <stp>[AutoPrice 28.xlsm]front!R1194C5</stp>
        <tr r="E1194" s="1"/>
      </tp>
      <tp>
        <v>3.625</v>
        <stp/>
        <stp>##V3_BDPV12</stp>
        <stp>XS1023703090 Corp</stp>
        <stp>cpn</stp>
        <stp>[AutoPrice 28.xlsm]front!R1165C5</stp>
        <tr r="E1165" s="1"/>
      </tp>
    </main>
    <main first="connect.rtdsub">
      <tp>
        <v>0</v>
        <stp/>
        <stp>EBOND_POSITION|88612=21252428</stp>
        <stp>AMOUNT</stp>
        <stp>RMDS</stp>
        <stp/>
        <stp/>
        <tr r="G554" s="1"/>
      </tp>
    </main>
    <main first="bloomberg.rtd">
      <tp>
        <v>246.60741955716205</v>
        <stp/>
        <stp>##V3_BDPV12</stp>
        <stp>BE6213104605 @bgn  Corp</stp>
        <stp>asset_swap_spd_mid</stp>
        <stp>[AutoPrice 28.xlsm]front!R218C40</stp>
        <tr r="AN218" s="1"/>
      </tp>
      <tp>
        <v>4.5</v>
        <stp/>
        <stp>##V3_BDPV12</stp>
        <stp>XS0463509959 Corp</stp>
        <stp>cpn</stp>
        <stp>[AutoPrice 28.xlsm]front!R1138C5</stp>
        <tr r="E1138" s="1"/>
      </tp>
      <tp>
        <v>15.377410769856365</v>
        <stp/>
        <stp>##V3_BDPV12</stp>
        <stp>BE6243181672 @bgn  Corp</stp>
        <stp>asset_swap_spd_mid</stp>
        <stp>[AutoPrice 28.xlsm]front!R372C40</stp>
        <tr r="AN372" s="1"/>
      </tp>
      <tp t="s">
        <v>AT MATURITY</v>
        <stp/>
        <stp>##V3_BDPV12</stp>
        <stp>DE000A1MA9H4 Corp</stp>
        <stp>mty_typ</stp>
        <stp>[AutoPrice 28.xlsm]front!R1021C6</stp>
        <tr r="F1021" s="1"/>
      </tp>
    </main>
    <main first="connect.rtdsub">
      <tp>
        <v>0</v>
        <stp/>
        <stp>EBOND_POSITION|140433=7980187</stp>
        <stp>AMOUNT</stp>
        <stp>RMDS</stp>
        <stp/>
        <stp/>
        <tr r="G203" s="1"/>
      </tp>
    </main>
    <main first="bloomberg.rtd">
      <tp>
        <v>2.625</v>
        <stp/>
        <stp>##V3_BDPV12</stp>
        <stp>XS0934539726 Corp</stp>
        <stp>cpn</stp>
        <stp>[AutoPrice 28.xlsm]front!R1109C5</stp>
        <tr r="E1109" s="1"/>
      </tp>
      <tp>
        <v>4.1989999999999998</v>
        <stp/>
        <stp>##V3_BDPV12</stp>
        <stp>XS0992293570 Corp</stp>
        <stp>cpn</stp>
        <stp>[AutoPrice 28.xlsm]front!R1255C5</stp>
        <tr r="E1255" s="1"/>
      </tp>
      <tp>
        <v>4.375</v>
        <stp/>
        <stp>##V3_BDPV12</stp>
        <stp>XS0828749761 Corp</stp>
        <stp>cpn</stp>
        <stp>[AutoPrice 28.xlsm]front!R1058C5</stp>
        <tr r="E1058" s="1"/>
      </tp>
      <tp>
        <v>1.875</v>
        <stp/>
        <stp>##V3_BDPV12</stp>
        <stp>XS0827529198 Corp</stp>
        <stp>cpn</stp>
        <stp>[AutoPrice 28.xlsm]front!R1127C5</stp>
        <tr r="E1127" s="1"/>
      </tp>
      <tp>
        <v>24.268265776137856</v>
        <stp/>
        <stp>##V3_BDPV12</stp>
        <stp>DE000A1X3GC3 @bgn  Corp</stp>
        <stp>asset_swap_spd_mid</stp>
        <stp>[AutoPrice 28.xlsm]front!R789C40</stp>
        <tr r="AN789" s="1"/>
      </tp>
      <tp>
        <v>2.375</v>
        <stp/>
        <stp>##V3_BDPV12</stp>
        <stp>XS0986610425 Corp</stp>
        <stp>cpn</stp>
        <stp>[AutoPrice 28.xlsm]front!R1128C5</stp>
        <tr r="E1128" s="1"/>
      </tp>
      <tp>
        <v>3.125</v>
        <stp/>
        <stp>##V3_BDPV12</stp>
        <stp>XS0997941199 Corp</stp>
        <stp>cpn</stp>
        <stp>[AutoPrice 28.xlsm]front!R1011C5</stp>
        <tr r="E1011" s="1"/>
      </tp>
    </main>
    <main first="connect.rtdsub">
      <tp>
        <v>2373000</v>
        <stp/>
        <stp>EBOND_POSITION|88597=21099724</stp>
        <stp>AMOUNT</stp>
        <stp>RMDS</stp>
        <stp/>
        <stp/>
        <tr r="G804" s="1"/>
      </tp>
    </main>
    <main first="bloomberg.rtd">
      <tp t="s">
        <v>TKAGR</v>
        <stp/>
        <stp>##V3_BDPV12</stp>
        <stp>DE000A1MA9H4 Corp</stp>
        <stp>ticker</stp>
        <stp>[AutoPrice 28.xlsm]front!R1021C4</stp>
        <tr r="D1021" s="1"/>
      </tp>
      <tp>
        <v>110.619</v>
        <stp/>
        <stp>##V3_BDPV12</stp>
        <stp>XS0798504030 @bgn Corp</stp>
        <stp>LAST_PRICE</stp>
        <stp>[AutoPrice 28.xlsm]front!R81C16</stp>
        <tr r="P81" s="1"/>
      </tp>
      <tp>
        <v>107.88</v>
        <stp/>
        <stp>##V3_BDPV12</stp>
        <stp>XS0491211644 @bgn Corp</stp>
        <stp>LAST_PRICE</stp>
        <stp>[AutoPrice 28.xlsm]front!R42C16</stp>
        <tr r="P42" s="1"/>
      </tp>
      <tp>
        <v>97.951999999999998</v>
        <stp/>
        <stp>##V3_BDPV12</stp>
        <stp>XS0254356057 @bgn Corp</stp>
        <stp>LAST_PRICE</stp>
        <stp>[AutoPrice 28.xlsm]front!R32C16</stp>
        <tr r="P32" s="1"/>
      </tp>
      <tp>
        <v>101.25</v>
        <stp/>
        <stp>##V3_BDPV12</stp>
        <stp>XS1062493934 @bgn Corp</stp>
        <stp>LAST_PRICE</stp>
        <stp>[AutoPrice 28.xlsm]front!R57C16</stp>
        <tr r="P57" s="1"/>
      </tp>
      <tp>
        <v>105.408</v>
        <stp/>
        <stp>##V3_BDPV12</stp>
        <stp>XS0954025267 @bgn Corp</stp>
        <stp>LAST_PRICE</stp>
        <stp>[AutoPrice 28.xlsm]front!R31C16</stp>
        <tr r="P31" s="1"/>
      </tp>
      <tp>
        <v>103.364</v>
        <stp/>
        <stp>##V3_BDPV12</stp>
        <stp>XS0873665706 @bgn Corp</stp>
        <stp>LAST_PRICE</stp>
        <stp>[AutoPrice 28.xlsm]front!R74C16</stp>
        <tr r="P74" s="1"/>
      </tp>
      <tp>
        <v>96.224049794417411</v>
        <stp/>
        <stp>##V3_BDPV12</stp>
        <stp>XS1062493934 @bgn  Corp</stp>
        <stp>asset_swap_spd_mid</stp>
        <stp>[AutoPrice 28.xlsm]front!R57C40</stp>
        <tr r="AN57" s="1"/>
      </tp>
      <tp>
        <v>5.3146257913113004</v>
        <stp/>
        <stp>##V3_BDPV12</stp>
        <stp>XS0627188468 @bgn  Corp</stp>
        <stp>risk_mid</stp>
        <stp>[AutoPrice 28.xlsm]front!R1175C36</stp>
        <tr r="AJ1175" s="1"/>
      </tp>
      <tp>
        <v>20.382621910497797</v>
        <stp/>
        <stp>##V3_BDPV12</stp>
        <stp>XS0275880267 @bgn  Corp</stp>
        <stp>asset_swap_spd_mid</stp>
        <stp>[AutoPrice 28.xlsm]front!R50C40</stp>
        <tr r="AN50" s="1"/>
      </tp>
      <tp>
        <v>5.0501399603255948</v>
        <stp/>
        <stp>##V3_BDPV12</stp>
        <stp>XS0794392588 @bgn  Corp</stp>
        <stp>risk_mid</stp>
        <stp>[AutoPrice 28.xlsm]front!R1104C36</stp>
        <tr r="AJ1104" s="1"/>
      </tp>
      <tp>
        <v>226.6153505013763</v>
        <stp/>
        <stp>##V3_BDPV12</stp>
        <stp>XS0256975458 @bgn  Corp</stp>
        <stp>asset_swap_spd_mid</stp>
        <stp>[AutoPrice 28.xlsm]front!R97C40</stp>
        <tr r="AN97" s="1"/>
      </tp>
      <tp>
        <v>5.583355833832826</v>
        <stp/>
        <stp>##V3_BDPV12</stp>
        <stp>XS0683564156 @bgn  Corp</stp>
        <stp>risk_mid</stp>
        <stp>[AutoPrice 28.xlsm]front!R1116C36</stp>
        <tr r="AJ1116" s="1"/>
      </tp>
      <tp>
        <v>2.0031778222808327</v>
        <stp/>
        <stp>##V3_BDPV12</stp>
        <stp>XS0254808214 @bgn  Corp</stp>
        <stp>risk_mid</stp>
        <stp>[AutoPrice 28.xlsm]front!R1016C36</stp>
        <tr r="AJ1016" s="1"/>
      </tp>
      <tp>
        <v>7.7314302882044217</v>
        <stp/>
        <stp>##V3_BDPV12</stp>
        <stp>XS0458749826 @bgn  Corp</stp>
        <stp>risk_mid</stp>
        <stp>[AutoPrice 28.xlsm]front!R1180C36</stp>
        <tr r="AJ1180" s="1"/>
      </tp>
      <tp>
        <v>7.6942918292488116</v>
        <stp/>
        <stp>##V3_BDPV12</stp>
        <stp>XS0271758301 @bgn  Corp</stp>
        <stp>risk_mid</stp>
        <stp>[AutoPrice 28.xlsm]front!R1037C36</stp>
        <tr r="AJ1037" s="1"/>
      </tp>
      <tp>
        <v>57.654540768025164</v>
        <stp/>
        <stp>##V3_BDPV12</stp>
        <stp>XS0747897493 @bgn  Corp</stp>
        <stp>asset_swap_spd_mid</stp>
        <stp>[AutoPrice 28.xlsm]front!R75C40</stp>
        <tr r="AN75" s="1"/>
      </tp>
      <tp>
        <v>49.634585243366011</v>
        <stp/>
        <stp>##V3_BDPV12</stp>
        <stp>XS0834640541 @bgn  Corp</stp>
        <stp>asset_swap_spd_mid</stp>
        <stp>[AutoPrice 28.xlsm]front!R73C40</stp>
        <tr r="AN73" s="1"/>
      </tp>
      <tp>
        <v>6.7799337112724345</v>
        <stp/>
        <stp>##V3_BDPV12</stp>
        <stp>XS0940284937 @bgn  Corp</stp>
        <stp>risk_mid</stp>
        <stp>[AutoPrice 28.xlsm]front!R1083C36</stp>
        <tr r="AJ1083" s="1"/>
      </tp>
      <tp>
        <v>26.397277716629308</v>
        <stp/>
        <stp>##V3_BDPV12</stp>
        <stp>XS0874839086 @bgn  Corp</stp>
        <stp>asset_swap_spd_mid</stp>
        <stp>[AutoPrice 28.xlsm]front!R26C40</stp>
        <tr r="AN26" s="1"/>
      </tp>
      <tp>
        <v>86.666715311508042</v>
        <stp/>
        <stp>##V3_BDPV12</stp>
        <stp>XS1014759648 @bgn  Corp</stp>
        <stp>asset_swap_spd_mid</stp>
        <stp>[AutoPrice 28.xlsm]front!R60C40</stp>
        <tr r="AN60" s="1"/>
      </tp>
      <tp>
        <v>4.5</v>
        <stp/>
        <stp>##V3_BDPV12</stp>
        <stp>DE000A0JRFB0 @bgn  Corp</stp>
        <stp>coupon</stp>
        <stp>[AutoPrice 28.xlsm]front!R931C42</stp>
        <tr r="AP931" s="1"/>
      </tp>
      <tp>
        <v>151.0977736082352</v>
        <stp/>
        <stp>##V3_BDPV12</stp>
        <stp>XS0490093480 @bgn  Corp</stp>
        <stp>asset_swap_spd_mid</stp>
        <stp>[AutoPrice 28.xlsm]front!R65C40</stp>
        <tr r="AN65" s="1"/>
      </tp>
      <tp>
        <v>8.659354183632928</v>
        <stp/>
        <stp>##V3_BDPV12</stp>
        <stp>ES0211845260 @bgn  Corp</stp>
        <stp>risk_mid</stp>
        <stp>[AutoPrice 28.xlsm]front!R1038C36</stp>
        <tr r="AJ1038" s="1"/>
      </tp>
      <tp>
        <v>2.0574251278908662</v>
        <stp/>
        <stp>##V3_BDPV12</stp>
        <stp>FR0010333385 @bgn  Corp</stp>
        <stp>risk_mid</stp>
        <stp>[AutoPrice 28.xlsm]front!R1113C36</stp>
        <tr r="AJ1113" s="1"/>
      </tp>
      <tp>
        <v>5.3552533099384902</v>
        <stp/>
        <stp>##V3_BDPV12</stp>
        <stp>FR0011401736 @bgn  Corp</stp>
        <stp>risk_mid</stp>
        <stp>[AutoPrice 28.xlsm]front!R1234C36</stp>
        <tr r="AJ1234" s="1"/>
      </tp>
      <tp>
        <v>6.9921537893407049</v>
        <stp/>
        <stp>##V3_BDPV12</stp>
        <stp>FR0011561000 @bgn  Corp</stp>
        <stp>risk_mid</stp>
        <stp>[AutoPrice 28.xlsm]front!R1133C36</stp>
        <tr r="AJ1133" s="1"/>
      </tp>
      <tp>
        <v>5.375</v>
        <stp/>
        <stp>##V3_BDPV12</stp>
        <stp>DE000A0GNPZ3 @bval  Corp</stp>
        <stp>coupon</stp>
        <stp>[AutoPrice 28.xlsm]front!R89C42</stp>
        <tr r="AP89" s="1"/>
      </tp>
      <tp>
        <v>4.875</v>
        <stp/>
        <stp>##V3_BDPV12</stp>
        <stp>AT0000A0H999 @bgn  Corp</stp>
        <stp>coupon</stp>
        <stp>[AutoPrice 28.xlsm]front!R1027C42</stp>
        <tr r="AP1027" s="1"/>
      </tp>
      <tp>
        <v>1.3289171023565416</v>
        <stp/>
        <stp>##V3_BDPV12</stp>
        <stp>FR0010948232 @bgn  Corp</stp>
        <stp>risk_mid</stp>
        <stp>[AutoPrice 28.xlsm]front!R1043C36</stp>
        <tr r="AJ1043" s="1"/>
      </tp>
      <tp>
        <v>109.83</v>
        <stp/>
        <stp>##V3_BDPV12</stp>
        <stp>DE000A1MA9X1 @bgn Corp</stp>
        <stp>LAST_PRICE</stp>
        <stp>[AutoPrice 28.xlsm]front!R1100C16</stp>
        <tr r="P1100" s="1"/>
      </tp>
      <tp>
        <v>6.75</v>
        <stp/>
        <stp>##V3_BDPV12</stp>
        <stp>XS0459131636 @bgn  Corp</stp>
        <stp>coupon</stp>
        <stp>[AutoPrice 28.xlsm]front!R1092C42</stp>
        <tr r="AP1092" s="1"/>
      </tp>
      <tp>
        <v>5.75</v>
        <stp/>
        <stp>##V3_BDPV12</stp>
        <stp>XS0808632763 @bgn  Corp</stp>
        <stp>coupon</stp>
        <stp>[AutoPrice 28.xlsm]front!R1244C42</stp>
        <tr r="AP1244" s="1"/>
      </tp>
      <tp>
        <v>6.75</v>
        <stp/>
        <stp>##V3_BDPV12</stp>
        <stp>XS0629626663 @bgn  Corp</stp>
        <stp>coupon</stp>
        <stp>[AutoPrice 28.xlsm]front!R1249C42</stp>
        <tr r="AP1249" s="1"/>
      </tp>
      <tp>
        <v>3.875</v>
        <stp/>
        <stp>##V3_BDPV12</stp>
        <stp>XS0829183614 @bgn  Corp</stp>
        <stp>coupon</stp>
        <stp>[AutoPrice 28.xlsm]front!R1214C42</stp>
        <tr r="AP1214" s="1"/>
      </tp>
      <tp>
        <v>106.53700000000001</v>
        <stp/>
        <stp>##V3_BDPV12</stp>
        <stp>DE000A1MA9H4 @bgn Corp</stp>
        <stp>LAST_PRICE</stp>
        <stp>[AutoPrice 28.xlsm]front!R1021C16</stp>
        <tr r="P1021" s="1"/>
      </tp>
      <tp>
        <v>4.375</v>
        <stp/>
        <stp>##V3_BDPV12</stp>
        <stp>XS0828749761 @bgn  Corp</stp>
        <stp>coupon</stp>
        <stp>[AutoPrice 28.xlsm]front!R1058C42</stp>
        <tr r="AP1058" s="1"/>
      </tp>
      <tp>
        <v>6.5</v>
        <stp/>
        <stp>##V3_BDPV12</stp>
        <stp>DE000A0G4X39 @bgn  Corp</stp>
        <stp>coupon</stp>
        <stp>[AutoPrice 28.xlsm]front!R1271C42</stp>
        <tr r="AP1271" s="1"/>
      </tp>
      <tp>
        <v>4.875</v>
        <stp/>
        <stp>##V3_BDPV12</stp>
        <stp>XS0619706657 @bgn  Corp</stp>
        <stp>coupon</stp>
        <stp>[AutoPrice 28.xlsm]front!R1202C42</stp>
        <tr r="AP1202" s="1"/>
      </tp>
      <tp>
        <v>2.625</v>
        <stp/>
        <stp>##V3_BDPV12</stp>
        <stp>XS0996354956 @bgn  Corp</stp>
        <stp>coupon</stp>
        <stp>[AutoPrice 28.xlsm]front!R1162C42</stp>
        <tr r="AP1162" s="1"/>
      </tp>
      <tp>
        <v>3.25</v>
        <stp/>
        <stp>##V3_BDPV12</stp>
        <stp>XS1019326641 @bgn  Corp</stp>
        <stp>coupon</stp>
        <stp>[AutoPrice 28.xlsm]front!R1220C42</stp>
        <tr r="AP1220" s="1"/>
      </tp>
      <tp>
        <v>5</v>
        <stp/>
        <stp>##V3_BDPV12</stp>
        <stp>XS0647298883 @bgn  Corp</stp>
        <stp>coupon</stp>
        <stp>[AutoPrice 28.xlsm]front!R1150C42</stp>
        <tr r="AP1150" s="1"/>
      </tp>
      <tp>
        <v>4.25</v>
        <stp/>
        <stp>##V3_BDPV12</stp>
        <stp>XS0767977811 @bgn  Corp</stp>
        <stp>coupon</stp>
        <stp>[AutoPrice 28.xlsm]front!R1194C42</stp>
        <tr r="AP1194" s="1"/>
      </tp>
      <tp>
        <v>4.125</v>
        <stp/>
        <stp>##V3_BDPV12</stp>
        <stp>XS0479541699 @bgn  Corp</stp>
        <stp>coupon</stp>
        <stp>[AutoPrice 28.xlsm]front!R1173C42</stp>
        <tr r="AP1173" s="1"/>
      </tp>
      <tp>
        <v>4.6772864287746074</v>
        <stp/>
        <stp>##V3_BDPV12</stp>
        <stp>DE000A12TZ95 @bgn  Corp</stp>
        <stp>risk_mid</stp>
        <stp>[AutoPrice 28.xlsm]front!R1101C36</stp>
        <tr r="AJ1101" s="1"/>
      </tp>
    </main>
    <main first="connect.rtdsub">
      <tp t="s">
        <v>GSK 3 7/8 06 Jul</v>
        <stp/>
        <stp>EBOND_LDN|8328098</stp>
        <stp>DSPLY_NAME</stp>
        <stp>RMDS</stp>
        <stp/>
        <stp/>
        <tr r="AQ183" s="1"/>
      </tp>
      <tp t="s">
        <v xml:space="preserve">DBHNGR 3 3/8 04 </v>
        <stp/>
        <stp>EBOND_LDN|9639819</stp>
        <stp>DSPLY_NAME</stp>
        <stp>RMDS</stp>
        <stp/>
        <stp/>
        <tr r="AQ467" s="1"/>
      </tp>
      <tp t="s">
        <v>LGFP 4 1/4 23 Ma</v>
        <stp/>
        <stp>EBOND_LDN|4439049</stp>
        <stp>DSPLY_NAME</stp>
        <stp>RMDS</stp>
        <stp/>
        <stp/>
        <tr r="AQ981" s="1"/>
      </tp>
      <tp t="s">
        <v xml:space="preserve">HANIEL 6 3/4 23 </v>
        <stp/>
        <stp>EBOND_LDN|8599343</stp>
        <stp>DSPLY_NAME</stp>
        <stp>RMDS</stp>
        <stp/>
        <stp/>
        <tr r="AQ1092" s="1"/>
      </tp>
      <tp t="s">
        <v>EDF 5 05 Feb 201</v>
        <stp/>
        <stp>EBOND_LDN|6686822</stp>
        <stp>DSPLY_NAME</stp>
        <stp>RMDS</stp>
        <stp/>
        <stp/>
        <tr r="AQ241" s="1"/>
      </tp>
      <tp t="s">
        <v xml:space="preserve">RDSALN 4 1/2 09 </v>
        <stp/>
        <stp>EBOND_LDN|7924758</stp>
        <stp>DSPLY_NAME</stp>
        <stp>RMDS</stp>
        <stp/>
        <stp/>
        <tr r="AQ307" s="1"/>
      </tp>
      <tp t="s">
        <v>VIEFP 6 3/4 24 A</v>
        <stp/>
        <stp>EBOND_LDN|8124878</stp>
        <stp>DSPLY_NAME</stp>
        <stp>RMDS</stp>
        <stp/>
        <stp/>
        <tr r="AQ365" s="1"/>
      </tp>
      <tp t="s">
        <v>SZUGR 5 1/4 29 J</v>
        <stp/>
        <stp>EBOND_LDN|3935159</stp>
        <stp>DSPLY_NAME</stp>
        <stp>RMDS</stp>
        <stp/>
        <stp/>
        <tr r="AQ1257" s="1"/>
      </tp>
      <tp t="s">
        <v>LGFP 5 3/8 29 No</v>
        <stp/>
        <stp>EBOND_LDN|9725098</stp>
        <stp>DSPLY_NAME</stp>
        <stp>RMDS</stp>
        <stp/>
        <stp/>
        <tr r="AQ985" s="1"/>
      </tp>
      <tp t="s">
        <v>MANGR 7 1/4 20 M</v>
        <stp/>
        <stp>EBOND_LDN|8195103</stp>
        <stp>DSPLY_NAME</stp>
        <stp>RMDS</stp>
        <stp/>
        <stp/>
        <tr r="AQ824" s="1"/>
      </tp>
      <tp t="s">
        <v>HEIGR 8 1/2 31 O</v>
        <stp/>
        <stp>EBOND_LDN|8595673</stp>
        <stp>DSPLY_NAME</stp>
        <stp>RMDS</stp>
        <stp/>
        <stp/>
        <tr r="AQ971" s="1"/>
      </tp>
      <tp t="s">
        <v>VIEFP 4.247 06 J</v>
        <stp/>
        <stp>EBOND_LDN|9282092</stp>
        <stp>DSPLY_NAME</stp>
        <stp>RMDS</stp>
        <stp/>
        <stp/>
        <tr r="AQ367" s="1"/>
      </tp>
      <tp t="s">
        <v xml:space="preserve">GE 2 7/8 17 Sep </v>
        <stp/>
        <stp>EBOND_LDN|9482702</stp>
        <stp>DSPLY_NAME</stp>
        <stp>RMDS</stp>
        <stp/>
        <stp/>
        <tr r="AQ14" s="1"/>
      </tp>
      <tp t="s">
        <v>ALOFP 4 1/8 01 F</v>
        <stp/>
        <stp>EBOND_LDN|8833499</stp>
        <stp>DSPLY_NAME</stp>
        <stp>RMDS</stp>
        <stp/>
        <stp/>
        <tr r="AQ1045" s="1"/>
      </tp>
      <tp t="s">
        <v xml:space="preserve">ZURNVX 4 1/2 15 </v>
        <stp/>
        <stp>EBOND_LDN|3830509</stp>
        <stp>DSPLY_NAME</stp>
        <stp>RMDS</stp>
        <stp/>
        <stp/>
        <tr r="AQ151" s="1"/>
      </tp>
      <tp t="s">
        <v xml:space="preserve">GLENLN 5 1/4 22 </v>
        <stp/>
        <stp>EBOND_LDN|8980152</stp>
        <stp>DSPLY_NAME</stp>
        <stp>RMDS</stp>
        <stp/>
        <stp/>
        <tr r="AQ956" s="1"/>
      </tp>
      <tp t="s">
        <v xml:space="preserve">VATFAL 6 3/4 31 </v>
        <stp/>
        <stp>EBOND_LDN|7720918</stp>
        <stp>DSPLY_NAME</stp>
        <stp>RMDS</stp>
        <stp/>
        <stp/>
        <tr r="AQ356" s="1"/>
      </tp>
      <tp t="s">
        <v>ALVGR 4 5/8 29 J</v>
        <stp/>
        <stp>EBOND_LDN|3581632</stp>
        <stp>DSPLY_NAME</stp>
        <stp>RMDS</stp>
        <stp/>
        <stp/>
        <tr r="AQ90" s="1"/>
      </tp>
      <tp t="s">
        <v xml:space="preserve">GE 4 3/4 30 Jul </v>
        <stp/>
        <stp>EBOND_LDN|8381372</stp>
        <stp>DSPLY_NAME</stp>
        <stp>RMDS</stp>
        <stp/>
        <stp/>
        <tr r="AQ8" s="1"/>
      </tp>
    </main>
    <main first="bloomberg.rtd">
      <tp>
        <v>0.39356534026850909</v>
        <stp/>
        <stp>##V3_BDPV12</stp>
        <stp>NL0000168714 @bgn  Corp</stp>
        <stp>risk_mid</stp>
        <stp>[AutoPrice 28.xlsm]front!R84C36</stp>
        <tr r="AJ84" s="1"/>
      </tp>
      <tp>
        <v>22.429716428378452</v>
        <stp/>
        <stp>##V3_BDPV12</stp>
        <stp>FR0011261916 @bgn  Corp</stp>
        <stp>asset_swap_spd_mid</stp>
        <stp>[AutoPrice 28.xlsm]front!R286C40</stp>
        <tr r="AN286" s="1"/>
      </tp>
      <tp>
        <v>50.247281286409837</v>
        <stp/>
        <stp>##V3_BDPV12</stp>
        <stp>FR0011261924 @bgn  Corp</stp>
        <stp>asset_swap_spd_mid</stp>
        <stp>[AutoPrice 28.xlsm]front!R293C40</stp>
        <tr r="AN293" s="1"/>
      </tp>
      <tp>
        <v>113.82899239607357</v>
        <stp/>
        <stp>##V3_BDPV12</stp>
        <stp>FR0011731876 @bgn  Corp</stp>
        <stp>asset_swap_spd_mid</stp>
        <stp>[AutoPrice 28.xlsm]front!R384C40</stp>
        <tr r="AN384" s="1"/>
      </tp>
      <tp>
        <v>4.5945546884423223</v>
        <stp/>
        <stp>##V3_BDPV12</stp>
        <stp>FR0011261890 @bgn  Corp</stp>
        <stp>asset_swap_spd_mid</stp>
        <stp>[AutoPrice 28.xlsm]front!R282C40</stp>
        <tr r="AN282" s="1"/>
      </tp>
      <tp>
        <v>227.19013660384954</v>
        <stp/>
        <stp>##V3_BDPV12</stp>
        <stp>FR0011441831 @bgn  Corp</stp>
        <stp>asset_swap_spd_mid</stp>
        <stp>[AutoPrice 28.xlsm]front!R568C40</stp>
        <tr r="AN568" s="1"/>
      </tp>
      <tp>
        <v>18.325922897386498</v>
        <stp/>
        <stp>##V3_BDPV12</stp>
        <stp>FR0011361948 @bgn  Corp</stp>
        <stp>asset_swap_spd_mid</stp>
        <stp>[AutoPrice 28.xlsm]front!R414C40</stp>
        <tr r="AN414" s="1"/>
      </tp>
      <tp>
        <v>118.52902539183991</v>
        <stp/>
        <stp>##V3_BDPV12</stp>
        <stp>FR0011321447 @bgn  Corp</stp>
        <stp>asset_swap_spd_mid</stp>
        <stp>[AutoPrice 28.xlsm]front!R860C40</stp>
        <tr r="AN860" s="1"/>
      </tp>
      <tp>
        <v>116.49021707796646</v>
        <stp/>
        <stp>##V3_BDPV12</stp>
        <stp>FR0010871541 @bgn  Corp</stp>
        <stp>asset_swap_spd_mid</stp>
        <stp>[AutoPrice 28.xlsm]front!R858C40</stp>
        <tr r="AN858" s="1"/>
      </tp>
      <tp>
        <v>45.280245893192514</v>
        <stp/>
        <stp>##V3_BDPV12</stp>
        <stp>FR0011951771 @bgn  Corp</stp>
        <stp>asset_swap_spd_mid</stp>
        <stp>[AutoPrice 28.xlsm]front!R925C40</stp>
        <tr r="AN925" s="1"/>
      </tp>
      <tp>
        <v>3.875</v>
        <stp/>
        <stp>##V3_BDPV12</stp>
        <stp>FR0011531714 Corp</stp>
        <stp>cpn</stp>
        <stp>[AutoPrice 28.xlsm]front!R1243C5</stp>
        <tr r="E1243" s="1"/>
      </tp>
      <tp>
        <v>43.261612501426413</v>
        <stp/>
        <stp>##V3_BDPV12</stp>
        <stp>FR0010261396 @bgn  Corp</stp>
        <stp>asset_swap_spd_mid</stp>
        <stp>[AutoPrice 28.xlsm]front!R366C40</stp>
        <tr r="AN366" s="1"/>
      </tp>
      <tp>
        <v>16.693906125266789</v>
        <stp/>
        <stp>##V3_BDPV12</stp>
        <stp>FR0010261388 @bgn  Corp</stp>
        <stp>asset_swap_spd_mid</stp>
        <stp>[AutoPrice 28.xlsm]front!R362C40</stp>
        <tr r="AN362" s="1"/>
      </tp>
      <tp>
        <v>37.235083693851585</v>
        <stp/>
        <stp>##V3_BDPV12</stp>
        <stp>FR0011911239 @bgn  Corp</stp>
        <stp>asset_swap_spd_mid</stp>
        <stp>[AutoPrice 28.xlsm]front!R289C40</stp>
        <tr r="AN289" s="1"/>
      </tp>
      <tp>
        <v>236.45502448148284</v>
        <stp/>
        <stp>##V3_BDPV12</stp>
        <stp>FR0011801596 @bgn  Corp</stp>
        <stp>asset_swap_spd_mid</stp>
        <stp>[AutoPrice 28.xlsm]front!R569C40</stp>
        <tr r="AN569" s="1"/>
      </tp>
      <tp>
        <v>57.585819426217419</v>
        <stp/>
        <stp>##V3_BDPV12</stp>
        <stp>FR0011911247 @bgn  Corp</stp>
        <stp>asset_swap_spd_mid</stp>
        <stp>[AutoPrice 28.xlsm]front!R294C40</stp>
        <tr r="AN294" s="1"/>
      </tp>
      <tp>
        <v>66.596554186449353</v>
        <stp/>
        <stp>##V3_BDPV12</stp>
        <stp>FR0011301480 @bgn  Corp</stp>
        <stp>asset_swap_spd_mid</stp>
        <stp>[AutoPrice 28.xlsm]front!R447C40</stp>
        <tr r="AN447" s="1"/>
      </tp>
      <tp>
        <v>87.503460889844277</v>
        <stp/>
        <stp>##V3_BDPV12</stp>
        <stp>FR0010891317 @bgn  Corp</stp>
        <stp>asset_swap_spd_mid</stp>
        <stp>[AutoPrice 28.xlsm]front!R253C40</stp>
        <tr r="AN253" s="1"/>
      </tp>
      <tp>
        <v>4.125</v>
        <stp/>
        <stp>##V3_BDPV12</stp>
        <stp>FR0010883058 Corp</stp>
        <stp>cpn</stp>
        <stp>[AutoPrice 28.xlsm]front!R1074C5</stp>
        <tr r="E1074" s="1"/>
      </tp>
      <tp>
        <v>13.809581642075168</v>
        <stp/>
        <stp>##V3_BDPV12</stp>
        <stp>FR0011121631 @bgn  Corp</stp>
        <stp>asset_swap_spd_mid</stp>
        <stp>[AutoPrice 28.xlsm]front!R413C40</stp>
        <tr r="AN413" s="1"/>
      </tp>
      <tp>
        <v>39.667918839424303</v>
        <stp/>
        <stp>##V3_BDPV12</stp>
        <stp>FR0011001098 @bgn  Corp</stp>
        <stp>asset_swap_spd_mid</stp>
        <stp>[AutoPrice 28.xlsm]front!R245C40</stp>
        <tr r="AN245" s="1"/>
      </tp>
      <tp>
        <v>134.56236245440769</v>
        <stp/>
        <stp>##V3_BDPV12</stp>
        <stp>FR0010941690 @bgn  Corp</stp>
        <stp>asset_swap_spd_mid</stp>
        <stp>[AutoPrice 28.xlsm]front!R232C40</stp>
        <tr r="AN232" s="1"/>
      </tp>
      <tp>
        <v>248.57338438274257</v>
        <stp/>
        <stp>##V3_BDPV12</stp>
        <stp>FR0010941484 @bgn  Corp</stp>
        <stp>asset_swap_spd_mid</stp>
        <stp>[AutoPrice 28.xlsm]front!R113C40</stp>
        <tr r="AN113" s="1"/>
      </tp>
      <tp>
        <v>32.609862027407914</v>
        <stp/>
        <stp>##V3_BDPV12</stp>
        <stp>FR0010871376 @bgn  Corp</stp>
        <stp>asset_swap_spd_mid</stp>
        <stp>[AutoPrice 28.xlsm]front!R571C40</stp>
        <tr r="AN571" s="1"/>
      </tp>
      <tp>
        <v>5.125</v>
        <stp/>
        <stp>##V3_BDPV12</stp>
        <stp>ES0211845211 Corp</stp>
        <stp>cpn</stp>
        <stp>[AutoPrice 28.xlsm]front!R1033C5</stp>
        <tr r="E1033" s="1"/>
      </tp>
      <tp>
        <v>111.5610615945502</v>
        <stp/>
        <stp>##V3_BDPV12</stp>
        <stp>FR0010961581 @bgn  Corp</stp>
        <stp>asset_swap_spd_mid</stp>
        <stp>[AutoPrice 28.xlsm]front!R255C40</stp>
        <tr r="AN255" s="1"/>
      </tp>
      <tp>
        <v>69.938702954450122</v>
        <stp/>
        <stp>##V3_BDPV12</stp>
        <stp>FR0010961540 @bgn  Corp</stp>
        <stp>asset_swap_spd_mid</stp>
        <stp>[AutoPrice 28.xlsm]front!R251C40</stp>
        <tr r="AN251" s="1"/>
      </tp>
    </main>
    <main first="connect.rtdsub">
      <tp>
        <v>8419000</v>
        <stp/>
        <stp>EBOND_POSITION|88597=16045068</stp>
        <stp>AMOUNT</stp>
        <stp>RMDS</stp>
        <stp/>
        <stp/>
        <tr r="G845" s="1"/>
      </tp>
    </main>
    <main first="connect.rtdsub">
      <tp>
        <v>0</v>
        <stp/>
        <stp>EBOND_POSITION|88597=15684594</stp>
        <stp>AMOUNT</stp>
        <stp>RMDS</stp>
        <stp/>
        <stp/>
        <tr r="G857" s="1"/>
      </tp>
      <tp>
        <v>0</v>
        <stp/>
        <stp>EBOND_POSITION|88600=20094975</stp>
        <stp>AMOUNT</stp>
        <stp>RMDS</stp>
        <stp/>
        <stp/>
        <tr r="G302" s="1"/>
      </tp>
      <tp>
        <v>-614000</v>
        <stp/>
        <stp>EBOND_POSITION|88612=18747628</stp>
        <stp>AMOUNT</stp>
        <stp>RMDS</stp>
        <stp/>
        <stp/>
        <tr r="G591" s="1"/>
      </tp>
      <tp>
        <v>0</v>
        <stp/>
        <stp>EBOND_POSITION|88597=21057619</stp>
        <stp>AMOUNT</stp>
        <stp>RMDS</stp>
        <stp/>
        <stp/>
        <tr r="G774" s="1"/>
      </tp>
      <tp>
        <v>6263000</v>
        <stp/>
        <stp>EBOND_POSITION|88597=13544848</stp>
        <stp>AMOUNT</stp>
        <stp>RMDS</stp>
        <stp/>
        <stp/>
        <tr r="G825" s="1"/>
      </tp>
      <tp>
        <v>0</v>
        <stp/>
        <stp>EBOND_POSITION|88612=15487304</stp>
        <stp>AMOUNT</stp>
        <stp>RMDS</stp>
        <stp/>
        <stp/>
        <tr r="G423" s="1"/>
      </tp>
    </main>
    <main first="connect.rtdsub">
      <tp>
        <v>0</v>
        <stp/>
        <stp>EBOND_POSITION|88615=17194145</stp>
        <stp>AMOUNT</stp>
        <stp>RMDS</stp>
        <stp/>
        <stp/>
        <tr r="G54" s="1"/>
      </tp>
    </main>
    <main first="bloomberg.rtd">
      <tp>
        <v>4.75</v>
        <stp/>
        <stp>##V3_BDPV12</stp>
        <stp>XS0605214336 Corp</stp>
        <stp>cpn</stp>
        <stp>[AutoPrice 28.xlsm]front!R1225C5</stp>
        <tr r="E1225" s="1"/>
      </tp>
    </main>
    <main first="connect.rtdsub">
      <tp>
        <v>745000</v>
        <stp/>
        <stp>EBOND_POSITION|88612=18245138</stp>
        <stp>AMOUNT</stp>
        <stp>RMDS</stp>
        <stp/>
        <stp/>
        <tr r="G535" s="1"/>
      </tp>
      <tp>
        <v>0</v>
        <stp/>
        <stp>EBOND_POSITION|88597=13846608</stp>
        <stp>AMOUNT</stp>
        <stp>RMDS</stp>
        <stp/>
        <stp/>
        <tr r="G837" s="1"/>
      </tp>
    </main>
    <main first="connect.rtdsub">
      <tp>
        <v>0</v>
        <stp/>
        <stp>EBOND_POSITION|88612=14885634</stp>
        <stp>AMOUNT</stp>
        <stp>RMDS</stp>
        <stp/>
        <stp/>
        <tr r="G447" s="1"/>
      </tp>
      <tp>
        <v>0</v>
        <stp/>
        <stp>EBOND_POSITION|88603=21156149</stp>
        <stp>AMOUNT</stp>
        <stp>RMDS</stp>
        <stp/>
        <stp/>
        <tr r="G1017" s="1"/>
      </tp>
      <tp>
        <v>570000</v>
        <stp/>
        <stp>EBOND_POSITION|88609=11655549</stp>
        <stp>AMOUNT</stp>
        <stp>RMDS</stp>
        <stp/>
        <stp/>
        <tr r="G635" s="1"/>
      </tp>
      <tp>
        <v>0</v>
        <stp/>
        <stp>EBOND_POSITION|88597=15086814</stp>
        <stp>AMOUNT</stp>
        <stp>RMDS</stp>
        <stp/>
        <stp/>
        <tr r="G893" s="1"/>
      </tp>
      <tp>
        <v>4637000</v>
        <stp/>
        <stp>EBOND_POSITION|88609=14852989</stp>
        <stp>AMOUNT</stp>
        <stp>RMDS</stp>
        <stp/>
        <stp/>
        <tr r="G634" s="1"/>
      </tp>
      <tp>
        <v>244000</v>
        <stp/>
        <stp>EBOND_POSITION|88612=15592935</stp>
        <stp>AMOUNT</stp>
        <stp>RMDS</stp>
        <stp/>
        <stp/>
        <tr r="G474" s="1"/>
      </tp>
      <tp>
        <v>0</v>
        <stp/>
        <stp>EBOND_POSITION|88609=15682884</stp>
        <stp>AMOUNT</stp>
        <stp>RMDS</stp>
        <stp/>
        <stp/>
        <tr r="G695" s="1"/>
      </tp>
    </main>
    <main first="bloomberg.rtd">
      <tp>
        <v>5.125</v>
        <stp/>
        <stp>##V3_BDPV12</stp>
        <stp>XS0433001137 Corp</stp>
        <stp>cpn</stp>
        <stp>[AutoPrice 28.xlsm]front!R1107C5</stp>
        <tr r="E1107" s="1"/>
      </tp>
    </main>
    <main first="connect.rtdsub">
      <tp>
        <v>0</v>
        <stp/>
        <stp>EBOND_POSITION|88600=12242778</stp>
        <stp>AMOUNT</stp>
        <stp>RMDS</stp>
        <stp/>
        <stp/>
        <tr r="G288" s="1"/>
      </tp>
      <tp>
        <v>0</v>
        <stp/>
        <stp>EBOND_POSITION|88612=12343028</stp>
        <stp>AMOUNT</stp>
        <stp>RMDS</stp>
        <stp/>
        <stp/>
        <tr r="G394" s="1"/>
      </tp>
      <tp>
        <v>-2980000</v>
        <stp/>
        <stp>EBOND_POSITION|88612=12143248</stp>
        <stp>AMOUNT</stp>
        <stp>RMDS</stp>
        <stp/>
        <stp/>
        <tr r="G587" s="1"/>
      </tp>
      <tp>
        <v>0</v>
        <stp/>
        <stp>EBOND_POSITION|140142=8279978</stp>
        <stp>AMOUNT</stp>
        <stp>RMDS</stp>
        <stp/>
        <stp/>
        <tr r="G1141" s="1"/>
      </tp>
    </main>
    <main first="connect.rtdsub">
      <tp>
        <v>0</v>
        <stp/>
        <stp>EBOND_POSITION|88603=14843298</stp>
        <stp>AMOUNT</stp>
        <stp>RMDS</stp>
        <stp/>
        <stp/>
        <tr r="G928" s="1"/>
      </tp>
    </main>
    <main first="bloomberg.rtd">
      <tp>
        <v>4.875</v>
        <stp/>
        <stp>##V3_BDPV12</stp>
        <stp>XS1002933403 Corp</stp>
        <stp>cpn</stp>
        <stp>[AutoPrice 28.xlsm]front!R1014C5</stp>
        <tr r="E1014" s="1"/>
      </tp>
    </main>
    <main first="connect.rtdsub">
      <tp>
        <v>1000000</v>
        <stp/>
        <stp>EBOND_POSITION|88612=21190535</stp>
        <stp>AMOUNT</stp>
        <stp>RMDS</stp>
        <stp/>
        <stp/>
        <tr r="G398" s="1"/>
      </tp>
      <tp>
        <v>0</v>
        <stp/>
        <stp>EBOND_POSITION|88612=10053529</stp>
        <stp>AMOUNT</stp>
        <stp>RMDS</stp>
        <stp/>
        <stp/>
        <tr r="G519" s="1"/>
      </tp>
    </main>
    <main first="connect.rtdsub">
      <tp>
        <v>-2094000</v>
        <stp/>
        <stp>EBOND_POSITION|88603=20283114</stp>
        <stp>AMOUNT</stp>
        <stp>RMDS</stp>
        <stp/>
        <stp/>
        <tr r="G1012" s="1"/>
      </tp>
      <tp>
        <v>3000000</v>
        <stp/>
        <stp>EBOND_POSITION|88612=19980814</stp>
        <stp>AMOUNT</stp>
        <stp>RMDS</stp>
        <stp/>
        <stp/>
        <tr r="G418" s="1"/>
      </tp>
      <tp>
        <v>-50000</v>
        <stp/>
        <stp>EBOND_POSITION|88603=21183104</stp>
        <stp>AMOUNT</stp>
        <stp>RMDS</stp>
        <stp/>
        <stp/>
        <tr r="G907" s="1"/>
      </tp>
      <tp>
        <v>0</v>
        <stp/>
        <stp>EBOND_POSITION|88606=17940208</stp>
        <stp>AMOUNT</stp>
        <stp>RMDS</stp>
        <stp/>
        <stp/>
        <tr r="G1137" s="1"/>
      </tp>
      <tp>
        <v>0</v>
        <stp/>
        <stp>EBOND_POSITION|88597=19152379</stp>
        <stp>AMOUNT</stp>
        <stp>RMDS</stp>
        <stp/>
        <stp/>
        <tr r="G801" s="1"/>
      </tp>
    </main>
    <main first="bloomberg.rtd">
      <tp>
        <v>2.75</v>
        <stp/>
        <stp>##V3_BDPV12</stp>
        <stp>XS0550634355 Corp</stp>
        <stp>cpn</stp>
        <stp>[AutoPrice 28.xlsm]front!R1097C5</stp>
        <tr r="E1097" s="1"/>
      </tp>
      <tp>
        <v>9.4920292737652847</v>
        <stp/>
        <stp>##V3_BDPV12</stp>
        <stp>DE000A0Z2CS9 @bgn  Corp</stp>
        <stp>asset_swap_spd_mid</stp>
        <stp>[AutoPrice 28.xlsm]front!R530C40</stp>
        <tr r="AN530" s="1"/>
      </tp>
      <tp>
        <v>3.625</v>
        <stp/>
        <stp>##V3_BDPV12</stp>
        <stp>XS0791007734 Corp</stp>
        <stp>cpn</stp>
        <stp>[AutoPrice 28.xlsm]front!R1117C5</stp>
        <tr r="E1117" s="1"/>
      </tp>
      <tp>
        <v>4.75</v>
        <stp/>
        <stp>##V3_BDPV12</stp>
        <stp>XS0591586788 Corp</stp>
        <stp>cpn</stp>
        <stp>[AutoPrice 28.xlsm]front!R1201C5</stp>
        <tr r="E1201" s="1"/>
      </tp>
      <tp>
        <v>24.986126468198325</v>
        <stp/>
        <stp>##V3_BDPV12</stp>
        <stp>BE6243180666 @bgn  Corp</stp>
        <stp>asset_swap_spd_mid</stp>
        <stp>[AutoPrice 28.xlsm]front!R375C40</stp>
        <tr r="AN375" s="1"/>
      </tp>
      <tp>
        <v>56.663721429012689</v>
        <stp/>
        <stp>##V3_BDPV12</stp>
        <stp>BE6265142099 @bgn  Corp</stp>
        <stp>asset_swap_spd_mid</stp>
        <stp>[AutoPrice 28.xlsm]front!R380C40</stp>
        <tr r="AN380" s="1"/>
      </tp>
    </main>
    <main first="connect.rtdsub">
      <tp t="s">
        <v>#N/A</v>
        <stp/>
        <stp>EBOND_POSITION|142977=3935159</stp>
        <stp>AMOUNT</stp>
        <stp>RMDS</stp>
        <stp/>
        <stp/>
        <tr r="G1257" s="1"/>
      </tp>
    </main>
    <main first="bloomberg.rtd">
      <tp>
        <v>4</v>
        <stp/>
        <stp>##V3_BDPV12</stp>
        <stp>XS0954248729 Corp</stp>
        <stp>cpn</stp>
        <stp>[AutoPrice 28.xlsm]front!R1080C5</stp>
        <tr r="E1080" s="1"/>
      </tp>
    </main>
    <main first="connect.rtdsub">
      <tp>
        <v>100000</v>
        <stp/>
        <stp>EBOND_POSITION|140142=8490966</stp>
        <stp>AMOUNT</stp>
        <stp>RMDS</stp>
        <stp/>
        <stp/>
        <tr r="G1159" s="1"/>
      </tp>
    </main>
    <main first="bloomberg.rtd">
      <tp>
        <v>54.986898023331683</v>
        <stp/>
        <stp>##V3_BDPV12</stp>
        <stp>BE6265262327 @bgn  Corp</stp>
        <stp>asset_swap_spd_mid</stp>
        <stp>[AutoPrice 28.xlsm]front!R596C40</stp>
        <tr r="AN596" s="1"/>
      </tp>
      <tp>
        <v>2.5</v>
        <stp/>
        <stp>##V3_BDPV12</stp>
        <stp>XS1038708522 Corp</stp>
        <stp>cpn</stp>
        <stp>[AutoPrice 28.xlsm]front!R1136C5</stp>
        <tr r="E1136" s="1"/>
      </tp>
      <tp>
        <v>90.455755124597104</v>
        <stp/>
        <stp>##V3_BDPV12</stp>
        <stp>DE000A0Z2A12 @bgn  Corp</stp>
        <stp>asset_swap_spd_mid</stp>
        <stp>[AutoPrice 28.xlsm]front!R276C40</stp>
        <tr r="AN276" s="1"/>
      </tp>
    </main>
    <main first="connect.rtdsub">
      <tp>
        <v>0</v>
        <stp/>
        <stp>EBOND_POSITION|88612=18348678</stp>
        <stp>AMOUNT</stp>
        <stp>RMDS</stp>
        <stp/>
        <stp/>
        <tr r="G419" s="1"/>
      </tp>
    </main>
    <main first="bloomberg.rtd">
      <tp>
        <v>3.5</v>
        <stp/>
        <stp>##V3_BDPV12</stp>
        <stp>XS1004118904 Corp</stp>
        <stp>cpn</stp>
        <stp>[AutoPrice 28.xlsm]front!R1081C5</stp>
        <tr r="E1081" s="1"/>
      </tp>
      <tp>
        <v>6.75</v>
        <stp/>
        <stp>##V3_BDPV12</stp>
        <stp>XS0615238630 Corp</stp>
        <stp>cpn</stp>
        <stp>[AutoPrice 28.xlsm]front!R1091C5</stp>
        <tr r="E1091" s="1"/>
      </tp>
    </main>
    <main first="connect.rtdsub">
      <tp>
        <v>-325000</v>
        <stp/>
        <stp>EBOND_POSITION|88612=15359249</stp>
        <stp>AMOUNT</stp>
        <stp>RMDS</stp>
        <stp/>
        <stp/>
        <tr r="G578" s="1"/>
      </tp>
    </main>
    <main first="bloomberg.rtd">
      <tp>
        <v>2.0968849969385417</v>
        <stp/>
        <stp>##V3_BDPV12</stp>
        <stp>US36962G7B49 @bval  Corp</stp>
        <stp>risk_mid</stp>
        <stp>[AutoPrice 28.xlsm]front!R20C36</stp>
        <tr r="AJ20" s="1"/>
      </tp>
      <tp>
        <v>104.852</v>
        <stp/>
        <stp>##V3_BDPV12</stp>
        <stp>XS0491212451 @bgn Corp</stp>
        <stp>LAST_PRICE</stp>
        <stp>[AutoPrice 28.xlsm]front!R39C16</stp>
        <tr r="P39" s="1"/>
      </tp>
      <tp>
        <v>102.328</v>
        <stp/>
        <stp>##V3_BDPV12</stp>
        <stp>FR0010161067 @bgn Corp</stp>
        <stp>LAST_PRICE</stp>
        <stp>[AutoPrice 28.xlsm]front!R90C16</stp>
        <tr r="P90" s="1"/>
      </tp>
      <tp>
        <v>99.959000000000003</v>
        <stp/>
        <stp>##V3_BDPV12</stp>
        <stp>XS0245166367 @bgn Corp</stp>
        <stp>LAST_PRICE</stp>
        <stp>[AutoPrice 28.xlsm]front!R17C16</stp>
        <tr r="P17" s="1"/>
      </tp>
      <tp>
        <v>122.958</v>
        <stp/>
        <stp>##V3_BDPV12</stp>
        <stp>XS0288429532 @bgn Corp</stp>
        <stp>LAST_PRICE</stp>
        <stp>[AutoPrice 28.xlsm]front!R36C16</stp>
        <tr r="P36" s="1"/>
      </tp>
      <tp>
        <v>104.508</v>
        <stp/>
        <stp>##V3_BDPV12</stp>
        <stp>XS0995111761 @bgn Corp</stp>
        <stp>LAST_PRICE</stp>
        <stp>[AutoPrice 28.xlsm]front!R46C16</stp>
        <tr r="P46" s="1"/>
      </tp>
      <tp>
        <v>4.7114604739256549</v>
        <stp/>
        <stp>##V3_BDPV12</stp>
        <stp>XS0695401801 @bgn  Corp</stp>
        <stp>risk_mid</stp>
        <stp>[AutoPrice 28.xlsm]front!R1148C36</stp>
        <tr r="AJ1148" s="1"/>
      </tp>
      <tp t="s">
        <v>FIXED</v>
        <stp/>
        <stp>##V3_BDPV12</stp>
        <stp>XS0195116008 Corp</stp>
        <stp>cpn typ</stp>
        <stp>[AutoPrice 28.xlsm]front!R6C5</stp>
        <tr r="E6" s="1"/>
      </tp>
      <tp>
        <v>218.63434613143698</v>
        <stp/>
        <stp>##V3_BDPV12</stp>
        <stp>XS1041042828 @bgn  Corp</stp>
        <stp>asset_swap_spd_mid</stp>
        <stp>[AutoPrice 28.xlsm]front!R78C40</stp>
        <tr r="AN78" s="1"/>
      </tp>
      <tp>
        <v>41.756890184414821</v>
        <stp/>
        <stp>##V3_BDPV12</stp>
        <stp>XS0954025267 @bgn  Corp</stp>
        <stp>asset_swap_spd_mid</stp>
        <stp>[AutoPrice 28.xlsm]front!R31C40</stp>
        <tr r="AN31" s="1"/>
      </tp>
      <tp>
        <v>33.597568167072176</v>
        <stp/>
        <stp>##V3_BDPV12</stp>
        <stp>XS0385688097 @bgn  Corp</stp>
        <stp>asset_swap_spd_mid</stp>
        <stp>[AutoPrice 28.xlsm]front!R27C40</stp>
        <tr r="AN27" s="1"/>
      </tp>
      <tp>
        <v>2.3267787501971782</v>
        <stp/>
        <stp>##V3_BDPV12</stp>
        <stp>XS0266838746 @bgn  Corp</stp>
        <stp>risk_mid</stp>
        <stp>[AutoPrice 28.xlsm]front!R1254C36</stp>
        <tr r="AJ1254" s="1"/>
      </tp>
      <tp>
        <v>4.8928127070290373</v>
        <stp/>
        <stp>##V3_BDPV12</stp>
        <stp>XS0744125302 @bgn  Corp</stp>
        <stp>risk_mid</stp>
        <stp>[AutoPrice 28.xlsm]front!R1057C36</stp>
        <tr r="AJ1057" s="1"/>
      </tp>
      <tp>
        <v>6.7593641135346161</v>
        <stp/>
        <stp>##V3_BDPV12</stp>
        <stp>XS1050454682 @bgn  Corp</stp>
        <stp>risk_mid</stp>
        <stp>[AutoPrice 28.xlsm]front!R1017C36</stp>
        <tr r="AJ1017" s="1"/>
      </tp>
      <tp>
        <v>7.7294273252171308</v>
        <stp/>
        <stp>##V3_BDPV12</stp>
        <stp>XS0760364116 @bgn  Corp</stp>
        <stp>risk_mid</stp>
        <stp>[AutoPrice 28.xlsm]front!R1118C36</stp>
        <tr r="AJ1118" s="1"/>
      </tp>
      <tp>
        <v>4.4121602856911579</v>
        <stp/>
        <stp>##V3_BDPV12</stp>
        <stp>XS0954675129 @bgn  Corp</stp>
        <stp>risk_mid</stp>
        <stp>[AutoPrice 28.xlsm]front!R1239C36</stp>
        <tr r="AJ1239" s="1"/>
      </tp>
      <tp>
        <v>4.7464456161129931</v>
        <stp/>
        <stp>##V3_BDPV12</stp>
        <stp>XS0754290459 @bgn  Corp</stp>
        <stp>risk_mid</stp>
        <stp>[AutoPrice 28.xlsm]front!R1130C36</stp>
        <tr r="AJ1130" s="1"/>
      </tp>
      <tp>
        <v>3.5228179666148662</v>
        <stp/>
        <stp>##V3_BDPV12</stp>
        <stp>XS0559641146 @bgn  Corp</stp>
        <stp>risk_mid</stp>
        <stp>[AutoPrice 28.xlsm]front!R1004C36</stp>
        <tr r="AJ1004" s="1"/>
      </tp>
      <tp>
        <v>122.42979779343378</v>
        <stp/>
        <stp>##V3_BDPV12</stp>
        <stp>XS0495913229 @bgn  Corp</stp>
        <stp>asset_swap_spd_mid</stp>
        <stp>[AutoPrice 28.xlsm]front!R67C40</stp>
        <tr r="AN67" s="1"/>
      </tp>
      <tp>
        <v>1.7248979006907916</v>
        <stp/>
        <stp>##V3_BDPV12</stp>
        <stp>XS0718395089 @bgn  Corp</stp>
        <stp>risk_mid</stp>
        <stp>[AutoPrice 28.xlsm]front!R1205C36</stp>
        <tr r="AJ1205" s="1"/>
      </tp>
      <tp>
        <v>3.9579021411711324</v>
        <stp/>
        <stp>##V3_BDPV12</stp>
        <stp>XS0629626663 @bgn  Corp</stp>
        <stp>risk_mid</stp>
        <stp>[AutoPrice 28.xlsm]front!R1249C36</stp>
        <tr r="AJ1249" s="1"/>
      </tp>
      <tp>
        <v>3.1769842717174868</v>
        <stp/>
        <stp>##V3_BDPV12</stp>
        <stp>ES0211845211 @bgn  Corp</stp>
        <stp>risk_mid</stp>
        <stp>[AutoPrice 28.xlsm]front!R1033C36</stp>
        <tr r="AJ1033" s="1"/>
      </tp>
      <tp>
        <v>5.7550557096013675</v>
        <stp/>
        <stp>##V3_BDPV12</stp>
        <stp>XS0197508764 @bgn  Corp</stp>
        <stp>asset_swap_spd_mid</stp>
        <stp>[AutoPrice 28.xlsm]front!R7C40</stp>
        <tr r="AN7" s="1"/>
      </tp>
      <tp>
        <v>0.39585035484179798</v>
        <stp/>
        <stp>##V3_BDPV12</stp>
        <stp>AT0000A069T7 @bgn  Corp</stp>
        <stp>risk_mid</stp>
        <stp>[AutoPrice 28.xlsm]front!R1266C36</stp>
        <tr r="AJ1266" s="1"/>
      </tp>
      <tp>
        <v>3.95210768446006</v>
        <stp/>
        <stp>##V3_BDPV12</stp>
        <stp>FR0011531714 @bgn  Corp</stp>
        <stp>risk_mid</stp>
        <stp>[AutoPrice 28.xlsm]front!R1243C36</stp>
        <tr r="AJ1243" s="1"/>
      </tp>
      <tp>
        <v>8.7246905416549225E-2</v>
        <stp/>
        <stp>##V3_BDPV12</stp>
        <stp>FR0011471010 @bgn  Corp</stp>
        <stp>risk_mid</stp>
        <stp>[AutoPrice 28.xlsm]front!R1069C36</stp>
        <tr r="AJ1069" s="1"/>
      </tp>
      <tp>
        <v>4.625</v>
        <stp/>
        <stp>##V3_BDPV12</stp>
        <stp>XS1048428442 @bgn  Corp</stp>
        <stp>coupon</stp>
        <stp>[AutoPrice 28.xlsm]front!R1269C42</stp>
        <tr r="AP1269" s="1"/>
      </tp>
      <tp>
        <v>4.25</v>
        <stp/>
        <stp>##V3_BDPV12</stp>
        <stp>XS1028600473 @bgn  Corp</stp>
        <stp>coupon</stp>
        <stp>[AutoPrice 28.xlsm]front!R1250C42</stp>
        <tr r="AP1250" s="1"/>
      </tp>
      <tp>
        <v>2.875</v>
        <stp/>
        <stp>##V3_BDPV12</stp>
        <stp>XS1048589458 @bgn  Corp</stp>
        <stp>coupon</stp>
        <stp>[AutoPrice 28.xlsm]front!R1077C42</stp>
        <tr r="AP1077" s="1"/>
      </tp>
      <tp>
        <v>4</v>
        <stp/>
        <stp>##V3_BDPV12</stp>
        <stp>USN93695BL23 @bgn  Corp</stp>
        <stp>coupon</stp>
        <stp>[AutoPrice 28.xlsm]front!R900C42</stp>
        <tr r="AP900" s="1"/>
      </tp>
      <tp>
        <v>5.25</v>
        <stp/>
        <stp>##V3_BDPV12</stp>
        <stp>XS0829190585 @bgn  Corp</stp>
        <stp>coupon</stp>
        <stp>[AutoPrice 28.xlsm]front!R1219C42</stp>
        <tr r="AP1219" s="1"/>
      </tp>
      <tp>
        <v>4.625</v>
        <stp/>
        <stp>##V3_BDPV12</stp>
        <stp>AT0000A0UJL6 @bgn  Corp</stp>
        <stp>coupon</stp>
        <stp>[AutoPrice 28.xlsm]front!R541C42</stp>
        <tr r="AP541" s="1"/>
      </tp>
      <tp>
        <v>4.5</v>
        <stp/>
        <stp>##V3_BDPV12</stp>
        <stp>XS0479542580 @bgn  Corp</stp>
        <stp>coupon</stp>
        <stp>[AutoPrice 28.xlsm]front!R1178C42</stp>
        <tr r="AP1178" s="1"/>
      </tp>
      <tp>
        <v>4.1494827452027039</v>
        <stp/>
        <stp>##V3_BDPV12</stp>
        <stp>AT0000A0PQY4 @bgn  Corp</stp>
        <stp>risk_mid</stp>
        <stp>[AutoPrice 28.xlsm]front!R1029C36</stp>
        <tr r="AJ1029" s="1"/>
      </tp>
      <tp>
        <v>254.26125115237303</v>
        <stp/>
        <stp>##V3_BDPV12</stp>
        <stp>XS0319639745 @bval  Corp</stp>
        <stp>asset_swap_spd_mid</stp>
        <stp>[AutoPrice 28.xlsm]front!R44C40</stp>
        <tr r="AN44" s="1"/>
      </tp>
    </main>
    <main first="connect.rtdsub">
      <tp t="s">
        <v>MRKGR 4 1/2 24 M</v>
        <stp/>
        <stp>EBOND_LDN|8998630</stp>
        <stp>DSPLY_NAME</stp>
        <stp>RMDS</stp>
        <stp/>
        <stp/>
        <tr r="AQ193" s="1"/>
      </tp>
      <tp t="s">
        <v>SIEGR 5 5/8 11 J</v>
        <stp/>
        <stp>EBOND_LDN|7118888</stp>
        <stp>DSPLY_NAME</stp>
        <stp>RMDS</stp>
        <stp/>
        <stp/>
        <tr r="AQ675" s="1"/>
      </tp>
      <tp t="s">
        <v xml:space="preserve">ENELIM 5 1/4 29 </v>
        <stp/>
        <stp>EBOND_LDN|2309829</stp>
        <stp>DSPLY_NAME</stp>
        <stp>RMDS</stp>
        <stp/>
        <stp/>
        <tr r="AQ1153" s="1"/>
      </tp>
      <tp t="s">
        <v xml:space="preserve">ENELIM 5 1/4 20 </v>
        <stp/>
        <stp>EBOND_LDN|6197220</stp>
        <stp>DSPLY_NAME</stp>
        <stp>RMDS</stp>
        <stp/>
        <stp/>
        <tr r="AQ1145" s="1"/>
      </tp>
      <tp t="s">
        <v>RALFP 7 5/8 04 N</v>
        <stp/>
        <stp>EBOND_LDN|8604829</stp>
        <stp>DSPLY_NAME</stp>
        <stp>RMDS</stp>
        <stp/>
        <stp/>
        <tr r="AQ567" s="1"/>
      </tp>
      <tp t="s">
        <v>FMEGR 5 1/4 15 F</v>
        <stp/>
        <stp>EBOND_LDN|9984881</stp>
        <stp>DSPLY_NAME</stp>
        <stp>RMDS</stp>
        <stp/>
        <stp/>
        <tr r="AQ176" s="1"/>
      </tp>
      <tp t="s">
        <v>DGFP 5 7/8 09 Oc</v>
        <stp/>
        <stp>EBOND_LDN|2885661</stp>
        <stp>DSPLY_NAME</stp>
        <stp>RMDS</stp>
        <stp/>
        <stp/>
        <tr r="AQ1070" s="1"/>
      </tp>
      <tp t="s">
        <v>IBESM 3 1/2 22 J</v>
        <stp/>
        <stp>EBOND_LDN|3895790</stp>
        <stp>DSPLY_NAME</stp>
        <stp>RMDS</stp>
        <stp/>
        <stp/>
        <tr r="AQ1187" s="1"/>
      </tp>
      <tp t="s">
        <v xml:space="preserve">AUCHAN 6 15 Apr </v>
        <stp/>
        <stp>EBOND_LDN|8092080</stp>
        <stp>DSPLY_NAME</stp>
        <stp>RMDS</stp>
        <stp/>
        <stp/>
        <tr r="AQ397" s="1"/>
      </tp>
      <tp t="s">
        <v>TLSAU 4 1/4 23 M</v>
        <stp/>
        <stp>EBOND_LDN|8992580</stp>
        <stp>DSPLY_NAME</stp>
        <stp>RMDS</stp>
        <stp/>
        <stp/>
        <tr r="AQ723" s="1"/>
      </tp>
      <tp t="s">
        <v>F 5 1/8 16 Nov 2</v>
        <stp/>
        <stp>EBOND_LDN|9692660</stp>
        <stp>DSPLY_NAME</stp>
        <stp>RMDS</stp>
        <stp/>
        <stp/>
        <tr r="AQ799" s="1"/>
      </tp>
      <tp t="s">
        <v>DSM 5 1/4 17 Oct</v>
        <stp/>
        <stp>EBOND_LDN|6493180</stp>
        <stp>DSPLY_NAME</stp>
        <stp>RMDS</stp>
        <stp/>
        <stp/>
        <tr r="AQ948" s="1"/>
      </tp>
      <tp t="s">
        <v>LGFP 7 5/8 24 No</v>
        <stp/>
        <stp>EBOND_LDN|8290880</stp>
        <stp>DSPLY_NAME</stp>
        <stp>RMDS</stp>
        <stp/>
        <stp/>
        <tr r="AQ982" s="1"/>
      </tp>
      <tp t="s">
        <v>DLNA 4 1/4 17 No</v>
        <stp/>
        <stp>EBOND_LDN|9690240</stp>
        <stp>DSPLY_NAME</stp>
        <stp>RMDS</stp>
        <stp/>
        <stp/>
        <tr r="AQ64" s="1"/>
      </tp>
      <tp t="s">
        <v xml:space="preserve">GE 4 1/8 19 Sep </v>
        <stp/>
        <stp>EBOND_LDN|4291260</stp>
        <stp>DSPLY_NAME</stp>
        <stp>RMDS</stp>
        <stp/>
        <stp/>
        <tr r="AQ37" s="1"/>
      </tp>
      <tp t="s">
        <v>CEIFP 4 7/8 23 S</v>
        <stp/>
        <stp>EBOND_LDN|8511528</stp>
        <stp>DSPLY_NAME</stp>
        <stp>RMDS</stp>
        <stp/>
        <stp/>
        <tr r="AQ233" s="1"/>
      </tp>
      <tp t="s">
        <v>CAFP 5 3/8 12 Ju</v>
        <stp/>
        <stp>EBOND_LDN|7111828</stp>
        <stp>DSPLY_NAME</stp>
        <stp>RMDS</stp>
        <stp/>
        <stp/>
        <tr r="AQ422" s="1"/>
      </tp>
    </main>
    <main first="bloomberg.rtd">
      <tp>
        <v>101.1851244900726</v>
        <stp/>
        <stp>##V3_BDPV12</stp>
        <stp>FR0011052117 @bgn  Corp</stp>
        <stp>asset_swap_spd_mid</stp>
        <stp>[AutoPrice 28.xlsm]front!R855C40</stp>
        <tr r="AN855" s="1"/>
      </tp>
      <tp>
        <v>45.731974393838286</v>
        <stp/>
        <stp>##V3_BDPV12</stp>
        <stp>FR0011842913 @bgn  Corp</stp>
        <stp>asset_swap_spd_mid</stp>
        <stp>[AutoPrice 28.xlsm]front!R171C40</stp>
        <tr r="AN171" s="1"/>
      </tp>
      <tp>
        <v>39.322659591141402</v>
        <stp/>
        <stp>##V3_BDPV12</stp>
        <stp>FR0011842939 @bgn  Corp</stp>
        <stp>asset_swap_spd_mid</stp>
        <stp>[AutoPrice 28.xlsm]front!R170C40</stp>
        <tr r="AN170" s="1"/>
      </tp>
      <tp>
        <v>123.31667967105379</v>
        <stp/>
        <stp>##V3_BDPV12</stp>
        <stp>FR0011912872 @bgn  Corp</stp>
        <stp>asset_swap_spd_mid</stp>
        <stp>[AutoPrice 28.xlsm]front!R507C40</stp>
        <tr r="AN507" s="1"/>
      </tp>
      <tp>
        <v>5</v>
        <stp/>
        <stp>##V3_BDPV12</stp>
        <stp>BE0002169358 Corp</stp>
        <stp>cpn</stp>
        <stp>[AutoPrice 28.xlsm]front!R1129C5</stp>
        <tr r="E1129" s="1"/>
      </tp>
      <tp>
        <v>5.375</v>
        <stp/>
        <stp>##V3_BDPV12</stp>
        <stp>FR0011401751 Corp</stp>
        <stp>cpn</stp>
        <stp>[AutoPrice 28.xlsm]front!R1236C5</stp>
        <tr r="E1236" s="1"/>
      </tp>
      <tp>
        <v>57.459298933544162</v>
        <stp/>
        <stp>##V3_BDPV12</stp>
        <stp>FR0011462571 @bgn  Corp</stp>
        <stp>asset_swap_spd_mid</stp>
        <stp>[AutoPrice 28.xlsm]front!R400C40</stp>
        <tr r="AN400" s="1"/>
      </tp>
      <tp>
        <v>81.887566323992289</v>
        <stp/>
        <stp>##V3_BDPV12</stp>
        <stp>FR0011452291 @bgn  Corp</stp>
        <stp>asset_swap_spd_mid</stp>
        <stp>[AutoPrice 28.xlsm]front!R383C40</stp>
        <tr r="AN383" s="1"/>
      </tp>
      <tp>
        <v>119.69048796570034</v>
        <stp/>
        <stp>##V3_BDPV12</stp>
        <stp>FR0011592096 @bgn  Corp</stp>
        <stp>asset_swap_spd_mid</stp>
        <stp>[AutoPrice 28.xlsm]front!R165C40</stp>
        <tr r="AN165" s="1"/>
      </tp>
      <tp>
        <v>4.5</v>
        <stp/>
        <stp>##V3_BDPV12</stp>
        <stp>FR0010870949 Corp</stp>
        <stp>cpn</stp>
        <stp>[AutoPrice 28.xlsm]front!R1049C5</stp>
        <tr r="E1049" s="1"/>
      </tp>
      <tp>
        <v>198.09712841197381</v>
        <stp/>
        <stp>##V3_BDPV12</stp>
        <stp>FR0011242460 @bgn  Corp</stp>
        <stp>asset_swap_spd_mid</stp>
        <stp>[AutoPrice 28.xlsm]front!R487C40</stp>
        <tr r="AN487" s="1"/>
      </tp>
      <tp>
        <v>30.324088723880408</v>
        <stp/>
        <stp>##V3_BDPV12</stp>
        <stp>FR0010962134 @bgn  Corp</stp>
        <stp>asset_swap_spd_mid</stp>
        <stp>[AutoPrice 28.xlsm]front!R395C40</stp>
        <tr r="AN395" s="1"/>
      </tp>
      <tp>
        <v>93.572215912678516</v>
        <stp/>
        <stp>##V3_BDPV12</stp>
        <stp>FR0011052661 @bgn  Corp</stp>
        <stp>asset_swap_spd_mid</stp>
        <stp>[AutoPrice 28.xlsm]front!R449C40</stp>
        <tr r="AN449" s="1"/>
      </tp>
      <tp>
        <v>30.704165833087711</v>
        <stp/>
        <stp>##V3_BDPV12</stp>
        <stp>FR0011182559 @bgn  Corp</stp>
        <stp>asset_swap_spd_mid</stp>
        <stp>[AutoPrice 28.xlsm]front!R737C40</stp>
        <tr r="AN737" s="1"/>
      </tp>
      <tp>
        <v>-28.4840564367287</v>
        <stp/>
        <stp>##V3_BDPV12</stp>
        <stp>FR0010612713 @bgn  Corp</stp>
        <stp>asset_swap_spd_mid</stp>
        <stp>[AutoPrice 28.xlsm]front!R412C40</stp>
        <tr r="AN412" s="1"/>
      </tp>
      <tp>
        <v>4.625</v>
        <stp/>
        <stp>##V3_BDPV12</stp>
        <stp>BE0374557404 Corp</stp>
        <stp>cpn</stp>
        <stp>[AutoPrice 28.xlsm]front!R1015C5</stp>
        <tr r="E1015" s="1"/>
      </tp>
      <tp>
        <v>86.418685404067801</v>
        <stp/>
        <stp>##V3_BDPV12</stp>
        <stp>FR0011832039 @bgn  Corp</stp>
        <stp>asset_swap_spd_mid</stp>
        <stp>[AutoPrice 28.xlsm]front!R513C40</stp>
        <tr r="AN513" s="1"/>
      </tp>
      <tp>
        <v>54.280286950947001</v>
        <stp/>
        <stp>##V3_BDPV12</stp>
        <stp>FR0011372622 @bgn  Corp</stp>
        <stp>asset_swap_spd_mid</stp>
        <stp>[AutoPrice 28.xlsm]front!R399C40</stp>
        <tr r="AN399" s="1"/>
      </tp>
      <tp>
        <v>20.606443778146982</v>
        <stp/>
        <stp>##V3_BDPV12</stp>
        <stp>FR0010952739 @bgn  Corp</stp>
        <stp>asset_swap_spd_mid</stp>
        <stp>[AutoPrice 28.xlsm]front!R284C40</stp>
        <tr r="AN284" s="1"/>
      </tp>
      <tp>
        <v>59.76104610525249</v>
        <stp/>
        <stp>##V3_BDPV12</stp>
        <stp>FR0011182641 @bgn  Corp</stp>
        <stp>asset_swap_spd_mid</stp>
        <stp>[AutoPrice 28.xlsm]front!R247C40</stp>
        <tr r="AN247" s="1"/>
      </tp>
      <tp>
        <v>48.523225099531466</v>
        <stp/>
        <stp>##V3_BDPV12</stp>
        <stp>FR0010952770 @bgn  Corp</stp>
        <stp>asset_swap_spd_mid</stp>
        <stp>[AutoPrice 28.xlsm]front!R292C40</stp>
        <tr r="AN292" s="1"/>
      </tp>
      <tp>
        <v>50.884275831608917</v>
        <stp/>
        <stp>##V3_BDPV12</stp>
        <stp>FR0011022110 @bgn  Corp</stp>
        <stp>asset_swap_spd_mid</stp>
        <stp>[AutoPrice 28.xlsm]front!R572C40</stp>
        <tr r="AN572" s="1"/>
      </tp>
    </main>
    <main first="connect.rtdsub">
      <tp>
        <v>0</v>
        <stp/>
        <stp>EBOND_POSITION|88606=13696666</stp>
        <stp>AMOUNT</stp>
        <stp>RMDS</stp>
        <stp/>
        <stp/>
        <tr r="G1073" s="1"/>
      </tp>
      <tp>
        <v>1600000</v>
        <stp/>
        <stp>EBOND_POSITION|88618=19497556</stp>
        <stp>AMOUNT</stp>
        <stp>RMDS</stp>
        <stp/>
        <stp/>
        <tr r="G149" s="1"/>
      </tp>
    </main>
    <main first="connect.rtdsub">
      <tp>
        <v>4500000</v>
        <stp/>
        <stp>EBOND_POSITION|88612=11874808</stp>
        <stp>AMOUNT</stp>
        <stp>RMDS</stp>
        <stp/>
        <stp/>
        <tr r="G444" s="1"/>
      </tp>
      <tp>
        <v>1211000</v>
        <stp/>
        <stp>EBOND_POSITION|88612=19964639</stp>
        <stp>AMOUNT</stp>
        <stp>RMDS</stp>
        <stp/>
        <stp/>
        <tr r="G527" s="1"/>
      </tp>
      <tp t="s">
        <v>#N/A</v>
        <stp/>
        <stp>EBOND_POSITION|88603=17374928</stp>
        <stp>AMOUNT</stp>
        <stp>RMDS</stp>
        <stp/>
        <stp/>
        <tr r="G946" s="1"/>
      </tp>
      <tp>
        <v>0</v>
        <stp/>
        <stp>EBOND_POSITION|88609=10594016</stp>
        <stp>AMOUNT</stp>
        <stp>RMDS</stp>
        <stp/>
        <stp/>
        <tr r="G709" s="1"/>
      </tp>
    </main>
    <main first="bloomberg.rtd">
      <tp>
        <v>2.375</v>
        <stp/>
        <stp>##V3_BDPV12</stp>
        <stp>XS0875513268 Corp</stp>
        <stp>cpn</stp>
        <stp>[AutoPrice 28.xlsm]front!R1096C5</stp>
        <tr r="E1096" s="1"/>
      </tp>
    </main>
    <main first="connect.rtdsub">
      <tp>
        <v>0</v>
        <stp/>
        <stp>EBOND_POSITION|88597=18286857</stp>
        <stp>AMOUNT</stp>
        <stp>RMDS</stp>
        <stp/>
        <stp/>
        <tr r="G793" s="1"/>
      </tp>
    </main>
    <main first="bloomberg.rtd">
      <tp>
        <v>3.875</v>
        <stp/>
        <stp>##V3_BDPV12</stp>
        <stp>XS0968913268 Corp</stp>
        <stp>cpn</stp>
        <stp>[AutoPrice 28.xlsm]front!R1267C5</stp>
        <tr r="E1267" s="1"/>
      </tp>
    </main>
    <main first="connect.rtdsub">
      <tp>
        <v>686000</v>
        <stp/>
        <stp>EBOND_POSITION|88597=17566389</stp>
        <stp>AMOUNT</stp>
        <stp>RMDS</stp>
        <stp/>
        <stp/>
        <tr r="G769" s="1"/>
      </tp>
    </main>
    <main first="connect.rtdsub">
      <tp>
        <v>0</v>
        <stp/>
        <stp>EBOND_POSITION|88606=13495256</stp>
        <stp>AMOUNT</stp>
        <stp>RMDS</stp>
        <stp/>
        <stp/>
        <tr r="G1130" s="1"/>
      </tp>
    </main>
    <main first="bloomberg.rtd">
      <tp>
        <v>5.5</v>
        <stp/>
        <stp>##V3_BDPV12</stp>
        <stp>XS0754290459 Corp</stp>
        <stp>cpn</stp>
        <stp>[AutoPrice 28.xlsm]front!R1130C5</stp>
        <tr r="E1130" s="1"/>
      </tp>
    </main>
    <main first="connect.rtdsub">
      <tp>
        <v>3225000</v>
        <stp/>
        <stp>EBOND_POSITION|88609=21091286</stp>
        <stp>AMOUNT</stp>
        <stp>RMDS</stp>
        <stp/>
        <stp/>
        <tr r="G750" s="1"/>
      </tp>
      <tp>
        <v>0</v>
        <stp/>
        <stp>EBOND_POSITION|88612=12192166</stp>
        <stp>AMOUNT</stp>
        <stp>RMDS</stp>
        <stp/>
        <stp/>
        <tr r="G408" s="1"/>
      </tp>
      <tp>
        <v>0</v>
        <stp/>
        <stp>EBOND_POSITION|88606=15672058</stp>
        <stp>AMOUNT</stp>
        <stp>RMDS</stp>
        <stp/>
        <stp/>
        <tr r="G1046" s="1"/>
      </tp>
      <tp>
        <v>0</v>
        <stp/>
        <stp>EBOND_POSITION|140433=8559628</stp>
        <stp>AMOUNT</stp>
        <stp>RMDS</stp>
        <stp/>
        <stp/>
        <tr r="G208" s="1"/>
      </tp>
    </main>
    <main first="connect.rtdsub">
      <tp>
        <v>0</v>
        <stp/>
        <stp>EBOND_POSITION|88606=10183507</stp>
        <stp>AMOUNT</stp>
        <stp>RMDS</stp>
        <stp/>
        <stp/>
        <tr r="G1034" s="1"/>
      </tp>
    </main>
    <main first="bloomberg.rtd">
      <tp>
        <v>2.375</v>
        <stp/>
        <stp>##V3_BDPV12</stp>
        <stp>XS0914292254 Corp</stp>
        <stp>cpn</stp>
        <stp>[AutoPrice 28.xlsm]front!R1213C5</stp>
        <tr r="E1213" s="1"/>
      </tp>
    </main>
    <main first="connect.rtdsub">
      <tp>
        <v>2127000</v>
        <stp/>
        <stp>EBOND_POSITION|88603=21063959</stp>
        <stp>AMOUNT</stp>
        <stp>RMDS</stp>
        <stp/>
        <stp/>
        <tr r="G933" s="1"/>
      </tp>
      <tp t="s">
        <v>#N/A</v>
        <stp/>
        <stp>EBOND_POSITION|88600=18860629</stp>
        <stp>AMOUNT</stp>
        <stp>RMDS</stp>
        <stp/>
        <stp/>
        <tr r="G342" s="1"/>
      </tp>
    </main>
    <main first="bloomberg.rtd">
      <tp>
        <v>4.125</v>
        <stp/>
        <stp>##V3_BDPV12</stp>
        <stp>XS0494868630 Corp</stp>
        <stp>cpn</stp>
        <stp>[AutoPrice 28.xlsm]front!R1195C5</stp>
        <tr r="E1195" s="1"/>
      </tp>
      <tp>
        <v>4.25</v>
        <stp/>
        <stp>##V3_BDPV12</stp>
        <stp>XS0903531795 Corp</stp>
        <stp>cpn</stp>
        <stp>[AutoPrice 28.xlsm]front!R1248C5</stp>
        <tr r="E1248" s="1"/>
      </tp>
    </main>
    <main first="connect.rtdsub">
      <tp>
        <v>1276000</v>
        <stp/>
        <stp>EBOND_POSITION|88603=10761599</stp>
        <stp>AMOUNT</stp>
        <stp>RMDS</stp>
        <stp/>
        <stp/>
        <tr r="G1029" s="1"/>
      </tp>
      <tp t="s">
        <v>#N/A</v>
        <stp/>
        <stp>EBOND_POSITION|88600=10591566</stp>
        <stp>AMOUNT</stp>
        <stp>RMDS</stp>
        <stp/>
        <stp/>
        <tr r="G278" s="1"/>
      </tp>
    </main>
    <main first="bloomberg.rtd">
      <tp>
        <v>15.572527707698807</v>
        <stp/>
        <stp>##V3_BDPV12</stp>
        <stp>DE000A1R1BC6 @bgn  Corp</stp>
        <stp>asset_swap_spd_mid</stp>
        <stp>[AutoPrice 28.xlsm]front!R473C40</stp>
        <tr r="AN473" s="1"/>
      </tp>
      <tp>
        <v>5</v>
        <stp/>
        <stp>##V3_BDPV12</stp>
        <stp>XS0193947271 Corp</stp>
        <stp>cpn</stp>
        <stp>[AutoPrice 28.xlsm]front!R1053C5</stp>
        <tr r="E1053" s="1"/>
      </tp>
      <tp>
        <v>4.75</v>
        <stp/>
        <stp>##V3_BDPV12</stp>
        <stp>XS0294547285 Corp</stp>
        <stp>cpn</stp>
        <stp>[AutoPrice 28.xlsm]front!R1114C5</stp>
        <tr r="E1114" s="1"/>
      </tp>
      <tp>
        <v>3.5</v>
        <stp/>
        <stp>##V3_BDPV12</stp>
        <stp>XS0563739696 Corp</stp>
        <stp>cpn</stp>
        <stp>[AutoPrice 28.xlsm]front!R1157C5</stp>
        <tr r="E1157" s="1"/>
      </tp>
      <tp>
        <v>39.639747654722591</v>
        <stp/>
        <stp>##V3_BDPV12</stp>
        <stp>BE6265141083 @bgn  Corp</stp>
        <stp>asset_swap_spd_mid</stp>
        <stp>[AutoPrice 28.xlsm]front!R378C40</stp>
        <tr r="AN378" s="1"/>
      </tp>
      <tp>
        <v>2.875</v>
        <stp/>
        <stp>##V3_BDPV12</stp>
        <stp>XS1048589458 Corp</stp>
        <stp>cpn</stp>
        <stp>[AutoPrice 28.xlsm]front!R1077C5</stp>
        <tr r="E1077" s="1"/>
      </tp>
      <tp>
        <v>5.4249999999999998</v>
        <stp/>
        <stp>##V3_BDPV12</stp>
        <stp>XS0992293901 Corp</stp>
        <stp>cpn</stp>
        <stp>[AutoPrice 28.xlsm]front!R1256C5</stp>
        <tr r="E1256" s="1"/>
      </tp>
    </main>
    <main first="connect.rtdsub">
      <tp>
        <v>210000</v>
        <stp/>
        <stp>EBOND_POSITION|88597=18079008</stp>
        <stp>AMOUNT</stp>
        <stp>RMDS</stp>
        <stp/>
        <stp/>
        <tr r="G856" s="1"/>
      </tp>
    </main>
    <main first="connect.rtdsub">
      <tp t="s">
        <v>#N/A</v>
        <stp/>
        <stp>EBOND_POSITION|88603=21068429</stp>
        <stp>AMOUNT</stp>
        <stp>RMDS</stp>
        <stp/>
        <stp/>
        <tr r="G977" s="1"/>
      </tp>
      <tp t="s">
        <v>#N/A</v>
        <stp/>
        <stp>EBOND_POSITION|88609=10378388</stp>
        <stp>AMOUNT</stp>
        <stp>RMDS</stp>
        <stp/>
        <stp/>
        <tr r="G650" s="1"/>
      </tp>
    </main>
    <main first="bloomberg.rtd">
      <tp>
        <v>3.4789282372401331</v>
        <stp/>
        <stp>##V3_BDPV12</stp>
        <stp>DE000A0T1GC4 @bgn  Corp</stp>
        <stp>asset_swap_spd_mid</stp>
        <stp>[AutoPrice 28.xlsm]front!R609C40</stp>
        <tr r="AN609" s="1"/>
      </tp>
    </main>
    <main first="connect.rtdsub">
      <tp>
        <v>0</v>
        <stp/>
        <stp>EBOND_POSITION|88606=16979538</stp>
        <stp>AMOUNT</stp>
        <stp>RMDS</stp>
        <stp/>
        <stp/>
        <tr r="G1103" s="1"/>
      </tp>
    </main>
    <main first="bloomberg.rtd">
      <tp>
        <v>3.2208466728555152</v>
        <stp/>
        <stp>##V3_BDPV12</stp>
        <stp>XS0492535835 @bval  Corp</stp>
        <stp>risk_mid</stp>
        <stp>[AutoPrice 28.xlsm]front!R43C36</stp>
        <tr r="AJ43" s="1"/>
      </tp>
      <tp>
        <v>6.875</v>
        <stp/>
        <stp>##V3_BDPV12</stp>
        <stp>USN77616AA34 Corp</stp>
        <stp>cpn</stp>
        <stp>[AutoPrice 28.xlsm]front!R1122C5</stp>
        <tr r="E1122" s="1"/>
      </tp>
      <tp>
        <v>113.916</v>
        <stp/>
        <stp>##V3_BDPV12</stp>
        <stp>XS0911388675 @bgn Corp</stp>
        <stp>LAST_PRICE</stp>
        <stp>[AutoPrice 28.xlsm]front!R82C16</stp>
        <tr r="P82" s="1"/>
      </tp>
      <tp>
        <v>101.185</v>
        <stp/>
        <stp>##V3_BDPV12</stp>
        <stp>XS0750684929 @bgn Corp</stp>
        <stp>LAST_PRICE</stp>
        <stp>[AutoPrice 28.xlsm]front!R11C16</stp>
        <tr r="P11" s="1"/>
      </tp>
      <tp>
        <v>100.95399999999999</v>
        <stp/>
        <stp>##V3_BDPV12</stp>
        <stp>XS0553035840 @bgn Corp</stp>
        <stp>LAST_PRICE</stp>
        <stp>[AutoPrice 28.xlsm]front!R10C16</stp>
        <tr r="P10" s="1"/>
      </tp>
      <tp>
        <v>104.464</v>
        <stp/>
        <stp>##V3_BDPV12</stp>
        <stp>XS0363471805 @bgn Corp</stp>
        <stp>LAST_PRICE</stp>
        <stp>[AutoPrice 28.xlsm]front!R12C16</stp>
        <tr r="P12" s="1"/>
      </tp>
      <tp>
        <v>105.495</v>
        <stp/>
        <stp>##V3_BDPV12</stp>
        <stp>US007924AH66 @bgn Corp</stp>
        <stp>LAST_PRICE</stp>
        <stp>[AutoPrice 28.xlsm]front!R48C16</stp>
        <tr r="P48" s="1"/>
      </tp>
      <tp>
        <v>106.52</v>
        <stp/>
        <stp>##V3_BDPV12</stp>
        <stp>XS0805452405 @bgn Corp</stp>
        <stp>LAST_PRICE</stp>
        <stp>[AutoPrice 28.xlsm]front!R49C16</stp>
        <tr r="P49" s="1"/>
      </tp>
      <tp>
        <v>105.004</v>
        <stp/>
        <stp>##V3_BDPV12</stp>
        <stp>XS0971723233 @bgn Corp</stp>
        <stp>LAST_PRICE</stp>
        <stp>[AutoPrice 28.xlsm]front!R35C16</stp>
        <tr r="P35" s="1"/>
      </tp>
      <tp>
        <v>4.3818784137165778</v>
        <stp/>
        <stp>##V3_BDPV12</stp>
        <stp>XS1028959671 @bgn  Corp</stp>
        <stp>risk_mid</stp>
        <stp>[AutoPrice 28.xlsm]front!R1229C36</stp>
        <tr r="AJ1229" s="1"/>
      </tp>
      <tp>
        <v>4.4267324772114591</v>
        <stp/>
        <stp>##V3_BDPV12</stp>
        <stp>XS0997941199 @bgn  Corp</stp>
        <stp>risk_mid</stp>
        <stp>[AutoPrice 28.xlsm]front!R1011C36</stp>
        <tr r="AJ1011" s="1"/>
      </tp>
      <tp>
        <v>10.040870940355262</v>
        <stp/>
        <stp>##V3_BDPV12</stp>
        <stp>XS0192503695 @bgn  Corp</stp>
        <stp>risk_mid</stp>
        <stp>[AutoPrice 28.xlsm]front!R1154C36</stp>
        <tr r="AJ1154" s="1"/>
      </tp>
      <tp>
        <v>259.87933335844355</v>
        <stp/>
        <stp>##V3_BDPV12</stp>
        <stp>XS0857872500 @bgn  Corp</stp>
        <stp>asset_swap_spd_mid</stp>
        <stp>[AutoPrice 28.xlsm]front!R92C40</stp>
        <tr r="AN92" s="1"/>
      </tp>
      <tp>
        <v>5.5810293463352423</v>
        <stp/>
        <stp>##V3_BDPV12</stp>
        <stp>XS0436928872 @bgn  Corp</stp>
        <stp>risk_mid</stp>
        <stp>[AutoPrice 28.xlsm]front!R1176C36</stp>
        <tr r="AJ1176" s="1"/>
      </tp>
      <tp>
        <v>5.5639178442139343</v>
        <stp/>
        <stp>##V3_BDPV12</stp>
        <stp>XS0832873060 @bgn  Corp</stp>
        <stp>asset_swap_spd_mid</stp>
        <stp>[AutoPrice 28.xlsm]front!R15C40</stp>
        <tr r="AN15" s="1"/>
      </tp>
      <tp>
        <v>6.1247600071638431</v>
        <stp/>
        <stp>##V3_BDPV12</stp>
        <stp>XS0954248729 @bgn  Corp</stp>
        <stp>risk_mid</stp>
        <stp>[AutoPrice 28.xlsm]front!R1080C36</stp>
        <tr r="AJ1080" s="1"/>
      </tp>
      <tp>
        <v>57.122020632804194</v>
        <stp/>
        <stp>##V3_BDPV12</stp>
        <stp>XS0066877258 @bgn  Corp</stp>
        <stp>asset_swap_spd_mid</stp>
        <stp>[AutoPrice 28.xlsm]front!R62C40</stp>
        <tr r="AN62" s="1"/>
      </tp>
      <tp>
        <v>4.1588894298371315</v>
        <stp/>
        <stp>##V3_BDPV12</stp>
        <stp>XS0953199634 @bgn  Corp</stp>
        <stp>risk_mid</stp>
        <stp>[AutoPrice 28.xlsm]front!R1067C36</stp>
        <tr r="AJ1067" s="1"/>
      </tp>
      <tp t="s">
        <v>#N/A N/A</v>
        <stp/>
        <stp>##V3_BDPV12</stp>
        <stp>XS0193947271 @bgn  Corp</stp>
        <stp>risk_mid</stp>
        <stp>[AutoPrice 28.xlsm]front!R1053C36</stp>
        <tr r="AJ1053" s="1"/>
      </tp>
      <tp>
        <v>3.064070261751084</v>
        <stp/>
        <stp>##V3_BDPV12</stp>
        <stp>XS0914292254 @bgn  Corp</stp>
        <stp>risk_mid</stp>
        <stp>[AutoPrice 28.xlsm]front!R1213C36</stp>
        <tr r="AJ1213" s="1"/>
      </tp>
      <tp>
        <v>10.750860826344422</v>
        <stp/>
        <stp>##V3_BDPV12</stp>
        <stp>XS0542534192 @bgn  Corp</stp>
        <stp>risk_mid</stp>
        <stp>[AutoPrice 28.xlsm]front!R1061C36</stp>
        <tr r="AJ1061" s="1"/>
      </tp>
      <tp>
        <v>8.5661602881820897</v>
        <stp/>
        <stp>##V3_BDPV12</stp>
        <stp>XS0829190585 @bgn  Corp</stp>
        <stp>risk_mid</stp>
        <stp>[AutoPrice 28.xlsm]front!R1219C36</stp>
        <tr r="AJ1219" s="1"/>
      </tp>
      <tp>
        <v>5.4838323645107323</v>
        <stp/>
        <stp>##V3_BDPV12</stp>
        <stp>XS0451457435 @bgn  Corp</stp>
        <stp>risk_mid</stp>
        <stp>[AutoPrice 28.xlsm]front!R1159C36</stp>
        <tr r="AJ1159" s="1"/>
      </tp>
      <tp>
        <v>4.5397377636625436</v>
        <stp/>
        <stp>##V3_BDPV12</stp>
        <stp>XS1067864022 @bgn  Corp</stp>
        <stp>risk_mid</stp>
        <stp>[AutoPrice 28.xlsm]front!R1125C36</stp>
        <tr r="AJ1125" s="1"/>
      </tp>
      <tp>
        <v>3.8987985342380682</v>
        <stp/>
        <stp>##V3_BDPV12</stp>
        <stp>XS0829183614 @bgn  Corp</stp>
        <stp>risk_mid</stp>
        <stp>[AutoPrice 28.xlsm]front!R1214C36</stp>
        <tr r="AJ1214" s="1"/>
      </tp>
      <tp>
        <v>3.7392508419614501</v>
        <stp/>
        <stp>##V3_BDPV12</stp>
        <stp>XS0906792014 @bgn  Corp</stp>
        <stp>risk_mid</stp>
        <stp>[AutoPrice 28.xlsm]front!R1098C36</stp>
        <tr r="AJ1098" s="1"/>
      </tp>
      <tp>
        <v>3.6978034014872208</v>
        <stp/>
        <stp>##V3_BDPV12</stp>
        <stp>XS0879082914 @bgn  Corp</stp>
        <stp>risk_mid</stp>
        <stp>[AutoPrice 28.xlsm]front!R1082C36</stp>
        <tr r="AJ1082" s="1"/>
      </tp>
      <tp>
        <v>1.7335777056757706</v>
        <stp/>
        <stp>##V3_BDPV12</stp>
        <stp>XS0243960290 @bgn  Corp</stp>
        <stp>risk_mid</stp>
        <stp>[AutoPrice 28.xlsm]front!R1184C36</stp>
        <tr r="AJ1184" s="1"/>
      </tp>
      <tp>
        <v>10.481848347226475</v>
        <stp/>
        <stp>##V3_BDPV12</stp>
        <stp>XS0970852348 @bgn  Corp</stp>
        <stp>risk_mid</stp>
        <stp>[AutoPrice 28.xlsm]front!R1164C36</stp>
        <tr r="AJ1164" s="1"/>
      </tp>
      <tp>
        <v>5.6612116737845497</v>
        <stp/>
        <stp>##V3_BDPV12</stp>
        <stp>ES0211845252 @bgn  Corp</stp>
        <stp>risk_mid</stp>
        <stp>[AutoPrice 28.xlsm]front!R1035C36</stp>
        <tr r="AJ1035" s="1"/>
      </tp>
      <tp>
        <v>4.2574684235823668</v>
        <stp/>
        <stp>##V3_BDPV12</stp>
        <stp>FR0011075183 @bgn  Corp</stp>
        <stp>risk_mid</stp>
        <stp>[AutoPrice 28.xlsm]front!R1131C36</stp>
        <tr r="AJ1131" s="1"/>
      </tp>
      <tp>
        <v>3.3160100230013256</v>
        <stp/>
        <stp>##V3_BDPV12</stp>
        <stp>FR0011342740 @bgn  Corp</stp>
        <stp>risk_mid</stp>
        <stp>[AutoPrice 28.xlsm]front!R1046C36</stp>
        <tr r="AJ1046" s="1"/>
      </tp>
      <tp>
        <v>4.1771877152292802</v>
        <stp/>
        <stp>##V3_BDPV12</stp>
        <stp>FR0000473993 @bgn  Corp</stp>
        <stp>risk_mid</stp>
        <stp>[AutoPrice 28.xlsm]front!R1071C36</stp>
        <tr r="AJ1071" s="1"/>
      </tp>
      <tp>
        <v>2.7255158688646475</v>
        <stp/>
        <stp>##V3_BDPV12</stp>
        <stp>FR0010850701 @bgn  Corp</stp>
        <stp>risk_mid</stp>
        <stp>[AutoPrice 28.xlsm]front!R1045C36</stp>
        <tr r="AJ1045" s="1"/>
      </tp>
      <tp>
        <v>4.3856593462102467</v>
        <stp/>
        <stp>##V3_BDPV12</stp>
        <stp>FR0010948240 @bgn  Corp</stp>
        <stp>risk_mid</stp>
        <stp>[AutoPrice 28.xlsm]front!R1047C36</stp>
        <tr r="AJ1047" s="1"/>
      </tp>
      <tp>
        <v>7.375</v>
        <stp/>
        <stp>##V3_BDPV12</stp>
        <stp>XS0674277933 @bgn  Corp</stp>
        <stp>coupon</stp>
        <stp>[AutoPrice 28.xlsm]front!R1237C42</stp>
        <tr r="AP1237" s="1"/>
      </tp>
      <tp>
        <v>5.625</v>
        <stp/>
        <stp>##V3_BDPV12</stp>
        <stp>XS0735784851 @bgn  Corp</stp>
        <stp>coupon</stp>
        <stp>[AutoPrice 28.xlsm]front!R1065C42</stp>
        <tr r="AP1065" s="1"/>
      </tp>
      <tp>
        <v>3.5</v>
        <stp/>
        <stp>##V3_BDPV12</stp>
        <stp>XS1004118904 @bgn  Corp</stp>
        <stp>coupon</stp>
        <stp>[AutoPrice 28.xlsm]front!R1081C42</stp>
        <tr r="AP1081" s="1"/>
      </tp>
      <tp>
        <v>1</v>
        <stp/>
        <stp>##V3_BDPV12</stp>
        <stp>US89153VAF67 @bgn  Corp</stp>
        <stp>coupon</stp>
        <stp>[AutoPrice 28.xlsm]front!R342C42</stp>
        <tr r="AP342" s="1"/>
      </tp>
      <tp>
        <v>3.375</v>
        <stp/>
        <stp>##V3_BDPV12</stp>
        <stp>XS0914294979 @bgn  Corp</stp>
        <stp>coupon</stp>
        <stp>[AutoPrice 28.xlsm]front!R1218C42</stp>
        <tr r="AP1218" s="1"/>
      </tp>
      <tp>
        <v>3.75</v>
        <stp/>
        <stp>##V3_BDPV12</stp>
        <stp>XS0798555537 @bgn  Corp</stp>
        <stp>coupon</stp>
        <stp>[AutoPrice 28.xlsm]front!R1158C42</stp>
        <tr r="AP1158" s="1"/>
      </tp>
      <tp>
        <v>2.125</v>
        <stp/>
        <stp>##V3_BDPV12</stp>
        <stp>US89152UAG76 @bgn  Corp</stp>
        <stp>coupon</stp>
        <stp>[AutoPrice 28.xlsm]front!R343C42</stp>
        <tr r="AP343" s="1"/>
      </tp>
      <tp>
        <v>3.7</v>
        <stp/>
        <stp>##V3_BDPV12</stp>
        <stp>US89153VAG41 @bgn  Corp</stp>
        <stp>coupon</stp>
        <stp>[AutoPrice 28.xlsm]front!R349C42</stp>
        <tr r="AP349" s="1"/>
      </tp>
      <tp>
        <v>5.75</v>
        <stp/>
        <stp>##V3_BDPV12</stp>
        <stp>XS0434144969 @bgn  Corp</stp>
        <stp>coupon</stp>
        <stp>[AutoPrice 28.xlsm]front!R1141C42</stp>
        <tr r="AP1141" s="1"/>
      </tp>
      <tp>
        <v>2.5</v>
        <stp/>
        <stp>##V3_BDPV12</stp>
        <stp>XS1038708522 @bgn  Corp</stp>
        <stp>coupon</stp>
        <stp>[AutoPrice 28.xlsm]front!R1136C42</stp>
        <tr r="AP1136" s="1"/>
      </tp>
      <tp>
        <v>5.75</v>
        <stp/>
        <stp>##V3_BDPV12</stp>
        <stp>XS0695401801 @bgn  Corp</stp>
        <stp>coupon</stp>
        <stp>[AutoPrice 28.xlsm]front!R1148C42</stp>
        <tr r="AP1148" s="1"/>
      </tp>
      <tp>
        <v>2.625</v>
        <stp/>
        <stp>##V3_BDPV12</stp>
        <stp>DE000A12TZ95 @bgn  Corp</stp>
        <stp>coupon</stp>
        <stp>[AutoPrice 28.xlsm]front!R1101C42</stp>
        <tr r="AP1101" s="1"/>
      </tp>
      <tp>
        <v>3</v>
        <stp/>
        <stp>##V3_BDPV12</stp>
        <stp>DE000A1PGZ82 @bgn  Corp</stp>
        <stp>coupon</stp>
        <stp>[AutoPrice 28.xlsm]front!R1013C42</stp>
        <tr r="AP1013" s="1"/>
      </tp>
      <tp>
        <v>4.5</v>
        <stp/>
        <stp>##V3_BDPV12</stp>
        <stp>XS0859920406 @bgn  Corp</stp>
        <stp>coupon</stp>
        <stp>[AutoPrice 28.xlsm]front!R1139C42</stp>
        <tr r="AP1139" s="1"/>
      </tp>
      <tp>
        <v>9.6657261779604653</v>
        <stp/>
        <stp>##V3_BDPV12</stp>
        <stp>XS0863127279 @cbbt  Corp</stp>
        <stp>risk_mid</stp>
        <stp>[AutoPrice 28.xlsm]front!R1008C36</stp>
        <tr r="AJ1008" s="1"/>
      </tp>
      <tp>
        <v>4.625</v>
        <stp/>
        <stp>##V3_BDPV12</stp>
        <stp>XS0445463887 @bgn  Corp</stp>
        <stp>coupon</stp>
        <stp>[AutoPrice 28.xlsm]front!R1078C42</stp>
        <tr r="AP1078" s="1"/>
      </tp>
    </main>
    <main first="connect.rtdsub">
      <tp t="s">
        <v>GSK 5 5/8 13 Dec</v>
        <stp/>
        <stp>EBOND_LDN|6598551</stp>
        <stp>DSPLY_NAME</stp>
        <stp>RMDS</stp>
        <stp/>
        <stp/>
        <tr r="AQ184" s="1"/>
      </tp>
      <tp t="s">
        <v>UNIIM 5 11 Jan 2</v>
        <stp/>
        <stp>EBOND_LDN|8718489</stp>
        <stp>DSPLY_NAME</stp>
        <stp>RMDS</stp>
        <stp/>
        <stp/>
        <tr r="AQ77" s="1"/>
      </tp>
      <tp t="s">
        <v>AFFP 6 3/4 27 Oc</v>
        <stp/>
        <stp>EBOND_LDN|8596851</stp>
        <stp>DSPLY_NAME</stp>
        <stp>RMDS</stp>
        <stp/>
        <stp/>
        <tr r="AQ387" s="1"/>
      </tp>
      <tp t="s">
        <v>FMEGR 5 1/2 15 J</v>
        <stp/>
        <stp>EBOND_LDN|8806548</stp>
        <stp>DSPLY_NAME</stp>
        <stp>RMDS</stp>
        <stp/>
        <stp/>
        <tr r="AQ173" s="1"/>
      </tp>
      <tp t="s">
        <v xml:space="preserve">TSCOLN 5 1/8 10 </v>
        <stp/>
        <stp>EBOND_LDN|5987500</stp>
        <stp>DSPLY_NAME</stp>
        <stp>RMDS</stp>
        <stp/>
        <stp/>
        <tr r="AQ589" s="1"/>
      </tp>
      <tp t="s">
        <v>RWE 6 1/4 20 Apr</v>
        <stp/>
        <stp>EBOND_LDN|2004088</stp>
        <stp>DSPLY_NAME</stp>
        <stp>RMDS</stp>
        <stp/>
        <stp/>
        <tr r="AQ314" s="1"/>
      </tp>
      <tp t="s">
        <v xml:space="preserve">PEUGOT 3 7/8 14 </v>
        <stp/>
        <stp>EBOND_LDN|9904098</stp>
        <stp>DSPLY_NAME</stp>
        <stp>RMDS</stp>
        <stp/>
        <stp/>
        <tr r="AQ828" s="1"/>
      </tp>
      <tp t="s">
        <v>AALLN 4 3/8 02 D</v>
        <stp/>
        <stp>EBOND_LDN|8692871</stp>
        <stp>DSPLY_NAME</stp>
        <stp>RMDS</stp>
        <stp/>
        <stp/>
        <tr r="AQ908" s="1"/>
      </tp>
      <tp t="s">
        <v>CNPFP 4 3/4 29 D</v>
        <stp/>
        <stp>EBOND_LDN|5612039</stp>
        <stp>DSPLY_NAME</stp>
        <stp>RMDS</stp>
        <stp/>
        <stp/>
        <tr r="AQ117" s="1"/>
      </tp>
      <tp t="s">
        <v>GASSM 5 5/8 09 F</v>
        <stp/>
        <stp>EBOND_LDN|9983910</stp>
        <stp>DSPLY_NAME</stp>
        <stp>RMDS</stp>
        <stp/>
        <stp/>
        <tr r="AQ1171" s="1"/>
      </tp>
      <tp t="s">
        <v xml:space="preserve">ZURNVX 7 1/2 24 </v>
        <stp/>
        <stp>EBOND_LDN|8383970</stp>
        <stp>DSPLY_NAME</stp>
        <stp>RMDS</stp>
        <stp/>
        <stp/>
        <tr r="AQ152" s="1"/>
      </tp>
      <tp t="s">
        <v xml:space="preserve">GE 5 1/8 02 Sep </v>
        <stp/>
        <stp>EBOND_LDN|2003038</stp>
        <stp>DSPLY_NAME</stp>
        <stp>RMDS</stp>
        <stp/>
        <stp/>
        <tr r="AQ13" s="1"/>
      </tp>
      <tp t="s">
        <v>CNPFP 6 14 Sep 2</v>
        <stp/>
        <stp>EBOND_LDN|9483240</stp>
        <stp>DSPLY_NAME</stp>
        <stp>RMDS</stp>
        <stp/>
        <stp/>
        <tr r="AQ113" s="1"/>
      </tp>
      <tp t="s">
        <v>STLNO 4 3/8 11 M</v>
        <stp/>
        <stp>EBOND_LDN|8000958</stp>
        <stp>DSPLY_NAME</stp>
        <stp>RMDS</stp>
        <stp/>
        <stp/>
        <tr r="AQ332" s="1"/>
      </tp>
      <tp t="s">
        <v>HEIGR 5 5/8 04 J</v>
        <stp/>
        <stp>EBOND_LDN|6490171</stp>
        <stp>DSPLY_NAME</stp>
        <stp>RMDS</stp>
        <stp/>
        <stp/>
        <tr r="AQ968" s="1"/>
      </tp>
      <tp t="s">
        <v xml:space="preserve">RENAUL 5 5/8 22 </v>
        <stp/>
        <stp>EBOND_LDN|8980150</stp>
        <stp>DSPLY_NAME</stp>
        <stp>RMDS</stp>
        <stp/>
        <stp/>
        <tr r="AQ858" s="1"/>
      </tp>
      <tp t="s">
        <v>UCBBB 5 3/4 10 D</v>
        <stp/>
        <stp>EBOND_LDN|8711319</stp>
        <stp>DSPLY_NAME</stp>
        <stp>RMDS</stp>
        <stp/>
        <stp/>
        <tr r="AQ215" s="1"/>
      </tp>
      <tp t="s">
        <v>TRNIM 4 1/4 28 O</v>
        <stp/>
        <stp>EBOND_LDN|3111849</stp>
        <stp>DSPLY_NAME</stp>
        <stp>RMDS</stp>
        <stp/>
        <stp/>
        <tr r="AQ1221" s="1"/>
      </tp>
      <tp t="s">
        <v>GASSM 3 3/8 27 J</v>
        <stp/>
        <stp>EBOND_LDN|8801428</stp>
        <stp>DSPLY_NAME</stp>
        <stp>RMDS</stp>
        <stp/>
        <stp/>
        <tr r="AQ1169" s="1"/>
      </tp>
    </main>
    <main first="bloomberg.rtd">
      <tp>
        <v>254.68006159686882</v>
        <stp/>
        <stp>##V3_BDPV12</stp>
        <stp>FR0011033851 @bgn  Corp</stp>
        <stp>asset_swap_spd_mid</stp>
        <stp>[AutoPrice 28.xlsm]front!R114C40</stp>
        <tr r="AN114" s="1"/>
      </tp>
      <tp>
        <v>224.37340785821803</v>
        <stp/>
        <stp>##V3_BDPV12</stp>
        <stp>FR0011233451 @bgn  Corp</stp>
        <stp>asset_swap_spd_mid</stp>
        <stp>[AutoPrice 28.xlsm]front!R837C40</stp>
        <tr r="AN837" s="1"/>
      </tp>
      <tp>
        <v>163.11719737959672</v>
        <stp/>
        <stp>##V3_BDPV12</stp>
        <stp>FR0010033381 @bgn  Corp</stp>
        <stp>asset_swap_spd_mid</stp>
        <stp>[AutoPrice 28.xlsm]front!R370C40</stp>
        <tr r="AN370" s="1"/>
      </tp>
      <tp>
        <v>20.227399412738439</v>
        <stp/>
        <stp>##V3_BDPV12</stp>
        <stp>FR0000472334 @bgn  Corp</stp>
        <stp>asset_swap_spd_mid</stp>
        <stp>[AutoPrice 28.xlsm]front!R285C40</stp>
        <tr r="AN285" s="1"/>
      </tp>
      <tp>
        <v>4.875</v>
        <stp/>
        <stp>##V3_BDPV12</stp>
        <stp>FR0011043124 Corp</stp>
        <stp>cpn</stp>
        <stp>[AutoPrice 28.xlsm]front!R1086C5</stp>
        <tr r="E1086" s="1"/>
      </tp>
      <tp>
        <v>9.448540688208082</v>
        <stp/>
        <stp>##V3_BDPV12</stp>
        <stp>FR0010773697 @bgn  Corp</stp>
        <stp>asset_swap_spd_mid</stp>
        <stp>[AutoPrice 28.xlsm]front!R443C40</stp>
        <tr r="AN443" s="1"/>
      </tp>
      <tp>
        <v>64.286081726298931</v>
        <stp/>
        <stp>##V3_BDPV12</stp>
        <stp>FR0011693001 @bgn  Corp</stp>
        <stp>asset_swap_spd_mid</stp>
        <stp>[AutoPrice 28.xlsm]front!R391C40</stp>
        <tr r="AN391" s="1"/>
      </tp>
      <tp>
        <v>3.375</v>
        <stp/>
        <stp>##V3_BDPV12</stp>
        <stp>FR0011225127 Corp</stp>
        <stp>cpn</stp>
        <stp>[AutoPrice 28.xlsm]front!R1073C5</stp>
        <tr r="E1073" s="1"/>
      </tp>
      <tp>
        <v>59.999878336992957</v>
        <stp/>
        <stp>##V3_BDPV12</stp>
        <stp>FR0010913780 @bgn  Corp</stp>
        <stp>asset_swap_spd_mid</stp>
        <stp>[AutoPrice 28.xlsm]front!R327C40</stp>
        <tr r="AN327" s="1"/>
      </tp>
      <tp>
        <v>33.315499532488481</v>
        <stp/>
        <stp>##V3_BDPV12</stp>
        <stp>DE000A1R0TN7 @bgn  Corp</stp>
        <stp>asset_swap_spd_mid</stp>
        <stp>[AutoPrice 28.xlsm]front!R791C40</stp>
        <tr r="AN791" s="1"/>
      </tp>
      <tp>
        <v>51.639325439464436</v>
        <stp/>
        <stp>##V3_BDPV12</stp>
        <stp>DE000A1R0U23 @bgn  Corp</stp>
        <stp>asset_swap_spd_mid</stp>
        <stp>[AutoPrice 28.xlsm]front!R663C40</stp>
        <tr r="AN663" s="1"/>
      </tp>
      <tp>
        <v>19.920484196432689</v>
        <stp/>
        <stp>##V3_BDPV12</stp>
        <stp>DE000A1R0U31 @bgn  Corp</stp>
        <stp>asset_swap_spd_mid</stp>
        <stp>[AutoPrice 28.xlsm]front!R661C40</stp>
        <tr r="AN661" s="1"/>
      </tp>
      <tp>
        <v>16.651747739978319</v>
        <stp/>
        <stp>##V3_BDPV12</stp>
        <stp>FR0011033232 @bgn  Corp</stp>
        <stp>asset_swap_spd_mid</stp>
        <stp>[AutoPrice 28.xlsm]front!R525C40</stp>
        <tr r="AN525" s="1"/>
      </tp>
      <tp>
        <v>25.315754221225944</v>
        <stp/>
        <stp>##V3_BDPV12</stp>
        <stp>FR0011513340 @bgn  Corp</stp>
        <stp>asset_swap_spd_mid</stp>
        <stp>[AutoPrice 28.xlsm]front!R416C40</stp>
        <tr r="AN416" s="1"/>
      </tp>
      <tp>
        <v>-17.355557175253001</v>
        <stp/>
        <stp>##V3_BDPV12</stp>
        <stp>FR0011033281 @bgn  Corp</stp>
        <stp>asset_swap_spd_mid</stp>
        <stp>[AutoPrice 28.xlsm]front!R524C40</stp>
        <tr r="AN524" s="1"/>
      </tp>
      <tp>
        <v>29.261766014860473</v>
        <stp/>
        <stp>##V3_BDPV12</stp>
        <stp>DE000A1R0XG3 @bgn  Corp</stp>
        <stp>asset_swap_spd_mid</stp>
        <stp>[AutoPrice 28.xlsm]front!R935C40</stp>
        <tr r="AN935" s="1"/>
      </tp>
      <tp>
        <v>63.216161313718821</v>
        <stp/>
        <stp>##V3_BDPV12</stp>
        <stp>FR0010893396 @bgn  Corp</stp>
        <stp>asset_swap_spd_mid</stp>
        <stp>[AutoPrice 28.xlsm]front!R446C40</stp>
        <tr r="AN446" s="1"/>
      </tp>
    </main>
    <main first="connect.rtdsub">
      <tp>
        <v>0</v>
        <stp/>
        <stp>EBOND_POSITION|88609=21095667</stp>
        <stp>AMOUNT</stp>
        <stp>RMDS</stp>
        <stp/>
        <stp/>
        <tr r="G729" s="1"/>
      </tp>
      <tp>
        <v>1000000</v>
        <stp/>
        <stp>EBOND_POSITION|88612=21095677</stp>
        <stp>AMOUNT</stp>
        <stp>RMDS</stp>
        <stp/>
        <stp/>
        <tr r="G553" s="1"/>
      </tp>
      <tp>
        <v>0</v>
        <stp/>
        <stp>EBOND_POSITION|88609=16566088</stp>
        <stp>AMOUNT</stp>
        <stp>RMDS</stp>
        <stp/>
        <stp/>
        <tr r="G619" s="1"/>
      </tp>
    </main>
    <main first="connect.rtdsub">
      <tp t="s">
        <v>#N/A</v>
        <stp/>
        <stp>EBOND_POSITION|88597=13694217</stp>
        <stp>AMOUNT</stp>
        <stp>RMDS</stp>
        <stp/>
        <stp/>
        <tr r="G889" s="1"/>
      </tp>
      <tp>
        <v>-280000</v>
        <stp/>
        <stp>EBOND_POSITION|88612=21184836</stp>
        <stp>AMOUNT</stp>
        <stp>RMDS</stp>
        <stp/>
        <stp/>
        <tr r="G581" s="1"/>
      </tp>
      <tp>
        <v>0</v>
        <stp/>
        <stp>EBOND_POSITION|88603=17687456</stp>
        <stp>AMOUNT</stp>
        <stp>RMDS</stp>
        <stp/>
        <stp/>
        <tr r="G915" s="1"/>
      </tp>
      <tp>
        <v>0</v>
        <stp/>
        <stp>EBOND_POSITION|88609=17067498</stp>
        <stp>AMOUNT</stp>
        <stp>RMDS</stp>
        <stp/>
        <stp/>
        <tr r="G595" s="1"/>
      </tp>
    </main>
    <main first="bloomberg.rtd">
      <tp>
        <v>6.5</v>
        <stp/>
        <stp>##V3_BDPV12</stp>
        <stp>XS0972570351 Corp</stp>
        <stp>cpn</stp>
        <stp>[AutoPrice 28.xlsm]front!R1259C5</stp>
        <tr r="E1259" s="1"/>
      </tp>
    </main>
    <main first="connect.rtdsub">
      <tp>
        <v>0</v>
        <stp/>
        <stp>EBOND_POSITION|88600=10067708</stp>
        <stp>AMOUNT</stp>
        <stp>RMDS</stp>
        <stp/>
        <stp/>
        <tr r="G337" s="1"/>
      </tp>
      <tp>
        <v>0</v>
        <stp/>
        <stp>EBOND_POSITION|88609=19684226</stp>
        <stp>AMOUNT</stp>
        <stp>RMDS</stp>
        <stp/>
        <stp/>
        <tr r="G668" s="1"/>
      </tp>
      <tp>
        <v>0</v>
        <stp/>
        <stp>EBOND_POSITION|88618=14674289</stp>
        <stp>AMOUNT</stp>
        <stp>RMDS</stp>
        <stp/>
        <stp/>
        <tr r="G95" s="1"/>
      </tp>
      <tp>
        <v>0</v>
        <stp/>
        <stp>EBOND_POSITION|88597=16887936</stp>
        <stp>AMOUNT</stp>
        <stp>RMDS</stp>
        <stp/>
        <stp/>
        <tr r="G800" s="1"/>
      </tp>
    </main>
    <main first="bloomberg.rtd">
      <tp>
        <v>5.25</v>
        <stp/>
        <stp>##V3_BDPV12</stp>
        <stp>XS0306644344 Corp</stp>
        <stp>cpn</stp>
        <stp>[AutoPrice 28.xlsm]front!R1145C5</stp>
        <tr r="E1145" s="1"/>
      </tp>
      <tp>
        <v>5.75</v>
        <stp/>
        <stp>##V3_BDPV12</stp>
        <stp>XS0602534637 Corp</stp>
        <stp>cpn</stp>
        <stp>[AutoPrice 28.xlsm]front!R1034C5</stp>
        <tr r="E1034" s="1"/>
      </tp>
      <tp>
        <v>3.375</v>
        <stp/>
        <stp>##V3_BDPV12</stp>
        <stp>XS0879082914 Corp</stp>
        <stp>cpn</stp>
        <stp>[AutoPrice 28.xlsm]front!R1082C5</stp>
        <tr r="E1082" s="1"/>
      </tp>
    </main>
    <main first="connect.rtdsub">
      <tp>
        <v>0</v>
        <stp/>
        <stp>EBOND_POSITION|88603=21166778</stp>
        <stp>AMOUNT</stp>
        <stp>RMDS</stp>
        <stp/>
        <stp/>
        <tr r="G910" s="1"/>
      </tp>
    </main>
    <main first="bloomberg.rtd">
      <tp>
        <v>5</v>
        <stp/>
        <stp>##V3_BDPV12</stp>
        <stp>XS0411044653 Corp</stp>
        <stp>cpn</stp>
        <stp>[AutoPrice 28.xlsm]front!R1155C5</stp>
        <tr r="E1155" s="1"/>
      </tp>
      <tp>
        <v>3.125</v>
        <stp/>
        <stp>##V3_BDPV12</stp>
        <stp>XS0969344083 Corp</stp>
        <stp>cpn</stp>
        <stp>[AutoPrice 28.xlsm]front!R1068C5</stp>
        <tr r="E1068" s="1"/>
      </tp>
    </main>
    <main first="connect.rtdsub">
      <tp t="s">
        <v>#N/A</v>
        <stp/>
        <stp>EBOND_POSITION|88603=19962408</stp>
        <stp>AMOUNT</stp>
        <stp>RMDS</stp>
        <stp/>
        <stp/>
        <tr r="G949" s="1"/>
      </tp>
      <tp>
        <v>3398000</v>
        <stp/>
        <stp>EBOND_POSITION|88597=15381116</stp>
        <stp>AMOUNT</stp>
        <stp>RMDS</stp>
        <stp/>
        <stp/>
        <tr r="G860" s="1"/>
      </tp>
      <tp>
        <v>1114000</v>
        <stp/>
        <stp>EBOND_POSITION|88612=19482486</stp>
        <stp>AMOUNT</stp>
        <stp>RMDS</stp>
        <stp/>
        <stp/>
        <tr r="G482" s="1"/>
      </tp>
    </main>
    <main first="connect.rtdsub">
      <tp>
        <v>0</v>
        <stp/>
        <stp>EBOND_POSITION|88612=19983676</stp>
        <stp>AMOUNT</stp>
        <stp>RMDS</stp>
        <stp/>
        <stp/>
        <tr r="G485" s="1"/>
      </tp>
    </main>
    <main first="connect.rtdsub">
      <tp>
        <v>0</v>
        <stp/>
        <stp>EBOND_POSITION|88612=10590637</stp>
        <stp>AMOUNT</stp>
        <stp>RMDS</stp>
        <stp/>
        <stp/>
        <tr r="G449" s="1"/>
      </tp>
      <tp>
        <v>2000000</v>
        <stp/>
        <stp>EBOND_POSITION|88612=14760248</stp>
        <stp>AMOUNT</stp>
        <stp>RMDS</stp>
        <stp/>
        <stp/>
        <tr r="G537" s="1"/>
      </tp>
      <tp>
        <v>-1300000</v>
        <stp/>
        <stp>EBOND_POSITION|88612=14860168</stp>
        <stp>AMOUNT</stp>
        <stp>RMDS</stp>
        <stp/>
        <stp/>
        <tr r="G492" s="1"/>
      </tp>
    </main>
    <main first="bloomberg.rtd">
      <tp>
        <v>4.75</v>
        <stp/>
        <stp>##V3_BDPV12</stp>
        <stp>XS0287409212 Corp</stp>
        <stp>cpn</stp>
        <stp>[AutoPrice 28.xlsm]front!R1206C5</stp>
        <tr r="E1206" s="1"/>
      </tp>
    </main>
    <main first="connect.rtdsub">
      <tp>
        <v>-2000000</v>
        <stp/>
        <stp>EBOND_POSITION|88612=14581116</stp>
        <stp>AMOUNT</stp>
        <stp>RMDS</stp>
        <stp/>
        <stp/>
        <tr r="G435" s="1"/>
      </tp>
      <tp>
        <v>0</v>
        <stp/>
        <stp>EBOND_POSITION|140142=8694594</stp>
        <stp>AMOUNT</stp>
        <stp>RMDS</stp>
        <stp/>
        <stp/>
        <tr r="G1185" s="1"/>
      </tp>
    </main>
    <main first="bloomberg.rtd">
      <tp>
        <v>23.863169914615757</v>
        <stp/>
        <stp>##V3_BDPV12</stp>
        <stp>BE0934985020 @bgn  Corp</stp>
        <stp>asset_swap_spd_mid</stp>
        <stp>[AutoPrice 28.xlsm]front!R371C40</stp>
        <tr r="AN371" s="1"/>
      </tp>
      <tp>
        <v>27.19310386832662</v>
        <stp/>
        <stp>##V3_BDPV12</stp>
        <stp>BE6265140077 @bgn  Corp</stp>
        <stp>asset_swap_spd_mid</stp>
        <stp>[AutoPrice 28.xlsm]front!R373C40</stp>
        <tr r="AN373" s="1"/>
      </tp>
      <tp>
        <v>2.875</v>
        <stp/>
        <stp>##V3_BDPV12</stp>
        <stp>XS0986174851 Corp</stp>
        <stp>cpn</stp>
        <stp>[AutoPrice 28.xlsm]front!R1059C5</stp>
        <tr r="E1059" s="1"/>
      </tp>
      <tp>
        <v>5.125</v>
        <stp/>
        <stp>##V3_BDPV12</stp>
        <stp>XS0458749826 Corp</stp>
        <stp>cpn</stp>
        <stp>[AutoPrice 28.xlsm]front!R1180C5</stp>
        <tr r="E1180" s="1"/>
      </tp>
      <tp>
        <v>2.5</v>
        <stp/>
        <stp>##V3_BDPV12</stp>
        <stp>XS0942388462 Corp</stp>
        <stp>cpn</stp>
        <stp>[AutoPrice 28.xlsm]front!R1135C5</stp>
        <tr r="E1135" s="1"/>
      </tp>
      <tp>
        <v>72.414287470084631</v>
        <stp/>
        <stp>##V3_BDPV12</stp>
        <stp>BE0002466416 @bgn  Corp</stp>
        <stp>asset_swap_spd_mid</stp>
        <stp>[AutoPrice 28.xlsm]front!R260C40</stp>
        <tr r="AN260" s="1"/>
      </tp>
    </main>
    <main first="connect.rtdsub">
      <tp>
        <v>-3137000</v>
        <stp/>
        <stp>EBOND_POSITION|140433=5490045</stp>
        <stp>AMOUNT</stp>
        <stp>RMDS</stp>
        <stp/>
        <stp/>
        <tr r="G167" s="1"/>
      </tp>
      <tp>
        <v>191000</v>
        <stp/>
        <stp>EBOND_POSITION|140142=3141889</stp>
        <stp>AMOUNT</stp>
        <stp>RMDS</stp>
        <stp/>
        <stp/>
        <tr r="G1204" s="1"/>
      </tp>
    </main>
    <main first="connect.rtdsub">
      <tp>
        <v>2700000</v>
        <stp/>
        <stp>EBOND_POSITION|88609=19078409</stp>
        <stp>AMOUNT</stp>
        <stp>RMDS</stp>
        <stp/>
        <stp/>
        <tr r="G657" s="1"/>
      </tp>
      <tp>
        <v>-1004000</v>
        <stp/>
        <stp>EBOND_POSITION|88612=13469848</stp>
        <stp>AMOUNT</stp>
        <stp>RMDS</stp>
        <stp/>
        <stp/>
        <tr r="G470" s="1"/>
      </tp>
    </main>
    <main first="bloomberg.rtd">
      <tp>
        <v>4.625</v>
        <stp/>
        <stp>##V3_BDPV12</stp>
        <stp>XS0202649934 Corp</stp>
        <stp>cpn</stp>
        <stp>[AutoPrice 28.xlsm]front!R1204C5</stp>
        <tr r="E1204" s="1"/>
      </tp>
      <tp>
        <v>35.737090736365289</v>
        <stp/>
        <stp>##V3_BDPV12</stp>
        <stp>DE000A1R07P5 @bgn  Corp</stp>
        <stp>asset_swap_spd_mid</stp>
        <stp>[AutoPrice 28.xlsm]front!R996C40</stp>
        <tr r="AN996" s="1"/>
      </tp>
      <tp>
        <v>202.74869918788383</v>
        <stp/>
        <stp>##V3_BDPV12</stp>
        <stp>DE000A1R02E0 @bgn  Corp</stp>
        <stp>asset_swap_spd_mid</stp>
        <stp>[AutoPrice 28.xlsm]front!R489C40</stp>
        <tr r="AN489" s="1"/>
      </tp>
      <tp>
        <v>46.506827161254364</v>
        <stp/>
        <stp>##V3_BDPV12</stp>
        <stp>DE000A1R04X6 @bgn  Corp</stp>
        <stp>asset_swap_spd_mid</stp>
        <stp>[AutoPrice 28.xlsm]front!R794C40</stp>
        <tr r="AN794" s="1"/>
      </tp>
      <tp>
        <v>2.625</v>
        <stp/>
        <stp>##V3_BDPV12</stp>
        <stp>DE000A12TZ95 Corp</stp>
        <stp>cpn</stp>
        <stp>[AutoPrice 28.xlsm]front!R1101C5</stp>
        <tr r="E1101" s="1"/>
      </tp>
      <tp>
        <v>-9.9685031492789253</v>
        <stp/>
        <stp>##V3_BDPV12</stp>
        <stp>DE000A0T06N0 @bgn  Corp</stp>
        <stp>asset_swap_spd_mid</stp>
        <stp>[AutoPrice 28.xlsm]front!R783C40</stp>
        <tr r="AN783" s="1"/>
      </tp>
      <tp>
        <v>14.906648944528225</v>
        <stp/>
        <stp>##V3_BDPV12</stp>
        <stp>DE000A1R0683 @bgn  Corp</stp>
        <stp>asset_swap_spd_mid</stp>
        <stp>[AutoPrice 28.xlsm]front!R784C40</stp>
        <tr r="AN784" s="1"/>
      </tp>
      <tp>
        <v>37.775250322985173</v>
        <stp/>
        <stp>##V3_BDPV12</stp>
        <stp>DE000A1R0691 @bgn  Corp</stp>
        <stp>asset_swap_spd_mid</stp>
        <stp>[AutoPrice 28.xlsm]front!R796C40</stp>
        <tr r="AN796" s="1"/>
      </tp>
      <tp>
        <v>101.824</v>
        <stp/>
        <stp>##V3_BDPV12</stp>
        <stp>XS0207157743 @bgn Corp</stp>
        <stp>LAST_PRICE</stp>
        <stp>[AutoPrice 28.xlsm]front!R47C16</stp>
        <tr r="P47" s="1"/>
      </tp>
      <tp>
        <v>103.455</v>
        <stp/>
        <stp>##V3_BDPV12</stp>
        <stp>XS0159527505 @bgn Corp</stp>
        <stp>LAST_PRICE</stp>
        <stp>[AutoPrice 28.xlsm]front!R86C16</stp>
        <tr r="P86" s="1"/>
      </tp>
      <tp>
        <v>109.684</v>
        <stp/>
        <stp>##V3_BDPV12</stp>
        <stp>XS0491042353 @bgn Corp</stp>
        <stp>LAST_PRICE</stp>
        <stp>[AutoPrice 28.xlsm]front!R22C16</stp>
        <tr r="P22" s="1"/>
      </tp>
      <tp>
        <v>104.98</v>
        <stp/>
        <stp>##V3_BDPV12</stp>
        <stp>XS0267166246 @bgn Corp</stp>
        <stp>LAST_PRICE</stp>
        <stp>[AutoPrice 28.xlsm]front!R40C16</stp>
        <tr r="P40" s="1"/>
      </tp>
      <tp>
        <v>116.34399999999999</v>
        <stp/>
        <stp>##V3_BDPV12</stp>
        <stp>XS0340180149 @bgn Corp</stp>
        <stp>LAST_PRICE</stp>
        <stp>[AutoPrice 28.xlsm]front!R25C16</stp>
        <tr r="P25" s="1"/>
      </tp>
      <tp>
        <v>108.02500000000001</v>
        <stp/>
        <stp>##V3_BDPV12</stp>
        <stp>XS0319639232 @bgn Corp</stp>
        <stp>LAST_PRICE</stp>
        <stp>[AutoPrice 28.xlsm]front!R41C16</stp>
        <tr r="P41" s="1"/>
      </tp>
      <tp>
        <v>111.46899999999999</v>
        <stp/>
        <stp>##V3_BDPV12</stp>
        <stp>XS0303396062 @bgn Corp</stp>
        <stp>LAST_PRICE</stp>
        <stp>[AutoPrice 28.xlsm]front!R69C16</stp>
        <tr r="P69" s="1"/>
      </tp>
      <tp>
        <v>105.867</v>
        <stp/>
        <stp>##V3_BDPV12</stp>
        <stp>XS0211637839 @bgn Corp</stp>
        <stp>LAST_PRICE</stp>
        <stp>[AutoPrice 28.xlsm]front!R93C16</stp>
        <tr r="P93" s="1"/>
      </tp>
      <tp t="s">
        <v>VARIABLE</v>
        <stp/>
        <stp>##V3_BDPV12</stp>
        <stp>DE000A0G4X39 Corp</stp>
        <stp>cpn typ</stp>
        <stp>[AutoPrice 28.xlsm]front!R1271C5</stp>
        <tr r="E1271" s="1"/>
      </tp>
      <tp>
        <v>100.464</v>
        <stp/>
        <stp>##V3_BDPV12</stp>
        <stp>XS0925518903 @bgn Corp</stp>
        <stp>LAST_PRICE</stp>
        <stp>[AutoPrice 28.xlsm]front!R19C16</stp>
        <tr r="P19" s="1"/>
      </tp>
      <tp>
        <v>1.0567051778629377</v>
        <stp/>
        <stp>##V3_BDPV12</stp>
        <stp>XS0223129445 @bgn  Corp</stp>
        <stp>risk_mid</stp>
        <stp>[AutoPrice 28.xlsm]front!R1264C36</stp>
        <tr r="AJ1264" s="1"/>
      </tp>
      <tp>
        <v>0.87646279306312636</v>
        <stp/>
        <stp>##V3_BDPV12</stp>
        <stp>XS0615238630 @bgn  Corp</stp>
        <stp>risk_mid</stp>
        <stp>[AutoPrice 28.xlsm]front!R1091C36</stp>
        <tr r="AJ1091" s="1"/>
      </tp>
      <tp>
        <v>7.1162757038678137</v>
        <stp/>
        <stp>##V3_BDPV12</stp>
        <stp>XS1004118904 @bgn  Corp</stp>
        <stp>risk_mid</stp>
        <stp>[AutoPrice 28.xlsm]front!R1081C36</stp>
        <tr r="AJ1081" s="1"/>
      </tp>
      <tp>
        <v>2.625</v>
        <stp/>
        <stp>##V3_BDPV12</stp>
        <stp>DE000A11QFA7 @bgn  Corp</stp>
        <stp>coupon</stp>
        <stp>[AutoPrice 28.xlsm]front!R659C42</stp>
        <tr r="AP659" s="1"/>
      </tp>
      <tp>
        <v>3.9037190182035886</v>
        <stp/>
        <stp>##V3_BDPV12</stp>
        <stp>XS0591586788 @bgn  Corp</stp>
        <stp>risk_mid</stp>
        <stp>[AutoPrice 28.xlsm]front!R1201C36</stp>
        <tr r="AJ1201" s="1"/>
      </tp>
      <tp>
        <v>5.2157453570863765</v>
        <stp/>
        <stp>##V3_BDPV12</stp>
        <stp>XS0798555537 @bgn  Corp</stp>
        <stp>risk_mid</stp>
        <stp>[AutoPrice 28.xlsm]front!R1158C36</stp>
        <tr r="AJ1158" s="1"/>
      </tp>
      <tp>
        <v>7.7541487218958594</v>
        <stp/>
        <stp>##V3_BDPV12</stp>
        <stp>XS1057055060 @bgn  Corp</stp>
        <stp>risk_mid</stp>
        <stp>[AutoPrice 28.xlsm]front!R1199C36</stp>
        <tr r="AJ1199" s="1"/>
      </tp>
      <tp>
        <v>8.2882935855579376</v>
        <stp/>
        <stp>##V3_BDPV12</stp>
        <stp>XS0942094805 @bgn  Corp</stp>
        <stp>risk_mid</stp>
        <stp>[AutoPrice 28.xlsm]front!R1009C36</stp>
        <tr r="AJ1009" s="1"/>
      </tp>
      <tp>
        <v>2.3278326739351485</v>
        <stp/>
        <stp>##V3_BDPV12</stp>
        <stp>XS0452187759 @bgn  Corp</stp>
        <stp>risk_mid</stp>
        <stp>[AutoPrice 28.xlsm]front!R1144C36</stp>
        <tr r="AJ1144" s="1"/>
      </tp>
      <tp>
        <v>3.633699991084427</v>
        <stp/>
        <stp>##V3_BDPV12</stp>
        <stp>XS0331141332 @bgn  Corp</stp>
        <stp>risk_mid</stp>
        <stp>[AutoPrice 28.xlsm]front!R1156C36</stp>
        <tr r="AJ1156" s="1"/>
      </tp>
      <tp>
        <v>1.158516799433329</v>
        <stp/>
        <stp>##V3_BDPV12</stp>
        <stp>XS0731071055 @bgn  Corp</stp>
        <stp>risk_mid</stp>
        <stp>[AutoPrice 28.xlsm]front!R1028C36</stp>
        <tr r="AJ1028" s="1"/>
      </tp>
      <tp>
        <v>6.4506033186809475</v>
        <stp/>
        <stp>##V3_BDPV12</stp>
        <stp>XS0906792105 @bgn  Corp</stp>
        <stp>risk_mid</stp>
        <stp>[AutoPrice 28.xlsm]front!R1099C36</stp>
        <tr r="AJ1099" s="1"/>
      </tp>
      <tp>
        <v>4.1008794927961389</v>
        <stp/>
        <stp>##V3_BDPV12</stp>
        <stp>XS0630817442 @bgn  Corp</stp>
        <stp>risk_mid</stp>
        <stp>[AutoPrice 28.xlsm]front!R1126C36</stp>
        <tr r="AJ1126" s="1"/>
      </tp>
      <tp>
        <v>3.899846550881847</v>
        <stp/>
        <stp>##V3_BDPV12</stp>
        <stp>XS0741942576 @bgn  Corp</stp>
        <stp>risk_mid</stp>
        <stp>[AutoPrice 28.xlsm]front!R1174C36</stp>
        <tr r="AJ1174" s="1"/>
      </tp>
      <tp>
        <v>6.3411310071614935E-2</v>
        <stp/>
        <stp>##V3_BDPV12</stp>
        <stp>XS0436905821 @bgn  Corp</stp>
        <stp>risk_mid</stp>
        <stp>[AutoPrice 28.xlsm]front!R1168C36</stp>
        <tr r="AJ1168" s="1"/>
      </tp>
      <tp>
        <v>2.2707860587310336</v>
        <stp/>
        <stp>##V3_BDPV12</stp>
        <stp>XS0445463887 @bgn  Corp</stp>
        <stp>risk_mid</stp>
        <stp>[AutoPrice 28.xlsm]front!R1078C36</stp>
        <tr r="AJ1078" s="1"/>
      </tp>
      <tp>
        <v>3.3521430829722476</v>
        <stp/>
        <stp>##V3_BDPV12</stp>
        <stp>XS0542522692 @bgn  Corp</stp>
        <stp>risk_mid</stp>
        <stp>[AutoPrice 28.xlsm]front!R1055C36</stp>
        <tr r="AJ1055" s="1"/>
      </tp>
      <tp>
        <v>6.0235810073336893</v>
        <stp/>
        <stp>##V3_BDPV12</stp>
        <stp>ES0211845203 @bgn  Corp</stp>
        <stp>risk_mid</stp>
        <stp>[AutoPrice 28.xlsm]front!R1036C36</stp>
        <tr r="AJ1036" s="1"/>
      </tp>
      <tp>
        <v>7.3208409037022193</v>
        <stp/>
        <stp>##V3_BDPV12</stp>
        <stp>FR0010327007 @bgn  Corp</stp>
        <stp>risk_mid</stp>
        <stp>[AutoPrice 28.xlsm]front!R1075C36</stp>
        <tr r="AJ1075" s="1"/>
      </tp>
      <tp>
        <v>5.8846112755198021</v>
        <stp/>
        <stp>##V3_BDPV12</stp>
        <stp>FR0011225127 @bgn  Corp</stp>
        <stp>risk_mid</stp>
        <stp>[AutoPrice 28.xlsm]front!R1073C36</stp>
        <tr r="AJ1073" s="1"/>
      </tp>
      <tp>
        <v>7.125</v>
        <stp/>
        <stp>##V3_BDPV12</stp>
        <stp>DE000A1KQXZ0 @bgn  Corp</stp>
        <stp>coupon</stp>
        <stp>[AutoPrice 28.xlsm]front!R626C42</stp>
        <tr r="AP626" s="1"/>
      </tp>
      <tp>
        <v>-24.536087771437703</v>
        <stp/>
        <stp>##V3_BDPV12</stp>
        <stp>XS0195116008 @bgn  Corp</stp>
        <stp>asset_swap_spd_mid</stp>
        <stp>[AutoPrice 28.xlsm]front!R6C40</stp>
        <tr r="AN6" s="1"/>
      </tp>
    </main>
    <main first="connect.rtdsub">
      <tp t="s">
        <v>bb</v>
        <stp/>
        <stp>EBOND_LDN|21059689</stp>
        <stp>-20268</stp>
        <stp>RMDS</stp>
        <stp/>
        <stp/>
        <tr r="I181" s="1"/>
      </tp>
      <tp t="s">
        <v>1</v>
        <stp/>
        <stp>EBOND_LDN|21059689</stp>
        <stp>-20270</stp>
        <stp>RMDS</stp>
        <stp/>
        <stp/>
        <tr r="J181" s="1"/>
      </tp>
      <tp t="s">
        <v>on</v>
        <stp/>
        <stp>EBOND_LDN|21059689</stp>
        <stp>-20271</stp>
        <stp>RMDS</stp>
        <stp/>
        <stp/>
        <tr r="K181" s="1"/>
      </tp>
    </main>
    <main first="bloomberg.rtd">
      <tp t="s">
        <v>11/06/2014</v>
        <stp/>
        <stp>##V3_BDPV12</stp>
        <stp>XS0353710527 @bval Corp</stp>
        <stp>LAST_UPDATE</stp>
        <stp>[AutoPrice 28.xlsm]front!R5C15</stp>
        <tr r="O5" s="1"/>
      </tp>
    </main>
    <main first="connect.rtdsub">
      <tp t="s">
        <v>.5</v>
        <stp/>
        <stp>EBOND_LDN|18348678</stp>
        <stp>-20270</stp>
        <stp>RMDS</stp>
        <stp/>
        <stp/>
        <tr r="J419" s="1"/>
      </tp>
      <tp t="s">
        <v>on</v>
        <stp/>
        <stp>EBOND_LDN|18348678</stp>
        <stp>-20271</stp>
        <stp>RMDS</stp>
        <stp/>
        <stp/>
        <tr r="K419" s="1"/>
      </tp>
      <tp t="s">
        <v>m</v>
        <stp/>
        <stp>EBOND_LDN|18348678</stp>
        <stp>-20268</stp>
        <stp>RMDS</stp>
        <stp/>
        <stp/>
        <tr r="I419" s="1"/>
      </tp>
      <tp t="s">
        <v>.3</v>
        <stp/>
        <stp>EBOND_LDN|19398515</stp>
        <stp>-20270</stp>
        <stp>RMDS</stp>
        <stp/>
        <stp/>
        <tr r="J1210" s="1"/>
      </tp>
      <tp t="s">
        <v>on</v>
        <stp/>
        <stp>EBOND_LDN|19398515</stp>
        <stp>-20271</stp>
        <stp>RMDS</stp>
        <stp/>
        <stp/>
        <tr r="K1210" s="1"/>
      </tp>
      <tp t="s">
        <v>bbb</v>
        <stp/>
        <stp>EBOND_LDN|19398515</stp>
        <stp>-20268</stp>
        <stp>RMDS</stp>
        <stp/>
        <stp/>
        <tr r="I1210" s="1"/>
      </tp>
      <tp t="s">
        <v>b</v>
        <stp/>
        <stp>EBOND_LDN|15359249</stp>
        <stp>-20268</stp>
        <stp>RMDS</stp>
        <stp/>
        <stp/>
        <tr r="I578" s="1"/>
      </tp>
      <tp t="s">
        <v>on</v>
        <stp/>
        <stp>EBOND_LDN|15359249</stp>
        <stp>-20271</stp>
        <stp>RMDS</stp>
        <stp/>
        <stp/>
        <tr r="K578" s="1"/>
      </tp>
      <tp t="s">
        <v>.4</v>
        <stp/>
        <stp>EBOND_LDN|15359249</stp>
        <stp>-20270</stp>
        <stp>RMDS</stp>
        <stp/>
        <stp/>
        <tr r="J578" s="1"/>
      </tp>
      <tp>
        <v>103.62781601021</v>
        <stp/>
        <stp>EBOND_LDN|16179733</stp>
        <stp>-18560</stp>
        <stp>RMDS</stp>
        <stp/>
        <stp/>
        <tr r="AR741" s="1"/>
      </tp>
      <tp>
        <v>95.441238041342999</v>
        <stp/>
        <stp>EBOND_LDN|16179733</stp>
        <stp>-18562</stp>
        <stp>RMDS</stp>
        <stp/>
        <stp/>
        <tr r="AS741" s="1"/>
      </tp>
      <tp>
        <v>0</v>
        <stp/>
        <stp>EBOND_LDN|16619705</stp>
        <stp>-18560</stp>
        <stp>RMDS</stp>
        <stp/>
        <stp/>
        <tr r="AR110" s="1"/>
      </tp>
      <tp>
        <v>0</v>
        <stp/>
        <stp>EBOND_LDN|16619705</stp>
        <stp>-18562</stp>
        <stp>RMDS</stp>
        <stp/>
        <stp/>
        <tr r="AS110" s="1"/>
      </tp>
      <tp>
        <v>288.93352725730699</v>
        <stp/>
        <stp>EBOND_LDN|17969722</stp>
        <stp>-18560</stp>
        <stp>RMDS</stp>
        <stp/>
        <stp/>
        <tr r="AR199" s="1"/>
      </tp>
      <tp>
        <v>273.80789616303099</v>
        <stp/>
        <stp>EBOND_LDN|17969722</stp>
        <stp>-18562</stp>
        <stp>RMDS</stp>
        <stp/>
        <stp/>
        <tr r="AS199" s="1"/>
      </tp>
      <tp>
        <v>53.262670314843</v>
        <stp/>
        <stp>EBOND_LDN|10629746</stp>
        <stp>-18560</stp>
        <stp>RMDS</stp>
        <stp/>
        <stp/>
        <tr r="AR221" s="1"/>
      </tp>
      <tp>
        <v>38.468697567336001</v>
        <stp/>
        <stp>EBOND_LDN|10629746</stp>
        <stp>-18562</stp>
        <stp>RMDS</stp>
        <stp/>
        <stp/>
        <tr r="AS221" s="1"/>
      </tp>
      <tp>
        <v>77.700161412371997</v>
        <stp/>
        <stp>EBOND_LDN|16509034</stp>
        <stp>-18560</stp>
        <stp>RMDS</stp>
        <stp/>
        <stp/>
        <tr r="AR898" s="1"/>
      </tp>
      <tp>
        <v>74.057658450595</v>
        <stp/>
        <stp>EBOND_LDN|16509034</stp>
        <stp>-18562</stp>
        <stp>RMDS</stp>
        <stp/>
        <stp/>
        <tr r="AS898" s="1"/>
      </tp>
      <tp>
        <v>74.444570944334998</v>
        <stp/>
        <stp>EBOND_LDN|12168182</stp>
        <stp>-18562</stp>
        <stp>RMDS</stp>
        <stp/>
        <stp/>
        <tr r="AS895" s="1"/>
      </tp>
      <tp>
        <v>79.409464896995999</v>
        <stp/>
        <stp>EBOND_LDN|12168182</stp>
        <stp>-18560</stp>
        <stp>RMDS</stp>
        <stp/>
        <stp/>
        <tr r="AR895" s="1"/>
      </tp>
      <tp>
        <v>267.08096342719199</v>
        <stp/>
        <stp>EBOND_LDN|19228836</stp>
        <stp>-18562</stp>
        <stp>RMDS</stp>
        <stp/>
        <stp/>
        <tr r="AS839" s="1"/>
      </tp>
      <tp>
        <v>277.857030113397</v>
        <stp/>
        <stp>EBOND_LDN|19228836</stp>
        <stp>-18560</stp>
        <stp>RMDS</stp>
        <stp/>
        <stp/>
        <tr r="AR839" s="1"/>
      </tp>
      <tp>
        <v>123.050870956118</v>
        <stp/>
        <stp>EBOND_LDN|17368392</stp>
        <stp>-18560</stp>
        <stp>RMDS</stp>
        <stp/>
        <stp/>
        <tr r="AR410" s="1"/>
      </tp>
      <tp>
        <v>117.641232487686</v>
        <stp/>
        <stp>EBOND_LDN|17368392</stp>
        <stp>-18562</stp>
        <stp>RMDS</stp>
        <stp/>
        <stp/>
        <tr r="AS410" s="1"/>
      </tp>
      <tp>
        <v>-2.3398868432979998</v>
        <stp/>
        <stp>EBOND_LDN|14118055</stp>
        <stp>-18562</stp>
        <stp>RMDS</stp>
        <stp/>
        <stp/>
        <tr r="AS1064" s="1"/>
      </tp>
      <tp>
        <v>62.499688482697998</v>
        <stp/>
        <stp>EBOND_LDN|14118055</stp>
        <stp>-18560</stp>
        <stp>RMDS</stp>
        <stp/>
        <stp/>
        <tr r="AR1064" s="1"/>
      </tp>
      <tp>
        <v>0</v>
        <stp/>
        <stp>EBOND_LDN|19078393</stp>
        <stp>-18562</stp>
        <stp>RMDS</stp>
        <stp/>
        <stp/>
        <tr r="AS765" s="1"/>
      </tp>
      <tp>
        <v>0</v>
        <stp/>
        <stp>EBOND_LDN|19078393</stp>
        <stp>-18560</stp>
        <stp>RMDS</stp>
        <stp/>
        <stp/>
        <tr r="AR765" s="1"/>
      </tp>
      <tp>
        <v>0</v>
        <stp/>
        <stp>EBOND_LDN|19928446</stp>
        <stp>-18562</stp>
        <stp>RMDS</stp>
        <stp/>
        <stp/>
        <tr r="AS1255" s="1"/>
      </tp>
      <tp>
        <v>0</v>
        <stp/>
        <stp>EBOND_LDN|19928446</stp>
        <stp>-18560</stp>
        <stp>RMDS</stp>
        <stp/>
        <stp/>
        <tr r="AR1255" s="1"/>
      </tp>
      <tp>
        <v>100.40565579434799</v>
        <stp/>
        <stp>EBOND_LDN|21238127</stp>
        <stp>-18562</stp>
        <stp>RMDS</stp>
        <stp/>
        <stp/>
        <tr r="AS660" s="1"/>
      </tp>
      <tp>
        <v>100.40565579434799</v>
        <stp/>
        <stp>EBOND_LDN|21238127</stp>
        <stp>-18560</stp>
        <stp>RMDS</stp>
        <stp/>
        <stp/>
        <tr r="AR660" s="1"/>
      </tp>
      <tp>
        <v>81.467697496520003</v>
        <stp/>
        <stp>EBOND_LDN|21148550</stp>
        <stp>-18562</stp>
        <stp>RMDS</stp>
        <stp/>
        <stp/>
        <tr r="AS311" s="1"/>
      </tp>
      <tp>
        <v>84.804516049976996</v>
        <stp/>
        <stp>EBOND_LDN|21148550</stp>
        <stp>-18560</stp>
        <stp>RMDS</stp>
        <stp/>
        <stp/>
        <tr r="AR311" s="1"/>
      </tp>
      <tp>
        <v>274.41047774606301</v>
        <stp/>
        <stp>EBOND_LDN|21258811</stp>
        <stp>-18560</stp>
        <stp>RMDS</stp>
        <stp/>
        <stp/>
        <tr r="AR115" s="1"/>
      </tp>
      <tp>
        <v>263.08471306451202</v>
        <stp/>
        <stp>EBOND_LDN|21258811</stp>
        <stp>-18562</stp>
        <stp>RMDS</stp>
        <stp/>
        <stp/>
        <tr r="AS115" s="1"/>
      </tp>
      <tp>
        <v>0</v>
        <stp/>
        <stp>EBOND_LDN|21059341</stp>
        <stp>-18562</stp>
        <stp>RMDS</stp>
        <stp/>
        <stp/>
        <tr r="AS1240" s="1"/>
      </tp>
      <tp>
        <v>0</v>
        <stp/>
        <stp>EBOND_LDN|21059341</stp>
        <stp>-18560</stp>
        <stp>RMDS</stp>
        <stp/>
        <stp/>
        <tr r="AR1240" s="1"/>
      </tp>
      <tp>
        <v>0</v>
        <stp/>
        <stp>EBOND_LDN|21069652</stp>
        <stp>-18562</stp>
        <stp>RMDS</stp>
        <stp/>
        <stp/>
        <tr r="AS1233" s="1"/>
      </tp>
      <tp>
        <v>0</v>
        <stp/>
        <stp>EBOND_LDN|21069652</stp>
        <stp>-18560</stp>
        <stp>RMDS</stp>
        <stp/>
        <stp/>
        <tr r="AR1233" s="1"/>
      </tp>
      <tp>
        <v>93.807936993759</v>
        <stp/>
        <stp>EBOND_LDN|14525526</stp>
        <stp>-18560</stp>
        <stp>RMDS</stp>
        <stp/>
        <stp/>
        <tr r="AR81" s="1"/>
      </tp>
      <tp>
        <v>87.422061723555998</v>
        <stp/>
        <stp>EBOND_LDN|14525526</stp>
        <stp>-18562</stp>
        <stp>RMDS</stp>
        <stp/>
        <stp/>
        <tr r="AS81" s="1"/>
      </tp>
      <tp>
        <v>113.459243219523</v>
        <stp/>
        <stp>EBOND_LDN|16655081</stp>
        <stp>-18560</stp>
        <stp>RMDS</stp>
        <stp/>
        <stp/>
        <tr r="AR1082" s="1"/>
      </tp>
      <tp>
        <v>99.949745830419999</v>
        <stp/>
        <stp>EBOND_LDN|16655081</stp>
        <stp>-18562</stp>
        <stp>RMDS</stp>
        <stp/>
        <stp/>
        <tr r="AS1082" s="1"/>
      </tp>
      <tp t="s">
        <v>m</v>
        <stp/>
        <stp>EBOND_LDN|12242778</stp>
        <stp>-20268</stp>
        <stp>RMDS</stp>
        <stp/>
        <stp/>
        <tr r="I288" s="1"/>
      </tp>
      <tp>
        <v>62.315579405857001</v>
        <stp/>
        <stp>EBOND_LDN|11105514</stp>
        <stp>-18562</stp>
        <stp>RMDS</stp>
        <stp/>
        <stp/>
        <tr r="AS770" s="1"/>
      </tp>
      <tp>
        <v>67.593889790112001</v>
        <stp/>
        <stp>EBOND_LDN|11105514</stp>
        <stp>-18560</stp>
        <stp>RMDS</stp>
        <stp/>
        <stp/>
        <tr r="AR770" s="1"/>
      </tp>
      <tp t="s">
        <v>on</v>
        <stp/>
        <stp>EBOND_LDN|12242778</stp>
        <stp>-20271</stp>
        <stp>RMDS</stp>
        <stp/>
        <stp/>
        <tr r="K288" s="1"/>
      </tp>
      <tp t="s">
        <v>0.3</v>
        <stp/>
        <stp>EBOND_LDN|12242778</stp>
        <stp>-20270</stp>
        <stp>RMDS</stp>
        <stp/>
        <stp/>
        <tr r="J288" s="1"/>
      </tp>
      <tp t="s">
        <v>0.2</v>
        <stp/>
        <stp>EBOND_LDN|19152379</stp>
        <stp>-20270</stp>
        <stp>RMDS</stp>
        <stp/>
        <stp/>
        <tr r="J801" s="1"/>
      </tp>
      <tp t="s">
        <v>on</v>
        <stp/>
        <stp>EBOND_LDN|19152379</stp>
        <stp>-20271</stp>
        <stp>RMDS</stp>
        <stp/>
        <stp/>
        <tr r="K801" s="1"/>
      </tp>
      <tp t="s">
        <v>b</v>
        <stp/>
        <stp>EBOND_LDN|19152379</stp>
        <stp>-20268</stp>
        <stp>RMDS</stp>
        <stp/>
        <stp/>
        <tr r="I801" s="1"/>
      </tp>
      <tp t="s">
        <v>on</v>
        <stp/>
        <stp>EBOND_LDN|21181964</stp>
        <stp>-20271</stp>
        <stp>RMDS</stp>
        <stp/>
        <stp/>
        <tr r="K1199" s="1"/>
      </tp>
      <tp t="s">
        <v>.5</v>
        <stp/>
        <stp>EBOND_LDN|21181964</stp>
        <stp>-20270</stp>
        <stp>RMDS</stp>
        <stp/>
        <stp/>
        <tr r="J1199" s="1"/>
      </tp>
      <tp t="s">
        <v>bb</v>
        <stp/>
        <stp>EBOND_LDN|21181964</stp>
        <stp>-20268</stp>
        <stp>RMDS</stp>
        <stp/>
        <stp/>
        <tr r="I1199" s="1"/>
      </tp>
      <tp t="s">
        <v>b</v>
        <stp/>
        <stp>EBOND_LDN|14852989</stp>
        <stp>-20268</stp>
        <stp>RMDS</stp>
        <stp/>
        <stp/>
        <tr r="I634" s="1"/>
      </tp>
      <tp t="s">
        <v>m</v>
        <stp/>
        <stp>EBOND_LDN|19152419</stp>
        <stp>-20268</stp>
        <stp>RMDS</stp>
        <stp/>
        <stp/>
        <tr r="I1239" s="1"/>
      </tp>
      <tp t="s">
        <v>.7</v>
        <stp/>
        <stp>EBOND_LDN|15592935</stp>
        <stp>-20270</stp>
        <stp>RMDS</stp>
        <stp/>
        <stp/>
        <tr r="J474" s="1"/>
      </tp>
      <tp t="s">
        <v>b</v>
        <stp/>
        <stp>EBOND_LDN|15682884</stp>
        <stp>-20268</stp>
        <stp>RMDS</stp>
        <stp/>
        <stp/>
        <tr r="I695" s="1"/>
      </tp>
      <tp t="s">
        <v>on</v>
        <stp/>
        <stp>EBOND_LDN|15592935</stp>
        <stp>-20271</stp>
        <stp>RMDS</stp>
        <stp/>
        <stp/>
        <tr r="K474" s="1"/>
      </tp>
      <tp t="s">
        <v>b</v>
        <stp/>
        <stp>EBOND_LDN|15592935</stp>
        <stp>-20268</stp>
        <stp>RMDS</stp>
        <stp/>
        <stp/>
        <tr r="I474" s="1"/>
      </tp>
      <tp t="s">
        <v>.3</v>
        <stp/>
        <stp>EBOND_LDN|15682884</stp>
        <stp>-20270</stp>
        <stp>RMDS</stp>
        <stp/>
        <stp/>
        <tr r="J695" s="1"/>
      </tp>
      <tp t="s">
        <v>on</v>
        <stp/>
        <stp>EBOND_LDN|15682884</stp>
        <stp>-20271</stp>
        <stp>RMDS</stp>
        <stp/>
        <stp/>
        <tr r="K695" s="1"/>
      </tp>
      <tp t="s">
        <v>.25</v>
        <stp/>
        <stp>EBOND_LDN|14852989</stp>
        <stp>-20270</stp>
        <stp>RMDS</stp>
        <stp/>
        <stp/>
        <tr r="J634" s="1"/>
      </tp>
      <tp t="s">
        <v>.5</v>
        <stp/>
        <stp>EBOND_LDN|19152419</stp>
        <stp>-20270</stp>
        <stp>RMDS</stp>
        <stp/>
        <stp/>
        <tr r="J1239" s="1"/>
      </tp>
      <tp t="s">
        <v>on</v>
        <stp/>
        <stp>EBOND_LDN|14852989</stp>
        <stp>-20271</stp>
        <stp>RMDS</stp>
        <stp/>
        <stp/>
        <tr r="K634" s="1"/>
      </tp>
      <tp t="s">
        <v>on</v>
        <stp/>
        <stp>EBOND_LDN|19152419</stp>
        <stp>-20271</stp>
        <stp>RMDS</stp>
        <stp/>
        <stp/>
        <tr r="K1239" s="1"/>
      </tp>
      <tp t="s">
        <v>on</v>
        <stp/>
        <stp>EBOND_LDN|12343028</stp>
        <stp>-20271</stp>
        <stp>RMDS</stp>
        <stp/>
        <stp/>
        <tr r="K394" s="1"/>
      </tp>
      <tp t="s">
        <v>.12</v>
        <stp/>
        <stp>EBOND_LDN|12343028</stp>
        <stp>-20270</stp>
        <stp>RMDS</stp>
        <stp/>
        <stp/>
        <tr r="J394" s="1"/>
      </tp>
      <tp t="s">
        <v>m</v>
        <stp/>
        <stp>EBOND_LDN|12343028</stp>
        <stp>-20268</stp>
        <stp>RMDS</stp>
        <stp/>
        <stp/>
        <tr r="I394" s="1"/>
      </tp>
      <tp>
        <v>36.603437123379997</v>
        <stp/>
        <stp>EBOND_LDN|10374223</stp>
        <stp>-18562</stp>
        <stp>RMDS</stp>
        <stp/>
        <stp/>
        <tr r="AS853" s="1"/>
      </tp>
      <tp>
        <v>65.972042840813003</v>
        <stp/>
        <stp>EBOND_LDN|21157311</stp>
        <stp>-18562</stp>
        <stp>RMDS</stp>
        <stp/>
        <stp/>
        <tr r="AS894" s="1"/>
      </tp>
      <tp>
        <v>52.676104023032003</v>
        <stp/>
        <stp>EBOND_LDN|10374223</stp>
        <stp>-18560</stp>
        <stp>RMDS</stp>
        <stp/>
        <stp/>
        <tr r="AR853" s="1"/>
      </tp>
      <tp>
        <v>69.043098977290001</v>
        <stp/>
        <stp>EBOND_LDN|21157311</stp>
        <stp>-18560</stp>
        <stp>RMDS</stp>
        <stp/>
        <stp/>
        <tr r="AR894" s="1"/>
      </tp>
      <tp t="s">
        <v>bb</v>
        <stp/>
        <stp>EBOND_LDN|15383444</stp>
        <stp>-20268</stp>
        <stp>RMDS</stp>
        <stp/>
        <stp/>
        <tr r="I1214" s="1"/>
      </tp>
      <tp>
        <v>39.774273097269997</v>
        <stp/>
        <stp>EBOND_LDN|18154911</stp>
        <stp>-18562</stp>
        <stp>RMDS</stp>
        <stp/>
        <stp/>
        <tr r="AS390" s="1"/>
      </tp>
      <tp>
        <v>114.902102203721</v>
        <stp/>
        <stp>EBOND_LDN|18154911</stp>
        <stp>-18560</stp>
        <stp>RMDS</stp>
        <stp/>
        <stp/>
        <tr r="AR390" s="1"/>
      </tp>
      <tp t="s">
        <v>on</v>
        <stp/>
        <stp>EBOND_LDN|12143248</stp>
        <stp>-20271</stp>
        <stp>RMDS</stp>
        <stp/>
        <stp/>
        <tr r="K587" s="1"/>
      </tp>
      <tp>
        <v>116.51252943008799</v>
        <stp/>
        <stp>EBOND_LDN|21117065</stp>
        <stp>-18560</stp>
        <stp>RMDS</stp>
        <stp/>
        <stp/>
        <tr r="AR505" s="1"/>
      </tp>
      <tp>
        <v>0</v>
        <stp/>
        <stp>EBOND_LDN|21157061</stp>
        <stp>-18560</stp>
        <stp>RMDS</stp>
        <stp/>
        <stp/>
        <tr r="AR1262" s="1"/>
      </tp>
      <tp t="s">
        <v>.3</v>
        <stp/>
        <stp>EBOND_LDN|12143248</stp>
        <stp>-20270</stp>
        <stp>RMDS</stp>
        <stp/>
        <stp/>
        <tr r="J587" s="1"/>
      </tp>
      <tp>
        <v>219.32495734414499</v>
        <stp/>
        <stp>EBOND_LDN|21147070</stp>
        <stp>-18560</stp>
        <stp>RMDS</stp>
        <stp/>
        <stp/>
        <tr r="AR1006" s="1"/>
      </tp>
      <tp>
        <v>110.837631543542</v>
        <stp/>
        <stp>EBOND_LDN|21117065</stp>
        <stp>-18562</stp>
        <stp>RMDS</stp>
        <stp/>
        <stp/>
        <tr r="AS505" s="1"/>
      </tp>
      <tp>
        <v>0</v>
        <stp/>
        <stp>EBOND_LDN|21157061</stp>
        <stp>-18562</stp>
        <stp>RMDS</stp>
        <stp/>
        <stp/>
        <tr r="AS1262" s="1"/>
      </tp>
      <tp>
        <v>212.664364303014</v>
        <stp/>
        <stp>EBOND_LDN|21147070</stp>
        <stp>-18562</stp>
        <stp>RMDS</stp>
        <stp/>
        <stp/>
        <tr r="AS1006" s="1"/>
      </tp>
      <tp t="s">
        <v>bb</v>
        <stp/>
        <stp>EBOND_LDN|12143248</stp>
        <stp>-20268</stp>
        <stp>RMDS</stp>
        <stp/>
        <stp/>
        <tr r="I587" s="1"/>
      </tp>
      <tp>
        <v>93.539208997258001</v>
        <stp/>
        <stp>EBOND_LDN|12114205</stp>
        <stp>-18562</stp>
        <stp>RMDS</stp>
        <stp/>
        <stp/>
        <tr r="AS275" s="1"/>
      </tp>
      <tp>
        <v>0</v>
        <stp/>
        <stp>EBOND_LDN|21267122</stp>
        <stp>-18562</stp>
        <stp>RMDS</stp>
        <stp/>
        <stp/>
        <tr r="AS120" s="1"/>
      </tp>
      <tp>
        <v>104.206670798159</v>
        <stp/>
        <stp>EBOND_LDN|12114205</stp>
        <stp>-18560</stp>
        <stp>RMDS</stp>
        <stp/>
        <stp/>
        <tr r="AR275" s="1"/>
      </tp>
      <tp>
        <v>0</v>
        <stp/>
        <stp>EBOND_LDN|21267122</stp>
        <stp>-18560</stp>
        <stp>RMDS</stp>
        <stp/>
        <stp/>
        <tr r="AR120" s="1"/>
      </tp>
      <tp>
        <v>202.339264972412</v>
        <stp/>
        <stp>EBOND_LDN|13714325</stp>
        <stp>-18562</stp>
        <stp>RMDS</stp>
        <stp/>
        <stp/>
        <tr r="AS132" s="1"/>
      </tp>
      <tp>
        <v>214.969160334376</v>
        <stp/>
        <stp>EBOND_LDN|13714325</stp>
        <stp>-18560</stp>
        <stp>RMDS</stp>
        <stp/>
        <stp/>
        <tr r="AR132" s="1"/>
      </tp>
      <tp t="s">
        <v>on</v>
        <stp/>
        <stp>EBOND_LDN|15383444</stp>
        <stp>-20271</stp>
        <stp>RMDS</stp>
        <stp/>
        <stp/>
        <tr r="K1214" s="1"/>
      </tp>
      <tp t="s">
        <v>.3</v>
        <stp/>
        <stp>EBOND_LDN|15383444</stp>
        <stp>-20270</stp>
        <stp>RMDS</stp>
        <stp/>
        <stp/>
        <tr r="J1214" s="1"/>
      </tp>
      <tp t="s">
        <v>on</v>
        <stp/>
        <stp>EBOND_LDN|14843298</stp>
        <stp>-20271</stp>
        <stp>RMDS</stp>
        <stp/>
        <stp/>
        <tr r="K928" s="1"/>
      </tp>
      <tp t="s">
        <v>0.6</v>
        <stp/>
        <stp>EBOND_LDN|14843298</stp>
        <stp>-20270</stp>
        <stp>RMDS</stp>
        <stp/>
        <stp/>
        <tr r="J928" s="1"/>
      </tp>
      <tp t="s">
        <v>b</v>
        <stp/>
        <stp>EBOND_LDN|14843298</stp>
        <stp>-20268</stp>
        <stp>RMDS</stp>
        <stp/>
        <stp/>
        <tr r="I928" s="1"/>
      </tp>
      <tp t="s">
        <v>b</v>
        <stp/>
        <stp>EBOND_LDN|10053529</stp>
        <stp>-20268</stp>
        <stp>RMDS</stp>
        <stp/>
        <stp/>
        <tr r="I519" s="1"/>
      </tp>
      <tp t="s">
        <v>.3</v>
        <stp/>
        <stp>EBOND_LDN|21190535</stp>
        <stp>-20270</stp>
        <stp>RMDS</stp>
        <stp/>
        <stp/>
        <tr r="J398" s="1"/>
      </tp>
      <tp t="s">
        <v>on</v>
        <stp/>
        <stp>EBOND_LDN|21190535</stp>
        <stp>-20271</stp>
        <stp>RMDS</stp>
        <stp/>
        <stp/>
        <tr r="K398" s="1"/>
      </tp>
      <tp t="s">
        <v>m</v>
        <stp/>
        <stp>EBOND_LDN|21190535</stp>
        <stp>-20268</stp>
        <stp>RMDS</stp>
        <stp/>
        <stp/>
        <tr r="I398" s="1"/>
      </tp>
      <tp>
        <v>0</v>
        <stp/>
        <stp>EBOND_LDN|17844380</stp>
        <stp>-18562</stp>
        <stp>RMDS</stp>
        <stp/>
        <stp/>
        <tr r="AS876" s="1"/>
      </tp>
      <tp t="s">
        <v>.46</v>
        <stp/>
        <stp>EBOND_LDN|10053529</stp>
        <stp>-20270</stp>
        <stp>RMDS</stp>
        <stp/>
        <stp/>
        <tr r="J519" s="1"/>
      </tp>
      <tp t="s">
        <v>on</v>
        <stp/>
        <stp>EBOND_LDN|10053529</stp>
        <stp>-20271</stp>
        <stp>RMDS</stp>
        <stp/>
        <stp/>
        <tr r="K519" s="1"/>
      </tp>
      <tp>
        <v>0</v>
        <stp/>
        <stp>EBOND_LDN|17844380</stp>
        <stp>-18560</stp>
        <stp>RMDS</stp>
        <stp/>
        <stp/>
        <tr r="AR876" s="1"/>
      </tp>
      <tp>
        <v>116.890666609981</v>
        <stp/>
        <stp>EBOND_LDN|20317855</stp>
        <stp>-18560</stp>
        <stp>RMDS</stp>
        <stp/>
        <stp/>
        <tr r="AR529" s="1"/>
      </tp>
      <tp>
        <v>108.99532229772601</v>
        <stp/>
        <stp>EBOND_LDN|20317855</stp>
        <stp>-18562</stp>
        <stp>RMDS</stp>
        <stp/>
        <stp/>
        <tr r="AS529" s="1"/>
      </tp>
      <tp>
        <v>0</v>
        <stp/>
        <stp>EBOND_LDN|17354991</stp>
        <stp>-18560</stp>
        <stp>RMDS</stp>
        <stp/>
        <stp/>
        <tr r="AR905" s="1"/>
      </tp>
      <tp>
        <v>0</v>
        <stp/>
        <stp>EBOND_LDN|17354991</stp>
        <stp>-18562</stp>
        <stp>RMDS</stp>
        <stp/>
        <stp/>
        <tr r="AS905" s="1"/>
      </tp>
      <tp>
        <v>75.630629617962995</v>
        <stp/>
        <stp>EBOND_LDN|18134497</stp>
        <stp>-18562</stp>
        <stp>RMDS</stp>
        <stp/>
        <stp/>
        <tr r="AS1009" s="1"/>
      </tp>
      <tp>
        <v>87.654162865757002</v>
        <stp/>
        <stp>EBOND_LDN|18134497</stp>
        <stp>-18560</stp>
        <stp>RMDS</stp>
        <stp/>
        <stp/>
        <tr r="AR1009" s="1"/>
      </tp>
      <tp>
        <v>185.776731346459</v>
        <stp/>
        <stp>EBOND_LDN|21254391</stp>
        <stp>-18560</stp>
        <stp>RMDS</stp>
        <stp/>
        <stp/>
        <tr r="AR1101" s="1"/>
      </tp>
      <tp>
        <v>185.776731346459</v>
        <stp/>
        <stp>EBOND_LDN|21254391</stp>
        <stp>-18562</stp>
        <stp>RMDS</stp>
        <stp/>
        <stp/>
        <tr r="AS1101" s="1"/>
      </tp>
      <tp t="s">
        <v>b</v>
        <stp/>
        <stp>EBOND_LDN|20283114</stp>
        <stp>-20268</stp>
        <stp>RMDS</stp>
        <stp/>
        <stp/>
        <tr r="I1012" s="1"/>
      </tp>
      <tp t="s">
        <v>.2</v>
        <stp/>
        <stp>EBOND_LDN|14690465</stp>
        <stp>-20270</stp>
        <stp>RMDS</stp>
        <stp/>
        <stp/>
        <tr r="J1212" s="1"/>
      </tp>
      <tp t="s">
        <v>s</v>
        <stp/>
        <stp>EBOND_LDN|19980814</stp>
        <stp>-20268</stp>
        <stp>RMDS</stp>
        <stp/>
        <stp/>
        <tr r="I418" s="1"/>
      </tp>
      <tp t="s">
        <v>on</v>
        <stp/>
        <stp>EBOND_LDN|21183104</stp>
        <stp>-20271</stp>
        <stp>RMDS</stp>
        <stp/>
        <stp/>
        <tr r="K907" s="1"/>
      </tp>
      <tp t="s">
        <v>on</v>
        <stp/>
        <stp>EBOND_LDN|14690465</stp>
        <stp>-20271</stp>
        <stp>RMDS</stp>
        <stp/>
        <stp/>
        <tr r="K1212" s="1"/>
      </tp>
      <tp t="s">
        <v>-</v>
        <stp/>
        <stp>EBOND_LDN|21183104</stp>
        <stp>-20270</stp>
        <stp>RMDS</stp>
        <stp/>
        <stp/>
        <tr r="J907" s="1"/>
      </tp>
      <tp t="s">
        <v>bb</v>
        <stp/>
        <stp>EBOND_LDN|14690465</stp>
        <stp>-20268</stp>
        <stp>RMDS</stp>
        <stp/>
        <stp/>
        <tr r="I1212" s="1"/>
      </tp>
      <tp t="s">
        <v>.4</v>
        <stp/>
        <stp>EBOND_LDN|19980814</stp>
        <stp>-20270</stp>
        <stp>RMDS</stp>
        <stp/>
        <stp/>
        <tr r="J418" s="1"/>
      </tp>
      <tp t="s">
        <v>on</v>
        <stp/>
        <stp>EBOND_LDN|19980814</stp>
        <stp>-20271</stp>
        <stp>RMDS</stp>
        <stp/>
        <stp/>
        <tr r="K418" s="1"/>
      </tp>
      <tp t="s">
        <v>-</v>
        <stp/>
        <stp>EBOND_LDN|21183104</stp>
        <stp>-20268</stp>
        <stp>RMDS</stp>
        <stp/>
        <stp/>
        <tr r="I907" s="1"/>
      </tp>
      <tp t="s">
        <v>on</v>
        <stp/>
        <stp>EBOND_LDN|20283114</stp>
        <stp>-20271</stp>
        <stp>RMDS</stp>
        <stp/>
        <stp/>
        <tr r="K1012" s="1"/>
      </tp>
      <tp t="s">
        <v>0.4</v>
        <stp/>
        <stp>EBOND_LDN|20283114</stp>
        <stp>-20270</stp>
        <stp>RMDS</stp>
        <stp/>
        <stp/>
        <tr r="J1012" s="1"/>
      </tp>
      <tp>
        <v>78.003711491638001</v>
        <stp/>
        <stp>EBOND_LDN|21214605</stp>
        <stp>-18560</stp>
        <stp>RMDS</stp>
        <stp/>
        <stp/>
        <tr r="AR544" s="1"/>
      </tp>
      <tp>
        <v>71.908328317202006</v>
        <stp/>
        <stp>EBOND_LDN|21214605</stp>
        <stp>-18562</stp>
        <stp>RMDS</stp>
        <stp/>
        <stp/>
        <tr r="AS544" s="1"/>
      </tp>
      <tp t="s">
        <v>#N/A</v>
        <stp/>
        <stp>EBOND_LDN|13607674</stp>
        <stp>-18562</stp>
        <stp>RMDS</stp>
        <stp/>
        <stp/>
        <tr r="AS324" s="1"/>
      </tp>
      <tp t="s">
        <v>b</v>
        <stp/>
        <stp>EBOND_LDN|17940208</stp>
        <stp>-20268</stp>
        <stp>RMDS</stp>
        <stp/>
        <stp/>
        <tr r="I1137" s="1"/>
      </tp>
      <tp t="s">
        <v>#N/A</v>
        <stp/>
        <stp>EBOND_LDN|13607674</stp>
        <stp>-18560</stp>
        <stp>RMDS</stp>
        <stp/>
        <stp/>
        <tr r="AR324" s="1"/>
      </tp>
      <tp t="s">
        <v>on</v>
        <stp/>
        <stp>EBOND_LDN|17940208</stp>
        <stp>-20271</stp>
        <stp>RMDS</stp>
        <stp/>
        <stp/>
        <tr r="K1137" s="1"/>
      </tp>
      <tp t="s">
        <v>.4</v>
        <stp/>
        <stp>EBOND_LDN|17940208</stp>
        <stp>-20270</stp>
        <stp>RMDS</stp>
        <stp/>
        <stp/>
        <tr r="J1137" s="1"/>
      </tp>
      <tp>
        <v>83.032226531934995</v>
        <stp/>
        <stp>EBOND_LDN|11817565</stp>
        <stp>-18560</stp>
        <stp>RMDS</stp>
        <stp/>
        <stp/>
        <tr r="AR850" s="1"/>
      </tp>
      <tp>
        <v>68.400002275176007</v>
        <stp/>
        <stp>EBOND_LDN|11817565</stp>
        <stp>-18562</stp>
        <stp>RMDS</stp>
        <stp/>
        <stp/>
        <tr r="AS850" s="1"/>
      </tp>
      <tp>
        <v>49.641000573202</v>
        <stp/>
        <stp>EBOND_LDN|14737037</stp>
        <stp>-18562</stp>
        <stp>RMDS</stp>
        <stp/>
        <stp/>
        <tr r="AS283" s="1"/>
      </tp>
      <tp>
        <v>56.074493605313997</v>
        <stp/>
        <stp>EBOND_LDN|14737037</stp>
        <stp>-18560</stp>
        <stp>RMDS</stp>
        <stp/>
        <stp/>
        <tr r="AR283" s="1"/>
      </tp>
      <tp t="s">
        <v>b</v>
        <stp/>
        <stp>EBOND_LDN|19451619</stp>
        <stp>-20268</stp>
        <stp>RMDS</stp>
        <stp/>
        <stp/>
        <tr r="I217" s="1"/>
      </tp>
      <tp>
        <v>0</v>
        <stp/>
        <stp>EBOND_LDN|19236677</stp>
        <stp>-18562</stp>
        <stp>RMDS</stp>
        <stp/>
        <stp/>
        <tr r="AS1259" s="1"/>
      </tp>
      <tp>
        <v>0</v>
        <stp/>
        <stp>EBOND_LDN|19236677</stp>
        <stp>-18560</stp>
        <stp>RMDS</stp>
        <stp/>
        <stp/>
        <tr r="AR1259" s="1"/>
      </tp>
      <tp>
        <v>102.081335119749</v>
        <stp/>
        <stp>EBOND_LDN|19946790</stp>
        <stp>-18562</stp>
        <stp>RMDS</stp>
        <stp/>
        <stp/>
        <tr r="AS588" s="1"/>
      </tp>
      <tp>
        <v>108.61655854294099</v>
        <stp/>
        <stp>EBOND_LDN|19946790</stp>
        <stp>-18560</stp>
        <stp>RMDS</stp>
        <stp/>
        <stp/>
        <tr r="AR588" s="1"/>
      </tp>
      <tp t="s">
        <v>on</v>
        <stp/>
        <stp>EBOND_LDN|19451619</stp>
        <stp>-20271</stp>
        <stp>RMDS</stp>
        <stp/>
        <stp/>
        <tr r="K217" s="1"/>
      </tp>
      <tp t="s">
        <v>.6</v>
        <stp/>
        <stp>EBOND_LDN|19451619</stp>
        <stp>-20270</stp>
        <stp>RMDS</stp>
        <stp/>
        <stp/>
        <tr r="J217" s="1"/>
      </tp>
      <tp>
        <v>105.920345152428</v>
        <stp/>
        <stp>EBOND_LDN|18216435</stp>
        <stp>-18562</stp>
        <stp>RMDS</stp>
        <stp/>
        <stp/>
        <tr r="AS565" s="1"/>
      </tp>
      <tp>
        <v>120.724264222494</v>
        <stp/>
        <stp>EBOND_LDN|18216435</stp>
        <stp>-18560</stp>
        <stp>RMDS</stp>
        <stp/>
        <stp/>
        <tr r="AR565" s="1"/>
      </tp>
      <tp>
        <v>0</v>
        <stp/>
        <stp>EBOND_LDN|17261482</stp>
        <stp>-18560</stp>
        <stp>RMDS</stp>
        <stp/>
        <stp/>
        <tr r="AR1248" s="1"/>
      </tp>
      <tp>
        <v>0</v>
        <stp/>
        <stp>EBOND_LDN|17261482</stp>
        <stp>-18562</stp>
        <stp>RMDS</stp>
        <stp/>
        <stp/>
        <tr r="AS1248" s="1"/>
      </tp>
      <tp t="s">
        <v>bb</v>
        <stp/>
        <stp>EBOND_LDN|10346358</stp>
        <stp>-20268</stp>
        <stp>RMDS</stp>
        <stp/>
        <stp/>
        <tr r="I1191" s="1"/>
      </tp>
      <tp t="s">
        <v>.2</v>
        <stp/>
        <stp>EBOND_LDN|10346358</stp>
        <stp>-20270</stp>
        <stp>RMDS</stp>
        <stp/>
        <stp/>
        <tr r="J1191" s="1"/>
      </tp>
      <tp t="s">
        <v>on</v>
        <stp/>
        <stp>EBOND_LDN|10346358</stp>
        <stp>-20271</stp>
        <stp>RMDS</stp>
        <stp/>
        <stp/>
        <tr r="K1191" s="1"/>
      </tp>
      <tp>
        <v>102.129810092672</v>
        <stp/>
        <stp>EBOND_LDN|21232097</stp>
        <stp>-18560</stp>
        <stp>RMDS</stp>
        <stp/>
        <stp/>
        <tr r="AR752" s="1"/>
      </tp>
      <tp>
        <v>102.129810092672</v>
        <stp/>
        <stp>EBOND_LDN|21232097</stp>
        <stp>-18562</stp>
        <stp>RMDS</stp>
        <stp/>
        <stp/>
        <tr r="AS752" s="1"/>
      </tp>
      <tp t="s">
        <v>bbb</v>
        <stp/>
        <stp>EBOND_LDN|21145428</stp>
        <stp>-20268</stp>
        <stp>RMDS</stp>
        <stp/>
        <stp/>
        <tr r="I1270" s="1"/>
      </tp>
      <tp>
        <v>84.742478465553006</v>
        <stp/>
        <stp>EBOND_LDN|13631677</stp>
        <stp>-18562</stp>
        <stp>RMDS</stp>
        <stp/>
        <stp/>
        <tr r="AS1118" s="1"/>
      </tp>
      <tp t="s">
        <v>b</v>
        <stp/>
        <stp>EBOND_LDN|13846608</stp>
        <stp>-20268</stp>
        <stp>RMDS</stp>
        <stp/>
        <stp/>
        <tr r="I837" s="1"/>
      </tp>
      <tp>
        <v>93.261748545518998</v>
        <stp/>
        <stp>EBOND_LDN|13631677</stp>
        <stp>-18560</stp>
        <stp>RMDS</stp>
        <stp/>
        <stp/>
        <tr r="AR1118" s="1"/>
      </tp>
      <tp t="s">
        <v>0.5</v>
        <stp/>
        <stp>EBOND_LDN|13846608</stp>
        <stp>-20270</stp>
        <stp>RMDS</stp>
        <stp/>
        <stp/>
        <tr r="J837" s="1"/>
      </tp>
      <tp t="s">
        <v>on</v>
        <stp/>
        <stp>EBOND_LDN|13846608</stp>
        <stp>-20271</stp>
        <stp>RMDS</stp>
        <stp/>
        <stp/>
        <tr r="K837" s="1"/>
      </tp>
      <tp t="s">
        <v>on</v>
        <stp/>
        <stp>EBOND_LDN|21145428</stp>
        <stp>-20271</stp>
        <stp>RMDS</stp>
        <stp/>
        <stp/>
        <tr r="K1270" s="1"/>
      </tp>
      <tp t="s">
        <v>.25</v>
        <stp/>
        <stp>EBOND_LDN|21145428</stp>
        <stp>-20270</stp>
        <stp>RMDS</stp>
        <stp/>
        <stp/>
        <tr r="J1270" s="1"/>
      </tp>
      <tp>
        <v>251.59411985770899</v>
        <stp/>
        <stp>EBOND_LDN|21122576</stp>
        <stp>-18560</stp>
        <stp>RMDS</stp>
        <stp/>
        <stp/>
        <tr r="AR78" s="1"/>
      </tp>
      <tp>
        <v>238.765800808557</v>
        <stp/>
        <stp>EBOND_LDN|21122576</stp>
        <stp>-18562</stp>
        <stp>RMDS</stp>
        <stp/>
        <stp/>
        <tr r="AS78" s="1"/>
      </tp>
      <tp>
        <v>50.419415773257001</v>
        <stp/>
        <stp>EBOND_LDN|13351811</stp>
        <stp>-18560</stp>
        <stp>RMDS</stp>
        <stp/>
        <stp/>
        <tr r="AR220" s="1"/>
      </tp>
      <tp>
        <v>32.765429639705999</v>
        <stp/>
        <stp>EBOND_LDN|13351811</stp>
        <stp>-18562</stp>
        <stp>RMDS</stp>
        <stp/>
        <stp/>
        <tr r="AS220" s="1"/>
      </tp>
      <tp t="s">
        <v>EM_NOK</v>
        <stp/>
        <stp>EBOND_LDN|15086814</stp>
        <stp>-20268</stp>
        <stp>RMDS</stp>
        <stp/>
        <stp/>
        <tr r="I893" s="1"/>
      </tp>
      <tp t="s">
        <v>on</v>
        <stp/>
        <stp>EBOND_LDN|15086814</stp>
        <stp>-20271</stp>
        <stp>RMDS</stp>
        <stp/>
        <stp/>
        <tr r="K893" s="1"/>
      </tp>
      <tp t="s">
        <v>.5</v>
        <stp/>
        <stp>EBOND_LDN|15086814</stp>
        <stp>-20270</stp>
        <stp>RMDS</stp>
        <stp/>
        <stp/>
        <tr r="J893" s="1"/>
      </tp>
      <tp>
        <v>81.358270683849</v>
        <stp/>
        <stp>EBOND_LDN|10420116</stp>
        <stp>-18562</stp>
        <stp>RMDS</stp>
        <stp/>
        <stp/>
        <tr r="AS1202" s="1"/>
      </tp>
      <tp>
        <v>90.926849235304999</v>
        <stp/>
        <stp>EBOND_LDN|10420116</stp>
        <stp>-18560</stp>
        <stp>RMDS</stp>
        <stp/>
        <stp/>
        <tr r="AR1202" s="1"/>
      </tp>
      <tp t="s">
        <v>#N/A</v>
        <stp/>
        <stp>EBOND_LDN|10740060</stp>
        <stp>-18562</stp>
        <stp>RMDS</stp>
        <stp/>
        <stp/>
        <tr r="AS978" s="1"/>
      </tp>
      <tp t="s">
        <v>#N/A</v>
        <stp/>
        <stp>EBOND_LDN|10740060</stp>
        <stp>-18560</stp>
        <stp>RMDS</stp>
        <stp/>
        <stp/>
        <tr r="AR978" s="1"/>
      </tp>
      <tp t="s">
        <v>#N/A</v>
        <stp/>
        <stp>EBOND_LDN|20343070</stp>
        <stp>-18562</stp>
        <stp>RMDS</stp>
        <stp/>
        <stp/>
        <tr r="AS1014" s="1"/>
      </tp>
      <tp t="s">
        <v>#N/A</v>
        <stp/>
        <stp>EBOND_LDN|20343070</stp>
        <stp>-18560</stp>
        <stp>RMDS</stp>
        <stp/>
        <stp/>
        <tr r="AR1014" s="1"/>
      </tp>
      <tp t="s">
        <v>.2</v>
        <stp/>
        <stp>EBOND_LDN|15487304</stp>
        <stp>-20270</stp>
        <stp>RMDS</stp>
        <stp/>
        <stp/>
        <tr r="J423" s="1"/>
      </tp>
      <tp t="s">
        <v>on</v>
        <stp/>
        <stp>EBOND_LDN|15487304</stp>
        <stp>-20271</stp>
        <stp>RMDS</stp>
        <stp/>
        <stp/>
        <tr r="K423" s="1"/>
      </tp>
      <tp t="s">
        <v>b</v>
        <stp/>
        <stp>EBOND_LDN|15487304</stp>
        <stp>-20268</stp>
        <stp>RMDS</stp>
        <stp/>
        <stp/>
        <tr r="I423" s="1"/>
      </tp>
      <tp>
        <v>117.136495515929</v>
        <stp/>
        <stp>EBOND_LDN|17970353</stp>
        <stp>-18562</stp>
        <stp>RMDS</stp>
        <stp/>
        <stp/>
        <tr r="AS1109" s="1"/>
      </tp>
      <tp>
        <v>120.472305416504</v>
        <stp/>
        <stp>EBOND_LDN|17970353</stp>
        <stp>-18560</stp>
        <stp>RMDS</stp>
        <stp/>
        <stp/>
        <tr r="AR1109" s="1"/>
      </tp>
      <tp t="s">
        <v>b</v>
        <stp/>
        <stp>EBOND_LDN|20094975</stp>
        <stp>-20268</stp>
        <stp>RMDS</stp>
        <stp/>
        <stp/>
        <tr r="I302" s="1"/>
      </tp>
      <tp t="s">
        <v>on</v>
        <stp/>
        <stp>EBOND_LDN|20094975</stp>
        <stp>-20271</stp>
        <stp>RMDS</stp>
        <stp/>
        <stp/>
        <tr r="K302" s="1"/>
      </tp>
      <tp t="s">
        <v>0.3</v>
        <stp/>
        <stp>EBOND_LDN|20094975</stp>
        <stp>-20270</stp>
        <stp>RMDS</stp>
        <stp/>
        <stp/>
        <tr r="J302" s="1"/>
      </tp>
      <tp t="s">
        <v>on</v>
        <stp/>
        <stp>EBOND_LDN|18747628</stp>
        <stp>-20271</stp>
        <stp>RMDS</stp>
        <stp/>
        <stp/>
        <tr r="K591" s="1"/>
      </tp>
      <tp t="s">
        <v>.5</v>
        <stp/>
        <stp>EBOND_LDN|18747628</stp>
        <stp>-20270</stp>
        <stp>RMDS</stp>
        <stp/>
        <stp/>
        <tr r="J591" s="1"/>
      </tp>
      <tp t="s">
        <v>m</v>
        <stp/>
        <stp>EBOND_LDN|18747628</stp>
        <stp>-20268</stp>
        <stp>RMDS</stp>
        <stp/>
        <stp/>
        <tr r="I591" s="1"/>
      </tp>
      <tp t="s">
        <v>on</v>
        <stp/>
        <stp>EBOND_LDN|15684594</stp>
        <stp>-20271</stp>
        <stp>RMDS</stp>
        <stp/>
        <stp/>
        <tr r="K857" s="1"/>
      </tp>
      <tp t="s">
        <v>0.3</v>
        <stp/>
        <stp>EBOND_LDN|15684594</stp>
        <stp>-20270</stp>
        <stp>RMDS</stp>
        <stp/>
        <stp/>
        <tr r="J857" s="1"/>
      </tp>
      <tp t="s">
        <v>-</v>
        <stp/>
        <stp>EBOND_LDN|15684594</stp>
        <stp>-20268</stp>
        <stp>RMDS</stp>
        <stp/>
        <stp/>
        <tr r="I857" s="1"/>
      </tp>
      <tp t="s">
        <v>b</v>
        <stp/>
        <stp>EBOND_LDN|21057619</stp>
        <stp>-20268</stp>
        <stp>RMDS</stp>
        <stp/>
        <stp/>
        <tr r="I774" s="1"/>
      </tp>
      <tp t="s">
        <v>on</v>
        <stp/>
        <stp>EBOND_LDN|17194145</stp>
        <stp>-20271</stp>
        <stp>RMDS</stp>
        <stp/>
        <stp/>
        <tr r="K54" s="1"/>
      </tp>
      <tp t="s">
        <v>.74</v>
        <stp/>
        <stp>EBOND_LDN|17194145</stp>
        <stp>-20270</stp>
        <stp>RMDS</stp>
        <stp/>
        <stp/>
        <tr r="J54" s="1"/>
      </tp>
      <tp t="s">
        <v>m</v>
        <stp/>
        <stp>EBOND_LDN|17194145</stp>
        <stp>-20268</stp>
        <stp>RMDS</stp>
        <stp/>
        <stp/>
        <tr r="I54" s="1"/>
      </tp>
      <tp t="s">
        <v>on</v>
        <stp/>
        <stp>EBOND_LDN|21057619</stp>
        <stp>-20271</stp>
        <stp>RMDS</stp>
        <stp/>
        <stp/>
        <tr r="K774" s="1"/>
      </tp>
      <tp t="s">
        <v>0.25</v>
        <stp/>
        <stp>EBOND_LDN|21057619</stp>
        <stp>-20270</stp>
        <stp>RMDS</stp>
        <stp/>
        <stp/>
        <tr r="J774" s="1"/>
      </tp>
      <tp t="s">
        <v>bb</v>
        <stp/>
        <stp>EBOND_LDN|13544848</stp>
        <stp>-20268</stp>
        <stp>RMDS</stp>
        <stp/>
        <stp/>
        <tr r="I825" s="1"/>
      </tp>
      <tp t="s">
        <v>on</v>
        <stp/>
        <stp>EBOND_LDN|13544848</stp>
        <stp>-20271</stp>
        <stp>RMDS</stp>
        <stp/>
        <stp/>
        <tr r="K825" s="1"/>
      </tp>
      <tp t="s">
        <v>0.12</v>
        <stp/>
        <stp>EBOND_LDN|13544848</stp>
        <stp>-20270</stp>
        <stp>RMDS</stp>
        <stp/>
        <stp/>
        <tr r="J825" s="1"/>
      </tp>
      <tp t="s">
        <v>on</v>
        <stp/>
        <stp>EBOND_LDN|14885634</stp>
        <stp>-20271</stp>
        <stp>RMDS</stp>
        <stp/>
        <stp/>
        <tr r="K447" s="1"/>
      </tp>
      <tp t="s">
        <v>.4</v>
        <stp/>
        <stp>EBOND_LDN|14885634</stp>
        <stp>-20270</stp>
        <stp>RMDS</stp>
        <stp/>
        <stp/>
        <tr r="J447" s="1"/>
      </tp>
      <tp t="s">
        <v>m</v>
        <stp/>
        <stp>EBOND_LDN|14885634</stp>
        <stp>-20268</stp>
        <stp>RMDS</stp>
        <stp/>
        <stp/>
        <tr r="I447" s="1"/>
      </tp>
      <tp>
        <v>311.76918761780598</v>
        <stp/>
        <stp>EBOND_LDN|10842130</stp>
        <stp>-18560</stp>
        <stp>RMDS</stp>
        <stp/>
        <stp/>
        <tr r="AR818" s="1"/>
      </tp>
      <tp>
        <v>299.630028969455</v>
        <stp/>
        <stp>EBOND_LDN|10842130</stp>
        <stp>-18562</stp>
        <stp>RMDS</stp>
        <stp/>
        <stp/>
        <tr r="AS818" s="1"/>
      </tp>
      <tp t="s">
        <v/>
        <stp/>
        <stp>EBOND_LDN|21156149</stp>
        <stp>-20271</stp>
        <stp>RMDS</stp>
        <stp/>
        <stp/>
        <tr r="K1017" s="1"/>
      </tp>
      <tp t="s">
        <v/>
        <stp/>
        <stp>EBOND_LDN|21156149</stp>
        <stp>-20270</stp>
        <stp>RMDS</stp>
        <stp/>
        <stp/>
        <tr r="J1017" s="1"/>
      </tp>
      <tp t="s">
        <v/>
        <stp/>
        <stp>EBOND_LDN|21156149</stp>
        <stp>-20268</stp>
        <stp>RMDS</stp>
        <stp/>
        <stp/>
        <tr r="I1017" s="1"/>
      </tp>
      <tp t="s">
        <v>.1</v>
        <stp/>
        <stp>EBOND_LDN|16045068</stp>
        <stp>-20270</stp>
        <stp>RMDS</stp>
        <stp/>
        <stp/>
        <tr r="J845" s="1"/>
      </tp>
      <tp t="s">
        <v>on</v>
        <stp/>
        <stp>EBOND_LDN|16045068</stp>
        <stp>-20271</stp>
        <stp>RMDS</stp>
        <stp/>
        <stp/>
        <tr r="K845" s="1"/>
      </tp>
      <tp>
        <v>88.928118539471996</v>
        <stp/>
        <stp>EBOND_LDN|12512485</stp>
        <stp>-18562</stp>
        <stp>RMDS</stp>
        <stp/>
        <stp/>
        <tr r="AS927" s="1"/>
      </tp>
      <tp>
        <v>205.277902756288</v>
        <stp/>
        <stp>EBOND_LDN|15862362</stp>
        <stp>-18560</stp>
        <stp>RMDS</stp>
        <stp/>
        <stp/>
        <tr r="AR542" s="1"/>
      </tp>
      <tp>
        <v>93.173317782281003</v>
        <stp/>
        <stp>EBOND_LDN|12512485</stp>
        <stp>-18560</stp>
        <stp>RMDS</stp>
        <stp/>
        <stp/>
        <tr r="AR927" s="1"/>
      </tp>
      <tp t="s">
        <v>bbb</v>
        <stp/>
        <stp>EBOND_LDN|16045068</stp>
        <stp>-20268</stp>
        <stp>RMDS</stp>
        <stp/>
        <stp/>
        <tr r="I845" s="1"/>
      </tp>
      <tp>
        <v>191.88975859617301</v>
        <stp/>
        <stp>EBOND_LDN|15862362</stp>
        <stp>-18562</stp>
        <stp>RMDS</stp>
        <stp/>
        <stp/>
        <tr r="AS542" s="1"/>
      </tp>
      <tp t="s">
        <v>.30</v>
        <stp/>
        <stp>EBOND_LDN|11655549</stp>
        <stp>-20270</stp>
        <stp>RMDS</stp>
        <stp/>
        <stp/>
        <tr r="J635" s="1"/>
      </tp>
      <tp t="s">
        <v>on</v>
        <stp/>
        <stp>EBOND_LDN|11655549</stp>
        <stp>-20271</stp>
        <stp>RMDS</stp>
        <stp/>
        <stp/>
        <tr r="K635" s="1"/>
      </tp>
      <tp>
        <v>71.348845088735999</v>
        <stp/>
        <stp>EBOND_LDN|17712225</stp>
        <stp>-18562</stp>
        <stp>RMDS</stp>
        <stp/>
        <stp/>
        <tr r="AS942" s="1"/>
      </tp>
      <tp>
        <v>84.845377719211001</v>
        <stp/>
        <stp>EBOND_LDN|17712225</stp>
        <stp>-18560</stp>
        <stp>RMDS</stp>
        <stp/>
        <stp/>
        <tr r="AR942" s="1"/>
      </tp>
      <tp t="s">
        <v>b</v>
        <stp/>
        <stp>EBOND_LDN|11655549</stp>
        <stp>-20268</stp>
        <stp>RMDS</stp>
        <stp/>
        <stp/>
        <tr r="I635" s="1"/>
      </tp>
      <tp t="s">
        <v>m</v>
        <stp/>
        <stp>EBOND_LDN|18245138</stp>
        <stp>-20268</stp>
        <stp>RMDS</stp>
        <stp/>
        <stp/>
        <tr r="I535" s="1"/>
      </tp>
      <tp>
        <v>234.74735150436101</v>
        <stp/>
        <stp>EBOND_LDN|18472083</stp>
        <stp>-18562</stp>
        <stp>RMDS</stp>
        <stp/>
        <stp/>
        <tr r="AS101" s="1"/>
      </tp>
      <tp>
        <v>246.53427207009901</v>
        <stp/>
        <stp>EBOND_LDN|18472083</stp>
        <stp>-18560</stp>
        <stp>RMDS</stp>
        <stp/>
        <stp/>
        <tr r="AR101" s="1"/>
      </tp>
      <tp t="s">
        <v>on</v>
        <stp/>
        <stp>EBOND_LDN|18245138</stp>
        <stp>-20271</stp>
        <stp>RMDS</stp>
        <stp/>
        <stp/>
        <tr r="K535" s="1"/>
      </tp>
      <tp t="s">
        <v>.56</v>
        <stp/>
        <stp>EBOND_LDN|18245138</stp>
        <stp>-20270</stp>
        <stp>RMDS</stp>
        <stp/>
        <stp/>
        <tr r="J535" s="1"/>
      </tp>
      <tp>
        <v>64.719240073848994</v>
        <stp/>
        <stp>EBOND_LDN|19902744</stp>
        <stp>-18562</stp>
        <stp>RMDS</stp>
        <stp/>
        <stp/>
        <tr r="AS627" s="1"/>
      </tp>
      <tp>
        <v>68.737814853916007</v>
        <stp/>
        <stp>EBOND_LDN|19902744</stp>
        <stp>-18560</stp>
        <stp>RMDS</stp>
        <stp/>
        <stp/>
        <tr r="AR627" s="1"/>
      </tp>
      <tp>
        <v>63.446497454321999</v>
        <stp/>
        <stp>EBOND_LDN|15872863</stp>
        <stp>-18560</stp>
        <stp>RMDS</stp>
        <stp/>
        <stp/>
        <tr r="AR616" s="1"/>
      </tp>
      <tp>
        <v>59.722509787356003</v>
        <stp/>
        <stp>EBOND_LDN|15872863</stp>
        <stp>-18562</stp>
        <stp>RMDS</stp>
        <stp/>
        <stp/>
        <tr r="AS616" s="1"/>
      </tp>
      <tp>
        <v>68.061170325562998</v>
        <stp/>
        <stp>EBOND_LDN|15702864</stp>
        <stp>-18562</stp>
        <stp>RMDS</stp>
        <stp/>
        <stp/>
        <tr r="AS923" s="1"/>
      </tp>
      <tp>
        <v>75.144005179871002</v>
        <stp/>
        <stp>EBOND_LDN|15702864</stp>
        <stp>-18560</stp>
        <stp>RMDS</stp>
        <stp/>
        <stp/>
        <tr r="AR923" s="1"/>
      </tp>
    </main>
    <main first="bloomberg.rtd">
      <tp>
        <v>53.847380682396214</v>
        <stp/>
        <stp>##V3_BDPV12</stp>
        <stp>XS0719962986 @bgn  Corp</stp>
        <stp>asset_swap_spd_mid</stp>
        <stp>[AutoPrice 28.xlsm]front!R927C40</stp>
        <tr r="AN927" s="1"/>
      </tp>
      <tp t="s">
        <v>#N/A N/A</v>
        <stp/>
        <stp>##V3_BDPV12</stp>
        <stp>XS0439260398 @bgn  Corp</stp>
        <stp>asset_swap_spd_mid</stp>
        <stp>[AutoPrice 28.xlsm]front!R386C40</stp>
        <tr r="AN386" s="1"/>
      </tp>
      <tp>
        <v>76.95252306066071</v>
        <stp/>
        <stp>##V3_BDPV12</stp>
        <stp>XS0412842857 @bgn  Corp</stp>
        <stp>asset_swap_spd_mid</stp>
        <stp>[AutoPrice 28.xlsm]front!R318C40</stp>
        <tr r="AN318" s="1"/>
      </tp>
      <tp>
        <v>193.31042418052124</v>
        <stp/>
        <stp>##V3_BDPV12</stp>
        <stp>XS0613002368 @bgn  Corp</stp>
        <stp>asset_swap_spd_mid</stp>
        <stp>[AutoPrice 28.xlsm]front!R813C40</stp>
        <tr r="AN813" s="1"/>
      </tp>
      <tp>
        <v>105.04110057158265</v>
        <stp/>
        <stp>##V3_BDPV12</stp>
        <stp>XS0447977801 @bgn  Corp</stp>
        <stp>asset_swap_spd_mid</stp>
        <stp>[AutoPrice 28.xlsm]front!R484C40</stp>
        <tr r="AN484" s="1"/>
      </tp>
      <tp>
        <v>90.548556199890484</v>
        <stp/>
        <stp>##V3_BDPV12</stp>
        <stp>XS0767815599 @bgn  Corp</stp>
        <stp>asset_swap_spd_mid</stp>
        <stp>[AutoPrice 28.xlsm]front!R958C40</stp>
        <tr r="AN958" s="1"/>
      </tp>
      <tp>
        <v>145.22584709963471</v>
        <stp/>
        <stp>##V3_BDPV12</stp>
        <stp>XS1002933072 @bgn  Corp</stp>
        <stp>asset_swap_spd_mid</stp>
        <stp>[AutoPrice 28.xlsm]front!R974C40</stp>
        <tr r="AN974" s="1"/>
      </tp>
      <tp>
        <v>40.421006923520821</v>
        <stp/>
        <stp>##V3_BDPV12</stp>
        <stp>XS0355666941 @bgn  Corp</stp>
        <stp>asset_swap_spd_mid</stp>
        <stp>[AutoPrice 28.xlsm]front!R630C40</stp>
        <tr r="AN630" s="1"/>
      </tp>
      <tp>
        <v>62.327421134265215</v>
        <stp/>
        <stp>##V3_BDPV12</stp>
        <stp>XS1068765418 @bgn  Corp</stp>
        <stp>asset_swap_spd_mid</stp>
        <stp>[AutoPrice 28.xlsm]front!R660C40</stp>
        <tr r="AN660" s="1"/>
      </tp>
      <tp>
        <v>96.613731921791526</v>
        <stp/>
        <stp>##V3_BDPV12</stp>
        <stp>XS0874864860 @bgn  Corp</stp>
        <stp>asset_swap_spd_mid</stp>
        <stp>[AutoPrice 28.xlsm]front!R698C40</stp>
        <tr r="AN698" s="1"/>
      </tp>
      <tp>
        <v>70.73079234587253</v>
        <stp/>
        <stp>##V3_BDPV12</stp>
        <stp>XS0468425615 @bgn  Corp</stp>
        <stp>asset_swap_spd_mid</stp>
        <stp>[AutoPrice 28.xlsm]front!R407C40</stp>
        <tr r="AN407" s="1"/>
      </tp>
      <tp>
        <v>24.464908257455502</v>
        <stp/>
        <stp>##V3_BDPV12</stp>
        <stp>XS1015212811 @bgn  Corp</stp>
        <stp>asset_swap_spd_mid</stp>
        <stp>[AutoPrice 28.xlsm]front!R774C40</stp>
        <tr r="AN774" s="1"/>
      </tp>
      <tp>
        <v>1.2825066845913113</v>
        <stp/>
        <stp>##V3_BDPV12</stp>
        <stp>XS0541454467 @bgn  Corp</stp>
        <stp>risk_mid</stp>
        <stp>[AutoPrice 28.xlsm]front!R14C36</stp>
        <tr r="AJ14" s="1"/>
      </tp>
      <tp>
        <v>20.810414620465323</v>
        <stp/>
        <stp>##V3_BDPV12</stp>
        <stp>XS0969795680 @bgn  Corp</stp>
        <stp>asset_swap_spd_mid</stp>
        <stp>[AutoPrice 28.xlsm]front!R539C40</stp>
        <tr r="AN539" s="1"/>
      </tp>
      <tp>
        <v>89.50349274241664</v>
        <stp/>
        <stp>##V3_BDPV12</stp>
        <stp>XS0860855930 @bgn  Corp</stp>
        <stp>asset_swap_spd_mid</stp>
        <stp>[AutoPrice 28.xlsm]front!R488C40</stp>
        <tr r="AN488" s="1"/>
      </tp>
      <tp>
        <v>29.04566090049282</v>
        <stp/>
        <stp>##V3_BDPV12</stp>
        <stp>XS0760245539 @bgn  Corp</stp>
        <stp>asset_swap_spd_mid</stp>
        <stp>[AutoPrice 28.xlsm]front!R868C40</stp>
        <tr r="AN868" s="1"/>
      </tp>
      <tp>
        <v>2.2476710769318231</v>
        <stp/>
        <stp>##V3_BDPV12</stp>
        <stp>XS0267166246 @bgn  Corp</stp>
        <stp>risk_mid</stp>
        <stp>[AutoPrice 28.xlsm]front!R40C36</stp>
        <tr r="AJ40" s="1"/>
      </tp>
      <tp>
        <v>-30.497989460898889</v>
        <stp/>
        <stp>##V3_BDPV12</stp>
        <stp>XS0428461718 @bgn  Corp</stp>
        <stp>asset_swap_spd_mid</stp>
        <stp>[AutoPrice 28.xlsm]front!R341C40</stp>
        <tr r="AN341" s="1"/>
      </tp>
      <tp>
        <v>20.012372193409455</v>
        <stp/>
        <stp>##V3_BDPV12</stp>
        <stp>XS0438380247 @bgn  Corp</stp>
        <stp>asset_swap_spd_mid</stp>
        <stp>[AutoPrice 28.xlsm]front!R666C40</stp>
        <tr r="AN666" s="1"/>
      </tp>
      <tp>
        <v>-18.370408054687676</v>
        <stp/>
        <stp>##V3_BDPV12</stp>
        <stp>XS0438140526 @bgn  Corp</stp>
        <stp>asset_swap_spd_mid</stp>
        <stp>[AutoPrice 28.xlsm]front!R183C40</stp>
        <tr r="AN183" s="1"/>
      </tp>
      <tp>
        <v>54.138286523847562</v>
        <stp/>
        <stp>##V3_BDPV12</stp>
        <stp>XS0765295828 @bgn  Corp</stp>
        <stp>asset_swap_spd_mid</stp>
        <stp>[AutoPrice 28.xlsm]front!R213C40</stp>
        <tr r="AN213" s="1"/>
      </tp>
      <tp>
        <v>89.042366259230661</v>
        <stp/>
        <stp>##V3_BDPV12</stp>
        <stp>XS0830380639 @bgn  Corp</stp>
        <stp>asset_swap_spd_mid</stp>
        <stp>[AutoPrice 28.xlsm]front!R911C40</stp>
        <tr r="AN911" s="1"/>
      </tp>
      <tp>
        <v>192.14312116575249</v>
        <stp/>
        <stp>##V3_BDPV12</stp>
        <stp>XS0856556807 @bgn  Corp</stp>
        <stp>asset_swap_spd_mid</stp>
        <stp>[AutoPrice 28.xlsm]front!R123C40</stp>
        <tr r="AN123" s="1"/>
      </tp>
      <tp>
        <v>22.021969533533269</v>
        <stp/>
        <stp>##V3_BDPV12</stp>
        <stp>XS0968315019 @bgn  Corp</stp>
        <stp>asset_swap_spd_mid</stp>
        <stp>[AutoPrice 28.xlsm]front!R765C40</stp>
        <tr r="AN765" s="1"/>
      </tp>
      <tp>
        <v>2.2436222486042823</v>
        <stp/>
        <stp>##V3_BDPV12</stp>
        <stp>XS0491212451 @bgn  Corp</stp>
        <stp>risk_mid</stp>
        <stp>[AutoPrice 28.xlsm]front!R39C36</stp>
        <tr r="AJ39" s="1"/>
      </tp>
      <tp>
        <v>233.99581815474988</v>
        <stp/>
        <stp>##V3_BDPV12</stp>
        <stp>XS0473114543 @bgn  Corp</stp>
        <stp>asset_swap_spd_mid</stp>
        <stp>[AutoPrice 28.xlsm]front!R987C40</stp>
        <tr r="AN987" s="1"/>
      </tp>
      <tp>
        <v>58.046704723980604</v>
        <stp/>
        <stp>##V3_BDPV12</stp>
        <stp>XS0540187894 @bgn  Corp</stp>
        <stp>asset_swap_spd_mid</stp>
        <stp>[AutoPrice 28.xlsm]front!R691C40</stp>
        <tr r="AN691" s="1"/>
      </tp>
      <tp>
        <v>248.48769942626046</v>
        <stp/>
        <stp>##V3_BDPV12</stp>
        <stp>XS0305093311 @bgn  Corp</stp>
        <stp>asset_swap_spd_mid</stp>
        <stp>[AutoPrice 28.xlsm]front!R816C40</stp>
        <tr r="AN816" s="1"/>
      </tp>
      <tp>
        <v>6.6015705814255421</v>
        <stp/>
        <stp>##V3_BDPV12</stp>
        <stp>XS0411602765 @bgn  Corp</stp>
        <stp>asset_swap_spd_mid</stp>
        <stp>[AutoPrice 28.xlsm]front!R872C40</stp>
        <tr r="AN872" s="1"/>
      </tp>
      <tp>
        <v>47.121870157091138</v>
        <stp/>
        <stp>##V3_BDPV12</stp>
        <stp>XS1051076922 @bgn  Corp</stp>
        <stp>asset_swap_spd_mid</stp>
        <stp>[AutoPrice 28.xlsm]front!R665C40</stp>
        <tr r="AN665" s="1"/>
      </tp>
      <tp>
        <v>36.096157465829748</v>
        <stp/>
        <stp>##V3_BDPV12</stp>
        <stp>XS1050916649 @bgn  Corp</stp>
        <stp>asset_swap_spd_mid</stp>
        <stp>[AutoPrice 28.xlsm]front!R894C40</stp>
        <tr r="AN894" s="1"/>
      </tp>
      <tp>
        <v>81.995479224445674</v>
        <stp/>
        <stp>##V3_BDPV12</stp>
        <stp>XS1043097630 @bgn  Corp</stp>
        <stp>asset_swap_spd_mid</stp>
        <stp>[AutoPrice 28.xlsm]front!R411C40</stp>
        <tr r="AN411" s="1"/>
      </tp>
      <tp>
        <v>-1.9753093865204754</v>
        <stp/>
        <stp>##V3_BDPV12</stp>
        <stp>XS0547937408 @bgn  Corp</stp>
        <stp>asset_swap_spd_mid</stp>
        <stp>[AutoPrice 28.xlsm]front!R219C40</stp>
        <tr r="AN219" s="1"/>
      </tp>
      <tp>
        <v>-29.288680297002184</v>
        <stp/>
        <stp>##V3_BDPV12</stp>
        <stp>XS0171904583 @bgn  Corp</stp>
        <stp>asset_swap_spd_mid</stp>
        <stp>[AutoPrice 28.xlsm]front!R454C40</stp>
        <tr r="AN454" s="1"/>
      </tp>
      <tp>
        <v>70.723329560413816</v>
        <stp/>
        <stp>##V3_BDPV12</stp>
        <stp>XS0903433513 @bgn  Corp</stp>
        <stp>asset_swap_spd_mid</stp>
        <stp>[AutoPrice 28.xlsm]front!R680C40</stp>
        <tr r="AN680" s="1"/>
      </tp>
      <tp>
        <v>81.805456181798519</v>
        <stp/>
        <stp>##V3_BDPV12</stp>
        <stp>XS0854746343 @bgn  Corp</stp>
        <stp>asset_swap_spd_mid</stp>
        <stp>[AutoPrice 28.xlsm]front!R436C40</stp>
        <tr r="AN436" s="1"/>
      </tp>
      <tp>
        <v>37.317289786252275</v>
        <stp/>
        <stp>##V3_BDPV12</stp>
        <stp>XS0524471355 @bgn  Corp</stp>
        <stp>asset_swap_spd_mid</stp>
        <stp>[AutoPrice 28.xlsm]front!R471C40</stp>
        <tr r="AN471" s="1"/>
      </tp>
      <tp>
        <v>51.808466866310134</v>
        <stp/>
        <stp>##V3_BDPV12</stp>
        <stp>XS0275164084 @bgn  Corp</stp>
        <stp>asset_swap_spd_mid</stp>
        <stp>[AutoPrice 28.xlsm]front!R631C40</stp>
        <tr r="AN631" s="1"/>
      </tp>
      <tp>
        <v>22.379178312122921</v>
        <stp/>
        <stp>##V3_BDPV12</stp>
        <stp>XS0826531120 @bgn  Corp</stp>
        <stp>asset_swap_spd_mid</stp>
        <stp>[AutoPrice 28.xlsm]front!R540C40</stp>
        <tr r="AN540" s="1"/>
      </tp>
      <tp>
        <v>79.633018977663227</v>
        <stp/>
        <stp>##V3_BDPV12</stp>
        <stp>XS1077584024 @bgn  Corp</stp>
        <stp>asset_swap_spd_mid</stp>
        <stp>[AutoPrice 28.xlsm]front!R575C40</stp>
        <tr r="AN575" s="1"/>
      </tp>
      <tp>
        <v>3.6332066154222211</v>
        <stp/>
        <stp>##V3_BDPV12</stp>
        <stp>XS0432810116 @bgn  Corp</stp>
        <stp>asset_swap_spd_mid</stp>
        <stp>[AutoPrice 28.xlsm]front!R194C40</stp>
        <tr r="AN194" s="1"/>
      </tp>
      <tp>
        <v>108.0853247316419</v>
        <stp/>
        <stp>##V3_BDPV12</stp>
        <stp>XS0923361827 @bgn  Corp</stp>
        <stp>asset_swap_spd_mid</stp>
        <stp>[AutoPrice 28.xlsm]front!R915C40</stp>
        <tr r="AN915" s="1"/>
      </tp>
      <tp>
        <v>35.707335272510974</v>
        <stp/>
        <stp>##V3_BDPV12</stp>
        <stp>XS0311212723 @bgn  Corp</stp>
        <stp>asset_swap_spd_mid</stp>
        <stp>[AutoPrice 28.xlsm]front!R461C40</stp>
        <tr r="AN461" s="1"/>
      </tp>
      <tp>
        <v>-64.764041235733615</v>
        <stp/>
        <stp>##V3_BDPV12</stp>
        <stp>XS0306773234 @bgn  Corp</stp>
        <stp>asset_swap_spd_mid</stp>
        <stp>[AutoPrice 28.xlsm]front!R600C40</stp>
        <tr r="AN600" s="1"/>
      </tp>
      <tp>
        <v>168.07295105700774</v>
        <stp/>
        <stp>##V3_BDPV12</stp>
        <stp>XS0847087714 @bgn  Corp</stp>
        <stp>asset_swap_spd_mid</stp>
        <stp>[AutoPrice 28.xlsm]front!R542C40</stp>
        <tr r="AN542" s="1"/>
      </tp>
      <tp>
        <v>29.903563913267774</v>
        <stp/>
        <stp>##V3_BDPV12</stp>
        <stp>XS0541787783 @bgn  Corp</stp>
        <stp>asset_swap_spd_mid</stp>
        <stp>[AutoPrice 28.xlsm]front!R348C40</stp>
        <tr r="AN348" s="1"/>
      </tp>
      <tp>
        <v>62.651588745032527</v>
        <stp/>
        <stp>##V3_BDPV12</stp>
        <stp>XS0912992160 @bgn  Corp</stp>
        <stp>asset_swap_spd_mid</stp>
        <stp>[AutoPrice 28.xlsm]front!R644C40</stp>
        <tr r="AN644" s="1"/>
      </tp>
      <tp>
        <v>-8.2266538327134633</v>
        <stp/>
        <stp>##V3_BDPV12</stp>
        <stp>XS0412842428 @bgn  Corp</stp>
        <stp>asset_swap_spd_mid</stp>
        <stp>[AutoPrice 28.xlsm]front!R313C40</stp>
        <tr r="AN313" s="1"/>
      </tp>
      <tp>
        <v>76.026729531888932</v>
        <stp/>
        <stp>##V3_BDPV12</stp>
        <stp>XS1030900242 @bgn  Corp</stp>
        <stp>asset_swap_spd_mid</stp>
        <stp>[AutoPrice 28.xlsm]front!R750C40</stp>
        <tr r="AN750" s="1"/>
      </tp>
      <tp>
        <v>123.26493124178498</v>
        <stp/>
        <stp>##V3_BDPV12</stp>
        <stp>XS0221011454 @bgn  Corp</stp>
        <stp>asset_swap_spd_mid</stp>
        <stp>[AutoPrice 28.xlsm]front!R124C40</stp>
        <tr r="AN124" s="1"/>
      </tp>
      <tp>
        <v>75.61209698064539</v>
        <stp/>
        <stp>##V3_BDPV12</stp>
        <stp>XS0940697187 @bgn  Corp</stp>
        <stp>asset_swap_spd_mid</stp>
        <stp>[AutoPrice 28.xlsm]front!R562C40</stp>
        <tr r="AN562" s="1"/>
      </tp>
      <tp>
        <v>15.562509990940729</v>
        <stp/>
        <stp>##V3_BDPV12</stp>
        <stp>XS0432070752 @bgn  Corp</stp>
        <stp>asset_swap_spd_mid</stp>
        <stp>[AutoPrice 28.xlsm]front!R196C40</stp>
        <tr r="AN196" s="1"/>
      </tp>
      <tp>
        <v>5.0913895904891149</v>
        <stp/>
        <stp>##V3_BDPV12</stp>
        <stp>XS0385688097 @bgn  Corp</stp>
        <stp>risk_mid</stp>
        <stp>[AutoPrice 28.xlsm]front!R27C36</stp>
        <tr r="AJ27" s="1"/>
      </tp>
      <tp>
        <v>75.002666748316145</v>
        <stp/>
        <stp>##V3_BDPV12</stp>
        <stp>XS0503603267 @bgn  Corp</stp>
        <stp>asset_swap_spd_mid</stp>
        <stp>[AutoPrice 28.xlsm]front!R622C40</stp>
        <tr r="AN622" s="1"/>
      </tp>
      <tp>
        <v>59.169315473142809</v>
        <stp/>
        <stp>##V3_BDPV12</stp>
        <stp>XS0300113254 @bgn  Corp</stp>
        <stp>asset_swap_spd_mid</stp>
        <stp>[AutoPrice 28.xlsm]front!R550C40</stp>
        <tr r="AN550" s="1"/>
      </tp>
      <tp>
        <v>15.681734610417406</v>
        <stp/>
        <stp>##V3_BDPV12</stp>
        <stp>XS0836260975 @bgn  Corp</stp>
        <stp>asset_swap_spd_mid</stp>
        <stp>[AutoPrice 28.xlsm]front!R932C40</stp>
        <tr r="AN932" s="1"/>
      </tp>
      <tp>
        <v>66.464203592199809</v>
        <stp/>
        <stp>##V3_BDPV12</stp>
        <stp>XS1030900168 @bgn  Corp</stp>
        <stp>asset_swap_spd_mid</stp>
        <stp>[AutoPrice 28.xlsm]front!R749C40</stp>
        <tr r="AN749" s="1"/>
      </tp>
      <tp>
        <v>59.367201382189158</v>
        <stp/>
        <stp>##V3_BDPV12</stp>
        <stp>XS0213972614 @bgn  Corp</stp>
        <stp>asset_swap_spd_mid</stp>
        <stp>[AutoPrice 28.xlsm]front!R301C40</stp>
        <tr r="AN301" s="1"/>
      </tp>
      <tp>
        <v>1.4169344992971844</v>
        <stp/>
        <stp>##V3_BDPV12</stp>
        <stp>XS0423888667 @bgn  Corp</stp>
        <stp>risk_mid</stp>
        <stp>[AutoPrice 28.xlsm]front!R80C36</stp>
        <tr r="AJ80" s="1"/>
      </tp>
      <tp>
        <v>25.570667727515644</v>
        <stp/>
        <stp>##V3_BDPV12</stp>
        <stp>XS0729061795 @bgn  Corp</stp>
        <stp>asset_swap_spd_mid</stp>
        <stp>[AutoPrice 28.xlsm]front!R847C40</stp>
        <tr r="AN847" s="1"/>
      </tp>
      <tp t="s">
        <v>VARIABLE</v>
        <stp/>
        <stp>##V3_BDPV12</stp>
        <stp>USF2893TAM83 Corp</stp>
        <stp>cpn typ</stp>
        <stp>[AutoPrice 28.xlsm]front!R1235C5</stp>
        <tr r="E1235" s="1"/>
      </tp>
      <tp>
        <v>109.854</v>
        <stp/>
        <stp>##V3_BDPV12</stp>
        <stp>DE000A1YCQ29 @CBKG Corp</stp>
        <stp>ask</stp>
        <stp>[AutoPrice 28.xlsm]front!R91C13</stp>
        <tr r="M91" s="1"/>
      </tp>
      <tp t="s">
        <v>28/02/2017</v>
        <stp/>
        <stp>##V3_BDPV12</stp>
        <stp>DE000A1MA9H4 Corp</stp>
        <stp>maturity</stp>
        <stp>[AutoPrice 28.xlsm]front!R1021C6</stp>
        <tr r="F1021" s="1"/>
      </tp>
      <tp t="s">
        <v>07:01:41</v>
        <stp/>
        <stp>##V3_BDPV12</stp>
        <stp>DE000A1HG1J8 @bgn Corp</stp>
        <stp>LAST_UPDATE</stp>
        <stp>[AutoPrice 28.xlsm]front!R51C15</stp>
        <tr r="O51" s="1"/>
      </tp>
    </main>
    <main first="bloomberg.rtd">
      <tp t="s">
        <v>FIXED</v>
        <stp/>
        <stp>##V3_BDPV12</stp>
        <stp>XS0340180149 Corp</stp>
        <stp>cpn typ</stp>
        <stp>[AutoPrice 28.xlsm]front!R25C5</stp>
        <tr r="E25" s="1"/>
      </tp>
    </main>
    <main first="bloomberg.rtd">
      <tp t="s">
        <v>FIXED</v>
        <stp/>
        <stp>##V3_BDPV12</stp>
        <stp>XS0995111761 Corp</stp>
        <stp>cpn typ</stp>
        <stp>[AutoPrice 28.xlsm]front!R46C5</stp>
        <tr r="E46" s="1"/>
      </tp>
    </main>
    <main first="bloomberg.rtd">
      <tp>
        <v>7.6721360192806287</v>
        <stp/>
        <stp>##V3_BDPV12</stp>
        <stp>DE000A1G0RU9 @bgn  Corp</stp>
        <stp>risk_mid</stp>
        <stp>[AutoPrice 28.xlsm]front!R53C36</stp>
        <tr r="AJ53" s="1"/>
      </tp>
    </main>
    <main first="bloomberg.rtd">
      <tp t="s">
        <v>FIXED</v>
        <stp/>
        <stp>##V3_BDPV12</stp>
        <stp>DE000A0Z12Y2 Corp</stp>
        <stp>cpn typ</stp>
        <stp>[AutoPrice 28.xlsm]front!R1018C5</stp>
        <tr r="E1018" s="1"/>
      </tp>
      <tp>
        <v>4.75</v>
        <stp/>
        <stp>##V3_BDPV12</stp>
        <stp>DE000A1AKHB8 @bgn  Corp</stp>
        <stp>coupon</stp>
        <stp>[AutoPrice 28.xlsm]front!R52C42</stp>
        <tr r="AP52" s="1"/>
      </tp>
    </main>
    <main first="bloomberg.rtd">
      <tp>
        <v>2</v>
        <stp/>
        <stp>##V3_BDPV12</stp>
        <stp>DE000A1TNJ97 @bgn  Corp</stp>
        <stp>coupon</stp>
        <stp>[AutoPrice 28.xlsm]front!R793C42</stp>
        <tr r="AP793" s="1"/>
      </tp>
      <tp>
        <v>2</v>
        <stp/>
        <stp>##V3_BDPV12</stp>
        <stp>DE000A1TNK86 @bgn  Corp</stp>
        <stp>coupon</stp>
        <stp>[AutoPrice 28.xlsm]front!R792C42</stp>
        <tr r="AP792" s="1"/>
      </tp>
      <tp>
        <v>0.61899999999999999</v>
        <stp/>
        <stp>##V3_BDPV12</stp>
        <stp>DE000A1TNK78 @bgn  Corp</stp>
        <stp>coupon</stp>
        <stp>[AutoPrice 28.xlsm]front!R785C42</stp>
        <tr r="AP785" s="1"/>
      </tp>
    </main>
    <main first="connect.rtdsub">
      <tp>
        <v>574000</v>
        <stp/>
        <stp>EBOND_POSITION|142977=17230034</stp>
        <stp>AMOUNT</stp>
        <stp>RMDS</stp>
        <stp/>
        <stp/>
        <tr r="G1245" s="1"/>
      </tp>
      <tp>
        <v>-1700000</v>
        <stp/>
        <stp>EBOND_POSITION|140142=17478232</stp>
        <stp>AMOUNT</stp>
        <stp>RMDS</stp>
        <stp/>
        <stp/>
        <tr r="G1181" s="1"/>
      </tp>
      <tp>
        <v>449000</v>
        <stp/>
        <stp>EBOND_POSITION|140433=13709285</stp>
        <stp>AMOUNT</stp>
        <stp>RMDS</stp>
        <stp/>
        <stp/>
        <tr r="G178" s="1"/>
      </tp>
    </main>
    <main first="bloomberg.rtd">
      <tp>
        <v>2.994474531448077E-3</v>
        <stp/>
        <stp>##V3_BDPV12</stp>
        <stp>DE000A0Z12Y2 @bval  Corp</stp>
        <stp>risk_mid</stp>
        <stp>[AutoPrice 28.xlsm]front!R1018C36</stp>
        <tr r="AJ1018" s="1"/>
      </tp>
    </main>
    <main first="connect.rtdsub">
      <tp>
        <v>0</v>
        <stp/>
        <stp>EBOND_POSITION|140142=15720547</stp>
        <stp>AMOUNT</stp>
        <stp>RMDS</stp>
        <stp/>
        <stp/>
        <tr r="G1223" s="1"/>
      </tp>
      <tp>
        <v>0</v>
        <stp/>
        <stp>EBOND_POSITION|140142=10040371</stp>
        <stp>AMOUNT</stp>
        <stp>RMDS</stp>
        <stp/>
        <stp/>
        <tr r="G1201" s="1"/>
      </tp>
      <tp>
        <v>-850000</v>
        <stp/>
        <stp>EBOND_POSITION|140142=10842141</stp>
        <stp>AMOUNT</stp>
        <stp>RMDS</stp>
        <stp/>
        <stp/>
        <tr r="G1150" s="1"/>
      </tp>
      <tp>
        <v>7000000</v>
        <stp/>
        <stp>EBOND_POSITION|140142=10515844</stp>
        <stp>AMOUNT</stp>
        <stp>RMDS</stp>
        <stp/>
        <stp/>
        <tr r="G1175" s="1"/>
      </tp>
      <tp>
        <v>0</v>
        <stp/>
        <stp>EBOND_POSITION|140142=16045071</stp>
        <stp>AMOUNT</stp>
        <stp>RMDS</stp>
        <stp/>
        <stp/>
        <tr r="G1167" s="1"/>
      </tp>
      <tp>
        <v>1240000</v>
        <stp/>
        <stp>EBOND_POSITION|140142=21065793</stp>
        <stp>AMOUNT</stp>
        <stp>RMDS</stp>
        <stp/>
        <stp/>
        <tr r="G1220" s="1"/>
      </tp>
      <tp>
        <v>0</v>
        <stp/>
        <stp>EBOND_POSITION|140142=15717114</stp>
        <stp>AMOUNT</stp>
        <stp>RMDS</stp>
        <stp/>
        <stp/>
        <tr r="G1172" s="1"/>
      </tp>
      <tp t="s">
        <v>0.2</v>
        <stp/>
        <stp>EBOND_LDN|21099724</stp>
        <stp>-20270</stp>
        <stp>RMDS</stp>
        <stp/>
        <stp/>
        <tr r="J804" s="1"/>
      </tp>
      <tp t="s">
        <v>on</v>
        <stp/>
        <stp>EBOND_LDN|21099724</stp>
        <stp>-20271</stp>
        <stp>RMDS</stp>
        <stp/>
        <stp/>
        <tr r="K804" s="1"/>
      </tp>
      <tp t="s">
        <v>b</v>
        <stp/>
        <stp>EBOND_LDN|21099724</stp>
        <stp>-20268</stp>
        <stp>RMDS</stp>
        <stp/>
        <stp/>
        <tr r="I804" s="1"/>
      </tp>
      <tp t="s">
        <v>.35</v>
        <stp/>
        <stp>EBOND_LDN|18098664</stp>
        <stp>-20270</stp>
        <stp>RMDS</stp>
        <stp/>
        <stp/>
        <tr r="J1196" s="1"/>
      </tp>
      <tp t="s">
        <v>on</v>
        <stp/>
        <stp>EBOND_LDN|18098664</stp>
        <stp>-20271</stp>
        <stp>RMDS</stp>
        <stp/>
        <stp/>
        <tr r="K1196" s="1"/>
      </tp>
      <tp t="s">
        <v>bb</v>
        <stp/>
        <stp>EBOND_LDN|18098664</stp>
        <stp>-20268</stp>
        <stp>RMDS</stp>
        <stp/>
        <stp/>
        <tr r="I1196" s="1"/>
      </tp>
      <tp>
        <v>50.169943170590997</v>
        <stp/>
        <stp>EBOND_LDN|17729407</stp>
        <stp>-18560</stp>
        <stp>RMDS</stp>
        <stp/>
        <stp/>
        <tr r="AR538" s="1"/>
      </tp>
      <tp>
        <v>43.214482143087999</v>
        <stp/>
        <stp>EBOND_LDN|17729407</stp>
        <stp>-18562</stp>
        <stp>RMDS</stp>
        <stp/>
        <stp/>
        <tr r="AS538" s="1"/>
      </tp>
      <tp>
        <v>156.59021384285001</v>
        <stp/>
        <stp>EBOND_LDN|13709285</stp>
        <stp>-18560</stp>
        <stp>RMDS</stp>
        <stp/>
        <stp/>
        <tr r="AR178" s="1"/>
      </tp>
      <tp>
        <v>140.286189189608</v>
        <stp/>
        <stp>EBOND_LDN|13709285</stp>
        <stp>-18562</stp>
        <stp>RMDS</stp>
        <stp/>
        <stp/>
        <tr r="AS178" s="1"/>
      </tp>
      <tp>
        <v>291.75103277652897</v>
        <stp/>
        <stp>EBOND_LDN|16279642</stp>
        <stp>-18560</stp>
        <stp>RMDS</stp>
        <stp/>
        <stp/>
        <tr r="AR388" s="1"/>
      </tp>
      <tp>
        <v>269.59751656170999</v>
        <stp/>
        <stp>EBOND_LDN|16279642</stp>
        <stp>-18562</stp>
        <stp>RMDS</stp>
        <stp/>
        <stp/>
        <tr r="AS388" s="1"/>
      </tp>
      <tp>
        <v>83.118821342656005</v>
        <stp/>
        <stp>EBOND_LDN|13909485</stp>
        <stp>-18562</stp>
        <stp>RMDS</stp>
        <stp/>
        <stp/>
        <tr r="AS511" s="1"/>
      </tp>
      <tp>
        <v>101.33054536350799</v>
        <stp/>
        <stp>EBOND_LDN|13909485</stp>
        <stp>-18560</stp>
        <stp>RMDS</stp>
        <stp/>
        <stp/>
        <tr r="AR511" s="1"/>
      </tp>
      <tp>
        <v>61.285859960724999</v>
        <stp/>
        <stp>EBOND_LDN|17059150</stp>
        <stp>-18562</stp>
        <stp>RMDS</stp>
        <stp/>
        <stp/>
        <tr r="AS1052" s="1"/>
      </tp>
      <tp>
        <v>67.348794807055995</v>
        <stp/>
        <stp>EBOND_LDN|17059150</stp>
        <stp>-18560</stp>
        <stp>RMDS</stp>
        <stp/>
        <stp/>
        <tr r="AR1052" s="1"/>
      </tp>
      <tp>
        <v>112.637622269354</v>
        <stp/>
        <stp>EBOND_LDN|16119344</stp>
        <stp>-18562</stp>
        <stp>RMDS</stp>
        <stp/>
        <stp/>
        <tr r="AS475" s="1"/>
      </tp>
      <tp>
        <v>125.023967250033</v>
        <stp/>
        <stp>EBOND_LDN|16119344</stp>
        <stp>-18560</stp>
        <stp>RMDS</stp>
        <stp/>
        <stp/>
        <tr r="AR475" s="1"/>
      </tp>
      <tp>
        <v>66.385341263222998</v>
        <stp/>
        <stp>EBOND_LDN|16709275</stp>
        <stp>-18562</stp>
        <stp>RMDS</stp>
        <stp/>
        <stp/>
        <tr r="AS875" s="1"/>
      </tp>
      <tp>
        <v>72.511540875102</v>
        <stp/>
        <stp>EBOND_LDN|16709275</stp>
        <stp>-18560</stp>
        <stp>RMDS</stp>
        <stp/>
        <stp/>
        <tr r="AR875" s="1"/>
      </tp>
      <tp>
        <v>57.178879724951003</v>
        <stp/>
        <stp>EBOND_LDN|13469853</stp>
        <stp>-18562</stp>
        <stp>RMDS</stp>
        <stp/>
        <stp/>
        <tr r="AS787" s="1"/>
      </tp>
      <tp>
        <v>60.601455011475998</v>
        <stp/>
        <stp>EBOND_LDN|13469853</stp>
        <stp>-18560</stp>
        <stp>RMDS</stp>
        <stp/>
        <stp/>
        <tr r="AR787" s="1"/>
      </tp>
      <tp>
        <v>92.443028683617001</v>
        <stp/>
        <stp>EBOND_LDN|19759360</stp>
        <stp>-18562</stp>
        <stp>RMDS</stp>
        <stp/>
        <stp/>
        <tr r="AS1128" s="1"/>
      </tp>
      <tp>
        <v>98.103563585798994</v>
        <stp/>
        <stp>EBOND_LDN|19759360</stp>
        <stp>-18560</stp>
        <stp>RMDS</stp>
        <stp/>
        <stp/>
        <tr r="AR1128" s="1"/>
      </tp>
      <tp>
        <v>0</v>
        <stp/>
        <stp>EBOND_LDN|18079002</stp>
        <stp>-18562</stp>
        <stp>RMDS</stp>
        <stp/>
        <stp/>
        <tr r="AS1089" s="1"/>
      </tp>
      <tp>
        <v>0</v>
        <stp/>
        <stp>EBOND_LDN|18079002</stp>
        <stp>-18560</stp>
        <stp>RMDS</stp>
        <stp/>
        <stp/>
        <tr r="AR1089" s="1"/>
      </tp>
      <tp t="s">
        <v>#N/A</v>
        <stp/>
        <stp>EBOND_LDN|19028817</stp>
        <stp>-18562</stp>
        <stp>RMDS</stp>
        <stp/>
        <stp/>
        <tr r="AS68" s="1"/>
      </tp>
      <tp t="s">
        <v>#N/A</v>
        <stp/>
        <stp>EBOND_LDN|19028817</stp>
        <stp>-18560</stp>
        <stp>RMDS</stp>
        <stp/>
        <stp/>
        <tr r="AR68" s="1"/>
      </tp>
      <tp>
        <v>0</v>
        <stp/>
        <stp>EBOND_LDN|10628097</stp>
        <stp>-18560</stp>
        <stp>RMDS</stp>
        <stp/>
        <stp/>
        <tr r="AR1249" s="1"/>
      </tp>
      <tp>
        <v>0</v>
        <stp/>
        <stp>EBOND_LDN|10628097</stp>
        <stp>-18562</stp>
        <stp>RMDS</stp>
        <stp/>
        <stp/>
        <tr r="AS1249" s="1"/>
      </tp>
      <tp>
        <v>54.463239697535002</v>
        <stp/>
        <stp>EBOND_LDN|17118104</stp>
        <stp>-18562</stp>
        <stp>RMDS</stp>
        <stp/>
        <stp/>
        <tr r="AS415" s="1"/>
      </tp>
      <tp>
        <v>62.073368880743999</v>
        <stp/>
        <stp>EBOND_LDN|17118104</stp>
        <stp>-18560</stp>
        <stp>RMDS</stp>
        <stp/>
        <stp/>
        <tr r="AR415" s="1"/>
      </tp>
      <tp>
        <v>59.603803767936</v>
        <stp/>
        <stp>EBOND_LDN|16758300</stp>
        <stp>-18560</stp>
        <stp>RMDS</stp>
        <stp/>
        <stp/>
        <tr r="AR934" s="1"/>
      </tp>
      <tp>
        <v>105.399998106938</v>
        <stp/>
        <stp>EBOND_LDN|17478232</stp>
        <stp>-18560</stp>
        <stp>RMDS</stp>
        <stp/>
        <stp/>
        <tr r="AR1181" s="1"/>
      </tp>
      <tp>
        <v>54.965199248673002</v>
        <stp/>
        <stp>EBOND_LDN|16758300</stp>
        <stp>-18562</stp>
        <stp>RMDS</stp>
        <stp/>
        <stp/>
        <tr r="AS934" s="1"/>
      </tp>
      <tp>
        <v>100.89529800946001</v>
        <stp/>
        <stp>EBOND_LDN|17478232</stp>
        <stp>-18562</stp>
        <stp>RMDS</stp>
        <stp/>
        <stp/>
        <tr r="AS1181" s="1"/>
      </tp>
      <tp>
        <v>97.304929004046002</v>
        <stp/>
        <stp>EBOND_LDN|15318114</stp>
        <stp>-18560</stp>
        <stp>RMDS</stp>
        <stp/>
        <stp/>
        <tr r="AR1127" s="1"/>
      </tp>
      <tp>
        <v>81.705938619654006</v>
        <stp/>
        <stp>EBOND_LDN|15318114</stp>
        <stp>-18562</stp>
        <stp>RMDS</stp>
        <stp/>
        <stp/>
        <tr r="AS1127" s="1"/>
      </tp>
      <tp>
        <v>67.484279745576998</v>
        <stp/>
        <stp>EBOND_LDN|19928437</stp>
        <stp>-18560</stp>
        <stp>RMDS</stp>
        <stp/>
        <stp/>
        <tr r="AR1001" s="1"/>
      </tp>
      <tp>
        <v>60.424698383406003</v>
        <stp/>
        <stp>EBOND_LDN|19928437</stp>
        <stp>-18562</stp>
        <stp>RMDS</stp>
        <stp/>
        <stp/>
        <tr r="AS1001" s="1"/>
      </tp>
      <tp>
        <v>77.222072569567999</v>
        <stp/>
        <stp>EBOND_LDN|21238156</stp>
        <stp>-18560</stp>
        <stp>RMDS</stp>
        <stp/>
        <stp/>
        <tr r="AR289" s="1"/>
      </tp>
      <tp>
        <v>77.222072569567999</v>
        <stp/>
        <stp>EBOND_LDN|21238156</stp>
        <stp>-18562</stp>
        <stp>RMDS</stp>
        <stp/>
        <stp/>
        <tr r="AS289" s="1"/>
      </tp>
      <tp>
        <v>160.20485819826601</v>
        <stp/>
        <stp>EBOND_LDN|21239266</stp>
        <stp>-18562</stp>
        <stp>RMDS</stp>
        <stp/>
        <stp/>
        <tr r="AS507" s="1"/>
      </tp>
      <tp>
        <v>160.20485819826601</v>
        <stp/>
        <stp>EBOND_LDN|21239266</stp>
        <stp>-18560</stp>
        <stp>RMDS</stp>
        <stp/>
        <stp/>
        <tr r="AR507" s="1"/>
      </tp>
      <tp>
        <v>96.277108572166995</v>
        <stp/>
        <stp>EBOND_LDN|21159600</stp>
        <stp>-18562</stp>
        <stp>RMDS</stp>
        <stp/>
        <stp/>
        <tr r="AS380" s="1"/>
      </tp>
      <tp>
        <v>104.923122997631</v>
        <stp/>
        <stp>EBOND_LDN|21159600</stp>
        <stp>-18560</stp>
        <stp>RMDS</stp>
        <stp/>
        <stp/>
        <tr r="AR380" s="1"/>
      </tp>
      <tp>
        <v>87.002890988575999</v>
        <stp/>
        <stp>EBOND_LDN|21139966</stp>
        <stp>-18560</stp>
        <stp>RMDS</stp>
        <stp/>
        <stp/>
        <tr r="AR401" s="1"/>
      </tp>
      <tp>
        <v>77.670092180905996</v>
        <stp/>
        <stp>EBOND_LDN|21139966</stp>
        <stp>-18562</stp>
        <stp>RMDS</stp>
        <stp/>
        <stp/>
        <tr r="AS401" s="1"/>
      </tp>
      <tp>
        <v>20.535634998732998</v>
        <stp/>
        <stp>EBOND_LDN|10755320</stp>
        <stp>-18562</stp>
        <stp>RMDS</stp>
        <stp/>
        <stp/>
        <tr r="AS455" s="1"/>
      </tp>
      <tp>
        <v>44.320252930187998</v>
        <stp/>
        <stp>EBOND_LDN|10755320</stp>
        <stp>-18560</stp>
        <stp>RMDS</stp>
        <stp/>
        <stp/>
        <tr r="AR455" s="1"/>
      </tp>
      <tp>
        <v>71.488216753483002</v>
        <stp/>
        <stp>EBOND_LDN|10555200</stp>
        <stp>-18562</stp>
        <stp>RMDS</stp>
        <stp/>
        <stp/>
        <tr r="AS326" s="1"/>
      </tp>
      <tp>
        <v>85.523897735909003</v>
        <stp/>
        <stp>EBOND_LDN|10555200</stp>
        <stp>-18560</stp>
        <stp>RMDS</stp>
        <stp/>
        <stp/>
        <tr r="AR326" s="1"/>
      </tp>
      <tp>
        <v>80.461030396713994</v>
        <stp/>
        <stp>EBOND_LDN|11205015</stp>
        <stp>-18560</stp>
        <stp>RMDS</stp>
        <stp/>
        <stp/>
        <tr r="AR806" s="1"/>
      </tp>
      <tp>
        <v>65.981729423779996</v>
        <stp/>
        <stp>EBOND_LDN|11205015</stp>
        <stp>-18562</stp>
        <stp>RMDS</stp>
        <stp/>
        <stp/>
        <tr r="AS806" s="1"/>
      </tp>
      <tp>
        <v>0</v>
        <stp/>
        <stp>EBOND_LDN|10945001</stp>
        <stp>-18562</stp>
        <stp>RMDS</stp>
        <stp/>
        <stp/>
        <tr r="AS943" s="1"/>
      </tp>
      <tp>
        <v>0</v>
        <stp/>
        <stp>EBOND_LDN|10945001</stp>
        <stp>-18560</stp>
        <stp>RMDS</stp>
        <stp/>
        <stp/>
        <tr r="AR943" s="1"/>
      </tp>
      <tp>
        <v>298.369303958584</v>
        <stp/>
        <stp>EBOND_LDN|21266113</stp>
        <stp>-18560</stp>
        <stp>RMDS</stp>
        <stp/>
        <stp/>
        <tr r="AR389" s="1"/>
      </tp>
      <tp>
        <v>298.369303958584</v>
        <stp/>
        <stp>EBOND_LDN|21266113</stp>
        <stp>-18562</stp>
        <stp>RMDS</stp>
        <stp/>
        <stp/>
        <tr r="AS389" s="1"/>
      </tp>
      <tp>
        <v>75.816929024119005</v>
        <stp/>
        <stp>EBOND_LDN|12755400</stp>
        <stp>-18560</stp>
        <stp>RMDS</stp>
        <stp/>
        <stp/>
        <tr r="AR897" s="1"/>
      </tp>
      <tp>
        <v>107.80694968652099</v>
        <stp/>
        <stp>EBOND_LDN|16045071</stp>
        <stp>-18560</stp>
        <stp>RMDS</stp>
        <stp/>
        <stp/>
        <tr r="AR1167" s="1"/>
      </tp>
      <tp>
        <v>71.603148546680004</v>
        <stp/>
        <stp>EBOND_LDN|12755400</stp>
        <stp>-18562</stp>
        <stp>RMDS</stp>
        <stp/>
        <stp/>
        <tr r="AS897" s="1"/>
      </tp>
      <tp>
        <v>90.249816127502001</v>
        <stp/>
        <stp>EBOND_LDN|16045071</stp>
        <stp>-18562</stp>
        <stp>RMDS</stp>
        <stp/>
        <stp/>
        <tr r="AS1167" s="1"/>
      </tp>
      <tp t="s">
        <v>on</v>
        <stp/>
        <stp>EBOND_LDN|16682295</stp>
        <stp>-20271</stp>
        <stp>RMDS</stp>
        <stp/>
        <stp/>
        <tr r="K1197" s="1"/>
      </tp>
      <tp t="s">
        <v>.35</v>
        <stp/>
        <stp>EBOND_LDN|16682295</stp>
        <stp>-20270</stp>
        <stp>RMDS</stp>
        <stp/>
        <stp/>
        <tr r="J1197" s="1"/>
      </tp>
      <tp t="s">
        <v>bb</v>
        <stp/>
        <stp>EBOND_LDN|16682295</stp>
        <stp>-20268</stp>
        <stp>RMDS</stp>
        <stp/>
        <stp/>
        <tr r="I1197" s="1"/>
      </tp>
      <tp>
        <v>30.970745267213999</v>
        <stp/>
        <stp>EBOND_LDN|11745831</stp>
        <stp>-18562</stp>
        <stp>RMDS</stp>
        <stp/>
        <stp/>
        <tr r="AS757" s="1"/>
      </tp>
      <tp>
        <v>57.609316181506998</v>
        <stp/>
        <stp>EBOND_LDN|11745831</stp>
        <stp>-18560</stp>
        <stp>RMDS</stp>
        <stp/>
        <stp/>
        <tr r="AR757" s="1"/>
      </tp>
      <tp>
        <v>93.997791206380001</v>
        <stp/>
        <stp>EBOND_LDN|10515844</stp>
        <stp>-18562</stp>
        <stp>RMDS</stp>
        <stp/>
        <stp/>
        <tr r="AS1175" s="1"/>
      </tp>
      <tp>
        <v>99.629486736611995</v>
        <stp/>
        <stp>EBOND_LDN|10515844</stp>
        <stp>-18560</stp>
        <stp>RMDS</stp>
        <stp/>
        <stp/>
        <tr r="AR1175" s="1"/>
      </tp>
      <tp t="s">
        <v>0.5</v>
        <stp/>
        <stp>EBOND_LDN|16342859</stp>
        <stp>-20270</stp>
        <stp>RMDS</stp>
        <stp/>
        <stp/>
        <tr r="J297" s="1"/>
      </tp>
      <tp t="s">
        <v>on</v>
        <stp/>
        <stp>EBOND_LDN|16342859</stp>
        <stp>-20271</stp>
        <stp>RMDS</stp>
        <stp/>
        <stp/>
        <tr r="K297" s="1"/>
      </tp>
      <tp t="s">
        <v>m</v>
        <stp/>
        <stp>EBOND_LDN|16342859</stp>
        <stp>-20268</stp>
        <stp>RMDS</stp>
        <stp/>
        <stp/>
        <tr r="I297" s="1"/>
      </tp>
      <tp>
        <v>100.249007401562</v>
        <stp/>
        <stp>EBOND_LDN|20027117</stp>
        <stp>-18562</stp>
        <stp>RMDS</stp>
        <stp/>
        <stp/>
        <tr r="AS909" s="1"/>
      </tp>
      <tp>
        <v>108.530218628011</v>
        <stp/>
        <stp>EBOND_LDN|20027107</stp>
        <stp>-18562</stp>
        <stp>RMDS</stp>
        <stp/>
        <stp/>
        <tr r="AS46" s="1"/>
      </tp>
      <tp t="s">
        <v>.6</v>
        <stp/>
        <stp>EBOND_LDN|14343419</stp>
        <stp>-20270</stp>
        <stp>RMDS</stp>
        <stp/>
        <stp/>
        <tr r="J1117" s="1"/>
      </tp>
      <tp>
        <v>115.04040242876199</v>
        <stp/>
        <stp>EBOND_LDN|20027117</stp>
        <stp>-18560</stp>
        <stp>RMDS</stp>
        <stp/>
        <stp/>
        <tr r="AR909" s="1"/>
      </tp>
      <tp t="s">
        <v>on</v>
        <stp/>
        <stp>EBOND_LDN|14343419</stp>
        <stp>-20271</stp>
        <stp>RMDS</stp>
        <stp/>
        <stp/>
        <tr r="K1117" s="1"/>
      </tp>
      <tp>
        <v>114.990371661769</v>
        <stp/>
        <stp>EBOND_LDN|20027107</stp>
        <stp>-18560</stp>
        <stp>RMDS</stp>
        <stp/>
        <stp/>
        <tr r="AR46" s="1"/>
      </tp>
      <tp>
        <v>163.59638618133499</v>
        <stp/>
        <stp>EBOND_LDN|21167053</stp>
        <stp>-18562</stp>
        <stp>RMDS</stp>
        <stp/>
        <stp/>
        <tr r="AS917" s="1"/>
      </tp>
      <tp>
        <v>169.973147528559</v>
        <stp/>
        <stp>EBOND_LDN|21167053</stp>
        <stp>-18560</stp>
        <stp>RMDS</stp>
        <stp/>
        <stp/>
        <tr r="AR917" s="1"/>
      </tp>
      <tp t="s">
        <v>b</v>
        <stp/>
        <stp>EBOND_LDN|14343419</stp>
        <stp>-20268</stp>
        <stp>RMDS</stp>
        <stp/>
        <stp/>
        <tr r="I1117" s="1"/>
      </tp>
      <tp t="s">
        <v>.5</v>
        <stp/>
        <stp>EBOND_LDN|16693264</stp>
        <stp>-20270</stp>
        <stp>RMDS</stp>
        <stp/>
        <stp/>
        <tr r="J1236" s="1"/>
      </tp>
      <tp t="s">
        <v>on</v>
        <stp/>
        <stp>EBOND_LDN|16693264</stp>
        <stp>-20271</stp>
        <stp>RMDS</stp>
        <stp/>
        <stp/>
        <tr r="K1236" s="1"/>
      </tp>
      <tp t="s">
        <v>on</v>
        <stp/>
        <stp>EBOND_LDN|13593764</stp>
        <stp>-20271</stp>
        <stp>RMDS</stp>
        <stp/>
        <stp/>
        <tr r="K494" s="1"/>
      </tp>
      <tp t="s">
        <v>.7</v>
        <stp/>
        <stp>EBOND_LDN|13593764</stp>
        <stp>-20270</stp>
        <stp>RMDS</stp>
        <stp/>
        <stp/>
        <tr r="J494" s="1"/>
      </tp>
      <tp t="s">
        <v>m</v>
        <stp/>
        <stp>EBOND_LDN|16693264</stp>
        <stp>-20268</stp>
        <stp>RMDS</stp>
        <stp/>
        <stp/>
        <tr r="I1236" s="1"/>
      </tp>
      <tp t="s">
        <v>m</v>
        <stp/>
        <stp>EBOND_LDN|13593764</stp>
        <stp>-20268</stp>
        <stp>RMDS</stp>
        <stp/>
        <stp/>
        <tr r="I494" s="1"/>
      </tp>
      <tp>
        <v>117.33128960936099</v>
        <stp/>
        <stp>EBOND_LDN|15504105</stp>
        <stp>-18562</stp>
        <stp>RMDS</stp>
        <stp/>
        <stp/>
        <tr r="AS941" s="1"/>
      </tp>
      <tp>
        <v>129.80113640254399</v>
        <stp/>
        <stp>EBOND_LDN|15504105</stp>
        <stp>-18560</stp>
        <stp>RMDS</stp>
        <stp/>
        <stp/>
        <tr r="AR941" s="1"/>
      </tp>
      <tp>
        <v>76.138913433830993</v>
        <stp/>
        <stp>EBOND_LDN|20317864</stp>
        <stp>-18562</stp>
        <stp>RMDS</stp>
        <stp/>
        <stp/>
        <tr r="AS528" s="1"/>
      </tp>
      <tp>
        <v>86.198498767836995</v>
        <stp/>
        <stp>EBOND_LDN|20317864</stp>
        <stp>-18560</stp>
        <stp>RMDS</stp>
        <stp/>
        <stp/>
        <tr r="AR528" s="1"/>
      </tp>
      <tp>
        <v>234.4108549284</v>
        <stp/>
        <stp>EBOND_LDN|13947321</stp>
        <stp>-18560</stp>
        <stp>RMDS</stp>
        <stp/>
        <stp/>
        <tr r="AR487" s="1"/>
      </tp>
      <tp>
        <v>223.97094492482799</v>
        <stp/>
        <stp>EBOND_LDN|13947321</stp>
        <stp>-18562</stp>
        <stp>RMDS</stp>
        <stp/>
        <stp/>
        <tr r="AS487" s="1"/>
      </tp>
      <tp t="s">
        <v>bb</v>
        <stp/>
        <stp>EBOND_LDN|10340709</stp>
        <stp>-20268</stp>
        <stp>RMDS</stp>
        <stp/>
        <stp/>
        <tr r="I834" s="1"/>
      </tp>
      <tp>
        <v>0</v>
        <stp/>
        <stp>EBOND_LDN|13747571</stp>
        <stp>-18562</stp>
        <stp>RMDS</stp>
        <stp/>
        <stp/>
        <tr r="AS1024" s="1"/>
      </tp>
      <tp t="s">
        <v>on</v>
        <stp/>
        <stp>EBOND_LDN|10340709</stp>
        <stp>-20271</stp>
        <stp>RMDS</stp>
        <stp/>
        <stp/>
        <tr r="K834" s="1"/>
      </tp>
      <tp t="s">
        <v>0.5</v>
        <stp/>
        <stp>EBOND_LDN|10340709</stp>
        <stp>-20270</stp>
        <stp>RMDS</stp>
        <stp/>
        <stp/>
        <tr r="J834" s="1"/>
      </tp>
      <tp>
        <v>0</v>
        <stp/>
        <stp>EBOND_LDN|13747571</stp>
        <stp>-18560</stp>
        <stp>RMDS</stp>
        <stp/>
        <stp/>
        <tr r="AR1024" s="1"/>
      </tp>
      <tp>
        <v>79.086895539761997</v>
        <stp/>
        <stp>EBOND_LDN|15717114</stp>
        <stp>-18560</stp>
        <stp>RMDS</stp>
        <stp/>
        <stp/>
        <tr r="AR1172" s="1"/>
      </tp>
      <tp>
        <v>72.387980709862006</v>
        <stp/>
        <stp>EBOND_LDN|15717114</stp>
        <stp>-18562</stp>
        <stp>RMDS</stp>
        <stp/>
        <stp/>
        <tr r="AS1172" s="1"/>
      </tp>
      <tp>
        <v>68.178194504586003</v>
        <stp/>
        <stp>EBOND_LDN|16067963</stp>
        <stp>-18560</stp>
        <stp>RMDS</stp>
        <stp/>
        <stp/>
        <tr r="AR791" s="1"/>
      </tp>
      <tp>
        <v>64.541302288511005</v>
        <stp/>
        <stp>EBOND_LDN|16067963</stp>
        <stp>-18562</stp>
        <stp>RMDS</stp>
        <stp/>
        <stp/>
        <tr r="AS791" s="1"/>
      </tp>
      <tp>
        <v>188.38156963061499</v>
        <stp/>
        <stp>EBOND_LDN|14657850</stp>
        <stp>-18560</stp>
        <stp>RMDS</stp>
        <stp/>
        <stp/>
        <tr r="AR142" s="1"/>
      </tp>
      <tp>
        <v>176.49356894743499</v>
        <stp/>
        <stp>EBOND_LDN|14657850</stp>
        <stp>-18562</stp>
        <stp>RMDS</stp>
        <stp/>
        <stp/>
        <tr r="AS142" s="1"/>
      </tp>
      <tp>
        <v>95.982591451803003</v>
        <stp/>
        <stp>EBOND_LDN|13946031</stp>
        <stp>-18560</stp>
        <stp>RMDS</stp>
        <stp/>
        <stp/>
        <tr r="AR859" s="1"/>
      </tp>
      <tp>
        <v>87.607817499331006</v>
        <stp/>
        <stp>EBOND_LDN|13946031</stp>
        <stp>-18562</stp>
        <stp>RMDS</stp>
        <stp/>
        <stp/>
        <tr r="AS859" s="1"/>
      </tp>
      <tp>
        <v>0</v>
        <stp/>
        <stp>EBOND_LDN|20105375</stp>
        <stp>-18560</stp>
        <stp>RMDS</stp>
        <stp/>
        <stp/>
        <tr r="AR1260" s="1"/>
      </tp>
      <tp>
        <v>0</v>
        <stp/>
        <stp>EBOND_LDN|20105375</stp>
        <stp>-18562</stp>
        <stp>RMDS</stp>
        <stp/>
        <stp/>
        <tr r="AS1260" s="1"/>
      </tp>
      <tp>
        <v>97.712125910687007</v>
        <stp/>
        <stp>EBOND_LDN|21065793</stp>
        <stp>-18562</stp>
        <stp>RMDS</stp>
        <stp/>
        <stp/>
        <tr r="AS1220" s="1"/>
      </tp>
      <tp>
        <v>102.164913449683</v>
        <stp/>
        <stp>EBOND_LDN|21065793</stp>
        <stp>-18560</stp>
        <stp>RMDS</stp>
        <stp/>
        <stp/>
        <tr r="AR1220" s="1"/>
      </tp>
      <tp>
        <v>113.626999746197</v>
        <stp/>
        <stp>EBOND_LDN|17926177</stp>
        <stp>-18560</stp>
        <stp>RMDS</stp>
        <stp/>
        <stp/>
        <tr r="AR702" s="1"/>
      </tp>
      <tp>
        <v>108.47494714940299</v>
        <stp/>
        <stp>EBOND_LDN|17926177</stp>
        <stp>-18562</stp>
        <stp>RMDS</stp>
        <stp/>
        <stp/>
        <tr r="AS702" s="1"/>
      </tp>
      <tp t="s">
        <v>b</v>
        <stp/>
        <stp>EBOND_LDN|21252428</stp>
        <stp>-20268</stp>
        <stp>RMDS</stp>
        <stp/>
        <stp/>
        <tr r="I554" s="1"/>
      </tp>
      <tp t="s">
        <v>.8</v>
        <stp/>
        <stp>EBOND_LDN|21252428</stp>
        <stp>-20270</stp>
        <stp>RMDS</stp>
        <stp/>
        <stp/>
        <tr r="J554" s="1"/>
      </tp>
      <tp t="s">
        <v>on</v>
        <stp/>
        <stp>EBOND_LDN|21252428</stp>
        <stp>-20271</stp>
        <stp>RMDS</stp>
        <stp/>
        <stp/>
        <tr r="K554" s="1"/>
      </tp>
      <tp>
        <v>0</v>
        <stp/>
        <stp>EBOND_LDN|19236656</stp>
        <stp>-18560</stp>
        <stp>RMDS</stp>
        <stp/>
        <stp/>
        <tr r="AR1258" s="1"/>
      </tp>
      <tp>
        <v>86.376011109624997</v>
        <stp/>
        <stp>EBOND_LDN|17216864</stp>
        <stp>-18562</stp>
        <stp>RMDS</stp>
        <stp/>
        <stp/>
        <tr r="AS680" s="1"/>
      </tp>
      <tp>
        <v>0</v>
        <stp/>
        <stp>EBOND_LDN|19236656</stp>
        <stp>-18562</stp>
        <stp>RMDS</stp>
        <stp/>
        <stp/>
        <tr r="AS1258" s="1"/>
      </tp>
      <tp>
        <v>92.547012432372</v>
        <stp/>
        <stp>EBOND_LDN|17216864</stp>
        <stp>-18560</stp>
        <stp>RMDS</stp>
        <stp/>
        <stp/>
        <tr r="AR680" s="1"/>
      </tp>
      <tp>
        <v>111.971633917799</v>
        <stp/>
        <stp>EBOND_LDN|21172362</stp>
        <stp>-18560</stp>
        <stp>RMDS</stp>
        <stp/>
        <stp/>
        <tr r="AR513" s="1"/>
      </tp>
      <tp>
        <v>105.137326261041</v>
        <stp/>
        <stp>EBOND_LDN|21172362</stp>
        <stp>-18562</stp>
        <stp>RMDS</stp>
        <stp/>
        <stp/>
        <tr r="AS513" s="1"/>
      </tp>
      <tp t="s">
        <v>m</v>
        <stp/>
        <stp>EBOND_LDN|15256458</stp>
        <stp>-20268</stp>
        <stp>RMDS</stp>
        <stp/>
        <stp/>
        <tr r="I431" s="1"/>
      </tp>
      <tp>
        <v>4.3455595456309997</v>
        <stp/>
        <stp>EBOND_LDN|17421647</stp>
        <stp>-18562</stp>
        <stp>RMDS</stp>
        <stp/>
        <stp/>
        <tr r="AS835" s="1"/>
      </tp>
      <tp>
        <v>15.370059258989</v>
        <stp/>
        <stp>EBOND_LDN|17421647</stp>
        <stp>-18560</stp>
        <stp>RMDS</stp>
        <stp/>
        <stp/>
        <tr r="AR835" s="1"/>
      </tp>
      <tp>
        <v>140.80303308025699</v>
        <stp/>
        <stp>EBOND_LDN|21232116</stp>
        <stp>-18560</stp>
        <stp>RMDS</stp>
        <stp/>
        <stp/>
        <tr r="AR57" s="1"/>
      </tp>
      <tp>
        <v>140.80303308025699</v>
        <stp/>
        <stp>EBOND_LDN|21232116</stp>
        <stp>-18562</stp>
        <stp>RMDS</stp>
        <stp/>
        <stp/>
        <tr r="AS57" s="1"/>
      </tp>
      <tp t="s">
        <v>on</v>
        <stp/>
        <stp>EBOND_LDN|15256458</stp>
        <stp>-20271</stp>
        <stp>RMDS</stp>
        <stp/>
        <stp/>
        <tr r="K431" s="1"/>
      </tp>
      <tp t="s">
        <v>.4</v>
        <stp/>
        <stp>EBOND_LDN|15256458</stp>
        <stp>-20270</stp>
        <stp>RMDS</stp>
        <stp/>
        <stp/>
        <tr r="J431" s="1"/>
      </tp>
      <tp t="s">
        <v>m</v>
        <stp/>
        <stp>EBOND_LDN|13696674</stp>
        <stp>-20268</stp>
        <stp>RMDS</stp>
        <stp/>
        <stp/>
        <tr r="I916" s="1"/>
      </tp>
      <tp t="s">
        <v>m</v>
        <stp/>
        <stp>EBOND_LDN|20295564</stp>
        <stp>-20268</stp>
        <stp>RMDS</stp>
        <stp/>
        <stp/>
        <tr r="I642" s="1"/>
      </tp>
      <tp t="s">
        <v>bb</v>
        <stp/>
        <stp>EBOND_LDN|20295574</stp>
        <stp>-20268</stp>
        <stp>RMDS</stp>
        <stp/>
        <stp/>
        <tr r="I641" s="1"/>
      </tp>
      <tp t="s">
        <v>on</v>
        <stp/>
        <stp>EBOND_LDN|13696674</stp>
        <stp>-20271</stp>
        <stp>RMDS</stp>
        <stp/>
        <stp/>
        <tr r="K916" s="1"/>
      </tp>
      <tp t="s">
        <v>0.5</v>
        <stp/>
        <stp>EBOND_LDN|13696674</stp>
        <stp>-20270</stp>
        <stp>RMDS</stp>
        <stp/>
        <stp/>
        <tr r="J916" s="1"/>
      </tp>
      <tp t="s">
        <v>.35</v>
        <stp/>
        <stp>EBOND_LDN|20295564</stp>
        <stp>-20270</stp>
        <stp>RMDS</stp>
        <stp/>
        <stp/>
        <tr r="J642" s="1"/>
      </tp>
      <tp t="s">
        <v>on</v>
        <stp/>
        <stp>EBOND_LDN|20295574</stp>
        <stp>-20271</stp>
        <stp>RMDS</stp>
        <stp/>
        <stp/>
        <tr r="K641" s="1"/>
      </tp>
      <tp t="s">
        <v>on</v>
        <stp/>
        <stp>EBOND_LDN|20295564</stp>
        <stp>-20271</stp>
        <stp>RMDS</stp>
        <stp/>
        <stp/>
        <tr r="K642" s="1"/>
      </tp>
      <tp t="s">
        <v>.25</v>
        <stp/>
        <stp>EBOND_LDN|20295574</stp>
        <stp>-20270</stp>
        <stp>RMDS</stp>
        <stp/>
        <stp/>
        <tr r="J641" s="1"/>
      </tp>
      <tp>
        <v>84.142243468697998</v>
        <stp/>
        <stp>EBOND_LDN|10040371</stp>
        <stp>-18560</stp>
        <stp>RMDS</stp>
        <stp/>
        <stp/>
        <tr r="AR1201" s="1"/>
      </tp>
      <tp>
        <v>73.916948777415001</v>
        <stp/>
        <stp>EBOND_LDN|10040371</stp>
        <stp>-18562</stp>
        <stp>RMDS</stp>
        <stp/>
        <stp/>
        <tr r="AS1201" s="1"/>
      </tp>
      <tp>
        <v>56.160730837620001</v>
        <stp/>
        <stp>EBOND_LDN|15050710</stp>
        <stp>-18562</stp>
        <stp>RMDS</stp>
        <stp/>
        <stp/>
        <tr r="AS549" s="1"/>
      </tp>
      <tp>
        <v>63.939406052597</v>
        <stp/>
        <stp>EBOND_LDN|15050710</stp>
        <stp>-18560</stp>
        <stp>RMDS</stp>
        <stp/>
        <stp/>
        <tr r="AR549" s="1"/>
      </tp>
      <tp>
        <v>88.866500321318995</v>
        <stp/>
        <stp>EBOND_LDN|15720547</stp>
        <stp>-18560</stp>
        <stp>RMDS</stp>
        <stp/>
        <stp/>
        <tr r="AR1223" s="1"/>
      </tp>
      <tp>
        <v>78.191418251998996</v>
        <stp/>
        <stp>EBOND_LDN|15720547</stp>
        <stp>-18562</stp>
        <stp>RMDS</stp>
        <stp/>
        <stp/>
        <tr r="AS1223" s="1"/>
      </tp>
      <tp>
        <v>80.698654944161007</v>
        <stp/>
        <stp>EBOND_LDN|17950070</stp>
        <stp>-18560</stp>
        <stp>RMDS</stp>
        <stp/>
        <stp/>
        <tr r="AR520" s="1"/>
      </tp>
      <tp>
        <v>74.581664290630997</v>
        <stp/>
        <stp>EBOND_LDN|17950070</stp>
        <stp>-18562</stp>
        <stp>RMDS</stp>
        <stp/>
        <stp/>
        <tr r="AS520" s="1"/>
      </tp>
      <tp>
        <v>63.419226622117002</v>
        <stp/>
        <stp>EBOND_LDN|17970092</stp>
        <stp>-18562</stp>
        <stp>RMDS</stp>
        <stp/>
        <stp/>
        <tr r="AS1108" s="1"/>
      </tp>
      <tp t="s">
        <v>1</v>
        <stp/>
        <stp>EBOND_LDN|21084725</stp>
        <stp>-20270</stp>
        <stp>RMDS</stp>
        <stp/>
        <stp/>
        <tr r="J517" s="1"/>
      </tp>
      <tp>
        <v>67.935287024320999</v>
        <stp/>
        <stp>EBOND_LDN|17970092</stp>
        <stp>-18560</stp>
        <stp>RMDS</stp>
        <stp/>
        <stp/>
        <tr r="AR1108" s="1"/>
      </tp>
      <tp t="s">
        <v>on</v>
        <stp/>
        <stp>EBOND_LDN|21084725</stp>
        <stp>-20271</stp>
        <stp>RMDS</stp>
        <stp/>
        <stp/>
        <tr r="K517" s="1"/>
      </tp>
      <tp t="s">
        <v>b</v>
        <stp/>
        <stp>EBOND_LDN|21084725</stp>
        <stp>-20268</stp>
        <stp>RMDS</stp>
        <stp/>
        <stp/>
        <tr r="I517" s="1"/>
      </tp>
      <tp>
        <v>0</v>
        <stp/>
        <stp>EBOND_LDN|16160233</stp>
        <stp>-18560</stp>
        <stp>RMDS</stp>
        <stp/>
        <stp/>
        <tr r="AR760" s="1"/>
      </tp>
      <tp>
        <v>0</v>
        <stp/>
        <stp>EBOND_LDN|16160233</stp>
        <stp>-18562</stp>
        <stp>RMDS</stp>
        <stp/>
        <stp/>
        <tr r="AS760" s="1"/>
      </tp>
      <tp>
        <v>138.94524745502801</v>
        <stp/>
        <stp>EBOND_LDN|19450230</stp>
        <stp>-18560</stp>
        <stp>RMDS</stp>
        <stp/>
        <stp/>
        <tr r="AR574" s="1"/>
      </tp>
      <tp>
        <v>131.764319739304</v>
        <stp/>
        <stp>EBOND_LDN|19450230</stp>
        <stp>-18562</stp>
        <stp>RMDS</stp>
        <stp/>
        <stp/>
        <tr r="AS574" s="1"/>
      </tp>
      <tp t="s">
        <v>on</v>
        <stp/>
        <stp>EBOND_LDN|11897994</stp>
        <stp>-20271</stp>
        <stp>RMDS</stp>
        <stp/>
        <stp/>
        <tr r="K229" s="1"/>
      </tp>
      <tp t="s">
        <v>0.35</v>
        <stp/>
        <stp>EBOND_LDN|11897994</stp>
        <stp>-20270</stp>
        <stp>RMDS</stp>
        <stp/>
        <stp/>
        <tr r="J229" s="1"/>
      </tp>
      <tp t="s">
        <v>b</v>
        <stp/>
        <stp>EBOND_LDN|11897994</stp>
        <stp>-20268</stp>
        <stp>RMDS</stp>
        <stp/>
        <stp/>
        <tr r="I229" s="1"/>
      </tp>
      <tp>
        <v>70.608702572298995</v>
        <stp/>
        <stp>EBOND_LDN|11950990</stp>
        <stp>-18562</stp>
        <stp>RMDS</stp>
        <stp/>
        <stp/>
        <tr r="AS304" s="1"/>
      </tp>
      <tp>
        <v>77.187829179389993</v>
        <stp/>
        <stp>EBOND_LDN|11950990</stp>
        <stp>-18560</stp>
        <stp>RMDS</stp>
        <stp/>
        <stp/>
        <tr r="AR304" s="1"/>
      </tp>
      <tp>
        <v>69.201234475706997</v>
        <stp/>
        <stp>EBOND_LDN|21063973</stp>
        <stp>-18560</stp>
        <stp>RMDS</stp>
        <stp/>
        <stp/>
        <tr r="AR936" s="1"/>
      </tp>
      <tp>
        <v>67.523166228700006</v>
        <stp/>
        <stp>EBOND_LDN|21063973</stp>
        <stp>-18562</stp>
        <stp>RMDS</stp>
        <stp/>
        <stp/>
        <tr r="AS936" s="1"/>
      </tp>
      <tp>
        <v>85.539989439223007</v>
        <stp/>
        <stp>EBOND_LDN|18860623</stp>
        <stp>-18560</stp>
        <stp>RMDS</stp>
        <stp/>
        <stp/>
        <tr r="AR349" s="1"/>
      </tp>
      <tp>
        <v>73.468575737562006</v>
        <stp/>
        <stp>EBOND_LDN|18860623</stp>
        <stp>-18562</stp>
        <stp>RMDS</stp>
        <stp/>
        <stp/>
        <tr r="AS349" s="1"/>
      </tp>
      <tp t="s">
        <v>on</v>
        <stp/>
        <stp>EBOND_LDN|12944029</stp>
        <stp>-20271</stp>
        <stp>RMDS</stp>
        <stp/>
        <stp/>
        <tr r="K452" s="1"/>
      </tp>
      <tp t="s">
        <v>.6</v>
        <stp/>
        <stp>EBOND_LDN|12944029</stp>
        <stp>-20270</stp>
        <stp>RMDS</stp>
        <stp/>
        <stp/>
        <tr r="J452" s="1"/>
      </tp>
      <tp t="s">
        <v>m</v>
        <stp/>
        <stp>EBOND_LDN|21157298</stp>
        <stp>-20268</stp>
        <stp>RMDS</stp>
        <stp/>
        <stp/>
        <tr r="I665" s="1"/>
      </tp>
      <tp t="s">
        <v>on</v>
        <stp/>
        <stp>EBOND_LDN|21157308</stp>
        <stp>-20271</stp>
        <stp>RMDS</stp>
        <stp/>
        <stp/>
        <tr r="K902" s="1"/>
      </tp>
      <tp t="s">
        <v>0.2</v>
        <stp/>
        <stp>EBOND_LDN|21157308</stp>
        <stp>-20270</stp>
        <stp>RMDS</stp>
        <stp/>
        <stp/>
        <tr r="J902" s="1"/>
      </tp>
      <tp t="s">
        <v>.15</v>
        <stp/>
        <stp>EBOND_LDN|21157298</stp>
        <stp>-20270</stp>
        <stp>RMDS</stp>
        <stp/>
        <stp/>
        <tr r="J665" s="1"/>
      </tp>
      <tp t="s">
        <v>on</v>
        <stp/>
        <stp>EBOND_LDN|21157298</stp>
        <stp>-20271</stp>
        <stp>RMDS</stp>
        <stp/>
        <stp/>
        <tr r="K665" s="1"/>
      </tp>
      <tp t="s">
        <v>b</v>
        <stp/>
        <stp>EBOND_LDN|21157308</stp>
        <stp>-20268</stp>
        <stp>RMDS</stp>
        <stp/>
        <stp/>
        <tr r="I902" s="1"/>
      </tp>
      <tp t="s">
        <v>m</v>
        <stp/>
        <stp>EBOND_LDN|12944029</stp>
        <stp>-20268</stp>
        <stp>RMDS</stp>
        <stp/>
        <stp/>
        <tr r="I452" s="1"/>
      </tp>
      <tp t="s">
        <v>#N/A</v>
        <stp/>
        <stp>EBOND_LDN|17954328</stp>
        <stp>-20271</stp>
        <stp>RMDS</stp>
        <stp/>
        <stp/>
        <tr r="K129" s="1"/>
      </tp>
      <tp t="s">
        <v>#N/A</v>
        <stp/>
        <stp>EBOND_LDN|17954328</stp>
        <stp>-20270</stp>
        <stp>RMDS</stp>
        <stp/>
        <stp/>
        <tr r="J129" s="1"/>
      </tp>
      <tp>
        <v>37.951031555821999</v>
        <stp/>
        <stp>EBOND_LDN|15423097</stp>
        <stp>-18562</stp>
        <stp>RMDS</stp>
        <stp/>
        <stp/>
        <tr r="AS823" s="1"/>
      </tp>
      <tp>
        <v>45.853297951038002</v>
        <stp/>
        <stp>EBOND_LDN|15423097</stp>
        <stp>-18560</stp>
        <stp>RMDS</stp>
        <stp/>
        <stp/>
        <tr r="AR823" s="1"/>
      </tp>
      <tp t="s">
        <v>#N/A</v>
        <stp/>
        <stp>EBOND_LDN|17954328</stp>
        <stp>-20268</stp>
        <stp>RMDS</stp>
        <stp/>
        <stp/>
        <tr r="I129" s="1"/>
      </tp>
      <tp>
        <v>101.038470637999</v>
        <stp/>
        <stp>EBOND_LDN|19903245</stp>
        <stp>-18562</stp>
        <stp>RMDS</stp>
        <stp/>
        <stp/>
        <tr r="AS628" s="1"/>
      </tp>
      <tp>
        <v>104.928155966031</v>
        <stp/>
        <stp>EBOND_LDN|19903245</stp>
        <stp>-18560</stp>
        <stp>RMDS</stp>
        <stp/>
        <stp/>
        <tr r="AR628" s="1"/>
      </tp>
      <tp t="s">
        <v>.4</v>
        <stp/>
        <stp>EBOND_LDN|13684925</stp>
        <stp>-20270</stp>
        <stp>RMDS</stp>
        <stp/>
        <stp/>
        <tr r="J1100" s="1"/>
      </tp>
      <tp t="s">
        <v>on</v>
        <stp/>
        <stp>EBOND_LDN|13684925</stp>
        <stp>-20271</stp>
        <stp>RMDS</stp>
        <stp/>
        <stp/>
        <tr r="K1100" s="1"/>
      </tp>
      <tp t="s">
        <v>bb</v>
        <stp/>
        <stp>EBOND_LDN|13684925</stp>
        <stp>-20268</stp>
        <stp>RMDS</stp>
        <stp/>
        <stp/>
        <tr r="I1100" s="1"/>
      </tp>
      <tp>
        <v>94.623620784685002</v>
        <stp/>
        <stp>EBOND_LDN|19863713</stp>
        <stp>-18562</stp>
        <stp>RMDS</stp>
        <stp/>
        <stp/>
        <tr r="AS440" s="1"/>
      </tp>
      <tp>
        <v>100.46534128393699</v>
        <stp/>
        <stp>EBOND_LDN|19863713</stp>
        <stp>-18560</stp>
        <stp>RMDS</stp>
        <stp/>
        <stp/>
        <tr r="AR440" s="1"/>
      </tp>
      <tp>
        <v>82.615274942452004</v>
        <stp/>
        <stp>EBOND_LDN|14233916</stp>
        <stp>-18560</stp>
        <stp>RMDS</stp>
        <stp/>
        <stp/>
        <tr r="AR293" s="1"/>
      </tp>
      <tp>
        <v>89.281169826226005</v>
        <stp/>
        <stp>EBOND_LDN|18543541</stp>
        <stp>-18562</stp>
        <stp>RMDS</stp>
        <stp/>
        <stp/>
        <tr r="AS739" s="1"/>
      </tp>
      <tp>
        <v>116.878564898405</v>
        <stp/>
        <stp>EBOND_LDN|14233906</stp>
        <stp>-18560</stp>
        <stp>RMDS</stp>
        <stp/>
        <stp/>
        <tr r="AR558" s="1"/>
      </tp>
      <tp>
        <v>76.627074216656993</v>
        <stp/>
        <stp>EBOND_LDN|14233916</stp>
        <stp>-18562</stp>
        <stp>RMDS</stp>
        <stp/>
        <stp/>
        <tr r="AS293" s="1"/>
      </tp>
      <tp>
        <v>96.908368907042998</v>
        <stp/>
        <stp>EBOND_LDN|18543541</stp>
        <stp>-18560</stp>
        <stp>RMDS</stp>
        <stp/>
        <stp/>
        <tr r="AR739" s="1"/>
      </tp>
      <tp>
        <v>111.43738929980501</v>
        <stp/>
        <stp>EBOND_LDN|14233906</stp>
        <stp>-18562</stp>
        <stp>RMDS</stp>
        <stp/>
        <stp/>
        <tr r="AS558" s="1"/>
      </tp>
      <tp>
        <v>54.807018452062003</v>
        <stp/>
        <stp>EBOND_LDN|15303955</stp>
        <stp>-18560</stp>
        <stp>RMDS</stp>
        <stp/>
        <stp/>
        <tr r="AR540" s="1"/>
      </tp>
      <tp>
        <v>48.357817959069997</v>
        <stp/>
        <stp>EBOND_LDN|15303955</stp>
        <stp>-18562</stp>
        <stp>RMDS</stp>
        <stp/>
        <stp/>
        <tr r="AS540" s="1"/>
      </tp>
      <tp>
        <v>108.734352163468</v>
        <stp/>
        <stp>EBOND_LDN|17422437</stp>
        <stp>-18560</stp>
        <stp>RMDS</stp>
        <stp/>
        <stp/>
        <tr r="AR862" s="1"/>
      </tp>
      <tp>
        <v>81.787858284158006</v>
        <stp/>
        <stp>EBOND_LDN|17422437</stp>
        <stp>-18562</stp>
        <stp>RMDS</stp>
        <stp/>
        <stp/>
        <tr r="AS862" s="1"/>
      </tp>
      <tp>
        <v>105.71599988798999</v>
        <stp/>
        <stp>EBOND_LDN|10842141</stp>
        <stp>-18562</stp>
        <stp>RMDS</stp>
        <stp/>
        <stp/>
        <tr r="AS1150" s="1"/>
      </tp>
      <tp>
        <v>111.15328485827</v>
        <stp/>
        <stp>EBOND_LDN|10842141</stp>
        <stp>-18560</stp>
        <stp>RMDS</stp>
        <stp/>
        <stp/>
        <tr r="AR1150" s="1"/>
      </tp>
      <tp t="s">
        <v>0.2</v>
        <stp/>
        <stp>EBOND_LDN|21056168</stp>
        <stp>-20270</stp>
        <stp>RMDS</stp>
        <stp/>
        <stp/>
        <tr r="J904" s="1"/>
      </tp>
      <tp t="s">
        <v>on</v>
        <stp/>
        <stp>EBOND_LDN|21056168</stp>
        <stp>-20271</stp>
        <stp>RMDS</stp>
        <stp/>
        <stp/>
        <tr r="K904" s="1"/>
      </tp>
      <tp t="s">
        <v>bbb</v>
        <stp/>
        <stp>EBOND_LDN|21056168</stp>
        <stp>-20268</stp>
        <stp>RMDS</stp>
        <stp/>
        <stp/>
        <tr r="I904" s="1"/>
      </tp>
      <tp>
        <v>71.679781029631002</v>
        <stp/>
        <stp>EBOND_LDN|10702035</stp>
        <stp>-18562</stp>
        <stp>RMDS</stp>
        <stp/>
        <stp/>
        <tr r="AS396" s="1"/>
      </tp>
      <tp>
        <v>78.299538903154996</v>
        <stp/>
        <stp>EBOND_LDN|10702035</stp>
        <stp>-18560</stp>
        <stp>RMDS</stp>
        <stp/>
        <stp/>
        <tr r="AR396" s="1"/>
      </tp>
      <tp t="s">
        <v>on</v>
        <stp/>
        <stp>EBOND_LDN|15985365</stp>
        <stp>-20271</stp>
        <stp>RMDS</stp>
        <stp/>
        <stp/>
        <tr r="K663" s="1"/>
      </tp>
      <tp t="s">
        <v>.25</v>
        <stp/>
        <stp>EBOND_LDN|15985365</stp>
        <stp>-20270</stp>
        <stp>RMDS</stp>
        <stp/>
        <stp/>
        <tr r="J663" s="1"/>
      </tp>
      <tp t="s">
        <v>b</v>
        <stp/>
        <stp>EBOND_LDN|15985365</stp>
        <stp>-20268</stp>
        <stp>RMDS</stp>
        <stp/>
        <stp/>
        <tr r="I663" s="1"/>
      </tp>
      <tp t="s">
        <v>bb</v>
        <stp/>
        <stp>EBOND_LDN|12055738</stp>
        <stp>-20268</stp>
        <stp>RMDS</stp>
        <stp/>
        <stp/>
        <tr r="I1143" s="1"/>
      </tp>
      <tp t="s">
        <v>on</v>
        <stp/>
        <stp>EBOND_LDN|12055738</stp>
        <stp>-20271</stp>
        <stp>RMDS</stp>
        <stp/>
        <stp/>
        <tr r="K1143" s="1"/>
      </tp>
      <tp t="s">
        <v>.2</v>
        <stp/>
        <stp>EBOND_LDN|12055738</stp>
        <stp>-20270</stp>
        <stp>RMDS</stp>
        <stp/>
        <stp/>
        <tr r="J1143" s="1"/>
      </tp>
      <tp>
        <v>82.166337023609998</v>
        <stp/>
        <stp>EBOND_LDN|16212254</stp>
        <stp>-18560</stp>
        <stp>RMDS</stp>
        <stp/>
        <stp/>
        <tr r="AR576" s="1"/>
      </tp>
      <tp>
        <v>74.861158584711006</v>
        <stp/>
        <stp>EBOND_LDN|16212254</stp>
        <stp>-18562</stp>
        <stp>RMDS</stp>
        <stp/>
        <stp/>
        <tr r="AS576" s="1"/>
      </tp>
      <tp t="s">
        <v>b</v>
        <stp/>
        <stp>EBOND_LDN|18485775</stp>
        <stp>-20268</stp>
        <stp>RMDS</stp>
        <stp/>
        <stp/>
        <tr r="I1242" s="1"/>
      </tp>
      <tp t="s">
        <v>on</v>
        <stp/>
        <stp>EBOND_LDN|18485775</stp>
        <stp>-20271</stp>
        <stp>RMDS</stp>
        <stp/>
        <stp/>
        <tr r="K1242" s="1"/>
      </tp>
      <tp t="s">
        <v>.5</v>
        <stp/>
        <stp>EBOND_LDN|18485775</stp>
        <stp>-20270</stp>
        <stp>RMDS</stp>
        <stp/>
        <stp/>
        <tr r="J1242" s="1"/>
      </tp>
      <tp>
        <v>141.94206241423799</v>
        <stp/>
        <stp>EBOND_LDN|19112544</stp>
        <stp>-18562</stp>
        <stp>RMDS</stp>
        <stp/>
        <stp/>
        <tr r="AS231" s="1"/>
      </tp>
      <tp>
        <v>148.59769816116699</v>
        <stp/>
        <stp>EBOND_LDN|19112544</stp>
        <stp>-18560</stp>
        <stp>RMDS</stp>
        <stp/>
        <stp/>
        <tr r="AR231" s="1"/>
      </tp>
    </main>
    <main first="bloomberg.rtd">
      <tp>
        <v>8.1990216908380376</v>
        <stp/>
        <stp>##V3_BDPV12</stp>
        <stp>XS1061711575 @bgn  Corp</stp>
        <stp>risk_mid</stp>
        <stp>[AutoPrice 28.xlsm]front!R85C36</stp>
        <tr r="AJ85" s="1"/>
      </tp>
      <tp>
        <v>83.188749507428227</v>
        <stp/>
        <stp>##V3_BDPV12</stp>
        <stp>XS1052677207 @bgn  Corp</stp>
        <stp>asset_swap_spd_mid</stp>
        <stp>[AutoPrice 28.xlsm]front!R910C40</stp>
        <tr r="AN910" s="1"/>
      </tp>
      <tp>
        <v>32.982841655545691</v>
        <stp/>
        <stp>##V3_BDPV12</stp>
        <stp>XS0969574325 @bgn  Corp</stp>
        <stp>asset_swap_spd_mid</stp>
        <stp>[AutoPrice 28.xlsm]front!R333C40</stp>
        <tr r="AN333" s="1"/>
      </tp>
      <tp>
        <v>52.380847307819032</v>
        <stp/>
        <stp>##V3_BDPV12</stp>
        <stp>XS0306772939 @bgn  Corp</stp>
        <stp>asset_swap_spd_mid</stp>
        <stp>[AutoPrice 28.xlsm]front!R604C40</stp>
        <tr r="AN604" s="1"/>
      </tp>
      <tp>
        <v>67.258320632070109</v>
        <stp/>
        <stp>##V3_BDPV12</stp>
        <stp>XS0855167523 @bgn  Corp</stp>
        <stp>asset_swap_spd_mid</stp>
        <stp>[AutoPrice 28.xlsm]front!R999C40</stp>
        <tr r="AN999" s="1"/>
      </tp>
      <tp>
        <v>24.353895630375298</v>
        <stp/>
        <stp>##V3_BDPV12</stp>
        <stp>XS0257807957 @bgn  Corp</stp>
        <stp>asset_swap_spd_mid</stp>
        <stp>[AutoPrice 28.xlsm]front!R746C40</stp>
        <tr r="AN746" s="1"/>
      </tp>
      <tp>
        <v>30.248976731227692</v>
        <stp/>
        <stp>##V3_BDPV12</stp>
        <stp>XS0633111207 @bgn  Corp</stp>
        <stp>asset_swap_spd_mid</stp>
        <stp>[AutoPrice 28.xlsm]front!R885C40</stp>
        <tr r="AN885" s="1"/>
      </tp>
      <tp>
        <v>3.7496699945840817</v>
        <stp/>
        <stp>##V3_BDPV12</stp>
        <stp>XS0874839086 @bgn  Corp</stp>
        <stp>risk_mid</stp>
        <stp>[AutoPrice 28.xlsm]front!R26C36</stp>
        <tr r="AJ26" s="1"/>
      </tp>
      <tp>
        <v>92.765477618840634</v>
        <stp/>
        <stp>##V3_BDPV12</stp>
        <stp>XS0640796032 @bgn  Corp</stp>
        <stp>asset_swap_spd_mid</stp>
        <stp>[AutoPrice 28.xlsm]front!R829C40</stp>
        <tr r="AN829" s="1"/>
      </tp>
      <tp>
        <v>3.097879225340705</v>
        <stp/>
        <stp>##V3_BDPV12</stp>
        <stp>XS0300966495 @bgn  Corp</stp>
        <stp>risk_mid</stp>
        <stp>[AutoPrice 28.xlsm]front!R72C36</stp>
        <tr r="AJ72" s="1"/>
      </tp>
      <tp>
        <v>50.983916037465541</v>
        <stp/>
        <stp>##V3_BDPV12</stp>
        <stp>XS0365094811 @bgn  Corp</stp>
        <stp>asset_swap_spd_mid</stp>
        <stp>[AutoPrice 28.xlsm]front!R648C40</stp>
        <tr r="AN648" s="1"/>
      </tp>
      <tp>
        <v>31.783316951529414</v>
        <stp/>
        <stp>##V3_BDPV12</stp>
        <stp>XS0730061396 @bgn  Corp</stp>
        <stp>asset_swap_spd_mid</stp>
        <stp>[AutoPrice 28.xlsm]front!R827C40</stp>
        <tr r="AN827" s="1"/>
      </tp>
      <tp>
        <v>27.726409499892888</v>
        <stp/>
        <stp>##V3_BDPV12</stp>
        <stp>XS0412443052 @bgn  Corp</stp>
        <stp>asset_swap_spd_mid</stp>
        <stp>[AutoPrice 28.xlsm]front!R884C40</stp>
        <tr r="AN884" s="1"/>
      </tp>
      <tp>
        <v>1.48313285554309</v>
        <stp/>
        <stp>##V3_BDPV12</stp>
        <stp>ES0324244005 @bgn  Corp</stp>
        <stp>risk_mid</stp>
        <stp>[AutoPrice 28.xlsm]front!R71C36</stp>
        <tr r="AJ71" s="1"/>
      </tp>
      <tp>
        <v>54.304098109932823</v>
        <stp/>
        <stp>##V3_BDPV12</stp>
        <stp>XS1050917373 @bgn  Corp</stp>
        <stp>asset_swap_spd_mid</stp>
        <stp>[AutoPrice 28.xlsm]front!R902C40</stp>
        <tr r="AN902" s="1"/>
      </tp>
      <tp>
        <v>64.815723913713342</v>
        <stp/>
        <stp>##V3_BDPV12</stp>
        <stp>XS1040506898 @bgn  Corp</stp>
        <stp>asset_swap_spd_mid</stp>
        <stp>[AutoPrice 28.xlsm]front!R227C40</stp>
        <tr r="AN227" s="1"/>
      </tp>
      <tp>
        <v>8.5318474520093446</v>
        <stp/>
        <stp>##V3_BDPV12</stp>
        <stp>XS0802638642 @bgn  Corp</stp>
        <stp>risk_mid</stp>
        <stp>[AutoPrice 28.xlsm]front!R95C36</stp>
        <tr r="AJ95" s="1"/>
      </tp>
      <tp>
        <v>349.83841262150594</v>
        <stp/>
        <stp>##V3_BDPV12</stp>
        <stp>XS0765564827 @bgn  Corp</stp>
        <stp>asset_swap_spd_mid</stp>
        <stp>[AutoPrice 28.xlsm]front!R144C40</stp>
        <tr r="AN144" s="1"/>
      </tp>
      <tp>
        <v>48.93837298743567</v>
        <stp/>
        <stp>##V3_BDPV12</stp>
        <stp>XS0972165848 @bgn  Corp</stp>
        <stp>asset_swap_spd_mid</stp>
        <stp>[AutoPrice 28.xlsm]front!R664C40</stp>
        <tr r="AN664" s="1"/>
      </tp>
      <tp>
        <v>190.55635838261978</v>
        <stp/>
        <stp>##V3_BDPV12</stp>
        <stp>XS0608392550 @bgn  Corp</stp>
        <stp>asset_swap_spd_mid</stp>
        <stp>[AutoPrice 28.xlsm]front!R131C40</stp>
        <tr r="AN131" s="1"/>
      </tp>
      <tp>
        <v>41.731676359966812</v>
        <stp/>
        <stp>##V3_BDPV12</stp>
        <stp>XS0731681556 @bgn  Corp</stp>
        <stp>asset_swap_spd_mid</stp>
        <stp>[AutoPrice 28.xlsm]front!R897C40</stp>
        <tr r="AN897" s="1"/>
      </tp>
      <tp>
        <v>54.87346739344872</v>
        <stp/>
        <stp>##V3_BDPV12</stp>
        <stp>XS1070075988 @bgn  Corp</stp>
        <stp>asset_swap_spd_mid</stp>
        <stp>[AutoPrice 28.xlsm]front!R508C40</stp>
        <tr r="AN508" s="1"/>
      </tp>
      <tp>
        <v>46.122503490898893</v>
        <stp/>
        <stp>##V3_BDPV12</stp>
        <stp>XS1017833242 @bgn  Corp</stp>
        <stp>asset_swap_spd_mid</stp>
        <stp>[AutoPrice 28.xlsm]front!R936C40</stp>
        <tr r="AN936" s="1"/>
      </tp>
      <tp>
        <v>128.01145544127823</v>
        <stp/>
        <stp>##V3_BDPV12</stp>
        <stp>XS1044496203 @bgn  Corp</stp>
        <stp>asset_swap_spd_mid</stp>
        <stp>[AutoPrice 28.xlsm]front!R970C40</stp>
        <tr r="AN970" s="1"/>
      </tp>
      <tp>
        <v>204.59791076967201</v>
        <stp/>
        <stp>##V3_BDPV12</stp>
        <stp>XS0637101139 @bgn  Corp</stp>
        <stp>asset_swap_spd_mid</stp>
        <stp>[AutoPrice 28.xlsm]front!R978C40</stp>
        <tr r="AN978" s="1"/>
      </tp>
      <tp>
        <v>7.9637517250091605</v>
        <stp/>
        <stp>##V3_BDPV12</stp>
        <stp>XS0873665706 @bgn  Corp</stp>
        <stp>risk_mid</stp>
        <stp>[AutoPrice 28.xlsm]front!R74C36</stp>
        <tr r="AJ74" s="1"/>
      </tp>
      <tp>
        <v>296.58894978412332</v>
        <stp/>
        <stp>##V3_BDPV12</stp>
        <stp>XS0768664731 @bgn  Corp</stp>
        <stp>asset_swap_spd_mid</stp>
        <stp>[AutoPrice 28.xlsm]front!R146C40</stp>
        <tr r="AN146" s="1"/>
      </tp>
      <tp t="s">
        <v>#N/A Field Not Applicable</v>
        <stp/>
        <stp>##V3_BDPV12</stp>
        <stp>XS1078235733 @bgn  Corp</stp>
        <stp>asset_swap_spd_mid</stp>
        <stp>[AutoPrice 28.xlsm]front!R148C40</stp>
        <tr r="AN148" s="1"/>
      </tp>
      <tp>
        <v>0.16564477368277153</v>
        <stp/>
        <stp>##V3_BDPV12</stp>
        <stp>XS0254356057 @bgn  Corp</stp>
        <stp>risk_mid</stp>
        <stp>[AutoPrice 28.xlsm]front!R32C36</stp>
        <tr r="AJ32" s="1"/>
      </tp>
      <tp>
        <v>25.557513935603996</v>
        <stp/>
        <stp>##V3_BDPV12</stp>
        <stp>XS0326230181 @bgn  Corp</stp>
        <stp>asset_swap_spd_mid</stp>
        <stp>[AutoPrice 28.xlsm]front!R948C40</stp>
        <tr r="AN948" s="1"/>
      </tp>
      <tp>
        <v>0.62715566690627611</v>
        <stp/>
        <stp>##V3_BDPV12</stp>
        <stp>XS0434882014 @bgn  Corp</stp>
        <stp>risk_mid</stp>
        <stp>[AutoPrice 28.xlsm]front!R63C36</stp>
        <tr r="AJ63" s="1"/>
      </tp>
      <tp>
        <v>44.658502960830305</v>
        <stp/>
        <stp>##V3_BDPV12</stp>
        <stp>XS0934191114 @bgn  Corp</stp>
        <stp>asset_swap_spd_mid</stp>
        <stp>[AutoPrice 28.xlsm]front!R427C40</stp>
        <tr r="AN427" s="1"/>
      </tp>
      <tp>
        <v>41.22771377476878</v>
        <stp/>
        <stp>##V3_BDPV12</stp>
        <stp>XS0241946630 @bgn  Corp</stp>
        <stp>asset_swap_spd_mid</stp>
        <stp>[AutoPrice 28.xlsm]front!R686C40</stp>
        <tr r="AN686" s="1"/>
      </tp>
      <tp>
        <v>29.525738093517059</v>
        <stp/>
        <stp>##V3_BDPV12</stp>
        <stp>XS0236951207 @bgn  Corp</stp>
        <stp>asset_swap_spd_mid</stp>
        <stp>[AutoPrice 28.xlsm]front!R501C40</stp>
        <tr r="AN501" s="1"/>
      </tp>
      <tp>
        <v>99.764448324179995</v>
        <stp/>
        <stp>##V3_BDPV12</stp>
        <stp>XS0052067583 @bgn  Corp</stp>
        <stp>asset_swap_spd_mid</stp>
        <stp>[AutoPrice 28.xlsm]front!R606C40</stp>
        <tr r="AN606" s="1"/>
      </tp>
      <tp>
        <v>69.056562833614834</v>
        <stp/>
        <stp>##V3_BDPV12</stp>
        <stp>XS0800572454 @bgn  Corp</stp>
        <stp>asset_swap_spd_mid</stp>
        <stp>[AutoPrice 28.xlsm]front!R435C40</stp>
        <tr r="AN435" s="1"/>
      </tp>
      <tp>
        <v>59.861811148861541</v>
        <stp/>
        <stp>##V3_BDPV12</stp>
        <stp>XS0933241456 @bgn  Corp</stp>
        <stp>asset_swap_spd_mid</stp>
        <stp>[AutoPrice 28.xlsm]front!R702C40</stp>
        <tr r="AN702" s="1"/>
      </tp>
      <tp>
        <v>2.8509960535515688</v>
        <stp/>
        <stp>##V3_BDPV12</stp>
        <stp>XS0490093480 @bgn  Corp</stp>
        <stp>risk_mid</stp>
        <stp>[AutoPrice 28.xlsm]front!R65C36</stp>
        <tr r="AJ65" s="1"/>
      </tp>
      <tp>
        <v>2.6018249239982083</v>
        <stp/>
        <stp>##V3_BDPV12</stp>
        <stp>XS0472940617 @bgn  Corp</stp>
        <stp>risk_mid</stp>
        <stp>[AutoPrice 28.xlsm]front!R77C36</stp>
        <tr r="AJ77" s="1"/>
      </tp>
      <tp>
        <v>200.30519352726824</v>
        <stp/>
        <stp>##V3_BDPV12</stp>
        <stp>XS0576395478 @bgn  Corp</stp>
        <stp>asset_swap_spd_mid</stp>
        <stp>[AutoPrice 28.xlsm]front!R176C40</stp>
        <tr r="AN176" s="1"/>
      </tp>
      <tp>
        <v>-16.449032418622632</v>
        <stp/>
        <stp>##V3_BDPV12</stp>
        <stp>XS0321640301 @bgn  Corp</stp>
        <stp>asset_swap_spd_mid</stp>
        <stp>[AutoPrice 28.xlsm]front!R158C40</stp>
        <tr r="AN158" s="1"/>
      </tp>
      <tp>
        <v>199.2781696308347</v>
        <stp/>
        <stp>##V3_BDPV12</stp>
        <stp>XS0253627136 @bgn  Corp</stp>
        <stp>asset_swap_spd_mid</stp>
        <stp>[AutoPrice 28.xlsm]front!R143C40</stp>
        <tr r="AN143" s="1"/>
      </tp>
      <tp>
        <v>47.14446286041138</v>
        <stp/>
        <stp>##V3_BDPV12</stp>
        <stp>XS1040506112 @bgn  Corp</stp>
        <stp>asset_swap_spd_mid</stp>
        <stp>[AutoPrice 28.xlsm]front!R226C40</stp>
        <tr r="AN226" s="1"/>
      </tp>
      <tp>
        <v>53.152756008558121</v>
        <stp/>
        <stp>##V3_BDPV12</stp>
        <stp>XS0834371469 @bgn  Corp</stp>
        <stp>asset_swap_spd_mid</stp>
        <stp>[AutoPrice 28.xlsm]front!R306C40</stp>
        <tr r="AN306" s="1"/>
      </tp>
      <tp>
        <v>40.964807168710699</v>
        <stp/>
        <stp>##V3_BDPV12</stp>
        <stp>XS0702452995 @bgn  Corp</stp>
        <stp>asset_swap_spd_mid</stp>
        <stp>[AutoPrice 28.xlsm]front!R895C40</stp>
        <tr r="AN895" s="1"/>
      </tp>
      <tp>
        <v>23.365067755280879</v>
        <stp/>
        <stp>##V3_BDPV12</stp>
        <stp>XS0850057588 @bgn  Corp</stp>
        <stp>asset_swap_spd_mid</stp>
        <stp>[AutoPrice 28.xlsm]front!R616C40</stp>
        <tr r="AN616" s="1"/>
      </tp>
      <tp>
        <v>65.157276932915664</v>
        <stp/>
        <stp>##V3_BDPV12</stp>
        <stp>XS0746276335 @bgn  Corp</stp>
        <stp>asset_swap_spd_mid</stp>
        <stp>[AutoPrice 28.xlsm]front!R692C40</stp>
        <tr r="AN692" s="1"/>
      </tp>
      <tp>
        <v>139.8367095905362</v>
        <stp/>
        <stp>##V3_BDPV12</stp>
        <stp>XS1052677892 @bgn  Corp</stp>
        <stp>asset_swap_spd_mid</stp>
        <stp>[AutoPrice 28.xlsm]front!R917C40</stp>
        <tr r="AN917" s="1"/>
      </tp>
      <tp>
        <v>55.413951831093655</v>
        <stp/>
        <stp>##V3_BDPV12</stp>
        <stp>XS1030851791 @bgn  Corp</stp>
        <stp>asset_swap_spd_mid</stp>
        <stp>[AutoPrice 28.xlsm]front!R517C40</stp>
        <tr r="AN517" s="1"/>
      </tp>
      <tp>
        <v>213.79034714414027</v>
        <stp/>
        <stp>##V3_BDPV12</stp>
        <stp>XS0974375130 @bgn  Corp</stp>
        <stp>asset_swap_spd_mid</stp>
        <stp>[AutoPrice 28.xlsm]front!R713C40</stp>
        <tr r="AN713" s="1"/>
      </tp>
      <tp>
        <v>0.51437775132967545</v>
        <stp/>
        <stp>##V3_BDPV12</stp>
        <stp>XS0626808223 @bgn  Corp</stp>
        <stp>risk_mid</stp>
        <stp>[AutoPrice 28.xlsm]front!R24C36</stp>
        <tr r="AJ24" s="1"/>
      </tp>
      <tp>
        <v>56.550634506376234</v>
        <stp/>
        <stp>##V3_BDPV12</stp>
        <stp>XS0432071131 @bgn  Corp</stp>
        <stp>asset_swap_spd_mid</stp>
        <stp>[AutoPrice 28.xlsm]front!R198C40</stp>
        <tr r="AN198" s="1"/>
      </tp>
      <tp>
        <v>22.899278010764448</v>
        <stp/>
        <stp>##V3_BDPV12</stp>
        <stp>XS0456567055 @bgn  Corp</stp>
        <stp>asset_swap_spd_mid</stp>
        <stp>[AutoPrice 28.xlsm]front!R490C40</stp>
        <tr r="AN490" s="1"/>
      </tp>
      <tp>
        <v>59.7035644667491</v>
        <stp/>
        <stp>##V3_BDPV12</stp>
        <stp>XS0361244667 @bgn  Corp</stp>
        <stp>asset_swap_spd_mid</stp>
        <stp>[AutoPrice 28.xlsm]front!R271C40</stp>
        <tr r="AN271" s="1"/>
      </tp>
      <tp>
        <v>11.357704330446808</v>
        <stp/>
        <stp>##V3_BDPV12</stp>
        <stp>XS0410303647 @bgn  Corp</stp>
        <stp>asset_swap_spd_mid</stp>
        <stp>[AutoPrice 28.xlsm]front!R344C40</stp>
        <tr r="AN344" s="1"/>
      </tp>
      <tp>
        <v>30.470084828957713</v>
        <stp/>
        <stp>##V3_BDPV12</stp>
        <stp>XS0547796077 @bgn  Corp</stp>
        <stp>asset_swap_spd_mid</stp>
        <stp>[AutoPrice 28.xlsm]front!R222C40</stp>
        <tr r="AN222" s="1"/>
      </tp>
      <tp>
        <v>186.31690921792227</v>
        <stp/>
        <stp>##V3_BDPV12</stp>
        <stp>XS0147306301 @bgn  Corp</stp>
        <stp>asset_swap_spd_mid</stp>
        <stp>[AutoPrice 28.xlsm]front!R125C40</stp>
        <tr r="AN125" s="1"/>
      </tp>
      <tp>
        <v>65.299585138180021</v>
        <stp/>
        <stp>##V3_BDPV12</stp>
        <stp>XS0751937185 @bgn  Corp</stp>
        <stp>asset_swap_spd_mid</stp>
        <stp>[AutoPrice 28.xlsm]front!R577C40</stp>
        <tr r="AN577" s="1"/>
      </tp>
      <tp>
        <v>2.1839495319660784</v>
        <stp/>
        <stp>##V3_BDPV12</stp>
        <stp>XS0066877258 @bgn  Corp</stp>
        <stp>risk_mid</stp>
        <stp>[AutoPrice 28.xlsm]front!R62C36</stp>
        <tr r="AJ62" s="1"/>
      </tp>
      <tp>
        <v>68.648158692696924</v>
        <stp/>
        <stp>##V3_BDPV12</stp>
        <stp>XS0942756445 @bgn  Corp</stp>
        <stp>asset_swap_spd_mid</stp>
        <stp>[AutoPrice 28.xlsm]front!R390C40</stp>
        <tr r="AN390" s="1"/>
      </tp>
      <tp>
        <v>1.868717061421421</v>
        <stp/>
        <stp>##V3_BDPV12</stp>
        <stp>XS0612837657 @bgn  Corp</stp>
        <stp>risk_mid</stp>
        <stp>[AutoPrice 28.xlsm]front!R18C36</stp>
        <tr r="AJ18" s="1"/>
      </tp>
      <tp>
        <v>31.941151526003164</v>
        <stp/>
        <stp>##V3_BDPV12</stp>
        <stp>XS1045386494 @bgn  Corp</stp>
        <stp>asset_swap_spd_mid</stp>
        <stp>[AutoPrice 28.xlsm]front!R472C40</stp>
        <tr r="AN472" s="1"/>
      </tp>
      <tp t="s">
        <v>FIXED</v>
        <stp/>
        <stp>##V3_BDPV12</stp>
        <stp>DE000A1PGZ82 Corp</stp>
        <stp>cpn typ</stp>
        <stp>[AutoPrice 28.xlsm]front!R1013C5</stp>
        <tr r="E1013" s="1"/>
      </tp>
      <tp>
        <v>65.49157198315956</v>
        <stp/>
        <stp>##V3_BDPV12</stp>
        <stp>XS1035001921 @bgn  Corp</stp>
        <stp>asset_swap_spd_mid</stp>
        <stp>[AutoPrice 28.xlsm]front!R804C40</stp>
        <tr r="AN804" s="1"/>
      </tp>
      <tp>
        <v>16.271776126435427</v>
        <stp/>
        <stp>##V3_BDPV12</stp>
        <stp>XS0833631343 @bgn  Corp</stp>
        <stp>asset_swap_spd_mid</stp>
        <stp>[AutoPrice 28.xlsm]front!R423C40</stp>
        <tr r="AN423" s="1"/>
      </tp>
      <tp>
        <v>225.12721254071238</v>
        <stp/>
        <stp>##V3_BDPV12</stp>
        <stp>XS0733071632 @bgn  Corp</stp>
        <stp>asset_swap_spd_mid</stp>
        <stp>[AutoPrice 28.xlsm]front!R154C40</stp>
        <tr r="AN154" s="1"/>
      </tp>
      <tp>
        <v>36.591141641059544</v>
        <stp/>
        <stp>##V3_BDPV12</stp>
        <stp>XS0632241112 @bgn  Corp</stp>
        <stp>asset_swap_spd_mid</stp>
        <stp>[AutoPrice 28.xlsm]front!R464C40</stp>
        <tr r="AN464" s="1"/>
      </tp>
      <tp>
        <v>20.904146565274573</v>
        <stp/>
        <stp>##V3_BDPV12</stp>
        <stp>XS0350890470 @bgn  Corp</stp>
        <stp>risk_mid</stp>
        <stp>[AutoPrice 28.xlsm]front!R38C36</stp>
        <tr r="AJ38" s="1"/>
      </tp>
      <tp>
        <v>83.596861647428241</v>
        <stp/>
        <stp>##V3_BDPV12</stp>
        <stp>XS0606202454 @bgn  Corp</stp>
        <stp>asset_swap_spd_mid</stp>
        <stp>[AutoPrice 28.xlsm]front!R582C40</stp>
        <tr r="AN582" s="1"/>
      </tp>
      <tp>
        <v>58.308902637494874</v>
        <stp/>
        <stp>##V3_BDPV12</stp>
        <stp>XS0557897203 @bgn  Corp</stp>
        <stp>asset_swap_spd_mid</stp>
        <stp>[AutoPrice 28.xlsm]front!R258C40</stp>
        <tr r="AN258" s="1"/>
      </tp>
      <tp>
        <v>62.486037192364094</v>
        <stp/>
        <stp>##V3_BDPV12</stp>
        <stp>XS1075995768 @bgn  Corp</stp>
        <stp>asset_swap_spd_mid</stp>
        <stp>[AutoPrice 28.xlsm]front!R523C40</stp>
        <tr r="AN523" s="1"/>
      </tp>
      <tp>
        <v>36.066708957166973</v>
        <stp/>
        <stp>##V3_BDPV12</stp>
        <stp>XS0756457833 @bgn  Corp</stp>
        <stp>asset_swap_spd_mid</stp>
        <stp>[AutoPrice 28.xlsm]front!R825C40</stp>
        <tr r="AN825" s="1"/>
      </tp>
      <tp>
        <v>43.700659837674159</v>
        <stp/>
        <stp>##V3_BDPV12</stp>
        <stp>XS0972165681 @bgn  Corp</stp>
        <stp>asset_swap_spd_mid</stp>
        <stp>[AutoPrice 28.xlsm]front!R225C40</stp>
        <tr r="AN225" s="1"/>
      </tp>
      <tp t="s">
        <v>#N/A N/A</v>
        <stp/>
        <stp>##V3_BDPV12</stp>
        <stp>XS0367884375 @bgn  Corp</stp>
        <stp>asset_swap_spd_mid</stp>
        <stp>[AutoPrice 28.xlsm]front!R266C40</stp>
        <tr r="AN266" s="1"/>
      </tp>
      <tp t="s">
        <v>23/03/2017</v>
        <stp/>
        <stp>##V3_BDPV12</stp>
        <stp>DE000A1MA9X1 Corp</stp>
        <stp>maturity</stp>
        <stp>[AutoPrice 28.xlsm]front!R1100C6</stp>
        <tr r="F1100" s="1"/>
      </tp>
    </main>
    <main first="bloomberg.rtd">
      <tp t="s">
        <v>VARIABLE</v>
        <stp/>
        <stp>##V3_BDPV12</stp>
        <stp>XS0911388675 Corp</stp>
        <stp>cpn typ</stp>
        <stp>[AutoPrice 28.xlsm]front!R82C5</stp>
        <tr r="E82" s="1"/>
      </tp>
    </main>
    <main first="bloomberg.rtd">
      <tp t="s">
        <v>VARIABLE</v>
        <stp/>
        <stp>##V3_BDPV12</stp>
        <stp>XS0267166246 Corp</stp>
        <stp>cpn typ</stp>
        <stp>[AutoPrice 28.xlsm]front!R40C5</stp>
        <tr r="E40" s="1"/>
      </tp>
      <tp t="s">
        <v>FLOATING</v>
        <stp/>
        <stp>##V3_BDPV12</stp>
        <stp>XS0925518903 Corp</stp>
        <stp>cpn typ</stp>
        <stp>[AutoPrice 28.xlsm]front!R19C5</stp>
        <tr r="E19" s="1"/>
      </tp>
    </main>
    <main first="bloomberg.rtd">
      <tp t="s">
        <v>VARIABLE</v>
        <stp/>
        <stp>##V3_BDPV12</stp>
        <stp>XS0491211644 Corp</stp>
        <stp>cpn typ</stp>
        <stp>[AutoPrice 28.xlsm]front!R42C5</stp>
        <tr r="E42" s="1"/>
      </tp>
    </main>
    <main first="bloomberg.rtd">
      <tp t="s">
        <v>FLOATING</v>
        <stp/>
        <stp>##V3_BDPV12</stp>
        <stp>US36962GU517 Corp</stp>
        <stp>cpn typ</stp>
        <stp>[AutoPrice 28.xlsm]front!R16C5</stp>
        <tr r="E16" s="1"/>
      </tp>
    </main>
    <main first="bloomberg.rtd">
      <tp t="s">
        <v>FIXED</v>
        <stp/>
        <stp>##V3_BDPV12</stp>
        <stp>ES0324244005 Corp</stp>
        <stp>cpn typ</stp>
        <stp>[AutoPrice 28.xlsm]front!R71C5</stp>
        <tr r="E71" s="1"/>
      </tp>
    </main>
    <main first="bloomberg.rtd">
      <tp t="s">
        <v>VARIABLE</v>
        <stp/>
        <stp>##V3_BDPV12</stp>
        <stp>XS0138717441 Corp</stp>
        <stp>cpn typ</stp>
        <stp>[AutoPrice 28.xlsm]front!R99C5</stp>
        <tr r="E99" s="1"/>
      </tp>
    </main>
    <main first="bloomberg.rtd">
      <tp t="s">
        <v>VARIABLE</v>
        <stp/>
        <stp>##V3_BDPV12</stp>
        <stp>XS0256975458 Corp</stp>
        <stp>cpn typ</stp>
        <stp>[AutoPrice 28.xlsm]front!R97C5</stp>
        <tr r="E97" s="1"/>
      </tp>
    </main>
    <main first="bloomberg.rtd">
      <tp t="s">
        <v>FIXED</v>
        <stp/>
        <stp>##V3_BDPV12</stp>
        <stp>XS0925519380 Corp</stp>
        <stp>cpn typ</stp>
        <stp>[AutoPrice 28.xlsm]front!R23C5</stp>
        <tr r="E23" s="1"/>
      </tp>
    </main>
    <main first="bloomberg.rtd">
      <tp t="s">
        <v>FIXED</v>
        <stp/>
        <stp>##V3_BDPV12</stp>
        <stp>XS0423888667 Corp</stp>
        <stp>cpn typ</stp>
        <stp>[AutoPrice 28.xlsm]front!R80C5</stp>
        <tr r="E80" s="1"/>
      </tp>
    </main>
    <main first="bloomberg.rtd">
      <tp t="s">
        <v>FIXED</v>
        <stp/>
        <stp>##V3_BDPV12</stp>
        <stp>DE000A1R0410 Corp</stp>
        <stp>cpn typ</stp>
        <stp>[AutoPrice 28.xlsm]front!R1023C5</stp>
        <tr r="E1023" s="1"/>
      </tp>
      <tp>
        <v>5.25</v>
        <stp/>
        <stp>##V3_BDPV12</stp>
        <stp>XS0604640499 @cbbt  Corp</stp>
        <stp>coupon</stp>
        <stp>[AutoPrice 28.xlsm]front!R778C42</stp>
        <tr r="AP778" s="1"/>
      </tp>
      <tp>
        <v>5.25</v>
        <stp/>
        <stp>##V3_BDPV12</stp>
        <stp>XS0305188533 @cbbt  Corp</stp>
        <stp>coupon</stp>
        <stp>[AutoPrice 28.xlsm]front!R957C42</stp>
        <tr r="AP957" s="1"/>
      </tp>
      <tp>
        <v>2.125</v>
        <stp/>
        <stp>##V3_BDPV12</stp>
        <stp>XS0787785715 @cbbt  Corp</stp>
        <stp>coupon</stp>
        <stp>[AutoPrice 28.xlsm]front!R938C42</stp>
        <tr r="AP938" s="1"/>
      </tp>
      <tp>
        <v>6.25</v>
        <stp/>
        <stp>##V3_BDPV12</stp>
        <stp>XS0366202694 @cbbt  Corp</stp>
        <stp>coupon</stp>
        <stp>[AutoPrice 28.xlsm]front!R954C42</stp>
        <tr r="AP954" s="1"/>
      </tp>
      <tp>
        <v>2.625</v>
        <stp/>
        <stp>##V3_BDPV12</stp>
        <stp>XS1061714165 @cbbt  Corp</stp>
        <stp>coupon</stp>
        <stp>[AutoPrice 28.xlsm]front!R545C42</stp>
        <tr r="AP545" s="1"/>
      </tp>
    </main>
    <main first="connect.rtdsub">
      <tp>
        <v>0</v>
        <stp/>
        <stp>EBOND_POSITION|142977=16721804</stp>
        <stp>AMOUNT</stp>
        <stp>RMDS</stp>
        <stp/>
        <stp/>
        <tr r="G1263" s="1"/>
      </tp>
      <tp>
        <v>338000</v>
        <stp/>
        <stp>EBOND_POSITION|140433=17969722</stp>
        <stp>AMOUNT</stp>
        <stp>RMDS</stp>
        <stp/>
        <stp/>
        <tr r="G199" s="1"/>
      </tp>
      <tp>
        <v>-1500000</v>
        <stp/>
        <stp>EBOND_POSITION|140142=10420116</stp>
        <stp>AMOUNT</stp>
        <stp>RMDS</stp>
        <stp/>
        <stp/>
        <tr r="G1202" s="1"/>
      </tp>
      <tp>
        <v>0</v>
        <stp/>
        <stp>EBOND_POSITION|142977=18469990</stp>
        <stp>AMOUNT</stp>
        <stp>RMDS</stp>
        <stp/>
        <stp/>
        <tr r="G1231" s="1"/>
      </tp>
      <tp>
        <v>0</v>
        <stp/>
        <stp>EBOND_POSITION|142977=21079871</stp>
        <stp>AMOUNT</stp>
        <stp>RMDS</stp>
        <stp/>
        <stp/>
        <tr r="G1250" s="1"/>
      </tp>
    </main>
    <main first="bloomberg.rtd">
      <tp>
        <v>3.25</v>
        <stp/>
        <stp>##V3_BDPV12</stp>
        <stp>BE6254681248 @bgn  Corp</stp>
        <stp>coupon</stp>
        <stp>[AutoPrice 28.xlsm]front!R1062C42</stp>
        <tr r="AP1062" s="1"/>
      </tp>
    </main>
    <main first="connect.rtdsub">
      <tp t="s">
        <v>bb</v>
        <stp/>
        <stp>EBOND_LDN|21079059</stp>
        <stp>-20268</stp>
        <stp>RMDS</stp>
        <stp/>
        <stp/>
        <tr r="I182" s="1"/>
      </tp>
      <tp t="s">
        <v>on</v>
        <stp/>
        <stp>EBOND_LDN|21079059</stp>
        <stp>-20271</stp>
        <stp>RMDS</stp>
        <stp/>
        <stp/>
        <tr r="K182" s="1"/>
      </tp>
      <tp t="s">
        <v>.8</v>
        <stp/>
        <stp>EBOND_LDN|21079059</stp>
        <stp>-20270</stp>
        <stp>RMDS</stp>
        <stp/>
        <stp/>
        <tr r="J182" s="1"/>
      </tp>
      <tp t="s">
        <v>bb</v>
        <stp/>
        <stp>EBOND_LDN|17478229</stp>
        <stp>-20268</stp>
        <stp>RMDS</stp>
        <stp/>
        <stp/>
        <tr r="I1218" s="1"/>
      </tp>
      <tp t="s">
        <v>.4</v>
        <stp/>
        <stp>EBOND_LDN|17478229</stp>
        <stp>-20270</stp>
        <stp>RMDS</stp>
        <stp/>
        <stp/>
        <tr r="J1218" s="1"/>
      </tp>
      <tp t="s">
        <v>on</v>
        <stp/>
        <stp>EBOND_LDN|17478229</stp>
        <stp>-20271</stp>
        <stp>RMDS</stp>
        <stp/>
        <stp/>
        <tr r="K1218" s="1"/>
      </tp>
      <tp t="s">
        <v>m</v>
        <stp/>
        <stp>EBOND_LDN|19078409</stp>
        <stp>-20268</stp>
        <stp>RMDS</stp>
        <stp/>
        <stp/>
        <tr r="I657" s="1"/>
      </tp>
      <tp t="s">
        <v>.3</v>
        <stp/>
        <stp>EBOND_LDN|19078409</stp>
        <stp>-20270</stp>
        <stp>RMDS</stp>
        <stp/>
        <stp/>
        <tr r="J657" s="1"/>
      </tp>
      <tp t="s">
        <v>on</v>
        <stp/>
        <stp>EBOND_LDN|19078409</stp>
        <stp>-20271</stp>
        <stp>RMDS</stp>
        <stp/>
        <stp/>
        <tr r="K657" s="1"/>
      </tp>
      <tp t="s">
        <v>bb</v>
        <stp/>
        <stp>EBOND_LDN|13469848</stp>
        <stp>-20268</stp>
        <stp>RMDS</stp>
        <stp/>
        <stp/>
        <tr r="I470" s="1"/>
      </tp>
      <tp t="s">
        <v>.8</v>
        <stp/>
        <stp>EBOND_LDN|13469848</stp>
        <stp>-20270</stp>
        <stp>RMDS</stp>
        <stp/>
        <stp/>
        <tr r="J470" s="1"/>
      </tp>
      <tp t="s">
        <v>on</v>
        <stp/>
        <stp>EBOND_LDN|13469848</stp>
        <stp>-20271</stp>
        <stp>RMDS</stp>
        <stp/>
        <stp/>
        <tr r="K470" s="1"/>
      </tp>
      <tp>
        <v>222.00788788279601</v>
        <stp/>
        <stp>EBOND_LDN|18469990</stp>
        <stp>-18562</stp>
        <stp>RMDS</stp>
        <stp/>
        <stp/>
        <tr r="AS1231" s="1"/>
      </tp>
      <tp>
        <v>234.55721039452001</v>
        <stp/>
        <stp>EBOND_LDN|18469990</stp>
        <stp>-18560</stp>
        <stp>RMDS</stp>
        <stp/>
        <stp/>
        <tr r="AR1231" s="1"/>
      </tp>
      <tp>
        <v>124.107150899613</v>
        <stp/>
        <stp>EBOND_LDN|19369040</stp>
        <stp>-18560</stp>
        <stp>RMDS</stp>
        <stp/>
        <stp/>
        <tr r="AR960" s="1"/>
      </tp>
      <tp>
        <v>117.662957730668</v>
        <stp/>
        <stp>EBOND_LDN|19369040</stp>
        <stp>-18562</stp>
        <stp>RMDS</stp>
        <stp/>
        <stp/>
        <tr r="AS960" s="1"/>
      </tp>
      <tp>
        <v>125.79313455449299</v>
        <stp/>
        <stp>EBOND_LDN|18079011</stp>
        <stp>-18562</stp>
        <stp>RMDS</stp>
        <stp/>
        <stp/>
        <tr r="AS1039" s="1"/>
      </tp>
      <tp>
        <v>262.053476231388</v>
        <stp/>
        <stp>EBOND_LDN|10349832</stp>
        <stp>-18562</stp>
        <stp>RMDS</stp>
        <stp/>
        <stp/>
        <tr r="AS114" s="1"/>
      </tp>
      <tp>
        <v>133.33129235209401</v>
        <stp/>
        <stp>EBOND_LDN|18079011</stp>
        <stp>-18560</stp>
        <stp>RMDS</stp>
        <stp/>
        <stp/>
        <tr r="AR1039" s="1"/>
      </tp>
      <tp>
        <v>275.89223138492099</v>
        <stp/>
        <stp>EBOND_LDN|10349832</stp>
        <stp>-18560</stp>
        <stp>RMDS</stp>
        <stp/>
        <stp/>
        <tr r="AR114" s="1"/>
      </tp>
      <tp>
        <v>95.417396127309004</v>
        <stp/>
        <stp>EBOND_LDN|15318147</stp>
        <stp>-18560</stp>
        <stp>RMDS</stp>
        <stp/>
        <stp/>
        <tr r="AR249" s="1"/>
      </tp>
      <tp>
        <v>0</v>
        <stp/>
        <stp>EBOND_LDN|16538235</stp>
        <stp>-18560</stp>
        <stp>RMDS</stp>
        <stp/>
        <stp/>
        <tr r="AR136" s="1"/>
      </tp>
      <tp>
        <v>89.358879212190004</v>
        <stp/>
        <stp>EBOND_LDN|15318147</stp>
        <stp>-18562</stp>
        <stp>RMDS</stp>
        <stp/>
        <stp/>
        <tr r="AS249" s="1"/>
      </tp>
      <tp>
        <v>0</v>
        <stp/>
        <stp>EBOND_LDN|16538235</stp>
        <stp>-18562</stp>
        <stp>RMDS</stp>
        <stp/>
        <stp/>
        <tr r="AS136" s="1"/>
      </tp>
      <tp>
        <v>91.359730298917995</v>
        <stp/>
        <stp>EBOND_LDN|13208966</stp>
        <stp>-18562</stp>
        <stp>RMDS</stp>
        <stp/>
        <stp/>
        <tr r="AS692" s="1"/>
      </tp>
      <tp>
        <v>97.764473967219999</v>
        <stp/>
        <stp>EBOND_LDN|13208966</stp>
        <stp>-18560</stp>
        <stp>RMDS</stp>
        <stp/>
        <stp/>
        <tr r="AR692" s="1"/>
      </tp>
      <tp>
        <v>73.718458366568996</v>
        <stp/>
        <stp>EBOND_LDN|16328804</stp>
        <stp>-18560</stp>
        <stp>RMDS</stp>
        <stp/>
        <stp/>
        <tr r="AR425" s="1"/>
      </tp>
      <tp>
        <v>65.211411224990997</v>
        <stp/>
        <stp>EBOND_LDN|16328804</stp>
        <stp>-18562</stp>
        <stp>RMDS</stp>
        <stp/>
        <stp/>
        <tr r="AS425" s="1"/>
      </tp>
      <tp>
        <v>78.373789582943999</v>
        <stp/>
        <stp>EBOND_LDN|19228444</stp>
        <stp>-18560</stp>
        <stp>RMDS</stp>
        <stp/>
        <stp/>
        <tr r="AR225" s="1"/>
      </tp>
      <tp>
        <v>70.763639415951005</v>
        <stp/>
        <stp>EBOND_LDN|19228444</stp>
        <stp>-18562</stp>
        <stp>RMDS</stp>
        <stp/>
        <stp/>
        <tr r="AS225" s="1"/>
      </tp>
      <tp>
        <v>89.651693879470997</v>
        <stp/>
        <stp>EBOND_LDN|21118647</stp>
        <stp>-18562</stp>
        <stp>RMDS</stp>
        <stp/>
        <stp/>
        <tr r="AS1095" s="1"/>
      </tp>
      <tp>
        <v>95.954051873693004</v>
        <stp/>
        <stp>EBOND_LDN|21118647</stp>
        <stp>-18560</stp>
        <stp>RMDS</stp>
        <stp/>
        <stp/>
        <tr r="AR1095" s="1"/>
      </tp>
      <tp>
        <v>92.065810381096</v>
        <stp/>
        <stp>EBOND_LDN|21249572</stp>
        <stp>-18562</stp>
        <stp>RMDS</stp>
        <stp/>
        <stp/>
        <tr r="AS508" s="1"/>
      </tp>
      <tp>
        <v>92.065810381096</v>
        <stp/>
        <stp>EBOND_LDN|21249572</stp>
        <stp>-18560</stp>
        <stp>RMDS</stp>
        <stp/>
        <stp/>
        <tr r="AR508" s="1"/>
      </tp>
      <tp>
        <v>0</v>
        <stp/>
        <stp>EBOND_LDN|21079871</stp>
        <stp>-18560</stp>
        <stp>RMDS</stp>
        <stp/>
        <stp/>
        <tr r="AR1250" s="1"/>
      </tp>
      <tp>
        <v>0</v>
        <stp/>
        <stp>EBOND_LDN|21079871</stp>
        <stp>-18562</stp>
        <stp>RMDS</stp>
        <stp/>
        <stp/>
        <tr r="AS1250" s="1"/>
      </tp>
      <tp>
        <v>225.23955810808499</v>
        <stp/>
        <stp>EBOND_LDN|13725044</stp>
        <stp>-18560</stp>
        <stp>RMDS</stp>
        <stp/>
        <stp/>
        <tr r="AR1005" s="1"/>
      </tp>
      <tp>
        <v>212.31304344985099</v>
        <stp/>
        <stp>EBOND_LDN|13725044</stp>
        <stp>-18562</stp>
        <stp>RMDS</stp>
        <stp/>
        <stp/>
        <tr r="AS1005" s="1"/>
      </tp>
      <tp t="s">
        <v>#N/A</v>
        <stp/>
        <stp>EBOND_LDN|14435615</stp>
        <stp>-18562</stp>
        <stp>RMDS</stp>
        <stp/>
        <stp/>
        <tr r="AS466" s="1"/>
      </tp>
      <tp>
        <v>94.664422910678994</v>
        <stp/>
        <stp>EBOND_LDN|14435635</stp>
        <stp>-18560</stp>
        <stp>RMDS</stp>
        <stp/>
        <stp/>
        <tr r="AR1104" s="1"/>
      </tp>
      <tp t="s">
        <v>#N/A</v>
        <stp/>
        <stp>EBOND_LDN|14435615</stp>
        <stp>-18560</stp>
        <stp>RMDS</stp>
        <stp/>
        <stp/>
        <tr r="AR466" s="1"/>
      </tp>
      <tp>
        <v>84.779495435379999</v>
        <stp/>
        <stp>EBOND_LDN|14435635</stp>
        <stp>-18562</stp>
        <stp>RMDS</stp>
        <stp/>
        <stp/>
        <tr r="AS1104" s="1"/>
      </tp>
      <tp>
        <v>65.037177610751996</v>
        <stp/>
        <stp>EBOND_LDN|12755353</stp>
        <stp>-18560</stp>
        <stp>RMDS</stp>
        <stp/>
        <stp/>
        <tr r="AR737" s="1"/>
      </tp>
      <tp>
        <v>57.351777154891998</v>
        <stp/>
        <stp>EBOND_LDN|12755353</stp>
        <stp>-18562</stp>
        <stp>RMDS</stp>
        <stp/>
        <stp/>
        <tr r="AS737" s="1"/>
      </tp>
      <tp>
        <v>94.069049918041003</v>
        <stp/>
        <stp>EBOND_LDN|12355353</stp>
        <stp>-18560</stp>
        <stp>RMDS</stp>
        <stp/>
        <stp/>
        <tr r="AR738" s="1"/>
      </tp>
      <tp>
        <v>106.734531408848</v>
        <stp/>
        <stp>EBOND_LDN|21266060</stp>
        <stp>-18562</stp>
        <stp>RMDS</stp>
        <stp/>
        <stp/>
        <tr r="AS420" s="1"/>
      </tp>
      <tp>
        <v>87.771291188427995</v>
        <stp/>
        <stp>EBOND_LDN|12355353</stp>
        <stp>-18562</stp>
        <stp>RMDS</stp>
        <stp/>
        <stp/>
        <tr r="AS738" s="1"/>
      </tp>
      <tp>
        <v>106.734531408848</v>
        <stp/>
        <stp>EBOND_LDN|21266060</stp>
        <stp>-18560</stp>
        <stp>RMDS</stp>
        <stp/>
        <stp/>
        <tr r="AR420" s="1"/>
      </tp>
      <tp>
        <v>60.171550542443001</v>
        <stp/>
        <stp>EBOND_LDN|16045062</stp>
        <stp>-18560</stp>
        <stp>RMDS</stp>
        <stp/>
        <stp/>
        <tr r="AR468" s="1"/>
      </tp>
      <tp>
        <v>54.045295678232002</v>
        <stp/>
        <stp>EBOND_LDN|16045062</stp>
        <stp>-18562</stp>
        <stp>RMDS</stp>
        <stp/>
        <stp/>
        <tr r="AS468" s="1"/>
      </tp>
      <tp>
        <v>0</v>
        <stp/>
        <stp>EBOND_LDN|12715757</stp>
        <stp>-18560</stp>
        <stp>RMDS</stp>
        <stp/>
        <stp/>
        <tr r="AR827" s="1"/>
      </tp>
      <tp>
        <v>82.102056642223005</v>
        <stp/>
        <stp>EBOND_LDN|16265300</stp>
        <stp>-18560</stp>
        <stp>RMDS</stp>
        <stp/>
        <stp/>
        <tr r="AR399" s="1"/>
      </tp>
      <tp>
        <v>0</v>
        <stp/>
        <stp>EBOND_LDN|12715757</stp>
        <stp>-18562</stp>
        <stp>RMDS</stp>
        <stp/>
        <stp/>
        <tr r="AS827" s="1"/>
      </tp>
      <tp>
        <v>77.078704522820004</v>
        <stp/>
        <stp>EBOND_LDN|16265300</stp>
        <stp>-18562</stp>
        <stp>RMDS</stp>
        <stp/>
        <stp/>
        <tr r="AS399" s="1"/>
      </tp>
      <tp>
        <v>50.502195349025001</v>
        <stp/>
        <stp>EBOND_LDN|10335495</stp>
        <stp>-18560</stp>
        <stp>RMDS</stp>
        <stp/>
        <stp/>
        <tr r="AR18" s="1"/>
      </tp>
      <tp>
        <v>40.873193987851003</v>
        <stp/>
        <stp>EBOND_LDN|10335495</stp>
        <stp>-18562</stp>
        <stp>RMDS</stp>
        <stp/>
        <stp/>
        <tr r="AS18" s="1"/>
      </tp>
      <tp>
        <v>421.464740046641</v>
        <stp/>
        <stp>EBOND_LDN|21276521</stp>
        <stp>-18562</stp>
        <stp>RMDS</stp>
        <stp/>
        <stp/>
        <tr r="AS148" s="1"/>
      </tp>
      <tp>
        <v>428.10561269297898</v>
        <stp/>
        <stp>EBOND_LDN|21276521</stp>
        <stp>-18560</stp>
        <stp>RMDS</stp>
        <stp/>
        <stp/>
        <tr r="AR148" s="1"/>
      </tp>
      <tp>
        <v>81.485974032301002</v>
        <stp/>
        <stp>EBOND_LDN|17435305</stp>
        <stp>-18562</stp>
        <stp>RMDS</stp>
        <stp/>
        <stp/>
        <tr r="AS952" s="1"/>
      </tp>
      <tp>
        <v>94.766189917974998</v>
        <stp/>
        <stp>EBOND_LDN|17435305</stp>
        <stp>-18560</stp>
        <stp>RMDS</stp>
        <stp/>
        <stp/>
        <tr r="AR952" s="1"/>
      </tp>
      <tp t="s">
        <v>b</v>
        <stp/>
        <stp>EBOND_LDN|19962408</stp>
        <stp>-20268</stp>
        <stp>RMDS</stp>
        <stp/>
        <stp/>
        <tr r="I949" s="1"/>
      </tp>
      <tp t="s">
        <v>m</v>
        <stp/>
        <stp>EBOND_LDN|19482486</stp>
        <stp>-20268</stp>
        <stp>RMDS</stp>
        <stp/>
        <stp/>
        <tr r="I482" s="1"/>
      </tp>
      <tp t="s">
        <v>on</v>
        <stp/>
        <stp>EBOND_LDN|19962408</stp>
        <stp>-20271</stp>
        <stp>RMDS</stp>
        <stp/>
        <stp/>
        <tr r="K949" s="1"/>
      </tp>
      <tp t="s">
        <v>0.4</v>
        <stp/>
        <stp>EBOND_LDN|19962408</stp>
        <stp>-20270</stp>
        <stp>RMDS</stp>
        <stp/>
        <stp/>
        <tr r="J949" s="1"/>
      </tp>
      <tp t="s">
        <v>0.7</v>
        <stp/>
        <stp>EBOND_LDN|19482486</stp>
        <stp>-20270</stp>
        <stp>RMDS</stp>
        <stp/>
        <stp/>
        <tr r="J482" s="1"/>
      </tp>
      <tp t="s">
        <v>on</v>
        <stp/>
        <stp>EBOND_LDN|19482486</stp>
        <stp>-20271</stp>
        <stp>RMDS</stp>
        <stp/>
        <stp/>
        <tr r="K482" s="1"/>
      </tp>
      <tp>
        <v>57.229316793197</v>
        <stp/>
        <stp>EBOND_LDN|21177281</stp>
        <stp>-18562</stp>
        <stp>RMDS</stp>
        <stp/>
        <stp/>
        <tr r="AS171" s="1"/>
      </tp>
      <tp>
        <v>67.191717226579996</v>
        <stp/>
        <stp>EBOND_LDN|21177281</stp>
        <stp>-18560</stp>
        <stp>RMDS</stp>
        <stp/>
        <stp/>
        <tr r="AR171" s="1"/>
      </tp>
      <tp>
        <v>84.900672799366006</v>
        <stp/>
        <stp>EBOND_LDN|12934145</stp>
        <stp>-18562</stp>
        <stp>RMDS</stp>
        <stp/>
        <stp/>
        <tr r="AS1160" s="1"/>
      </tp>
      <tp>
        <v>89.987399855670006</v>
        <stp/>
        <stp>EBOND_LDN|12934145</stp>
        <stp>-18560</stp>
        <stp>RMDS</stp>
        <stp/>
        <stp/>
        <tr r="AR1160" s="1"/>
      </tp>
      <tp>
        <v>0</v>
        <stp/>
        <stp>EBOND_LDN|21157273</stp>
        <stp>-18560</stp>
        <stp>RMDS</stp>
        <stp/>
        <stp/>
        <tr r="AR162" s="1"/>
      </tp>
      <tp>
        <v>0</v>
        <stp/>
        <stp>EBOND_LDN|21157273</stp>
        <stp>-18562</stp>
        <stp>RMDS</stp>
        <stp/>
        <stp/>
        <tr r="AS162" s="1"/>
      </tp>
      <tp>
        <v>86.076001380687998</v>
        <stp/>
        <stp>EBOND_LDN|20027114</stp>
        <stp>-18562</stp>
        <stp>RMDS</stp>
        <stp/>
        <stp/>
        <tr r="AS351" s="1"/>
      </tp>
      <tp>
        <v>90.844543053680994</v>
        <stp/>
        <stp>EBOND_LDN|20027114</stp>
        <stp>-18560</stp>
        <stp>RMDS</stp>
        <stp/>
        <stp/>
        <tr r="AR351" s="1"/>
      </tp>
      <tp>
        <v>141.53471157500499</v>
        <stp/>
        <stp>EBOND_LDN|12974221</stp>
        <stp>-18560</stp>
        <stp>RMDS</stp>
        <stp/>
        <stp/>
        <tr r="AR1094" s="1"/>
      </tp>
      <tp>
        <v>133.85848989781701</v>
        <stp/>
        <stp>EBOND_LDN|12974221</stp>
        <stp>-18562</stp>
        <stp>RMDS</stp>
        <stp/>
        <stp/>
        <tr r="AS1094" s="1"/>
      </tp>
      <tp>
        <v>70.842699662184998</v>
        <stp/>
        <stp>EBOND_LDN|10624074</stp>
        <stp>-18562</stp>
        <stp>RMDS</stp>
        <stp/>
        <stp/>
        <tr r="AS377" s="1"/>
      </tp>
      <tp>
        <v>84.940419214749994</v>
        <stp/>
        <stp>EBOND_LDN|11824184</stp>
        <stp>-18562</stp>
        <stp>RMDS</stp>
        <stp/>
        <stp/>
        <tr r="AS1116" s="1"/>
      </tp>
      <tp>
        <v>75.682794720212996</v>
        <stp/>
        <stp>EBOND_LDN|10624074</stp>
        <stp>-18560</stp>
        <stp>RMDS</stp>
        <stp/>
        <stp/>
        <tr r="AR377" s="1"/>
      </tp>
      <tp>
        <v>93.881400442453995</v>
        <stp/>
        <stp>EBOND_LDN|11824184</stp>
        <stp>-18560</stp>
        <stp>RMDS</stp>
        <stp/>
        <stp/>
        <tr r="AR1116" s="1"/>
      </tp>
      <tp>
        <v>211.43895978059001</v>
        <stp/>
        <stp>EBOND_LDN|21057643</stp>
        <stp>-18562</stp>
        <stp>RMDS</stp>
        <stp/>
        <stp/>
        <tr r="AS112" s="1"/>
      </tp>
      <tp>
        <v>219.75321526881001</v>
        <stp/>
        <stp>EBOND_LDN|21057643</stp>
        <stp>-18560</stp>
        <stp>RMDS</stp>
        <stp/>
        <stp/>
        <tr r="AR112" s="1"/>
      </tp>
      <tp>
        <v>0</v>
        <stp/>
        <stp>EBOND_LDN|15954313</stp>
        <stp>-18562</stp>
        <stp>RMDS</stp>
        <stp/>
        <stp/>
        <tr r="AS121" s="1"/>
      </tp>
      <tp>
        <v>0</v>
        <stp/>
        <stp>EBOND_LDN|15954313</stp>
        <stp>-18560</stp>
        <stp>RMDS</stp>
        <stp/>
        <stp/>
        <tr r="AR121" s="1"/>
      </tp>
      <tp>
        <v>85.494558574288007</v>
        <stp/>
        <stp>EBOND_LDN|20067550</stp>
        <stp>-18562</stp>
        <stp>RMDS</stp>
        <stp/>
        <stp/>
        <tr r="AS1162" s="1"/>
      </tp>
      <tp>
        <v>89.674601831754998</v>
        <stp/>
        <stp>EBOND_LDN|20067550</stp>
        <stp>-18560</stp>
        <stp>RMDS</stp>
        <stp/>
        <stp/>
        <tr r="AR1162" s="1"/>
      </tp>
      <tp t="s">
        <v>bb</v>
        <stp/>
        <stp>EBOND_LDN|19983676</stp>
        <stp>-20268</stp>
        <stp>RMDS</stp>
        <stp/>
        <stp/>
        <tr r="I485" s="1"/>
      </tp>
      <tp t="s">
        <v>.6</v>
        <stp/>
        <stp>EBOND_LDN|19983676</stp>
        <stp>-20270</stp>
        <stp>RMDS</stp>
        <stp/>
        <stp/>
        <tr r="J485" s="1"/>
      </tp>
      <tp t="s">
        <v>on</v>
        <stp/>
        <stp>EBOND_LDN|19983676</stp>
        <stp>-20271</stp>
        <stp>RMDS</stp>
        <stp/>
        <stp/>
        <tr r="K485" s="1"/>
      </tp>
      <tp>
        <v>109.484982006877</v>
        <stp/>
        <stp>EBOND_LDN|18134495</stp>
        <stp>-18562</stp>
        <stp>RMDS</stp>
        <stp/>
        <stp/>
        <tr r="AS361" s="1"/>
      </tp>
      <tp>
        <v>115.522815789715</v>
        <stp/>
        <stp>EBOND_LDN|18134495</stp>
        <stp>-18560</stp>
        <stp>RMDS</stp>
        <stp/>
        <stp/>
        <tr r="AR361" s="1"/>
      </tp>
      <tp>
        <v>144.41892865649601</v>
        <stp/>
        <stp>EBOND_LDN|17067500</stp>
        <stp>-18562</stp>
        <stp>RMDS</stp>
        <stp/>
        <stp/>
        <tr r="AS594" s="1"/>
      </tp>
      <tp>
        <v>162.75807231324501</v>
        <stp/>
        <stp>EBOND_LDN|17067500</stp>
        <stp>-18560</stp>
        <stp>RMDS</stp>
        <stp/>
        <stp/>
        <tr r="AR594" s="1"/>
      </tp>
      <tp>
        <v>67.940213825138997</v>
        <stp/>
        <stp>EBOND_LDN|16167620</stp>
        <stp>-18560</stp>
        <stp>RMDS</stp>
        <stp/>
        <stp/>
        <tr r="AR771" s="1"/>
      </tp>
      <tp>
        <v>64.907170793117004</v>
        <stp/>
        <stp>EBOND_LDN|16167620</stp>
        <stp>-18562</stp>
        <stp>RMDS</stp>
        <stp/>
        <stp/>
        <tr r="AS771" s="1"/>
      </tp>
      <tp>
        <v>235.95129869083101</v>
        <stp/>
        <stp>EBOND_LDN|21214617</stp>
        <stp>-18560</stp>
        <stp>RMDS</stp>
        <stp/>
        <stp/>
        <tr r="AR94" s="1"/>
      </tp>
      <tp t="s">
        <v>on</v>
        <stp/>
        <stp>EBOND_LDN|14760248</stp>
        <stp>-20271</stp>
        <stp>RMDS</stp>
        <stp/>
        <stp/>
        <tr r="K537" s="1"/>
      </tp>
      <tp>
        <v>225.711169932996</v>
        <stp/>
        <stp>EBOND_LDN|21214617</stp>
        <stp>-18562</stp>
        <stp>RMDS</stp>
        <stp/>
        <stp/>
        <tr r="AS94" s="1"/>
      </tp>
      <tp t="s">
        <v>.36</v>
        <stp/>
        <stp>EBOND_LDN|14760248</stp>
        <stp>-20270</stp>
        <stp>RMDS</stp>
        <stp/>
        <stp/>
        <tr r="J537" s="1"/>
      </tp>
      <tp t="s">
        <v>.58</v>
        <stp/>
        <stp>EBOND_LDN|10590637</stp>
        <stp>-20270</stp>
        <stp>RMDS</stp>
        <stp/>
        <stp/>
        <tr r="J449" s="1"/>
      </tp>
      <tp t="s">
        <v>on</v>
        <stp/>
        <stp>EBOND_LDN|10590637</stp>
        <stp>-20271</stp>
        <stp>RMDS</stp>
        <stp/>
        <stp/>
        <tr r="K449" s="1"/>
      </tp>
      <tp t="s">
        <v>s</v>
        <stp/>
        <stp>EBOND_LDN|14760248</stp>
        <stp>-20268</stp>
        <stp>RMDS</stp>
        <stp/>
        <stp/>
        <tr r="I537" s="1"/>
      </tp>
      <tp t="s">
        <v>m</v>
        <stp/>
        <stp>EBOND_LDN|10590637</stp>
        <stp>-20268</stp>
        <stp>RMDS</stp>
        <stp/>
        <stp/>
        <tr r="I449" s="1"/>
      </tp>
      <tp t="s">
        <v>b</v>
        <stp/>
        <stp>EBOND_LDN|14860168</stp>
        <stp>-20268</stp>
        <stp>RMDS</stp>
        <stp/>
        <stp/>
        <tr r="I492" s="1"/>
      </tp>
      <tp>
        <v>97.490047177693</v>
        <stp/>
        <stp>EBOND_LDN|13817727</stp>
        <stp>-18560</stp>
        <stp>RMDS</stp>
        <stp/>
        <stp/>
        <tr r="AR213" s="1"/>
      </tp>
      <tp>
        <v>89.297929461533997</v>
        <stp/>
        <stp>EBOND_LDN|13817727</stp>
        <stp>-18562</stp>
        <stp>RMDS</stp>
        <stp/>
        <stp/>
        <tr r="AS213" s="1"/>
      </tp>
      <tp t="s">
        <v>.44</v>
        <stp/>
        <stp>EBOND_LDN|14860168</stp>
        <stp>-20270</stp>
        <stp>RMDS</stp>
        <stp/>
        <stp/>
        <tr r="J492" s="1"/>
      </tp>
      <tp t="s">
        <v>on</v>
        <stp/>
        <stp>EBOND_LDN|14860168</stp>
        <stp>-20271</stp>
        <stp>RMDS</stp>
        <stp/>
        <stp/>
        <tr r="K492" s="1"/>
      </tp>
      <tp>
        <v>179.686594821699</v>
        <stp/>
        <stp>EBOND_LDN|18107236</stp>
        <stp>-18560</stp>
        <stp>RMDS</stp>
        <stp/>
        <stp/>
        <tr r="AR70" s="1"/>
      </tp>
      <tp>
        <v>164.27759651985301</v>
        <stp/>
        <stp>EBOND_LDN|18107236</stp>
        <stp>-18562</stp>
        <stp>RMDS</stp>
        <stp/>
        <stp/>
        <tr r="AS70" s="1"/>
      </tp>
      <tp>
        <v>0</v>
        <stp/>
        <stp>EBOND_LDN|14017977</stp>
        <stp>-18560</stp>
        <stp>RMDS</stp>
        <stp/>
        <stp/>
        <tr r="AR102" s="1"/>
      </tp>
      <tp>
        <v>75.568789492091994</v>
        <stp/>
        <stp>EBOND_LDN|14247952</stp>
        <stp>-18560</stp>
        <stp>RMDS</stp>
        <stp/>
        <stp/>
        <tr r="AR938" s="1"/>
      </tp>
      <tp>
        <v>0</v>
        <stp/>
        <stp>EBOND_LDN|14017977</stp>
        <stp>-18562</stp>
        <stp>RMDS</stp>
        <stp/>
        <stp/>
        <tr r="AS102" s="1"/>
      </tp>
      <tp>
        <v>53.356678111382998</v>
        <stp/>
        <stp>EBOND_LDN|14247952</stp>
        <stp>-18562</stp>
        <stp>RMDS</stp>
        <stp/>
        <stp/>
        <tr r="AS938" s="1"/>
      </tp>
      <tp>
        <v>16.41715607243</v>
        <stp/>
        <stp>EBOND_LDN|10346362</stp>
        <stp>-18562</stp>
        <stp>RMDS</stp>
        <stp/>
        <stp/>
        <tr r="AS524" s="1"/>
      </tp>
      <tp t="s">
        <v>.5</v>
        <stp/>
        <stp>EBOND_LDN|16691427</stp>
        <stp>-20270</stp>
        <stp>RMDS</stp>
        <stp/>
        <stp/>
        <tr r="J1234" s="1"/>
      </tp>
      <tp t="s">
        <v>on</v>
        <stp/>
        <stp>EBOND_LDN|16691427</stp>
        <stp>-20271</stp>
        <stp>RMDS</stp>
        <stp/>
        <stp/>
        <tr r="K1234" s="1"/>
      </tp>
      <tp>
        <v>34.509159289750997</v>
        <stp/>
        <stp>EBOND_LDN|10346362</stp>
        <stp>-18560</stp>
        <stp>RMDS</stp>
        <stp/>
        <stp/>
        <tr r="AR524" s="1"/>
      </tp>
      <tp t="s">
        <v>m</v>
        <stp/>
        <stp>EBOND_LDN|16691427</stp>
        <stp>-20268</stp>
        <stp>RMDS</stp>
        <stp/>
        <stp/>
        <tr r="I1234" s="1"/>
      </tp>
      <tp>
        <v>85.053896690425006</v>
        <stp/>
        <stp>EBOND_LDN|15256453</stp>
        <stp>-18560</stp>
        <stp>RMDS</stp>
        <stp/>
        <stp/>
        <tr r="AR903" s="1"/>
      </tp>
      <tp>
        <v>82.466525747828996</v>
        <stp/>
        <stp>EBOND_LDN|15256453</stp>
        <stp>-18562</stp>
        <stp>RMDS</stp>
        <stp/>
        <stp/>
        <tr r="AS903" s="1"/>
      </tp>
      <tp>
        <v>43.809037525849</v>
        <stp/>
        <stp>EBOND_LDN|21135615</stp>
        <stp>-18562</stp>
        <stp>RMDS</stp>
        <stp/>
        <stp/>
        <tr r="AS472" s="1"/>
      </tp>
      <tp>
        <v>51.647859069441999</v>
        <stp/>
        <stp>EBOND_LDN|21135615</stp>
        <stp>-18560</stp>
        <stp>RMDS</stp>
        <stp/>
        <stp/>
        <tr r="AR472" s="1"/>
      </tp>
      <tp>
        <v>0</v>
        <stp/>
        <stp>EBOND_LDN|16266030</stp>
        <stp>-18562</stp>
        <stp>RMDS</stp>
        <stp/>
        <stp/>
        <tr r="AS96" s="1"/>
      </tp>
      <tp>
        <v>0</v>
        <stp/>
        <stp>EBOND_LDN|16266030</stp>
        <stp>-18560</stp>
        <stp>RMDS</stp>
        <stp/>
        <stp/>
        <tr r="AR96" s="1"/>
      </tp>
      <tp t="s">
        <v>m</v>
        <stp/>
        <stp>EBOND_LDN|14581116</stp>
        <stp>-20268</stp>
        <stp>RMDS</stp>
        <stp/>
        <stp/>
        <tr r="I435" s="1"/>
      </tp>
      <tp>
        <v>259.20354562862502</v>
        <stp/>
        <stp>EBOND_LDN|21145412</stp>
        <stp>-18562</stp>
        <stp>RMDS</stp>
        <stp/>
        <stp/>
        <tr r="AS569" s="1"/>
      </tp>
      <tp t="s">
        <v>0.2</v>
        <stp/>
        <stp>EBOND_LDN|15381116</stp>
        <stp>-20270</stp>
        <stp>RMDS</stp>
        <stp/>
        <stp/>
        <tr r="J860" s="1"/>
      </tp>
      <tp t="s">
        <v>on</v>
        <stp/>
        <stp>EBOND_LDN|15381116</stp>
        <stp>-20271</stp>
        <stp>RMDS</stp>
        <stp/>
        <stp/>
        <tr r="K860" s="1"/>
      </tp>
      <tp>
        <v>268.33101234297197</v>
        <stp/>
        <stp>EBOND_LDN|21145412</stp>
        <stp>-18560</stp>
        <stp>RMDS</stp>
        <stp/>
        <stp/>
        <tr r="AR569" s="1"/>
      </tp>
      <tp t="s">
        <v>m</v>
        <stp/>
        <stp>EBOND_LDN|15381116</stp>
        <stp>-20268</stp>
        <stp>RMDS</stp>
        <stp/>
        <stp/>
        <tr r="I860" s="1"/>
      </tp>
      <tp t="s">
        <v>.36</v>
        <stp/>
        <stp>EBOND_LDN|14581116</stp>
        <stp>-20270</stp>
        <stp>RMDS</stp>
        <stp/>
        <stp/>
        <tr r="J435" s="1"/>
      </tp>
      <tp t="s">
        <v>on</v>
        <stp/>
        <stp>EBOND_LDN|14581116</stp>
        <stp>-20271</stp>
        <stp>RMDS</stp>
        <stp/>
        <stp/>
        <tr r="K435" s="1"/>
      </tp>
      <tp>
        <v>67.997027851311003</v>
        <stp/>
        <stp>EBOND_LDN|19946792</stp>
        <stp>-18562</stp>
        <stp>RMDS</stp>
        <stp/>
        <stp/>
        <tr r="AS586" s="1"/>
      </tp>
      <tp>
        <v>76.882616859918997</v>
        <stp/>
        <stp>EBOND_LDN|19946792</stp>
        <stp>-18560</stp>
        <stp>RMDS</stp>
        <stp/>
        <stp/>
        <tr r="AR586" s="1"/>
      </tp>
      <tp>
        <v>97.305133777788001</v>
        <stp/>
        <stp>EBOND_LDN|14761740</stp>
        <stp>-18560</stp>
        <stp>RMDS</stp>
        <stp/>
        <stp/>
        <tr r="AR1215" s="1"/>
      </tp>
      <tp>
        <v>89.146389622209</v>
        <stp/>
        <stp>EBOND_LDN|14761740</stp>
        <stp>-18562</stp>
        <stp>RMDS</stp>
        <stp/>
        <stp/>
        <tr r="AS1215" s="1"/>
      </tp>
      <tp>
        <v>97.989349417167006</v>
        <stp/>
        <stp>EBOND_LDN|15521734</stp>
        <stp>-18560</stp>
        <stp>RMDS</stp>
        <stp/>
        <stp/>
        <tr r="AR807" s="1"/>
      </tp>
      <tp>
        <v>84.420232214305997</v>
        <stp/>
        <stp>EBOND_LDN|15521734</stp>
        <stp>-18562</stp>
        <stp>RMDS</stp>
        <stp/>
        <stp/>
        <tr r="AS807" s="1"/>
      </tp>
      <tp>
        <v>52.824709196592998</v>
        <stp/>
        <stp>EBOND_LDN|12921284</stp>
        <stp>-18562</stp>
        <stp>RMDS</stp>
        <stp/>
        <stp/>
        <tr r="AS1044" s="1"/>
      </tp>
      <tp>
        <v>89.64976290029</v>
        <stp/>
        <stp>EBOND_LDN|12921284</stp>
        <stp>-18560</stp>
        <stp>RMDS</stp>
        <stp/>
        <stp/>
        <tr r="AR1044" s="1"/>
      </tp>
      <tp>
        <v>50.826061756453001</v>
        <stp/>
        <stp>EBOND_LDN|15541282</stp>
        <stp>-18562</stp>
        <stp>RMDS</stp>
        <stp/>
        <stp/>
        <tr r="AS932" s="1"/>
      </tp>
      <tp t="s">
        <v>on</v>
        <stp/>
        <stp>EBOND_LDN|16566088</stp>
        <stp>-20271</stp>
        <stp>RMDS</stp>
        <stp/>
        <stp/>
        <tr r="K619" s="1"/>
      </tp>
      <tp t="s">
        <v>.3</v>
        <stp/>
        <stp>EBOND_LDN|16566088</stp>
        <stp>-20270</stp>
        <stp>RMDS</stp>
        <stp/>
        <stp/>
        <tr r="J619" s="1"/>
      </tp>
      <tp>
        <v>55.484756807901</v>
        <stp/>
        <stp>EBOND_LDN|15541282</stp>
        <stp>-18560</stp>
        <stp>RMDS</stp>
        <stp/>
        <stp/>
        <tr r="AR932" s="1"/>
      </tp>
      <tp t="s">
        <v>m</v>
        <stp/>
        <stp>EBOND_LDN|21095667</stp>
        <stp>-20268</stp>
        <stp>RMDS</stp>
        <stp/>
        <stp/>
        <tr r="I729" s="1"/>
      </tp>
      <tp t="s">
        <v>m</v>
        <stp/>
        <stp>EBOND_LDN|21095677</stp>
        <stp>-20268</stp>
        <stp>RMDS</stp>
        <stp/>
        <stp/>
        <tr r="I553" s="1"/>
      </tp>
      <tp>
        <v>76.075662915706999</v>
        <stp/>
        <stp>EBOND_LDN|17121164</stp>
        <stp>-18560</stp>
        <stp>RMDS</stp>
        <stp/>
        <stp/>
        <tr r="AR924" s="1"/>
      </tp>
      <tp t="s">
        <v>b</v>
        <stp/>
        <stp>EBOND_LDN|16566088</stp>
        <stp>-20268</stp>
        <stp>RMDS</stp>
        <stp/>
        <stp/>
        <tr r="I619" s="1"/>
      </tp>
      <tp>
        <v>70.253854609694002</v>
        <stp/>
        <stp>EBOND_LDN|17121164</stp>
        <stp>-18562</stp>
        <stp>RMDS</stp>
        <stp/>
        <stp/>
        <tr r="AS924" s="1"/>
      </tp>
      <tp t="s">
        <v>.2</v>
        <stp/>
        <stp>EBOND_LDN|21095667</stp>
        <stp>-20270</stp>
        <stp>RMDS</stp>
        <stp/>
        <stp/>
        <tr r="J729" s="1"/>
      </tp>
      <tp t="s">
        <v>on</v>
        <stp/>
        <stp>EBOND_LDN|21095677</stp>
        <stp>-20271</stp>
        <stp>RMDS</stp>
        <stp/>
        <stp/>
        <tr r="K553" s="1"/>
      </tp>
      <tp t="s">
        <v>on</v>
        <stp/>
        <stp>EBOND_LDN|21095667</stp>
        <stp>-20271</stp>
        <stp>RMDS</stp>
        <stp/>
        <stp/>
        <tr r="K729" s="1"/>
      </tp>
      <tp t="s">
        <v>.8</v>
        <stp/>
        <stp>EBOND_LDN|21095677</stp>
        <stp>-20270</stp>
        <stp>RMDS</stp>
        <stp/>
        <stp/>
        <tr r="J553" s="1"/>
      </tp>
      <tp>
        <v>75.580087033647999</v>
        <stp/>
        <stp>EBOND_LDN|13351813</stp>
        <stp>-18560</stp>
        <stp>RMDS</stp>
        <stp/>
        <stp/>
        <tr r="AR223" s="1"/>
      </tp>
      <tp>
        <v>65.170263554258995</v>
        <stp/>
        <stp>EBOND_LDN|13351813</stp>
        <stp>-18562</stp>
        <stp>RMDS</stp>
        <stp/>
        <stp/>
        <tr r="AS223" s="1"/>
      </tp>
      <tp>
        <v>36.589617660881999</v>
        <stp/>
        <stp>EBOND_LDN|19841702</stp>
        <stp>-18562</stp>
        <stp>RMDS</stp>
        <stp/>
        <stp/>
        <tr r="AS463" s="1"/>
      </tp>
      <tp>
        <v>50.882641609257</v>
        <stp/>
        <stp>EBOND_LDN|19841702</stp>
        <stp>-18560</stp>
        <stp>RMDS</stp>
        <stp/>
        <stp/>
        <tr r="AR463" s="1"/>
      </tp>
      <tp>
        <v>0</v>
        <stp/>
        <stp>EBOND_LDN|16721804</stp>
        <stp>-18560</stp>
        <stp>RMDS</stp>
        <stp/>
        <stp/>
        <tr r="AR1263" s="1"/>
      </tp>
      <tp>
        <v>0</v>
        <stp/>
        <stp>EBOND_LDN|16721804</stp>
        <stp>-18562</stp>
        <stp>RMDS</stp>
        <stp/>
        <stp/>
        <tr r="AS1263" s="1"/>
      </tp>
      <tp>
        <v>166.086882684041</v>
        <stp/>
        <stp>EBOND_LDN|15811837</stp>
        <stp>-18560</stp>
        <stp>RMDS</stp>
        <stp/>
        <stp/>
        <tr r="AR640" s="1"/>
      </tp>
      <tp>
        <v>158.77075609068399</v>
        <stp/>
        <stp>EBOND_LDN|15811837</stp>
        <stp>-18562</stp>
        <stp>RMDS</stp>
        <stp/>
        <stp/>
        <tr r="AS640" s="1"/>
      </tp>
      <tp t="s">
        <v>#N/A</v>
        <stp/>
        <stp>EBOND_LDN|18641452</stp>
        <stp>-18560</stp>
        <stp>RMDS</stp>
        <stp/>
        <stp/>
        <tr r="AR1122" s="1"/>
      </tp>
      <tp t="s">
        <v>#N/A</v>
        <stp/>
        <stp>EBOND_LDN|18641452</stp>
        <stp>-18562</stp>
        <stp>RMDS</stp>
        <stp/>
        <stp/>
        <tr r="AS1122" s="1"/>
      </tp>
      <tp t="s">
        <v>m</v>
        <stp/>
        <stp>EBOND_LDN|17687456</stp>
        <stp>-20268</stp>
        <stp>RMDS</stp>
        <stp/>
        <stp/>
        <tr r="I915" s="1"/>
      </tp>
      <tp t="s">
        <v>b</v>
        <stp/>
        <stp>EBOND_LDN|17067498</stp>
        <stp>-20268</stp>
        <stp>RMDS</stp>
        <stp/>
        <stp/>
        <tr r="I595" s="1"/>
      </tp>
      <tp t="s">
        <v>on</v>
        <stp/>
        <stp>EBOND_LDN|17067498</stp>
        <stp>-20271</stp>
        <stp>RMDS</stp>
        <stp/>
        <stp/>
        <tr r="K595" s="1"/>
      </tp>
      <tp t="s">
        <v>1.</v>
        <stp/>
        <stp>EBOND_LDN|17067498</stp>
        <stp>-20270</stp>
        <stp>RMDS</stp>
        <stp/>
        <stp/>
        <tr r="J595" s="1"/>
      </tp>
      <tp t="s">
        <v>on</v>
        <stp/>
        <stp>EBOND_LDN|17687456</stp>
        <stp>-20271</stp>
        <stp>RMDS</stp>
        <stp/>
        <stp/>
        <tr r="K915" s="1"/>
      </tp>
      <tp t="s">
        <v>0.5</v>
        <stp/>
        <stp>EBOND_LDN|17687456</stp>
        <stp>-20270</stp>
        <stp>RMDS</stp>
        <stp/>
        <stp/>
        <tr r="J915" s="1"/>
      </tp>
      <tp t="s">
        <v/>
        <stp/>
        <stp>EBOND_LDN|10067708</stp>
        <stp>-20268</stp>
        <stp>RMDS</stp>
        <stp/>
        <stp/>
        <tr r="I337" s="1"/>
      </tp>
      <tp t="s">
        <v/>
        <stp/>
        <stp>EBOND_LDN|10067708</stp>
        <stp>-20270</stp>
        <stp>RMDS</stp>
        <stp/>
        <stp/>
        <tr r="J337" s="1"/>
      </tp>
      <tp t="s">
        <v/>
        <stp/>
        <stp>EBOND_LDN|10067708</stp>
        <stp>-20271</stp>
        <stp>RMDS</stp>
        <stp/>
        <stp/>
        <tr r="K337" s="1"/>
      </tp>
      <tp>
        <v>112.40784615676399</v>
        <stp/>
        <stp>EBOND_LDN|17330175</stp>
        <stp>-18562</stp>
        <stp>RMDS</stp>
        <stp/>
        <stp/>
        <tr r="AS383" s="1"/>
      </tp>
      <tp>
        <v>123.045917879494</v>
        <stp/>
        <stp>EBOND_LDN|17330175</stp>
        <stp>-18560</stp>
        <stp>RMDS</stp>
        <stp/>
        <stp/>
        <tr r="AR383" s="1"/>
      </tp>
      <tp>
        <v>111.61143691641399</v>
        <stp/>
        <stp>EBOND_LDN|10410587</stp>
        <stp>-18562</stp>
        <stp>RMDS</stp>
        <stp/>
        <stp/>
        <tr r="AS626" s="1"/>
      </tp>
      <tp>
        <v>162.776752519647</v>
        <stp/>
        <stp>EBOND_LDN|10410587</stp>
        <stp>-18560</stp>
        <stp>RMDS</stp>
        <stp/>
        <stp/>
        <tr r="AR626" s="1"/>
      </tp>
      <tp>
        <v>81.513690084736993</v>
        <stp/>
        <stp>EBOND_LDN|14750013</stp>
        <stp>-18560</stp>
        <stp>RMDS</stp>
        <stp/>
        <stp/>
        <tr r="AR49" s="1"/>
      </tp>
      <tp>
        <v>73.298860205718</v>
        <stp/>
        <stp>EBOND_LDN|14750013</stp>
        <stp>-18562</stp>
        <stp>RMDS</stp>
        <stp/>
        <stp/>
        <tr r="AS49" s="1"/>
      </tp>
      <tp t="s">
        <v>m</v>
        <stp/>
        <stp>EBOND_LDN|21184836</stp>
        <stp>-20268</stp>
        <stp>RMDS</stp>
        <stp/>
        <stp/>
        <tr r="I581" s="1"/>
      </tp>
      <tp t="s">
        <v>.6</v>
        <stp/>
        <stp>EBOND_LDN|21184836</stp>
        <stp>-20270</stp>
        <stp>RMDS</stp>
        <stp/>
        <stp/>
        <tr r="J581" s="1"/>
      </tp>
      <tp t="s">
        <v>on</v>
        <stp/>
        <stp>EBOND_LDN|21184836</stp>
        <stp>-20271</stp>
        <stp>RMDS</stp>
        <stp/>
        <stp/>
        <tr r="K581" s="1"/>
      </tp>
      <tp t="s">
        <v>b</v>
        <stp/>
        <stp>EBOND_LDN|16887936</stp>
        <stp>-20268</stp>
        <stp>RMDS</stp>
        <stp/>
        <stp/>
        <tr r="I800" s="1"/>
      </tp>
      <tp t="s">
        <v>on</v>
        <stp/>
        <stp>EBOND_LDN|16887936</stp>
        <stp>-20271</stp>
        <stp>RMDS</stp>
        <stp/>
        <stp/>
        <tr r="K800" s="1"/>
      </tp>
      <tp t="s">
        <v>0.2</v>
        <stp/>
        <stp>EBOND_LDN|16887936</stp>
        <stp>-20270</stp>
        <stp>RMDS</stp>
        <stp/>
        <stp/>
        <tr r="J800" s="1"/>
      </tp>
      <tp>
        <v>200.71803307314701</v>
        <stp/>
        <stp>EBOND_LDN|17100916</stp>
        <stp>-18562</stp>
        <stp>RMDS</stp>
        <stp/>
        <stp/>
        <tr r="AS153" s="1"/>
      </tp>
      <tp>
        <v>212.75353419393099</v>
        <stp/>
        <stp>EBOND_LDN|17100916</stp>
        <stp>-18560</stp>
        <stp>RMDS</stp>
        <stp/>
        <stp/>
        <tr r="AR153" s="1"/>
      </tp>
      <tp>
        <v>151.77319410242899</v>
        <stp/>
        <stp>EBOND_LDN|21130285</stp>
        <stp>-18562</stp>
        <stp>RMDS</stp>
        <stp/>
        <stp/>
        <tr r="AS970" s="1"/>
      </tp>
      <tp>
        <v>162.822772136992</v>
        <stp/>
        <stp>EBOND_LDN|21130285</stp>
        <stp>-18560</stp>
        <stp>RMDS</stp>
        <stp/>
        <stp/>
        <tr r="AR970" s="1"/>
      </tp>
      <tp t="s">
        <v>.6</v>
        <stp/>
        <stp>EBOND_LDN|21177319</stp>
        <stp>-20270</stp>
        <stp>RMDS</stp>
        <stp/>
        <stp/>
        <tr r="J170" s="1"/>
      </tp>
      <tp t="s">
        <v>on</v>
        <stp/>
        <stp>EBOND_LDN|21177319</stp>
        <stp>-20271</stp>
        <stp>RMDS</stp>
        <stp/>
        <stp/>
        <tr r="K170" s="1"/>
      </tp>
      <tp t="s">
        <v>m</v>
        <stp/>
        <stp>EBOND_LDN|21177319</stp>
        <stp>-20268</stp>
        <stp>RMDS</stp>
        <stp/>
        <stp/>
        <tr r="I170" s="1"/>
      </tp>
      <tp>
        <v>126.52123461674699</v>
        <stp/>
        <stp>EBOND_LDN|16203416</stp>
        <stp>-18560</stp>
        <stp>RMDS</stp>
        <stp/>
        <stp/>
        <tr r="AR488" s="1"/>
      </tp>
      <tp>
        <v>110.826733381987</v>
        <stp/>
        <stp>EBOND_LDN|16203416</stp>
        <stp>-18562</stp>
        <stp>RMDS</stp>
        <stp/>
        <stp/>
        <tr r="AS488" s="1"/>
      </tp>
      <tp>
        <v>82.406574379163004</v>
        <stp/>
        <stp>EBOND_LDN|10053273</stp>
        <stp>-18560</stp>
        <stp>RMDS</stp>
        <stp/>
        <stp/>
        <tr r="AR730" s="1"/>
      </tp>
      <tp>
        <v>75.710683137860997</v>
        <stp/>
        <stp>EBOND_LDN|10053273</stp>
        <stp>-18562</stp>
        <stp>RMDS</stp>
        <stp/>
        <stp/>
        <tr r="AS730" s="1"/>
      </tp>
      <tp t="s">
        <v>bb</v>
        <stp/>
        <stp>EBOND_LDN|12474339</stp>
        <stp>-20268</stp>
        <stp>RMDS</stp>
        <stp/>
        <stp/>
        <tr r="I1205" s="1"/>
      </tp>
      <tp t="s">
        <v>m</v>
        <stp/>
        <stp>EBOND_LDN|13694217</stp>
        <stp>-20268</stp>
        <stp>RMDS</stp>
        <stp/>
        <stp/>
        <tr r="I889" s="1"/>
      </tp>
      <tp t="s">
        <v>on</v>
        <stp/>
        <stp>EBOND_LDN|15384566</stp>
        <stp>-20271</stp>
        <stp>RMDS</stp>
        <stp/>
        <stp/>
        <tr r="K1219" s="1"/>
      </tp>
      <tp t="s">
        <v>.4</v>
        <stp/>
        <stp>EBOND_LDN|15384566</stp>
        <stp>-20270</stp>
        <stp>RMDS</stp>
        <stp/>
        <stp/>
        <tr r="J1219" s="1"/>
      </tp>
      <tp t="s">
        <v>bb</v>
        <stp/>
        <stp>EBOND_LDN|15384566</stp>
        <stp>-20268</stp>
        <stp>RMDS</stp>
        <stp/>
        <stp/>
        <tr r="I1219" s="1"/>
      </tp>
      <tp t="s">
        <v>on</v>
        <stp/>
        <stp>EBOND_LDN|12474339</stp>
        <stp>-20271</stp>
        <stp>RMDS</stp>
        <stp/>
        <stp/>
        <tr r="K1205" s="1"/>
      </tp>
      <tp t="s">
        <v>on</v>
        <stp/>
        <stp>EBOND_LDN|13694217</stp>
        <stp>-20271</stp>
        <stp>RMDS</stp>
        <stp/>
        <stp/>
        <tr r="K889" s="1"/>
      </tp>
      <tp t="s">
        <v>.25</v>
        <stp/>
        <stp>EBOND_LDN|12474339</stp>
        <stp>-20270</stp>
        <stp>RMDS</stp>
        <stp/>
        <stp/>
        <tr r="J1205" s="1"/>
      </tp>
      <tp t="s">
        <v>.5</v>
        <stp/>
        <stp>EBOND_LDN|13694217</stp>
        <stp>-20270</stp>
        <stp>RMDS</stp>
        <stp/>
        <stp/>
        <tr r="J889" s="1"/>
      </tp>
      <tp t="s">
        <v>1</v>
        <stp/>
        <stp>EBOND_LDN|14674289</stp>
        <stp>-20270</stp>
        <stp>RMDS</stp>
        <stp/>
        <stp/>
        <tr r="J95" s="1"/>
      </tp>
      <tp t="s">
        <v>on</v>
        <stp/>
        <stp>EBOND_LDN|14674289</stp>
        <stp>-20271</stp>
        <stp>RMDS</stp>
        <stp/>
        <stp/>
        <tr r="K95" s="1"/>
      </tp>
      <tp t="s">
        <v>m</v>
        <stp/>
        <stp>EBOND_LDN|14674289</stp>
        <stp>-20268</stp>
        <stp>RMDS</stp>
        <stp/>
        <stp/>
        <tr r="I95" s="1"/>
      </tp>
      <tp t="s">
        <v>m</v>
        <stp/>
        <stp>EBOND_LDN|19684226</stp>
        <stp>-20268</stp>
        <stp>RMDS</stp>
        <stp/>
        <stp/>
        <tr r="I668" s="1"/>
      </tp>
      <tp t="s">
        <v>.15</v>
        <stp/>
        <stp>EBOND_LDN|19684226</stp>
        <stp>-20270</stp>
        <stp>RMDS</stp>
        <stp/>
        <stp/>
        <tr r="J668" s="1"/>
      </tp>
      <tp t="s">
        <v>on</v>
        <stp/>
        <stp>EBOND_LDN|19684226</stp>
        <stp>-20271</stp>
        <stp>RMDS</stp>
        <stp/>
        <stp/>
        <tr r="K668" s="1"/>
      </tp>
      <tp>
        <v>0</v>
        <stp/>
        <stp>EBOND_LDN|10842132</stp>
        <stp>-18560</stp>
        <stp>RMDS</stp>
        <stp/>
        <stp/>
        <tr r="AR810" s="1"/>
      </tp>
      <tp>
        <v>90.948142915529004</v>
        <stp/>
        <stp>EBOND_LDN|14852503</stp>
        <stp>-18562</stp>
        <stp>RMDS</stp>
        <stp/>
        <stp/>
        <tr r="AS439" s="1"/>
      </tp>
      <tp>
        <v>0</v>
        <stp/>
        <stp>EBOND_LDN|10842132</stp>
        <stp>-18562</stp>
        <stp>RMDS</stp>
        <stp/>
        <stp/>
        <tr r="AS810" s="1"/>
      </tp>
      <tp>
        <v>98.411122260160994</v>
        <stp/>
        <stp>EBOND_LDN|14852503</stp>
        <stp>-18560</stp>
        <stp>RMDS</stp>
        <stp/>
        <stp/>
        <tr r="AR439" s="1"/>
      </tp>
      <tp>
        <v>247.104986425108</v>
        <stp/>
        <stp>EBOND_LDN|16912127</stp>
        <stp>-18560</stp>
        <stp>RMDS</stp>
        <stp/>
        <stp/>
        <tr r="AR489" s="1"/>
      </tp>
      <tp>
        <v>232.10631363817799</v>
        <stp/>
        <stp>EBOND_LDN|16912127</stp>
        <stp>-18562</stp>
        <stp>RMDS</stp>
        <stp/>
        <stp/>
        <tr r="AS489" s="1"/>
      </tp>
      <tp t="s">
        <v>0.5</v>
        <stp/>
        <stp>EBOND_LDN|21166778</stp>
        <stp>-20270</stp>
        <stp>RMDS</stp>
        <stp/>
        <stp/>
        <tr r="J910" s="1"/>
      </tp>
      <tp t="s">
        <v>on</v>
        <stp/>
        <stp>EBOND_LDN|21166778</stp>
        <stp>-20271</stp>
        <stp>RMDS</stp>
        <stp/>
        <stp/>
        <tr r="K910" s="1"/>
      </tp>
      <tp t="s">
        <v>m</v>
        <stp/>
        <stp>EBOND_LDN|21166778</stp>
        <stp>-20268</stp>
        <stp>RMDS</stp>
        <stp/>
        <stp/>
        <tr r="I910" s="1"/>
      </tp>
      <tp t="s">
        <v>.4</v>
        <stp/>
        <stp>EBOND_LDN|19865588</stp>
        <stp>-20270</stp>
        <stp>RMDS</stp>
        <stp/>
        <stp/>
        <tr r="J1198" s="1"/>
      </tp>
      <tp t="s">
        <v>on</v>
        <stp/>
        <stp>EBOND_LDN|19865588</stp>
        <stp>-20271</stp>
        <stp>RMDS</stp>
        <stp/>
        <stp/>
        <tr r="K1198" s="1"/>
      </tp>
      <tp t="s">
        <v>bb</v>
        <stp/>
        <stp>EBOND_LDN|19865588</stp>
        <stp>-20268</stp>
        <stp>RMDS</stp>
        <stp/>
        <stp/>
        <tr r="I1198" s="1"/>
      </tp>
    </main>
    <main first="bloomberg.rtd">
      <tp t="s">
        <v>FIXED</v>
        <stp/>
        <stp>##V3_BDPV12</stp>
        <stp>DE000A1G0RU9 Corp</stp>
        <stp>cpn typ</stp>
        <stp>[AutoPrice 28.xlsm]front!R53C5</stp>
        <tr r="E53" s="1"/>
      </tp>
      <tp>
        <v>9.1558727528659709</v>
        <stp/>
        <stp>##V3_BDPV12</stp>
        <stp>XS0794238583 @bgn  Corp</stp>
        <stp>asset_swap_spd_mid</stp>
        <stp>[AutoPrice 28.xlsm]front!R883C40</stp>
        <tr r="AN883" s="1"/>
      </tp>
      <tp>
        <v>50.985001542590197</v>
        <stp/>
        <stp>##V3_BDPV12</stp>
        <stp>XS0710090928 @bgn  Corp</stp>
        <stp>asset_swap_spd_mid</stp>
        <stp>[AutoPrice 28.xlsm]front!R155C40</stp>
        <tr r="AN155" s="1"/>
      </tp>
      <tp>
        <v>54.960530559389781</v>
        <stp/>
        <stp>##V3_BDPV12</stp>
        <stp>XS0602211202 @bgn  Corp</stp>
        <stp>asset_swap_spd_mid</stp>
        <stp>[AutoPrice 28.xlsm]front!R852C40</stp>
        <tr r="AN852" s="1"/>
      </tp>
      <tp>
        <v>9.9283070938490425</v>
        <stp/>
        <stp>##V3_BDPV12</stp>
        <stp>XS0452314536 @bgn  Corp</stp>
        <stp>risk_mid</stp>
        <stp>[AutoPrice 28.xlsm]front!R61C36</stp>
        <tr r="AJ61" s="1"/>
      </tp>
      <tp>
        <v>37.926307267960482</v>
        <stp/>
        <stp>##V3_BDPV12</stp>
        <stp>XS0993228294 @bgn  Corp</stp>
        <stp>asset_swap_spd_mid</stp>
        <stp>[AutoPrice 28.xlsm]front!R949C40</stp>
        <tr r="AN949" s="1"/>
      </tp>
      <tp>
        <v>293.28103946456054</v>
        <stp/>
        <stp>##V3_BDPV12</stp>
        <stp>XS0778476340 @bgn  Corp</stp>
        <stp>asset_swap_spd_mid</stp>
        <stp>[AutoPrice 28.xlsm]front!R102C40</stp>
        <tr r="AN102" s="1"/>
      </tp>
      <tp>
        <v>96.999879904598927</v>
        <stp/>
        <stp>##V3_BDPV12</stp>
        <stp>XS0212420987 @bgn  Corp</stp>
        <stp>asset_swap_spd_mid</stp>
        <stp>[AutoPrice 28.xlsm]front!R145C40</stp>
        <tr r="AN145" s="1"/>
      </tp>
      <tp>
        <v>5.0163322401026056</v>
        <stp/>
        <stp>##V3_BDPV12</stp>
        <stp>XS0230962853 @bgn  Corp</stp>
        <stp>asset_swap_spd_mid</stp>
        <stp>[AutoPrice 28.xlsm]front!R597C40</stp>
        <tr r="AN597" s="1"/>
      </tp>
      <tp>
        <v>83.494055722075061</v>
        <stp/>
        <stp>##V3_BDPV12</stp>
        <stp>XS0993148856 @bgn  Corp</stp>
        <stp>asset_swap_spd_mid</stp>
        <stp>[AutoPrice 28.xlsm]front!R682C40</stp>
        <tr r="AN682" s="1"/>
      </tp>
      <tp>
        <v>7.9046779224555053</v>
        <stp/>
        <stp>##V3_BDPV12</stp>
        <stp>XS0911388675 @bgn  Corp</stp>
        <stp>risk_mid</stp>
        <stp>[AutoPrice 28.xlsm]front!R82C36</stp>
        <tr r="AJ82" s="1"/>
      </tp>
      <tp>
        <v>124.83210074414194</v>
        <stp/>
        <stp>##V3_BDPV12</stp>
        <stp>XS0826313990 @bgn  Corp</stp>
        <stp>asset_swap_spd_mid</stp>
        <stp>[AutoPrice 28.xlsm]front!R323C40</stp>
        <tr r="AN323" s="1"/>
      </tp>
      <tp>
        <v>72.769898867384782</v>
        <stp/>
        <stp>##V3_BDPV12</stp>
        <stp>XS1040105980 @bgn  Corp</stp>
        <stp>asset_swap_spd_mid</stp>
        <stp>[AutoPrice 28.xlsm]front!R560C40</stp>
        <tr r="AN560" s="1"/>
      </tp>
      <tp>
        <v>118.51778014366317</v>
        <stp/>
        <stp>##V3_BDPV12</stp>
        <stp>XS0764637194 @bgn  Corp</stp>
        <stp>asset_swap_spd_mid</stp>
        <stp>[AutoPrice 28.xlsm]front!R916C40</stp>
        <tr r="AN916" s="1"/>
      </tp>
      <tp>
        <v>64.363874040457759</v>
        <stp/>
        <stp>##V3_BDPV12</stp>
        <stp>XS1014610254 @bgn  Corp</stp>
        <stp>asset_swap_spd_mid</stp>
        <stp>[AutoPrice 28.xlsm]front!R904C40</stp>
        <tr r="AN904" s="1"/>
      </tp>
      <tp t="s">
        <v>TKAGR</v>
        <stp/>
        <stp>##V3_BDPV12</stp>
        <stp>DE000A1R08U3 Corp</stp>
        <stp>ticker</stp>
        <stp>[AutoPrice 28.xlsm]front!R1022C4</stp>
        <tr r="D1022" s="1"/>
      </tp>
      <tp>
        <v>51.458124340130105</v>
        <stp/>
        <stp>##V3_BDPV12</stp>
        <stp>XS0548805299 @bgn  Corp</stp>
        <stp>asset_swap_spd_mid</stp>
        <stp>[AutoPrice 28.xlsm]front!R434C40</stp>
        <tr r="AN434" s="1"/>
      </tp>
      <tp>
        <v>3.2213114529419329</v>
        <stp/>
        <stp>##V3_BDPV12</stp>
        <stp>XS0491211644 @bgn  Corp</stp>
        <stp>risk_mid</stp>
        <stp>[AutoPrice 28.xlsm]front!R42C36</stp>
        <tr r="AJ42" s="1"/>
      </tp>
      <tp>
        <v>55.185063798230495</v>
        <stp/>
        <stp>##V3_BDPV12</stp>
        <stp>XS0810720515 @bgn  Corp</stp>
        <stp>asset_swap_spd_mid</stp>
        <stp>[AutoPrice 28.xlsm]front!R439C40</stp>
        <tr r="AN439" s="1"/>
      </tp>
      <tp>
        <v>65.045616488569408</v>
        <stp/>
        <stp>##V3_BDPV12</stp>
        <stp>XS0811690550 @bgn  Corp</stp>
        <stp>asset_swap_spd_mid</stp>
        <stp>[AutoPrice 28.xlsm]front!R599C40</stp>
        <tr r="AN599" s="1"/>
      </tp>
      <tp>
        <v>113.65768869814359</v>
        <stp/>
        <stp>##V3_BDPV12</stp>
        <stp>XS1072516690 @bgn  Corp</stp>
        <stp>asset_swap_spd_mid</stp>
        <stp>[AutoPrice 28.xlsm]front!R554C40</stp>
        <tr r="AN554" s="1"/>
      </tp>
      <tp>
        <v>72.074487830009645</v>
        <stp/>
        <stp>##V3_BDPV12</stp>
        <stp>XS0493098486 @bgn  Corp</stp>
        <stp>asset_swap_spd_mid</stp>
        <stp>[AutoPrice 28.xlsm]front!R669C40</stp>
        <tr r="AN669" s="1"/>
      </tp>
      <tp>
        <v>-4.9511216672857987</v>
        <stp/>
        <stp>##V3_BDPV12</stp>
        <stp>XS0414340074 @bgn  Corp</stp>
        <stp>asset_swap_spd_mid</stp>
        <stp>[AutoPrice 28.xlsm]front!R584C40</stp>
        <tr r="AN584" s="1"/>
      </tp>
      <tp>
        <v>83.415052445457633</v>
        <stp/>
        <stp>##V3_BDPV12</stp>
        <stp>XS1064307058 @bgn  Corp</stp>
        <stp>asset_swap_spd_mid</stp>
        <stp>[AutoPrice 28.xlsm]front!R442C40</stp>
        <tr r="AN442" s="1"/>
      </tp>
      <tp>
        <v>84.263649632118259</v>
        <stp/>
        <stp>##V3_BDPV12</stp>
        <stp>XS0944435121 @bgn  Corp</stp>
        <stp>asset_swap_spd_mid</stp>
        <stp>[AutoPrice 28.xlsm]front!R565C40</stp>
        <tr r="AN565" s="1"/>
      </tp>
      <tp>
        <v>66.651169589644951</v>
        <stp/>
        <stp>##V3_BDPV12</stp>
        <stp>XS0982019126 @bgn  Corp</stp>
        <stp>asset_swap_spd_mid</stp>
        <stp>[AutoPrice 28.xlsm]front!R321C40</stp>
        <tr r="AN321" s="1"/>
      </tp>
      <tp>
        <v>102.0792125758269</v>
        <stp/>
        <stp>##V3_BDPV12</stp>
        <stp>XS0583059448 @bgn  Corp</stp>
        <stp>asset_swap_spd_mid</stp>
        <stp>[AutoPrice 28.xlsm]front!R704C40</stp>
        <tr r="AN704" s="1"/>
      </tp>
      <tp>
        <v>11.033734098574943</v>
        <stp/>
        <stp>##V3_BDPV12</stp>
        <stp>XS0433152690 @bgn  Corp</stp>
        <stp>asset_swap_spd_mid</stp>
        <stp>[AutoPrice 28.xlsm]front!R518C40</stp>
        <tr r="AN518" s="1"/>
      </tp>
      <tp>
        <v>189.81004482591754</v>
        <stp/>
        <stp>##V3_BDPV12</stp>
        <stp>XS0295018070 @bgn  Corp</stp>
        <stp>asset_swap_spd_mid</stp>
        <stp>[AutoPrice 28.xlsm]front!R589C40</stp>
        <tr r="AN589" s="1"/>
      </tp>
      <tp>
        <v>2.8769397715123546</v>
        <stp/>
        <stp>##V3_BDPV12</stp>
        <stp>XS0495913229 @bgn  Corp</stp>
        <stp>risk_mid</stp>
        <stp>[AutoPrice 28.xlsm]front!R67C36</stp>
        <tr r="AJ67" s="1"/>
      </tp>
      <tp>
        <v>53.155982607280336</v>
        <stp/>
        <stp>##V3_BDPV12</stp>
        <stp>XS0222383027 @bgn  Corp</stp>
        <stp>asset_swap_spd_mid</stp>
        <stp>[AutoPrice 28.xlsm]front!R185C40</stp>
        <tr r="AN185" s="1"/>
      </tp>
      <tp>
        <v>224.43831657943272</v>
        <stp/>
        <stp>##V3_BDPV12</stp>
        <stp>XS0260057285 @bgn  Corp</stp>
        <stp>asset_swap_spd_mid</stp>
        <stp>[AutoPrice 28.xlsm]front!R109C40</stp>
        <tr r="AN109" s="1"/>
      </tp>
      <tp>
        <v>55.392244602102046</v>
        <stp/>
        <stp>##V3_BDPV12</stp>
        <stp>XS1004551294 @bgn  Corp</stp>
        <stp>asset_swap_spd_mid</stp>
        <stp>[AutoPrice 28.xlsm]front!R522C40</stp>
        <tr r="AN522" s="1"/>
      </tp>
      <tp>
        <v>43.077265243905174</v>
        <stp/>
        <stp>##V3_BDPV12</stp>
        <stp>XS0683639933 @bgn  Corp</stp>
        <stp>asset_swap_spd_mid</stp>
        <stp>[AutoPrice 28.xlsm]front!R850C40</stp>
        <tr r="AN850" s="1"/>
      </tp>
      <tp>
        <v>78.069106725098507</v>
        <stp/>
        <stp>##V3_BDPV12</stp>
        <stp>XS0907301260 @bgn  Corp</stp>
        <stp>asset_swap_spd_mid</stp>
        <stp>[AutoPrice 28.xlsm]front!R751C40</stp>
        <tr r="AN751" s="1"/>
      </tp>
      <tp>
        <v>6.9480366101571009</v>
        <stp/>
        <stp>##V3_BDPV12</stp>
        <stp>XS0390398344 @bgn  Corp</stp>
        <stp>asset_swap_spd_mid</stp>
        <stp>[AutoPrice 28.xlsm]front!R177C40</stp>
        <tr r="AN177" s="1"/>
      </tp>
      <tp>
        <v>-12.467807699369182</v>
        <stp/>
        <stp>##V3_BDPV12</stp>
        <stp>XS0166667344 @bgn  Corp</stp>
        <stp>asset_swap_spd_mid</stp>
        <stp>[AutoPrice 28.xlsm]front!R744C40</stp>
        <tr r="AN744" s="1"/>
      </tp>
      <tp>
        <v>76.706799892536893</v>
        <stp/>
        <stp>##V3_BDPV12</stp>
        <stp>XS1003251441 @bgn  Corp</stp>
        <stp>asset_swap_spd_mid</stp>
        <stp>[AutoPrice 28.xlsm]front!R529C40</stp>
        <tr r="AN529" s="1"/>
      </tp>
      <tp>
        <v>-13.460317896666968</v>
        <stp/>
        <stp>##V3_BDPV12</stp>
        <stp>XS0844535442 @bgn  Corp</stp>
        <stp>asset_swap_spd_mid</stp>
        <stp>[AutoPrice 28.xlsm]front!R536C40</stp>
        <tr r="AN536" s="1"/>
      </tp>
      <tp>
        <v>13.680788400747813</v>
        <stp/>
        <stp>##V3_BDPV12</stp>
        <stp>XS0275636438 @bgn  Corp</stp>
        <stp>asset_swap_spd_mid</stp>
        <stp>[AutoPrice 28.xlsm]front!R457C40</stp>
        <tr r="AN457" s="1"/>
      </tp>
      <tp>
        <v>38.420105084542222</v>
        <stp/>
        <stp>##V3_BDPV12</stp>
        <stp>XS0954684972 @bgn  Corp</stp>
        <stp>asset_swap_spd_mid</stp>
        <stp>[AutoPrice 28.xlsm]front!R874C40</stp>
        <tr r="AN874" s="1"/>
      </tp>
      <tp>
        <v>49.822978620120928</v>
        <stp/>
        <stp>##V3_BDPV12</stp>
        <stp>XS1054534422 @bgn  Corp</stp>
        <stp>asset_swap_spd_mid</stp>
        <stp>[AutoPrice 28.xlsm]front!R593C40</stp>
        <tr r="AN593" s="1"/>
      </tp>
      <tp>
        <v>62.091958601190399</v>
        <stp/>
        <stp>##V3_BDPV12</stp>
        <stp>XS0977496636 @bgn  Corp</stp>
        <stp>asset_swap_spd_mid</stp>
        <stp>[AutoPrice 28.xlsm]front!R482C40</stp>
        <tr r="AN482" s="1"/>
      </tp>
      <tp>
        <v>43.129799366049575</v>
        <stp/>
        <stp>##V3_BDPV12</stp>
        <stp>XS0307791698 @bgn  Corp</stp>
        <stp>asset_swap_spd_mid</stp>
        <stp>[AutoPrice 28.xlsm]front!R405C40</stp>
        <tr r="AN405" s="1"/>
      </tp>
      <tp>
        <v>50.21939284004187</v>
        <stp/>
        <stp>##V3_BDPV12</stp>
        <stp>XS0401891733 @bgn  Corp</stp>
        <stp>asset_swap_spd_mid</stp>
        <stp>[AutoPrice 28.xlsm]front!R356C40</stp>
        <tr r="AN356" s="1"/>
      </tp>
      <tp>
        <v>73.598921684567159</v>
        <stp/>
        <stp>##V3_BDPV12</stp>
        <stp>XS0992638220 @bgn  Corp</stp>
        <stp>asset_swap_spd_mid</stp>
        <stp>[AutoPrice 28.xlsm]front!R588C40</stp>
        <tr r="AN588" s="1"/>
      </tp>
      <tp>
        <v>358.43237183326852</v>
        <stp/>
        <stp>##V3_BDPV12</stp>
        <stp>XS0935312057 @bgn  Corp</stp>
        <stp>asset_swap_spd_mid</stp>
        <stp>[AutoPrice 28.xlsm]front!R129C40</stp>
        <tr r="AN129" s="1"/>
      </tp>
      <tp>
        <v>30.492977312162974</v>
        <stp/>
        <stp>##V3_BDPV12</stp>
        <stp>XS0479866567 @bgn  Corp</stp>
        <stp>asset_swap_spd_mid</stp>
        <stp>[AutoPrice 28.xlsm]front!R846C40</stp>
        <tr r="AN846" s="1"/>
      </tp>
      <tp>
        <v>55.688416410350094</v>
        <stp/>
        <stp>##V3_BDPV12</stp>
        <stp>XS0857214968 @bgn  Corp</stp>
        <stp>asset_swap_spd_mid</stp>
        <stp>[AutoPrice 28.xlsm]front!R955C40</stp>
        <tr r="AN955" s="1"/>
      </tp>
      <tp>
        <v>67.367514093339537</v>
        <stp/>
        <stp>##V3_BDPV12</stp>
        <stp>XS0856014583 @bgn  Corp</stp>
        <stp>asset_swap_spd_mid</stp>
        <stp>[AutoPrice 28.xlsm]front!R409C40</stp>
        <tr r="AN409" s="1"/>
      </tp>
      <tp>
        <v>61.931752395378645</v>
        <stp/>
        <stp>##V3_BDPV12</stp>
        <stp>XS0934042549 @bgn  Corp</stp>
        <stp>asset_swap_spd_mid</stp>
        <stp>[AutoPrice 28.xlsm]front!R693C40</stp>
        <tr r="AN693" s="1"/>
      </tp>
      <tp>
        <v>85.771089307056286</v>
        <stp/>
        <stp>##V3_BDPV12</stp>
        <stp>XS0411850075 @bgn  Corp</stp>
        <stp>asset_swap_spd_mid</stp>
        <stp>[AutoPrice 28.xlsm]front!R632C40</stp>
        <tr r="AN632" s="1"/>
      </tp>
      <tp>
        <v>38.863435492059239</v>
        <stp/>
        <stp>##V3_BDPV12</stp>
        <stp>XS0875796541 @bgn  Corp</stp>
        <stp>asset_swap_spd_mid</stp>
        <stp>[AutoPrice 28.xlsm]front!R619C40</stp>
        <tr r="AN619" s="1"/>
      </tp>
      <tp>
        <v>48.68064065286422</v>
        <stp/>
        <stp>##V3_BDPV12</stp>
        <stp>XS1003251011 @bgn  Corp</stp>
        <stp>asset_swap_spd_mid</stp>
        <stp>[AutoPrice 28.xlsm]front!R528C40</stp>
        <tr r="AN528" s="1"/>
      </tp>
      <tp>
        <v>201.62843186860042</v>
        <stp/>
        <stp>##V3_BDPV12</stp>
        <stp>XS0206511130 @bgn  Corp</stp>
        <stp>asset_swap_spd_mid</stp>
        <stp>[AutoPrice 28.xlsm]front!R104C40</stp>
        <tr r="AN104" s="1"/>
      </tp>
      <tp>
        <v>2.5585754412809081</v>
        <stp/>
        <stp>##V3_BDPV12</stp>
        <stp>XS0275880267 @bgn  Corp</stp>
        <stp>risk_mid</stp>
        <stp>[AutoPrice 28.xlsm]front!R50C36</stp>
        <tr r="AJ50" s="1"/>
      </tp>
    </main>
    <main first="bloomberg.rtd">
      <tp t="s">
        <v>FIXED</v>
        <stp/>
        <stp>##V3_BDPV12</stp>
        <stp>XS0971723233 Corp</stp>
        <stp>cpn typ</stp>
        <stp>[AutoPrice 28.xlsm]front!R35C5</stp>
        <tr r="E35" s="1"/>
      </tp>
    </main>
    <main first="bloomberg.rtd">
      <tp t="s">
        <v>FLOATING</v>
        <stp/>
        <stp>##V3_BDPV12</stp>
        <stp>XS0254356057 Corp</stp>
        <stp>cpn typ</stp>
        <stp>[AutoPrice 28.xlsm]front!R32C5</stp>
        <tr r="E32" s="1"/>
      </tp>
    </main>
    <main first="bloomberg.rtd">
      <tp t="s">
        <v>FIXED</v>
        <stp/>
        <stp>##V3_BDPV12</stp>
        <stp>XS0300966495 Corp</stp>
        <stp>cpn typ</stp>
        <stp>[AutoPrice 28.xlsm]front!R72C5</stp>
        <tr r="E72" s="1"/>
      </tp>
      <tp t="s">
        <v>FIXED</v>
        <stp/>
        <stp>##V3_BDPV12</stp>
        <stp>XS0452314536 Corp</stp>
        <stp>cpn typ</stp>
        <stp>[AutoPrice 28.xlsm]front!R61C5</stp>
        <tr r="E61" s="1"/>
      </tp>
    </main>
    <main first="bloomberg.rtd">
      <tp t="s">
        <v>FIXED</v>
        <stp/>
        <stp>##V3_BDPV12</stp>
        <stp>XS0747897493 Corp</stp>
        <stp>cpn typ</stp>
        <stp>[AutoPrice 28.xlsm]front!R75C5</stp>
        <tr r="E75" s="1"/>
      </tp>
    </main>
    <main first="bloomberg.rtd">
      <tp t="s">
        <v>FIXED</v>
        <stp/>
        <stp>##V3_BDPV12</stp>
        <stp>XS0066877258 Corp</stp>
        <stp>cpn typ</stp>
        <stp>[AutoPrice 28.xlsm]front!R62C5</stp>
        <tr r="E62" s="1"/>
      </tp>
    </main>
    <main first="bloomberg.rtd">
      <tp t="s">
        <v>15/09/2014</v>
        <stp/>
        <stp>##V3_BDPV12</stp>
        <stp>US36962GK948 Corp</stp>
        <stp>maturity</stp>
        <stp>[AutoPrice 28.xlsm]front!R9C6</stp>
        <tr r="F9" s="1"/>
      </tp>
    </main>
    <main first="bloomberg.rtd">
      <tp t="s">
        <v>AT MATURITY</v>
        <stp/>
        <stp>##V3_BDPV12</stp>
        <stp>US007924AH66 Corp</stp>
        <stp>mty_typ</stp>
        <stp>[AutoPrice 28.xlsm]front!R48C6</stp>
        <tr r="F48" s="1"/>
      </tp>
    </main>
    <main first="bloomberg.rtd">
      <tp>
        <v>6.375</v>
        <stp/>
        <stp>##V3_BDPV12</stp>
        <stp>XS0421249235 @cbbt  Corp</stp>
        <stp>coupon</stp>
        <stp>[AutoPrice 28.xlsm]front!R937C42</stp>
        <tr r="AP937" s="1"/>
      </tp>
      <tp>
        <v>0.12338033931129644</v>
        <stp/>
        <stp>##V3_BDPV12</stp>
        <stp>XS0441800579 @bgn  Corp</stp>
        <stp>risk_mid</stp>
        <stp>[AutoPrice 28.xlsm]front!R8C36</stp>
        <tr r="AJ8" s="1"/>
      </tp>
      <tp>
        <v>3</v>
        <stp/>
        <stp>##V3_BDPV12</stp>
        <stp>XS0787786440 @cbbt  Corp</stp>
        <stp>coupon</stp>
        <stp>[AutoPrice 28.xlsm]front!R940C42</stp>
        <tr r="AP940" s="1"/>
      </tp>
      <tp>
        <v>4.5</v>
        <stp/>
        <stp>##V3_BDPV12</stp>
        <stp>DE000A0DLWN6 @bgn  Corp</stp>
        <stp>coupon</stp>
        <stp>[AutoPrice 28.xlsm]front!R583C42</stp>
        <tr r="AP583" s="1"/>
      </tp>
      <tp>
        <v>4.875</v>
        <stp/>
        <stp>##V3_BDPV12</stp>
        <stp>DE000A0DLU69 @bgn  Corp</stp>
        <stp>coupon</stp>
        <stp>[AutoPrice 28.xlsm]front!R274C42</stp>
        <tr r="AP274" s="1"/>
      </tp>
      <tp>
        <v>4.375</v>
        <stp/>
        <stp>##V3_BDPV12</stp>
        <stp>DE000A0DLU51 @bgn  Corp</stp>
        <stp>coupon</stp>
        <stp>[AutoPrice 28.xlsm]front!R273C42</stp>
        <tr r="AP273" s="1"/>
      </tp>
    </main>
    <main first="connect.rtdsub">
      <tp>
        <v>-1400000</v>
        <stp/>
        <stp>EBOND_POSITION|140433=19568171</stp>
        <stp>AMOUNT</stp>
        <stp>RMDS</stp>
        <stp/>
        <stp/>
        <tr r="G165" s="1"/>
      </tp>
      <tp>
        <v>-900000</v>
        <stp/>
        <stp>EBOND_POSITION|142977=19236656</stp>
        <stp>AMOUNT</stp>
        <stp>RMDS</stp>
        <stp/>
        <stp/>
        <tr r="G1258" s="1"/>
      </tp>
      <tp>
        <v>0</v>
        <stp/>
        <stp>EBOND_POSITION|142977=20105375</stp>
        <stp>AMOUNT</stp>
        <stp>RMDS</stp>
        <stp/>
        <stp/>
        <tr r="G1260" s="1"/>
      </tp>
      <tp>
        <v>142000</v>
        <stp/>
        <stp>EBOND_POSITION|140433=21059692</stp>
        <stp>AMOUNT</stp>
        <stp>RMDS</stp>
        <stp/>
        <stp/>
        <tr r="G179" s="1"/>
      </tp>
    </main>
    <main first="bloomberg.rtd">
      <tp>
        <v>1.75</v>
        <stp/>
        <stp>##V3_BDPV12</stp>
        <stp>DE000A1MLSR4 @bgn  Corp</stp>
        <stp>coupon</stp>
        <stp>[AutoPrice 28.xlsm]front!R782C42</stp>
        <tr r="AP782" s="1"/>
      </tp>
    </main>
    <main first="connect.rtdsub">
      <tp>
        <v>0</v>
        <stp/>
        <stp>EBOND_POSITION|140142=16160241</stp>
        <stp>AMOUNT</stp>
        <stp>RMDS</stp>
        <stp/>
        <stp/>
        <tr r="G1139" s="1"/>
      </tp>
      <tp>
        <v>0</v>
        <stp/>
        <stp>EBOND_POSITION|142977=10628097</stp>
        <stp>AMOUNT</stp>
        <stp>RMDS</stp>
        <stp/>
        <stp/>
        <tr r="G1249" s="1"/>
      </tp>
      <tp>
        <v>-2715000</v>
        <stp/>
        <stp>EBOND_POSITION|140142=15701117</stp>
        <stp>AMOUNT</stp>
        <stp>RMDS</stp>
        <stp/>
        <stp/>
        <tr r="G1147" s="1"/>
      </tp>
      <tp>
        <v>1000000</v>
        <stp/>
        <stp>EBOND_POSITION|140433=12424195</stp>
        <stp>AMOUNT</stp>
        <stp>RMDS</stp>
        <stp/>
        <stp/>
        <tr r="G155" s="1"/>
      </tp>
      <tp>
        <v>0</v>
        <stp/>
        <stp>EBOND_POSITION|140142=13353102</stp>
        <stp>AMOUNT</stp>
        <stp>RMDS</stp>
        <stp/>
        <stp/>
        <tr r="G1222" s="1"/>
      </tp>
    </main>
    <main first="bloomberg.rtd">
      <tp>
        <v>100.041</v>
        <stp/>
        <stp>##V3_BDPV12</stp>
        <stp>XS0197508764 @bgn Corp</stp>
        <stp>LAST_PRICE</stp>
        <stp>[AutoPrice 28.xlsm]front!R7C16</stp>
        <tr r="P7" s="1"/>
      </tp>
      <tp>
        <v>2.625</v>
        <stp/>
        <stp>##V3_BDPV12</stp>
        <stp>DE000A1MLXN3 @bgn  Corp</stp>
        <stp>coupon</stp>
        <stp>[AutoPrice 28.xlsm]front!R790C42</stp>
        <tr r="AP790" s="1"/>
      </tp>
    </main>
    <main first="connect.rtdsub">
      <tp>
        <v>0</v>
        <stp/>
        <stp>EBOND_POSITION|140433=21073900</stp>
        <stp>AMOUNT</stp>
        <stp>RMDS</stp>
        <stp/>
        <stp/>
        <tr r="G164" s="1"/>
      </tp>
      <tp t="s">
        <v/>
        <stp/>
        <stp>EBOND_LDN|21068429</stp>
        <stp>-20268</stp>
        <stp>RMDS</stp>
        <stp/>
        <stp/>
        <tr r="I977" s="1"/>
      </tp>
      <tp t="s">
        <v/>
        <stp/>
        <stp>EBOND_LDN|21068429</stp>
        <stp>-20270</stp>
        <stp>RMDS</stp>
        <stp/>
        <stp/>
        <tr r="J977" s="1"/>
      </tp>
      <tp t="s">
        <v/>
        <stp/>
        <stp>EBOND_LDN|21068429</stp>
        <stp>-20271</stp>
        <stp>RMDS</stp>
        <stp/>
        <stp/>
        <tr r="K977" s="1"/>
      </tp>
      <tp t="s">
        <v>m</v>
        <stp/>
        <stp>EBOND_LDN|10378388</stp>
        <stp>-20268</stp>
        <stp>RMDS</stp>
        <stp/>
        <stp/>
        <tr r="I650" s="1"/>
      </tp>
      <tp t="s">
        <v>on</v>
        <stp/>
        <stp>EBOND_LDN|10378388</stp>
        <stp>-20271</stp>
        <stp>RMDS</stp>
        <stp/>
        <stp/>
        <tr r="K650" s="1"/>
      </tp>
      <tp t="s">
        <v>.2</v>
        <stp/>
        <stp>EBOND_LDN|10378388</stp>
        <stp>-20270</stp>
        <stp>RMDS</stp>
        <stp/>
        <stp/>
        <tr r="J650" s="1"/>
      </tp>
      <tp t="s">
        <v>#N/A</v>
        <stp/>
        <stp>EBOND_LDN|16979538</stp>
        <stp>-20268</stp>
        <stp>RMDS</stp>
        <stp/>
        <stp/>
        <tr r="I1103" s="1"/>
      </tp>
      <tp t="s">
        <v>#N/A</v>
        <stp/>
        <stp>EBOND_LDN|16979538</stp>
        <stp>-20270</stp>
        <stp>RMDS</stp>
        <stp/>
        <stp/>
        <tr r="J1103" s="1"/>
      </tp>
      <tp t="s">
        <v>#N/A</v>
        <stp/>
        <stp>EBOND_LDN|16979538</stp>
        <stp>-20271</stp>
        <stp>RMDS</stp>
        <stp/>
        <stp/>
        <tr r="K1103" s="1"/>
      </tp>
      <tp t="s">
        <v>0.2</v>
        <stp/>
        <stp>EBOND_LDN|18079008</stp>
        <stp>-20270</stp>
        <stp>RMDS</stp>
        <stp/>
        <stp/>
        <tr r="J856" s="1"/>
      </tp>
      <tp t="s">
        <v>on</v>
        <stp/>
        <stp>EBOND_LDN|18079008</stp>
        <stp>-20271</stp>
        <stp>RMDS</stp>
        <stp/>
        <stp/>
        <tr r="K856" s="1"/>
      </tp>
      <tp t="s">
        <v>bb</v>
        <stp/>
        <stp>EBOND_LDN|18079008</stp>
        <stp>-20268</stp>
        <stp>RMDS</stp>
        <stp/>
        <stp/>
        <tr r="I856" s="1"/>
      </tp>
    </main>
    <main first="connect.rtdsub">
      <tp>
        <v>199.74017289681501</v>
        <stp/>
        <stp>EBOND_LDN|10339324</stp>
        <stp>-18562</stp>
        <stp>RMDS</stp>
        <stp/>
        <stp/>
        <tr r="AS131" s="1"/>
      </tp>
      <tp>
        <v>214.03922778151099</v>
        <stp/>
        <stp>EBOND_LDN|10339324</stp>
        <stp>-18560</stp>
        <stp>RMDS</stp>
        <stp/>
        <stp/>
        <tr r="AR131" s="1"/>
      </tp>
      <tp>
        <v>90.414811252774996</v>
        <stp/>
        <stp>EBOND_LDN|17259732</stp>
        <stp>-18562</stp>
        <stp>RMDS</stp>
        <stp/>
        <stp/>
        <tr r="AS861" s="1"/>
      </tp>
      <tp>
        <v>95.889797376114998</v>
        <stp/>
        <stp>EBOND_LDN|17259732</stp>
        <stp>-18560</stp>
        <stp>RMDS</stp>
        <stp/>
        <stp/>
        <tr r="AR861" s="1"/>
      </tp>
      <tp>
        <v>71.405824714606993</v>
        <stp/>
        <stp>EBOND_LDN|17939354</stp>
        <stp>-18562</stp>
        <stp>RMDS</stp>
        <stp/>
        <stp/>
        <tr r="AS427" s="1"/>
      </tp>
      <tp>
        <v>79.233678524081995</v>
        <stp/>
        <stp>EBOND_LDN|17939354</stp>
        <stp>-18560</stp>
        <stp>RMDS</stp>
        <stp/>
        <stp/>
        <tr r="AR427" s="1"/>
      </tp>
      <tp>
        <v>0</v>
        <stp/>
        <stp>EBOND_LDN|18409487</stp>
        <stp>-18562</stp>
        <stp>RMDS</stp>
        <stp/>
        <stp/>
        <tr r="AS763" s="1"/>
      </tp>
      <tp>
        <v>0</v>
        <stp/>
        <stp>EBOND_LDN|18409487</stp>
        <stp>-18560</stp>
        <stp>RMDS</stp>
        <stp/>
        <stp/>
        <tr r="AR763" s="1"/>
      </tp>
      <tp>
        <v>79.474363968491005</v>
        <stp/>
        <stp>EBOND_LDN|16958462</stp>
        <stp>-18560</stp>
        <stp>RMDS</stp>
        <stp/>
        <stp/>
        <tr r="AR299" s="1"/>
      </tp>
      <tp>
        <v>74.021019888203</v>
        <stp/>
        <stp>EBOND_LDN|16958462</stp>
        <stp>-18562</stp>
        <stp>RMDS</stp>
        <stp/>
        <stp/>
        <tr r="AS299" s="1"/>
      </tp>
      <tp>
        <v>80.983738875681993</v>
        <stp/>
        <stp>EBOND_LDN|19078370</stp>
        <stp>-18560</stp>
        <stp>RMDS</stp>
        <stp/>
        <stp/>
        <tr r="AR822" s="1"/>
      </tp>
      <tp>
        <v>77.094572579578994</v>
        <stp/>
        <stp>EBOND_LDN|19078370</stp>
        <stp>-18562</stp>
        <stp>RMDS</stp>
        <stp/>
        <stp/>
        <tr r="AS822" s="1"/>
      </tp>
      <tp>
        <v>0</v>
        <stp/>
        <stp>EBOND_LDN|10368831</stp>
        <stp>-18562</stp>
        <stp>RMDS</stp>
        <stp/>
        <stp/>
        <tr r="AS612" s="1"/>
      </tp>
      <tp>
        <v>153.009431476099</v>
        <stp/>
        <stp>EBOND_LDN|19568171</stp>
        <stp>-18560</stp>
        <stp>RMDS</stp>
        <stp/>
        <stp/>
        <tr r="AR165" s="1"/>
      </tp>
      <tp>
        <v>0</v>
        <stp/>
        <stp>EBOND_LDN|10368831</stp>
        <stp>-18560</stp>
        <stp>RMDS</stp>
        <stp/>
        <stp/>
        <tr r="AR612" s="1"/>
      </tp>
      <tp>
        <v>141.39563018214801</v>
        <stp/>
        <stp>EBOND_LDN|19568171</stp>
        <stp>-18562</stp>
        <stp>RMDS</stp>
        <stp/>
        <stp/>
        <tr r="AS165" s="1"/>
      </tp>
      <tp>
        <v>43.468936951667999</v>
        <stp/>
        <stp>EBOND_LDN|14438804</stp>
        <stp>-18562</stp>
        <stp>RMDS</stp>
        <stp/>
        <stp/>
        <tr r="AS883" s="1"/>
      </tp>
      <tp>
        <v>49.843390513420999</v>
        <stp/>
        <stp>EBOND_LDN|14438804</stp>
        <stp>-18560</stp>
        <stp>RMDS</stp>
        <stp/>
        <stp/>
        <tr r="AR883" s="1"/>
      </tp>
      <tp>
        <v>91.924933553217997</v>
        <stp/>
        <stp>EBOND_LDN|21239284</stp>
        <stp>-18560</stp>
        <stp>RMDS</stp>
        <stp/>
        <stp/>
        <tr r="AR497" s="1"/>
      </tp>
      <tp>
        <v>91.924933553217997</v>
        <stp/>
        <stp>EBOND_LDN|21239284</stp>
        <stp>-18562</stp>
        <stp>RMDS</stp>
        <stp/>
        <stp/>
        <tr r="AS497" s="1"/>
      </tp>
      <tp>
        <v>112.063606773969</v>
        <stp/>
        <stp>EBOND_LDN|21239274</stp>
        <stp>-18562</stp>
        <stp>RMDS</stp>
        <stp/>
        <stp/>
        <tr r="AS697" s="1"/>
      </tp>
      <tp>
        <v>112.063606773969</v>
        <stp/>
        <stp>EBOND_LDN|21239274</stp>
        <stp>-18560</stp>
        <stp>RMDS</stp>
        <stp/>
        <stp/>
        <tr r="AR697" s="1"/>
      </tp>
      <tp>
        <v>129.73609408335099</v>
        <stp/>
        <stp>EBOND_LDN|21059692</stp>
        <stp>-18562</stp>
        <stp>RMDS</stp>
        <stp/>
        <stp/>
        <tr r="AS179" s="1"/>
      </tp>
      <tp>
        <v>143.02762324440499</v>
        <stp/>
        <stp>EBOND_LDN|21059692</stp>
        <stp>-18560</stp>
        <stp>RMDS</stp>
        <stp/>
        <stp/>
        <tr r="AR179" s="1"/>
      </tp>
      <tp t="s">
        <v>m</v>
        <stp/>
        <stp>EBOND_LDN|12192166</stp>
        <stp>-20268</stp>
        <stp>RMDS</stp>
        <stp/>
        <stp/>
        <tr r="I408" s="1"/>
      </tp>
      <tp>
        <v>112.532798549012</v>
        <stp/>
        <stp>EBOND_LDN|21056212</stp>
        <stp>-18562</stp>
        <stp>RMDS</stp>
        <stp/>
        <stp/>
        <tr r="AS60" s="1"/>
      </tp>
      <tp t="s">
        <v>b</v>
        <stp/>
        <stp>EBOND_LDN|21091286</stp>
        <stp>-20268</stp>
        <stp>RMDS</stp>
        <stp/>
        <stp/>
        <tr r="I750" s="1"/>
      </tp>
      <tp>
        <v>119.440844429178</v>
        <stp/>
        <stp>EBOND_LDN|21056212</stp>
        <stp>-18560</stp>
        <stp>RMDS</stp>
        <stp/>
        <stp/>
        <tr r="AR60" s="1"/>
      </tp>
      <tp t="s">
        <v>.3</v>
        <stp/>
        <stp>EBOND_LDN|21091286</stp>
        <stp>-20270</stp>
        <stp>RMDS</stp>
        <stp/>
        <stp/>
        <tr r="J750" s="1"/>
      </tp>
      <tp t="s">
        <v>on</v>
        <stp/>
        <stp>EBOND_LDN|21091286</stp>
        <stp>-20271</stp>
        <stp>RMDS</stp>
        <stp/>
        <stp/>
        <tr r="K750" s="1"/>
      </tp>
      <tp>
        <v>70.169133223954006</v>
        <stp/>
        <stp>EBOND_LDN|14435624</stp>
        <stp>-18560</stp>
        <stp>RMDS</stp>
        <stp/>
        <stp/>
        <tr r="AR28" s="1"/>
      </tp>
      <tp t="s">
        <v>on</v>
        <stp/>
        <stp>EBOND_LDN|12192166</stp>
        <stp>-20271</stp>
        <stp>RMDS</stp>
        <stp/>
        <stp/>
        <tr r="K408" s="1"/>
      </tp>
      <tp t="s">
        <v>.36</v>
        <stp/>
        <stp>EBOND_LDN|12192166</stp>
        <stp>-20270</stp>
        <stp>RMDS</stp>
        <stp/>
        <stp/>
        <tr r="J408" s="1"/>
      </tp>
      <tp>
        <v>65.080069467784995</v>
        <stp/>
        <stp>EBOND_LDN|14435624</stp>
        <stp>-18562</stp>
        <stp>RMDS</stp>
        <stp/>
        <stp/>
        <tr r="AS28" s="1"/>
      </tp>
      <tp>
        <v>147.938234028023</v>
        <stp/>
        <stp>EBOND_LDN|16565761</stp>
        <stp>-18560</stp>
        <stp>RMDS</stp>
        <stp/>
        <stp/>
        <tr r="AR623" s="1"/>
      </tp>
      <tp>
        <v>144.164733423314</v>
        <stp/>
        <stp>EBOND_LDN|16565761</stp>
        <stp>-18562</stp>
        <stp>RMDS</stp>
        <stp/>
        <stp/>
        <tr r="AS623" s="1"/>
      </tp>
      <tp>
        <v>109.112035392462</v>
        <stp/>
        <stp>EBOND_LDN|21266121</stp>
        <stp>-18562</stp>
        <stp>RMDS</stp>
        <stp/>
        <stp/>
        <tr r="AS683" s="1"/>
      </tp>
      <tp>
        <v>109.112035392462</v>
        <stp/>
        <stp>EBOND_LDN|21266121</stp>
        <stp>-18560</stp>
        <stp>RMDS</stp>
        <stp/>
        <stp/>
        <tr r="AR683" s="1"/>
      </tp>
      <tp>
        <v>33.178429943822998</v>
        <stp/>
        <stp>EBOND_LDN|12755402</stp>
        <stp>-18560</stp>
        <stp>RMDS</stp>
        <stp/>
        <stp/>
        <tr r="AR880" s="1"/>
      </tp>
      <tp>
        <v>23.215900864942</v>
        <stp/>
        <stp>EBOND_LDN|12755402</stp>
        <stp>-18562</stp>
        <stp>RMDS</stp>
        <stp/>
        <stp/>
        <tr r="AS880" s="1"/>
      </tp>
      <tp t="s">
        <v>m</v>
        <stp/>
        <stp>EBOND_LDN|15672058</stp>
        <stp>-20268</stp>
        <stp>RMDS</stp>
        <stp/>
        <stp/>
        <tr r="I1046" s="1"/>
      </tp>
      <tp>
        <v>89.447419879546004</v>
        <stp/>
        <stp>EBOND_LDN|17435234</stp>
        <stp>-18560</stp>
        <stp>RMDS</stp>
        <stp/>
        <stp/>
        <tr r="AR651" s="1"/>
      </tp>
      <tp>
        <v>85.594157387557004</v>
        <stp/>
        <stp>EBOND_LDN|17435234</stp>
        <stp>-18562</stp>
        <stp>RMDS</stp>
        <stp/>
        <stp/>
        <tr r="AS651" s="1"/>
      </tp>
      <tp t="s">
        <v>on</v>
        <stp/>
        <stp>EBOND_LDN|15672058</stp>
        <stp>-20271</stp>
        <stp>RMDS</stp>
        <stp/>
        <stp/>
        <tr r="K1046" s="1"/>
      </tp>
      <tp t="s">
        <v>0.6</v>
        <stp/>
        <stp>EBOND_LDN|15672058</stp>
        <stp>-20270</stp>
        <stp>RMDS</stp>
        <stp/>
        <stp/>
        <tr r="J1046" s="1"/>
      </tp>
      <tp>
        <v>68.568976137386997</v>
        <stp/>
        <stp>EBOND_LDN|19245113</stp>
        <stp>-18560</stp>
        <stp>RMDS</stp>
        <stp/>
        <stp/>
        <tr r="AR376" s="1"/>
      </tp>
      <tp>
        <v>63.723444705866001</v>
        <stp/>
        <stp>EBOND_LDN|19245113</stp>
        <stp>-18562</stp>
        <stp>RMDS</stp>
        <stp/>
        <stp/>
        <tr r="AS376" s="1"/>
      </tp>
      <tp>
        <v>113.71257493143</v>
        <stp/>
        <stp>EBOND_LDN|16535814</stp>
        <stp>-18562</stp>
        <stp>RMDS</stp>
        <stp/>
        <stp/>
        <tr r="AS698" s="1"/>
      </tp>
      <tp>
        <v>117.892077019103</v>
        <stp/>
        <stp>EBOND_LDN|16535814</stp>
        <stp>-18560</stp>
        <stp>RMDS</stp>
        <stp/>
        <stp/>
        <tr r="AR698" s="1"/>
      </tp>
      <tp>
        <v>83.321957686345996</v>
        <stp/>
        <stp>EBOND_LDN|12424195</stp>
        <stp>-18562</stp>
        <stp>RMDS</stp>
        <stp/>
        <stp/>
        <tr r="AS155" s="1"/>
      </tp>
      <tp>
        <v>91.781247087691995</v>
        <stp/>
        <stp>EBOND_LDN|12424195</stp>
        <stp>-18560</stp>
        <stp>RMDS</stp>
        <stp/>
        <stp/>
        <tr r="AR155" s="1"/>
      </tp>
      <tp>
        <v>0</v>
        <stp/>
        <stp>EBOND_LDN|21147043</stp>
        <stp>-18562</stp>
        <stp>RMDS</stp>
        <stp/>
        <stp/>
        <tr r="AS352" s="1"/>
      </tp>
      <tp>
        <v>0</v>
        <stp/>
        <stp>EBOND_LDN|21147043</stp>
        <stp>-18560</stp>
        <stp>RMDS</stp>
        <stp/>
        <stp/>
        <tr r="AR352" s="1"/>
      </tp>
      <tp>
        <v>98.948140382431006</v>
        <stp/>
        <stp>EBOND_LDN|11764181</stp>
        <stp>-18560</stp>
        <stp>RMDS</stp>
        <stp/>
        <stp/>
        <tr r="AR732" s="1"/>
      </tp>
      <tp>
        <v>92.604514199731994</v>
        <stp/>
        <stp>EBOND_LDN|11764181</stp>
        <stp>-18562</stp>
        <stp>RMDS</stp>
        <stp/>
        <stp/>
        <tr r="AS732" s="1"/>
      </tp>
      <tp>
        <v>72.152840164642001</v>
        <stp/>
        <stp>EBOND_LDN|21057622</stp>
        <stp>-18560</stp>
        <stp>RMDS</stp>
        <stp/>
        <stp/>
        <tr r="AR777" s="1"/>
      </tp>
      <tp>
        <v>69.920165201621003</v>
        <stp/>
        <stp>EBOND_LDN|21057622</stp>
        <stp>-18562</stp>
        <stp>RMDS</stp>
        <stp/>
        <stp/>
        <tr r="AS777" s="1"/>
      </tp>
      <tp t="s">
        <v>m</v>
        <stp/>
        <stp>EBOND_LDN|10183507</stp>
        <stp>-20268</stp>
        <stp>RMDS</stp>
        <stp/>
        <stp/>
        <tr r="I1034" s="1"/>
      </tp>
      <tp>
        <v>0</v>
        <stp/>
        <stp>EBOND_LDN|14474190</stp>
        <stp>-18562</stp>
        <stp>RMDS</stp>
        <stp/>
        <stp/>
        <tr r="AS1105" s="1"/>
      </tp>
      <tp>
        <v>0</v>
        <stp/>
        <stp>EBOND_LDN|14474190</stp>
        <stp>-18560</stp>
        <stp>RMDS</stp>
        <stp/>
        <stp/>
        <tr r="AR1105" s="1"/>
      </tp>
      <tp>
        <v>82.577016297217995</v>
        <stp/>
        <stp>EBOND_LDN|12774690</stp>
        <stp>-18560</stp>
        <stp>RMDS</stp>
        <stp/>
        <stp/>
        <tr r="AR247" s="1"/>
      </tp>
      <tp>
        <v>76.078893116081005</v>
        <stp/>
        <stp>EBOND_LDN|12774690</stp>
        <stp>-18562</stp>
        <stp>RMDS</stp>
        <stp/>
        <stp/>
        <tr r="AS247" s="1"/>
      </tp>
      <tp t="s">
        <v>on</v>
        <stp/>
        <stp>EBOND_LDN|10183507</stp>
        <stp>-20271</stp>
        <stp>RMDS</stp>
        <stp/>
        <stp/>
        <tr r="K1034" s="1"/>
      </tp>
      <tp t="s">
        <v>.5</v>
        <stp/>
        <stp>EBOND_LDN|10183507</stp>
        <stp>-20270</stp>
        <stp>RMDS</stp>
        <stp/>
        <stp/>
        <tr r="J1034" s="1"/>
      </tp>
      <tp>
        <v>70.696211301752001</v>
        <stp/>
        <stp>EBOND_LDN|15504107</stp>
        <stp>-18562</stp>
        <stp>RMDS</stp>
        <stp/>
        <stp/>
        <tr r="AS305" s="1"/>
      </tp>
      <tp>
        <v>77.023198442636996</v>
        <stp/>
        <stp>EBOND_LDN|15504107</stp>
        <stp>-18560</stp>
        <stp>RMDS</stp>
        <stp/>
        <stp/>
        <tr r="AR305" s="1"/>
      </tp>
      <tp>
        <v>79.946941037144001</v>
        <stp/>
        <stp>EBOND_LDN|19134284</stp>
        <stp>-18562</stp>
        <stp>RMDS</stp>
        <stp/>
        <stp/>
        <tr r="AS1068" s="1"/>
      </tp>
      <tp>
        <v>87.937257141619</v>
        <stp/>
        <stp>EBOND_LDN|19134284</stp>
        <stp>-18560</stp>
        <stp>RMDS</stp>
        <stp/>
        <stp/>
        <tr r="AR1068" s="1"/>
      </tp>
      <tp>
        <v>148.53516262817499</v>
        <stp/>
        <stp>EBOND_LDN|13424825</stp>
        <stp>-18560</stp>
        <stp>RMDS</stp>
        <stp/>
        <stp/>
        <tr r="AR636" s="1"/>
      </tp>
      <tp>
        <v>143.87077690079499</v>
        <stp/>
        <stp>EBOND_LDN|13424825</stp>
        <stp>-18562</stp>
        <stp>RMDS</stp>
        <stp/>
        <stp/>
        <tr r="AS636" s="1"/>
      </tp>
      <tp t="s">
        <v>#N/A</v>
        <stp/>
        <stp>EBOND_LDN|10727215</stp>
        <stp>-18560</stp>
        <stp>RMDS</stp>
        <stp/>
        <stp/>
        <tr r="AR24" s="1"/>
      </tp>
      <tp t="s">
        <v>#N/A</v>
        <stp/>
        <stp>EBOND_LDN|10727215</stp>
        <stp>-18562</stp>
        <stp>RMDS</stp>
        <stp/>
        <stp/>
        <tr r="AS24" s="1"/>
      </tp>
      <tp t="s">
        <v>#N/A</v>
        <stp/>
        <stp>EBOND_LDN|18637994</stp>
        <stp>-18560</stp>
        <stp>RMDS</stp>
        <stp/>
        <stp/>
        <tr r="AR1121" s="1"/>
      </tp>
      <tp t="s">
        <v>#N/A</v>
        <stp/>
        <stp>EBOND_LDN|18637994</stp>
        <stp>-18562</stp>
        <stp>RMDS</stp>
        <stp/>
        <stp/>
        <tr r="AS1121" s="1"/>
      </tp>
      <tp t="s">
        <v>on</v>
        <stp/>
        <stp>EBOND_LDN|21063959</stp>
        <stp>-20271</stp>
        <stp>RMDS</stp>
        <stp/>
        <stp/>
        <tr r="K933" s="1"/>
      </tp>
      <tp t="s">
        <v>0.15</v>
        <stp/>
        <stp>EBOND_LDN|21063959</stp>
        <stp>-20270</stp>
        <stp>RMDS</stp>
        <stp/>
        <stp/>
        <tr r="J933" s="1"/>
      </tp>
      <tp t="s">
        <v>b</v>
        <stp/>
        <stp>EBOND_LDN|21063959</stp>
        <stp>-20268</stp>
        <stp>RMDS</stp>
        <stp/>
        <stp/>
        <tr r="I933" s="1"/>
      </tp>
      <tp t="s">
        <v>0.2</v>
        <stp/>
        <stp>EBOND_LDN|18860629</stp>
        <stp>-20270</stp>
        <stp>RMDS</stp>
        <stp/>
        <stp/>
        <tr r="J342" s="1"/>
      </tp>
      <tp t="s">
        <v>on</v>
        <stp/>
        <stp>EBOND_LDN|18860629</stp>
        <stp>-20271</stp>
        <stp>RMDS</stp>
        <stp/>
        <stp/>
        <tr r="K342" s="1"/>
      </tp>
      <tp t="s">
        <v>m</v>
        <stp/>
        <stp>EBOND_LDN|18860629</stp>
        <stp>-20268</stp>
        <stp>RMDS</stp>
        <stp/>
        <stp/>
        <tr r="I342" s="1"/>
      </tp>
      <tp>
        <v>57.102399512428001</v>
        <stp/>
        <stp>EBOND_LDN|14746753</stp>
        <stp>-18560</stp>
        <stp>RMDS</stp>
        <stp/>
        <stp/>
        <tr r="AR886" s="1"/>
      </tp>
      <tp>
        <v>39.911369172832998</v>
        <stp/>
        <stp>EBOND_LDN|14746753</stp>
        <stp>-18562</stp>
        <stp>RMDS</stp>
        <stp/>
        <stp/>
        <tr r="AS886" s="1"/>
      </tp>
      <tp>
        <v>90.947663417103001</v>
        <stp/>
        <stp>EBOND_LDN|16906657</stp>
        <stp>-18562</stp>
        <stp>RMDS</stp>
        <stp/>
        <stp/>
        <tr r="AS76" s="1"/>
      </tp>
      <tp>
        <v>97.766113144483995</v>
        <stp/>
        <stp>EBOND_LDN|16906657</stp>
        <stp>-18560</stp>
        <stp>RMDS</stp>
        <stp/>
        <stp/>
        <tr r="AR76" s="1"/>
      </tp>
      <tp t="s">
        <v>#N/A</v>
        <stp/>
        <stp>EBOND_LDN|18636874</stp>
        <stp>-18562</stp>
        <stp>RMDS</stp>
        <stp/>
        <stp/>
        <tr r="AS1123" s="1"/>
      </tp>
      <tp t="s">
        <v>#N/A</v>
        <stp/>
        <stp>EBOND_LDN|18636874</stp>
        <stp>-18560</stp>
        <stp>RMDS</stp>
        <stp/>
        <stp/>
        <tr r="AR1123" s="1"/>
      </tp>
      <tp>
        <v>71.441652425976002</v>
        <stp/>
        <stp>EBOND_LDN|21265651</stp>
        <stp>-18560</stp>
        <stp>RMDS</stp>
        <stp/>
        <stp/>
        <tr r="AR605" s="1"/>
      </tp>
      <tp>
        <v>71.441652425976002</v>
        <stp/>
        <stp>EBOND_LDN|21265651</stp>
        <stp>-18562</stp>
        <stp>RMDS</stp>
        <stp/>
        <stp/>
        <tr r="AS605" s="1"/>
      </tp>
      <tp>
        <v>80.858436185534998</v>
        <stp/>
        <stp>EBOND_LDN|21115756</stp>
        <stp>-18562</stp>
        <stp>RMDS</stp>
        <stp/>
        <stp/>
        <tr r="AS557" s="1"/>
      </tp>
      <tp>
        <v>86.474581860368005</v>
        <stp/>
        <stp>EBOND_LDN|21115756</stp>
        <stp>-18560</stp>
        <stp>RMDS</stp>
        <stp/>
        <stp/>
        <tr r="AR557" s="1"/>
      </tp>
      <tp t="s">
        <v>m</v>
        <stp/>
        <stp>EBOND_LDN|10591566</stp>
        <stp>-20268</stp>
        <stp>RMDS</stp>
        <stp/>
        <stp/>
        <tr r="I278" s="1"/>
      </tp>
      <tp t="s">
        <v>b</v>
        <stp/>
        <stp>EBOND_LDN|10761599</stp>
        <stp>-20268</stp>
        <stp>RMDS</stp>
        <stp/>
        <stp/>
        <tr r="I1029" s="1"/>
      </tp>
      <tp t="s">
        <v>.5</v>
        <stp/>
        <stp>EBOND_LDN|10761599</stp>
        <stp>-20270</stp>
        <stp>RMDS</stp>
        <stp/>
        <stp/>
        <tr r="J1029" s="1"/>
      </tp>
      <tp t="s">
        <v>on</v>
        <stp/>
        <stp>EBOND_LDN|10761599</stp>
        <stp>-20271</stp>
        <stp>RMDS</stp>
        <stp/>
        <stp/>
        <tr r="K1029" s="1"/>
      </tp>
      <tp t="s">
        <v>on</v>
        <stp/>
        <stp>EBOND_LDN|10591566</stp>
        <stp>-20271</stp>
        <stp>RMDS</stp>
        <stp/>
        <stp/>
        <tr r="K278" s="1"/>
      </tp>
      <tp t="s">
        <v>1.0</v>
        <stp/>
        <stp>EBOND_LDN|10591566</stp>
        <stp>-20270</stp>
        <stp>RMDS</stp>
        <stp/>
        <stp/>
        <tr r="J278" s="1"/>
      </tp>
      <tp>
        <v>72.904626862143004</v>
        <stp/>
        <stp>EBOND_LDN|19426385</stp>
        <stp>-18562</stp>
        <stp>RMDS</stp>
        <stp/>
        <stp/>
        <tr r="AS792" s="1"/>
      </tp>
      <tp>
        <v>76.404213482377997</v>
        <stp/>
        <stp>EBOND_LDN|19426385</stp>
        <stp>-18560</stp>
        <stp>RMDS</stp>
        <stp/>
        <stp/>
        <tr r="AR792" s="1"/>
      </tp>
      <tp>
        <v>0</v>
        <stp/>
        <stp>EBOND_LDN|19366441</stp>
        <stp>-18560</stp>
        <stp>RMDS</stp>
        <stp/>
        <stp/>
        <tr r="AR989" s="1"/>
      </tp>
      <tp>
        <v>0</v>
        <stp/>
        <stp>EBOND_LDN|19366441</stp>
        <stp>-18562</stp>
        <stp>RMDS</stp>
        <stp/>
        <stp/>
        <tr r="AS989" s="1"/>
      </tp>
      <tp t="s">
        <v>on</v>
        <stp/>
        <stp>EBOND_LDN|18286857</stp>
        <stp>-20271</stp>
        <stp>RMDS</stp>
        <stp/>
        <stp/>
        <tr r="K793" s="1"/>
      </tp>
      <tp t="s">
        <v>0.25</v>
        <stp/>
        <stp>EBOND_LDN|18286857</stp>
        <stp>-20270</stp>
        <stp>RMDS</stp>
        <stp/>
        <stp/>
        <tr r="J793" s="1"/>
      </tp>
      <tp t="s">
        <v>b</v>
        <stp/>
        <stp>EBOND_LDN|18286857</stp>
        <stp>-20268</stp>
        <stp>RMDS</stp>
        <stp/>
        <stp/>
        <tr r="I793" s="1"/>
      </tp>
      <tp>
        <v>174.45318156057601</v>
        <stp/>
        <stp>EBOND_LDN|21162161</stp>
        <stp>-18560</stp>
        <stp>RMDS</stp>
        <stp/>
        <stp/>
        <tr r="AR1077" s="1"/>
      </tp>
      <tp>
        <v>168.10993166351699</v>
        <stp/>
        <stp>EBOND_LDN|21162161</stp>
        <stp>-18562</stp>
        <stp>RMDS</stp>
        <stp/>
        <stp/>
        <tr r="AS1077" s="1"/>
      </tp>
      <tp t="s">
        <v>#Stale</v>
        <stp/>
        <stp>EBOND_LDN|17961101</stp>
        <stp>-18562</stp>
        <stp>RMDS</stp>
        <stp/>
        <stp/>
        <tr r="AS330" s="1"/>
      </tp>
      <tp t="s">
        <v>#Stale</v>
        <stp/>
        <stp>EBOND_LDN|17961101</stp>
        <stp>-18560</stp>
        <stp>RMDS</stp>
        <stp/>
        <stp/>
        <tr r="AR330" s="1"/>
      </tp>
      <tp t="s">
        <v>b</v>
        <stp/>
        <stp>EBOND_LDN|13696666</stp>
        <stp>-20268</stp>
        <stp>RMDS</stp>
        <stp/>
        <stp/>
        <tr r="I1073" s="1"/>
      </tp>
      <tp t="s">
        <v>on</v>
        <stp/>
        <stp>EBOND_LDN|17566389</stp>
        <stp>-20271</stp>
        <stp>RMDS</stp>
        <stp/>
        <stp/>
        <tr r="K769" s="1"/>
      </tp>
      <tp t="s">
        <v>0.12</v>
        <stp/>
        <stp>EBOND_LDN|17566389</stp>
        <stp>-20270</stp>
        <stp>RMDS</stp>
        <stp/>
        <stp/>
        <tr r="J769" s="1"/>
      </tp>
      <tp t="s">
        <v>.5</v>
        <stp/>
        <stp>EBOND_LDN|13696666</stp>
        <stp>-20270</stp>
        <stp>RMDS</stp>
        <stp/>
        <stp/>
        <tr r="J1073" s="1"/>
      </tp>
      <tp t="s">
        <v>on</v>
        <stp/>
        <stp>EBOND_LDN|13696666</stp>
        <stp>-20271</stp>
        <stp>RMDS</stp>
        <stp/>
        <stp/>
        <tr r="K1073" s="1"/>
      </tp>
      <tp>
        <v>102.364272862859</v>
        <stp/>
        <stp>EBOND_LDN|15701117</stp>
        <stp>-18560</stp>
        <stp>RMDS</stp>
        <stp/>
        <stp/>
        <tr r="AR1147" s="1"/>
      </tp>
      <tp t="s">
        <v>b</v>
        <stp/>
        <stp>EBOND_LDN|17566389</stp>
        <stp>-20268</stp>
        <stp>RMDS</stp>
        <stp/>
        <stp/>
        <tr r="I769" s="1"/>
      </tp>
      <tp>
        <v>97.305146490268001</v>
        <stp/>
        <stp>EBOND_LDN|15701117</stp>
        <stp>-18562</stp>
        <stp>RMDS</stp>
        <stp/>
        <stp/>
        <tr r="AS1147" s="1"/>
      </tp>
    </main>
    <main first="bloomberg.rtd">
      <tp t="s">
        <v>AT MATURITY</v>
        <stp/>
        <stp>##V3_BDPV12</stp>
        <stp>XS0353710527 Corp</stp>
        <stp>mty_typ</stp>
        <stp>[AutoPrice 28.xlsm]front!R5C6</stp>
        <tr r="F5" s="1"/>
      </tp>
    </main>
    <main first="connect.rtdsub">
      <tp>
        <v>124.263815073106</v>
        <stp/>
        <stp>EBOND_LDN|10200317</stp>
        <stp>-18560</stp>
        <stp>RMDS</stp>
        <stp/>
        <stp/>
        <tr r="AR778" s="1"/>
      </tp>
      <tp>
        <v>97.858292637654003</v>
        <stp/>
        <stp>EBOND_LDN|10200317</stp>
        <stp>-18562</stp>
        <stp>RMDS</stp>
        <stp/>
        <stp/>
        <tr r="AS778" s="1"/>
      </tp>
      <tp>
        <v>100.97571408010501</v>
        <stp/>
        <stp>EBOND_LDN|16100497</stp>
        <stp>-18562</stp>
        <stp>RMDS</stp>
        <stp/>
        <stp/>
        <tr r="AS521" s="1"/>
      </tp>
      <tp>
        <v>106.494415238176</v>
        <stp/>
        <stp>EBOND_LDN|16100497</stp>
        <stp>-18560</stp>
        <stp>RMDS</stp>
        <stp/>
        <stp/>
        <tr r="AR521" s="1"/>
      </tp>
      <tp>
        <v>118.927080418451</v>
        <stp/>
        <stp>EBOND_LDN|21113056</stp>
        <stp>-18562</stp>
        <stp>RMDS</stp>
        <stp/>
        <stp/>
        <tr r="AS451" s="1"/>
      </tp>
      <tp>
        <v>126.19890094949599</v>
        <stp/>
        <stp>EBOND_LDN|21113056</stp>
        <stp>-18560</stp>
        <stp>RMDS</stp>
        <stp/>
        <stp/>
        <tr r="AR451" s="1"/>
      </tp>
      <tp>
        <v>0</v>
        <stp/>
        <stp>EBOND_LDN|17230034</stp>
        <stp>-18562</stp>
        <stp>RMDS</stp>
        <stp/>
        <stp/>
        <tr r="AS1245" s="1"/>
      </tp>
      <tp>
        <v>0</v>
        <stp/>
        <stp>EBOND_LDN|17230034</stp>
        <stp>-18560</stp>
        <stp>RMDS</stp>
        <stp/>
        <stp/>
        <tr r="AR1245" s="1"/>
      </tp>
      <tp>
        <v>49.632423783051998</v>
        <stp/>
        <stp>EBOND_LDN|17730114</stp>
        <stp>-18560</stp>
        <stp>RMDS</stp>
        <stp/>
        <stp/>
        <tr r="AR526" s="1"/>
      </tp>
      <tp>
        <v>42.106759771268997</v>
        <stp/>
        <stp>EBOND_LDN|17730114</stp>
        <stp>-18562</stp>
        <stp>RMDS</stp>
        <stp/>
        <stp/>
        <tr r="AS526" s="1"/>
      </tp>
      <tp>
        <v>67.618279396581997</v>
        <stp/>
        <stp>EBOND_LDN|16160241</stp>
        <stp>-18562</stp>
        <stp>RMDS</stp>
        <stp/>
        <stp/>
        <tr r="AS1139" s="1"/>
      </tp>
      <tp>
        <v>90.324057432849997</v>
        <stp/>
        <stp>EBOND_LDN|21173540</stp>
        <stp>-18562</stp>
        <stp>RMDS</stp>
        <stp/>
        <stp/>
        <tr r="AS593" s="1"/>
      </tp>
      <tp>
        <v>76.483280693962001</v>
        <stp/>
        <stp>EBOND_LDN|16160241</stp>
        <stp>-18560</stp>
        <stp>RMDS</stp>
        <stp/>
        <stp/>
        <tr r="AR1139" s="1"/>
      </tp>
      <tp>
        <v>96.078739137691997</v>
        <stp/>
        <stp>EBOND_LDN|21173540</stp>
        <stp>-18560</stp>
        <stp>RMDS</stp>
        <stp/>
        <stp/>
        <tr r="AR593" s="1"/>
      </tp>
      <tp>
        <v>64.866173482101004</v>
        <stp/>
        <stp>EBOND_LDN|21073900</stp>
        <stp>-18562</stp>
        <stp>RMDS</stp>
        <stp/>
        <stp/>
        <tr r="AS164" s="1"/>
      </tp>
      <tp>
        <v>70.390334696462006</v>
        <stp/>
        <stp>EBOND_LDN|21073900</stp>
        <stp>-18560</stp>
        <stp>RMDS</stp>
        <stp/>
        <stp/>
        <tr r="AR164" s="1"/>
      </tp>
      <tp>
        <v>0</v>
        <stp/>
        <stp>EBOND_LDN|19740623</stp>
        <stp>-18562</stp>
        <stp>RMDS</stp>
        <stp/>
        <stp/>
        <tr r="AS973" s="1"/>
      </tp>
      <tp>
        <v>0</v>
        <stp/>
        <stp>EBOND_LDN|19740623</stp>
        <stp>-18560</stp>
        <stp>RMDS</stp>
        <stp/>
        <stp/>
        <tr r="AR973" s="1"/>
      </tp>
      <tp t="s">
        <v>on</v>
        <stp/>
        <stp>EBOND_LDN|19497556</stp>
        <stp>-20271</stp>
        <stp>RMDS</stp>
        <stp/>
        <stp/>
        <tr r="K149" s="1"/>
      </tp>
      <tp t="s">
        <v>1</v>
        <stp/>
        <stp>EBOND_LDN|19497556</stp>
        <stp>-20270</stp>
        <stp>RMDS</stp>
        <stp/>
        <stp/>
        <tr r="J149" s="1"/>
      </tp>
      <tp t="s">
        <v>sss</v>
        <stp/>
        <stp>EBOND_LDN|19497556</stp>
        <stp>-20268</stp>
        <stp>RMDS</stp>
        <stp/>
        <stp/>
        <tr r="I149" s="1"/>
      </tp>
      <tp>
        <v>83.140362078305003</v>
        <stp/>
        <stp>EBOND_LDN|13353102</stp>
        <stp>-18560</stp>
        <stp>RMDS</stp>
        <stp/>
        <stp/>
        <tr r="AR1222" s="1"/>
      </tp>
      <tp>
        <v>72.399583001159996</v>
        <stp/>
        <stp>EBOND_LDN|13353102</stp>
        <stp>-18562</stp>
        <stp>RMDS</stp>
        <stp/>
        <stp/>
        <tr r="AS1222" s="1"/>
      </tp>
      <tp t="s">
        <v>.35</v>
        <stp/>
        <stp>EBOND_LDN|10594016</stp>
        <stp>-20270</stp>
        <stp>RMDS</stp>
        <stp/>
        <stp/>
        <tr r="J709" s="1"/>
      </tp>
      <tp t="s">
        <v>on</v>
        <stp/>
        <stp>EBOND_LDN|10594016</stp>
        <stp>-20271</stp>
        <stp>RMDS</stp>
        <stp/>
        <stp/>
        <tr r="K709" s="1"/>
      </tp>
      <tp t="s">
        <v>ss</v>
        <stp/>
        <stp>EBOND_LDN|10594016</stp>
        <stp>-20268</stp>
        <stp>RMDS</stp>
        <stp/>
        <stp/>
        <tr r="I709" s="1"/>
      </tp>
      <tp>
        <v>92.933918945612007</v>
        <stp/>
        <stp>EBOND_LDN|13353312</stp>
        <stp>-18560</stp>
        <stp>RMDS</stp>
        <stp/>
        <stp/>
        <tr r="AR75" s="1"/>
      </tp>
      <tp>
        <v>71.683618815249005</v>
        <stp/>
        <stp>EBOND_LDN|13353312</stp>
        <stp>-18562</stp>
        <stp>RMDS</stp>
        <stp/>
        <stp/>
        <tr r="AS75" s="1"/>
      </tp>
      <tp t="s">
        <v>m</v>
        <stp/>
        <stp>EBOND_LDN|11874808</stp>
        <stp>-20268</stp>
        <stp>RMDS</stp>
        <stp/>
        <stp/>
        <tr r="I444" s="1"/>
      </tp>
      <tp t="s">
        <v>.2</v>
        <stp/>
        <stp>EBOND_LDN|11874808</stp>
        <stp>-20270</stp>
        <stp>RMDS</stp>
        <stp/>
        <stp/>
        <tr r="J444" s="1"/>
      </tp>
      <tp t="s">
        <v>on</v>
        <stp/>
        <stp>EBOND_LDN|11874808</stp>
        <stp>-20271</stp>
        <stp>RMDS</stp>
        <stp/>
        <stp/>
        <tr r="K444" s="1"/>
      </tp>
      <tp>
        <v>61.773146536245001</v>
        <stp/>
        <stp>EBOND_LDN|19143133</stp>
        <stp>-18560</stp>
        <stp>RMDS</stp>
        <stp/>
        <stp/>
        <tr r="AR469" s="1"/>
      </tp>
      <tp>
        <v>53.083921090979999</v>
        <stp/>
        <stp>EBOND_LDN|19143133</stp>
        <stp>-18562</stp>
        <stp>RMDS</stp>
        <stp/>
        <stp/>
        <tr r="AS469" s="1"/>
      </tp>
      <tp t="s">
        <v>on</v>
        <stp/>
        <stp>EBOND_LDN|17374928</stp>
        <stp>-20271</stp>
        <stp>RMDS</stp>
        <stp/>
        <stp/>
        <tr r="K946" s="1"/>
      </tp>
      <tp t="s">
        <v>0.75</v>
        <stp/>
        <stp>EBOND_LDN|17374928</stp>
        <stp>-20270</stp>
        <stp>RMDS</stp>
        <stp/>
        <stp/>
        <tr r="J946" s="1"/>
      </tp>
      <tp t="s">
        <v>b</v>
        <stp/>
        <stp>EBOND_LDN|19964639</stp>
        <stp>-20268</stp>
        <stp>RMDS</stp>
        <stp/>
        <stp/>
        <tr r="I527" s="1"/>
      </tp>
      <tp t="s">
        <v>b</v>
        <stp/>
        <stp>EBOND_LDN|17374928</stp>
        <stp>-20268</stp>
        <stp>RMDS</stp>
        <stp/>
        <stp/>
        <tr r="I946" s="1"/>
      </tp>
      <tp t="s">
        <v>.46</v>
        <stp/>
        <stp>EBOND_LDN|19964639</stp>
        <stp>-20270</stp>
        <stp>RMDS</stp>
        <stp/>
        <stp/>
        <tr r="J527" s="1"/>
      </tp>
      <tp t="s">
        <v>on</v>
        <stp/>
        <stp>EBOND_LDN|19964639</stp>
        <stp>-20271</stp>
        <stp>RMDS</stp>
        <stp/>
        <stp/>
        <tr r="K527" s="1"/>
      </tp>
      <tp>
        <v>86.103382917971999</v>
        <stp/>
        <stp>EBOND_LDN|14233904</stp>
        <stp>-18560</stp>
        <stp>RMDS</stp>
        <stp/>
        <stp/>
        <tr r="AR555" s="1"/>
      </tp>
      <tp>
        <v>0</v>
        <stp/>
        <stp>EBOND_LDN|18543553</stp>
        <stp>-18562</stp>
        <stp>RMDS</stp>
        <stp/>
        <stp/>
        <tr r="AS819" s="1"/>
      </tp>
      <tp>
        <v>79.008809002158003</v>
        <stp/>
        <stp>EBOND_LDN|14233904</stp>
        <stp>-18562</stp>
        <stp>RMDS</stp>
        <stp/>
        <stp/>
        <tr r="AS555" s="1"/>
      </tp>
      <tp>
        <v>0</v>
        <stp/>
        <stp>EBOND_LDN|18543553</stp>
        <stp>-18560</stp>
        <stp>RMDS</stp>
        <stp/>
        <stp/>
        <tr r="AR819" s="1"/>
      </tp>
      <tp>
        <v>0</v>
        <stp/>
        <stp>EBOND_LDN|16132504</stp>
        <stp>-18562</stp>
        <stp>RMDS</stp>
        <stp/>
        <stp/>
        <tr r="AS92" s="1"/>
      </tp>
      <tp>
        <v>0</v>
        <stp/>
        <stp>EBOND_LDN|16132504</stp>
        <stp>-18560</stp>
        <stp>RMDS</stp>
        <stp/>
        <stp/>
        <tr r="AR92" s="1"/>
      </tp>
      <tp t="s">
        <v>b</v>
        <stp/>
        <stp>EBOND_LDN|13495256</stp>
        <stp>-20268</stp>
        <stp>RMDS</stp>
        <stp/>
        <stp/>
        <tr r="I1130" s="1"/>
      </tp>
      <tp>
        <v>237.45134902835201</v>
        <stp/>
        <stp>EBOND_LDN|21121065</stp>
        <stp>-18560</stp>
        <stp>RMDS</stp>
        <stp/>
        <stp/>
        <tr r="AR498" s="1"/>
      </tp>
      <tp>
        <v>229.32596103945599</v>
        <stp/>
        <stp>EBOND_LDN|21121065</stp>
        <stp>-18562</stp>
        <stp>RMDS</stp>
        <stp/>
        <stp/>
        <tr r="AS498" s="1"/>
      </tp>
      <tp t="s">
        <v>on</v>
        <stp/>
        <stp>EBOND_LDN|13495256</stp>
        <stp>-20271</stp>
        <stp>RMDS</stp>
        <stp/>
        <stp/>
        <tr r="K1130" s="1"/>
      </tp>
      <tp t="s">
        <v>.6</v>
        <stp/>
        <stp>EBOND_LDN|13495256</stp>
        <stp>-20270</stp>
        <stp>RMDS</stp>
        <stp/>
        <stp/>
        <tr r="J1130" s="1"/>
      </tp>
      <tp>
        <v>0</v>
        <stp/>
        <stp>EBOND_LDN|21071720</stp>
        <stp>-18560</stp>
        <stp>RMDS</stp>
        <stp/>
        <stp/>
        <tr r="AR808" s="1"/>
      </tp>
      <tp>
        <v>0</v>
        <stp/>
        <stp>EBOND_LDN|21071720</stp>
        <stp>-18562</stp>
        <stp>RMDS</stp>
        <stp/>
        <stp/>
        <tr r="AS808" s="1"/>
      </tp>
      <tp>
        <v>130.77463947324199</v>
        <stp/>
        <stp>EBOND_LDN|21221495</stp>
        <stp>-18560</stp>
        <stp>RMDS</stp>
        <stp/>
        <stp/>
        <tr r="AR442" s="1"/>
      </tp>
      <tp>
        <v>0</v>
        <stp/>
        <stp>EBOND_LDN|20201587</stp>
        <stp>-18560</stp>
        <stp>RMDS</stp>
        <stp/>
        <stp/>
        <tr r="AR821" s="1"/>
      </tp>
      <tp>
        <v>125.860027947446</v>
        <stp/>
        <stp>EBOND_LDN|21221495</stp>
        <stp>-18562</stp>
        <stp>RMDS</stp>
        <stp/>
        <stp/>
        <tr r="AS442" s="1"/>
      </tp>
      <tp>
        <v>0</v>
        <stp/>
        <stp>EBOND_LDN|20201587</stp>
        <stp>-18562</stp>
        <stp>RMDS</stp>
        <stp/>
        <stp/>
        <tr r="AS821" s="1"/>
      </tp>
      <tp>
        <v>0</v>
        <stp/>
        <stp>EBOND_LDN|18162011</stp>
        <stp>-18562</stp>
        <stp>RMDS</stp>
        <stp/>
        <stp/>
        <tr r="AS1038" s="1"/>
      </tp>
      <tp>
        <v>0</v>
        <stp/>
        <stp>EBOND_LDN|18162011</stp>
        <stp>-18560</stp>
        <stp>RMDS</stp>
        <stp/>
        <stp/>
        <tr r="AR1038" s="1"/>
      </tp>
      <tp t="s">
        <v>b</v>
        <stp/>
        <stp>EBOND_LDN|18485777</stp>
        <stp>-20268</stp>
        <stp>RMDS</stp>
        <stp/>
        <stp/>
        <tr r="I1243" s="1"/>
      </tp>
      <tp t="s">
        <v>on</v>
        <stp/>
        <stp>EBOND_LDN|18485777</stp>
        <stp>-20271</stp>
        <stp>RMDS</stp>
        <stp/>
        <stp/>
        <tr r="K1243" s="1"/>
      </tp>
      <tp t="s">
        <v>.5</v>
        <stp/>
        <stp>EBOND_LDN|18485777</stp>
        <stp>-20270</stp>
        <stp>RMDS</stp>
        <stp/>
        <stp/>
        <tr r="J1243" s="1"/>
      </tp>
    </main>
    <main first="bloomberg.rtd">
      <tp>
        <v>50.714104773193746</v>
        <stp/>
        <stp>##V3_BDPV12</stp>
        <stp>XS0934983999 @bgn  Corp</stp>
        <stp>asset_swap_spd_mid</stp>
        <stp>[AutoPrice 28.xlsm]front!R520C40</stp>
        <tr r="AN520" s="1"/>
      </tp>
      <tp>
        <v>202.70973896588183</v>
        <stp/>
        <stp>##V3_BDPV12</stp>
        <stp>XS0458685913 @bgn  Corp</stp>
        <stp>asset_swap_spd_mid</stp>
        <stp>[AutoPrice 28.xlsm]front!R971C40</stp>
        <tr r="AN971" s="1"/>
      </tp>
      <tp>
        <v>310.92643506961906</v>
        <stp/>
        <stp>##V3_BDPV12</stp>
        <stp>XS0953215349 @bgn  Corp</stp>
        <stp>asset_swap_spd_mid</stp>
        <stp>[AutoPrice 28.xlsm]front!R819C40</stp>
        <tr r="AN819" s="1"/>
      </tp>
      <tp>
        <v>64.208670131541012</v>
        <stp/>
        <stp>##V3_BDPV12</stp>
        <stp>XS0438813536 @bgn  Corp</stp>
        <stp>asset_swap_spd_mid</stp>
        <stp>[AutoPrice 28.xlsm]front!R514C40</stp>
        <tr r="AN514" s="1"/>
      </tp>
      <tp>
        <v>5.4402979421984785</v>
        <stp/>
        <stp>##V3_BDPV12</stp>
        <stp>XS0831383194 @bgn  Corp</stp>
        <stp>asset_swap_spd_mid</stp>
        <stp>[AutoPrice 28.xlsm]front!R823C40</stp>
        <tr r="AN823" s="1"/>
      </tp>
      <tp>
        <v>8.2936816658602197</v>
        <stp/>
        <stp>##V3_BDPV12</stp>
        <stp>DE000A1YCQ29 @bgn  Corp</stp>
        <stp>risk_mid</stp>
        <stp>[AutoPrice 28.xlsm]front!R91C36</stp>
        <tr r="AJ91" s="1"/>
      </tp>
      <tp>
        <v>39.172732147839525</v>
        <stp/>
        <stp>##V3_BDPV12</stp>
        <stp>XS0237323943 @bgn  Corp</stp>
        <stp>asset_swap_spd_mid</stp>
        <stp>[AutoPrice 28.xlsm]front!R547C40</stp>
        <tr r="AN547" s="1"/>
      </tp>
      <tp>
        <v>24.77060094490334</v>
        <stp/>
        <stp>##V3_BDPV12</stp>
        <stp>XS0271757832 @bgn  Corp</stp>
        <stp>asset_swap_spd_mid</stp>
        <stp>[AutoPrice 28.xlsm]front!R262C40</stp>
        <tr r="AN262" s="1"/>
      </tp>
      <tp>
        <v>286.18518518904176</v>
        <stp/>
        <stp>##V3_BDPV12</stp>
        <stp>XS0906420574 @bgn  Corp</stp>
        <stp>asset_swap_spd_mid</stp>
        <stp>[AutoPrice 28.xlsm]front!R817C40</stp>
        <tr r="AN817" s="1"/>
      </tp>
      <tp>
        <v>21.545647302714553</v>
        <stp/>
        <stp>##V3_BDPV12</stp>
        <stp>XS0297699588 @bgn  Corp</stp>
        <stp>asset_swap_spd_mid</stp>
        <stp>[AutoPrice 28.xlsm]front!R991C40</stp>
        <tr r="AN991" s="1"/>
      </tp>
      <tp>
        <v>5.6124235734633778</v>
        <stp/>
        <stp>##V3_BDPV12</stp>
        <stp>XS0403540189 @bgn  Corp</stp>
        <stp>asset_swap_spd_mid</stp>
        <stp>[AutoPrice 28.xlsm]front!R990C40</stp>
        <tr r="AN990" s="1"/>
      </tp>
      <tp>
        <v>54.034410199825778</v>
        <stp/>
        <stp>##V3_BDPV12</stp>
        <stp>XS0551845265 @bgn  Corp</stp>
        <stp>asset_swap_spd_mid</stp>
        <stp>[AutoPrice 28.xlsm]front!R851C40</stp>
        <tr r="AN851" s="1"/>
      </tp>
      <tp>
        <v>-1.415462410467869</v>
        <stp/>
        <stp>##V3_BDPV12</stp>
        <stp>XS0576107519 @bgn  Corp</stp>
        <stp>asset_swap_spd_mid</stp>
        <stp>[AutoPrice 28.xlsm]front!R882C40</stp>
        <tr r="AN882" s="1"/>
      </tp>
      <tp>
        <v>69.004086905253629</v>
        <stp/>
        <stp>##V3_BDPV12</stp>
        <stp>XS0951155869 @bgn  Corp</stp>
        <stp>asset_swap_spd_mid</stp>
        <stp>[AutoPrice 28.xlsm]front!R360C40</stp>
        <tr r="AN360" s="1"/>
      </tp>
      <tp>
        <v>24.511901995512975</v>
        <stp/>
        <stp>##V3_BDPV12</stp>
        <stp>XS0329522246 @bgn  Corp</stp>
        <stp>asset_swap_spd_mid</stp>
        <stp>[AutoPrice 28.xlsm]front!R186C40</stp>
        <tr r="AN186" s="1"/>
      </tp>
      <tp>
        <v>83.881789761569848</v>
        <stp/>
        <stp>##V3_BDPV12</stp>
        <stp>XS0857215346 @bgn  Corp</stp>
        <stp>asset_swap_spd_mid</stp>
        <stp>[AutoPrice 28.xlsm]front!R959C40</stp>
        <tr r="AN959" s="1"/>
      </tp>
      <tp>
        <v>33.698414380136889</v>
        <stp/>
        <stp>##V3_BDPV12</stp>
        <stp>XS0968316256 @bgn  Corp</stp>
        <stp>asset_swap_spd_mid</stp>
        <stp>[AutoPrice 28.xlsm]front!R775C40</stp>
        <tr r="AN775" s="1"/>
      </tp>
      <tp>
        <v>33.077951284920772</v>
        <stp/>
        <stp>##V3_BDPV12</stp>
        <stp>XS0653885961 @bgn  Corp</stp>
        <stp>asset_swap_spd_mid</stp>
        <stp>[AutoPrice 28.xlsm]front!R770C40</stp>
        <tr r="AN770" s="1"/>
      </tp>
      <tp>
        <v>139.29874157212976</v>
        <stp/>
        <stp>##V3_BDPV12</stp>
        <stp>XS0594299066 @bgn  Corp</stp>
        <stp>asset_swap_spd_mid</stp>
        <stp>[AutoPrice 28.xlsm]front!R832C40</stp>
        <tr r="AN832" s="1"/>
      </tp>
      <tp>
        <v>92.818008512316567</v>
        <stp/>
        <stp>##V3_BDPV12</stp>
        <stp>XS0974877150 @bgn  Corp</stp>
        <stp>asset_swap_spd_mid</stp>
        <stp>[AutoPrice 28.xlsm]front!R960C40</stp>
        <tr r="AN960" s="1"/>
      </tp>
      <tp>
        <v>294.52611071607828</v>
        <stp/>
        <stp>##V3_BDPV12</stp>
        <stp>XS0647264398 @bgn  Corp</stp>
        <stp>asset_swap_spd_mid</stp>
        <stp>[AutoPrice 28.xlsm]front!R818C40</stp>
        <tr r="AN818" s="1"/>
      </tp>
      <tp>
        <v>83.372027102246378</v>
        <stp/>
        <stp>##V3_BDPV12</stp>
        <stp>XS0842214818 @bgn  Corp</stp>
        <stp>asset_swap_spd_mid</stp>
        <stp>[AutoPrice 28.xlsm]front!R695C40</stp>
        <tr r="AN695" s="1"/>
      </tp>
      <tp>
        <v>239.53173418103415</v>
        <stp/>
        <stp>##V3_BDPV12</stp>
        <stp>XS0805410239 @bgn  Corp</stp>
        <stp>asset_swap_spd_mid</stp>
        <stp>[AutoPrice 28.xlsm]front!R814C40</stp>
        <tr r="AN814" s="1"/>
      </tp>
      <tp>
        <v>81.333095148214824</v>
        <stp/>
        <stp>##V3_BDPV12</stp>
        <stp>XS1028952312 @bgn  Corp</stp>
        <stp>asset_swap_spd_mid</stp>
        <stp>[AutoPrice 28.xlsm]front!R420C40</stp>
        <tr r="AN420" s="1"/>
      </tp>
      <tp>
        <v>0.18307880620014316</v>
        <stp/>
        <stp>##V3_BDPV12</stp>
        <stp>XS0245166367 @bgn  Corp</stp>
        <stp>risk_mid</stp>
        <stp>[AutoPrice 28.xlsm]front!R17C36</stp>
        <tr r="AJ17" s="1"/>
      </tp>
      <tp>
        <v>5.9971719479257501</v>
        <stp/>
        <stp>##V3_BDPV12</stp>
        <stp>XS0954025267 @bgn  Corp</stp>
        <stp>risk_mid</stp>
        <stp>[AutoPrice 28.xlsm]front!R31C36</stp>
        <tr r="AJ31" s="1"/>
      </tp>
      <tp>
        <v>179.02673619401699</v>
        <stp/>
        <stp>##V3_BDPV12</stp>
        <stp>XS0630463965 @bgn  Corp</stp>
        <stp>asset_swap_spd_mid</stp>
        <stp>[AutoPrice 28.xlsm]front!R709C40</stp>
        <tr r="AN709" s="1"/>
      </tp>
      <tp>
        <v>32.310625981314317</v>
        <stp/>
        <stp>##V3_BDPV12</stp>
        <stp>XS0989148209 @bgn  Corp</stp>
        <stp>asset_swap_spd_mid</stp>
        <stp>[AutoPrice 28.xlsm]front!R548C40</stp>
        <tr r="AN548" s="1"/>
      </tp>
      <tp>
        <v>35.202668702183452</v>
        <stp/>
        <stp>##V3_BDPV12</stp>
        <stp>XS0782708456 @bgn  Corp</stp>
        <stp>asset_swap_spd_mid</stp>
        <stp>[AutoPrice 28.xlsm]front!R891C40</stp>
        <tr r="AN891" s="1"/>
      </tp>
      <tp>
        <v>25.813142496442822</v>
        <stp/>
        <stp>##V3_BDPV12</stp>
        <stp>XS0763676557 @bgn  Corp</stp>
        <stp>asset_swap_spd_mid</stp>
        <stp>[AutoPrice 28.xlsm]front!R889C40</stp>
        <tr r="AN889" s="1"/>
      </tp>
      <tp>
        <v>57.855365764610127</v>
        <stp/>
        <stp>##V3_BDPV12</stp>
        <stp>XS0991099630 @bgn  Corp</stp>
        <stp>asset_swap_spd_mid</stp>
        <stp>[AutoPrice 28.xlsm]front!R628C40</stp>
        <tr r="AN628" s="1"/>
      </tp>
      <tp>
        <v>27.273661647796821</v>
        <stp/>
        <stp>##V3_BDPV12</stp>
        <stp>XS0951395317 @bgn  Corp</stp>
        <stp>asset_swap_spd_mid</stp>
        <stp>[AutoPrice 28.xlsm]front!R345C40</stp>
        <tr r="AN345" s="1"/>
      </tp>
      <tp>
        <v>26.934370499012189</v>
        <stp/>
        <stp>##V3_BDPV12</stp>
        <stp>XS0473787025 @bgn  Corp</stp>
        <stp>asset_swap_spd_mid</stp>
        <stp>[AutoPrice 28.xlsm]front!R234C40</stp>
        <tr r="AN234" s="1"/>
      </tp>
      <tp>
        <v>86.723112729399602</v>
        <stp/>
        <stp>##V3_BDPV12</stp>
        <stp>XS1025752293 @bgn  Corp</stp>
        <stp>asset_swap_spd_mid</stp>
        <stp>[AutoPrice 28.xlsm]front!R645C40</stp>
        <tr r="AN645" s="1"/>
      </tp>
      <tp>
        <v>164.87505153640041</v>
        <stp/>
        <stp>##V3_BDPV12</stp>
        <stp>XS0110081782 @bgn  Corp</stp>
        <stp>asset_swap_spd_mid</stp>
        <stp>[AutoPrice 28.xlsm]front!R607C40</stp>
        <tr r="AN607" s="1"/>
      </tp>
      <tp>
        <v>243.53733560681698</v>
        <stp/>
        <stp>##V3_BDPV12</stp>
        <stp>XS0323922376 @bgn  Corp</stp>
        <stp>asset_swap_spd_mid</stp>
        <stp>[AutoPrice 28.xlsm]front!R111C40</stp>
        <tr r="AN111" s="1"/>
      </tp>
      <tp>
        <v>26.705385106437756</v>
        <stp/>
        <stp>##V3_BDPV12</stp>
        <stp>XS0301010145 @bgn  Corp</stp>
        <stp>asset_swap_spd_mid</stp>
        <stp>[AutoPrice 28.xlsm]front!R197C40</stp>
        <tr r="AN197" s="1"/>
      </tp>
      <tp>
        <v>218.61587819015892</v>
        <stp/>
        <stp>##V3_BDPV12</stp>
        <stp>XS0997829519 @bgn  Corp</stp>
        <stp>asset_swap_spd_mid</stp>
        <stp>[AutoPrice 28.xlsm]front!R295C40</stp>
        <tr r="AN295" s="1"/>
      </tp>
      <tp>
        <v>-5.4289841278482331</v>
        <stp/>
        <stp>##V3_BDPV12</stp>
        <stp>XS0805500062 @bgn  Corp</stp>
        <stp>asset_swap_spd_mid</stp>
        <stp>[AutoPrice 28.xlsm]front!R537C40</stp>
        <tr r="AN537" s="1"/>
      </tp>
      <tp>
        <v>37.992195319492744</v>
        <stp/>
        <stp>##V3_BDPV12</stp>
        <stp>XS1069836077 @bgn  Corp</stp>
        <stp>asset_swap_spd_mid</stp>
        <stp>[AutoPrice 28.xlsm]front!R997C40</stp>
        <tr r="AN997" s="1"/>
      </tp>
      <tp>
        <v>19.87010397012461</v>
        <stp/>
        <stp>##V3_BDPV12</stp>
        <stp>XS0275937471 @bgn  Corp</stp>
        <stp>asset_swap_spd_mid</stp>
        <stp>[AutoPrice 28.xlsm]front!R166C40</stp>
        <tr r="AN166" s="1"/>
      </tp>
      <tp>
        <v>12.423125367914123</v>
        <stp/>
        <stp>##V3_BDPV12</stp>
        <stp>XS0205790214 @bgn  Corp</stp>
        <stp>asset_swap_spd_mid</stp>
        <stp>[AutoPrice 28.xlsm]front!R456C40</stp>
        <tr r="AN456" s="1"/>
      </tp>
      <tp>
        <v>211.29037996591967</v>
        <stp/>
        <stp>##V3_BDPV12</stp>
        <stp>XS1020952435 @bgn  Corp</stp>
        <stp>asset_swap_spd_mid</stp>
        <stp>[AutoPrice 28.xlsm]front!R714C40</stp>
        <tr r="AN714" s="1"/>
      </tp>
      <tp>
        <v>-10.384428695923107</v>
        <stp/>
        <stp>##V3_BDPV12</stp>
        <stp>XS0352065584 @bgn  Corp</stp>
        <stp>asset_swap_spd_mid</stp>
        <stp>[AutoPrice 28.xlsm]front!R404C40</stp>
        <tr r="AN404" s="1"/>
      </tp>
      <tp>
        <v>8.3550465134393903</v>
        <stp/>
        <stp>##V3_BDPV12</stp>
        <stp>XS0863907522 @bgn  Corp</stp>
        <stp>risk_mid</stp>
        <stp>[AutoPrice 28.xlsm]front!R96C36</stp>
        <tr r="AJ96" s="1"/>
      </tp>
      <tp>
        <v>35.120224272263052</v>
        <stp/>
        <stp>##V3_BDPV12</stp>
        <stp>XS0554975325 @bgn  Corp</stp>
        <stp>asset_swap_spd_mid</stp>
        <stp>[AutoPrice 28.xlsm]front!R467C40</stp>
        <tr r="AN467" s="1"/>
      </tp>
      <tp>
        <v>46.378556238644371</v>
        <stp/>
        <stp>##V3_BDPV12</stp>
        <stp>XS0123682758 @bgn  Corp</stp>
        <stp>asset_swap_spd_mid</stp>
        <stp>[AutoPrice 28.xlsm]front!R603C40</stp>
        <tr r="AN603" s="1"/>
      </tp>
      <tp>
        <v>49.510936839417198</v>
        <stp/>
        <stp>##V3_BDPV12</stp>
        <stp>XS0911431517 @bgn  Corp</stp>
        <stp>asset_swap_spd_mid</stp>
        <stp>[AutoPrice 28.xlsm]front!R651C40</stp>
        <tr r="AN651" s="1"/>
      </tp>
      <tp>
        <v>56.520868527704913</v>
        <stp/>
        <stp>##V3_BDPV12</stp>
        <stp>XS0465576030 @bgn  Corp</stp>
        <stp>asset_swap_spd_mid</stp>
        <stp>[AutoPrice 28.xlsm]front!R731C40</stp>
        <tr r="AN731" s="1"/>
      </tp>
      <tp>
        <v>27.778234638872242</v>
        <stp/>
        <stp>##V3_BDPV12</stp>
        <stp>XS0860596575 @bgn  Corp</stp>
        <stp>asset_swap_spd_mid</stp>
        <stp>[AutoPrice 28.xlsm]front!R771C40</stp>
        <tr r="AN771" s="1"/>
      </tp>
      <tp>
        <v>-10.136506512764203</v>
        <stp/>
        <stp>##V3_BDPV12</stp>
        <stp>XS0438843871 @bgn  Corp</stp>
        <stp>asset_swap_spd_mid</stp>
        <stp>[AutoPrice 28.xlsm]front!R261C40</stp>
        <tr r="AN261" s="1"/>
      </tp>
      <tp>
        <v>23.496580098507884</v>
        <stp/>
        <stp>##V3_BDPV12</stp>
        <stp>XS0963566921 @bgn  Corp</stp>
        <stp>asset_swap_spd_mid</stp>
        <stp>[AutoPrice 28.xlsm]front!R892C40</stp>
        <tr r="AN892" s="1"/>
      </tp>
      <tp>
        <v>50.075394444277819</v>
        <stp/>
        <stp>##V3_BDPV12</stp>
        <stp>XS0741004062 @bgn  Corp</stp>
        <stp>asset_swap_spd_mid</stp>
        <stp>[AutoPrice 28.xlsm]front!R452C40</stp>
        <tr r="AN452" s="1"/>
      </tp>
      <tp>
        <v>56.133532695296502</v>
        <stp/>
        <stp>##V3_BDPV12</stp>
        <stp>XS0616431507 @bgn  Corp</stp>
        <stp>asset_swap_spd_mid</stp>
        <stp>[AutoPrice 28.xlsm]front!R650C40</stp>
        <tr r="AN650" s="1"/>
      </tp>
      <tp>
        <v>65.144395790759702</v>
        <stp/>
        <stp>##V3_BDPV12</stp>
        <stp>XS0908570459 @bgn  Corp</stp>
        <stp>asset_swap_spd_mid</stp>
        <stp>[AutoPrice 28.xlsm]front!R905C40</stp>
        <tr r="AN905" s="1"/>
      </tp>
      <tp>
        <v>19.80892839816212</v>
        <stp/>
        <stp>##V3_BDPV12</stp>
        <stp>XS0557635777 @bgn  Corp</stp>
        <stp>asset_swap_spd_mid</stp>
        <stp>[AutoPrice 28.xlsm]front!R515C40</stp>
        <tr r="AN515" s="1"/>
      </tp>
      <tp>
        <v>2.8633555918901266</v>
        <stp/>
        <stp>##V3_BDPV12</stp>
        <stp>XS0925519380 @bgn  Corp</stp>
        <stp>risk_mid</stp>
        <stp>[AutoPrice 28.xlsm]front!R23C36</stp>
        <tr r="AJ23" s="1"/>
      </tp>
      <tp>
        <v>81.894573018396557</v>
        <stp/>
        <stp>##V3_BDPV12</stp>
        <stp>XS0578317587 @bgn  Corp</stp>
        <stp>asset_swap_spd_mid</stp>
        <stp>[AutoPrice 28.xlsm]front!R828C40</stp>
        <tr r="AN828" s="1"/>
      </tp>
      <tp>
        <v>53.276309904379723</v>
        <stp/>
        <stp>##V3_BDPV12</stp>
        <stp>XS0911691003 @bgn  Corp</stp>
        <stp>asset_swap_spd_mid</stp>
        <stp>[AutoPrice 28.xlsm]front!R493C40</stp>
        <tr r="AN493" s="1"/>
      </tp>
      <tp>
        <v>36.115631940842341</v>
        <stp/>
        <stp>##V3_BDPV12</stp>
        <stp>XS0429612566 @bgn  Corp</stp>
        <stp>asset_swap_spd_mid</stp>
        <stp>[AutoPrice 28.xlsm]front!R824C40</stp>
        <tr r="AN824" s="1"/>
      </tp>
      <tp>
        <v>59.076336627291155</v>
        <stp/>
        <stp>##V3_BDPV12</stp>
        <stp>XS0863116231 @bgn  Corp</stp>
        <stp>asset_swap_spd_mid</stp>
        <stp>[AutoPrice 28.xlsm]front!R533C40</stp>
        <tr r="AN533" s="1"/>
      </tp>
      <tp>
        <v>72.95048949742494</v>
        <stp/>
        <stp>##V3_BDPV12</stp>
        <stp>XS0995039806 @bgn  Corp</stp>
        <stp>asset_swap_spd_mid</stp>
        <stp>[AutoPrice 28.xlsm]front!R909C40</stp>
        <tr r="AN909" s="1"/>
      </tp>
      <tp>
        <v>91.171182334405856</v>
        <stp/>
        <stp>##V3_BDPV12</stp>
        <stp>XS0950055359 @bgn  Corp</stp>
        <stp>asset_swap_spd_mid</stp>
        <stp>[AutoPrice 28.xlsm]front!R721C40</stp>
        <tr r="AN721" s="1"/>
      </tp>
      <tp>
        <v>-13.675333013721506</v>
        <stp/>
        <stp>##V3_BDPV12</stp>
        <stp>XS0230663196 @bgn  Corp</stp>
        <stp>asset_swap_spd_mid</stp>
        <stp>[AutoPrice 28.xlsm]front!R590C40</stp>
        <tr r="AN590" s="1"/>
      </tp>
      <tp>
        <v>108.854</v>
        <stp/>
        <stp>##V3_BDPV12</stp>
        <stp>DE000A1YCQ29 @CBKG Corp</stp>
        <stp>bid</stp>
        <stp>[AutoPrice 28.xlsm]front!R91C12</stp>
        <tr r="L91" s="1"/>
      </tp>
      <tp>
        <v>98.913516790341731</v>
        <stp/>
        <stp>##V3_BDPV12</stp>
        <stp>XS0543354236 @bgn  Corp</stp>
        <stp>asset_swap_spd_mid</stp>
        <stp>[AutoPrice 28.xlsm]front!R633C40</stp>
        <tr r="AN633" s="1"/>
      </tp>
      <tp>
        <v>71.579192542566147</v>
        <stp/>
        <stp>##V3_BDPV12</stp>
        <stp>XS0207320242 @bgn  Corp</stp>
        <stp>asset_swap_spd_mid</stp>
        <stp>[AutoPrice 28.xlsm]front!R264C40</stp>
        <tr r="AN264" s="1"/>
      </tp>
      <tp>
        <v>44.978186244796191</v>
        <stp/>
        <stp>##V3_BDPV12</stp>
        <stp>XS0544714750 @bgn  Corp</stp>
        <stp>asset_swap_spd_mid</stp>
        <stp>[AutoPrice 28.xlsm]front!R438C40</stp>
        <tr r="AN438" s="1"/>
      </tp>
      <tp>
        <v>16.989924567669888</v>
        <stp/>
        <stp>##V3_BDPV12</stp>
        <stp>XS0457145430 @bgn  Corp</stp>
        <stp>asset_swap_spd_mid</stp>
        <stp>[AutoPrice 28.xlsm]front!R458C40</stp>
        <tr r="AN458" s="1"/>
      </tp>
      <tp>
        <v>36.093462119746462</v>
        <stp/>
        <stp>##V3_BDPV12</stp>
        <stp>XS0747744232 @bgn  Corp</stp>
        <stp>asset_swap_spd_mid</stp>
        <stp>[AutoPrice 28.xlsm]front!R223C40</stp>
        <tr r="AN223" s="1"/>
      </tp>
      <tp>
        <v>51.22794767292811</v>
        <stp/>
        <stp>##V3_BDPV12</stp>
        <stp>XS1040104231 @bgn  Corp</stp>
        <stp>asset_swap_spd_mid</stp>
        <stp>[AutoPrice 28.xlsm]front!R557C40</stp>
        <tr r="AN557" s="1"/>
      </tp>
      <tp>
        <v>84.378202563139141</v>
        <stp/>
        <stp>##V3_BDPV12</stp>
        <stp>XS1019821732 @bgn  Corp</stp>
        <stp>asset_swap_spd_mid</stp>
        <stp>[AutoPrice 28.xlsm]front!R977C40</stp>
        <tr r="AN977" s="1"/>
      </tp>
      <tp>
        <v>67.598853883589939</v>
        <stp/>
        <stp>##V3_BDPV12</stp>
        <stp>XS0563306314 @bgn  Corp</stp>
        <stp>asset_swap_spd_mid</stp>
        <stp>[AutoPrice 28.xlsm]front!R653C40</stp>
        <tr r="AN653" s="1"/>
      </tp>
      <tp>
        <v>64.123221327300215</v>
        <stp/>
        <stp>##V3_BDPV12</stp>
        <stp>XS0875797515 @bgn  Corp</stp>
        <stp>asset_swap_spd_mid</stp>
        <stp>[AutoPrice 28.xlsm]front!R623C40</stp>
        <tr r="AN623" s="1"/>
      </tp>
      <tp>
        <v>60.389517934461651</v>
        <stp/>
        <stp>##V3_BDPV12</stp>
        <stp>XS0828012863 @bgn  Corp</stp>
        <stp>asset_swap_spd_mid</stp>
        <stp>[AutoPrice 28.xlsm]front!R690C40</stp>
        <tr r="AN690" s="1"/>
      </tp>
      <tp t="s">
        <v>SDFGR</v>
        <stp/>
        <stp>##V3_BDPV12</stp>
        <stp>DE000A1A6FV5 Corp</stp>
        <stp>ticker</stp>
        <stp>[AutoPrice 28.xlsm]front!R1010C4</stp>
        <tr r="D1010" s="1"/>
      </tp>
    </main>
    <main first="bloomberg.rtd">
      <tp t="s">
        <v>FIXED</v>
        <stp/>
        <stp>##V3_BDPV12</stp>
        <stp>XS0207157743 Corp</stp>
        <stp>cpn typ</stp>
        <stp>[AutoPrice 28.xlsm]front!R47C5</stp>
        <tr r="E47" s="1"/>
      </tp>
    </main>
    <main first="bloomberg.rtd">
      <tp t="s">
        <v>FIXED</v>
        <stp/>
        <stp>##V3_BDPV12</stp>
        <stp>XS0954025267 Corp</stp>
        <stp>cpn typ</stp>
        <stp>[AutoPrice 28.xlsm]front!R31C5</stp>
        <tr r="E31" s="1"/>
      </tp>
    </main>
    <main first="bloomberg.rtd">
      <tp t="s">
        <v>FLOATING</v>
        <stp/>
        <stp>##V3_BDPV12</stp>
        <stp>XS0966078908 Corp</stp>
        <stp>cpn typ</stp>
        <stp>[AutoPrice 28.xlsm]front!R68C5</stp>
        <tr r="E68" s="1"/>
      </tp>
    </main>
    <main first="bloomberg.rtd">
      <tp t="s">
        <v>VARIABLE</v>
        <stp/>
        <stp>##V3_BDPV12</stp>
        <stp>DE000A1YCQ29 Corp</stp>
        <stp>cpn typ</stp>
        <stp>[AutoPrice 28.xlsm]front!R91C5</stp>
        <tr r="E91" s="1"/>
      </tp>
    </main>
    <main first="bloomberg.rtd">
      <tp t="s">
        <v>FIXED</v>
        <stp/>
        <stp>##V3_BDPV12</stp>
        <stp>XS0416215910 Corp</stp>
        <stp>cpn typ</stp>
        <stp>[AutoPrice 28.xlsm]front!R58C5</stp>
        <tr r="E58" s="1"/>
      </tp>
    </main>
    <main first="bloomberg.rtd">
      <tp t="s">
        <v>FIXED</v>
        <stp/>
        <stp>##V3_BDPV12</stp>
        <stp>XS0275880267 Corp</stp>
        <stp>cpn typ</stp>
        <stp>[AutoPrice 28.xlsm]front!R50C5</stp>
        <tr r="E50" s="1"/>
      </tp>
      <tp t="s">
        <v>FIXED</v>
        <stp/>
        <stp>##V3_BDPV12</stp>
        <stp>XS0832873060 Corp</stp>
        <stp>cpn typ</stp>
        <stp>[AutoPrice 28.xlsm]front!R15C5</stp>
        <tr r="E15" s="1"/>
      </tp>
    </main>
    <main first="bloomberg.rtd">
      <tp t="s">
        <v>28/07/2014</v>
        <stp/>
        <stp>##V3_BDPV12</stp>
        <stp>XS0197508764 Corp</stp>
        <stp>maturity</stp>
        <stp>[AutoPrice 28.xlsm]front!R7C6</stp>
        <tr r="F7" s="1"/>
      </tp>
    </main>
    <main first="bloomberg.rtd">
      <tp t="s">
        <v>AT MATURITY</v>
        <stp/>
        <stp>##V3_BDPV12</stp>
        <stp>DE000A1R0TU2 Corp</stp>
        <stp>mty_typ</stp>
        <stp>[AutoPrice 28.xlsm]front!R1087C6</stp>
        <tr r="F1087" s="1"/>
      </tp>
      <tp t="s">
        <v>FIXED</v>
        <stp/>
        <stp>##V3_BDPV12</stp>
        <stp>XS0433923108 Corp</stp>
        <stp>cpn typ</stp>
        <stp>[AutoPrice 28.xlsm]front!R45C5</stp>
        <tr r="E45" s="1"/>
      </tp>
      <tp t="s">
        <v>FIXED</v>
        <stp/>
        <stp>##V3_BDPV12</stp>
        <stp>XS0434882014 Corp</stp>
        <stp>cpn typ</stp>
        <stp>[AutoPrice 28.xlsm]front!R63C5</stp>
        <tr r="E63" s="1"/>
      </tp>
    </main>
    <main first="bloomberg.rtd">
      <tp t="s">
        <v>11/06/2014</v>
        <stp/>
        <stp>##V3_BDPV12</stp>
        <stp>US36962G4J02 @bgn Corp</stp>
        <stp>LAST_UPDATE</stp>
        <stp>[AutoPrice 28.xlsm]front!R29C15</stp>
        <tr r="O29" s="1"/>
      </tp>
      <tp t="s">
        <v>FIXED</v>
        <stp/>
        <stp>##V3_BDPV12</stp>
        <stp>DE000A1R08U3 Corp</stp>
        <stp>cpn typ</stp>
        <stp>[AutoPrice 28.xlsm]front!R1022C5</stp>
        <tr r="E1022" s="1"/>
      </tp>
      <tp>
        <v>3.875</v>
        <stp/>
        <stp>##V3_BDPV12</stp>
        <stp>DE000A0GMHG2 @bgn  Corp</stp>
        <stp>coupon</stp>
        <stp>[AutoPrice 28.xlsm]front!R841C42</stp>
        <tr r="AP841" s="1"/>
      </tp>
      <tp>
        <v>5</v>
        <stp/>
        <stp>##V3_BDPV12</stp>
        <stp>DE000A1A6FV5 @bgn  Corp</stp>
        <stp>coupon</stp>
        <stp>[AutoPrice 28.xlsm]front!R1010C42</stp>
        <tr r="AP1010" s="1"/>
      </tp>
      <tp>
        <v>3.375</v>
        <stp/>
        <stp>##V3_BDPV12</stp>
        <stp>XS1040508241 @cbbt  Corp</stp>
        <stp>coupon</stp>
        <stp>[AutoPrice 28.xlsm]front!R506C42</stp>
        <tr r="AP506" s="1"/>
      </tp>
    </main>
    <main first="connect.rtdsub">
      <tp>
        <v>0</v>
        <stp/>
        <stp>EBOND_POSITION|142977=17261482</stp>
        <stp>AMOUNT</stp>
        <stp>RMDS</stp>
        <stp/>
        <stp/>
        <tr r="G1248" s="1"/>
      </tp>
      <tp>
        <v>1900000</v>
        <stp/>
        <stp>EBOND_POSITION|142977=21157061</stp>
        <stp>AMOUNT</stp>
        <stp>RMDS</stp>
        <stp/>
        <stp/>
        <tr r="G1262" s="1"/>
      </tp>
      <tp>
        <v>0</v>
        <stp/>
        <stp>EBOND_POSITION|142977=19236677</stp>
        <stp>AMOUNT</stp>
        <stp>RMDS</stp>
        <stp/>
        <stp/>
        <tr r="G1259" s="1"/>
      </tp>
      <tp>
        <v>0</v>
        <stp/>
        <stp>EBOND_POSITION|142977=19928446</stp>
        <stp>AMOUNT</stp>
        <stp>RMDS</stp>
        <stp/>
        <stp/>
        <tr r="G1255" s="1"/>
      </tp>
      <tp>
        <v>3100000</v>
        <stp/>
        <stp>EBOND_POSITION|140433=21157273</stp>
        <stp>AMOUNT</stp>
        <stp>RMDS</stp>
        <stp/>
        <stp/>
        <tr r="G162" s="1"/>
      </tp>
      <tp t="s">
        <v>#N/A</v>
        <stp/>
        <stp>EBOND_POSITION|140433=21177281</stp>
        <stp>AMOUNT</stp>
        <stp>RMDS</stp>
        <stp/>
        <stp/>
        <tr r="G171" s="1"/>
      </tp>
      <tp>
        <v>0</v>
        <stp/>
        <stp>EBOND_POSITION|140142=14761740</stp>
        <stp>AMOUNT</stp>
        <stp>RMDS</stp>
        <stp/>
        <stp/>
        <tr r="G1215" s="1"/>
      </tp>
      <tp>
        <v>1000000</v>
        <stp/>
        <stp>EBOND_POSITION|142977=21069652</stp>
        <stp>AMOUNT</stp>
        <stp>RMDS</stp>
        <stp/>
        <stp/>
        <tr r="G1233" s="1"/>
      </tp>
      <tp>
        <v>1400000</v>
        <stp/>
        <stp>EBOND_POSITION|142977=21059341</stp>
        <stp>AMOUNT</stp>
        <stp>RMDS</stp>
        <stp/>
        <stp/>
        <tr r="G1240" s="1"/>
      </tp>
      <tp>
        <v>0</v>
        <stp/>
        <stp>EBOND_POSITION|140433=13817727</stp>
        <stp>AMOUNT</stp>
        <stp>RMDS</stp>
        <stp/>
        <stp/>
        <tr r="G213" s="1"/>
      </tp>
      <tp>
        <v>540000</v>
        <stp/>
        <stp>EBOND_POSITION|140142=20067550</stp>
        <stp>AMOUNT</stp>
        <stp>RMDS</stp>
        <stp/>
        <stp/>
        <tr r="G1162" s="1"/>
      </tp>
      <tp>
        <v>7070000</v>
        <stp/>
        <stp>EBOND_POSITION|140142=12934145</stp>
        <stp>AMOUNT</stp>
        <stp>RMDS</stp>
        <stp/>
        <stp/>
        <tr r="G1160" s="1"/>
      </tp>
    </main>
    <main first="bloomberg.rtd">
      <tp>
        <v>4.625</v>
        <stp/>
        <stp>##V3_BDPV12</stp>
        <stp>BE0374557404 @bgn  Corp</stp>
        <stp>coupon</stp>
        <stp>[AutoPrice 28.xlsm]front!R1015C42</stp>
        <tr r="AP1015" s="1"/>
      </tp>
    </main>
    <main first="connect.rtdsub">
      <tp t="s">
        <v>on</v>
        <stp/>
        <stp>EBOND_LDN|20088890</stp>
        <stp>-20271</stp>
        <stp>RMDS</stp>
        <stp/>
        <stp/>
        <tr r="K579" s="1"/>
      </tp>
      <tp t="s">
        <v>.5</v>
        <stp/>
        <stp>EBOND_LDN|20088890</stp>
        <stp>-20270</stp>
        <stp>RMDS</stp>
        <stp/>
        <stp/>
        <tr r="J579" s="1"/>
      </tp>
      <tp t="s">
        <v>m</v>
        <stp/>
        <stp>EBOND_LDN|21108828</stp>
        <stp>-20268</stp>
        <stp>RMDS</stp>
        <stp/>
        <stp/>
        <tr r="I1023" s="1"/>
      </tp>
      <tp t="s">
        <v>m</v>
        <stp/>
        <stp>EBOND_LDN|20088890</stp>
        <stp>-20268</stp>
        <stp>RMDS</stp>
        <stp/>
        <stp/>
        <tr r="I579" s="1"/>
      </tp>
      <tp t="s">
        <v>on</v>
        <stp/>
        <stp>EBOND_LDN|21108828</stp>
        <stp>-20271</stp>
        <stp>RMDS</stp>
        <stp/>
        <stp/>
        <tr r="K1023" s="1"/>
      </tp>
      <tp t="s">
        <v>0.4</v>
        <stp/>
        <stp>EBOND_LDN|21108828</stp>
        <stp>-20270</stp>
        <stp>RMDS</stp>
        <stp/>
        <stp/>
        <tr r="J1023" s="1"/>
      </tp>
      <tp t="s">
        <v>.15</v>
        <stp/>
        <stp>EBOND_LDN|15488780</stp>
        <stp>-20270</stp>
        <stp>RMDS</stp>
        <stp/>
        <stp/>
        <tr r="J372" s="1"/>
      </tp>
      <tp t="s">
        <v>on</v>
        <stp/>
        <stp>EBOND_LDN|15488780</stp>
        <stp>-20271</stp>
        <stp>RMDS</stp>
        <stp/>
        <stp/>
        <tr r="K372" s="1"/>
      </tp>
      <tp t="s">
        <v>m</v>
        <stp/>
        <stp>EBOND_LDN|15488780</stp>
        <stp>-20268</stp>
        <stp>RMDS</stp>
        <stp/>
        <stp/>
        <tr r="I372" s="1"/>
      </tp>
      <tp t="s">
        <v>on</v>
        <stp/>
        <stp>EBOND_LDN|15318149</stp>
        <stp>-20271</stp>
        <stp>RMDS</stp>
        <stp/>
        <stp/>
        <tr r="K1149" s="1"/>
      </tp>
      <tp t="s">
        <v>.38</v>
        <stp/>
        <stp>EBOND_LDN|15318149</stp>
        <stp>-20270</stp>
        <stp>RMDS</stp>
        <stp/>
        <stp/>
        <tr r="J1149" s="1"/>
      </tp>
      <tp t="s">
        <v>m</v>
        <stp/>
        <stp>EBOND_LDN|15318149</stp>
        <stp>-20268</stp>
        <stp>RMDS</stp>
        <stp/>
        <stp/>
        <tr r="I1149" s="1"/>
      </tp>
      <tp t="s">
        <v>#N/A</v>
        <stp/>
        <stp>EBOND_LDN|17799511</stp>
        <stp>-20270</stp>
        <stp>RMDS</stp>
        <stp/>
        <stp/>
        <tr r="J1088" s="1"/>
      </tp>
      <tp t="s">
        <v>#N/A</v>
        <stp/>
        <stp>EBOND_LDN|17799511</stp>
        <stp>-20271</stp>
        <stp>RMDS</stp>
        <stp/>
        <stp/>
        <tr r="K1088" s="1"/>
      </tp>
      <tp t="s">
        <v>#N/A</v>
        <stp/>
        <stp>EBOND_LDN|17799511</stp>
        <stp>-20268</stp>
        <stp>RMDS</stp>
        <stp/>
        <stp/>
        <tr r="I1088" s="1"/>
      </tp>
      <tp t="s">
        <v>bb</v>
        <stp/>
        <stp>EBOND_LDN|16619319</stp>
        <stp>-20268</stp>
        <stp>RMDS</stp>
        <stp/>
        <stp/>
        <tr r="I776" s="1"/>
      </tp>
      <tp t="s">
        <v>on</v>
        <stp/>
        <stp>EBOND_LDN|16619319</stp>
        <stp>-20271</stp>
        <stp>RMDS</stp>
        <stp/>
        <stp/>
        <tr r="K776" s="1"/>
      </tp>
      <tp t="s">
        <v>0.3</v>
        <stp/>
        <stp>EBOND_LDN|16619319</stp>
        <stp>-20270</stp>
        <stp>RMDS</stp>
        <stp/>
        <stp/>
        <tr r="J776" s="1"/>
      </tp>
      <tp t="s">
        <v>on</v>
        <stp/>
        <stp>EBOND_LDN|19589520</stp>
        <stp>-20271</stp>
        <stp>RMDS</stp>
        <stp/>
        <stp/>
        <tr r="K321" s="1"/>
      </tp>
      <tp t="s">
        <v>0.6</v>
        <stp/>
        <stp>EBOND_LDN|19589520</stp>
        <stp>-20270</stp>
        <stp>RMDS</stp>
        <stp/>
        <stp/>
        <tr r="J321" s="1"/>
      </tp>
      <tp t="s">
        <v>m</v>
        <stp/>
        <stp>EBOND_LDN|19589520</stp>
        <stp>-20268</stp>
        <stp>RMDS</stp>
        <stp/>
        <stp/>
        <tr r="I321" s="1"/>
      </tp>
      <tp>
        <v>97.360342277000996</v>
        <stp/>
        <stp>EBOND_LDN|14249644</stp>
        <stp>-18560</stp>
        <stp>RMDS</stp>
        <stp/>
        <stp/>
        <tr r="AR940" s="1"/>
      </tp>
      <tp>
        <v>88.891410637730999</v>
        <stp/>
        <stp>EBOND_LDN|14249644</stp>
        <stp>-18562</stp>
        <stp>RMDS</stp>
        <stp/>
        <stp/>
        <tr r="AS940" s="1"/>
      </tp>
      <tp>
        <v>0</v>
        <stp/>
        <stp>EBOND_LDN|12799339</stp>
        <stp>-18562</stp>
        <stp>RMDS</stp>
        <stp/>
        <stp/>
        <tr r="AS1028" s="1"/>
      </tp>
      <tp>
        <v>0</v>
        <stp/>
        <stp>EBOND_LDN|12799339</stp>
        <stp>-18560</stp>
        <stp>RMDS</stp>
        <stp/>
        <stp/>
        <tr r="AR1028" s="1"/>
      </tp>
      <tp>
        <v>99.689942537467999</v>
        <stp/>
        <stp>EBOND_LDN|12829282</stp>
        <stp>-18562</stp>
        <stp>RMDS</stp>
        <stp/>
        <stp/>
        <tr r="AS1065" s="1"/>
      </tp>
      <tp>
        <v>121.418880947066</v>
        <stp/>
        <stp>EBOND_LDN|12829282</stp>
        <stp>-18560</stp>
        <stp>RMDS</stp>
        <stp/>
        <stp/>
        <tr r="AR1065" s="1"/>
      </tp>
      <tp>
        <v>56.113652070077997</v>
        <stp/>
        <stp>EBOND_LDN|16619301</stp>
        <stp>-18560</stp>
        <stp>RMDS</stp>
        <stp/>
        <stp/>
        <tr r="AR766" s="1"/>
      </tp>
      <tp>
        <v>51.855471054976</v>
        <stp/>
        <stp>EBOND_LDN|16619301</stp>
        <stp>-18562</stp>
        <stp>RMDS</stp>
        <stp/>
        <stp/>
        <tr r="AS766" s="1"/>
      </tp>
      <tp>
        <v>196.059442536115</v>
        <stp/>
        <stp>EBOND_LDN|11889838</stp>
        <stp>-18560</stp>
        <stp>RMDS</stp>
        <stp/>
        <stp/>
        <tr r="AR969" s="1"/>
      </tp>
      <tp>
        <v>186.08834490202901</v>
        <stp/>
        <stp>EBOND_LDN|11889838</stp>
        <stp>-18562</stp>
        <stp>RMDS</stp>
        <stp/>
        <stp/>
        <tr r="AS969" s="1"/>
      </tp>
      <tp>
        <v>126.293128493989</v>
        <stp/>
        <stp>EBOND_LDN|18079017</stp>
        <stp>-18562</stp>
        <stp>RMDS</stp>
        <stp/>
        <stp/>
        <tr r="AS1083" s="1"/>
      </tp>
      <tp>
        <v>135.138015846965</v>
        <stp/>
        <stp>EBOND_LDN|18079017</stp>
        <stp>-18560</stp>
        <stp>RMDS</stp>
        <stp/>
        <stp/>
        <tr r="AR1083" s="1"/>
      </tp>
      <tp>
        <v>54.370259865275997</v>
        <stp/>
        <stp>EBOND_LDN|14749994</stp>
        <stp>-18560</stp>
        <stp>RMDS</stp>
        <stp/>
        <stp/>
        <tr r="AR764" s="1"/>
      </tp>
      <tp>
        <v>49.597915453325001</v>
        <stp/>
        <stp>EBOND_LDN|14749994</stp>
        <stp>-18562</stp>
        <stp>RMDS</stp>
        <stp/>
        <stp/>
        <tr r="AS764" s="1"/>
      </tp>
      <tp>
        <v>104.073062335138</v>
        <stp/>
        <stp>EBOND_LDN|18529522</stp>
        <stp>-18560</stp>
        <stp>RMDS</stp>
        <stp/>
        <stp/>
        <tr r="AR512" s="1"/>
      </tp>
      <tp>
        <v>93.965826467785007</v>
        <stp/>
        <stp>EBOND_LDN|18529522</stp>
        <stp>-18562</stp>
        <stp>RMDS</stp>
        <stp/>
        <stp/>
        <tr r="AS512" s="1"/>
      </tp>
      <tp>
        <v>90.700451326069995</v>
        <stp/>
        <stp>EBOND_LDN|13778197</stp>
        <stp>-18560</stp>
        <stp>RMDS</stp>
        <stp/>
        <stp/>
        <tr r="AR1194" s="1"/>
      </tp>
      <tp>
        <v>85.202709767097005</v>
        <stp/>
        <stp>EBOND_LDN|13778197</stp>
        <stp>-18562</stp>
        <stp>RMDS</stp>
        <stp/>
        <stp/>
        <tr r="AS1194" s="1"/>
      </tp>
      <tp>
        <v>66.244510995073</v>
        <stp/>
        <stp>EBOND_LDN|16538463</stp>
        <stp>-18560</stp>
        <stp>RMDS</stp>
        <stp/>
        <stp/>
        <tr r="AR26" s="1"/>
      </tp>
      <tp>
        <v>60.378457041560999</v>
        <stp/>
        <stp>EBOND_LDN|16538463</stp>
        <stp>-18562</stp>
        <stp>RMDS</stp>
        <stp/>
        <stp/>
        <tr r="AS26" s="1"/>
      </tp>
      <tp>
        <v>100.17067197110499</v>
        <stp/>
        <stp>EBOND_LDN|16248744</stp>
        <stp>-18560</stp>
        <stp>RMDS</stp>
        <stp/>
        <stp/>
        <tr r="AR533" s="1"/>
      </tp>
      <tp>
        <v>92.486073946781005</v>
        <stp/>
        <stp>EBOND_LDN|16248744</stp>
        <stp>-18562</stp>
        <stp>RMDS</stp>
        <stp/>
        <stp/>
        <tr r="AS533" s="1"/>
      </tp>
      <tp>
        <v>77.022742013229006</v>
        <stp/>
        <stp>EBOND_LDN|11738153</stp>
        <stp>-18560</stp>
        <stp>RMDS</stp>
        <stp/>
        <stp/>
        <tr r="AR1132" s="1"/>
      </tp>
      <tp>
        <v>64.491383152059996</v>
        <stp/>
        <stp>EBOND_LDN|11738153</stp>
        <stp>-18562</stp>
        <stp>RMDS</stp>
        <stp/>
        <stp/>
        <tr r="AS1132" s="1"/>
      </tp>
      <tp>
        <v>82.859914411475003</v>
        <stp/>
        <stp>EBOND_LDN|16538323</stp>
        <stp>-18560</stp>
        <stp>RMDS</stp>
        <stp/>
        <stp/>
        <tr r="AR34" s="1"/>
      </tp>
      <tp>
        <v>77.302221382873</v>
        <stp/>
        <stp>EBOND_LDN|16538323</stp>
        <stp>-18562</stp>
        <stp>RMDS</stp>
        <stp/>
        <stp/>
        <tr r="AS34" s="1"/>
      </tp>
      <tp t="s">
        <v>#N/A</v>
        <stp/>
        <stp>EBOND_LDN|19228692</stp>
        <stp>-18560</stp>
        <stp>RMDS</stp>
        <stp/>
        <stp/>
        <tr r="AR127" s="1"/>
      </tp>
      <tp t="s">
        <v>#N/A</v>
        <stp/>
        <stp>EBOND_LDN|19228692</stp>
        <stp>-18562</stp>
        <stp>RMDS</stp>
        <stp/>
        <stp/>
        <tr r="AS127" s="1"/>
      </tp>
      <tp>
        <v>55.550434783743</v>
        <stp/>
        <stp>EBOND_LDN|16118821</stp>
        <stp>-18560</stp>
        <stp>RMDS</stp>
        <stp/>
        <stp/>
        <tr r="AR414" s="1"/>
      </tp>
      <tp>
        <v>84.445133267960998</v>
        <stp/>
        <stp>EBOND_LDN|18148624</stp>
        <stp>-18560</stp>
        <stp>RMDS</stp>
        <stp/>
        <stp/>
        <tr r="AR1135" s="1"/>
      </tp>
      <tp>
        <v>47.985872619546001</v>
        <stp/>
        <stp>EBOND_LDN|16118821</stp>
        <stp>-18562</stp>
        <stp>RMDS</stp>
        <stp/>
        <stp/>
        <tr r="AS414" s="1"/>
      </tp>
      <tp>
        <v>74.852505385258993</v>
        <stp/>
        <stp>EBOND_LDN|18148624</stp>
        <stp>-18562</stp>
        <stp>RMDS</stp>
        <stp/>
        <stp/>
        <tr r="AS1135" s="1"/>
      </tp>
      <tp t="s">
        <v>b</v>
        <stp/>
        <stp>EBOND_LDN|10212329</stp>
        <stp>-20268</stp>
        <stp>RMDS</stp>
        <stp/>
        <stp/>
        <tr r="I1225" s="1"/>
      </tp>
      <tp t="s">
        <v>#N/A</v>
        <stp/>
        <stp>EBOND_LDN|10212249</stp>
        <stp>-20270</stp>
        <stp>RMDS</stp>
        <stp/>
        <stp/>
        <tr r="J218" s="1"/>
      </tp>
      <tp t="s">
        <v>#N/A</v>
        <stp/>
        <stp>EBOND_LDN|10212249</stp>
        <stp>-20271</stp>
        <stp>RMDS</stp>
        <stp/>
        <stp/>
        <tr r="K218" s="1"/>
      </tp>
      <tp t="s">
        <v>#N/A</v>
        <stp/>
        <stp>EBOND_LDN|10212249</stp>
        <stp>-20268</stp>
        <stp>RMDS</stp>
        <stp/>
        <stp/>
        <tr r="I218" s="1"/>
      </tp>
      <tp t="s">
        <v>.6</v>
        <stp/>
        <stp>EBOND_LDN|10212329</stp>
        <stp>-20270</stp>
        <stp>RMDS</stp>
        <stp/>
        <stp/>
        <tr r="J1225" s="1"/>
      </tp>
      <tp t="s">
        <v>on</v>
        <stp/>
        <stp>EBOND_LDN|10212329</stp>
        <stp>-20271</stp>
        <stp>RMDS</stp>
        <stp/>
        <stp/>
        <tr r="K1225" s="1"/>
      </tp>
      <tp>
        <v>71.099997889587996</v>
        <stp/>
        <stp>EBOND_LDN|13205120</stp>
        <stp>-18562</stp>
        <stp>RMDS</stp>
        <stp/>
        <stp/>
        <tr r="AS53" s="1"/>
      </tp>
      <tp>
        <v>77.602766172610004</v>
        <stp/>
        <stp>EBOND_LDN|13205120</stp>
        <stp>-18560</stp>
        <stp>RMDS</stp>
        <stp/>
        <stp/>
        <tr r="AR53" s="1"/>
      </tp>
      <tp>
        <v>119.75561439308299</v>
        <stp/>
        <stp>EBOND_LDN|18605870</stp>
        <stp>-18562</stp>
        <stp>RMDS</stp>
        <stp/>
        <stp/>
        <tr r="AS1080" s="1"/>
      </tp>
      <tp>
        <v>92.528255882688001</v>
        <stp/>
        <stp>EBOND_LDN|21266116</stp>
        <stp>-18560</stp>
        <stp>RMDS</stp>
        <stp/>
        <stp/>
        <tr r="AR681" s="1"/>
      </tp>
      <tp>
        <v>131.96779924995801</v>
        <stp/>
        <stp>EBOND_LDN|18605870</stp>
        <stp>-18560</stp>
        <stp>RMDS</stp>
        <stp/>
        <stp/>
        <tr r="AR1080" s="1"/>
      </tp>
      <tp>
        <v>92.528255882688001</v>
        <stp/>
        <stp>EBOND_LDN|21266116</stp>
        <stp>-18562</stp>
        <stp>RMDS</stp>
        <stp/>
        <stp/>
        <tr r="AS681" s="1"/>
      </tp>
      <tp>
        <v>120.85906638665701</v>
        <stp/>
        <stp>EBOND_LDN|13195689</stp>
        <stp>-18562</stp>
        <stp>RMDS</stp>
        <stp/>
        <stp/>
        <tr r="AS733" s="1"/>
      </tp>
      <tp t="s">
        <v>m</v>
        <stp/>
        <stp>EBOND_LDN|17182210</stp>
        <stp>-20268</stp>
        <stp>RMDS</stp>
        <stp/>
        <stp/>
        <tr r="I568" s="1"/>
      </tp>
      <tp>
        <v>126.245668126532</v>
        <stp/>
        <stp>EBOND_LDN|13195689</stp>
        <stp>-18560</stp>
        <stp>RMDS</stp>
        <stp/>
        <stp/>
        <tr r="AR733" s="1"/>
      </tp>
      <tp>
        <v>61.183830930139997</v>
        <stp/>
        <stp>EBOND_LDN|17385208</stp>
        <stp>-18560</stp>
        <stp>RMDS</stp>
        <stp/>
        <stp/>
        <tr r="AR887" s="1"/>
      </tp>
      <tp>
        <v>56.928351190214002</v>
        <stp/>
        <stp>EBOND_LDN|17385208</stp>
        <stp>-18562</stp>
        <stp>RMDS</stp>
        <stp/>
        <stp/>
        <tr r="AS887" s="1"/>
      </tp>
      <tp t="s">
        <v>.5</v>
        <stp/>
        <stp>EBOND_LDN|17182210</stp>
        <stp>-20270</stp>
        <stp>RMDS</stp>
        <stp/>
        <stp/>
        <tr r="J568" s="1"/>
      </tp>
      <tp t="s">
        <v>on</v>
        <stp/>
        <stp>EBOND_LDN|17182210</stp>
        <stp>-20271</stp>
        <stp>RMDS</stp>
        <stp/>
        <stp/>
        <tr r="K568" s="1"/>
      </tp>
      <tp t="s">
        <v>.25</v>
        <stp/>
        <stp>EBOND_LDN|12792891</stp>
        <stp>-20270</stp>
        <stp>RMDS</stp>
        <stp/>
        <stp/>
        <tr r="J1208" s="1"/>
      </tp>
      <tp t="s">
        <v>on</v>
        <stp/>
        <stp>EBOND_LDN|12792891</stp>
        <stp>-20271</stp>
        <stp>RMDS</stp>
        <stp/>
        <stp/>
        <tr r="K1208" s="1"/>
      </tp>
      <tp t="s">
        <v>bb</v>
        <stp/>
        <stp>EBOND_LDN|12792891</stp>
        <stp>-20268</stp>
        <stp>RMDS</stp>
        <stp/>
        <stp/>
        <tr r="I1208" s="1"/>
      </tp>
    </main>
    <main first="bloomberg.rtd">
      <tp>
        <v>104.94799999999999</v>
        <stp/>
        <stp>##V3_BDPV12</stp>
        <stp>USF2893TAM83 @bgn Corp</stp>
        <stp>LAST_PRICE</stp>
        <stp>[AutoPrice 28.xlsm]front!R1235C16</stp>
        <tr r="P1235" s="1"/>
      </tp>
    </main>
    <main first="connect.rtdsub">
      <tp>
        <v>83.546353615111997</v>
        <stp/>
        <stp>EBOND_LDN|16584588</stp>
        <stp>-18562</stp>
        <stp>RMDS</stp>
        <stp/>
        <stp/>
        <tr r="AS1203" s="1"/>
      </tp>
      <tp>
        <v>0</v>
        <stp/>
        <stp>EBOND_LDN|13724092</stp>
        <stp>-18560</stp>
        <stp>RMDS</stp>
        <stp/>
        <stp/>
        <tr r="AR144" s="1"/>
      </tp>
      <tp>
        <v>92.685745259295004</v>
        <stp/>
        <stp>EBOND_LDN|16584588</stp>
        <stp>-18560</stp>
        <stp>RMDS</stp>
        <stp/>
        <stp/>
        <tr r="AR1203" s="1"/>
      </tp>
      <tp>
        <v>0</v>
        <stp/>
        <stp>EBOND_LDN|13724092</stp>
        <stp>-18562</stp>
        <stp>RMDS</stp>
        <stp/>
        <stp/>
        <tr r="AS144" s="1"/>
      </tp>
      <tp>
        <v>133.370218153959</v>
        <stp/>
        <stp>EBOND_LDN|15394499</stp>
        <stp>-18560</stp>
        <stp>RMDS</stp>
        <stp/>
        <stp/>
        <tr r="AR911" s="1"/>
      </tp>
      <tp>
        <v>121.47542154070599</v>
        <stp/>
        <stp>EBOND_LDN|15394499</stp>
        <stp>-18562</stp>
        <stp>RMDS</stp>
        <stp/>
        <stp/>
        <tr r="AS911" s="1"/>
      </tp>
      <tp t="s">
        <v>m</v>
        <stp/>
        <stp>EBOND_LDN|10303158</stp>
        <stp>-20268</stp>
        <stp>RMDS</stp>
        <stp/>
        <stp/>
        <tr r="I582" s="1"/>
      </tp>
      <tp>
        <v>110.420003809845</v>
        <stp/>
        <stp>EBOND_LDN|21117061</stp>
        <stp>-18560</stp>
        <stp>RMDS</stp>
        <stp/>
        <stp/>
        <tr r="AR227" s="1"/>
      </tp>
      <tp>
        <v>66.406929811020007</v>
        <stp/>
        <stp>EBOND_LDN|12474327</stp>
        <stp>-18560</stp>
        <stp>RMDS</stp>
        <stp/>
        <stp/>
        <tr r="AR992" s="1"/>
      </tp>
      <tp>
        <v>163.28592935622601</v>
        <stp/>
        <stp>EBOND_LDN|21117051</stp>
        <stp>-18562</stp>
        <stp>RMDS</stp>
        <stp/>
        <stp/>
        <tr r="AS866" s="1"/>
      </tp>
      <tp>
        <v>103.70576388665501</v>
        <stp/>
        <stp>EBOND_LDN|21117061</stp>
        <stp>-18562</stp>
        <stp>RMDS</stp>
        <stp/>
        <stp/>
        <tr r="AS227" s="1"/>
      </tp>
      <tp>
        <v>62.113952516083998</v>
        <stp/>
        <stp>EBOND_LDN|12474327</stp>
        <stp>-18562</stp>
        <stp>RMDS</stp>
        <stp/>
        <stp/>
        <tr r="AS992" s="1"/>
      </tp>
      <tp>
        <v>168.03269175054601</v>
        <stp/>
        <stp>EBOND_LDN|21117051</stp>
        <stp>-18560</stp>
        <stp>RMDS</stp>
        <stp/>
        <stp/>
        <tr r="AR866" s="1"/>
      </tp>
      <tp>
        <v>102.997287356255</v>
        <stp/>
        <stp>EBOND_LDN|19584928</stp>
        <stp>-18560</stp>
        <stp>RMDS</stp>
        <stp/>
        <stp/>
        <tr r="AR1179" s="1"/>
      </tp>
      <tp>
        <v>90.634423249039997</v>
        <stp/>
        <stp>EBOND_LDN|19584918</stp>
        <stp>-18562</stp>
        <stp>RMDS</stp>
        <stp/>
        <stp/>
        <tr r="AS945" s="1"/>
      </tp>
      <tp t="s">
        <v>.5</v>
        <stp/>
        <stp>EBOND_LDN|10303158</stp>
        <stp>-20270</stp>
        <stp>RMDS</stp>
        <stp/>
        <stp/>
        <tr r="J582" s="1"/>
      </tp>
      <tp>
        <v>97.872593499942994</v>
        <stp/>
        <stp>EBOND_LDN|19584928</stp>
        <stp>-18562</stp>
        <stp>RMDS</stp>
        <stp/>
        <stp/>
        <tr r="AS1179" s="1"/>
      </tp>
      <tp t="s">
        <v>on</v>
        <stp/>
        <stp>EBOND_LDN|10303158</stp>
        <stp>-20271</stp>
        <stp>RMDS</stp>
        <stp/>
        <stp/>
        <tr r="K582" s="1"/>
      </tp>
      <tp>
        <v>101.883792303013</v>
        <stp/>
        <stp>EBOND_LDN|19584918</stp>
        <stp>-18560</stp>
        <stp>RMDS</stp>
        <stp/>
        <stp/>
        <tr r="AR945" s="1"/>
      </tp>
      <tp>
        <v>193.13352655817201</v>
        <stp/>
        <stp>EBOND_LDN|17024142</stp>
        <stp>-18562</stp>
        <stp>RMDS</stp>
        <stp/>
        <stp/>
        <tr r="AS1022" s="1"/>
      </tp>
      <tp>
        <v>202.77131067713299</v>
        <stp/>
        <stp>EBOND_LDN|17024142</stp>
        <stp>-18560</stp>
        <stp>RMDS</stp>
        <stp/>
        <stp/>
        <tr r="AR1022" s="1"/>
      </tp>
      <tp>
        <v>134.33714048686301</v>
        <stp/>
        <stp>EBOND_LDN|16564356</stp>
        <stp>-18562</stp>
        <stp>RMDS</stp>
        <stp/>
        <stp/>
        <tr r="AS180" s="1"/>
      </tp>
      <tp>
        <v>146.62233453408899</v>
        <stp/>
        <stp>EBOND_LDN|16564356</stp>
        <stp>-18560</stp>
        <stp>RMDS</stp>
        <stp/>
        <stp/>
        <tr r="AR180" s="1"/>
      </tp>
      <tp>
        <v>85.501950698572003</v>
        <stp/>
        <stp>EBOND_LDN|10574487</stp>
        <stp>-18562</stp>
        <stp>RMDS</stp>
        <stp/>
        <stp/>
        <tr r="AS998" s="1"/>
      </tp>
      <tp>
        <v>97.641762938484007</v>
        <stp/>
        <stp>EBOND_LDN|10574487</stp>
        <stp>-18560</stp>
        <stp>RMDS</stp>
        <stp/>
        <stp/>
        <tr r="AR998" s="1"/>
      </tp>
      <tp>
        <v>151.579720267124</v>
        <stp/>
        <stp>EBOND_LDN|19234023</stp>
        <stp>-18562</stp>
        <stp>RMDS</stp>
        <stp/>
        <stp/>
        <tr r="AS864" s="1"/>
      </tp>
      <tp>
        <v>156.266224558175</v>
        <stp/>
        <stp>EBOND_LDN|19234023</stp>
        <stp>-18560</stp>
        <stp>RMDS</stp>
        <stp/>
        <stp/>
        <tr r="AR864" s="1"/>
      </tp>
      <tp t="s">
        <v>1</v>
        <stp/>
        <stp>EBOND_LDN|18683000</stp>
        <stp>-20270</stp>
        <stp>RMDS</stp>
        <stp/>
        <stp/>
        <tr r="J147" s="1"/>
      </tp>
      <tp t="s">
        <v>on</v>
        <stp/>
        <stp>EBOND_LDN|18683000</stp>
        <stp>-20271</stp>
        <stp>RMDS</stp>
        <stp/>
        <stp/>
        <tr r="K147" s="1"/>
      </tp>
      <tp t="s">
        <v>b</v>
        <stp/>
        <stp>EBOND_LDN|18683000</stp>
        <stp>-20268</stp>
        <stp>RMDS</stp>
        <stp/>
        <stp/>
        <tr r="I147" s="1"/>
      </tp>
      <tp>
        <v>71.636734493429998</v>
        <stp/>
        <stp>EBOND_LDN|18614581</stp>
        <stp>-18560</stp>
        <stp>RMDS</stp>
        <stp/>
        <stp/>
        <tr r="AR874" s="1"/>
      </tp>
      <tp>
        <v>69.108892098167999</v>
        <stp/>
        <stp>EBOND_LDN|18614581</stp>
        <stp>-18562</stp>
        <stp>RMDS</stp>
        <stp/>
        <stp/>
        <tr r="AS874" s="1"/>
      </tp>
      <tp>
        <v>64.052171264614998</v>
        <stp/>
        <stp>EBOND_LDN|18134503</stp>
        <stp>-18562</stp>
        <stp>RMDS</stp>
        <stp/>
        <stp/>
        <tr r="AS416" s="1"/>
      </tp>
      <tp>
        <v>70.991210926923003</v>
        <stp/>
        <stp>EBOND_LDN|18134503</stp>
        <stp>-18560</stp>
        <stp>RMDS</stp>
        <stp/>
        <stp/>
        <tr r="AR416" s="1"/>
      </tp>
      <tp>
        <v>90.681686837732997</v>
        <stp/>
        <stp>EBOND_LDN|18134493</stp>
        <stp>-18562</stp>
        <stp>RMDS</stp>
        <stp/>
        <stp/>
        <tr r="AS359" s="1"/>
      </tp>
      <tp>
        <v>95.840689447955995</v>
        <stp/>
        <stp>EBOND_LDN|18134493</stp>
        <stp>-18560</stp>
        <stp>RMDS</stp>
        <stp/>
        <stp/>
        <tr r="AR359" s="1"/>
      </tp>
      <tp>
        <v>237.42767829912299</v>
        <stp/>
        <stp>EBOND_LDN|21194299</stp>
        <stp>-18562</stp>
        <stp>RMDS</stp>
        <stp/>
        <stp/>
        <tr r="AS85" s="1"/>
      </tp>
      <tp t="s">
        <v>m</v>
        <stp/>
        <stp>EBOND_LDN|21193221</stp>
        <stp>-20268</stp>
        <stp>RMDS</stp>
        <stp/>
        <stp/>
        <tr r="I187" s="1"/>
      </tp>
      <tp>
        <v>249.630999131246</v>
        <stp/>
        <stp>EBOND_LDN|21194299</stp>
        <stp>-18560</stp>
        <stp>RMDS</stp>
        <stp/>
        <stp/>
        <tr r="AR85" s="1"/>
      </tp>
      <tp t="s">
        <v>on</v>
        <stp/>
        <stp>EBOND_LDN|17580580</stp>
        <stp>-20271</stp>
        <stp>RMDS</stp>
        <stp/>
        <stp/>
        <tr r="K1030" s="1"/>
      </tp>
      <tp t="s">
        <v>0.5</v>
        <stp/>
        <stp>EBOND_LDN|17580580</stp>
        <stp>-20270</stp>
        <stp>RMDS</stp>
        <stp/>
        <stp/>
        <tr r="J1030" s="1"/>
      </tp>
      <tp>
        <v>137.016287472995</v>
        <stp/>
        <stp>EBOND_LDN|17767446</stp>
        <stp>-18560</stp>
        <stp>RMDS</stp>
        <stp/>
        <stp/>
        <tr r="AR441" s="1"/>
      </tp>
      <tp>
        <v>129.54597035130701</v>
        <stp/>
        <stp>EBOND_LDN|17767446</stp>
        <stp>-18562</stp>
        <stp>RMDS</stp>
        <stp/>
        <stp/>
        <tr r="AS441" s="1"/>
      </tp>
      <tp t="s">
        <v>on</v>
        <stp/>
        <stp>EBOND_LDN|21193221</stp>
        <stp>-20271</stp>
        <stp>RMDS</stp>
        <stp/>
        <stp/>
        <tr r="K187" s="1"/>
      </tp>
      <tp t="s">
        <v>.7</v>
        <stp/>
        <stp>EBOND_LDN|21193221</stp>
        <stp>-20270</stp>
        <stp>RMDS</stp>
        <stp/>
        <stp/>
        <tr r="J187" s="1"/>
      </tp>
      <tp t="s">
        <v>b</v>
        <stp/>
        <stp>EBOND_LDN|17580580</stp>
        <stp>-20268</stp>
        <stp>RMDS</stp>
        <stp/>
        <stp/>
        <tr r="I1030" s="1"/>
      </tp>
      <tp>
        <v>155.73809280411299</v>
        <stp/>
        <stp>EBOND_LDN|21074097</stp>
        <stp>-18562</stp>
        <stp>RMDS</stp>
        <stp/>
        <stp/>
        <tr r="AS1165" s="1"/>
      </tp>
      <tp>
        <v>158.53140647442601</v>
        <stp/>
        <stp>EBOND_LDN|21074097</stp>
        <stp>-18560</stp>
        <stp>RMDS</stp>
        <stp/>
        <stp/>
        <tr r="AR1165" s="1"/>
      </tp>
      <tp>
        <v>54.438887068846</v>
        <stp/>
        <stp>EBOND_LDN|15277467</stp>
        <stp>-18562</stp>
        <stp>RMDS</stp>
        <stp/>
        <stp/>
        <tr r="AS676" s="1"/>
      </tp>
      <tp>
        <v>97.860419233165004</v>
        <stp/>
        <stp>EBOND_LDN|16047764</stp>
        <stp>-18560</stp>
        <stp>RMDS</stp>
        <stp/>
        <stp/>
        <tr r="AR409" s="1"/>
      </tp>
      <tp>
        <v>57.999131502284001</v>
        <stp/>
        <stp>EBOND_LDN|15277467</stp>
        <stp>-18560</stp>
        <stp>RMDS</stp>
        <stp/>
        <stp/>
        <tr r="AR676" s="1"/>
      </tp>
      <tp>
        <v>92.822437734987005</v>
        <stp/>
        <stp>EBOND_LDN|16047764</stp>
        <stp>-18562</stp>
        <stp>RMDS</stp>
        <stp/>
        <stp/>
        <tr r="AS409" s="1"/>
      </tp>
      <tp>
        <v>135</v>
        <stp/>
        <stp>EBOND_LDN|10067706</stp>
        <stp>-18562</stp>
        <stp>RMDS</stp>
        <stp/>
        <stp/>
        <tr r="AS339" s="1"/>
      </tp>
      <tp>
        <v>145</v>
        <stp/>
        <stp>EBOND_LDN|10067706</stp>
        <stp>-18560</stp>
        <stp>RMDS</stp>
        <stp/>
        <stp/>
        <tr r="AR339" s="1"/>
      </tp>
      <tp>
        <v>0</v>
        <stp/>
        <stp>EBOND_LDN|17567206</stp>
        <stp>-18562</stp>
        <stp>RMDS</stp>
        <stp/>
        <stp/>
        <tr r="AS1069" s="1"/>
      </tp>
      <tp t="s">
        <v>on</v>
        <stp/>
        <stp>EBOND_LDN|15580120</stp>
        <stp>-20271</stp>
        <stp>RMDS</stp>
        <stp/>
        <stp/>
        <tr r="K1026" s="1"/>
      </tp>
      <tp>
        <v>0</v>
        <stp/>
        <stp>EBOND_LDN|17567206</stp>
        <stp>-18560</stp>
        <stp>RMDS</stp>
        <stp/>
        <stp/>
        <tr r="AR1069" s="1"/>
      </tp>
      <tp t="s">
        <v>.5</v>
        <stp/>
        <stp>EBOND_LDN|15580120</stp>
        <stp>-20270</stp>
        <stp>RMDS</stp>
        <stp/>
        <stp/>
        <tr r="J1026" s="1"/>
      </tp>
      <tp t="s">
        <v>m</v>
        <stp/>
        <stp>EBOND_LDN|15580120</stp>
        <stp>-20268</stp>
        <stp>RMDS</stp>
        <stp/>
        <stp/>
        <tr r="I1026" s="1"/>
      </tp>
      <tp t="s">
        <v>on</v>
        <stp/>
        <stp>EBOND_LDN|13700968</stp>
        <stp>-20271</stp>
        <stp>RMDS</stp>
        <stp/>
        <stp/>
        <tr r="K541" s="1"/>
      </tp>
      <tp t="s">
        <v>.6</v>
        <stp/>
        <stp>EBOND_LDN|13700968</stp>
        <stp>-20270</stp>
        <stp>RMDS</stp>
        <stp/>
        <stp/>
        <tr r="J541" s="1"/>
      </tp>
      <tp t="s">
        <v>m</v>
        <stp/>
        <stp>EBOND_LDN|13700968</stp>
        <stp>-20268</stp>
        <stp>RMDS</stp>
        <stp/>
        <stp/>
        <tr r="I541" s="1"/>
      </tp>
      <tp>
        <v>261.05365062622502</v>
        <stp/>
        <stp>EBOND_LDN|21244894</stp>
        <stp>-18560</stp>
        <stp>RMDS</stp>
        <stp/>
        <stp/>
        <tr r="AR108" s="1"/>
      </tp>
      <tp>
        <v>249.93470208419001</v>
        <stp/>
        <stp>EBOND_LDN|21244894</stp>
        <stp>-18562</stp>
        <stp>RMDS</stp>
        <stp/>
        <stp/>
        <tr r="AS108" s="1"/>
      </tp>
      <tp t="s">
        <v>.56</v>
        <stp/>
        <stp>EBOND_LDN|17311719</stp>
        <stp>-20270</stp>
        <stp>RMDS</stp>
        <stp/>
        <stp/>
        <tr r="J559" s="1"/>
      </tp>
      <tp t="s">
        <v>on</v>
        <stp/>
        <stp>EBOND_LDN|17311719</stp>
        <stp>-20271</stp>
        <stp>RMDS</stp>
        <stp/>
        <stp/>
        <tr r="K559" s="1"/>
      </tp>
      <tp>
        <v>0</v>
        <stp/>
        <stp>EBOND_LDN|20295179</stp>
        <stp>-18562</stp>
        <stp>RMDS</stp>
        <stp/>
        <stp/>
        <tr r="AS974" s="1"/>
      </tp>
      <tp>
        <v>144.38859169844099</v>
        <stp/>
        <stp>EBOND_LDN|18096969</stp>
        <stp>-18560</stp>
        <stp>RMDS</stp>
        <stp/>
        <stp/>
        <tr r="AR212" s="1"/>
      </tp>
      <tp>
        <v>0</v>
        <stp/>
        <stp>EBOND_LDN|20295179</stp>
        <stp>-18560</stp>
        <stp>RMDS</stp>
        <stp/>
        <stp/>
        <tr r="AR974" s="1"/>
      </tp>
      <tp>
        <v>131.49192470850599</v>
        <stp/>
        <stp>EBOND_LDN|18096969</stp>
        <stp>-18562</stp>
        <stp>RMDS</stp>
        <stp/>
        <stp/>
        <tr r="AS212" s="1"/>
      </tp>
      <tp t="s">
        <v>m</v>
        <stp/>
        <stp>EBOND_LDN|17311719</stp>
        <stp>-20268</stp>
        <stp>RMDS</stp>
        <stp/>
        <stp/>
        <tr r="I559" s="1"/>
      </tp>
      <tp>
        <v>118.794542145242</v>
        <stp/>
        <stp>EBOND_LDN|21275117</stp>
        <stp>-18560</stp>
        <stp>RMDS</stp>
        <stp/>
        <stp/>
        <tr r="AR575" s="1"/>
      </tp>
      <tp>
        <v>118.794542145242</v>
        <stp/>
        <stp>EBOND_LDN|21275117</stp>
        <stp>-18562</stp>
        <stp>RMDS</stp>
        <stp/>
        <stp/>
        <tr r="AS575" s="1"/>
      </tp>
      <tp>
        <v>15.990485374083001</v>
        <stp/>
        <stp>EBOND_LDN|15746524</stp>
        <stp>-18562</stp>
        <stp>RMDS</stp>
        <stp/>
        <stp/>
        <tr r="AS536" s="1"/>
      </tp>
      <tp>
        <v>22.810041097188002</v>
        <stp/>
        <stp>EBOND_LDN|15746524</stp>
        <stp>-18560</stp>
        <stp>RMDS</stp>
        <stp/>
        <stp/>
        <tr r="AR536" s="1"/>
      </tp>
      <tp>
        <v>96.104109033542002</v>
        <stp/>
        <stp>EBOND_LDN|17926162</stp>
        <stp>-18560</stp>
        <stp>RMDS</stp>
        <stp/>
        <stp/>
        <tr r="AR803" s="1"/>
      </tp>
      <tp>
        <v>90.941990608184994</v>
        <stp/>
        <stp>EBOND_LDN|17926162</stp>
        <stp>-18562</stp>
        <stp>RMDS</stp>
        <stp/>
        <stp/>
        <tr r="AS803" s="1"/>
      </tp>
      <tp t="s">
        <v>b</v>
        <stp/>
        <stp>EBOND_LDN|20282540</stp>
        <stp>-20268</stp>
        <stp>RMDS</stp>
        <stp/>
        <stp/>
        <tr r="I1011" s="1"/>
      </tp>
      <tp t="s">
        <v>on</v>
        <stp/>
        <stp>EBOND_LDN|15381120</stp>
        <stp>-20271</stp>
        <stp>RMDS</stp>
        <stp/>
        <stp/>
        <tr r="K1192" s="1"/>
      </tp>
      <tp>
        <v>67.238183450422994</v>
        <stp/>
        <stp>EBOND_LDN|13696669</stp>
        <stp>-18562</stp>
        <stp>RMDS</stp>
        <stp/>
        <stp/>
        <tr r="AS790" s="1"/>
      </tp>
      <tp t="s">
        <v>0.2</v>
        <stp/>
        <stp>EBOND_LDN|15381120</stp>
        <stp>-20270</stp>
        <stp>RMDS</stp>
        <stp/>
        <stp/>
        <tr r="J1192" s="1"/>
      </tp>
      <tp>
        <v>0</v>
        <stp/>
        <stp>EBOND_LDN|21145434</stp>
        <stp>-18560</stp>
        <stp>RMDS</stp>
        <stp/>
        <stp/>
        <tr r="AR1269" s="1"/>
      </tp>
      <tp t="s">
        <v>.35</v>
        <stp/>
        <stp>EBOND_LDN|15381110</stp>
        <stp>-20270</stp>
        <stp>RMDS</stp>
        <stp/>
        <stp/>
        <tr r="J1177" s="1"/>
      </tp>
      <tp>
        <v>71.336911143098007</v>
        <stp/>
        <stp>EBOND_LDN|13696669</stp>
        <stp>-18560</stp>
        <stp>RMDS</stp>
        <stp/>
        <stp/>
        <tr r="AR790" s="1"/>
      </tp>
      <tp t="s">
        <v>on</v>
        <stp/>
        <stp>EBOND_LDN|15381110</stp>
        <stp>-20271</stp>
        <stp>RMDS</stp>
        <stp/>
        <stp/>
        <tr r="K1177" s="1"/>
      </tp>
      <tp>
        <v>0</v>
        <stp/>
        <stp>EBOND_LDN|21145434</stp>
        <stp>-18562</stp>
        <stp>RMDS</stp>
        <stp/>
        <stp/>
        <tr r="AS1269" s="1"/>
      </tp>
      <tp t="s">
        <v>bb</v>
        <stp/>
        <stp>EBOND_LDN|15381120</stp>
        <stp>-20268</stp>
        <stp>RMDS</stp>
        <stp/>
        <stp/>
        <tr r="I1192" s="1"/>
      </tp>
      <tp t="s">
        <v>bb</v>
        <stp/>
        <stp>EBOND_LDN|15381110</stp>
        <stp>-20268</stp>
        <stp>RMDS</stp>
        <stp/>
        <stp/>
        <tr r="I1177" s="1"/>
      </tp>
      <tp t="s">
        <v>0.2</v>
        <stp/>
        <stp>EBOND_LDN|20282540</stp>
        <stp>-20270</stp>
        <stp>RMDS</stp>
        <stp/>
        <stp/>
        <tr r="J1011" s="1"/>
      </tp>
      <tp t="s">
        <v>on</v>
        <stp/>
        <stp>EBOND_LDN|20282540</stp>
        <stp>-20271</stp>
        <stp>RMDS</stp>
        <stp/>
        <stp/>
        <tr r="K1011" s="1"/>
      </tp>
      <tp>
        <v>0</v>
        <stp/>
        <stp>EBOND_LDN|19426382</stp>
        <stp>-18562</stp>
        <stp>RMDS</stp>
        <stp/>
        <stp/>
        <tr r="AS785" s="1"/>
      </tp>
      <tp>
        <v>0</v>
        <stp/>
        <stp>EBOND_LDN|19426382</stp>
        <stp>-18560</stp>
        <stp>RMDS</stp>
        <stp/>
        <stp/>
        <tr r="AR785" s="1"/>
      </tp>
      <tp>
        <v>323.09758541562201</v>
        <stp/>
        <stp>EBOND_LDN|16016881</stp>
        <stp>-18562</stp>
        <stp>RMDS</stp>
        <stp/>
        <stp/>
        <tr r="AS204" s="1"/>
      </tp>
      <tp>
        <v>370.51194548662301</v>
        <stp/>
        <stp>EBOND_LDN|16016881</stp>
        <stp>-18560</stp>
        <stp>RMDS</stp>
        <stp/>
        <stp/>
        <tr r="AR204" s="1"/>
      </tp>
      <tp t="s">
        <v>m</v>
        <stp/>
        <stp>EBOND_LDN|21085230</stp>
        <stp>-20268</stp>
        <stp>RMDS</stp>
        <stp/>
        <stp/>
        <tr r="I432" s="1"/>
      </tp>
      <tp t="s">
        <v>on</v>
        <stp/>
        <stp>EBOND_LDN|21085230</stp>
        <stp>-20271</stp>
        <stp>RMDS</stp>
        <stp/>
        <stp/>
        <tr r="K432" s="1"/>
      </tp>
      <tp t="s">
        <v>.54</v>
        <stp/>
        <stp>EBOND_LDN|21085230</stp>
        <stp>-20270</stp>
        <stp>RMDS</stp>
        <stp/>
        <stp/>
        <tr r="J432" s="1"/>
      </tp>
      <tp>
        <v>70.771422967022005</v>
        <stp/>
        <stp>EBOND_LDN|14511621</stp>
        <stp>-18560</stp>
        <stp>RMDS</stp>
        <stp/>
        <stp/>
        <tr r="AR788" s="1"/>
      </tp>
      <tp>
        <v>67.088336395000994</v>
        <stp/>
        <stp>EBOND_LDN|14511621</stp>
        <stp>-18562</stp>
        <stp>RMDS</stp>
        <stp/>
        <stp/>
        <tr r="AS788" s="1"/>
      </tp>
      <tp>
        <v>81.488450665941002</v>
        <stp/>
        <stp>EBOND_LDN|17311721</stp>
        <stp>-18562</stp>
        <stp>RMDS</stp>
        <stp/>
        <stp/>
        <tr r="AS556" s="1"/>
      </tp>
      <tp>
        <v>88.656222385107</v>
        <stp/>
        <stp>EBOND_LDN|17311721</stp>
        <stp>-18560</stp>
        <stp>RMDS</stp>
        <stp/>
        <stp/>
        <tr r="AR556" s="1"/>
      </tp>
      <tp>
        <v>239.511262613459</v>
        <stp/>
        <stp>EBOND_LDN|16651185</stp>
        <stp>-18560</stp>
        <stp>RMDS</stp>
        <stp/>
        <stp/>
        <tr r="AR107" s="1"/>
      </tp>
      <tp t="s">
        <v>b</v>
        <stp/>
        <stp>EBOND_LDN|10616709</stp>
        <stp>-20268</stp>
        <stp>RMDS</stp>
        <stp/>
        <stp/>
        <tr r="I464" s="1"/>
      </tp>
      <tp>
        <v>227.441882576409</v>
        <stp/>
        <stp>EBOND_LDN|16651185</stp>
        <stp>-18562</stp>
        <stp>RMDS</stp>
        <stp/>
        <stp/>
        <tr r="AS107" s="1"/>
      </tp>
      <tp t="s">
        <v>.6</v>
        <stp/>
        <stp>EBOND_LDN|21115759</stp>
        <stp>-20270</stp>
        <stp>RMDS</stp>
        <stp/>
        <stp/>
        <tr r="J560" s="1"/>
      </tp>
      <tp t="s">
        <v>on</v>
        <stp/>
        <stp>EBOND_LDN|21115759</stp>
        <stp>-20271</stp>
        <stp>RMDS</stp>
        <stp/>
        <stp/>
        <tr r="K560" s="1"/>
      </tp>
      <tp t="s">
        <v>m</v>
        <stp/>
        <stp>EBOND_LDN|21115759</stp>
        <stp>-20268</stp>
        <stp>RMDS</stp>
        <stp/>
        <stp/>
        <tr r="I560" s="1"/>
      </tp>
      <tp t="s">
        <v>.65</v>
        <stp/>
        <stp>EBOND_LDN|10616709</stp>
        <stp>-20270</stp>
        <stp>RMDS</stp>
        <stp/>
        <stp/>
        <tr r="J464" s="1"/>
      </tp>
      <tp t="s">
        <v>on</v>
        <stp/>
        <stp>EBOND_LDN|10616709</stp>
        <stp>-20271</stp>
        <stp>RMDS</stp>
        <stp/>
        <stp/>
        <tr r="K464" s="1"/>
      </tp>
      <tp>
        <v>55.103005327098003</v>
        <stp/>
        <stp>EBOND_LDN|13631683</stp>
        <stp>-18560</stp>
        <stp>RMDS</stp>
        <stp/>
        <stp/>
        <tr r="AR202" s="1"/>
      </tp>
      <tp>
        <v>49.232869416598</v>
        <stp/>
        <stp>EBOND_LDN|13631683</stp>
        <stp>-18562</stp>
        <stp>RMDS</stp>
        <stp/>
        <stp/>
        <tr r="AS202" s="1"/>
      </tp>
      <tp>
        <v>103.68277044426701</v>
        <stp/>
        <stp>EBOND_LDN|13501640</stp>
        <stp>-18562</stp>
        <stp>RMDS</stp>
        <stp/>
        <stp/>
        <tr r="AS448" s="1"/>
      </tp>
      <tp>
        <v>112.19542055070799</v>
        <stp/>
        <stp>EBOND_LDN|13501640</stp>
        <stp>-18560</stp>
        <stp>RMDS</stp>
        <stp/>
        <stp/>
        <tr r="AR448" s="1"/>
      </tp>
      <tp t="s">
        <v>m</v>
        <stp/>
        <stp>EBOND_LDN|13696681</stp>
        <stp>-20268</stp>
        <stp>RMDS</stp>
        <stp/>
        <stp/>
        <tr r="I815" s="1"/>
      </tp>
      <tp>
        <v>129.35380733177001</v>
        <stp/>
        <stp>EBOND_LDN|13781798</stp>
        <stp>-18560</stp>
        <stp>RMDS</stp>
        <stp/>
        <stp/>
        <tr r="AR958" s="1"/>
      </tp>
      <tp t="s">
        <v>0.4</v>
        <stp/>
        <stp>EBOND_LDN|13696681</stp>
        <stp>-20270</stp>
        <stp>RMDS</stp>
        <stp/>
        <stp/>
        <tr r="J815" s="1"/>
      </tp>
      <tp t="s">
        <v>on</v>
        <stp/>
        <stp>EBOND_LDN|13696681</stp>
        <stp>-20271</stp>
        <stp>RMDS</stp>
        <stp/>
        <stp/>
        <tr r="K815" s="1"/>
      </tp>
      <tp>
        <v>116.72224558296401</v>
        <stp/>
        <stp>EBOND_LDN|13781798</stp>
        <stp>-18562</stp>
        <stp>RMDS</stp>
        <stp/>
        <stp/>
        <tr r="AS958" s="1"/>
      </tp>
      <tp>
        <v>59.395513005970997</v>
        <stp/>
        <stp>EBOND_LDN|17281868</stp>
        <stp>-18562</stp>
        <stp>RMDS</stp>
        <stp/>
        <stp/>
        <tr r="AS1098" s="1"/>
      </tp>
      <tp>
        <v>72.724600069602005</v>
        <stp/>
        <stp>EBOND_LDN|17281868</stp>
        <stp>-18560</stp>
        <stp>RMDS</stp>
        <stp/>
        <stp/>
        <tr r="AR1098" s="1"/>
      </tp>
      <tp>
        <v>97.312599165462004</v>
        <stp/>
        <stp>EBOND_LDN|15331893</stp>
        <stp>-18560</stp>
        <stp>RMDS</stp>
        <stp/>
        <stp/>
        <tr r="AR656" s="1"/>
      </tp>
      <tp>
        <v>94.231199540345997</v>
        <stp/>
        <stp>EBOND_LDN|15331893</stp>
        <stp>-18562</stp>
        <stp>RMDS</stp>
        <stp/>
        <stp/>
        <tr r="AS656" s="1"/>
      </tp>
      <tp t="s">
        <v>b</v>
        <stp/>
        <stp>EBOND_LDN|18586530</stp>
        <stp>-20268</stp>
        <stp>RMDS</stp>
        <stp/>
        <stp/>
        <tr r="I31" s="1"/>
      </tp>
      <tp t="s">
        <v>.24</v>
        <stp/>
        <stp>EBOND_LDN|18586530</stp>
        <stp>-20270</stp>
        <stp>RMDS</stp>
        <stp/>
        <stp/>
        <tr r="J31" s="1"/>
      </tp>
      <tp t="s">
        <v>on</v>
        <stp/>
        <stp>EBOND_LDN|18586530</stp>
        <stp>-20271</stp>
        <stp>RMDS</stp>
        <stp/>
        <stp/>
        <tr r="K31" s="1"/>
      </tp>
      <tp>
        <v>206.19935732392301</v>
        <stp/>
        <stp>EBOND_LDN|10200320</stp>
        <stp>-18562</stp>
        <stp>RMDS</stp>
        <stp/>
        <stp/>
        <tr r="AS779" s="1"/>
      </tp>
      <tp>
        <v>216.50915982757201</v>
        <stp/>
        <stp>EBOND_LDN|10200320</stp>
        <stp>-18560</stp>
        <stp>RMDS</stp>
        <stp/>
        <stp/>
        <tr r="AR779" s="1"/>
      </tp>
      <tp>
        <v>239.88816824399601</v>
        <stp/>
        <stp>EBOND_LDN|16360686</stp>
        <stp>-18560</stp>
        <stp>RMDS</stp>
        <stp/>
        <stp/>
        <tr r="AR712" s="1"/>
      </tp>
      <tp>
        <v>233.280092372952</v>
        <stp/>
        <stp>EBOND_LDN|16360686</stp>
        <stp>-18562</stp>
        <stp>RMDS</stp>
        <stp/>
        <stp/>
        <tr r="AS712" s="1"/>
      </tp>
      <tp t="s">
        <v>.3</v>
        <stp/>
        <stp>EBOND_LDN|21084720</stp>
        <stp>-20270</stp>
        <stp>RMDS</stp>
        <stp/>
        <stp/>
        <tr r="J645" s="1"/>
      </tp>
      <tp t="s">
        <v>on</v>
        <stp/>
        <stp>EBOND_LDN|21084720</stp>
        <stp>-20271</stp>
        <stp>RMDS</stp>
        <stp/>
        <stp/>
        <tr r="K645" s="1"/>
      </tp>
      <tp t="s">
        <v>m</v>
        <stp/>
        <stp>EBOND_LDN|21084720</stp>
        <stp>-20268</stp>
        <stp>RMDS</stp>
        <stp/>
        <stp/>
        <tr r="I645" s="1"/>
      </tp>
      <tp>
        <v>140.79056274983401</v>
        <stp/>
        <stp>EBOND_LDN|14860166</stp>
        <stp>-18560</stp>
        <stp>RMDS</stp>
        <stp/>
        <stp/>
        <tr r="AR495" s="1"/>
      </tp>
      <tp>
        <v>130.77097605640401</v>
        <stp/>
        <stp>EBOND_LDN|14860166</stp>
        <stp>-18562</stp>
        <stp>RMDS</stp>
        <stp/>
        <stp/>
        <tr r="AS495" s="1"/>
      </tp>
      <tp>
        <v>75.855429025117999</v>
        <stp/>
        <stp>EBOND_LDN|21173537</stp>
        <stp>-18560</stp>
        <stp>RMDS</stp>
        <stp/>
        <stp/>
        <tr r="AR592" s="1"/>
      </tp>
      <tp>
        <v>70.410049158608004</v>
        <stp/>
        <stp>EBOND_LDN|21173537</stp>
        <stp>-18562</stp>
        <stp>RMDS</stp>
        <stp/>
        <stp/>
        <tr r="AS592" s="1"/>
      </tp>
      <tp>
        <v>90.616986512222994</v>
        <stp/>
        <stp>EBOND_LDN|16080268</stp>
        <stp>-18560</stp>
        <stp>RMDS</stp>
        <stp/>
        <stp/>
        <tr r="AR955" s="1"/>
      </tp>
      <tp>
        <v>77.602782925306002</v>
        <stp/>
        <stp>EBOND_LDN|16080268</stp>
        <stp>-18562</stp>
        <stp>RMDS</stp>
        <stp/>
        <stp/>
        <tr r="AS955" s="1"/>
      </tp>
      <tp>
        <v>0</v>
        <stp/>
        <stp>EBOND_LDN|21073897</stp>
        <stp>-18562</stp>
        <stp>RMDS</stp>
        <stp/>
        <stp/>
        <tr r="AS161" s="1"/>
      </tp>
      <tp>
        <v>0</v>
        <stp/>
        <stp>EBOND_LDN|21073897</stp>
        <stp>-18560</stp>
        <stp>RMDS</stp>
        <stp/>
        <stp/>
        <tr r="AR161" s="1"/>
      </tp>
      <tp t="s">
        <v>.46</v>
        <stp/>
        <stp>EBOND_LDN|16014649</stp>
        <stp>-20270</stp>
        <stp>RMDS</stp>
        <stp/>
        <stp/>
        <tr r="J436" s="1"/>
      </tp>
      <tp t="s">
        <v>on</v>
        <stp/>
        <stp>EBOND_LDN|16014649</stp>
        <stp>-20271</stp>
        <stp>RMDS</stp>
        <stp/>
        <stp/>
        <tr r="K436" s="1"/>
      </tp>
      <tp t="s">
        <v>.6</v>
        <stp/>
        <stp>EBOND_LDN|15384550</stp>
        <stp>-20270</stp>
        <stp>RMDS</stp>
        <stp/>
        <stp/>
        <tr r="J156" s="1"/>
      </tp>
      <tp t="s">
        <v>on</v>
        <stp/>
        <stp>EBOND_LDN|15384550</stp>
        <stp>-20271</stp>
        <stp>RMDS</stp>
        <stp/>
        <stp/>
        <tr r="K156" s="1"/>
      </tp>
      <tp t="s">
        <v>b</v>
        <stp/>
        <stp>EBOND_LDN|16014649</stp>
        <stp>-20268</stp>
        <stp>RMDS</stp>
        <stp/>
        <stp/>
        <tr r="I436" s="1"/>
      </tp>
      <tp t="s">
        <v>b</v>
        <stp/>
        <stp>EBOND_LDN|15384550</stp>
        <stp>-20268</stp>
        <stp>RMDS</stp>
        <stp/>
        <stp/>
        <tr r="I156" s="1"/>
      </tp>
      <tp>
        <v>90.192434161766997</v>
        <stp/>
        <stp>EBOND_LDN|13423352</stp>
        <stp>-18562</stp>
        <stp>RMDS</stp>
        <stp/>
        <stp/>
        <tr r="AS534" s="1"/>
      </tp>
      <tp>
        <v>82.809039915989999</v>
        <stp/>
        <stp>EBOND_LDN|15593549</stp>
        <stp>-18562</stp>
        <stp>RMDS</stp>
        <stp/>
        <stp/>
        <tr r="AS802" s="1"/>
      </tp>
      <tp t="s">
        <v>#N/A</v>
        <stp/>
        <stp>EBOND_LDN|17733743</stp>
        <stp>-18560</stp>
        <stp>RMDS</stp>
        <stp/>
        <stp/>
        <tr r="AR19" s="1"/>
      </tp>
      <tp>
        <v>100.572708505465</v>
        <stp/>
        <stp>EBOND_LDN|13423352</stp>
        <stp>-18560</stp>
        <stp>RMDS</stp>
        <stp/>
        <stp/>
        <tr r="AR534" s="1"/>
      </tp>
      <tp>
        <v>88.761337818420998</v>
        <stp/>
        <stp>EBOND_LDN|15593549</stp>
        <stp>-18560</stp>
        <stp>RMDS</stp>
        <stp/>
        <stp/>
        <tr r="AR802" s="1"/>
      </tp>
      <tp t="s">
        <v>#N/A</v>
        <stp/>
        <stp>EBOND_LDN|17733743</stp>
        <stp>-18562</stp>
        <stp>RMDS</stp>
        <stp/>
        <stp/>
        <tr r="AS19" s="1"/>
      </tp>
      <tp t="s">
        <v>#N/A</v>
        <stp/>
        <stp>EBOND_LDN|17194151</stp>
        <stp>-20270</stp>
        <stp>RMDS</stp>
        <stp/>
        <stp/>
        <tr r="J141" s="1"/>
      </tp>
      <tp t="s">
        <v>#N/A</v>
        <stp/>
        <stp>EBOND_LDN|17194151</stp>
        <stp>-20271</stp>
        <stp>RMDS</stp>
        <stp/>
        <stp/>
        <tr r="K141" s="1"/>
      </tp>
      <tp t="s">
        <v>#N/A</v>
        <stp/>
        <stp>EBOND_LDN|17194151</stp>
        <stp>-20268</stp>
        <stp>RMDS</stp>
        <stp/>
        <stp/>
        <tr r="I141" s="1"/>
      </tp>
      <tp>
        <v>73.662042282127004</v>
        <stp/>
        <stp>EBOND_LDN|13593749</stp>
        <stp>-18562</stp>
        <stp>RMDS</stp>
        <stp/>
        <stp/>
        <tr r="AS516" s="1"/>
      </tp>
      <tp>
        <v>83.771182101728002</v>
        <stp/>
        <stp>EBOND_LDN|13593749</stp>
        <stp>-18560</stp>
        <stp>RMDS</stp>
        <stp/>
        <stp/>
        <tr r="AR516" s="1"/>
      </tp>
      <tp>
        <v>81.354481528418006</v>
        <stp/>
        <stp>EBOND_LDN|12843944</stp>
        <stp>-18562</stp>
        <stp>RMDS</stp>
        <stp/>
        <stp/>
        <tr r="AS944" s="1"/>
      </tp>
      <tp>
        <v>95.533720577395997</v>
        <stp/>
        <stp>EBOND_LDN|12843944</stp>
        <stp>-18560</stp>
        <stp>RMDS</stp>
        <stp/>
        <stp/>
        <tr r="AR944" s="1"/>
      </tp>
      <tp>
        <v>91.282459697318004</v>
        <stp/>
        <stp>EBOND_LDN|20080898</stp>
        <stp>-18562</stp>
        <stp>RMDS</stp>
        <stp/>
        <stp/>
        <tr r="AS644" s="1"/>
      </tp>
      <tp>
        <v>98.158537101470998</v>
        <stp/>
        <stp>EBOND_LDN|20080898</stp>
        <stp>-18560</stp>
        <stp>RMDS</stp>
        <stp/>
        <stp/>
        <tr r="AR644" s="1"/>
      </tp>
      <tp>
        <v>63.58913779977</v>
        <stp/>
        <stp>EBOND_LDN|14233913</stp>
        <stp>-18560</stp>
        <stp>RMDS</stp>
        <stp/>
        <stp/>
        <tr r="AR286" s="1"/>
      </tp>
      <tp>
        <v>56.144646980753002</v>
        <stp/>
        <stp>EBOND_LDN|14233913</stp>
        <stp>-18562</stp>
        <stp>RMDS</stp>
        <stp/>
        <stp/>
        <tr r="AS286" s="1"/>
      </tp>
      <tp t="s">
        <v>b</v>
        <stp/>
        <stp>EBOND_LDN|10595301</stp>
        <stp>-20268</stp>
        <stp>RMDS</stp>
        <stp/>
        <stp/>
        <tr r="I1126" s="1"/>
      </tp>
      <tp>
        <v>0</v>
        <stp/>
        <stp>EBOND_LDN|13692089</stp>
        <stp>-18560</stp>
        <stp>RMDS</stp>
        <stp/>
        <stp/>
        <tr r="AR888" s="1"/>
      </tp>
      <tp>
        <v>0</v>
        <stp/>
        <stp>EBOND_LDN|13692089</stp>
        <stp>-18562</stp>
        <stp>RMDS</stp>
        <stp/>
        <stp/>
        <tr r="AS888" s="1"/>
      </tp>
      <tp t="s">
        <v>on</v>
        <stp/>
        <stp>EBOND_LDN|10595301</stp>
        <stp>-20271</stp>
        <stp>RMDS</stp>
        <stp/>
        <stp/>
        <tr r="K1126" s="1"/>
      </tp>
      <tp t="s">
        <v>-</v>
        <stp/>
        <stp>EBOND_LDN|10595301</stp>
        <stp>-20270</stp>
        <stp>RMDS</stp>
        <stp/>
        <stp/>
        <tr r="J1126" s="1"/>
      </tp>
      <tp>
        <v>102.788115904615</v>
        <stp/>
        <stp>EBOND_LDN|15362446</stp>
        <stp>-18560</stp>
        <stp>RMDS</stp>
        <stp/>
        <stp/>
        <tr r="AR1058" s="1"/>
      </tp>
      <tp>
        <v>73.457205147050004</v>
        <stp/>
        <stp>EBOND_LDN|21121072</stp>
        <stp>-18560</stp>
        <stp>RMDS</stp>
        <stp/>
        <stp/>
        <tr r="AR950" s="1"/>
      </tp>
      <tp>
        <v>94.451743637050001</v>
        <stp/>
        <stp>EBOND_LDN|15362446</stp>
        <stp>-18562</stp>
        <stp>RMDS</stp>
        <stp/>
        <stp/>
        <tr r="AS1058" s="1"/>
      </tp>
      <tp>
        <v>70.099112668930005</v>
        <stp/>
        <stp>EBOND_LDN|21121072</stp>
        <stp>-18562</stp>
        <stp>RMDS</stp>
        <stp/>
        <stp/>
        <tr r="AS950" s="1"/>
      </tp>
      <tp>
        <v>91.542219419269003</v>
        <stp/>
        <stp>EBOND_LDN|21091199</stp>
        <stp>-18562</stp>
        <stp>RMDS</stp>
        <stp/>
        <stp/>
        <tr r="AS749" s="1"/>
      </tp>
      <tp>
        <v>94.301934179046995</v>
        <stp/>
        <stp>EBOND_LDN|21091199</stp>
        <stp>-18560</stp>
        <stp>RMDS</stp>
        <stp/>
        <stp/>
        <tr r="AR749" s="1"/>
      </tp>
      <tp>
        <v>108.18615489170899</v>
        <stp/>
        <stp>EBOND_LDN|20201790</stp>
        <stp>-18560</stp>
        <stp>RMDS</stp>
        <stp/>
        <stp/>
        <tr r="AR720" s="1"/>
      </tp>
      <tp>
        <v>104.04186112449599</v>
        <stp/>
        <stp>EBOND_LDN|20201790</stp>
        <stp>-18562</stp>
        <stp>RMDS</stp>
        <stp/>
        <stp/>
        <tr r="AS720" s="1"/>
      </tp>
      <tp t="s">
        <v>b</v>
        <stp/>
        <stp>EBOND_LDN|17385210</stp>
        <stp>-20268</stp>
        <stp>RMDS</stp>
        <stp/>
        <stp/>
        <tr r="I901" s="1"/>
      </tp>
      <tp>
        <v>200.91628912944401</v>
        <stp/>
        <stp>EBOND_LDN|15812141</stp>
        <stp>-18562</stp>
        <stp>RMDS</stp>
        <stp/>
        <stp/>
        <tr r="AS453" s="1"/>
      </tp>
      <tp>
        <v>210.37996293549801</v>
        <stp/>
        <stp>EBOND_LDN|15812141</stp>
        <stp>-18560</stp>
        <stp>RMDS</stp>
        <stp/>
        <stp/>
        <tr r="AR453" s="1"/>
      </tp>
      <tp t="s">
        <v>0.2</v>
        <stp/>
        <stp>EBOND_LDN|17385210</stp>
        <stp>-20270</stp>
        <stp>RMDS</stp>
        <stp/>
        <stp/>
        <tr r="J901" s="1"/>
      </tp>
      <tp t="s">
        <v>on</v>
        <stp/>
        <stp>EBOND_LDN|17385210</stp>
        <stp>-20271</stp>
        <stp>RMDS</stp>
        <stp/>
        <stp/>
        <tr r="K901" s="1"/>
      </tp>
      <tp>
        <v>0</v>
        <stp/>
        <stp>EBOND_LDN|19442264</stp>
        <stp>-18560</stp>
        <stp>RMDS</stp>
        <stp/>
        <stp/>
        <tr r="AR1186" s="1"/>
      </tp>
      <tp>
        <v>0</v>
        <stp/>
        <stp>EBOND_LDN|19442264</stp>
        <stp>-18562</stp>
        <stp>RMDS</stp>
        <stp/>
        <stp/>
        <tr r="AS1186" s="1"/>
      </tp>
      <tp>
        <v>0</v>
        <stp/>
        <stp>EBOND_LDN|19622752</stp>
        <stp>-18560</stp>
        <stp>RMDS</stp>
        <stp/>
        <stp/>
        <tr r="AR809" s="1"/>
      </tp>
      <tp>
        <v>0</v>
        <stp/>
        <stp>EBOND_LDN|19622752</stp>
        <stp>-18562</stp>
        <stp>RMDS</stp>
        <stp/>
        <stp/>
        <tr r="AS809" s="1"/>
      </tp>
    </main>
    <main first="bloomberg.rtd">
      <tp>
        <v>0.40326861219953397</v>
        <stp/>
        <stp>##V3_BDPV12</stp>
        <stp>XS0408827409 @bgn  Corp</stp>
        <stp>asset_swap_spd_mid</stp>
        <stp>[AutoPrice 28.xlsm]front!R580C40</stp>
        <tr r="AN580" s="1"/>
      </tp>
      <tp>
        <v>29.510727345879264</v>
        <stp/>
        <stp>##V3_BDPV12</stp>
        <stp>XS0369461644 @bgn  Corp</stp>
        <stp>asset_swap_spd_mid</stp>
        <stp>[AutoPrice 28.xlsm]front!R675C40</stp>
        <tr r="AN675" s="1"/>
      </tp>
      <tp>
        <v>281.30513025966849</v>
        <stp/>
        <stp>##V3_BDPV12</stp>
        <stp>XS0808637309 @bgn  Corp</stp>
        <stp>asset_swap_spd_mid</stp>
        <stp>[AutoPrice 28.xlsm]front!R204C40</stp>
        <tr r="AN204" s="1"/>
      </tp>
      <tp>
        <v>7.6614370793301134</v>
        <stp/>
        <stp>##V3_BDPV12</stp>
        <stp>XS0273570241 @bgn  Corp</stp>
        <stp>risk_mid</stp>
        <stp>[AutoPrice 28.xlsm]front!R33C36</stp>
        <tr r="AJ33" s="1"/>
      </tp>
      <tp>
        <v>18.593801980365793</v>
        <stp/>
        <stp>##V3_BDPV12</stp>
        <stp>XS0164831843 @bgn  Corp</stp>
        <stp>asset_swap_spd_mid</stp>
        <stp>[AutoPrice 28.xlsm]front!R459C40</stp>
        <tr r="AN459" s="1"/>
      </tp>
      <tp>
        <v>21.627384365640633</v>
        <stp/>
        <stp>##V3_BDPV12</stp>
        <stp>XS0365901734 @bgn  Corp</stp>
        <stp>asset_swap_spd_mid</stp>
        <stp>[AutoPrice 28.xlsm]front!R980C40</stp>
        <tr r="AN980" s="1"/>
      </tp>
      <tp>
        <v>1.4816657862396059</v>
        <stp/>
        <stp>##V3_BDPV12</stp>
        <stp>XS0207037507 @bgn  Corp</stp>
        <stp>asset_swap_spd_mid</stp>
        <stp>[AutoPrice 28.xlsm]front!R975C40</stp>
        <tr r="AN975" s="1"/>
      </tp>
      <tp>
        <v>76.68688024203793</v>
        <stp/>
        <stp>##V3_BDPV12</stp>
        <stp>XS0926785808 @bgn  Corp</stp>
        <stp>asset_swap_spd_mid</stp>
        <stp>[AutoPrice 28.xlsm]front!R441C40</stp>
        <tr r="AN441" s="1"/>
      </tp>
      <tp>
        <v>5.2647488440953794</v>
        <stp/>
        <stp>##V3_BDPV12</stp>
        <stp>XS0834640541 @bgn  Corp</stp>
        <stp>risk_mid</stp>
        <stp>[AutoPrice 28.xlsm]front!R73C36</stp>
        <tr r="AJ73" s="1"/>
      </tp>
      <tp>
        <v>163.27746922709537</v>
        <stp/>
        <stp>##V3_BDPV12</stp>
        <stp>XS0438844093 @bgn  Corp</stp>
        <stp>asset_swap_spd_mid</stp>
        <stp>[AutoPrice 28.xlsm]front!R265C40</stp>
        <tr r="AN265" s="1"/>
      </tp>
      <tp>
        <v>191.10212206088218</v>
        <stp/>
        <stp>##V3_BDPV12</stp>
        <stp>XS0972240997 @bgn  Corp</stp>
        <stp>asset_swap_spd_mid</stp>
        <stp>[AutoPrice 28.xlsm]front!R127C40</stp>
        <tr r="AN127" s="1"/>
      </tp>
      <tp>
        <v>21.41931885130343</v>
        <stp/>
        <stp>##V3_BDPV12</stp>
        <stp>XS0804777679 @bgn  Corp</stp>
        <stp>asset_swap_spd_mid</stp>
        <stp>[AutoPrice 28.xlsm]front!R886C40</stp>
        <tr r="AN886" s="1"/>
      </tp>
      <tp>
        <v>0.91105328552529841</v>
        <stp/>
        <stp>##V3_BDPV12</stp>
        <stp>XS0218469962 @bgn  Corp</stp>
        <stp>risk_mid</stp>
        <stp>[AutoPrice 28.xlsm]front!R59C36</stp>
        <tr r="AJ59" s="1"/>
      </tp>
      <tp>
        <v>5.103020726289742</v>
        <stp/>
        <stp>##V3_BDPV12</stp>
        <stp>XS0794230507 @bgn  Corp</stp>
        <stp>risk_mid</stp>
        <stp>[AutoPrice 28.xlsm]front!R28C36</stp>
        <tr r="AJ28" s="1"/>
      </tp>
      <tp>
        <v>3.899785016956514</v>
        <stp/>
        <stp>##V3_BDPV12</stp>
        <stp>XS0340180149 @bgn  Corp</stp>
        <stp>risk_mid</stp>
        <stp>[AutoPrice 28.xlsm]front!R25C36</stp>
        <tr r="AJ25" s="1"/>
      </tp>
      <tp>
        <v>122.85563190229401</v>
        <stp/>
        <stp>##V3_BDPV12</stp>
        <stp>XS1050842423 @bgn  Corp</stp>
        <stp>asset_swap_spd_mid</stp>
        <stp>[AutoPrice 28.xlsm]front!R962C40</stp>
        <tr r="AN962" s="1"/>
      </tp>
      <tp t="s">
        <v>PERP/CALL</v>
        <stp/>
        <stp>##V3_BDPV12</stp>
        <stp>USF2893TAM83 Corp</stp>
        <stp>mty_typ</stp>
        <stp>[AutoPrice 28.xlsm]front!R1235C6</stp>
        <tr r="F1235" s="1"/>
      </tp>
      <tp>
        <v>-8.6493308139381178</v>
        <stp/>
        <stp>##V3_BDPV12</stp>
        <stp>XS0647263317 @bgn  Corp</stp>
        <stp>asset_swap_spd_mid</stp>
        <stp>[AutoPrice 28.xlsm]front!R810C40</stp>
        <tr r="AN810" s="1"/>
      </tp>
      <tp>
        <v>3.1632665186528186</v>
        <stp/>
        <stp>##V3_BDPV12</stp>
        <stp>XS0805452405 @bgn  Corp</stp>
        <stp>risk_mid</stp>
        <stp>[AutoPrice 28.xlsm]front!R49C36</stp>
        <tr r="AJ49" s="1"/>
      </tp>
      <tp>
        <v>65.954380969411304</v>
        <stp/>
        <stp>##V3_BDPV12</stp>
        <stp>XS0905797113 @bgn  Corp</stp>
        <stp>asset_swap_spd_mid</stp>
        <stp>[AutoPrice 28.xlsm]front!R861C40</stp>
        <tr r="AN861" s="1"/>
      </tp>
      <tp>
        <v>49.155251533845821</v>
        <stp/>
        <stp>##V3_BDPV12</stp>
        <stp>XS0878010718 @bgn  Corp</stp>
        <stp>asset_swap_spd_mid</stp>
        <stp>[AutoPrice 28.xlsm]front!R317C40</stp>
        <tr r="AN317" s="1"/>
      </tp>
      <tp>
        <v>14.135015740061856</v>
        <stp/>
        <stp>##V3_BDPV12</stp>
        <stp>XS0747743937 @bgn  Corp</stp>
        <stp>asset_swap_spd_mid</stp>
        <stp>[AutoPrice 28.xlsm]front!R220C40</stp>
        <tr r="AN220" s="1"/>
      </tp>
      <tp>
        <v>242.51698216686526</v>
        <stp/>
        <stp>##V3_BDPV12</stp>
        <stp>XS1054522922 @bgn  Corp</stp>
        <stp>asset_swap_spd_mid</stp>
        <stp>[AutoPrice 28.xlsm]front!R126C40</stp>
        <tr r="AN126" s="1"/>
      </tp>
      <tp>
        <v>59.022256190824223</v>
        <stp/>
        <stp>##V3_BDPV12</stp>
        <stp>XS0823975585 @bgn  Corp</stp>
        <stp>asset_swap_spd_mid</stp>
        <stp>[AutoPrice 28.xlsm]front!R903C40</stp>
        <tr r="AN903" s="1"/>
      </tp>
      <tp>
        <v>139.35320483432793</v>
        <stp/>
        <stp>##V3_BDPV12</stp>
        <stp>XS0434974217 @bgn  Corp</stp>
        <stp>asset_swap_spd_mid</stp>
        <stp>[AutoPrice 28.xlsm]front!R982C40</stp>
        <tr r="AN982" s="1"/>
      </tp>
      <tp>
        <v>66.860757470314667</v>
        <stp/>
        <stp>##V3_BDPV12</stp>
        <stp>XS0500397905 @bgn  Corp</stp>
        <stp>asset_swap_spd_mid</stp>
        <stp>[AutoPrice 28.xlsm]front!R652C40</stp>
        <tr r="AN652" s="1"/>
      </tp>
      <tp>
        <v>0.98257434526018983</v>
        <stp/>
        <stp>##V3_BDPV12</stp>
        <stp>FR0010161067 @bgn  Corp</stp>
        <stp>risk_mid</stp>
        <stp>[AutoPrice 28.xlsm]front!R90C36</stp>
        <tr r="AJ90" s="1"/>
      </tp>
      <tp>
        <v>46.29558079398393</v>
        <stp/>
        <stp>##V3_BDPV12</stp>
        <stp>XS0862091955 @bgn  Corp</stp>
        <stp>asset_swap_spd_mid</stp>
        <stp>[AutoPrice 28.xlsm]front!R576C40</stp>
        <tr r="AN576" s="1"/>
      </tp>
      <tp>
        <v>-10.848598891058732</v>
        <stp/>
        <stp>##V3_BDPV12</stp>
        <stp>XS0910916666 @bgn  Corp</stp>
        <stp>asset_swap_spd_mid</stp>
        <stp>[AutoPrice 28.xlsm]front!R835C40</stp>
        <tr r="AN835" s="1"/>
      </tp>
      <tp>
        <v>22.328718045056451</v>
        <stp/>
        <stp>##V3_BDPV12</stp>
        <stp>XS1038784119 @bgn  Corp</stp>
        <stp>asset_swap_spd_mid</stp>
        <stp>[AutoPrice 28.xlsm]front!R867C40</stp>
        <tr r="AN867" s="1"/>
      </tp>
      <tp>
        <v>28.354833267309491</v>
        <stp/>
        <stp>##V3_BDPV12</stp>
        <stp>XS0856032213 @bgn  Corp</stp>
        <stp>asset_swap_spd_mid</stp>
        <stp>[AutoPrice 28.xlsm]front!R468C40</stp>
        <tr r="AN468" s="1"/>
      </tp>
      <tp>
        <v>-17.950787494607781</v>
        <stp/>
        <stp>##V3_BDPV12</stp>
        <stp>XS0364671346 @bgn  Corp</stp>
        <stp>asset_swap_spd_mid</stp>
        <stp>[AutoPrice 28.xlsm]front!R759C40</stp>
        <tr r="AN759" s="1"/>
      </tp>
      <tp>
        <v>23.616369185232607</v>
        <stp/>
        <stp>##V3_BDPV12</stp>
        <stp>XS0413806596 @bgn  Corp</stp>
        <stp>asset_swap_spd_mid</stp>
        <stp>[AutoPrice 28.xlsm]front!R674C40</stp>
        <tr r="AN674" s="1"/>
      </tp>
      <tp>
        <v>67.378122627260183</v>
        <stp/>
        <stp>##V3_BDPV12</stp>
        <stp>XS0825855751 @bgn  Corp</stp>
        <stp>asset_swap_spd_mid</stp>
        <stp>[AutoPrice 28.xlsm]front!R279C40</stp>
        <tr r="AN279" s="1"/>
      </tp>
      <tp>
        <v>33.71679179713464</v>
        <stp/>
        <stp>##V3_BDPV12</stp>
        <stp>XS0862941506 @bgn  Corp</stp>
        <stp>asset_swap_spd_mid</stp>
        <stp>[AutoPrice 28.xlsm]front!R480C40</stp>
        <tr r="AN480" s="1"/>
      </tp>
      <tp>
        <v>245.52592585945484</v>
        <stp/>
        <stp>##V3_BDPV12</stp>
        <stp>XS0234284668 @bgn  Corp</stp>
        <stp>asset_swap_spd_mid</stp>
        <stp>[AutoPrice 28.xlsm]front!R134C40</stp>
        <tr r="AN134" s="1"/>
      </tp>
      <tp>
        <v>18.806820490111978</v>
        <stp/>
        <stp>##V3_BDPV12</stp>
        <stp>XS0335134705 @bgn  Corp</stp>
        <stp>asset_swap_spd_mid</stp>
        <stp>[AutoPrice 28.xlsm]front!R184C40</stp>
        <tr r="AN184" s="1"/>
      </tp>
      <tp>
        <v>25.205764949939546</v>
        <stp/>
        <stp>##V3_BDPV12</stp>
        <stp>XS0828235225 @bgn  Corp</stp>
        <stp>asset_swap_spd_mid</stp>
        <stp>[AutoPrice 28.xlsm]front!R994C40</stp>
        <tr r="AN994" s="1"/>
      </tp>
      <tp>
        <v>170.77174104133491</v>
        <stp/>
        <stp>##V3_BDPV12</stp>
        <stp>XS0204937634 @bgn  Corp</stp>
        <stp>asset_swap_spd_mid</stp>
        <stp>[AutoPrice 28.xlsm]front!R140C40</stp>
        <tr r="AN140" s="1"/>
      </tp>
      <tp>
        <v>45.310346881341822</v>
        <stp/>
        <stp>##V3_BDPV12</stp>
        <stp>XS0221705204 @bgn  Corp</stp>
        <stp>asset_swap_spd_mid</stp>
        <stp>[AutoPrice 28.xlsm]front!R151C40</stp>
        <tr r="AN151" s="1"/>
      </tp>
      <tp>
        <v>28.140659098218379</v>
        <stp/>
        <stp>##V3_BDPV12</stp>
        <stp>XS0909787300 @bgn  Corp</stp>
        <stp>asset_swap_spd_mid</stp>
        <stp>[AutoPrice 28.xlsm]front!R887C40</stp>
        <tr r="AN887" s="1"/>
      </tp>
      <tp>
        <v>98.210364195590842</v>
        <stp/>
        <stp>##V3_BDPV12</stp>
        <stp>XS0234434222 @bgn  Corp</stp>
        <stp>asset_swap_spd_mid</stp>
        <stp>[AutoPrice 28.xlsm]front!R496C40</stp>
        <tr r="AN496" s="1"/>
      </tp>
      <tp>
        <v>343.60116740198606</v>
        <stp/>
        <stp>##V3_BDPV12</stp>
        <stp>XS0873630742 @bgn  Corp</stp>
        <stp>asset_swap_spd_mid</stp>
        <stp>[AutoPrice 28.xlsm]front!R136C40</stp>
        <tr r="AN136" s="1"/>
      </tp>
      <tp>
        <v>18.405731473461397</v>
        <stp/>
        <stp>##V3_BDPV12</stp>
        <stp>XS0633014427 @bgn  Corp</stp>
        <stp>asset_swap_spd_mid</stp>
        <stp>[AutoPrice 28.xlsm]front!R221C40</stp>
        <tr r="AN221" s="1"/>
      </tp>
      <tp>
        <v>211.60420470731594</v>
        <stp/>
        <stp>##V3_BDPV12</stp>
        <stp>XS0304987042 @bgn  Corp</stp>
        <stp>asset_swap_spd_mid</stp>
        <stp>[AutoPrice 28.xlsm]front!R133C40</stp>
        <tr r="AN133" s="1"/>
      </tp>
      <tp>
        <v>55.806652107162584</v>
        <stp/>
        <stp>##V3_BDPV12</stp>
        <stp>XS0629645531 @bgn  Corp</stp>
        <stp>asset_swap_spd_mid</stp>
        <stp>[AutoPrice 28.xlsm]front!R998C40</stp>
        <tr r="AN998" s="1"/>
      </tp>
      <tp>
        <v>39.052819004590809</v>
        <stp/>
        <stp>##V3_BDPV12</stp>
        <stp>XS1075430741 @bgn  Corp</stp>
        <stp>asset_swap_spd_mid</stp>
        <stp>[AutoPrice 28.xlsm]front!R605C40</stp>
        <tr r="AN605" s="1"/>
      </tp>
      <tp>
        <v>60.569948749124997</v>
        <stp/>
        <stp>##V3_BDPV12</stp>
        <stp>XS0775870982 @bgn  Corp</stp>
        <stp>asset_swap_spd_mid</stp>
        <stp>[AutoPrice 28.xlsm]front!R859C40</stp>
        <tr r="AN859" s="1"/>
      </tp>
      <tp>
        <v>24.222344171499667</v>
        <stp/>
        <stp>##V3_BDPV12</stp>
        <stp>XS0977500767 @bgn  Corp</stp>
        <stp>asset_swap_spd_mid</stp>
        <stp>[AutoPrice 28.xlsm]front!R479C40</stp>
        <tr r="AN479" s="1"/>
      </tp>
      <tp>
        <v>199.37461650648089</v>
        <stp/>
        <stp>##V3_BDPV12</stp>
        <stp>XS1041793123 @bgn  Corp</stp>
        <stp>asset_swap_spd_mid</stp>
        <stp>[AutoPrice 28.xlsm]front!R498C40</stp>
        <tr r="AN498" s="1"/>
      </tp>
      <tp>
        <v>128.30411390556114</v>
        <stp/>
        <stp>##V3_BDPV12</stp>
        <stp>XS0752092311 @bgn  Corp</stp>
        <stp>asset_swap_spd_mid</stp>
        <stp>[AutoPrice 28.xlsm]front!R636C40</stp>
        <tr r="AN636" s="1"/>
      </tp>
      <tp>
        <v>36.901649828731721</v>
        <stp/>
        <stp>##V3_BDPV12</stp>
        <stp>XS0168881760 @bgn  Corp</stp>
        <stp>asset_swap_spd_mid</stp>
        <stp>[AutoPrice 28.xlsm]front!R896C40</stp>
        <tr r="AN896" s="1"/>
      </tp>
      <tp>
        <v>54.500264961126028</v>
        <stp/>
        <stp>##V3_BDPV12</stp>
        <stp>XS0367001228 @bgn  Corp</stp>
        <stp>asset_swap_spd_mid</stp>
        <stp>[AutoPrice 28.xlsm]front!R243C40</stp>
        <tr r="AN243" s="1"/>
      </tp>
      <tp>
        <v>-9.9470942226857026</v>
        <stp/>
        <stp>##V3_BDPV12</stp>
        <stp>XS0323955541 @bgn  Corp</stp>
        <stp>asset_swap_spd_mid</stp>
        <stp>[AutoPrice 28.xlsm]front!R191C40</stp>
        <tr r="AN191" s="1"/>
      </tp>
      <tp>
        <v>49.898293913779341</v>
        <stp/>
        <stp>##V3_BDPV12</stp>
        <stp>XS0922885362 @bgn  Corp</stp>
        <stp>asset_swap_spd_mid</stp>
        <stp>[AutoPrice 28.xlsm]front!R643C40</stp>
        <tr r="AN643" s="1"/>
      </tp>
      <tp>
        <v>49.470172761281503</v>
        <stp/>
        <stp>##V3_BDPV12</stp>
        <stp>XS0857662448 @bgn  Corp</stp>
        <stp>asset_swap_spd_mid</stp>
        <stp>[AutoPrice 28.xlsm]front!R521C40</stp>
        <tr r="AN521" s="1"/>
      </tp>
      <tp>
        <v>64.931256632773525</v>
        <stp/>
        <stp>##V3_BDPV12</stp>
        <stp>XS0541453147 @bgn  Corp</stp>
        <stp>asset_swap_spd_mid</stp>
        <stp>[AutoPrice 28.xlsm]front!R655C40</stp>
        <tr r="AN655" s="1"/>
      </tp>
      <tp>
        <v>24.921355120492542</v>
        <stp/>
        <stp>##V3_BDPV12</stp>
        <stp>XS0718526790 @bgn  Corp</stp>
        <stp>asset_swap_spd_mid</stp>
        <stp>[AutoPrice 28.xlsm]front!R992C40</stp>
        <tr r="AN992" s="1"/>
      </tp>
      <tp>
        <v>25.580484427301343</v>
        <stp/>
        <stp>##V3_BDPV12</stp>
        <stp>XS0342783692 @bgn  Corp</stp>
        <stp>asset_swap_spd_mid</stp>
        <stp>[AutoPrice 28.xlsm]front!R241C40</stp>
        <tr r="AN241" s="1"/>
      </tp>
      <tp>
        <v>2.4834502166399375</v>
        <stp/>
        <stp>##V3_BDPV12</stp>
        <stp>XS0272770396 @bgn  Corp</stp>
        <stp>risk_mid</stp>
        <stp>[AutoPrice 28.xlsm]front!R21C36</stp>
        <tr r="AJ21" s="1"/>
      </tp>
      <tp>
        <v>71.877758343672994</v>
        <stp/>
        <stp>##V3_BDPV12</stp>
        <stp>XS0809847667 @bgn  Corp</stp>
        <stp>asset_swap_spd_mid</stp>
        <stp>[AutoPrice 28.xlsm]front!R928C40</stp>
        <tr r="AN928" s="1"/>
      </tp>
    </main>
    <main first="bloomberg.rtd">
      <tp t="s">
        <v>FIXED</v>
        <stp/>
        <stp>##V3_BDPV12</stp>
        <stp>XS0491042353 Corp</stp>
        <stp>cpn typ</stp>
        <stp>[AutoPrice 28.xlsm]front!R22C5</stp>
        <tr r="E22" s="1"/>
      </tp>
    </main>
    <main first="bloomberg.rtd">
      <tp t="s">
        <v>FIXED</v>
        <stp/>
        <stp>##V3_BDPV12</stp>
        <stp>XS0873665706 Corp</stp>
        <stp>cpn typ</stp>
        <stp>[AutoPrice 28.xlsm]front!R74C5</stp>
        <tr r="E74" s="1"/>
      </tp>
    </main>
    <main first="bloomberg.rtd">
      <tp t="s">
        <v>FIXED</v>
        <stp/>
        <stp>##V3_BDPV12</stp>
        <stp>XS0272770396 Corp</stp>
        <stp>cpn typ</stp>
        <stp>[AutoPrice 28.xlsm]front!R21C5</stp>
        <tr r="E21" s="1"/>
      </tp>
      <tp t="s">
        <v>FIXED</v>
        <stp/>
        <stp>##V3_BDPV12</stp>
        <stp>XS0453908377 Corp</stp>
        <stp>cpn typ</stp>
        <stp>[AutoPrice 28.xlsm]front!R30C5</stp>
        <tr r="E30" s="1"/>
      </tp>
    </main>
    <main first="bloomberg.rtd">
      <tp t="s">
        <v>FIXED</v>
        <stp/>
        <stp>##V3_BDPV12</stp>
        <stp>XS0940685091 Corp</stp>
        <stp>cpn typ</stp>
        <stp>[AutoPrice 28.xlsm]front!R70C5</stp>
        <tr r="E70" s="1"/>
      </tp>
      <tp t="s">
        <v>AT MATURITY</v>
        <stp/>
        <stp>##V3_BDPV12</stp>
        <stp>DE000A0Z12Y2 Corp</stp>
        <stp>mty_typ</stp>
        <stp>[AutoPrice 28.xlsm]front!R1018C6</stp>
        <tr r="F1018" s="1"/>
      </tp>
    </main>
    <main first="bloomberg.rtd">
      <tp t="s">
        <v>FIXED</v>
        <stp/>
        <stp>##V3_BDPV12</stp>
        <stp>XS0201168894 Corp</stp>
        <stp>cpn typ</stp>
        <stp>[AutoPrice 28.xlsm]front!R79C5</stp>
        <tr r="E79" s="1"/>
      </tp>
      <tp t="s">
        <v>FIXED</v>
        <stp/>
        <stp>##V3_BDPV12</stp>
        <stp>XS0857872500 Corp</stp>
        <stp>cpn typ</stp>
        <stp>[AutoPrice 28.xlsm]front!R92C5</stp>
        <tr r="E92" s="1"/>
      </tp>
    </main>
    <main first="bloomberg.rtd">
      <tp t="s">
        <v>FLOATING</v>
        <stp/>
        <stp>##V3_BDPV12</stp>
        <stp>XS0626808223 Corp</stp>
        <stp>cpn typ</stp>
        <stp>[AutoPrice 28.xlsm]front!R24C5</stp>
        <tr r="E24" s="1"/>
      </tp>
    </main>
    <main first="bloomberg.rtd">
      <tp t="s">
        <v>FIXED</v>
        <stp/>
        <stp>##V3_BDPV12</stp>
        <stp>XS0495913229 Corp</stp>
        <stp>cpn typ</stp>
        <stp>[AutoPrice 28.xlsm]front!R67C5</stp>
        <tr r="E67" s="1"/>
      </tp>
      <tp t="s">
        <v>VARIABLE</v>
        <stp/>
        <stp>##V3_BDPV12</stp>
        <stp>XS0863907522 Corp</stp>
        <stp>cpn typ</stp>
        <stp>[AutoPrice 28.xlsm]front!R96C5</stp>
        <tr r="E96" s="1"/>
      </tp>
      <tp>
        <v>107.248</v>
        <stp/>
        <stp>##V3_BDPV12</stp>
        <stp>DE000A1HG1K6 @CBKG Corp</stp>
        <stp>ask</stp>
        <stp>[AutoPrice 28.xlsm]front!R54C13</stp>
        <tr r="M54" s="1"/>
      </tp>
      <tp>
        <v>102.684</v>
        <stp/>
        <stp>##V3_BDPV12</stp>
        <stp>DE000A1HG1J8 @CBKG Corp</stp>
        <stp>ask</stp>
        <stp>[AutoPrice 28.xlsm]front!R51C13</stp>
        <tr r="M51" s="1"/>
      </tp>
      <tp>
        <v>105.099</v>
        <stp/>
        <stp>##V3_BDPV12</stp>
        <stp>DE000A1HG1L4 @CBKG Corp</stp>
        <stp>ask</stp>
        <stp>[AutoPrice 28.xlsm]front!R55C13</stp>
        <tr r="M55" s="1"/>
      </tp>
      <tp t="s">
        <v>20/06/2022</v>
        <stp/>
        <stp>##V3_BDPV12</stp>
        <stp>DE000A1PGZ82 Corp</stp>
        <stp>maturity</stp>
        <stp>[AutoPrice 28.xlsm]front!R1013C6</stp>
        <tr r="F1013" s="1"/>
      </tp>
      <tp>
        <v>1</v>
        <stp/>
        <stp>##V3_BDPV12</stp>
        <stp>DE000A1HJLN2 @bgn  Corp</stp>
        <stp>coupon</stp>
        <stp>[AutoPrice 28.xlsm]front!R769C42</stp>
        <tr r="AP769" s="1"/>
      </tp>
      <tp>
        <v>4.75</v>
        <stp/>
        <stp>##V3_BDPV12</stp>
        <stp>XS0292607701 @cbbt  Corp</stp>
        <stp>coupon</stp>
        <stp>[AutoPrice 28.xlsm]front!R722C42</stp>
        <tr r="AP722" s="1"/>
      </tp>
    </main>
    <main first="connect.rtdsub">
      <tp>
        <v>0</v>
        <stp/>
        <stp>EBOND_POSITION|142977=19112562</stp>
        <stp>AMOUNT</stp>
        <stp>RMDS</stp>
        <stp/>
        <stp/>
        <tr r="G1268" s="1"/>
      </tp>
      <tp>
        <v>0</v>
        <stp/>
        <stp>EBOND_POSITION|140142=21192628</stp>
        <stp>AMOUNT</stp>
        <stp>RMDS</stp>
        <stp/>
        <stp/>
        <tr r="G1216" s="1"/>
      </tp>
      <tp>
        <v>100000</v>
        <stp/>
        <stp>EBOND_POSITION|140142=12951514</stp>
        <stp>AMOUNT</stp>
        <stp>RMDS</stp>
        <stp/>
        <stp/>
        <tr r="G1174" s="1"/>
      </tp>
      <tp>
        <v>5131000</v>
        <stp/>
        <stp>EBOND_POSITION|140142=19182349</stp>
        <stp>AMOUNT</stp>
        <stp>RMDS</stp>
        <stp/>
        <stp/>
        <tr r="G1164" s="1"/>
      </tp>
      <tp>
        <v>2500000</v>
        <stp/>
        <stp>EBOND_POSITION|142977=21079874</stp>
        <stp>AMOUNT</stp>
        <stp>RMDS</stp>
        <stp/>
        <stp/>
        <tr r="G1251" s="1"/>
      </tp>
    </main>
    <main first="bloomberg.rtd">
      <tp>
        <v>5</v>
        <stp/>
        <stp>##V3_BDPV12</stp>
        <stp>BE0002169358 @bgn  Corp</stp>
        <stp>coupon</stp>
        <stp>[AutoPrice 28.xlsm]front!R1129C42</stp>
        <tr r="AP1129" s="1"/>
      </tp>
    </main>
    <main first="connect.rtdsub">
      <tp t="s">
        <v>.8</v>
        <stp/>
        <stp>EBOND_LDN|14498020</stp>
        <stp>-20270</stp>
        <stp>RMDS</stp>
        <stp/>
        <stp/>
        <tr r="J481" s="1"/>
      </tp>
      <tp t="s">
        <v>on</v>
        <stp/>
        <stp>EBOND_LDN|14498020</stp>
        <stp>-20271</stp>
        <stp>RMDS</stp>
        <stp/>
        <stp/>
        <tr r="K481" s="1"/>
      </tp>
      <tp t="s">
        <v>m</v>
        <stp/>
        <stp>EBOND_LDN|14498020</stp>
        <stp>-20268</stp>
        <stp>RMDS</stp>
        <stp/>
        <stp/>
        <tr r="I481" s="1"/>
      </tp>
      <tp t="s">
        <v>on</v>
        <stp/>
        <stp>EBOND_LDN|15489731</stp>
        <stp>-20271</stp>
        <stp>RMDS</stp>
        <stp/>
        <stp/>
        <tr r="K375" s="1"/>
      </tp>
      <tp t="s">
        <v>.28</v>
        <stp/>
        <stp>EBOND_LDN|15489731</stp>
        <stp>-20270</stp>
        <stp>RMDS</stp>
        <stp/>
        <stp/>
        <tr r="J375" s="1"/>
      </tp>
      <tp t="s">
        <v>m</v>
        <stp/>
        <stp>EBOND_LDN|15489731</stp>
        <stp>-20268</stp>
        <stp>RMDS</stp>
        <stp/>
        <stp/>
        <tr r="I375" s="1"/>
      </tp>
      <tp>
        <v>0</v>
        <stp/>
        <stp>EBOND_LDN|13689339</stp>
        <stp>-18562</stp>
        <stp>RMDS</stp>
        <stp/>
        <stp/>
        <tr r="AS1031" s="1"/>
      </tp>
      <tp>
        <v>0</v>
        <stp/>
        <stp>EBOND_LDN|13689339</stp>
        <stp>-18560</stp>
        <stp>RMDS</stp>
        <stp/>
        <stp/>
        <tr r="AR1031" s="1"/>
      </tp>
      <tp>
        <v>106.600051266655</v>
        <stp/>
        <stp>EBOND_LDN|15489269</stp>
        <stp>-18560</stp>
        <stp>RMDS</stp>
        <stp/>
        <stp/>
        <tr r="AR379" s="1"/>
      </tp>
      <tp>
        <v>99.293570561585994</v>
        <stp/>
        <stp>EBOND_LDN|15489269</stp>
        <stp>-18562</stp>
        <stp>RMDS</stp>
        <stp/>
        <stp/>
        <tr r="AS379" s="1"/>
      </tp>
      <tp>
        <v>131.79649260282801</v>
        <stp/>
        <stp>EBOND_LDN|14299238</stp>
        <stp>-18562</stp>
        <stp>RMDS</stp>
        <stp/>
        <stp/>
        <tr r="AS912" s="1"/>
      </tp>
      <tp>
        <v>142.02782092014201</v>
        <stp/>
        <stp>EBOND_LDN|14299238</stp>
        <stp>-18560</stp>
        <stp>RMDS</stp>
        <stp/>
        <stp/>
        <tr r="AR912" s="1"/>
      </tp>
      <tp>
        <v>96.347243394455006</v>
        <stp/>
        <stp>EBOND_LDN|19759364</stp>
        <stp>-18562</stp>
        <stp>RMDS</stp>
        <stp/>
        <stp/>
        <tr r="AS1059" s="1"/>
      </tp>
      <tp>
        <v>105.506689821715</v>
        <stp/>
        <stp>EBOND_LDN|19759364</stp>
        <stp>-18560</stp>
        <stp>RMDS</stp>
        <stp/>
        <stp/>
        <tr r="AR1059" s="1"/>
      </tp>
      <tp>
        <v>56.043089271745998</v>
        <stp/>
        <stp>EBOND_LDN|10629963</stp>
        <stp>-18562</stp>
        <stp>RMDS</stp>
        <stp/>
        <stp/>
        <tr r="AS885" s="1"/>
      </tp>
      <tp>
        <v>59.502096722654997</v>
        <stp/>
        <stp>EBOND_LDN|10629963</stp>
        <stp>-18560</stp>
        <stp>RMDS</stp>
        <stp/>
        <stp/>
        <tr r="AR885" s="1"/>
      </tp>
      <tp>
        <v>106.14050845228</v>
        <stp/>
        <stp>EBOND_LDN|10159824</stp>
        <stp>-18560</stp>
        <stp>RMDS</stp>
        <stp/>
        <stp/>
        <tr r="AR670" s="1"/>
      </tp>
      <tp>
        <v>99.018049827492007</v>
        <stp/>
        <stp>EBOND_LDN|10159824</stp>
        <stp>-18562</stp>
        <stp>RMDS</stp>
        <stp/>
        <stp/>
        <tr r="AS670" s="1"/>
      </tp>
      <tp>
        <v>62.924965526426</v>
        <stp/>
        <stp>EBOND_LDN|16248735</stp>
        <stp>-18562</stp>
        <stp>RMDS</stp>
        <stp/>
        <stp/>
        <tr r="AS480" s="1"/>
      </tp>
      <tp>
        <v>74.028387566253002</v>
        <stp/>
        <stp>EBOND_LDN|16248735</stp>
        <stp>-18560</stp>
        <stp>RMDS</stp>
        <stp/>
        <stp/>
        <tr r="AR480" s="1"/>
      </tp>
      <tp>
        <v>59.402245083924001</v>
        <stp/>
        <stp>EBOND_LDN|10568737</stp>
        <stp>-18560</stp>
        <stp>RMDS</stp>
        <stp/>
        <stp/>
        <tr r="AR798" s="1"/>
      </tp>
      <tp>
        <v>43.172753349236999</v>
        <stp/>
        <stp>EBOND_LDN|10568737</stp>
        <stp>-18562</stp>
        <stp>RMDS</stp>
        <stp/>
        <stp/>
        <tr r="AS798" s="1"/>
      </tp>
      <tp>
        <v>51.016161726143999</v>
        <stp/>
        <stp>EBOND_LDN|14498018</stp>
        <stp>-18562</stp>
        <stp>RMDS</stp>
        <stp/>
        <stp/>
        <tr r="AS478" s="1"/>
      </tp>
      <tp>
        <v>65.392303889000004</v>
        <stp/>
        <stp>EBOND_LDN|14498018</stp>
        <stp>-18560</stp>
        <stp>RMDS</stp>
        <stp/>
        <stp/>
        <tr r="AR478" s="1"/>
      </tp>
      <tp>
        <v>125.28907515539299</v>
        <stp/>
        <stp>EBOND_LDN|19238252</stp>
        <stp>-18560</stp>
        <stp>RMDS</stp>
        <stp/>
        <stp/>
        <tr r="AR1051" s="1"/>
      </tp>
      <tp>
        <v>119.459199116288</v>
        <stp/>
        <stp>EBOND_LDN|19238252</stp>
        <stp>-18562</stp>
        <stp>RMDS</stp>
        <stp/>
        <stp/>
        <tr r="AS1051" s="1"/>
      </tp>
      <tp>
        <v>83.702177720899996</v>
        <stp/>
        <stp>EBOND_LDN|19078406</stp>
        <stp>-18562</stp>
        <stp>RMDS</stp>
        <stp/>
        <stp/>
        <tr r="AS649" s="1"/>
      </tp>
      <tp>
        <v>87.285436518412993</v>
        <stp/>
        <stp>EBOND_LDN|19078406</stp>
        <stp>-18560</stp>
        <stp>RMDS</stp>
        <stp/>
        <stp/>
        <tr r="AR649" s="1"/>
      </tp>
      <tp>
        <v>0</v>
        <stp/>
        <stp>EBOND_LDN|20128453</stp>
        <stp>-18562</stp>
        <stp>RMDS</stp>
        <stp/>
        <stp/>
        <tr r="AS1227" s="1"/>
      </tp>
      <tp>
        <v>0</v>
        <stp/>
        <stp>EBOND_LDN|20128453</stp>
        <stp>-18560</stp>
        <stp>RMDS</stp>
        <stp/>
        <stp/>
        <tr r="AR1227" s="1"/>
      </tp>
      <tp>
        <v>72.629590009007998</v>
        <stp/>
        <stp>EBOND_LDN|21159584</stp>
        <stp>-18562</stp>
        <stp>RMDS</stp>
        <stp/>
        <stp/>
        <tr r="AS596" s="1"/>
      </tp>
      <tp>
        <v>0</v>
        <stp/>
        <stp>EBOND_LDN|21159594</stp>
        <stp>-18562</stp>
        <stp>RMDS</stp>
        <stp/>
        <stp/>
        <tr r="AS373" s="1"/>
      </tp>
      <tp>
        <v>75.434176970495002</v>
        <stp/>
        <stp>EBOND_LDN|21159584</stp>
        <stp>-18560</stp>
        <stp>RMDS</stp>
        <stp/>
        <stp/>
        <tr r="AR596" s="1"/>
      </tp>
      <tp>
        <v>0</v>
        <stp/>
        <stp>EBOND_LDN|21159594</stp>
        <stp>-18560</stp>
        <stp>RMDS</stp>
        <stp/>
        <stp/>
        <tr r="AR373" s="1"/>
      </tp>
      <tp>
        <v>0</v>
        <stp/>
        <stp>EBOND_LDN|21139982</stp>
        <stp>-18562</stp>
        <stp>RMDS</stp>
        <stp/>
        <stp/>
        <tr r="AS780" s="1"/>
      </tp>
      <tp>
        <v>0</v>
        <stp/>
        <stp>EBOND_LDN|21139982</stp>
        <stp>-18560</stp>
        <stp>RMDS</stp>
        <stp/>
        <stp/>
        <tr r="AR780" s="1"/>
      </tp>
      <tp>
        <v>192.48489292794901</v>
        <stp/>
        <stp>EBOND_LDN|11875066</stp>
        <stp>-18560</stp>
        <stp>RMDS</stp>
        <stp/>
        <stp/>
        <tr r="AR833" s="1"/>
      </tp>
      <tp>
        <v>176.377381879664</v>
        <stp/>
        <stp>EBOND_LDN|11875066</stp>
        <stp>-18562</stp>
        <stp>RMDS</stp>
        <stp/>
        <stp/>
        <tr r="AS833" s="1"/>
      </tp>
      <tp t="s">
        <v>0.08</v>
        <stp/>
        <stp>EBOND_LDN|12702259</stp>
        <stp>-20270</stp>
        <stp>RMDS</stp>
        <stp/>
        <stp/>
        <tr r="J758" s="1"/>
      </tp>
      <tp t="s">
        <v>on</v>
        <stp/>
        <stp>EBOND_LDN|12702259</stp>
        <stp>-20271</stp>
        <stp>RMDS</stp>
        <stp/>
        <stp/>
        <tr r="K758" s="1"/>
      </tp>
      <tp>
        <v>150.60319854023001</v>
        <stp/>
        <stp>EBOND_LDN|14525523</stp>
        <stp>-18560</stp>
        <stp>RMDS</stp>
        <stp/>
        <stp/>
        <tr r="AR831" s="1"/>
      </tp>
      <tp>
        <v>136.81917295051099</v>
        <stp/>
        <stp>EBOND_LDN|14525523</stp>
        <stp>-18562</stp>
        <stp>RMDS</stp>
        <stp/>
        <stp/>
        <tr r="AS831" s="1"/>
      </tp>
      <tp t="s">
        <v>bb</v>
        <stp/>
        <stp>EBOND_LDN|12702259</stp>
        <stp>-20268</stp>
        <stp>RMDS</stp>
        <stp/>
        <stp/>
        <tr r="I758" s="1"/>
      </tp>
      <tp>
        <v>88.509234142093007</v>
        <stp/>
        <stp>EBOND_LDN|17205701</stp>
        <stp>-18560</stp>
        <stp>RMDS</stp>
        <stp/>
        <stp/>
        <tr r="AR726" s="1"/>
      </tp>
      <tp>
        <v>132.221633797115</v>
        <stp/>
        <stp>EBOND_LDN|21266107</stp>
        <stp>-18560</stp>
        <stp>RMDS</stp>
        <stp/>
        <stp/>
        <tr r="AR523" s="1"/>
      </tp>
      <tp>
        <v>82.666567526001998</v>
        <stp/>
        <stp>EBOND_LDN|17205701</stp>
        <stp>-18562</stp>
        <stp>RMDS</stp>
        <stp/>
        <stp/>
        <tr r="AS726" s="1"/>
      </tp>
      <tp>
        <v>132.221633797115</v>
        <stp/>
        <stp>EBOND_LDN|21266107</stp>
        <stp>-18562</stp>
        <stp>RMDS</stp>
        <stp/>
        <stp/>
        <tr r="AS523" s="1"/>
      </tp>
      <tp>
        <v>49.354400950196002</v>
        <stp/>
        <stp>EBOND_LDN|15985359</stp>
        <stp>-18562</stp>
        <stp>RMDS</stp>
        <stp/>
        <stp/>
        <tr r="AS661" s="1"/>
      </tp>
      <tp>
        <v>56.459376735044003</v>
        <stp/>
        <stp>EBOND_LDN|15985359</stp>
        <stp>-18560</stp>
        <stp>RMDS</stp>
        <stp/>
        <stp/>
        <tr r="AR661" s="1"/>
      </tp>
      <tp t="s">
        <v>on</v>
        <stp/>
        <stp>EBOND_LDN|15812138</stp>
        <stp>-20271</stp>
        <stp>RMDS</stp>
        <stp/>
        <stp/>
        <tr r="K1035" s="1"/>
      </tp>
      <tp t="s">
        <v>.5</v>
        <stp/>
        <stp>EBOND_LDN|15812138</stp>
        <stp>-20270</stp>
        <stp>RMDS</stp>
        <stp/>
        <stp/>
        <tr r="J1035" s="1"/>
      </tp>
      <tp>
        <v>127.53611532999901</v>
        <stp/>
        <stp>EBOND_LDN|16655304</stp>
        <stp>-18560</stp>
        <stp>RMDS</stp>
        <stp/>
        <stp/>
        <tr r="AR450" s="1"/>
      </tp>
      <tp>
        <v>120.110844665009</v>
        <stp/>
        <stp>EBOND_LDN|16655304</stp>
        <stp>-18562</stp>
        <stp>RMDS</stp>
        <stp/>
        <stp/>
        <tr r="AS450" s="1"/>
      </tp>
      <tp t="s">
        <v>bb</v>
        <stp/>
        <stp>EBOND_LDN|15812138</stp>
        <stp>-20268</stp>
        <stp>RMDS</stp>
        <stp/>
        <stp/>
        <tr r="I1035" s="1"/>
      </tp>
      <tp>
        <v>0</v>
        <stp/>
        <stp>EBOND_LDN|21156814</stp>
        <stp>-18562</stp>
        <stp>RMDS</stp>
        <stp/>
        <stp/>
        <tr r="AS1261" s="1"/>
      </tp>
      <tp>
        <v>0</v>
        <stp/>
        <stp>EBOND_LDN|21156814</stp>
        <stp>-18560</stp>
        <stp>RMDS</stp>
        <stp/>
        <stp/>
        <tr r="AR1261" s="1"/>
      </tp>
      <tp>
        <v>0</v>
        <stp/>
        <stp>EBOND_LDN|12114190</stp>
        <stp>-18562</stp>
        <stp>RMDS</stp>
        <stp/>
        <stp/>
        <tr r="AS1237" s="1"/>
      </tp>
      <tp>
        <v>0</v>
        <stp/>
        <stp>EBOND_LDN|12114190</stp>
        <stp>-18560</stp>
        <stp>RMDS</stp>
        <stp/>
        <stp/>
        <tr r="AR1237" s="1"/>
      </tp>
      <tp t="s">
        <v>on</v>
        <stp/>
        <stp>EBOND_LDN|16203419</stp>
        <stp>-20271</stp>
        <stp>RMDS</stp>
        <stp/>
        <stp/>
        <tr r="K1084" s="1"/>
      </tp>
      <tp t="s">
        <v>.4</v>
        <stp/>
        <stp>EBOND_LDN|16203419</stp>
        <stp>-20270</stp>
        <stp>RMDS</stp>
        <stp/>
        <stp/>
        <tr r="J1084" s="1"/>
      </tp>
      <tp t="s">
        <v>m</v>
        <stp/>
        <stp>EBOND_LDN|16203419</stp>
        <stp>-20268</stp>
        <stp>RMDS</stp>
        <stp/>
        <stp/>
        <tr r="I1084" s="1"/>
      </tp>
      <tp>
        <v>124.61486569906501</v>
        <stp/>
        <stp>EBOND_LDN|21157314</stp>
        <stp>-18562</stp>
        <stp>RMDS</stp>
        <stp/>
        <stp/>
        <tr r="AS961" s="1"/>
      </tp>
      <tp>
        <v>130.01573151742801</v>
        <stp/>
        <stp>EBOND_LDN|21157314</stp>
        <stp>-18560</stp>
        <stp>RMDS</stp>
        <stp/>
        <stp/>
        <tr r="AR961" s="1"/>
      </tp>
      <tp t="s">
        <v>b</v>
        <stp/>
        <stp>EBOND_LDN|13513238</stp>
        <stp>-20268</stp>
        <stp>RMDS</stp>
        <stp/>
        <stp/>
        <tr r="I966" s="1"/>
      </tp>
      <tp>
        <v>0</v>
        <stp/>
        <stp>EBOND_LDN|21147035</stp>
        <stp>-18560</stp>
        <stp>RMDS</stp>
        <stp/>
        <stp/>
        <tr r="AR820" s="1"/>
      </tp>
      <tp>
        <v>0</v>
        <stp/>
        <stp>EBOND_LDN|21147035</stp>
        <stp>-18562</stp>
        <stp>RMDS</stp>
        <stp/>
        <stp/>
        <tr r="AS820" s="1"/>
      </tp>
      <tp>
        <v>71.326478476854007</v>
        <stp/>
        <stp>EBOND_LDN|10624093</stp>
        <stp>-18560</stp>
        <stp>RMDS</stp>
        <stp/>
        <stp/>
        <tr r="AR995" s="1"/>
      </tp>
      <tp>
        <v>67.862239248319</v>
        <stp/>
        <stp>EBOND_LDN|10624093</stp>
        <stp>-18562</stp>
        <stp>RMDS</stp>
        <stp/>
        <stp/>
        <tr r="AS995" s="1"/>
      </tp>
      <tp t="s">
        <v>0.5</v>
        <stp/>
        <stp>EBOND_LDN|13513238</stp>
        <stp>-20270</stp>
        <stp>RMDS</stp>
        <stp/>
        <stp/>
        <tr r="J966" s="1"/>
      </tp>
      <tp t="s">
        <v>on</v>
        <stp/>
        <stp>EBOND_LDN|13513238</stp>
        <stp>-20271</stp>
        <stp>RMDS</stp>
        <stp/>
        <stp/>
        <tr r="K966" s="1"/>
      </tp>
      <tp t="s">
        <v>m</v>
        <stp/>
        <stp>EBOND_LDN|15503259</stp>
        <stp>-20268</stp>
        <stp>RMDS</stp>
        <stp/>
        <stp/>
        <tr r="I306" s="1"/>
      </tp>
      <tp t="s">
        <v>0.6</v>
        <stp/>
        <stp>EBOND_LDN|15503259</stp>
        <stp>-20270</stp>
        <stp>RMDS</stp>
        <stp/>
        <stp/>
        <tr r="J306" s="1"/>
      </tp>
      <tp t="s">
        <v>on</v>
        <stp/>
        <stp>EBOND_LDN|15503259</stp>
        <stp>-20271</stp>
        <stp>RMDS</stp>
        <stp/>
        <stp/>
        <tr r="K306" s="1"/>
      </tp>
      <tp>
        <v>46.312645508655002</v>
        <stp/>
        <stp>EBOND_LDN|17194148</stp>
        <stp>-18562</stp>
        <stp>RMDS</stp>
        <stp/>
        <stp/>
        <tr r="AS51" s="1"/>
      </tp>
      <tp>
        <v>53.266772564637002</v>
        <stp/>
        <stp>EBOND_LDN|17194148</stp>
        <stp>-18560</stp>
        <stp>RMDS</stp>
        <stp/>
        <stp/>
        <tr r="AR51" s="1"/>
      </tp>
      <tp>
        <v>0</v>
        <stp/>
        <stp>EBOND_LDN|21067557</stp>
        <stp>-18562</stp>
        <stp>RMDS</stp>
        <stp/>
        <stp/>
        <tr r="AS1235" s="1"/>
      </tp>
      <tp>
        <v>0</v>
        <stp/>
        <stp>EBOND_LDN|21067557</stp>
        <stp>-18560</stp>
        <stp>RMDS</stp>
        <stp/>
        <stp/>
        <tr r="AR1235" s="1"/>
      </tp>
      <tp>
        <v>0</v>
        <stp/>
        <stp>EBOND_LDN|10757194</stp>
        <stp>-18560</stp>
        <stp>RMDS</stp>
        <stp/>
        <stp/>
        <tr r="AR843" s="1"/>
      </tp>
      <tp>
        <v>0</v>
        <stp/>
        <stp>EBOND_LDN|10757194</stp>
        <stp>-18562</stp>
        <stp>RMDS</stp>
        <stp/>
        <stp/>
        <tr r="AS843" s="1"/>
      </tp>
      <tp>
        <v>63.024076014206997</v>
        <stp/>
        <stp>EBOND_LDN|14117550</stp>
        <stp>-18562</stp>
        <stp>RMDS</stp>
        <stp/>
        <stp/>
        <tr r="AS891" s="1"/>
      </tp>
      <tp>
        <v>68.138672620185005</v>
        <stp/>
        <stp>EBOND_LDN|14117550</stp>
        <stp>-18560</stp>
        <stp>RMDS</stp>
        <stp/>
        <stp/>
        <tr r="AR891" s="1"/>
      </tp>
      <tp>
        <v>56.834575823081003</v>
        <stp/>
        <stp>EBOND_LDN|16167627</stp>
        <stp>-18560</stp>
        <stp>RMDS</stp>
        <stp/>
        <stp/>
        <tr r="AR935" s="1"/>
      </tp>
      <tp>
        <v>52.455250515239001</v>
        <stp/>
        <stp>EBOND_LDN|16167627</stp>
        <stp>-18562</stp>
        <stp>RMDS</stp>
        <stp/>
        <stp/>
        <tr r="AS935" s="1"/>
      </tp>
      <tp>
        <v>71.772771243815995</v>
        <stp/>
        <stp>EBOND_LDN|14737042</stp>
        <stp>-18560</stp>
        <stp>RMDS</stp>
        <stp/>
        <stp/>
        <tr r="AR291" s="1"/>
      </tp>
      <tp>
        <v>66.638549191123005</v>
        <stp/>
        <stp>EBOND_LDN|14737042</stp>
        <stp>-18562</stp>
        <stp>RMDS</stp>
        <stp/>
        <stp/>
        <tr r="AS291" s="1"/>
      </tp>
      <tp>
        <v>207.96166266529701</v>
        <stp/>
        <stp>EBOND_LDN|15717120</stp>
        <stp>-18562</stp>
        <stp>RMDS</stp>
        <stp/>
        <stp/>
        <tr r="AS88" s="1"/>
      </tp>
      <tp>
        <v>220.50746821616499</v>
        <stp/>
        <stp>EBOND_LDN|15717120</stp>
        <stp>-18560</stp>
        <stp>RMDS</stp>
        <stp/>
        <stp/>
        <tr r="AR88" s="1"/>
      </tp>
      <tp>
        <v>62.100547483249997</v>
        <stp/>
        <stp>EBOND_LDN|18467627</stp>
        <stp>-18560</stp>
        <stp>RMDS</stp>
        <stp/>
        <stp/>
        <tr r="AR345" s="1"/>
      </tp>
      <tp>
        <v>55.388683500630997</v>
        <stp/>
        <stp>EBOND_LDN|18467627</stp>
        <stp>-18562</stp>
        <stp>RMDS</stp>
        <stp/>
        <stp/>
        <tr r="AS345" s="1"/>
      </tp>
      <tp>
        <v>85.820055037491002</v>
        <stp/>
        <stp>EBOND_LDN|19497538</stp>
        <stp>-18560</stp>
        <stp>RMDS</stp>
        <stp/>
        <stp/>
        <tr r="AR328" s="1"/>
      </tp>
      <tp>
        <v>80.072683392106001</v>
        <stp/>
        <stp>EBOND_LDN|19497538</stp>
        <stp>-18562</stp>
        <stp>RMDS</stp>
        <stp/>
        <stp/>
        <tr r="AS328" s="1"/>
      </tp>
    </main>
    <main first="bloomberg.rtd">
      <tp t="s">
        <v>AT MATURITY</v>
        <stp/>
        <stp>##V3_BDPV12</stp>
        <stp>XS0197508764 Corp</stp>
        <stp>mty_typ</stp>
        <stp>[AutoPrice 28.xlsm]front!R7C6</stp>
        <tr r="F7" s="1"/>
      </tp>
    </main>
    <main first="connect.rtdsub">
      <tp>
        <v>48.586990152771001</v>
        <stp/>
        <stp>EBOND_LDN|10346375</stp>
        <stp>-18562</stp>
        <stp>RMDS</stp>
        <stp/>
        <stp/>
        <tr r="AS525" s="1"/>
      </tp>
      <tp>
        <v>56.005769224501996</v>
        <stp/>
        <stp>EBOND_LDN|10346375</stp>
        <stp>-18560</stp>
        <stp>RMDS</stp>
        <stp/>
        <stp/>
        <tr r="AR525" s="1"/>
      </tp>
      <tp>
        <v>154.12392028137</v>
        <stp/>
        <stp>EBOND_LDN|13696678</stp>
        <stp>-18562</stp>
        <stp>RMDS</stp>
        <stp/>
        <stp/>
        <tr r="AS252" s="1"/>
      </tp>
      <tp>
        <v>137</v>
        <stp/>
        <stp>EBOND_LDN|15306031</stp>
        <stp>-18562</stp>
        <stp>RMDS</stp>
        <stp/>
        <stp/>
        <tr r="AS323" s="1"/>
      </tp>
      <tp>
        <v>158.30239454214501</v>
        <stp/>
        <stp>EBOND_LDN|13696678</stp>
        <stp>-18560</stp>
        <stp>RMDS</stp>
        <stp/>
        <stp/>
        <tr r="AR252" s="1"/>
      </tp>
      <tp>
        <v>147</v>
        <stp/>
        <stp>EBOND_LDN|15306031</stp>
        <stp>-18560</stp>
        <stp>RMDS</stp>
        <stp/>
        <stp/>
        <tr r="AR323" s="1"/>
      </tp>
      <tp>
        <v>76.617241379041005</v>
        <stp/>
        <stp>EBOND_LDN|12701141</stp>
        <stp>-18560</stp>
        <stp>RMDS</stp>
        <stp/>
        <stp/>
        <tr r="AR847" s="1"/>
      </tp>
      <tp>
        <v>57.154033908571002</v>
        <stp/>
        <stp>EBOND_LDN|12701141</stp>
        <stp>-18562</stp>
        <stp>RMDS</stp>
        <stp/>
        <stp/>
        <tr r="AS847" s="1"/>
      </tp>
      <tp>
        <v>69.636755544549004</v>
        <stp/>
        <stp>EBOND_LDN|16251434</stp>
        <stp>-18562</stp>
        <stp>RMDS</stp>
        <stp/>
        <stp/>
        <tr r="AS1007" s="1"/>
      </tp>
      <tp>
        <v>86.905937907812998</v>
        <stp/>
        <stp>EBOND_LDN|16251434</stp>
        <stp>-18560</stp>
        <stp>RMDS</stp>
        <stp/>
        <stp/>
        <tr r="AR1007" s="1"/>
      </tp>
      <tp>
        <v>197.07794375600099</v>
        <stp/>
        <stp>EBOND_LDN|12991348</stp>
        <stp>-18562</stp>
        <stp>RMDS</stp>
        <stp/>
        <stp/>
        <tr r="AS1119" s="1"/>
      </tp>
      <tp>
        <v>207.773112531473</v>
        <stp/>
        <stp>EBOND_LDN|12991348</stp>
        <stp>-18560</stp>
        <stp>RMDS</stp>
        <stp/>
        <stp/>
        <tr r="AR1119" s="1"/>
      </tp>
      <tp>
        <v>298.25487703675299</v>
        <stp/>
        <stp>EBOND_LDN|21232112</stp>
        <stp>-18560</stp>
        <stp>RMDS</stp>
        <stp/>
        <stp/>
        <tr r="AR150" s="1"/>
      </tp>
      <tp>
        <v>286.42876230600501</v>
        <stp/>
        <stp>EBOND_LDN|21232112</stp>
        <stp>-18562</stp>
        <stp>RMDS</stp>
        <stp/>
        <stp/>
        <tr r="AS150" s="1"/>
      </tp>
      <tp>
        <v>86.557262054751007</v>
        <stp/>
        <stp>EBOND_LDN|12951514</stp>
        <stp>-18562</stp>
        <stp>RMDS</stp>
        <stp/>
        <stp/>
        <tr r="AS1174" s="1"/>
      </tp>
      <tp>
        <v>91.677847604582993</v>
        <stp/>
        <stp>EBOND_LDN|12951514</stp>
        <stp>-18560</stp>
        <stp>RMDS</stp>
        <stp/>
        <stp/>
        <tr r="AR1174" s="1"/>
      </tp>
      <tp>
        <v>48.694613836716002</v>
        <stp/>
        <stp>EBOND_LDN|17731062</stp>
        <stp>-18562</stp>
        <stp>RMDS</stp>
        <stp/>
        <stp/>
        <tr r="AS23" s="1"/>
      </tp>
      <tp>
        <v>94.317071499053995</v>
        <stp/>
        <stp>EBOND_LDN|21192628</stp>
        <stp>-18560</stp>
        <stp>RMDS</stp>
        <stp/>
        <stp/>
        <tr r="AR1216" s="1"/>
      </tp>
      <tp>
        <v>55.678867734831996</v>
        <stp/>
        <stp>EBOND_LDN|17731062</stp>
        <stp>-18560</stp>
        <stp>RMDS</stp>
        <stp/>
        <stp/>
        <tr r="AR23" s="1"/>
      </tp>
      <tp>
        <v>90.067183382121996</v>
        <stp/>
        <stp>EBOND_LDN|21192628</stp>
        <stp>-18562</stp>
        <stp>RMDS</stp>
        <stp/>
        <stp/>
        <tr r="AS1216" s="1"/>
      </tp>
      <tp>
        <v>0</v>
        <stp/>
        <stp>EBOND_LDN|21252434</stp>
        <stp>-18562</stp>
        <stp>RMDS</stp>
        <stp/>
        <stp/>
        <tr r="AS135" s="1"/>
      </tp>
      <tp>
        <v>91.237630417445004</v>
        <stp/>
        <stp>EBOND_LDN|13631662</stp>
        <stp>-18562</stp>
        <stp>RMDS</stp>
        <stp/>
        <stp/>
        <tr r="AS725" s="1"/>
      </tp>
      <tp>
        <v>0</v>
        <stp/>
        <stp>EBOND_LDN|21252434</stp>
        <stp>-18560</stp>
        <stp>RMDS</stp>
        <stp/>
        <stp/>
        <tr r="AR135" s="1"/>
      </tp>
      <tp>
        <v>97.375326395683999</v>
        <stp/>
        <stp>EBOND_LDN|13631662</stp>
        <stp>-18560</stp>
        <stp>RMDS</stp>
        <stp/>
        <stp/>
        <tr r="AR725" s="1"/>
      </tp>
      <tp t="s">
        <v>.6</v>
        <stp/>
        <stp>EBOND_LDN|19096180</stp>
        <stp>-20270</stp>
        <stp>RMDS</stp>
        <stp/>
        <stp/>
        <tr r="J209" s="1"/>
      </tp>
      <tp t="s">
        <v>on</v>
        <stp/>
        <stp>EBOND_LDN|19096180</stp>
        <stp>-20271</stp>
        <stp>RMDS</stp>
        <stp/>
        <stp/>
        <tr r="K209" s="1"/>
      </tp>
      <tp t="s">
        <v>m</v>
        <stp/>
        <stp>EBOND_LDN|19096180</stp>
        <stp>-20268</stp>
        <stp>RMDS</stp>
        <stp/>
        <stp/>
        <tr r="I209" s="1"/>
      </tp>
      <tp>
        <v>57.939384146125001</v>
        <stp/>
        <stp>EBOND_LDN|16661857</stp>
        <stp>-18560</stp>
        <stp>RMDS</stp>
        <stp/>
        <stp/>
        <tr r="AR381" s="1"/>
      </tp>
      <tp>
        <v>47.984901044516</v>
        <stp/>
        <stp>EBOND_LDN|16661857</stp>
        <stp>-18562</stp>
        <stp>RMDS</stp>
        <stp/>
        <stp/>
        <tr r="AS381" s="1"/>
      </tp>
      <tp>
        <v>72.852915267387999</v>
        <stp/>
        <stp>EBOND_LDN|18101641</stp>
        <stp>-18562</stp>
        <stp>RMDS</stp>
        <stp/>
        <stp/>
        <tr r="AS562" s="1"/>
      </tp>
      <tp>
        <v>79.738884736578996</v>
        <stp/>
        <stp>EBOND_LDN|18101641</stp>
        <stp>-18560</stp>
        <stp>RMDS</stp>
        <stp/>
        <stp/>
        <tr r="AR562" s="1"/>
      </tp>
      <tp>
        <v>158</v>
        <stp/>
        <stp>EBOND_LDN|19961417</stp>
        <stp>-18562</stp>
        <stp>RMDS</stp>
        <stp/>
        <stp/>
        <tr r="AS272" s="1"/>
      </tp>
      <tp>
        <v>168</v>
        <stp/>
        <stp>EBOND_LDN|19961417</stp>
        <stp>-18560</stp>
        <stp>RMDS</stp>
        <stp/>
        <stp/>
        <tr r="AR272" s="1"/>
      </tp>
      <tp>
        <v>170</v>
        <stp/>
        <stp>EBOND_LDN|21183099</stp>
        <stp>-18562</stp>
        <stp>RMDS</stp>
        <stp/>
        <stp/>
        <tr r="AS914" s="1"/>
      </tp>
      <tp>
        <v>190</v>
        <stp/>
        <stp>EBOND_LDN|21183099</stp>
        <stp>-18560</stp>
        <stp>RMDS</stp>
        <stp/>
        <stp/>
        <tr r="AR914" s="1"/>
      </tp>
      <tp>
        <v>218.21423247121899</v>
        <stp/>
        <stp>EBOND_LDN|14440585</stp>
        <stp>-18562</stp>
        <stp>RMDS</stp>
        <stp/>
        <stp/>
        <tr r="AS710" s="1"/>
      </tp>
      <tp>
        <v>225.77767636502</v>
        <stp/>
        <stp>EBOND_LDN|14440585</stp>
        <stp>-18560</stp>
        <stp>RMDS</stp>
        <stp/>
        <stp/>
        <tr r="AR710" s="1"/>
      </tp>
      <tp t="s">
        <v>.6</v>
        <stp/>
        <stp>EBOND_LDN|21084161</stp>
        <stp>-20270</stp>
        <stp>RMDS</stp>
        <stp/>
        <stp/>
        <tr r="J384" s="1"/>
      </tp>
      <tp t="s">
        <v>on</v>
        <stp/>
        <stp>EBOND_LDN|21084161</stp>
        <stp>-20271</stp>
        <stp>RMDS</stp>
        <stp/>
        <stp/>
        <tr r="K384" s="1"/>
      </tp>
      <tp>
        <v>0</v>
        <stp/>
        <stp>EBOND_LDN|15200581</stp>
        <stp>-18560</stp>
        <stp>RMDS</stp>
        <stp/>
        <stp/>
        <tr r="AR119" s="1"/>
      </tp>
      <tp>
        <v>0</v>
        <stp/>
        <stp>EBOND_LDN|15200581</stp>
        <stp>-18562</stp>
        <stp>RMDS</stp>
        <stp/>
        <stp/>
        <tr r="AS119" s="1"/>
      </tp>
      <tp t="s">
        <v>m</v>
        <stp/>
        <stp>EBOND_LDN|21084161</stp>
        <stp>-20268</stp>
        <stp>RMDS</stp>
        <stp/>
        <stp/>
        <tr r="I384" s="1"/>
      </tp>
      <tp>
        <v>63.487727213699998</v>
        <stp/>
        <stp>EBOND_LDN|10810090</stp>
        <stp>-18562</stp>
        <stp>RMDS</stp>
        <stp/>
        <stp/>
        <tr r="AS1131" s="1"/>
      </tp>
      <tp>
        <v>75.220136966300998</v>
        <stp/>
        <stp>EBOND_LDN|10810090</stp>
        <stp>-18560</stp>
        <stp>RMDS</stp>
        <stp/>
        <stp/>
        <tr r="AR1131" s="1"/>
      </tp>
      <tp>
        <v>119.061605937037</v>
        <stp/>
        <stp>EBOND_LDN|10580019</stp>
        <stp>-18562</stp>
        <stp>RMDS</stp>
        <stp/>
        <stp/>
        <tr r="AS855" s="1"/>
      </tp>
      <tp>
        <v>129.08702761531401</v>
        <stp/>
        <stp>EBOND_LDN|10580019</stp>
        <stp>-18560</stp>
        <stp>RMDS</stp>
        <stp/>
        <stp/>
        <tr r="AR855" s="1"/>
      </tp>
      <tp t="s">
        <v>m</v>
        <stp/>
        <stp>EBOND_LDN|21214608</stp>
        <stp>-20268</stp>
        <stp>RMDS</stp>
        <stp/>
        <stp/>
        <tr r="I545" s="1"/>
      </tp>
      <tp>
        <v>228.917393453182</v>
        <stp/>
        <stp>EBOND_LDN|21233652</stp>
        <stp>-18560</stp>
        <stp>RMDS</stp>
        <stp/>
        <stp/>
        <tr r="AR1125" s="1"/>
      </tp>
      <tp>
        <v>228.917393453182</v>
        <stp/>
        <stp>EBOND_LDN|21233652</stp>
        <stp>-18562</stp>
        <stp>RMDS</stp>
        <stp/>
        <stp/>
        <tr r="AS1125" s="1"/>
      </tp>
      <tp>
        <v>90.015659604359996</v>
        <stp/>
        <stp>EBOND_LDN|14440245</stp>
        <stp>-18562</stp>
        <stp>RMDS</stp>
        <stp/>
        <stp/>
        <tr r="AS382" s="1"/>
      </tp>
      <tp t="s">
        <v>.6</v>
        <stp/>
        <stp>EBOND_LDN|21214608</stp>
        <stp>-20270</stp>
        <stp>RMDS</stp>
        <stp/>
        <stp/>
        <tr r="J545" s="1"/>
      </tp>
      <tp>
        <v>99.84342977339</v>
        <stp/>
        <stp>EBOND_LDN|14440245</stp>
        <stp>-18560</stp>
        <stp>RMDS</stp>
        <stp/>
        <stp/>
        <tr r="AR382" s="1"/>
      </tp>
      <tp t="s">
        <v>on</v>
        <stp/>
        <stp>EBOND_LDN|21214608</stp>
        <stp>-20271</stp>
        <stp>RMDS</stp>
        <stp/>
        <stp/>
        <tr r="K545" s="1"/>
      </tp>
      <tp>
        <v>44.750944870436001</v>
        <stp/>
        <stp>EBOND_LDN|19160207</stp>
        <stp>-18562</stp>
        <stp>RMDS</stp>
        <stp/>
        <stp/>
        <tr r="AS539" s="1"/>
      </tp>
      <tp>
        <v>50.404182846205003</v>
        <stp/>
        <stp>EBOND_LDN|19160207</stp>
        <stp>-18560</stp>
        <stp>RMDS</stp>
        <stp/>
        <stp/>
        <tr r="AR539" s="1"/>
      </tp>
      <tp t="s">
        <v>m</v>
        <stp/>
        <stp>EBOND_LDN|18587161</stp>
        <stp>-20268</stp>
        <stp>RMDS</stp>
        <stp/>
        <stp/>
        <tr r="I116" s="1"/>
      </tp>
      <tp t="s">
        <v>m</v>
        <stp/>
        <stp>EBOND_LDN|20094980</stp>
        <stp>-20268</stp>
        <stp>RMDS</stp>
        <stp/>
        <stp/>
        <tr r="I172" s="1"/>
      </tp>
      <tp t="s">
        <v>1</v>
        <stp/>
        <stp>EBOND_LDN|20094980</stp>
        <stp>-20270</stp>
        <stp>RMDS</stp>
        <stp/>
        <stp/>
        <tr r="J172" s="1"/>
      </tp>
      <tp t="s">
        <v>on</v>
        <stp/>
        <stp>EBOND_LDN|20094980</stp>
        <stp>-20271</stp>
        <stp>RMDS</stp>
        <stp/>
        <stp/>
        <tr r="K172" s="1"/>
      </tp>
      <tp>
        <v>48.712422783870998</v>
        <stp/>
        <stp>EBOND_LDN|10630892</stp>
        <stp>-18560</stp>
        <stp>RMDS</stp>
        <stp/>
        <stp/>
        <tr r="AR298" s="1"/>
      </tp>
      <tp>
        <v>38.551658571866</v>
        <stp/>
        <stp>EBOND_LDN|10630892</stp>
        <stp>-18562</stp>
        <stp>RMDS</stp>
        <stp/>
        <stp/>
        <tr r="AS298" s="1"/>
      </tp>
      <tp t="s">
        <v>on</v>
        <stp/>
        <stp>EBOND_LDN|18587161</stp>
        <stp>-20271</stp>
        <stp>RMDS</stp>
        <stp/>
        <stp/>
        <tr r="K116" s="1"/>
      </tp>
      <tp t="s">
        <v>1</v>
        <stp/>
        <stp>EBOND_LDN|18587161</stp>
        <stp>-20270</stp>
        <stp>RMDS</stp>
        <stp/>
        <stp/>
        <tr r="J116" s="1"/>
      </tp>
      <tp t="s">
        <v>b</v>
        <stp/>
        <stp>EBOND_LDN|16107909</stp>
        <stp>-20268</stp>
        <stp>RMDS</stp>
        <stp/>
        <stp/>
        <tr r="I878" s="1"/>
      </tp>
      <tp>
        <v>35.560350390244999</v>
        <stp/>
        <stp>EBOND_LDN|18860627</stp>
        <stp>-18560</stp>
        <stp>RMDS</stp>
        <stp/>
        <stp/>
        <tr r="AR343" s="1"/>
      </tp>
      <tp>
        <v>26.871148471211999</v>
        <stp/>
        <stp>EBOND_LDN|18860627</stp>
        <stp>-18562</stp>
        <stp>RMDS</stp>
        <stp/>
        <stp/>
        <tr r="AS343" s="1"/>
      </tp>
      <tp t="s">
        <v>on</v>
        <stp/>
        <stp>EBOND_LDN|16107909</stp>
        <stp>-20271</stp>
        <stp>RMDS</stp>
        <stp/>
        <stp/>
        <tr r="K878" s="1"/>
      </tp>
      <tp t="s">
        <v>0.5</v>
        <stp/>
        <stp>EBOND_LDN|16107909</stp>
        <stp>-20270</stp>
        <stp>RMDS</stp>
        <stp/>
        <stp/>
        <tr r="J878" s="1"/>
      </tp>
      <tp t="s">
        <v>m</v>
        <stp/>
        <stp>EBOND_LDN|18317568</stp>
        <stp>-20268</stp>
        <stp>RMDS</stp>
        <stp/>
        <stp/>
        <tr r="I402" s="1"/>
      </tp>
      <tp t="s">
        <v>on</v>
        <stp/>
        <stp>EBOND_LDN|18317568</stp>
        <stp>-20271</stp>
        <stp>RMDS</stp>
        <stp/>
        <stp/>
        <tr r="K402" s="1"/>
      </tp>
      <tp t="s">
        <v>.5</v>
        <stp/>
        <stp>EBOND_LDN|18317568</stp>
        <stp>-20270</stp>
        <stp>RMDS</stp>
        <stp/>
        <stp/>
        <tr r="J402" s="1"/>
      </tp>
      <tp>
        <v>96.110421576264997</v>
        <stp/>
        <stp>EBOND_LDN|10803321</stp>
        <stp>-18560</stp>
        <stp>RMDS</stp>
        <stp/>
        <stp/>
        <tr r="AR503" s="1"/>
      </tp>
      <tp>
        <v>87.908249813504995</v>
        <stp/>
        <stp>EBOND_LDN|10803321</stp>
        <stp>-18562</stp>
        <stp>RMDS</stp>
        <stp/>
        <stp/>
        <tr r="AS503" s="1"/>
      </tp>
      <tp>
        <v>107.35553955522499</v>
        <stp/>
        <stp>EBOND_LDN|20390318</stp>
        <stp>-18560</stp>
        <stp>RMDS</stp>
        <stp/>
        <stp/>
        <tr r="AR522" s="1"/>
      </tp>
      <tp>
        <v>101.561555127639</v>
        <stp/>
        <stp>EBOND_LDN|20390318</stp>
        <stp>-18562</stp>
        <stp>RMDS</stp>
        <stp/>
        <stp/>
        <tr r="AS522" s="1"/>
      </tp>
      <tp t="s">
        <v>on</v>
        <stp/>
        <stp>EBOND_LDN|11684311</stp>
        <stp>-20271</stp>
        <stp>RMDS</stp>
        <stp/>
        <stp/>
        <tr r="K174" s="1"/>
      </tp>
      <tp t="s">
        <v>.8</v>
        <stp/>
        <stp>EBOND_LDN|11684311</stp>
        <stp>-20270</stp>
        <stp>RMDS</stp>
        <stp/>
        <stp/>
        <tr r="J174" s="1"/>
      </tp>
      <tp t="s">
        <v>b</v>
        <stp/>
        <stp>EBOND_LDN|11684311</stp>
        <stp>-20268</stp>
        <stp>RMDS</stp>
        <stp/>
        <stp/>
        <tr r="I174" s="1"/>
      </tp>
      <tp t="s">
        <v>m</v>
        <stp/>
        <stp>EBOND_LDN|21117058</stp>
        <stp>-20268</stp>
        <stp>RMDS</stp>
        <stp/>
        <stp/>
        <tr r="I226" s="1"/>
      </tp>
      <tp t="s">
        <v>m</v>
        <stp/>
        <stp>EBOND_LDN|14314548</stp>
        <stp>-20268</stp>
        <stp>RMDS</stp>
        <stp/>
        <stp/>
        <tr r="I993" s="1"/>
      </tp>
      <tp t="s">
        <v>m</v>
        <stp/>
        <stp>EBOND_LDN|21117068</stp>
        <stp>-20268</stp>
        <stp>RMDS</stp>
        <stp/>
        <stp/>
        <tr r="I506" s="1"/>
      </tp>
      <tp>
        <v>0</v>
        <stp/>
        <stp>EBOND_LDN|21110010</stp>
        <stp>-18562</stp>
        <stp>RMDS</stp>
        <stp/>
        <stp/>
        <tr r="AS867" s="1"/>
      </tp>
      <tp>
        <v>0</v>
        <stp/>
        <stp>EBOND_LDN|21110010</stp>
        <stp>-18560</stp>
        <stp>RMDS</stp>
        <stp/>
        <stp/>
        <tr r="AR867" s="1"/>
      </tp>
      <tp t="s">
        <v>0.5</v>
        <stp/>
        <stp>EBOND_LDN|21117058</stp>
        <stp>-20270</stp>
        <stp>RMDS</stp>
        <stp/>
        <stp/>
        <tr r="J226" s="1"/>
      </tp>
      <tp t="s">
        <v>on</v>
        <stp/>
        <stp>EBOND_LDN|21117058</stp>
        <stp>-20271</stp>
        <stp>RMDS</stp>
        <stp/>
        <stp/>
        <tr r="K226" s="1"/>
      </tp>
      <tp t="s">
        <v>on</v>
        <stp/>
        <stp>EBOND_LDN|14314548</stp>
        <stp>-20271</stp>
        <stp>RMDS</stp>
        <stp/>
        <stp/>
        <tr r="K993" s="1"/>
      </tp>
      <tp t="s">
        <v>on</v>
        <stp/>
        <stp>EBOND_LDN|21117068</stp>
        <stp>-20271</stp>
        <stp>RMDS</stp>
        <stp/>
        <stp/>
        <tr r="K506" s="1"/>
      </tp>
      <tp t="s">
        <v>0.2</v>
        <stp/>
        <stp>EBOND_LDN|14314548</stp>
        <stp>-20270</stp>
        <stp>RMDS</stp>
        <stp/>
        <stp/>
        <tr r="J993" s="1"/>
      </tp>
      <tp t="s">
        <v>.42</v>
        <stp/>
        <stp>EBOND_LDN|21117068</stp>
        <stp>-20270</stp>
        <stp>RMDS</stp>
        <stp/>
        <stp/>
        <tr r="J506" s="1"/>
      </tp>
      <tp>
        <v>93.456024791380003</v>
        <stp/>
        <stp>EBOND_LDN|16213220</stp>
        <stp>-18562</stp>
        <stp>RMDS</stp>
        <stp/>
        <stp/>
        <tr r="AS1087" s="1"/>
      </tp>
      <tp>
        <v>100.841557225416</v>
        <stp/>
        <stp>EBOND_LDN|16213220</stp>
        <stp>-18560</stp>
        <stp>RMDS</stp>
        <stp/>
        <stp/>
        <tr r="AR1087" s="1"/>
      </tp>
      <tp>
        <v>117.27561792704201</v>
        <stp/>
        <stp>EBOND_LDN|21250814</stp>
        <stp>-18560</stp>
        <stp>RMDS</stp>
        <stp/>
        <stp/>
        <tr r="AR437" s="1"/>
      </tp>
      <tp>
        <v>117.27561792704201</v>
        <stp/>
        <stp>EBOND_LDN|21250814</stp>
        <stp>-18562</stp>
        <stp>RMDS</stp>
        <stp/>
        <stp/>
        <tr r="AS437" s="1"/>
      </tp>
      <tp>
        <v>81.210633749761001</v>
        <stp/>
        <stp>EBOND_LDN|19962837</stp>
        <stp>-18560</stp>
        <stp>RMDS</stp>
        <stp/>
        <stp/>
        <tr r="AR1063" s="1"/>
      </tp>
      <tp>
        <v>73.136664491458006</v>
        <stp/>
        <stp>EBOND_LDN|19962837</stp>
        <stp>-18562</stp>
        <stp>RMDS</stp>
        <stp/>
        <stp/>
        <tr r="AS1063" s="1"/>
      </tp>
      <tp t="s">
        <v>.12</v>
        <stp/>
        <stp>EBOND_LDN|15485561</stp>
        <stp>-20270</stp>
        <stp>RMDS</stp>
        <stp/>
        <stp/>
        <tr r="J15" s="1"/>
      </tp>
      <tp t="s">
        <v>on</v>
        <stp/>
        <stp>EBOND_LDN|15485561</stp>
        <stp>-20271</stp>
        <stp>RMDS</stp>
        <stp/>
        <stp/>
        <tr r="K15" s="1"/>
      </tp>
      <tp t="s">
        <v>m</v>
        <stp/>
        <stp>EBOND_LDN|15485561</stp>
        <stp>-20268</stp>
        <stp>RMDS</stp>
        <stp/>
        <stp/>
        <tr r="I15" s="1"/>
      </tp>
      <tp>
        <v>60.046361194023</v>
        <stp/>
        <stp>EBOND_LDN|12702261</stp>
        <stp>-18562</stp>
        <stp>RMDS</stp>
        <stp/>
        <stp/>
        <tr r="AS773" s="1"/>
      </tp>
      <tp>
        <v>63.199474629081998</v>
        <stp/>
        <stp>EBOND_LDN|12702261</stp>
        <stp>-18560</stp>
        <stp>RMDS</stp>
        <stp/>
        <stp/>
        <tr r="AR773" s="1"/>
      </tp>
      <tp t="s">
        <v>b</v>
        <stp/>
        <stp>EBOND_LDN|17585011</stp>
        <stp>-20268</stp>
        <stp>RMDS</stp>
        <stp/>
        <stp/>
        <tr r="I66" s="1"/>
      </tp>
      <tp t="s">
        <v>.2</v>
        <stp/>
        <stp>EBOND_LDN|15985371</stp>
        <stp>-20270</stp>
        <stp>RMDS</stp>
        <stp/>
        <stp/>
        <tr r="J1211" s="1"/>
      </tp>
      <tp t="s">
        <v>on</v>
        <stp/>
        <stp>EBOND_LDN|15985371</stp>
        <stp>-20271</stp>
        <stp>RMDS</stp>
        <stp/>
        <stp/>
        <tr r="K1211" s="1"/>
      </tp>
      <tp>
        <v>82.371272419500997</v>
        <stp/>
        <stp>EBOND_LDN|12042435</stp>
        <stp>-18560</stp>
        <stp>RMDS</stp>
        <stp/>
        <stp/>
        <tr r="AR426" s="1"/>
      </tp>
      <tp>
        <v>75.592627312039994</v>
        <stp/>
        <stp>EBOND_LDN|12042435</stp>
        <stp>-18562</stp>
        <stp>RMDS</stp>
        <stp/>
        <stp/>
        <tr r="AS426" s="1"/>
      </tp>
      <tp t="s">
        <v>.6</v>
        <stp/>
        <stp>EBOND_LDN|17585011</stp>
        <stp>-20270</stp>
        <stp>RMDS</stp>
        <stp/>
        <stp/>
        <tr r="J66" s="1"/>
      </tp>
      <tp t="s">
        <v>on</v>
        <stp/>
        <stp>EBOND_LDN|17585011</stp>
        <stp>-20271</stp>
        <stp>RMDS</stp>
        <stp/>
        <stp/>
        <tr r="K66" s="1"/>
      </tp>
      <tp t="s">
        <v>bb</v>
        <stp/>
        <stp>EBOND_LDN|15985371</stp>
        <stp>-20268</stp>
        <stp>RMDS</stp>
        <stp/>
        <stp/>
        <tr r="I1211" s="1"/>
      </tp>
      <tp>
        <v>116.49877853795201</v>
        <stp/>
        <stp>EBOND_LDN|19182349</stp>
        <stp>-18562</stp>
        <stp>RMDS</stp>
        <stp/>
        <stp/>
        <tr r="AS1164" s="1"/>
      </tp>
      <tp>
        <v>119.82704152217499</v>
        <stp/>
        <stp>EBOND_LDN|19182349</stp>
        <stp>-18560</stp>
        <stp>RMDS</stp>
        <stp/>
        <stp/>
        <tr r="AR1164" s="1"/>
      </tp>
      <tp>
        <v>67.853422534111999</v>
        <stp/>
        <stp>EBOND_LDN|19152634</stp>
        <stp>-18560</stp>
        <stp>RMDS</stp>
        <stp/>
        <stp/>
        <tr r="AR333" s="1"/>
      </tp>
      <tp>
        <v>57.226243136272998</v>
        <stp/>
        <stp>EBOND_LDN|19152634</stp>
        <stp>-18562</stp>
        <stp>RMDS</stp>
        <stp/>
        <stp/>
        <tr r="AS333" s="1"/>
      </tp>
      <tp>
        <v>0</v>
        <stp/>
        <stp>EBOND_LDN|19112560</stp>
        <stp>-18560</stp>
        <stp>RMDS</stp>
        <stp/>
        <stp/>
        <tr r="AR1267" s="1"/>
      </tp>
      <tp>
        <v>82.811535296610003</v>
        <stp/>
        <stp>EBOND_LDN|19482529</stp>
        <stp>-18560</stp>
        <stp>RMDS</stp>
        <stp/>
        <stp/>
        <tr r="AR510" s="1"/>
      </tp>
      <tp>
        <v>0</v>
        <stp/>
        <stp>EBOND_LDN|19112560</stp>
        <stp>-18562</stp>
        <stp>RMDS</stp>
        <stp/>
        <stp/>
        <tr r="AS1267" s="1"/>
      </tp>
      <tp>
        <v>76.731149169204997</v>
        <stp/>
        <stp>EBOND_LDN|19482529</stp>
        <stp>-18562</stp>
        <stp>RMDS</stp>
        <stp/>
        <stp/>
        <tr r="AS510" s="1"/>
      </tp>
    </main>
    <main first="bloomberg.rtd">
      <tp>
        <v>163.84841975951997</v>
        <stp/>
        <stp>##V3_BDPV12</stp>
        <stp>XS0221574931 @bgn  Corp</stp>
        <stp>asset_swap_spd_mid</stp>
        <stp>[AutoPrice 28.xlsm]front!R128C40</stp>
        <tr r="AN128" s="1"/>
      </tp>
      <tp>
        <v>288.19900166207628</v>
        <stp/>
        <stp>##V3_BDPV12</stp>
        <stp>XS0652913988 @bgn  Corp</stp>
        <stp>asset_swap_spd_mid</stp>
        <stp>[AutoPrice 28.xlsm]front!R324C40</stp>
        <tr r="AN324" s="1"/>
      </tp>
      <tp>
        <v>53.808267189117018</v>
        <stp/>
        <stp>##V3_BDPV12</stp>
        <stp>XS0940302002 @bgn  Corp</stp>
        <stp>asset_swap_spd_mid</stp>
        <stp>[AutoPrice 28.xlsm]front!R856C40</stp>
        <tr r="AN856" s="1"/>
      </tp>
      <tp>
        <v>44.924682760610914</v>
        <stp/>
        <stp>##V3_BDPV12</stp>
        <stp>XS0633025977 @bgn  Corp</stp>
        <stp>asset_swap_spd_mid</stp>
        <stp>[AutoPrice 28.xlsm]front!R224C40</stp>
        <tr r="AN224" s="1"/>
      </tp>
      <tp>
        <v>23.978079994893172</v>
        <stp/>
        <stp>##V3_BDPV12</stp>
        <stp>XS0856173546 @bgn  Corp</stp>
        <stp>asset_swap_spd_mid</stp>
        <stp>[AutoPrice 28.xlsm]front!R845C40</stp>
        <tr r="AN845" s="1"/>
      </tp>
      <tp>
        <v>248.18203420606008</v>
        <stp/>
        <stp>##V3_BDPV12</stp>
        <stp>XS0764640149 @bgn  Corp</stp>
        <stp>asset_swap_spd_mid</stp>
        <stp>[AutoPrice 28.xlsm]front!R815C40</stp>
        <tr r="AN815" s="1"/>
      </tp>
      <tp>
        <v>77.017973683727803</v>
        <stp/>
        <stp>##V3_BDPV12</stp>
        <stp>XS0828724004 @bgn  Corp</stp>
        <stp>asset_swap_spd_mid</stp>
        <stp>[AutoPrice 28.xlsm]front!R578C40</stp>
        <tr r="AN578" s="1"/>
      </tp>
      <tp>
        <v>95.821959853631199</v>
        <stp/>
        <stp>##V3_BDPV12</stp>
        <stp>XS1051003538 @bgn  Corp</stp>
        <stp>asset_swap_spd_mid</stp>
        <stp>[AutoPrice 28.xlsm]front!R961C40</stp>
        <tr r="AN961" s="1"/>
      </tp>
      <tp>
        <v>0.49480539599571216</v>
        <stp/>
        <stp>##V3_BDPV12</stp>
        <stp>XS0207157743 @bgn  Corp</stp>
        <stp>risk_mid</stp>
        <stp>[AutoPrice 28.xlsm]front!R47C36</stp>
        <tr r="AJ47" s="1"/>
      </tp>
      <tp>
        <v>27.660969083493708</v>
        <stp/>
        <stp>##V3_BDPV12</stp>
        <stp>XS0478931354 @bgn  Corp</stp>
        <stp>asset_swap_spd_mid</stp>
        <stp>[AutoPrice 28.xlsm]front!R767C40</stp>
        <tr r="AN767" s="1"/>
      </tp>
      <tp>
        <v>79.058112089212315</v>
        <stp/>
        <stp>##V3_BDPV12</stp>
        <stp>XS1069430368 @bgn  Corp</stp>
        <stp>asset_swap_spd_mid</stp>
        <stp>[AutoPrice 28.xlsm]front!R697C40</stp>
        <tr r="AN697" s="1"/>
      </tp>
      <tp>
        <v>62.411265729911499</v>
        <stp/>
        <stp>##V3_BDPV12</stp>
        <stp>XS0529414319 @bgn  Corp</stp>
        <stp>asset_swap_spd_mid</stp>
        <stp>[AutoPrice 28.xlsm]front!R429C40</stp>
        <tr r="AN429" s="1"/>
      </tp>
      <tp>
        <v>42.060637183374503</v>
        <stp/>
        <stp>##V3_BDPV12</stp>
        <stp>XS0931455777 @bgn  Corp</stp>
        <stp>asset_swap_spd_mid</stp>
        <stp>[AutoPrice 28.xlsm]front!R876C40</stp>
        <tr r="AN876" s="1"/>
      </tp>
      <tp>
        <v>76.7373615082481</v>
        <stp/>
        <stp>##V3_BDPV12</stp>
        <stp>XS0715437140 @bgn  Corp</stp>
        <stp>asset_swap_spd_mid</stp>
        <stp>[AutoPrice 28.xlsm]front!R504C40</stp>
        <tr r="AN504" s="1"/>
      </tp>
      <tp>
        <v>56.494716183396093</v>
        <stp/>
        <stp>##V3_BDPV12</stp>
        <stp>XS1041772986 @bgn  Corp</stp>
        <stp>asset_swap_spd_mid</stp>
        <stp>[AutoPrice 28.xlsm]front!R950C40</stp>
        <tr r="AN950" s="1"/>
      </tp>
      <tp>
        <v>153.19470330838959</v>
        <stp/>
        <stp>##V3_BDPV12</stp>
        <stp>XS0841812851 @bgn  Corp</stp>
        <stp>asset_swap_spd_mid</stp>
        <stp>[AutoPrice 28.xlsm]front!R857C40</stp>
        <tr r="AN857" s="1"/>
      </tp>
      <tp>
        <v>78.497673845739129</v>
        <stp/>
        <stp>##V3_BDPV12</stp>
        <stp>XS0600056641 @bgn  Corp</stp>
        <stp>asset_swap_spd_mid</stp>
        <stp>[AutoPrice 28.xlsm]front!R670C40</stp>
        <tr r="AN670" s="1"/>
      </tp>
      <tp>
        <v>62.971496857703151</v>
        <stp/>
        <stp>##V3_BDPV12</stp>
        <stp>XS0942082115 @bgn  Corp</stp>
        <stp>asset_swap_spd_mid</stp>
        <stp>[AutoPrice 28.xlsm]front!R361C40</stp>
        <tr r="AN361" s="1"/>
      </tp>
      <tp>
        <v>35.893066717072976</v>
        <stp/>
        <stp>##V3_BDPV12</stp>
        <stp>XS0753143709 @bgn  Corp</stp>
        <stp>asset_swap_spd_mid</stp>
        <stp>[AutoPrice 28.xlsm]front!R470C40</stp>
        <tr r="AN470" s="1"/>
      </tp>
      <tp>
        <v>146.53612141216925</v>
        <stp/>
        <stp>##V3_BDPV12</stp>
        <stp>XS0675221419 @bgn  Corp</stp>
        <stp>asset_swap_spd_mid</stp>
        <stp>[AutoPrice 28.xlsm]front!R174C40</stp>
        <tr r="AN174" s="1"/>
      </tp>
      <tp>
        <v>33.848472566602915</v>
        <stp/>
        <stp>##V3_BDPV12</stp>
        <stp>XS0302816672 @bgn  Corp</stp>
        <stp>asset_swap_spd_mid</stp>
        <stp>[AutoPrice 28.xlsm]front!R430C40</stp>
        <tr r="AN430" s="1"/>
      </tp>
      <tp>
        <v>340.77329802505022</v>
        <stp/>
        <stp>##V3_BDPV12</stp>
        <stp>XS0161100515 @bgn  Corp</stp>
        <stp>asset_swap_spd_mid</stp>
        <stp>[AutoPrice 28.xlsm]front!R716C40</stp>
        <tr r="AN716" s="1"/>
      </tp>
      <tp>
        <v>118.81767673150297</v>
        <stp/>
        <stp>##V3_BDPV12</stp>
        <stp>XS0304816076 @bgn  Corp</stp>
        <stp>asset_swap_spd_mid</stp>
        <stp>[AutoPrice 28.xlsm]front!R706C40</stp>
        <tr r="AN706" s="1"/>
      </tp>
      <tp>
        <v>23.968668090010599</v>
        <stp/>
        <stp>##V3_BDPV12</stp>
        <stp>XS0127984747 @bgn  Corp</stp>
        <stp>asset_swap_spd_mid</stp>
        <stp>[AutoPrice 28.xlsm]front!R314C40</stp>
        <tr r="AN314" s="1"/>
      </tp>
      <tp>
        <v>62.247276594976974</v>
        <stp/>
        <stp>##V3_BDPV12</stp>
        <stp>XS0933505967 @bgn  Corp</stp>
        <stp>asset_swap_spd_mid</stp>
        <stp>[AutoPrice 28.xlsm]front!R803C40</stp>
        <tr r="AN803" s="1"/>
      </tp>
      <tp>
        <v>39.620895984890453</v>
        <stp/>
        <stp>##V3_BDPV12</stp>
        <stp>XS0823954580 @bgn  Corp</stp>
        <stp>asset_swap_spd_mid</stp>
        <stp>[AutoPrice 28.xlsm]front!R431C40</stp>
        <tr r="AN431" s="1"/>
      </tp>
      <tp>
        <v>108.97618523658092</v>
        <stp/>
        <stp>##V3_BDPV12</stp>
        <stp>XS0162990229 @bgn  Corp</stp>
        <stp>asset_swap_spd_mid</stp>
        <stp>[AutoPrice 28.xlsm]front!R254C40</stp>
        <tr r="AN254" s="1"/>
      </tp>
      <tp>
        <v>275.39589665643666</v>
        <stp/>
        <stp>##V3_BDPV12</stp>
        <stp>XS1076781589 @bgn  Corp</stp>
        <stp>asset_swap_spd_mid</stp>
        <stp>[AutoPrice 28.xlsm]front!R120C40</stp>
        <tr r="AN120" s="1"/>
      </tp>
      <tp>
        <v>146.41975135702688</v>
        <stp/>
        <stp>##V3_BDPV12</stp>
        <stp>XS0454773713 @bgn  Corp</stp>
        <stp>asset_swap_spd_mid</stp>
        <stp>[AutoPrice 28.xlsm]front!R637C40</stp>
        <tr r="AN637" s="1"/>
      </tp>
      <tp>
        <v>47.493437949435368</v>
        <stp/>
        <stp>##V3_BDPV12</stp>
        <stp>XS1015217703 @bgn  Corp</stp>
        <stp>asset_swap_spd_mid</stp>
        <stp>[AutoPrice 28.xlsm]front!R777C40</stp>
        <tr r="AN777" s="1"/>
      </tp>
      <tp>
        <v>26.574410925653666</v>
        <stp/>
        <stp>##V3_BDPV12</stp>
        <stp>XS0441402681 @bgn  Corp</stp>
        <stp>asset_swap_spd_mid</stp>
        <stp>[AutoPrice 28.xlsm]front!R256C40</stp>
        <tr r="AN256" s="1"/>
      </tp>
      <tp>
        <v>45.522906042459809</v>
        <stp/>
        <stp>##V3_BDPV12</stp>
        <stp>XS1046812712 @bgn  Corp</stp>
        <stp>asset_swap_spd_mid</stp>
        <stp>[AutoPrice 28.xlsm]front!R401C40</stp>
        <tr r="AN401" s="1"/>
      </tp>
      <tp>
        <v>29.229397706333767</v>
        <stp/>
        <stp>##V3_BDPV12</stp>
        <stp>XS0515937406 @bgn  Corp</stp>
        <stp>asset_swap_spd_mid</stp>
        <stp>[AutoPrice 28.xlsm]front!R462C40</stp>
        <tr r="AN462" s="1"/>
      </tp>
      <tp>
        <v>241.14342006187491</v>
        <stp/>
        <stp>##V3_BDPV12</stp>
        <stp>XS0951553592 @bgn  Corp</stp>
        <stp>asset_swap_spd_mid</stp>
        <stp>[AutoPrice 28.xlsm]front!R101C40</stp>
        <tr r="AN101" s="1"/>
      </tp>
      <tp>
        <v>218.41176819322288</v>
        <stp/>
        <stp>##V3_BDPV12</stp>
        <stp>XS0235535035 @bgn  Corp</stp>
        <stp>asset_swap_spd_mid</stp>
        <stp>[AutoPrice 28.xlsm]front!R139C40</stp>
        <tr r="AN139" s="1"/>
      </tp>
      <tp>
        <v>83.064520811485039</v>
        <stp/>
        <stp>##V3_BDPV12</stp>
        <stp>XS0235605853 @bgn  Corp</stp>
        <stp>asset_swap_spd_mid</stp>
        <stp>[AutoPrice 28.xlsm]front!R981C40</stp>
        <tr r="AN981" s="1"/>
      </tp>
      <tp>
        <v>3.3588627148741081</v>
        <stp/>
        <stp>##V3_BDPV12</stp>
        <stp>XS0674821748 @bgn  Corp</stp>
        <stp>asset_swap_spd_mid</stp>
        <stp>[AutoPrice 28.xlsm]front!R757C40</stp>
        <tr r="AN757" s="1"/>
      </tp>
      <tp>
        <v>106.52241290802112</v>
        <stp/>
        <stp>##V3_BDPV12</stp>
        <stp>XS1031555094 @bgn  Corp</stp>
        <stp>asset_swap_spd_mid</stp>
        <stp>[AutoPrice 28.xlsm]front!R553C40</stp>
        <tr r="AN553" s="1"/>
      </tp>
      <tp t="s">
        <v>TKAGR</v>
        <stp/>
        <stp>##V3_BDPV12</stp>
        <stp>DE000A0Z12Y2 Corp</stp>
        <stp>ticker</stp>
        <stp>[AutoPrice 28.xlsm]front!R1018C4</stp>
        <tr r="D1018" s="1"/>
      </tp>
      <tp>
        <v>34.238255358562249</v>
        <stp/>
        <stp>##V3_BDPV12</stp>
        <stp>XS0173501379 @bgn  Corp</stp>
        <stp>asset_swap_spd_mid</stp>
        <stp>[AutoPrice 28.xlsm]front!R772C40</stp>
        <tr r="AN772" s="1"/>
      </tp>
      <tp>
        <v>3.8931007691985542</v>
        <stp/>
        <stp>##V3_BDPV12</stp>
        <stp>XS0940685091 @bgn  Corp</stp>
        <stp>risk_mid</stp>
        <stp>[AutoPrice 28.xlsm]front!R70C36</stp>
        <tr r="AJ70" s="1"/>
      </tp>
      <tp>
        <v>38.668893506959883</v>
        <stp/>
        <stp>##V3_BDPV12</stp>
        <stp>XS0969570687 @bgn  Corp</stp>
        <stp>asset_swap_spd_mid</stp>
        <stp>[AutoPrice 28.xlsm]front!R801C40</stp>
        <tr r="AN801" s="1"/>
      </tp>
      <tp>
        <v>47.563567351615177</v>
        <stp/>
        <stp>##V3_BDPV12</stp>
        <stp>XS0172851650 @bgn  Corp</stp>
        <stp>asset_swap_spd_mid</stp>
        <stp>[AutoPrice 28.xlsm]front!R315C40</stp>
        <tr r="AN315" s="1"/>
      </tp>
      <tp>
        <v>98.345804756101899</v>
        <stp/>
        <stp>##V3_BDPV12</stp>
        <stp>XS1004236185 @bgn  Corp</stp>
        <stp>asset_swap_spd_mid</stp>
        <stp>[AutoPrice 28.xlsm]front!R385C40</stp>
        <tr r="AN385" s="1"/>
      </tp>
      <tp>
        <v>6.1164386091007827</v>
        <stp/>
        <stp>##V3_BDPV12</stp>
        <stp>XS0453908377 @bgn  Corp</stp>
        <stp>risk_mid</stp>
        <stp>[AutoPrice 28.xlsm]front!R30C36</stp>
        <tr r="AJ30" s="1"/>
      </tp>
      <tp t="s">
        <v>AT MATURITY</v>
        <stp/>
        <stp>##V3_BDPV12</stp>
        <stp>DE000A1PGZ82 Corp</stp>
        <stp>mty_typ</stp>
        <stp>[AutoPrice 28.xlsm]front!R1013C6</stp>
        <tr r="F1013" s="1"/>
      </tp>
    </main>
    <main first="bloomberg.rtd">
      <tp t="s">
        <v>VARIABLE</v>
        <stp/>
        <stp>##V3_BDPV12</stp>
        <stp>FR0010161067 Corp</stp>
        <stp>cpn typ</stp>
        <stp>[AutoPrice 28.xlsm]front!R90C5</stp>
        <tr r="E90" s="1"/>
      </tp>
      <tp t="s">
        <v>FLOATING</v>
        <stp/>
        <stp>##V3_BDPV12</stp>
        <stp>XS0245166367 Corp</stp>
        <stp>cpn typ</stp>
        <stp>[AutoPrice 28.xlsm]front!R17C5</stp>
        <tr r="E17" s="1"/>
      </tp>
    </main>
    <main first="bloomberg.rtd">
      <tp t="s">
        <v>VARIABLE</v>
        <stp/>
        <stp>##V3_BDPV12</stp>
        <stp>XS1061711575 Corp</stp>
        <stp>cpn typ</stp>
        <stp>[AutoPrice 28.xlsm]front!R85C5</stp>
        <tr r="E85" s="1"/>
      </tp>
    </main>
    <main first="bloomberg.rtd">
      <tp t="s">
        <v>FIXED</v>
        <stp/>
        <stp>##V3_BDPV12</stp>
        <stp>XS0541454467 Corp</stp>
        <stp>cpn typ</stp>
        <stp>[AutoPrice 28.xlsm]front!R14C5</stp>
        <tr r="E14" s="1"/>
      </tp>
      <tp t="s">
        <v>VARIABLE</v>
        <stp/>
        <stp>##V3_BDPV12</stp>
        <stp>XS0802638642 Corp</stp>
        <stp>cpn typ</stp>
        <stp>[AutoPrice 28.xlsm]front!R95C5</stp>
        <tr r="E95" s="1"/>
      </tp>
    </main>
    <main first="bloomberg.rtd">
      <tp t="s">
        <v>FIXED</v>
        <stp/>
        <stp>##V3_BDPV12</stp>
        <stp>XS1041042828 Corp</stp>
        <stp>cpn typ</stp>
        <stp>[AutoPrice 28.xlsm]front!R78C5</stp>
        <tr r="E78" s="1"/>
      </tp>
    </main>
    <main first="bloomberg.rtd">
      <tp t="s">
        <v>FIXED</v>
        <stp/>
        <stp>##V3_BDPV12</stp>
        <stp>XS0490093480 Corp</stp>
        <stp>cpn typ</stp>
        <stp>[AutoPrice 28.xlsm]front!R65C5</stp>
        <tr r="E65" s="1"/>
      </tp>
      <tp t="s">
        <v>CALLABLE</v>
        <stp/>
        <stp>##V3_BDPV12</stp>
        <stp>DE000A1R0410 Corp</stp>
        <stp>mty_typ</stp>
        <stp>[AutoPrice 28.xlsm]front!R1023C6</stp>
        <tr r="F1023" s="1"/>
      </tp>
    </main>
    <main first="bloomberg.rtd">
      <tp>
        <v>116.84399999999999</v>
        <stp/>
        <stp>##V3_BDPV12</stp>
        <stp>DE000A1RE1Q3 @CBKG Corp</stp>
        <stp>bid</stp>
        <stp>[AutoPrice 28.xlsm]front!R88C12</stp>
        <tr r="L88" s="1"/>
      </tp>
    </main>
    <main first="bloomberg.rtd">
      <tp>
        <v>5</v>
        <stp/>
        <stp>##V3_BDPV12</stp>
        <stp>DE000A0TKBM0 @bgn  Corp</stp>
        <stp>coupon</stp>
        <stp>[AutoPrice 28.xlsm]front!R929C42</stp>
        <tr r="AP929" s="1"/>
      </tp>
      <tp>
        <v>6.25</v>
        <stp/>
        <stp>##V3_BDPV12</stp>
        <stp>XS0604641034 @cbbt  Corp</stp>
        <stp>coupon</stp>
        <stp>[AutoPrice 28.xlsm]front!R779C42</stp>
        <tr r="AP779" s="1"/>
      </tp>
      <tp>
        <v>1.75</v>
        <stp/>
        <stp>##V3_BDPV12</stp>
        <stp>XS1061697568 @cbbt  Corp</stp>
        <stp>coupon</stp>
        <stp>[AutoPrice 28.xlsm]front!R544C42</stp>
        <tr r="AP544" s="1"/>
      </tp>
      <tp>
        <v>2.5</v>
        <stp/>
        <stp>##V3_BDPV12</stp>
        <stp>XS0903136736 @cbbt  Corp</stp>
        <stp>coupon</stp>
        <stp>[AutoPrice 28.xlsm]front!R726C42</stp>
        <tr r="AP726" s="1"/>
      </tp>
      <tp>
        <v>3.5</v>
        <stp/>
        <stp>##V3_BDPV12</stp>
        <stp>XS0760187400 @cbbt  Corp</stp>
        <stp>coupon</stp>
        <stp>[AutoPrice 28.xlsm]front!R725C42</stp>
        <tr r="AP725" s="1"/>
      </tp>
      <tp>
        <v>4.5</v>
        <stp/>
        <stp>##V3_BDPV12</stp>
        <stp>DE000A1HG1L4 @bgn  Corp</stp>
        <stp>coupon</stp>
        <stp>[AutoPrice 28.xlsm]front!R55C42</stp>
        <tr r="AP55" s="1"/>
      </tp>
    </main>
    <main first="connect.rtdsub">
      <tp t="s">
        <v>#N/A</v>
        <stp/>
        <stp>EBOND_POSITION|142977=21173515</stp>
        <stp>AMOUNT</stp>
        <stp>RMDS</stp>
        <stp/>
        <stp/>
        <tr r="G1229" s="1"/>
      </tp>
      <tp>
        <v>2700000</v>
        <stp/>
        <stp>EBOND_POSITION|140142=13778197</stp>
        <stp>AMOUNT</stp>
        <stp>RMDS</stp>
        <stp/>
        <stp/>
        <tr r="G1194" s="1"/>
      </tp>
      <tp>
        <v>100000</v>
        <stp/>
        <stp>EBOND_POSITION|142977=17062554</stp>
        <stp>AMOUNT</stp>
        <stp>RMDS</stp>
        <stp/>
        <stp/>
        <tr r="G1244" s="1"/>
      </tp>
      <tp>
        <v>0</v>
        <stp/>
        <stp>EBOND_POSITION|142977=21067934</stp>
        <stp>AMOUNT</stp>
        <stp>RMDS</stp>
        <stp/>
        <stp/>
        <tr r="G1232" s="1"/>
      </tp>
      <tp>
        <v>-1972000</v>
        <stp/>
        <stp>EBOND_POSITION|142977=21137091</stp>
        <stp>AMOUNT</stp>
        <stp>RMDS</stp>
        <stp/>
        <stp/>
        <tr r="G1238" s="1"/>
      </tp>
      <tp>
        <v>2100000</v>
        <stp/>
        <stp>EBOND_POSITION|142977=16558967</stp>
        <stp>AMOUNT</stp>
        <stp>RMDS</stp>
        <stp/>
        <stp/>
        <tr r="G1265" s="1"/>
      </tp>
      <tp>
        <v>498000</v>
        <stp/>
        <stp>EBOND_POSITION|140433=16564356</stp>
        <stp>AMOUNT</stp>
        <stp>RMDS</stp>
        <stp/>
        <stp/>
        <tr r="G180" s="1"/>
      </tp>
      <tp t="s">
        <v>#N/A</v>
        <stp/>
        <stp>EBOND_POSITION|140142=19442264</stp>
        <stp>AMOUNT</stp>
        <stp>RMDS</stp>
        <stp/>
        <stp/>
        <tr r="G1186" s="1"/>
      </tp>
      <tp t="s">
        <v>#N/A</v>
        <stp/>
        <stp>EBOND_POSITION|140433=16016881</stp>
        <stp>AMOUNT</stp>
        <stp>RMDS</stp>
        <stp/>
        <stp/>
        <tr r="G204" s="1"/>
      </tp>
      <tp>
        <v>1828000</v>
        <stp/>
        <stp>EBOND_POSITION|140433=18096969</stp>
        <stp>AMOUNT</stp>
        <stp>RMDS</stp>
        <stp/>
        <stp/>
        <tr r="G212" s="1"/>
      </tp>
      <tp>
        <v>-2800000</v>
        <stp/>
        <stp>EBOND_POSITION|140142=19584928</stp>
        <stp>AMOUNT</stp>
        <stp>RMDS</stp>
        <stp/>
        <stp/>
        <tr r="G1179" s="1"/>
      </tp>
      <tp>
        <v>2760000</v>
        <stp/>
        <stp>EBOND_POSITION|140433=13631683</stp>
        <stp>AMOUNT</stp>
        <stp>RMDS</stp>
        <stp/>
        <stp/>
        <tr r="G202" s="1"/>
      </tp>
      <tp>
        <v>0</v>
        <stp/>
        <stp>EBOND_POSITION|140142=16584588</stp>
        <stp>AMOUNT</stp>
        <stp>RMDS</stp>
        <stp/>
        <stp/>
        <tr r="G1203" s="1"/>
      </tp>
      <tp>
        <v>0</v>
        <stp/>
        <stp>EBOND_POSITION|140433=21073897</stp>
        <stp>AMOUNT</stp>
        <stp>RMDS</stp>
        <stp/>
        <stp/>
        <tr r="G161" s="1"/>
      </tp>
      <tp>
        <v>1229000</v>
        <stp/>
        <stp>EBOND_POSITION|140142=21074097</stp>
        <stp>AMOUNT</stp>
        <stp>RMDS</stp>
        <stp/>
        <stp/>
        <tr r="G1165" s="1"/>
      </tp>
    </main>
    <main first="bloomberg.rtd">
      <tp>
        <v>5.625</v>
        <stp/>
        <stp>##V3_BDPV12</stp>
        <stp>DE000A0TKUU3 @bgn  Corp</stp>
        <stp>coupon</stp>
        <stp>[AutoPrice 28.xlsm]front!R968C42</stp>
        <tr r="AP968" s="1"/>
      </tp>
      <tp>
        <v>4.5999999999999996</v>
        <stp/>
        <stp>##V3_BDPV12</stp>
        <stp>USF7806FQF10 @bgn  Corp</stp>
        <stp>coupon</stp>
        <stp>[AutoPrice 28.xlsm]front!R853C42</stp>
        <tr r="AP853" s="1"/>
      </tp>
    </main>
    <main first="connect.rtdsub">
      <tp t="s">
        <v>m</v>
        <stp/>
        <stp>EBOND_LDN|21239289</stp>
        <stp>-20268</stp>
        <stp>RMDS</stp>
        <stp/>
        <stp/>
        <tr r="I476" s="1"/>
      </tp>
      <tp t="s">
        <v>.4</v>
        <stp/>
        <stp>EBOND_LDN|21239289</stp>
        <stp>-20270</stp>
        <stp>RMDS</stp>
        <stp/>
        <stp/>
        <tr r="J476" s="1"/>
      </tp>
      <tp t="s">
        <v>on</v>
        <stp/>
        <stp>EBOND_LDN|21239289</stp>
        <stp>-20271</stp>
        <stp>RMDS</stp>
        <stp/>
        <stp/>
        <tr r="K476" s="1"/>
      </tp>
      <tp t="s">
        <v>#Stale</v>
        <stp/>
        <stp>EBOND_LDN|21139589</stp>
        <stp>-20271</stp>
        <stp>RMDS</stp>
        <stp/>
        <stp/>
        <tr r="K797" s="1"/>
      </tp>
      <tp t="s">
        <v>#Stale</v>
        <stp/>
        <stp>EBOND_LDN|21139589</stp>
        <stp>-20270</stp>
        <stp>RMDS</stp>
        <stp/>
        <stp/>
        <tr r="J797" s="1"/>
      </tp>
      <tp t="s">
        <v>#Stale</v>
        <stp/>
        <stp>EBOND_LDN|21139589</stp>
        <stp>-20268</stp>
        <stp>RMDS</stp>
        <stp/>
        <stp/>
        <tr r="I797" s="1"/>
      </tp>
      <tp t="s">
        <v>.32</v>
        <stp/>
        <stp>EBOND_LDN|21139959</stp>
        <stp>-20270</stp>
        <stp>RMDS</stp>
        <stp/>
        <stp/>
        <tr r="J573" s="1"/>
      </tp>
      <tp t="s">
        <v>on</v>
        <stp/>
        <stp>EBOND_LDN|21139959</stp>
        <stp>-20271</stp>
        <stp>RMDS</stp>
        <stp/>
        <stp/>
        <tr r="K573" s="1"/>
      </tp>
      <tp t="s">
        <v>s</v>
        <stp/>
        <stp>EBOND_LDN|21139959</stp>
        <stp>-20268</stp>
        <stp>RMDS</stp>
        <stp/>
        <stp/>
        <tr r="I573" s="1"/>
      </tp>
      <tp t="s">
        <v>b</v>
        <stp/>
        <stp>EBOND_LDN|10428328</stp>
        <stp>-20268</stp>
        <stp>RMDS</stp>
        <stp/>
        <stp/>
        <tr r="I1091" s="1"/>
      </tp>
      <tp t="s">
        <v>-</v>
        <stp/>
        <stp>EBOND_LDN|10428328</stp>
        <stp>-20270</stp>
        <stp>RMDS</stp>
        <stp/>
        <stp/>
        <tr r="J1091" s="1"/>
      </tp>
      <tp t="s">
        <v>on</v>
        <stp/>
        <stp>EBOND_LDN|10428328</stp>
        <stp>-20271</stp>
        <stp>RMDS</stp>
        <stp/>
        <stp/>
        <tr r="K1091" s="1"/>
      </tp>
      <tp t="s">
        <v>.3</v>
        <stp/>
        <stp>EBOND_LDN|17138999</stp>
        <stp>-20270</stp>
        <stp>RMDS</stp>
        <stp/>
        <stp/>
        <tr r="J678" s="1"/>
      </tp>
      <tp t="s">
        <v>on</v>
        <stp/>
        <stp>EBOND_LDN|17138999</stp>
        <stp>-20271</stp>
        <stp>RMDS</stp>
        <stp/>
        <stp/>
        <tr r="K678" s="1"/>
      </tp>
      <tp t="s">
        <v>s</v>
        <stp/>
        <stp>EBOND_LDN|17138999</stp>
        <stp>-20268</stp>
        <stp>RMDS</stp>
        <stp/>
        <stp/>
        <tr r="I678" s="1"/>
      </tp>
      <tp t="s">
        <v>b</v>
        <stp/>
        <stp>EBOND_LDN|19928448</stp>
        <stp>-20268</stp>
        <stp>RMDS</stp>
        <stp/>
        <stp/>
        <tr r="I1256" s="1"/>
      </tp>
      <tp t="s">
        <v>on</v>
        <stp/>
        <stp>EBOND_LDN|19928448</stp>
        <stp>-20271</stp>
        <stp>RMDS</stp>
        <stp/>
        <stp/>
        <tr r="K1256" s="1"/>
      </tp>
      <tp t="s">
        <v>.5</v>
        <stp/>
        <stp>EBOND_LDN|19928448</stp>
        <stp>-20270</stp>
        <stp>RMDS</stp>
        <stp/>
        <stp/>
        <tr r="J1256" s="1"/>
      </tp>
      <tp t="s">
        <v>on</v>
        <stp/>
        <stp>EBOND_LDN|14439699</stp>
        <stp>-20271</stp>
        <stp>RMDS</stp>
        <stp/>
        <stp/>
        <tr r="K703" s="1"/>
      </tp>
      <tp t="s">
        <v>.25</v>
        <stp/>
        <stp>EBOND_LDN|14439699</stp>
        <stp>-20270</stp>
        <stp>RMDS</stp>
        <stp/>
        <stp/>
        <tr r="J703" s="1"/>
      </tp>
      <tp t="s">
        <v>1</v>
        <stp/>
        <stp>EBOND_LDN|12789072</stp>
        <stp>-20270</stp>
        <stp>RMDS</stp>
        <stp/>
        <stp/>
        <tr r="J154" s="1"/>
      </tp>
      <tp t="s">
        <v>on</v>
        <stp/>
        <stp>EBOND_LDN|12789072</stp>
        <stp>-20271</stp>
        <stp>RMDS</stp>
        <stp/>
        <stp/>
        <tr r="K154" s="1"/>
      </tp>
      <tp t="s">
        <v>m</v>
        <stp/>
        <stp>EBOND_LDN|12789072</stp>
        <stp>-20268</stp>
        <stp>RMDS</stp>
        <stp/>
        <stp/>
        <tr r="I154" s="1"/>
      </tp>
      <tp t="s">
        <v>m</v>
        <stp/>
        <stp>EBOND_LDN|14439699</stp>
        <stp>-20268</stp>
        <stp>RMDS</stp>
        <stp/>
        <stp/>
        <tr r="I703" s="1"/>
      </tp>
      <tp t="s">
        <v>b</v>
        <stp/>
        <stp>EBOND_LDN|10629748</stp>
        <stp>-20268</stp>
        <stp>RMDS</stp>
        <stp/>
        <stp/>
        <tr r="I224" s="1"/>
      </tp>
      <tp t="s">
        <v>0.5</v>
        <stp/>
        <stp>EBOND_LDN|10629748</stp>
        <stp>-20270</stp>
        <stp>RMDS</stp>
        <stp/>
        <stp/>
        <tr r="J224" s="1"/>
      </tp>
      <tp t="s">
        <v>on</v>
        <stp/>
        <stp>EBOND_LDN|10629748</stp>
        <stp>-20271</stp>
        <stp>RMDS</stp>
        <stp/>
        <stp/>
        <tr r="K224" s="1"/>
      </tp>
      <tp t="s">
        <v>m</v>
        <stp/>
        <stp>EBOND_LDN|10489962</stp>
        <stp>-20268</stp>
        <stp>RMDS</stp>
        <stp/>
        <stp/>
        <tr r="I1086" s="1"/>
      </tp>
      <tp t="s">
        <v>.6</v>
        <stp/>
        <stp>EBOND_LDN|10489962</stp>
        <stp>-20270</stp>
        <stp>RMDS</stp>
        <stp/>
        <stp/>
        <tr r="J1086" s="1"/>
      </tp>
      <tp t="s">
        <v>on</v>
        <stp/>
        <stp>EBOND_LDN|10489962</stp>
        <stp>-20271</stp>
        <stp>RMDS</stp>
        <stp/>
        <stp/>
        <tr r="K1086" s="1"/>
      </tp>
      <tp>
        <v>85.794528549979006</v>
        <stp/>
        <stp>EBOND_LDN|14859447</stp>
        <stp>-18562</stp>
        <stp>RMDS</stp>
        <stp/>
        <stp/>
        <tr r="AS599" s="1"/>
      </tp>
      <tp>
        <v>89.043515680051996</v>
        <stp/>
        <stp>EBOND_LDN|14859447</stp>
        <stp>-18560</stp>
        <stp>RMDS</stp>
        <stp/>
        <stp/>
        <tr r="AR599" s="1"/>
      </tp>
      <tp>
        <v>119.365257726462</v>
        <stp/>
        <stp>EBOND_LDN|16079655</stp>
        <stp>-18562</stp>
        <stp>RMDS</stp>
        <stp/>
        <stp/>
        <tr r="AS959" s="1"/>
      </tp>
      <tp>
        <v>128.47191677530799</v>
        <stp/>
        <stp>EBOND_LDN|16079655</stp>
        <stp>-18560</stp>
        <stp>RMDS</stp>
        <stp/>
        <stp/>
        <tr r="AR959" s="1"/>
      </tp>
      <tp>
        <v>45.700300828709999</v>
        <stp/>
        <stp>EBOND_LDN|16709272</stp>
        <stp>-18562</stp>
        <stp>RMDS</stp>
        <stp/>
        <stp/>
        <tr r="AS873" s="1"/>
      </tp>
      <tp>
        <v>48.894236003118003</v>
        <stp/>
        <stp>EBOND_LDN|16709272</stp>
        <stp>-18560</stp>
        <stp>RMDS</stp>
        <stp/>
        <stp/>
        <tr r="AR873" s="1"/>
      </tp>
      <tp>
        <v>86.793158522352996</v>
        <stp/>
        <stp>EBOND_LDN|10159827</stp>
        <stp>-18560</stp>
        <stp>RMDS</stp>
        <stp/>
        <stp/>
        <tr r="AR852" s="1"/>
      </tp>
      <tp>
        <v>75.702213037853994</v>
        <stp/>
        <stp>EBOND_LDN|10159827</stp>
        <stp>-18562</stp>
        <stp>RMDS</stp>
        <stp/>
        <stp/>
        <tr r="AS852" s="1"/>
      </tp>
      <tp>
        <v>0</v>
        <stp/>
        <stp>EBOND_LDN|17309832</stp>
        <stp>-18562</stp>
        <stp>RMDS</stp>
        <stp/>
        <stp/>
        <tr r="AS1102" s="1"/>
      </tp>
      <tp>
        <v>0</v>
        <stp/>
        <stp>EBOND_LDN|17309832</stp>
        <stp>-18560</stp>
        <stp>RMDS</stp>
        <stp/>
        <stp/>
        <tr r="AR1102" s="1"/>
      </tp>
      <tp>
        <v>97.844316512583006</v>
        <stp/>
        <stp>EBOND_LDN|17938581</stp>
        <stp>-18562</stp>
        <stp>RMDS</stp>
        <stp/>
        <stp/>
        <tr r="AS693" s="1"/>
      </tp>
      <tp>
        <v>102.879663483885</v>
        <stp/>
        <stp>EBOND_LDN|17938581</stp>
        <stp>-18560</stp>
        <stp>RMDS</stp>
        <stp/>
        <stp/>
        <tr r="AR693" s="1"/>
      </tp>
      <tp>
        <v>47.388184824825998</v>
        <stp/>
        <stp>EBOND_LDN|11818033</stp>
        <stp>-18560</stp>
        <stp>RMDS</stp>
        <stp/>
        <stp/>
        <tr r="AR413" s="1"/>
      </tp>
      <tp>
        <v>39.711262504479002</v>
        <stp/>
        <stp>EBOND_LDN|11818033</stp>
        <stp>-18562</stp>
        <stp>RMDS</stp>
        <stp/>
        <stp/>
        <tr r="AS413" s="1"/>
      </tp>
      <tp>
        <v>42.364771958654003</v>
        <stp/>
        <stp>EBOND_LDN|17138601</stp>
        <stp>-18562</stp>
        <stp>RMDS</stp>
        <stp/>
        <stp/>
        <tr r="AS784" s="1"/>
      </tp>
      <tp>
        <v>47.220685934727001</v>
        <stp/>
        <stp>EBOND_LDN|17138601</stp>
        <stp>-18560</stp>
        <stp>RMDS</stp>
        <stp/>
        <stp/>
        <tr r="AR784" s="1"/>
      </tp>
      <tp>
        <v>193.84319501493999</v>
        <stp/>
        <stp>EBOND_LDN|19228840</stp>
        <stp>-18560</stp>
        <stp>RMDS</stp>
        <stp/>
        <stp/>
        <tr r="AR543" s="1"/>
      </tp>
      <tp>
        <v>180.44541771955701</v>
        <stp/>
        <stp>EBOND_LDN|19228840</stp>
        <stp>-18562</stp>
        <stp>RMDS</stp>
        <stp/>
        <stp/>
        <tr r="AS543" s="1"/>
      </tp>
      <tp>
        <v>95.919233479601004</v>
        <stp/>
        <stp>EBOND_LDN|14438101</stp>
        <stp>-18562</stp>
        <stp>RMDS</stp>
        <stp/>
        <stp/>
        <tr r="AS654" s="1"/>
      </tp>
      <tp>
        <v>99.165048940195007</v>
        <stp/>
        <stp>EBOND_LDN|14438101</stp>
        <stp>-18560</stp>
        <stp>RMDS</stp>
        <stp/>
        <stp/>
        <tr r="AR654" s="1"/>
      </tp>
      <tp>
        <v>61.84975564434</v>
        <stp/>
        <stp>EBOND_LDN|15318123</stp>
        <stp>-18562</stp>
        <stp>RMDS</stp>
        <stp/>
        <stp/>
        <tr r="AS795" s="1"/>
      </tp>
      <tp>
        <v>67.563401742991005</v>
        <stp/>
        <stp>EBOND_LDN|15318123</stp>
        <stp>-18560</stp>
        <stp>RMDS</stp>
        <stp/>
        <stp/>
        <tr r="AR795" s="1"/>
      </tp>
      <tp>
        <v>60.628271910626999</v>
        <stp/>
        <stp>EBOND_LDN|19078385</stp>
        <stp>-18562</stp>
        <stp>RMDS</stp>
        <stp/>
        <stp/>
        <tr r="AS775" s="1"/>
      </tp>
      <tp>
        <v>63.906101793422998</v>
        <stp/>
        <stp>EBOND_LDN|19078385</stp>
        <stp>-18560</stp>
        <stp>RMDS</stp>
        <stp/>
        <stp/>
        <tr r="AR775" s="1"/>
      </tp>
      <tp>
        <v>124.320539064076</v>
        <stp/>
        <stp>EBOND_LDN|19948096</stp>
        <stp>-18562</stp>
        <stp>RMDS</stp>
        <stp/>
        <stp/>
        <tr r="AS682" s="1"/>
      </tp>
      <tp>
        <v>127.665821977325</v>
        <stp/>
        <stp>EBOND_LDN|19948096</stp>
        <stp>-18560</stp>
        <stp>RMDS</stp>
        <stp/>
        <stp/>
        <tr r="AR682" s="1"/>
      </tp>
      <tp>
        <v>0</v>
        <stp/>
        <stp>EBOND_LDN|16558967</stp>
        <stp>-18560</stp>
        <stp>RMDS</stp>
        <stp/>
        <stp/>
        <tr r="AR1265" s="1"/>
      </tp>
      <tp>
        <v>0</v>
        <stp/>
        <stp>EBOND_LDN|16558967</stp>
        <stp>-18562</stp>
        <stp>RMDS</stp>
        <stp/>
        <stp/>
        <tr r="AS1265" s="1"/>
      </tp>
      <tp>
        <v>58.989051756527999</v>
        <stp/>
        <stp>EBOND_LDN|21148546</stp>
        <stp>-18562</stp>
        <stp>RMDS</stp>
        <stp/>
        <stp/>
        <tr r="AS310" s="1"/>
      </tp>
      <tp>
        <v>63.596532268019999</v>
        <stp/>
        <stp>EBOND_LDN|21148546</stp>
        <stp>-18560</stp>
        <stp>RMDS</stp>
        <stp/>
        <stp/>
        <tr r="AR310" s="1"/>
      </tp>
      <tp>
        <v>81.954906776719994</v>
        <stp/>
        <stp>EBOND_LDN|21108822</stp>
        <stp>-18560</stp>
        <stp>RMDS</stp>
        <stp/>
        <stp/>
        <tr r="AR1136" s="1"/>
      </tp>
      <tp>
        <v>78.557305293713</v>
        <stp/>
        <stp>EBOND_LDN|21108822</stp>
        <stp>-18562</stp>
        <stp>RMDS</stp>
        <stp/>
        <stp/>
        <tr r="AS1136" s="1"/>
      </tp>
      <tp>
        <v>104.515791999321</v>
        <stp/>
        <stp>EBOND_LDN|21239291</stp>
        <stp>-18560</stp>
        <stp>RMDS</stp>
        <stp/>
        <stp/>
        <tr r="AR477" s="1"/>
      </tp>
      <tp>
        <v>104.515791999321</v>
        <stp/>
        <stp>EBOND_LDN|21239291</stp>
        <stp>-18562</stp>
        <stp>RMDS</stp>
        <stp/>
        <stp/>
        <tr r="AS477" s="1"/>
      </tp>
      <tp>
        <v>64.690415272611006</v>
        <stp/>
        <stp>EBOND_LDN|21159597</stp>
        <stp>-18562</stp>
        <stp>RMDS</stp>
        <stp/>
        <stp/>
        <tr r="AS378" s="1"/>
      </tp>
      <tp>
        <v>69.858392796301999</v>
        <stp/>
        <stp>EBOND_LDN|21159597</stp>
        <stp>-18560</stp>
        <stp>RMDS</stp>
        <stp/>
        <stp/>
        <tr r="AR378" s="1"/>
      </tp>
      <tp t="s">
        <v>1</v>
        <stp/>
        <stp>EBOND_LDN|15322798</stp>
        <stp>-20270</stp>
        <stp>RMDS</stp>
        <stp/>
        <stp/>
        <tr r="J1166" s="1"/>
      </tp>
      <tp t="s">
        <v>on</v>
        <stp/>
        <stp>EBOND_LDN|15322798</stp>
        <stp>-20271</stp>
        <stp>RMDS</stp>
        <stp/>
        <stp/>
        <tr r="K1166" s="1"/>
      </tp>
      <tp t="s">
        <v>b</v>
        <stp/>
        <stp>EBOND_LDN|15322798</stp>
        <stp>-20268</stp>
        <stp>RMDS</stp>
        <stp/>
        <stp/>
        <tr r="I1166" s="1"/>
      </tp>
      <tp>
        <v>62.266106544338001</v>
        <stp/>
        <stp>EBOND_LDN|12065314</stp>
        <stp>-18562</stp>
        <stp>RMDS</stp>
        <stp/>
        <stp/>
        <tr r="AS687" s="1"/>
      </tp>
      <tp>
        <v>76.861078879572005</v>
        <stp/>
        <stp>EBOND_LDN|12065314</stp>
        <stp>-18560</stp>
        <stp>RMDS</stp>
        <stp/>
        <stp/>
        <tr r="AR687" s="1"/>
      </tp>
      <tp>
        <v>91.451955516512996</v>
        <stp/>
        <stp>EBOND_LDN|14525520</stp>
        <stp>-18560</stp>
        <stp>RMDS</stp>
        <stp/>
        <stp/>
        <tr r="AR1158" s="1"/>
      </tp>
      <tp>
        <v>85.710286458772998</v>
        <stp/>
        <stp>EBOND_LDN|14525520</stp>
        <stp>-18562</stp>
        <stp>RMDS</stp>
        <stp/>
        <stp/>
        <tr r="AS1158" s="1"/>
      </tp>
      <tp t="s">
        <v>m</v>
        <stp/>
        <stp>EBOND_LDN|21231409</stp>
        <stp>-20268</stp>
        <stp>RMDS</stp>
        <stp/>
        <stp/>
        <tr r="I561" s="1"/>
      </tp>
      <tp t="s">
        <v>.7</v>
        <stp/>
        <stp>EBOND_LDN|21231409</stp>
        <stp>-20270</stp>
        <stp>RMDS</stp>
        <stp/>
        <stp/>
        <tr r="J561" s="1"/>
      </tp>
      <tp t="s">
        <v>on</v>
        <stp/>
        <stp>EBOND_LDN|21231409</stp>
        <stp>-20271</stp>
        <stp>RMDS</stp>
        <stp/>
        <stp/>
        <tr r="K561" s="1"/>
      </tp>
      <tp>
        <v>82.155671366787004</v>
        <stp/>
        <stp>EBOND_LDN|17435311</stp>
        <stp>-18562</stp>
        <stp>RMDS</stp>
        <stp/>
        <stp/>
        <tr r="AS493" s="1"/>
      </tp>
      <tp>
        <v>89.831403725998996</v>
        <stp/>
        <stp>EBOND_LDN|17435311</stp>
        <stp>-18560</stp>
        <stp>RMDS</stp>
        <stp/>
        <stp/>
        <tr r="AR493" s="1"/>
      </tp>
      <tp>
        <v>111.97977853143099</v>
        <stp/>
        <stp>EBOND_LDN|18455317</stp>
        <stp>-18562</stp>
        <stp>RMDS</stp>
        <stp/>
        <stp/>
        <tr r="AS1048" s="1"/>
      </tp>
      <tp>
        <v>124.89540881307499</v>
        <stp/>
        <stp>EBOND_LDN|18455317</stp>
        <stp>-18560</stp>
        <stp>RMDS</stp>
        <stp/>
        <stp/>
        <tr r="AR1048" s="1"/>
      </tp>
      <tp t="s">
        <v>m</v>
        <stp/>
        <stp>EBOND_LDN|17432809</stp>
        <stp>-20268</stp>
        <stp>RMDS</stp>
        <stp/>
        <stp/>
        <tr r="I863" s="1"/>
      </tp>
      <tp>
        <v>89.970346388728004</v>
        <stp/>
        <stp>EBOND_LDN|18235601</stp>
        <stp>-18560</stp>
        <stp>RMDS</stp>
        <stp/>
        <stp/>
        <tr r="AR1111" s="1"/>
      </tp>
      <tp>
        <v>82.537707881106996</v>
        <stp/>
        <stp>EBOND_LDN|18235601</stp>
        <stp>-18562</stp>
        <stp>RMDS</stp>
        <stp/>
        <stp/>
        <tr r="AS1111" s="1"/>
      </tp>
      <tp t="s">
        <v>1</v>
        <stp/>
        <stp>EBOND_LDN|17432809</stp>
        <stp>-20270</stp>
        <stp>RMDS</stp>
        <stp/>
        <stp/>
        <tr r="J863" s="1"/>
      </tp>
      <tp t="s">
        <v>on</v>
        <stp/>
        <stp>EBOND_LDN|17432809</stp>
        <stp>-20271</stp>
        <stp>RMDS</stp>
        <stp/>
        <stp/>
        <tr r="K863" s="1"/>
      </tp>
      <tp>
        <v>82.786900559925002</v>
        <stp/>
        <stp>EBOND_LDN|18455487</stp>
        <stp>-18562</stp>
        <stp>RMDS</stp>
        <stp/>
        <stp/>
        <tr r="AS360" s="1"/>
      </tp>
      <tp>
        <v>88.598240885552002</v>
        <stp/>
        <stp>EBOND_LDN|18455487</stp>
        <stp>-18560</stp>
        <stp>RMDS</stp>
        <stp/>
        <stp/>
        <tr r="AR360" s="1"/>
      </tp>
      <tp>
        <v>74.677870617642995</v>
        <stp/>
        <stp>EBOND_LDN|21157327</stp>
        <stp>-18560</stp>
        <stp>RMDS</stp>
        <stp/>
        <stp/>
        <tr r="AR1040" s="1"/>
      </tp>
      <tp>
        <v>158.73143623093799</v>
        <stp/>
        <stp>EBOND_LDN|21157317</stp>
        <stp>-18562</stp>
        <stp>RMDS</stp>
        <stp/>
        <stp/>
        <tr r="AS962" s="1"/>
      </tp>
      <tp>
        <v>69.078184892707995</v>
        <stp/>
        <stp>EBOND_LDN|21157327</stp>
        <stp>-18562</stp>
        <stp>RMDS</stp>
        <stp/>
        <stp/>
        <tr r="AS1040" s="1"/>
      </tp>
      <tp>
        <v>163.58649684980901</v>
        <stp/>
        <stp>EBOND_LDN|21157317</stp>
        <stp>-18560</stp>
        <stp>RMDS</stp>
        <stp/>
        <stp/>
        <tr r="AR962" s="1"/>
      </tp>
      <tp>
        <v>0</v>
        <stp/>
        <stp>EBOND_LDN|21137091</stp>
        <stp>-18562</stp>
        <stp>RMDS</stp>
        <stp/>
        <stp/>
        <tr r="AS1238" s="1"/>
      </tp>
      <tp>
        <v>0</v>
        <stp/>
        <stp>EBOND_LDN|21137091</stp>
        <stp>-18560</stp>
        <stp>RMDS</stp>
        <stp/>
        <stp/>
        <tr r="AR1238" s="1"/>
      </tp>
      <tp>
        <v>142.21346833473299</v>
        <stp/>
        <stp>EBOND_LDN|20027120</stp>
        <stp>-18560</stp>
        <stp>RMDS</stp>
        <stp/>
        <stp/>
        <tr r="AR913" s="1"/>
      </tp>
      <tp>
        <v>134.09584148712</v>
        <stp/>
        <stp>EBOND_LDN|20027120</stp>
        <stp>-18562</stp>
        <stp>RMDS</stp>
        <stp/>
        <stp/>
        <tr r="AS913" s="1"/>
      </tp>
      <tp>
        <v>19.815635973252</v>
        <stp/>
        <stp>EBOND_LDN|13404382</stp>
        <stp>-18562</stp>
        <stp>RMDS</stp>
        <stp/>
        <stp/>
        <tr r="AS11" s="1"/>
      </tp>
      <tp>
        <v>33.903831132294002</v>
        <stp/>
        <stp>EBOND_LDN|13404382</stp>
        <stp>-18560</stp>
        <stp>RMDS</stp>
        <stp/>
        <stp/>
        <tr r="AR11" s="1"/>
      </tp>
      <tp t="s">
        <v>0.3</v>
        <stp/>
        <stp>EBOND_LDN|10383652</stp>
        <stp>-20270</stp>
        <stp>RMDS</stp>
        <stp/>
        <stp/>
        <tr r="J854" s="1"/>
      </tp>
      <tp t="s">
        <v>on</v>
        <stp/>
        <stp>EBOND_LDN|10383652</stp>
        <stp>-20271</stp>
        <stp>RMDS</stp>
        <stp/>
        <stp/>
        <tr r="K854" s="1"/>
      </tp>
      <tp t="s">
        <v>bb</v>
        <stp/>
        <stp>EBOND_LDN|10383652</stp>
        <stp>-20268</stp>
        <stp>RMDS</stp>
        <stp/>
        <stp/>
        <tr r="I854" s="1"/>
      </tp>
      <tp>
        <v>64.829044055595006</v>
        <stp/>
        <stp>EBOND_LDN|19964154</stp>
        <stp>-18562</stp>
        <stp>RMDS</stp>
        <stp/>
        <stp/>
        <tr r="AS210" s="1"/>
      </tp>
      <tp>
        <v>69.382278739512003</v>
        <stp/>
        <stp>EBOND_LDN|19964154</stp>
        <stp>-18560</stp>
        <stp>RMDS</stp>
        <stp/>
        <stp/>
        <tr r="AR210" s="1"/>
      </tp>
      <tp>
        <v>0</v>
        <stp/>
        <stp>EBOND_LDN|21067934</stp>
        <stp>-18560</stp>
        <stp>RMDS</stp>
        <stp/>
        <stp/>
        <tr r="AR1232" s="1"/>
      </tp>
      <tp>
        <v>0</v>
        <stp/>
        <stp>EBOND_LDN|21067934</stp>
        <stp>-18562</stp>
        <stp>RMDS</stp>
        <stp/>
        <stp/>
        <tr r="AS1232" s="1"/>
      </tp>
      <tp>
        <v>130.94894454522299</v>
        <stp/>
        <stp>EBOND_LDN|10724820</stp>
        <stp>-18562</stp>
        <stp>RMDS</stp>
        <stp/>
        <stp/>
        <tr r="AS829" s="1"/>
      </tp>
      <tp>
        <v>145.494442211212</v>
        <stp/>
        <stp>EBOND_LDN|10724820</stp>
        <stp>-18560</stp>
        <stp>RMDS</stp>
        <stp/>
        <stp/>
        <tr r="AR829" s="1"/>
      </tp>
      <tp>
        <v>75</v>
        <stp/>
        <stp>EBOND_LDN|18944716</stp>
        <stp>-18562</stp>
        <stp>RMDS</stp>
        <stp/>
        <stp/>
        <tr r="AS892" s="1"/>
      </tp>
      <tp>
        <v>80</v>
        <stp/>
        <stp>EBOND_LDN|18944716</stp>
        <stp>-18560</stp>
        <stp>RMDS</stp>
        <stp/>
        <stp/>
        <tr r="AR892" s="1"/>
      </tp>
      <tp>
        <v>86.221518962584</v>
        <stp/>
        <stp>EBOND_LDN|19154487</stp>
        <stp>-18562</stp>
        <stp>RMDS</stp>
        <stp/>
        <stp/>
        <tr r="AS335" s="1"/>
      </tp>
      <tp>
        <v>91.045672621144007</v>
        <stp/>
        <stp>EBOND_LDN|19154487</stp>
        <stp>-18560</stp>
        <stp>RMDS</stp>
        <stp/>
        <stp/>
        <tr r="AR335" s="1"/>
      </tp>
      <tp t="s">
        <v>m</v>
        <stp/>
        <stp>EBOND_LDN|19723448</stp>
        <stp>-20268</stp>
        <stp>RMDS</stp>
        <stp/>
        <stp/>
        <tr r="I1228" s="1"/>
      </tp>
      <tp t="s">
        <v>on</v>
        <stp/>
        <stp>EBOND_LDN|19723448</stp>
        <stp>-20271</stp>
        <stp>RMDS</stp>
        <stp/>
        <stp/>
        <tr r="K1228" s="1"/>
      </tp>
      <tp t="s">
        <v>.5</v>
        <stp/>
        <stp>EBOND_LDN|19723448</stp>
        <stp>-20270</stp>
        <stp>RMDS</stp>
        <stp/>
        <stp/>
        <tr r="J1228" s="1"/>
      </tp>
      <tp>
        <v>59.966715861413</v>
        <stp/>
        <stp>EBOND_LDN|17137531</stp>
        <stp>-18560</stp>
        <stp>RMDS</stp>
        <stp/>
        <stp/>
        <tr r="AR796" s="1"/>
      </tp>
      <tp>
        <v>54.527805630181</v>
        <stp/>
        <stp>EBOND_LDN|17137531</stp>
        <stp>-18562</stp>
        <stp>RMDS</stp>
        <stp/>
        <stp/>
        <tr r="AS796" s="1"/>
      </tp>
      <tp>
        <v>81.835763511376996</v>
        <stp/>
        <stp>EBOND_LDN|19327810</stp>
        <stp>-18560</stp>
        <stp>RMDS</stp>
        <stp/>
        <stp/>
        <tr r="AR664" s="1"/>
      </tp>
      <tp>
        <v>58.967006524059002</v>
        <stp/>
        <stp>EBOND_LDN|19857887</stp>
        <stp>-18562</stp>
        <stp>RMDS</stp>
        <stp/>
        <stp/>
        <tr r="AS548" s="1"/>
      </tp>
      <tp>
        <v>78.553306461904</v>
        <stp/>
        <stp>EBOND_LDN|19327810</stp>
        <stp>-18562</stp>
        <stp>RMDS</stp>
        <stp/>
        <stp/>
        <tr r="AS664" s="1"/>
      </tp>
      <tp>
        <v>64.596690211533002</v>
        <stp/>
        <stp>EBOND_LDN|19857887</stp>
        <stp>-18560</stp>
        <stp>RMDS</stp>
        <stp/>
        <stp/>
        <tr r="AR548" s="1"/>
      </tp>
      <tp>
        <v>-47.529336785780004</v>
        <stp/>
        <stp>EBOND_LDN|15277465</stp>
        <stp>-18562</stp>
        <stp>RMDS</stp>
        <stp/>
        <stp/>
        <tr r="AS672" s="1"/>
      </tp>
      <tp>
        <v>59.461237953497999</v>
        <stp/>
        <stp>EBOND_LDN|15277465</stp>
        <stp>-18560</stp>
        <stp>RMDS</stp>
        <stp/>
        <stp/>
        <tr r="AR672" s="1"/>
      </tp>
      <tp t="s">
        <v>0.4</v>
        <stp/>
        <stp>EBOND_LDN|20123698</stp>
        <stp>-20270</stp>
        <stp>RMDS</stp>
        <stp/>
        <stp/>
        <tr r="J246" s="1"/>
      </tp>
      <tp t="s">
        <v>on</v>
        <stp/>
        <stp>EBOND_LDN|20123698</stp>
        <stp>-20271</stp>
        <stp>RMDS</stp>
        <stp/>
        <stp/>
        <tr r="K246" s="1"/>
      </tp>
      <tp t="s">
        <v>on</v>
        <stp/>
        <stp>EBOND_LDN|13420518</stp>
        <stp>-20271</stp>
        <stp>RMDS</stp>
        <stp/>
        <stp/>
        <tr r="K577" s="1"/>
      </tp>
      <tp t="s">
        <v>.3</v>
        <stp/>
        <stp>EBOND_LDN|13420518</stp>
        <stp>-20270</stp>
        <stp>RMDS</stp>
        <stp/>
        <stp/>
        <tr r="J577" s="1"/>
      </tp>
      <tp t="s">
        <v>bb</v>
        <stp/>
        <stp>EBOND_LDN|13420518</stp>
        <stp>-20268</stp>
        <stp>RMDS</stp>
        <stp/>
        <stp/>
        <tr r="I577" s="1"/>
      </tp>
      <tp>
        <v>104.954982200285</v>
        <stp/>
        <stp>EBOND_LDN|16217033</stp>
        <stp>-18562</stp>
        <stp>RMDS</stp>
        <stp/>
        <stp/>
        <tr r="AS1056" s="1"/>
      </tp>
      <tp t="s">
        <v>b</v>
        <stp/>
        <stp>EBOND_LDN|20123698</stp>
        <stp>-20268</stp>
        <stp>RMDS</stp>
        <stp/>
        <stp/>
        <tr r="I246" s="1"/>
      </tp>
      <tp>
        <v>112.815449420345</v>
        <stp/>
        <stp>EBOND_LDN|16217033</stp>
        <stp>-18560</stp>
        <stp>RMDS</stp>
        <stp/>
        <stp/>
        <tr r="AR1056" s="1"/>
      </tp>
      <tp>
        <v>208.07567495150701</v>
        <stp/>
        <stp>EBOND_LDN|16057257</stp>
        <stp>-18562</stp>
        <stp>RMDS</stp>
        <stp/>
        <stp/>
        <tr r="AS123" s="1"/>
      </tp>
      <tp>
        <v>220.01066537288199</v>
        <stp/>
        <stp>EBOND_LDN|16057257</stp>
        <stp>-18560</stp>
        <stp>RMDS</stp>
        <stp/>
        <stp/>
        <tr r="AR123" s="1"/>
      </tp>
      <tp>
        <v>180.006311937216</v>
        <stp/>
        <stp>EBOND_LDN|14657847</stp>
        <stp>-18560</stp>
        <stp>RMDS</stp>
        <stp/>
        <stp/>
        <tr r="AR986" s="1"/>
      </tp>
      <tp>
        <v>168.63021907011</v>
        <stp/>
        <stp>EBOND_LDN|14657847</stp>
        <stp>-18562</stp>
        <stp>RMDS</stp>
        <stp/>
        <stp/>
        <tr r="AS986" s="1"/>
      </tp>
      <tp>
        <v>0</v>
        <stp/>
        <stp>EBOND_LDN|20145876</stp>
        <stp>-18560</stp>
        <stp>RMDS</stp>
        <stp/>
        <stp/>
        <tr r="AR295" s="1"/>
      </tp>
      <tp>
        <v>0</v>
        <stp/>
        <stp>EBOND_LDN|20145876</stp>
        <stp>-18562</stp>
        <stp>RMDS</stp>
        <stp/>
        <stp/>
        <tr r="AS295" s="1"/>
      </tp>
      <tp t="s">
        <v>bb</v>
        <stp/>
        <stp>EBOND_LDN|17281892</stp>
        <stp>-20268</stp>
        <stp>RMDS</stp>
        <stp/>
        <stp/>
        <tr r="I1099" s="1"/>
      </tp>
      <tp t="s">
        <v>on</v>
        <stp/>
        <stp>EBOND_LDN|17281892</stp>
        <stp>-20271</stp>
        <stp>RMDS</stp>
        <stp/>
        <stp/>
        <tr r="K1099" s="1"/>
      </tp>
      <tp t="s">
        <v>1</v>
        <stp/>
        <stp>EBOND_LDN|17281892</stp>
        <stp>-20270</stp>
        <stp>RMDS</stp>
        <stp/>
        <stp/>
        <tr r="J1099" s="1"/>
      </tp>
      <tp t="s">
        <v>#Stale</v>
        <stp/>
        <stp>EBOND_LDN|21172355</stp>
        <stp>-18562</stp>
        <stp>RMDS</stp>
        <stp/>
        <stp/>
        <tr r="AS260" s="1"/>
      </tp>
      <tp t="s">
        <v>#Stale</v>
        <stp/>
        <stp>EBOND_LDN|21172355</stp>
        <stp>-18560</stp>
        <stp>RMDS</stp>
        <stp/>
        <stp/>
        <tr r="AR260" s="1"/>
      </tp>
      <tp>
        <v>89.809361212458995</v>
        <stp/>
        <stp>EBOND_LDN|13721900</stp>
        <stp>-18560</stp>
        <stp>RMDS</stp>
        <stp/>
        <stp/>
        <tr r="AR890" s="1"/>
      </tp>
      <tp>
        <v>75.539615103412999</v>
        <stp/>
        <stp>EBOND_LDN|13721900</stp>
        <stp>-18562</stp>
        <stp>RMDS</stp>
        <stp/>
        <stp/>
        <tr r="AS890" s="1"/>
      </tp>
      <tp>
        <v>110.091600892746</v>
        <stp/>
        <stp>EBOND_LDN|16641996</stp>
        <stp>-18560</stp>
        <stp>RMDS</stp>
        <stp/>
        <stp/>
        <tr r="AR1096" s="1"/>
      </tp>
      <tp>
        <v>99.145121145483998</v>
        <stp/>
        <stp>EBOND_LDN|16641996</stp>
        <stp>-18562</stp>
        <stp>RMDS</stp>
        <stp/>
        <stp/>
        <tr r="AS1096" s="1"/>
      </tp>
      <tp t="s">
        <v>.25</v>
        <stp/>
        <stp>EBOND_LDN|15427768</stp>
        <stp>-20270</stp>
        <stp>RMDS</stp>
        <stp/>
        <stp/>
        <tr r="J1207" s="1"/>
      </tp>
      <tp t="s">
        <v>on</v>
        <stp/>
        <stp>EBOND_LDN|15427768</stp>
        <stp>-20271</stp>
        <stp>RMDS</stp>
        <stp/>
        <stp/>
        <tr r="K1207" s="1"/>
      </tp>
      <tp t="s">
        <v>bb</v>
        <stp/>
        <stp>EBOND_LDN|15427768</stp>
        <stp>-20268</stp>
        <stp>RMDS</stp>
        <stp/>
        <stp/>
        <tr r="I1207" s="1"/>
      </tp>
      <tp>
        <v>182.713217499054</v>
        <stp/>
        <stp>EBOND_LDN|14450267</stp>
        <stp>-18560</stp>
        <stp>RMDS</stp>
        <stp/>
        <stp/>
        <tr r="AR1013" s="1"/>
      </tp>
      <tp>
        <v>175.76580740685901</v>
        <stp/>
        <stp>EBOND_LDN|14450267</stp>
        <stp>-18562</stp>
        <stp>RMDS</stp>
        <stp/>
        <stp/>
        <tr r="AS1013" s="1"/>
      </tp>
      <tp>
        <v>0</v>
        <stp/>
        <stp>EBOND_LDN|21173515</stp>
        <stp>-18562</stp>
        <stp>RMDS</stp>
        <stp/>
        <stp/>
        <tr r="AS1229" s="1"/>
      </tp>
      <tp>
        <v>0</v>
        <stp/>
        <stp>EBOND_LDN|21173515</stp>
        <stp>-18560</stp>
        <stp>RMDS</stp>
        <stp/>
        <stp/>
        <tr r="AR1229" s="1"/>
      </tp>
      <tp t="s">
        <v>-</v>
        <stp/>
        <stp>EBOND_LDN|18027248</stp>
        <stp>-20270</stp>
        <stp>RMDS</stp>
        <stp/>
        <stp/>
        <tr r="J762" s="1"/>
      </tp>
      <tp t="s">
        <v>on</v>
        <stp/>
        <stp>EBOND_LDN|18027248</stp>
        <stp>-20271</stp>
        <stp>RMDS</stp>
        <stp/>
        <stp/>
        <tr r="K762" s="1"/>
      </tp>
      <tp t="s">
        <v>-</v>
        <stp/>
        <stp>EBOND_LDN|18027248</stp>
        <stp>-20268</stp>
        <stp>RMDS</stp>
        <stp/>
        <stp/>
        <tr r="I762" s="1"/>
      </tp>
      <tp>
        <v>87.700142128468002</v>
        <stp/>
        <stp>EBOND_LDN|18470135</stp>
        <stp>-18560</stp>
        <stp>RMDS</stp>
        <stp/>
        <stp/>
        <tr r="AR1163" s="1"/>
      </tp>
      <tp>
        <v>84.232226547061003</v>
        <stp/>
        <stp>EBOND_LDN|18470135</stp>
        <stp>-18562</stp>
        <stp>RMDS</stp>
        <stp/>
        <stp/>
        <tr r="AS1163" s="1"/>
      </tp>
      <tp t="s">
        <v>s</v>
        <stp/>
        <stp>EBOND_LDN|21127218</stp>
        <stp>-20268</stp>
        <stp>RMDS</stp>
        <stp/>
        <stp/>
        <tr r="I411" s="1"/>
      </tp>
      <tp t="s">
        <v>.8</v>
        <stp/>
        <stp>EBOND_LDN|21127218</stp>
        <stp>-20270</stp>
        <stp>RMDS</stp>
        <stp/>
        <stp/>
        <tr r="J411" s="1"/>
      </tp>
      <tp t="s">
        <v>on</v>
        <stp/>
        <stp>EBOND_LDN|21127218</stp>
        <stp>-20271</stp>
        <stp>RMDS</stp>
        <stp/>
        <stp/>
        <tr r="K411" s="1"/>
      </tp>
      <tp t="s">
        <v>on</v>
        <stp/>
        <stp>EBOND_LDN|20027098</stp>
        <stp>-20271</stp>
        <stp>RMDS</stp>
        <stp/>
        <stp/>
        <tr r="K789" s="1"/>
      </tp>
      <tp t="s">
        <v>0.2</v>
        <stp/>
        <stp>EBOND_LDN|20027098</stp>
        <stp>-20270</stp>
        <stp>RMDS</stp>
        <stp/>
        <stp/>
        <tr r="J789" s="1"/>
      </tp>
      <tp>
        <v>69.056434186367994</v>
        <stp/>
        <stp>EBOND_LDN|17733741</stp>
        <stp>-18560</stp>
        <stp>RMDS</stp>
        <stp/>
        <stp/>
        <tr r="AR643" s="1"/>
      </tp>
      <tp t="s">
        <v>b</v>
        <stp/>
        <stp>EBOND_LDN|20027098</stp>
        <stp>-20268</stp>
        <stp>RMDS</stp>
        <stp/>
        <stp/>
        <tr r="I789" s="1"/>
      </tp>
      <tp>
        <v>65.598009134072001</v>
        <stp/>
        <stp>EBOND_LDN|17733741</stp>
        <stp>-18562</stp>
        <stp>RMDS</stp>
        <stp/>
        <stp/>
        <tr r="AS643" s="1"/>
      </tp>
      <tp>
        <v>83.854359889430995</v>
        <stp/>
        <stp>EBOND_LDN|16523150</stp>
        <stp>-18562</stp>
        <stp>RMDS</stp>
        <stp/>
        <stp/>
        <tr r="AS74" s="1"/>
      </tp>
      <tp>
        <v>90.118921983749999</v>
        <stp/>
        <stp>EBOND_LDN|16523150</stp>
        <stp>-18560</stp>
        <stp>RMDS</stp>
        <stp/>
        <stp/>
        <tr r="AR74" s="1"/>
      </tp>
      <tp t="s">
        <v>1.5</v>
        <stp/>
        <stp>EBOND_LDN|17194153</stp>
        <stp>-20270</stp>
        <stp>RMDS</stp>
        <stp/>
        <stp/>
        <tr r="J55" s="1"/>
      </tp>
      <tp t="s">
        <v>on</v>
        <stp/>
        <stp>EBOND_LDN|17194153</stp>
        <stp>-20271</stp>
        <stp>RMDS</stp>
        <stp/>
        <stp/>
        <tr r="K55" s="1"/>
      </tp>
      <tp t="s">
        <v>bb</v>
        <stp/>
        <stp>EBOND_LDN|17194153</stp>
        <stp>-20268</stp>
        <stp>RMDS</stp>
        <stp/>
        <stp/>
        <tr r="I55" s="1"/>
      </tp>
      <tp>
        <v>60.785568638732002</v>
        <stp/>
        <stp>EBOND_LDN|21240726</stp>
        <stp>-18562</stp>
        <stp>RMDS</stp>
        <stp/>
        <stp/>
        <tr r="AS997" s="1"/>
      </tp>
      <tp>
        <v>60.785568638732002</v>
        <stp/>
        <stp>EBOND_LDN|21240726</stp>
        <stp>-18560</stp>
        <stp>RMDS</stp>
        <stp/>
        <stp/>
        <tr r="AR997" s="1"/>
      </tp>
      <tp t="s">
        <v>.25</v>
        <stp/>
        <stp>EBOND_LDN|12034889</stp>
        <stp>-20270</stp>
        <stp>RMDS</stp>
        <stp/>
        <stp/>
        <tr r="J1189" s="1"/>
      </tp>
      <tp t="s">
        <v>on</v>
        <stp/>
        <stp>EBOND_LDN|12034889</stp>
        <stp>-20271</stp>
        <stp>RMDS</stp>
        <stp/>
        <stp/>
        <tr r="K1189" s="1"/>
      </tp>
      <tp t="s">
        <v>on</v>
        <stp/>
        <stp>EBOND_LDN|13684912</stp>
        <stp>-20271</stp>
        <stp>RMDS</stp>
        <stp/>
        <stp/>
        <tr r="K369" s="1"/>
      </tp>
      <tp t="s">
        <v>0.5</v>
        <stp/>
        <stp>EBOND_LDN|13684912</stp>
        <stp>-20270</stp>
        <stp>RMDS</stp>
        <stp/>
        <stp/>
        <tr r="J369" s="1"/>
      </tp>
      <tp t="s">
        <v>m</v>
        <stp/>
        <stp>EBOND_LDN|13684912</stp>
        <stp>-20268</stp>
        <stp>RMDS</stp>
        <stp/>
        <stp/>
        <tr r="I369" s="1"/>
      </tp>
      <tp t="s">
        <v>bb</v>
        <stp/>
        <stp>EBOND_LDN|12034889</stp>
        <stp>-20268</stp>
        <stp>RMDS</stp>
        <stp/>
        <stp/>
        <tr r="I1189" s="1"/>
      </tp>
      <tp t="s">
        <v>on</v>
        <stp/>
        <stp>EBOND_LDN|18384082</stp>
        <stp>-20271</stp>
        <stp>RMDS</stp>
        <stp/>
        <stp/>
        <tr r="K1062" s="1"/>
      </tp>
      <tp t="s">
        <v>.6</v>
        <stp/>
        <stp>EBOND_LDN|18384082</stp>
        <stp>-20270</stp>
        <stp>RMDS</stp>
        <stp/>
        <stp/>
        <tr r="J1062" s="1"/>
      </tp>
      <tp t="s">
        <v>m</v>
        <stp/>
        <stp>EBOND_LDN|18384082</stp>
        <stp>-20268</stp>
        <stp>RMDS</stp>
        <stp/>
        <stp/>
        <tr r="I1062" s="1"/>
      </tp>
      <tp>
        <v>184.13963742982401</v>
        <stp/>
        <stp>EBOND_LDN|17233921</stp>
        <stp>-18562</stp>
        <stp>RMDS</stp>
        <stp/>
        <stp/>
        <tr r="AS216" s="1"/>
      </tp>
      <tp>
        <v>194.822271717663</v>
        <stp/>
        <stp>EBOND_LDN|17233921</stp>
        <stp>-18560</stp>
        <stp>RMDS</stp>
        <stp/>
        <stp/>
        <tr r="AR216" s="1"/>
      </tp>
      <tp>
        <v>0</v>
        <stp/>
        <stp>EBOND_LDN|17062554</stp>
        <stp>-18562</stp>
        <stp>RMDS</stp>
        <stp/>
        <stp/>
        <tr r="AS1244" s="1"/>
      </tp>
      <tp>
        <v>0</v>
        <stp/>
        <stp>EBOND_LDN|17062554</stp>
        <stp>-18560</stp>
        <stp>RMDS</stp>
        <stp/>
        <stp/>
        <tr r="AR1244" s="1"/>
      </tp>
      <tp>
        <v>93.563189489912006</v>
        <stp/>
        <stp>EBOND_LDN|10842136</stp>
        <stp>-18560</stp>
        <stp>RMDS</stp>
        <stp/>
        <stp/>
        <tr r="AR1146" s="1"/>
      </tp>
      <tp>
        <v>87.307792917670994</v>
        <stp/>
        <stp>EBOND_LDN|10842136</stp>
        <stp>-18562</stp>
        <stp>RMDS</stp>
        <stp/>
        <stp/>
        <tr r="AS1146" s="1"/>
      </tp>
      <tp>
        <v>83.491649845984995</v>
        <stp/>
        <stp>EBOND_LDN|17452027</stp>
        <stp>-18560</stp>
        <stp>RMDS</stp>
        <stp/>
        <stp/>
        <tr r="AR400" s="1"/>
      </tp>
      <tp>
        <v>77.333551338698996</v>
        <stp/>
        <stp>EBOND_LDN|17452027</stp>
        <stp>-18562</stp>
        <stp>RMDS</stp>
        <stp/>
        <stp/>
        <tr r="AS400" s="1"/>
      </tp>
      <tp>
        <v>52.750419442720997</v>
        <stp/>
        <stp>EBOND_LDN|15332331</stp>
        <stp>-18562</stp>
        <stp>RMDS</stp>
        <stp/>
        <stp/>
        <tr r="AS994" s="1"/>
      </tp>
      <tp>
        <v>56.838625385660002</v>
        <stp/>
        <stp>EBOND_LDN|15332331</stp>
        <stp>-18560</stp>
        <stp>RMDS</stp>
        <stp/>
        <stp/>
        <tr r="AR994" s="1"/>
      </tp>
      <tp>
        <v>40.352300461436997</v>
        <stp/>
        <stp>EBOND_LDN|16002042</stp>
        <stp>-18562</stp>
        <stp>RMDS</stp>
        <stp/>
        <stp/>
        <tr r="AS207" s="1"/>
      </tp>
      <tp>
        <v>55.071923340041003</v>
        <stp/>
        <stp>EBOND_LDN|16002042</stp>
        <stp>-18560</stp>
        <stp>RMDS</stp>
        <stp/>
        <stp/>
        <tr r="AR207" s="1"/>
      </tp>
      <tp t="s">
        <v>0.3</v>
        <stp/>
        <stp>EBOND_LDN|17435309</stp>
        <stp>-20270</stp>
        <stp>RMDS</stp>
        <stp/>
        <stp/>
        <tr r="J768" s="1"/>
      </tp>
      <tp t="s">
        <v>on</v>
        <stp/>
        <stp>EBOND_LDN|17435309</stp>
        <stp>-20271</stp>
        <stp>RMDS</stp>
        <stp/>
        <stp/>
        <tr r="K768" s="1"/>
      </tp>
      <tp t="s">
        <v>b</v>
        <stp/>
        <stp>EBOND_LDN|17435309</stp>
        <stp>-20268</stp>
        <stp>RMDS</stp>
        <stp/>
        <stp/>
        <tr r="I768" s="1"/>
      </tp>
    </main>
    <main first="bloomberg.rtd">
      <tp>
        <v>2.8166780999278274</v>
        <stp/>
        <stp>##V3_BDPV12</stp>
        <stp>XS0747897493 @bgn  Corp</stp>
        <stp>risk_mid</stp>
        <stp>[AutoPrice 28.xlsm]front!R75C36</stp>
        <tr r="AJ75" s="1"/>
      </tp>
      <tp>
        <v>13.223548482751394</v>
        <stp/>
        <stp>##V3_BDPV12</stp>
        <stp>XS0628597683 @bgn  Corp</stp>
        <stp>asset_swap_spd_mid</stp>
        <stp>[AutoPrice 28.xlsm]front!R798C40</stp>
        <tr r="AN798" s="1"/>
      </tp>
      <tp>
        <v>19.790162742070535</v>
        <stp/>
        <stp>##V3_BDPV12</stp>
        <stp>XS0408095387 @bgn  Corp</stp>
        <stp>asset_swap_spd_mid</stp>
        <stp>[AutoPrice 28.xlsm]front!R268C40</stp>
        <tr r="AN268" s="1"/>
      </tp>
      <tp>
        <v>5.8310308072861972E-2</v>
        <stp/>
        <stp>##V3_BDPV12</stp>
        <stp>US36962GU517 @bgn  Corp</stp>
        <stp>risk_mid</stp>
        <stp>[AutoPrice 28.xlsm]front!R16C36</stp>
        <tr r="AJ16" s="1"/>
      </tp>
      <tp>
        <v>-21.948454817176781</v>
        <stp/>
        <stp>##V3_BDPV12</stp>
        <stp>XS0412154378 @bgn  Corp</stp>
        <stp>asset_swap_spd_mid</stp>
        <stp>[AutoPrice 28.xlsm]front!R930C40</stp>
        <tr r="AN930" s="1"/>
      </tp>
      <tp>
        <v>127.93950198057243</v>
        <stp/>
        <stp>##V3_BDPV12</stp>
        <stp>XS0645941419 @bgn  Corp</stp>
        <stp>asset_swap_spd_mid</stp>
        <stp>[AutoPrice 28.xlsm]front!R943C40</stp>
        <tr r="AN943" s="1"/>
      </tp>
      <tp>
        <v>57.111702432821509</v>
        <stp/>
        <stp>##V3_BDPV12</stp>
        <stp>XS0525787874 @bgn  Corp</stp>
        <stp>asset_swap_spd_mid</stp>
        <stp>[AutoPrice 28.xlsm]front!R620C40</stp>
        <tr r="AN620" s="1"/>
      </tp>
      <tp>
        <v>117.1745875822247</v>
        <stp/>
        <stp>##V3_BDPV12</stp>
        <stp>XS0759200321 @bgn  Corp</stp>
        <stp>asset_swap_spd_mid</stp>
        <stp>[AutoPrice 28.xlsm]front!R178C40</stp>
        <tr r="AN178" s="1"/>
      </tp>
      <tp>
        <v>68.032963628155187</v>
        <stp/>
        <stp>##V3_BDPV12</stp>
        <stp>XS0758420748 @bgn  Corp</stp>
        <stp>asset_swap_spd_mid</stp>
        <stp>[AutoPrice 28.xlsm]front!R494C40</stp>
        <tr r="AN494" s="1"/>
      </tp>
      <tp>
        <v>11.802552684996824</v>
        <stp/>
        <stp>##V3_BDPV12</stp>
        <stp>XS0428147093 @bgn  Corp</stp>
        <stp>asset_swap_spd_mid</stp>
        <stp>[AutoPrice 28.xlsm]front!R309C40</stp>
        <tr r="AN309" s="1"/>
      </tp>
      <tp>
        <v>119.22178546114777</v>
        <stp/>
        <stp>##V3_BDPV12</stp>
        <stp>XS0307005545 @bgn  Corp</stp>
        <stp>asset_swap_spd_mid</stp>
        <stp>[AutoPrice 28.xlsm]front!R983C40</stp>
        <tr r="AN983" s="1"/>
      </tp>
      <tp>
        <v>211.98549199141007</v>
        <stp/>
        <stp>##V3_BDPV12</stp>
        <stp>XS0562783034 @bgn  Corp</stp>
        <stp>asset_swap_spd_mid</stp>
        <stp>[AutoPrice 28.xlsm]front!R985C40</stp>
        <tr r="AN985" s="1"/>
      </tp>
      <tp>
        <v>3.4677981178176291</v>
        <stp/>
        <stp>##V3_BDPV12</stp>
        <stp>XS0301945860 @bgn  Corp</stp>
        <stp>asset_swap_spd_mid</stp>
        <stp>[AutoPrice 28.xlsm]front!R308C40</stp>
        <tr r="AN308" s="1"/>
      </tp>
      <tp>
        <v>129.48196399219512</v>
        <stp/>
        <stp>##V3_BDPV12</stp>
        <stp>XS1021817355 @bgn  Corp</stp>
        <stp>asset_swap_spd_mid</stp>
        <stp>[AutoPrice 28.xlsm]front!R808C40</stp>
        <tr r="AN808" s="1"/>
      </tp>
      <tp>
        <v>3.1324856458340378</v>
        <stp/>
        <stp>##V3_BDPV12</stp>
        <stp>XS0303396062 @bgn  Corp</stp>
        <stp>risk_mid</stp>
        <stp>[AutoPrice 28.xlsm]front!R69C36</stp>
        <tr r="AJ69" s="1"/>
      </tp>
      <tp>
        <v>334.33290672404723</v>
        <stp/>
        <stp>##V3_BDPV12</stp>
        <stp>XS0808635436 @bgn  Corp</stp>
        <stp>asset_swap_spd_mid</stp>
        <stp>[AutoPrice 28.xlsm]front!R147C40</stp>
        <tr r="AN147" s="1"/>
      </tp>
      <tp>
        <v>11.301396371352219</v>
        <stp/>
        <stp>##V3_BDPV12</stp>
        <stp>XS0428037740 @bgn  Corp</stp>
        <stp>asset_swap_spd_mid</stp>
        <stp>[AutoPrice 28.xlsm]front!R206C40</stp>
        <tr r="AN206" s="1"/>
      </tp>
      <tp>
        <v>8.0296619974227212</v>
        <stp/>
        <stp>##V3_BDPV12</stp>
        <stp>XS0971723233 @bgn  Corp</stp>
        <stp>risk_mid</stp>
        <stp>[AutoPrice 28.xlsm]front!R35C36</stp>
        <tr r="AJ35" s="1"/>
      </tp>
      <tp>
        <v>28.681740462423125</v>
        <stp/>
        <stp>##V3_BDPV12</stp>
        <stp>XS1048521733 @bgn  Corp</stp>
        <stp>asset_swap_spd_mid</stp>
        <stp>[AutoPrice 28.xlsm]front!R310C40</stp>
        <tr r="AN310" s="1"/>
      </tp>
      <tp>
        <v>49.224227684414352</v>
        <stp/>
        <stp>##V3_BDPV12</stp>
        <stp>XS0811554962 @bgn  Corp</stp>
        <stp>asset_swap_spd_mid</stp>
        <stp>[AutoPrice 28.xlsm]front!R492C40</stp>
        <tr r="AN492" s="1"/>
      </tp>
      <tp>
        <v>64.158173127117593</v>
        <stp/>
        <stp>##V3_BDPV12</stp>
        <stp>XS0470632646 @bgn  Corp</stp>
        <stp>asset_swap_spd_mid</stp>
        <stp>[AutoPrice 28.xlsm]front!R908C40</stp>
        <tr r="AN908" s="1"/>
      </tp>
      <tp>
        <v>43.536447377718481</v>
        <stp/>
        <stp>##V3_BDPV12</stp>
        <stp>XS0758640279 @bgn  Corp</stp>
        <stp>asset_swap_spd_mid</stp>
        <stp>[AutoPrice 28.xlsm]front!R516C40</stp>
        <tr r="AN516" s="1"/>
      </tp>
      <tp>
        <v>73.873952165859706</v>
        <stp/>
        <stp>##V3_BDPV12</stp>
        <stp>XS0629937409 @bgn  Corp</stp>
        <stp>asset_swap_spd_mid</stp>
        <stp>[AutoPrice 28.xlsm]front!R278C40</stp>
        <tr r="AN278" s="1"/>
      </tp>
      <tp>
        <v>41.507210380834344</v>
        <stp/>
        <stp>##V3_BDPV12</stp>
        <stp>XS0419264063 @bgn  Corp</stp>
        <stp>asset_swap_spd_mid</stp>
        <stp>[AutoPrice 28.xlsm]front!R688C40</stp>
        <tr r="AN688" s="1"/>
      </tp>
      <tp>
        <v>-0.11133061284018446</v>
        <stp/>
        <stp>##V3_BDPV12</stp>
        <stp>XS0358820222 @bgn  Corp</stp>
        <stp>asset_swap_spd_mid</stp>
        <stp>[AutoPrice 28.xlsm]front!R499C40</stp>
        <tr r="AN499" s="1"/>
      </tp>
      <tp>
        <v>-16.87189265929911</v>
        <stp/>
        <stp>##V3_BDPV12</stp>
        <stp>XS0218734118 @bgn  Corp</stp>
        <stp>asset_swap_spd_mid</stp>
        <stp>[AutoPrice 28.xlsm]front!R727C40</stp>
        <tr r="AN727" s="1"/>
      </tp>
      <tp>
        <v>239.03753460121067</v>
        <stp/>
        <stp>##V3_BDPV12</stp>
        <stp>XS0577452823 @bgn  Corp</stp>
        <stp>asset_swap_spd_mid</stp>
        <stp>[AutoPrice 28.xlsm]front!R190C40</stp>
        <tr r="AN190" s="1"/>
      </tp>
      <tp>
        <v>298.4742345322984</v>
        <stp/>
        <stp>##V3_BDPV12</stp>
        <stp>XS0876682666 @bgn  Corp</stp>
        <stp>asset_swap_spd_mid</stp>
        <stp>[AutoPrice 28.xlsm]front!R110C40</stp>
        <tr r="AN110" s="1"/>
      </tp>
      <tp>
        <v>78.07030193042317</v>
        <stp/>
        <stp>##V3_BDPV12</stp>
        <stp>XS0106655235 @bgn  Corp</stp>
        <stp>asset_swap_spd_mid</stp>
        <stp>[AutoPrice 28.xlsm]front!R551C40</stp>
        <tr r="AN551" s="1"/>
      </tp>
      <tp>
        <v>10.833749059760164</v>
        <stp/>
        <stp>##V3_BDPV12</stp>
        <stp>XS0327237300 @bgn  Corp</stp>
        <stp>asset_swap_spd_mid</stp>
        <stp>[AutoPrice 28.xlsm]front!R546C40</stp>
        <tr r="AN546" s="1"/>
      </tp>
      <tp>
        <v>24.180390894967335</v>
        <stp/>
        <stp>##V3_BDPV12</stp>
        <stp>XS0458230082 @bgn  Corp</stp>
        <stp>asset_swap_spd_mid</stp>
        <stp>[AutoPrice 28.xlsm]front!R963C40</stp>
        <tr r="AN963" s="1"/>
      </tp>
      <tp>
        <v>42.87403227059108</v>
        <stp/>
        <stp>##V3_BDPV12</stp>
        <stp>XS0877622034 @bgn  Corp</stp>
        <stp>asset_swap_spd_mid</stp>
        <stp>[AutoPrice 28.xlsm]front!R776C40</stp>
        <tr r="AN776" s="1"/>
      </tp>
      <tp>
        <v>44.260962317167788</v>
        <stp/>
        <stp>##V3_BDPV12</stp>
        <stp>XS0415624716 @bgn  Corp</stp>
        <stp>asset_swap_spd_mid</stp>
        <stp>[AutoPrice 28.xlsm]front!R203C40</stp>
        <tr r="AN203" s="1"/>
      </tp>
      <tp>
        <v>53.583333570026298</v>
        <stp/>
        <stp>##V3_BDPV12</stp>
        <stp>XS0829317832 @bgn  Corp</stp>
        <stp>asset_swap_spd_mid</stp>
        <stp>[AutoPrice 28.xlsm]front!R156C40</stp>
        <tr r="AN156" s="1"/>
      </tp>
      <tp>
        <v>110.25073835866931</v>
        <stp/>
        <stp>##V3_BDPV12</stp>
        <stp>XS0811124790 @bgn  Corp</stp>
        <stp>asset_swap_spd_mid</stp>
        <stp>[AutoPrice 28.xlsm]front!R634C40</stp>
        <tr r="AN634" s="1"/>
      </tp>
      <tp>
        <v>202.99171428513006</v>
        <stp/>
        <stp>##V3_BDPV12</stp>
        <stp>XS0503665290 @bgn  Corp</stp>
        <stp>asset_swap_spd_mid</stp>
        <stp>[AutoPrice 28.xlsm]front!R106C40</stp>
        <tr r="AN106" s="1"/>
      </tp>
      <tp>
        <v>133.94921473453351</v>
        <stp/>
        <stp>##V3_BDPV12</stp>
        <stp>XS0162513211 @bgn  Corp</stp>
        <stp>asset_swap_spd_mid</stp>
        <stp>[AutoPrice 28.xlsm]front!R322C40</stp>
        <tr r="AN322" s="1"/>
      </tp>
      <tp>
        <v>5.7143593133467672</v>
        <stp/>
        <stp>##V3_BDPV12</stp>
        <stp>XS0642351505 @bgn  Corp</stp>
        <stp>asset_swap_spd_mid</stp>
        <stp>[AutoPrice 28.xlsm]front!R455C40</stp>
        <tr r="AN455" s="1"/>
      </tp>
      <tp>
        <v>235.91834921653728</v>
        <stp/>
        <stp>##V3_BDPV12</stp>
        <stp>XS0935786789 @bgn  Corp</stp>
        <stp>asset_swap_spd_mid</stp>
        <stp>[AutoPrice 28.xlsm]front!R199C40</stp>
        <tr r="AN199" s="1"/>
      </tp>
      <tp>
        <v>48.552044284192235</v>
        <stp/>
        <stp>##V3_BDPV12</stp>
        <stp>XS0906815088 @bgn  Corp</stp>
        <stp>asset_swap_spd_mid</stp>
        <stp>[AutoPrice 28.xlsm]front!R556C40</stp>
        <tr r="AN556" s="1"/>
      </tp>
      <tp>
        <v>35.487889586011626</v>
        <stp/>
        <stp>##V3_BDPV12</stp>
        <stp>XS0413494500 @bgn  Corp</stp>
        <stp>asset_swap_spd_mid</stp>
        <stp>[AutoPrice 28.xlsm]front!R502C40</stp>
        <tr r="AN502" s="1"/>
      </tp>
      <tp>
        <v>22.537932300897509</v>
        <stp/>
        <stp>##V3_BDPV12</stp>
        <stp>XS0877622380 @bgn  Corp</stp>
        <stp>asset_swap_spd_mid</stp>
        <stp>[AutoPrice 28.xlsm]front!R766C40</stp>
        <tr r="AN766" s="1"/>
      </tp>
      <tp>
        <v>34.465627231774327</v>
        <stp/>
        <stp>##V3_BDPV12</stp>
        <stp>XS0816704125 @bgn  Corp</stp>
        <stp>asset_swap_spd_mid</stp>
        <stp>[AutoPrice 28.xlsm]front!R549C40</stp>
        <tr r="AN549" s="1"/>
      </tp>
      <tp>
        <v>119.85277952876463</v>
        <stp/>
        <stp>##V3_BDPV12</stp>
        <stp>XS0458230322 @bgn  Corp</stp>
        <stp>asset_swap_spd_mid</stp>
        <stp>[AutoPrice 28.xlsm]front!R967C40</stp>
        <tr r="AN967" s="1"/>
      </tp>
      <tp>
        <v>37.920508447799314</v>
        <stp/>
        <stp>##V3_BDPV12</stp>
        <stp>XS0322977223 @bgn  Corp</stp>
        <stp>asset_swap_spd_mid</stp>
        <stp>[AutoPrice 28.xlsm]front!R270C40</stp>
        <tr r="AN270" s="1"/>
      </tp>
      <tp>
        <v>-4.4200791927484531</v>
        <stp/>
        <stp>##V3_BDPV12</stp>
        <stp>XS0420117383 @bgn  Corp</stp>
        <stp>asset_swap_spd_mid</stp>
        <stp>[AutoPrice 28.xlsm]front!R159C40</stp>
        <tr r="AN159" s="1"/>
      </tp>
      <tp>
        <v>53.762515412497812</v>
        <stp/>
        <stp>##V3_BDPV12</stp>
        <stp>XS0944451243 @bgn  Corp</stp>
        <stp>asset_swap_spd_mid</stp>
        <stp>[AutoPrice 28.xlsm]front!R331C40</stp>
        <tr r="AN331" s="1"/>
      </tp>
      <tp>
        <v>61.617341508356716</v>
        <stp/>
        <stp>##V3_BDPV12</stp>
        <stp>XS0522407351 @bgn  Corp</stp>
        <stp>asset_swap_spd_mid</stp>
        <stp>[AutoPrice 28.xlsm]front!R406C40</stp>
        <tr r="AN406" s="1"/>
      </tp>
      <tp>
        <v>109.45671549489845</v>
        <stp/>
        <stp>##V3_BDPV12</stp>
        <stp>XS0976892611 @bgn  Corp</stp>
        <stp>asset_swap_spd_mid</stp>
        <stp>[AutoPrice 28.xlsm]front!R574C40</stp>
        <tr r="AN574" s="1"/>
      </tp>
      <tp>
        <v>54.316281376512812</v>
        <stp/>
        <stp>##V3_BDPV12</stp>
        <stp>XS0942081570 @bgn  Corp</stp>
        <stp>asset_swap_spd_mid</stp>
        <stp>[AutoPrice 28.xlsm]front!R359C40</stp>
        <tr r="AN359" s="1"/>
      </tp>
      <tp>
        <v>128.62599215605761</v>
        <stp/>
        <stp>##V3_BDPV12</stp>
        <stp>XS0170732738 @bgn  Corp</stp>
        <stp>asset_swap_spd_mid</stp>
        <stp>[AutoPrice 28.xlsm]front!R320C40</stp>
        <tr r="AN320" s="1"/>
      </tp>
      <tp>
        <v>27.707547855888624</v>
        <stp/>
        <stp>##V3_BDPV12</stp>
        <stp>XS0268583993 @bgn  Corp</stp>
        <stp>asset_swap_spd_mid</stp>
        <stp>[AutoPrice 28.xlsm]front!R598C40</stp>
        <tr r="AN598" s="1"/>
      </tp>
      <tp>
        <v>101.16711512846895</v>
        <stp/>
        <stp>##V3_BDPV12</stp>
        <stp>XS1013954646 @bgn  Corp</stp>
        <stp>asset_swap_spd_mid</stp>
        <stp>[AutoPrice 28.xlsm]front!R179C40</stp>
        <tr r="AN179" s="1"/>
      </tp>
      <tp>
        <v>62.882855946654097</v>
        <stp/>
        <stp>##V3_BDPV12</stp>
        <stp>XS0478802548 @bgn  Corp</stp>
        <stp>asset_swap_spd_mid</stp>
        <stp>[AutoPrice 28.xlsm]front!R964C40</stp>
        <tr r="AN964" s="1"/>
      </tp>
      <tp>
        <v>22.577838605179853</v>
        <stp/>
        <stp>##V3_BDPV12</stp>
        <stp>XS1051000781 @bgn  Corp</stp>
        <stp>asset_swap_spd_mid</stp>
        <stp>[AutoPrice 28.xlsm]front!R162C40</stp>
        <tr r="AN162" s="1"/>
      </tp>
      <tp>
        <v>110.74151600344329</v>
        <stp/>
        <stp>##V3_BDPV12</stp>
        <stp>XS0873432511 @bgn  Corp</stp>
        <stp>asset_swap_spd_mid</stp>
        <stp>[AutoPrice 28.xlsm]front!R180C40</stp>
        <tr r="AN180" s="1"/>
      </tp>
      <tp>
        <v>11.009106584099094</v>
        <stp/>
        <stp>##V3_BDPV12</stp>
        <stp>XS0433216339 @bgn  Corp</stp>
        <stp>asset_swap_spd_mid</stp>
        <stp>[AutoPrice 28.xlsm]front!R601C40</stp>
        <tr r="AN601" s="1"/>
      </tp>
      <tp>
        <v>20.539011826886306</v>
        <stp/>
        <stp>##V3_BDPV12</stp>
        <stp>XS0408285913 @bgn  Corp</stp>
        <stp>asset_swap_spd_mid</stp>
        <stp>[AutoPrice 28.xlsm]front!R745C40</stp>
        <tr r="AN745" s="1"/>
      </tp>
      <tp>
        <v>66.415126365819162</v>
        <stp/>
        <stp>##V3_BDPV12</stp>
        <stp>XS0906815591 @bgn  Corp</stp>
        <stp>asset_swap_spd_mid</stp>
        <stp>[AutoPrice 28.xlsm]front!R559C40</stp>
        <tr r="AN559" s="1"/>
      </tp>
      <tp>
        <v>3.4535482168120417</v>
        <stp/>
        <stp>##V3_BDPV12</stp>
        <stp>XS0415624120 @bgn  Corp</stp>
        <stp>asset_swap_spd_mid</stp>
        <stp>[AutoPrice 28.xlsm]front!R201C40</stp>
        <tr r="AN201" s="1"/>
      </tp>
      <tp t="s">
        <v>11/06/2014</v>
        <stp/>
        <stp>##V3_BDPV12</stp>
        <stp>US36962GU517 @bgn Corp</stp>
        <stp>LAST_UPDATE</stp>
        <stp>[AutoPrice 28.xlsm]front!R16C15</stp>
        <tr r="O16" s="1"/>
      </tp>
      <tp t="s">
        <v>07:01:27</v>
        <stp/>
        <stp>##V3_BDPV12</stp>
        <stp>DE000A1GNAH1 @bgn Corp</stp>
        <stp>LAST_UPDATE</stp>
        <stp>[AutoPrice 28.xlsm]front!R87C15</stp>
        <tr r="O87" s="1"/>
      </tp>
    </main>
    <main first="bloomberg.rtd">
      <tp t="s">
        <v>FIXED</v>
        <stp/>
        <stp>##V3_BDPV12</stp>
        <stp>XS0874839086 Corp</stp>
        <stp>cpn typ</stp>
        <stp>[AutoPrice 28.xlsm]front!R26C5</stp>
        <tr r="E26" s="1"/>
      </tp>
    </main>
    <main first="bloomberg.rtd">
      <tp t="s">
        <v>FIXED</v>
        <stp/>
        <stp>##V3_BDPV12</stp>
        <stp>XS0273570241 Corp</stp>
        <stp>cpn typ</stp>
        <stp>[AutoPrice 28.xlsm]front!R33C5</stp>
        <tr r="E33" s="1"/>
      </tp>
    </main>
    <main first="bloomberg.rtd">
      <tp t="s">
        <v>VARIABLE</v>
        <stp/>
        <stp>##V3_BDPV12</stp>
        <stp>XS0283629946 Corp</stp>
        <stp>cpn typ</stp>
        <stp>[AutoPrice 28.xlsm]front!R98C5</stp>
        <tr r="E98" s="1"/>
      </tp>
      <tp t="s">
        <v>FIXED</v>
        <stp/>
        <stp>##V3_BDPV12</stp>
        <stp>XS0834640541 Corp</stp>
        <stp>cpn typ</stp>
        <stp>[AutoPrice 28.xlsm]front!R73C5</stp>
        <tr r="E73" s="1"/>
      </tp>
      <tp t="s">
        <v>FIXED</v>
        <stp/>
        <stp>##V3_BDPV12</stp>
        <stp>XS1014759648 Corp</stp>
        <stp>cpn typ</stp>
        <stp>[AutoPrice 28.xlsm]front!R60C5</stp>
        <tr r="E60" s="1"/>
      </tp>
    </main>
    <main first="bloomberg.rtd">
      <tp t="s">
        <v>FIXED</v>
        <stp/>
        <stp>##V3_BDPV12</stp>
        <stp>XS0385688097 Corp</stp>
        <stp>cpn typ</stp>
        <stp>[AutoPrice 28.xlsm]front!R27C5</stp>
        <tr r="E27" s="1"/>
      </tp>
    </main>
    <main first="bloomberg.rtd">
      <tp>
        <v>117.84399999999999</v>
        <stp/>
        <stp>##V3_BDPV12</stp>
        <stp>DE000A1RE1Q3 @CBKG Corp</stp>
        <stp>ask</stp>
        <stp>[AutoPrice 28.xlsm]front!R88C13</stp>
        <tr r="M88" s="1"/>
      </tp>
      <tp>
        <v>3.625</v>
        <stp/>
        <stp>##V3_BDPV12</stp>
        <stp>XS0552375577 @cbbt  Corp</stp>
        <stp>coupon</stp>
        <stp>[AutoPrice 28.xlsm]front!R724C42</stp>
        <tr r="AP724" s="1"/>
      </tp>
    </main>
    <main first="connect.rtdsub">
      <tp>
        <v>0</v>
        <stp/>
        <stp>EBOND_POSITION|140142=17478234</stp>
        <stp>AMOUNT</stp>
        <stp>RMDS</stp>
        <stp/>
        <stp/>
        <tr r="G1213" s="1"/>
      </tp>
      <tp>
        <v>-100000</v>
        <stp/>
        <stp>EBOND_POSITION|140142=16548367</stp>
        <stp>AMOUNT</stp>
        <stp>RMDS</stp>
        <stp/>
        <stp/>
        <tr r="G1182" s="1"/>
      </tp>
      <tp>
        <v>-1346000</v>
        <stp/>
        <stp>EBOND_POSITION|142977=19112560</stp>
        <stp>AMOUNT</stp>
        <stp>RMDS</stp>
        <stp/>
        <stp/>
        <tr r="G1267" s="1"/>
      </tp>
      <tp>
        <v>0</v>
        <stp/>
        <stp>EBOND_POSITION|142977=21067557</stp>
        <stp>AMOUNT</stp>
        <stp>RMDS</stp>
        <stp/>
        <stp/>
        <tr r="G1235" s="1"/>
      </tp>
      <tp>
        <v>2478000</v>
        <stp/>
        <stp>EBOND_POSITION|142977=12114190</stp>
        <stp>AMOUNT</stp>
        <stp>RMDS</stp>
        <stp/>
        <stp/>
        <tr r="G1237" s="1"/>
      </tp>
      <tp>
        <v>-1600000</v>
        <stp/>
        <stp>EBOND_POSITION|142977=21156814</stp>
        <stp>AMOUNT</stp>
        <stp>RMDS</stp>
        <stp/>
        <stp/>
        <tr r="G1261" s="1"/>
      </tp>
    </main>
    <main first="bloomberg.rtd">
      <tp>
        <v>100.54</v>
        <stp/>
        <stp>##V3_BDPV12</stp>
        <stp>XS0441800579 @bgn Corp</stp>
        <stp>LAST_PRICE</stp>
        <stp>[AutoPrice 28.xlsm]front!R8C16</stp>
        <tr r="P8" s="1"/>
      </tp>
    </main>
    <main first="connect.rtdsub">
      <tp>
        <v>0</v>
        <stp/>
        <stp>EBOND_POSITION|140142=15701123</stp>
        <stp>AMOUNT</stp>
        <stp>RMDS</stp>
        <stp/>
        <stp/>
        <tr r="G1152" s="1"/>
      </tp>
      <tp>
        <v>0</v>
        <stp/>
        <stp>EBOND_POSITION|140142=18472674</stp>
        <stp>AMOUNT</stp>
        <stp>RMDS</stp>
        <stp/>
        <stp/>
        <tr r="G1140" s="1"/>
      </tp>
      <tp>
        <v>-900000</v>
        <stp/>
        <stp>EBOND_POSITION|142977=20128453</stp>
        <stp>AMOUNT</stp>
        <stp>RMDS</stp>
        <stp/>
        <stp/>
        <tr r="G1227" s="1"/>
      </tp>
      <tp>
        <v>0</v>
        <stp/>
        <stp>EBOND_POSITION|140433=21073894</stp>
        <stp>AMOUNT</stp>
        <stp>RMDS</stp>
        <stp/>
        <stp/>
        <tr r="G163" s="1"/>
      </tp>
      <tp>
        <v>0</v>
        <stp/>
        <stp>EBOND_POSITION|140142=12055736</stp>
        <stp>AMOUNT</stp>
        <stp>RMDS</stp>
        <stp/>
        <stp/>
        <tr r="G1148" s="1"/>
      </tp>
    </main>
    <main first="bloomberg.rtd">
      <tp>
        <v>1.375</v>
        <stp/>
        <stp>##V3_BDPV12</stp>
        <stp>DE000A1HHZ73 @bgn  Corp</stp>
        <stp>coupon</stp>
        <stp>[AutoPrice 28.xlsm]front!R768C42</stp>
        <tr r="AP768" s="1"/>
      </tp>
    </main>
    <main first="connect.rtdsub">
      <tp>
        <v>-621000</v>
        <stp/>
        <stp>EBOND_POSITION|140433=12843947</stp>
        <stp>AMOUNT</stp>
        <stp>RMDS</stp>
        <stp/>
        <stp/>
        <tr r="G175" s="1"/>
      </tp>
      <tp>
        <v>404000</v>
        <stp/>
        <stp>EBOND_POSITION|140433=15743157</stp>
        <stp>AMOUNT</stp>
        <stp>RMDS</stp>
        <stp/>
        <stp/>
        <tr r="G168" s="1"/>
      </tp>
      <tp t="s">
        <v>on</v>
        <stp/>
        <stp>EBOND_LDN|21238158</stp>
        <stp>-20271</stp>
        <stp>RMDS</stp>
        <stp/>
        <stp/>
        <tr r="K294" s="1"/>
      </tp>
      <tp t="s">
        <v>.3</v>
        <stp/>
        <stp>EBOND_LDN|21238158</stp>
        <stp>-20270</stp>
        <stp>RMDS</stp>
        <stp/>
        <stp/>
        <tr r="J294" s="1"/>
      </tp>
      <tp t="s">
        <v>m</v>
        <stp/>
        <stp>EBOND_LDN|21238158</stp>
        <stp>-20268</stp>
        <stp>RMDS</stp>
        <stp/>
        <stp/>
        <tr r="I294" s="1"/>
      </tp>
      <tp t="s">
        <v>m</v>
        <stp/>
        <stp>EBOND_LDN|15988633</stp>
        <stp>-20268</stp>
        <stp>RMDS</stp>
        <stp/>
        <stp/>
        <tr r="I71" s="1"/>
      </tp>
      <tp t="s">
        <v>.22</v>
        <stp/>
        <stp>EBOND_LDN|15988633</stp>
        <stp>-20270</stp>
        <stp>RMDS</stp>
        <stp/>
        <stp/>
        <tr r="J71" s="1"/>
      </tp>
      <tp t="s">
        <v>on</v>
        <stp/>
        <stp>EBOND_LDN|15988633</stp>
        <stp>-20271</stp>
        <stp>RMDS</stp>
        <stp/>
        <stp/>
        <tr r="K71" s="1"/>
      </tp>
      <tp t="s">
        <v>b</v>
        <stp/>
        <stp>EBOND_LDN|19238488</stp>
        <stp>-20268</stp>
        <stp>RMDS</stp>
        <stp/>
        <stp/>
        <tr r="I1066" s="1"/>
      </tp>
      <tp t="s">
        <v>.35</v>
        <stp/>
        <stp>EBOND_LDN|19238488</stp>
        <stp>-20270</stp>
        <stp>RMDS</stp>
        <stp/>
        <stp/>
        <tr r="J1066" s="1"/>
      </tp>
      <tp t="s">
        <v>on</v>
        <stp/>
        <stp>EBOND_LDN|19238488</stp>
        <stp>-20271</stp>
        <stp>RMDS</stp>
        <stp/>
        <stp/>
        <tr r="K1066" s="1"/>
      </tp>
      <tp>
        <v>84.769580596327998</v>
        <stp/>
        <stp>EBOND_LDN|10209303</stp>
        <stp>-18560</stp>
        <stp>RMDS</stp>
        <stp/>
        <stp/>
        <tr r="AR572" s="1"/>
      </tp>
      <tp>
        <v>76.180953651337006</v>
        <stp/>
        <stp>EBOND_LDN|10209303</stp>
        <stp>-18562</stp>
        <stp>RMDS</stp>
        <stp/>
        <stp/>
        <tr r="AS572" s="1"/>
      </tp>
      <tp>
        <v>99.877432410474</v>
        <stp/>
        <stp>EBOND_LDN|15809513</stp>
        <stp>-18562</stp>
        <stp>RMDS</stp>
        <stp/>
        <stp/>
        <tr r="AS621" s="1"/>
      </tp>
      <tp>
        <v>104.065825558714</v>
        <stp/>
        <stp>EBOND_LDN|15809513</stp>
        <stp>-18560</stp>
        <stp>RMDS</stp>
        <stp/>
        <stp/>
        <tr r="AR621" s="1"/>
      </tp>
      <tp>
        <v>118.929765322097</v>
        <stp/>
        <stp>EBOND_LDN|16248737</stp>
        <stp>-18562</stp>
        <stp>RMDS</stp>
        <stp/>
        <stp/>
        <tr r="AS483" s="1"/>
      </tp>
      <tp>
        <v>127.34411075820999</v>
        <stp/>
        <stp>EBOND_LDN|16248737</stp>
        <stp>-18560</stp>
        <stp>RMDS</stp>
        <stp/>
        <stp/>
        <tr r="AR483" s="1"/>
      </tp>
      <tp>
        <v>0</v>
        <stp/>
        <stp>EBOND_LDN|17138050</stp>
        <stp>-18562</stp>
        <stp>RMDS</stp>
        <stp/>
        <stp/>
        <tr r="AS838" s="1"/>
      </tp>
      <tp>
        <v>0</v>
        <stp/>
        <stp>EBOND_LDN|17138050</stp>
        <stp>-18560</stp>
        <stp>RMDS</stp>
        <stp/>
        <stp/>
        <tr r="AR838" s="1"/>
      </tp>
      <tp>
        <v>103.534301130155</v>
        <stp/>
        <stp>EBOND_LDN|16548367</stp>
        <stp>-18560</stp>
        <stp>RMDS</stp>
        <stp/>
        <stp/>
        <tr r="AR1182" s="1"/>
      </tp>
      <tp>
        <v>98.788736527485</v>
        <stp/>
        <stp>EBOND_LDN|16548367</stp>
        <stp>-18562</stp>
        <stp>RMDS</stp>
        <stp/>
        <stp/>
        <tr r="AS1182" s="1"/>
      </tp>
      <tp>
        <v>87.046594892778003</v>
        <stp/>
        <stp>EBOND_LDN|17478234</stp>
        <stp>-18560</stp>
        <stp>RMDS</stp>
        <stp/>
        <stp/>
        <tr r="AR1213" s="1"/>
      </tp>
      <tp>
        <v>78.900005237727996</v>
        <stp/>
        <stp>EBOND_LDN|17478234</stp>
        <stp>-18562</stp>
        <stp>RMDS</stp>
        <stp/>
        <stp/>
        <tr r="AS1213" s="1"/>
      </tp>
      <tp>
        <v>236.690374326805</v>
        <stp/>
        <stp>EBOND_LDN|19708383</stp>
        <stp>-18560</stp>
        <stp>RMDS</stp>
        <stp/>
        <stp/>
        <tr r="AR91" s="1"/>
      </tp>
      <tp>
        <v>224.630016704875</v>
        <stp/>
        <stp>EBOND_LDN|19708383</stp>
        <stp>-18562</stp>
        <stp>RMDS</stp>
        <stp/>
        <stp/>
        <tr r="AS91" s="1"/>
      </tp>
      <tp>
        <v>56.483899424628</v>
        <stp/>
        <stp>EBOND_LDN|17138900</stp>
        <stp>-18562</stp>
        <stp>RMDS</stp>
        <stp/>
        <stp/>
        <tr r="AS677" s="1"/>
      </tp>
      <tp>
        <v>60.315217537736999</v>
        <stp/>
        <stp>EBOND_LDN|17138900</stp>
        <stp>-18560</stp>
        <stp>RMDS</stp>
        <stp/>
        <stp/>
        <tr r="AR677" s="1"/>
      </tp>
      <tp>
        <v>187.35245933876701</v>
        <stp/>
        <stp>EBOND_LDN|21148557</stp>
        <stp>-18562</stp>
        <stp>RMDS</stp>
        <stp/>
        <stp/>
        <tr r="AS118" s="1"/>
      </tp>
      <tp>
        <v>198.97467126427901</v>
        <stp/>
        <stp>EBOND_LDN|21148557</stp>
        <stp>-18560</stp>
        <stp>RMDS</stp>
        <stp/>
        <stp/>
        <tr r="AR118" s="1"/>
      </tp>
      <tp>
        <v>123.33978813100499</v>
        <stp/>
        <stp>EBOND_LDN|20179964</stp>
        <stp>-18560</stp>
        <stp>RMDS</stp>
        <stp/>
        <stp/>
        <tr r="AR552" s="1"/>
      </tp>
      <tp>
        <v>0</v>
        <stp/>
        <stp>EBOND_LDN|21079874</stp>
        <stp>-18560</stp>
        <stp>RMDS</stp>
        <stp/>
        <stp/>
        <tr r="AR1251" s="1"/>
      </tp>
      <tp>
        <v>116.116095653912</v>
        <stp/>
        <stp>EBOND_LDN|20179964</stp>
        <stp>-18562</stp>
        <stp>RMDS</stp>
        <stp/>
        <stp/>
        <tr r="AS552" s="1"/>
      </tp>
      <tp>
        <v>0</v>
        <stp/>
        <stp>EBOND_LDN|21079874</stp>
        <stp>-18562</stp>
        <stp>RMDS</stp>
        <stp/>
        <stp/>
        <tr r="AS1251" s="1"/>
      </tp>
      <tp>
        <v>235.42751840972599</v>
        <stp/>
        <stp>EBOND_LDN|21069995</stp>
        <stp>-18562</stp>
        <stp>RMDS</stp>
        <stp/>
        <stp/>
        <tr r="AS714" s="1"/>
      </tp>
      <tp>
        <v>69.151325383574004</v>
        <stp/>
        <stp>EBOND_LDN|21069985</stp>
        <stp>-18562</stp>
        <stp>RMDS</stp>
        <stp/>
        <stp/>
        <tr r="AS794" s="1"/>
      </tp>
      <tp>
        <v>241.071672763142</v>
        <stp/>
        <stp>EBOND_LDN|21069995</stp>
        <stp>-18560</stp>
        <stp>RMDS</stp>
        <stp/>
        <stp/>
        <tr r="AR714" s="1"/>
      </tp>
      <tp>
        <v>72.583999904313004</v>
        <stp/>
        <stp>EBOND_LDN|21069985</stp>
        <stp>-18560</stp>
        <stp>RMDS</stp>
        <stp/>
        <stp/>
        <tr r="AR794" s="1"/>
      </tp>
      <tp t="s">
        <v>b</v>
        <stp/>
        <stp>EBOND_LDN|16132508</stp>
        <stp>-20268</stp>
        <stp>RMDS</stp>
        <stp/>
        <stp/>
        <tr r="I1142" s="1"/>
      </tp>
      <tp>
        <v>88.040776954981993</v>
        <stp/>
        <stp>EBOND_LDN|15275734</stp>
        <stp>-18562</stp>
        <stp>RMDS</stp>
        <stp/>
        <stp/>
        <tr r="AS279" s="1"/>
      </tp>
      <tp t="s">
        <v>on</v>
        <stp/>
        <stp>EBOND_LDN|16132508</stp>
        <stp>-20271</stp>
        <stp>RMDS</stp>
        <stp/>
        <stp/>
        <tr r="K1142" s="1"/>
      </tp>
      <tp>
        <v>169.73388347931399</v>
        <stp/>
        <stp>EBOND_LDN|10075224</stp>
        <stp>-18560</stp>
        <stp>RMDS</stp>
        <stp/>
        <stp/>
        <tr r="AR832" s="1"/>
      </tp>
      <tp t="s">
        <v>.6</v>
        <stp/>
        <stp>EBOND_LDN|16132508</stp>
        <stp>-20270</stp>
        <stp>RMDS</stp>
        <stp/>
        <stp/>
        <tr r="J1142" s="1"/>
      </tp>
      <tp>
        <v>101.17293878799801</v>
        <stp/>
        <stp>EBOND_LDN|15275734</stp>
        <stp>-18560</stp>
        <stp>RMDS</stp>
        <stp/>
        <stp/>
        <tr r="AR279" s="1"/>
      </tp>
      <tp>
        <v>152.27477749826099</v>
        <stp/>
        <stp>EBOND_LDN|10075224</stp>
        <stp>-18562</stp>
        <stp>RMDS</stp>
        <stp/>
        <stp/>
        <tr r="AS832" s="1"/>
      </tp>
      <tp>
        <v>180.26464065978701</v>
        <stp/>
        <stp>EBOND_LDN|12025071</stp>
        <stp>-18560</stp>
        <stp>RMDS</stp>
        <stp/>
        <stp/>
        <tr r="AR707" s="1"/>
      </tp>
      <tp>
        <v>169.35849691470801</v>
        <stp/>
        <stp>EBOND_LDN|12025071</stp>
        <stp>-18562</stp>
        <stp>RMDS</stp>
        <stp/>
        <stp/>
        <tr r="AS707" s="1"/>
      </tp>
      <tp t="s">
        <v>bb</v>
        <stp/>
        <stp>EBOND_LDN|21121069</stp>
        <stp>-20268</stp>
        <stp>RMDS</stp>
        <stp/>
        <stp/>
        <tr r="I1183" s="1"/>
      </tp>
      <tp>
        <v>95.602768395799004</v>
        <stp/>
        <stp>EBOND_LDN|10835000</stp>
        <stp>-18562</stp>
        <stp>RMDS</stp>
        <stp/>
        <stp/>
        <tr r="AS742" s="1"/>
      </tp>
      <tp>
        <v>101.72519257170499</v>
        <stp/>
        <stp>EBOND_LDN|10835000</stp>
        <stp>-18560</stp>
        <stp>RMDS</stp>
        <stp/>
        <stp/>
        <tr r="AR742" s="1"/>
      </tp>
      <tp t="s">
        <v>on</v>
        <stp/>
        <stp>EBOND_LDN|21121069</stp>
        <stp>-20271</stp>
        <stp>RMDS</stp>
        <stp/>
        <stp/>
        <tr r="K1183" s="1"/>
      </tp>
      <tp t="s">
        <v>.35</v>
        <stp/>
        <stp>EBOND_LDN|21121069</stp>
        <stp>-20270</stp>
        <stp>RMDS</stp>
        <stp/>
        <stp/>
        <tr r="J1183" s="1"/>
      </tp>
      <tp t="s">
        <v>on</v>
        <stp/>
        <stp>EBOND_LDN|13792522</stp>
        <stp>-20271</stp>
        <stp>RMDS</stp>
        <stp/>
        <stp/>
        <tr r="K146" s="1"/>
      </tp>
      <tp t="s">
        <v>1</v>
        <stp/>
        <stp>EBOND_LDN|13792522</stp>
        <stp>-20270</stp>
        <stp>RMDS</stp>
        <stp/>
        <stp/>
        <tr r="J146" s="1"/>
      </tp>
      <tp t="s">
        <v>s</v>
        <stp/>
        <stp>EBOND_LDN|13792522</stp>
        <stp>-20268</stp>
        <stp>RMDS</stp>
        <stp/>
        <stp/>
        <tr r="I146" s="1"/>
      </tp>
      <tp>
        <v>105.433799993924</v>
        <stp/>
        <stp>EBOND_LDN|12055736</stp>
        <stp>-18560</stp>
        <stp>RMDS</stp>
        <stp/>
        <stp/>
        <tr r="AR1148" s="1"/>
      </tp>
      <tp>
        <v>99.501402172943997</v>
        <stp/>
        <stp>EBOND_LDN|12055736</stp>
        <stp>-18562</stp>
        <stp>RMDS</stp>
        <stp/>
        <stp/>
        <tr r="AS1148" s="1"/>
      </tp>
      <tp t="s">
        <v>.56</v>
        <stp/>
        <stp>EBOND_LDN|21181933</stp>
        <stp>-20270</stp>
        <stp>RMDS</stp>
        <stp/>
        <stp/>
        <tr r="J1090" s="1"/>
      </tp>
      <tp t="s">
        <v>on</v>
        <stp/>
        <stp>EBOND_LDN|21181933</stp>
        <stp>-20271</stp>
        <stp>RMDS</stp>
        <stp/>
        <stp/>
        <tr r="K1090" s="1"/>
      </tp>
      <tp t="s">
        <v>b</v>
        <stp/>
        <stp>EBOND_LDN|21181933</stp>
        <stp>-20268</stp>
        <stp>RMDS</stp>
        <stp/>
        <stp/>
        <tr r="I1090" s="1"/>
      </tp>
      <tp t="s">
        <v>m</v>
        <stp/>
        <stp>EBOND_LDN|19482483</stp>
        <stp>-20268</stp>
        <stp>RMDS</stp>
        <stp/>
        <stp/>
        <tr r="I479" s="1"/>
      </tp>
      <tp t="s">
        <v>.5</v>
        <stp/>
        <stp>EBOND_LDN|19482483</stp>
        <stp>-20270</stp>
        <stp>RMDS</stp>
        <stp/>
        <stp/>
        <tr r="J479" s="1"/>
      </tp>
      <tp t="s">
        <v>on</v>
        <stp/>
        <stp>EBOND_LDN|19482483</stp>
        <stp>-20271</stp>
        <stp>RMDS</stp>
        <stp/>
        <stp/>
        <tr r="K479" s="1"/>
      </tp>
      <tp>
        <v>0</v>
        <stp/>
        <stp>EBOND_LDN|17264535</stp>
        <stp>-18562</stp>
        <stp>RMDS</stp>
        <stp/>
        <stp/>
        <tr r="AS817" s="1"/>
      </tp>
      <tp>
        <v>0</v>
        <stp/>
        <stp>EBOND_LDN|17264535</stp>
        <stp>-18560</stp>
        <stp>RMDS</stp>
        <stp/>
        <stp/>
        <tr r="AR817" s="1"/>
      </tp>
      <tp>
        <v>53.901464478911002</v>
        <stp/>
        <stp>EBOND_LDN|17354556</stp>
        <stp>-18560</stp>
        <stp>RMDS</stp>
        <stp/>
        <stp/>
        <tr r="AR473" s="1"/>
      </tp>
      <tp>
        <v>45.905594468220997</v>
        <stp/>
        <stp>EBOND_LDN|17354556</stp>
        <stp>-18562</stp>
        <stp>RMDS</stp>
        <stp/>
        <stp/>
        <tr r="AS473" s="1"/>
      </tp>
      <tp>
        <v>0</v>
        <stp/>
        <stp>EBOND_LDN|19514892</stp>
        <stp>-18562</stp>
        <stp>RMDS</stp>
        <stp/>
        <stp/>
        <tr r="AS1134" s="1"/>
      </tp>
      <tp>
        <v>0</v>
        <stp/>
        <stp>EBOND_LDN|19514892</stp>
        <stp>-18560</stp>
        <stp>RMDS</stp>
        <stp/>
        <stp/>
        <tr r="AR1134" s="1"/>
      </tp>
      <tp>
        <v>57.122095246458997</v>
        <stp/>
        <stp>EBOND_LDN|20027111</stp>
        <stp>-18562</stp>
        <stp>RMDS</stp>
        <stp/>
        <stp/>
        <tr r="AS347" s="1"/>
      </tp>
      <tp>
        <v>109.048796146787</v>
        <stp/>
        <stp>EBOND_LDN|21147037</stp>
        <stp>-18560</stp>
        <stp>RMDS</stp>
        <stp/>
        <stp/>
        <tr r="AR865" s="1"/>
      </tp>
      <tp>
        <v>64.082403981398997</v>
        <stp/>
        <stp>EBOND_LDN|20027111</stp>
        <stp>-18560</stp>
        <stp>RMDS</stp>
        <stp/>
        <stp/>
        <tr r="AR347" s="1"/>
      </tp>
      <tp>
        <v>104.400139556573</v>
        <stp/>
        <stp>EBOND_LDN|21147037</stp>
        <stp>-18562</stp>
        <stp>RMDS</stp>
        <stp/>
        <stp/>
        <tr r="AS865" s="1"/>
      </tp>
    </main>
    <main first="bloomberg.rtd">
      <tp>
        <v>3.5</v>
        <stp/>
        <stp>##V3_BDPV12</stp>
        <stp>DE000A1G0RU9 @bgn  Corp</stp>
        <stp>coupon</stp>
        <stp>[AutoPrice 28.xlsm]front!R53C42</stp>
        <tr r="AP53" s="1"/>
      </tp>
    </main>
    <main first="connect.rtdsub">
      <tp t="s">
        <v>on</v>
        <stp/>
        <stp>EBOND_LDN|13593762</stp>
        <stp>-20271</stp>
        <stp>RMDS</stp>
        <stp/>
        <stp/>
        <tr r="K491" s="1"/>
      </tp>
      <tp t="s">
        <v>.4</v>
        <stp/>
        <stp>EBOND_LDN|13593762</stp>
        <stp>-20270</stp>
        <stp>RMDS</stp>
        <stp/>
        <stp/>
        <tr r="J491" s="1"/>
      </tp>
      <tp t="s">
        <v>b</v>
        <stp/>
        <stp>EBOND_LDN|13593762</stp>
        <stp>-20268</stp>
        <stp>RMDS</stp>
        <stp/>
        <stp/>
        <tr r="I491" s="1"/>
      </tp>
      <tp>
        <v>0</v>
        <stp/>
        <stp>EBOND_LDN|17704823</stp>
        <stp>-18562</stp>
        <stp>RMDS</stp>
        <stp/>
        <stp/>
        <tr r="AS1120" s="1"/>
      </tp>
      <tp>
        <v>0</v>
        <stp/>
        <stp>EBOND_LDN|17704823</stp>
        <stp>-18560</stp>
        <stp>RMDS</stp>
        <stp/>
        <stp/>
        <tr r="AR1120" s="1"/>
      </tp>
      <tp>
        <v>94.413357942174002</v>
        <stp/>
        <stp>EBOND_LDN|17304923</stp>
        <stp>-18562</stp>
        <stp>RMDS</stp>
        <stp/>
        <stp/>
        <tr r="AS751" s="1"/>
      </tp>
      <tp>
        <v>99.297330990223003</v>
        <stp/>
        <stp>EBOND_LDN|17304923</stp>
        <stp>-18560</stp>
        <stp>RMDS</stp>
        <stp/>
        <stp/>
        <tr r="AR751" s="1"/>
      </tp>
      <tp t="s">
        <v>.6</v>
        <stp/>
        <stp>EBOND_LDN|19223589</stp>
        <stp>-20270</stp>
        <stp>RMDS</stp>
        <stp/>
        <stp/>
        <tr r="J35" s="1"/>
      </tp>
      <tp t="s">
        <v>on</v>
        <stp/>
        <stp>EBOND_LDN|19223589</stp>
        <stp>-20271</stp>
        <stp>RMDS</stp>
        <stp/>
        <stp/>
        <tr r="K35" s="1"/>
      </tp>
      <tp t="s">
        <v>m</v>
        <stp/>
        <stp>EBOND_LDN|19223589</stp>
        <stp>-20268</stp>
        <stp>RMDS</stp>
        <stp/>
        <stp/>
        <tr r="I35" s="1"/>
      </tp>
      <tp t="s">
        <v>on</v>
        <stp/>
        <stp>EBOND_LDN|17230598</stp>
        <stp>-20271</stp>
        <stp>RMDS</stp>
        <stp/>
        <stp/>
        <tr r="K1246" s="1"/>
      </tp>
      <tp t="s">
        <v>.5</v>
        <stp/>
        <stp>EBOND_LDN|17230598</stp>
        <stp>-20270</stp>
        <stp>RMDS</stp>
        <stp/>
        <stp/>
        <tr r="J1246" s="1"/>
      </tp>
      <tp t="s">
        <v>bb</v>
        <stp/>
        <stp>EBOND_LDN|17230598</stp>
        <stp>-20268</stp>
        <stp>RMDS</stp>
        <stp/>
        <stp/>
        <tr r="I1246" s="1"/>
      </tp>
      <tp>
        <v>97.832505985221005</v>
        <stp/>
        <stp>EBOND_LDN|20044787</stp>
        <stp>-18562</stp>
        <stp>RMDS</stp>
        <stp/>
        <stp/>
        <tr r="AS755" s="1"/>
      </tp>
      <tp>
        <v>102.416649216235</v>
        <stp/>
        <stp>EBOND_LDN|20044787</stp>
        <stp>-18560</stp>
        <stp>RMDS</stp>
        <stp/>
        <stp/>
        <tr r="AR755" s="1"/>
      </tp>
      <tp t="s">
        <v>m</v>
        <stp/>
        <stp>EBOND_LDN|21233658</stp>
        <stp>-20268</stp>
        <stp>RMDS</stp>
        <stp/>
        <stp/>
        <tr r="I1124" s="1"/>
      </tp>
      <tp t="s">
        <v>on</v>
        <stp/>
        <stp>EBOND_LDN|21233658</stp>
        <stp>-20271</stp>
        <stp>RMDS</stp>
        <stp/>
        <stp/>
        <tr r="K1124" s="1"/>
      </tp>
      <tp t="s">
        <v>0.35</v>
        <stp/>
        <stp>EBOND_LDN|21233658</stp>
        <stp>-20270</stp>
        <stp>RMDS</stp>
        <stp/>
        <stp/>
        <tr r="J1124" s="1"/>
      </tp>
      <tp>
        <v>62.848171796620001</v>
        <stp/>
        <stp>EBOND_LDN|13627651</stp>
        <stp>-18560</stp>
        <stp>RMDS</stp>
        <stp/>
        <stp/>
        <tr r="AR868" s="1"/>
      </tp>
      <tp>
        <v>51.589403691301001</v>
        <stp/>
        <stp>EBOND_LDN|13627651</stp>
        <stp>-18562</stp>
        <stp>RMDS</stp>
        <stp/>
        <stp/>
        <tr r="AS868" s="1"/>
      </tp>
      <tp>
        <v>57.252901235716003</v>
        <stp/>
        <stp>EBOND_LDN|17567345</stp>
        <stp>-18562</stp>
        <stp>RMDS</stp>
        <stp/>
        <stp/>
        <tr r="AS996" s="1"/>
      </tp>
      <tp>
        <v>60.904363940811002</v>
        <stp/>
        <stp>EBOND_LDN|17567345</stp>
        <stp>-18560</stp>
        <stp>RMDS</stp>
        <stp/>
        <stp/>
        <tr r="AR996" s="1"/>
      </tp>
      <tp t="s">
        <v>#N/A</v>
        <stp/>
        <stp>EBOND_LDN|18717232</stp>
        <stp>-18562</stp>
        <stp>RMDS</stp>
        <stp/>
        <stp/>
        <tr r="AS20" s="1"/>
      </tp>
      <tp t="s">
        <v>#N/A</v>
        <stp/>
        <stp>EBOND_LDN|18717232</stp>
        <stp>-18560</stp>
        <stp>RMDS</stp>
        <stp/>
        <stp/>
        <tr r="AR20" s="1"/>
      </tp>
      <tp>
        <v>242.32104141559901</v>
        <stp/>
        <stp>EBOND_LDN|19327711</stp>
        <stp>-18560</stp>
        <stp>RMDS</stp>
        <stp/>
        <stp/>
        <tr r="AR713" s="1"/>
      </tp>
      <tp>
        <v>236.48743481761201</v>
        <stp/>
        <stp>EBOND_LDN|19327711</stp>
        <stp>-18562</stp>
        <stp>RMDS</stp>
        <stp/>
        <stp/>
        <tr r="AS713" s="1"/>
      </tp>
      <tp>
        <v>0</v>
        <stp/>
        <stp>EBOND_LDN|20335290</stp>
        <stp>-18560</stp>
        <stp>RMDS</stp>
        <stp/>
        <stp/>
        <tr r="AR1081" s="1"/>
      </tp>
      <tp>
        <v>0</v>
        <stp/>
        <stp>EBOND_LDN|20335290</stp>
        <stp>-18562</stp>
        <stp>RMDS</stp>
        <stp/>
        <stp/>
        <tr r="AS1081" s="1"/>
      </tp>
      <tp>
        <v>78.045959387246995</v>
        <stp/>
        <stp>EBOND_LDN|16626421</stp>
        <stp>-18562</stp>
        <stp>RMDS</stp>
        <stp/>
        <stp/>
        <tr r="AS317" s="1"/>
      </tp>
      <tp>
        <v>87.157840076954997</v>
        <stp/>
        <stp>EBOND_LDN|16626421</stp>
        <stp>-18560</stp>
        <stp>RMDS</stp>
        <stp/>
        <stp/>
        <tr r="AR317" s="1"/>
      </tp>
      <tp>
        <v>93.734032074408006</v>
        <stp/>
        <stp>EBOND_LDN|15336280</stp>
        <stp>-18560</stp>
        <stp>RMDS</stp>
        <stp/>
        <stp/>
        <tr r="AR690" s="1"/>
      </tp>
      <tp>
        <v>86.542442478100995</v>
        <stp/>
        <stp>EBOND_LDN|15336280</stp>
        <stp>-18562</stp>
        <stp>RMDS</stp>
        <stp/>
        <stp/>
        <tr r="AS690" s="1"/>
      </tp>
      <tp t="s">
        <v>on</v>
        <stp/>
        <stp>EBOND_LDN|12991442</stp>
        <stp>-20271</stp>
        <stp>RMDS</stp>
        <stp/>
        <stp/>
        <tr r="K1057" s="1"/>
      </tp>
      <tp t="s">
        <v>.5</v>
        <stp/>
        <stp>EBOND_LDN|12991442</stp>
        <stp>-20270</stp>
        <stp>RMDS</stp>
        <stp/>
        <stp/>
        <tr r="J1057" s="1"/>
      </tp>
      <tp t="s">
        <v>b</v>
        <stp/>
        <stp>EBOND_LDN|12991442</stp>
        <stp>-20268</stp>
        <stp>RMDS</stp>
        <stp/>
        <stp/>
        <tr r="I1057" s="1"/>
      </tp>
      <tp>
        <v>87.711733980228999</v>
        <stp/>
        <stp>EBOND_LDN|19956556</stp>
        <stp>-18562</stp>
        <stp>RMDS</stp>
        <stp/>
        <stp/>
        <tr r="AS679" s="1"/>
      </tp>
      <tp>
        <v>91.990279513483003</v>
        <stp/>
        <stp>EBOND_LDN|19956556</stp>
        <stp>-18560</stp>
        <stp>RMDS</stp>
        <stp/>
        <stp/>
        <tr r="AR679" s="1"/>
      </tp>
      <tp>
        <v>90.696115250361999</v>
        <stp/>
        <stp>EBOND_LDN|18216432</stp>
        <stp>-18562</stp>
        <stp>RMDS</stp>
        <stp/>
        <stp/>
        <tr r="AS331" s="1"/>
      </tp>
      <tp>
        <v>99.285580760756005</v>
        <stp/>
        <stp>EBOND_LDN|18216432</stp>
        <stp>-18560</stp>
        <stp>RMDS</stp>
        <stp/>
        <stp/>
        <tr r="AR331" s="1"/>
      </tp>
      <tp>
        <v>94.373433544470998</v>
        <stp/>
        <stp>EBOND_LDN|16251436</stp>
        <stp>-18562</stp>
        <stp>RMDS</stp>
        <stp/>
        <stp/>
        <tr r="AS1008" s="1"/>
      </tp>
      <tp>
        <v>109.797257346606</v>
        <stp/>
        <stp>EBOND_LDN|16251436</stp>
        <stp>-18560</stp>
        <stp>RMDS</stp>
        <stp/>
        <stp/>
        <tr r="AR1008" s="1"/>
      </tp>
      <tp t="s">
        <v>on</v>
        <stp/>
        <stp>EBOND_LDN|17926169</stp>
        <stp>-20271</stp>
        <stp>RMDS</stp>
        <stp/>
        <stp/>
        <tr r="K1209" s="1"/>
      </tp>
      <tp t="s">
        <v>.28</v>
        <stp/>
        <stp>EBOND_LDN|17926169</stp>
        <stp>-20270</stp>
        <stp>RMDS</stp>
        <stp/>
        <stp/>
        <tr r="J1209" s="1"/>
      </tp>
      <tp t="s">
        <v>m</v>
        <stp/>
        <stp>EBOND_LDN|17926169</stp>
        <stp>-20268</stp>
        <stp>RMDS</stp>
        <stp/>
        <stp/>
        <tr r="I1209" s="1"/>
      </tp>
      <tp>
        <v>113.929259821903</v>
        <stp/>
        <stp>EBOND_LDN|15701123</stp>
        <stp>-18562</stp>
        <stp>RMDS</stp>
        <stp/>
        <stp/>
        <tr r="AS1152" s="1"/>
      </tp>
      <tp>
        <v>118.415336145453</v>
        <stp/>
        <stp>EBOND_LDN|15701123</stp>
        <stp>-18560</stp>
        <stp>RMDS</stp>
        <stp/>
        <stp/>
        <tr r="AR1152" s="1"/>
      </tp>
      <tp>
        <v>159.23703527587699</v>
        <stp/>
        <stp>EBOND_LDN|14141807</stp>
        <stp>-18562</stp>
        <stp>RMDS</stp>
        <stp/>
        <stp/>
        <tr r="AS871" s="1"/>
      </tp>
      <tp>
        <v>171.982976106813</v>
        <stp/>
        <stp>EBOND_LDN|14141807</stp>
        <stp>-18560</stp>
        <stp>RMDS</stp>
        <stp/>
        <stp/>
        <tr r="AR871" s="1"/>
      </tp>
      <tp>
        <v>78.783612491541007</v>
        <stp/>
        <stp>EBOND_LDN|15360755</stp>
        <stp>-18560</stp>
        <stp>RMDS</stp>
        <stp/>
        <stp/>
        <tr r="AR869" s="1"/>
      </tp>
      <tp>
        <v>71.074465113928994</v>
        <stp/>
        <stp>EBOND_LDN|15360755</stp>
        <stp>-18562</stp>
        <stp>RMDS</stp>
        <stp/>
        <stp/>
        <tr r="AS869" s="1"/>
      </tp>
      <tp>
        <v>131.154030751661</v>
        <stp/>
        <stp>EBOND_LDN|20333640</stp>
        <stp>-18560</stp>
        <stp>RMDS</stp>
        <stp/>
        <stp/>
        <tr r="AR385" s="1"/>
      </tp>
      <tp>
        <v>185.76843650769899</v>
        <stp/>
        <stp>EBOND_LDN|13420521</stp>
        <stp>-18560</stp>
        <stp>RMDS</stp>
        <stp/>
        <stp/>
        <tr r="AR1021" s="1"/>
      </tp>
      <tp>
        <v>120.387842432073</v>
        <stp/>
        <stp>EBOND_LDN|20333640</stp>
        <stp>-18562</stp>
        <stp>RMDS</stp>
        <stp/>
        <stp/>
        <tr r="AS385" s="1"/>
      </tp>
      <tp>
        <v>176.62241706097399</v>
        <stp/>
        <stp>EBOND_LDN|13420521</stp>
        <stp>-18562</stp>
        <stp>RMDS</stp>
        <stp/>
        <stp/>
        <tr r="AS1021" s="1"/>
      </tp>
      <tp>
        <v>252.81829685867299</v>
        <stp/>
        <stp>EBOND_LDN|21173544</stp>
        <stp>-18562</stp>
        <stp>RMDS</stp>
        <stp/>
        <stp/>
        <tr r="AS126" s="1"/>
      </tp>
      <tp>
        <v>0</v>
        <stp/>
        <stp>EBOND_LDN|14750016</stp>
        <stp>-18560</stp>
        <stp>RMDS</stp>
        <stp/>
        <stp/>
        <tr r="AR814" s="1"/>
      </tp>
      <tp>
        <v>264.88547259681599</v>
        <stp/>
        <stp>EBOND_LDN|21173544</stp>
        <stp>-18560</stp>
        <stp>RMDS</stp>
        <stp/>
        <stp/>
        <tr r="AR126" s="1"/>
      </tp>
      <tp>
        <v>0</v>
        <stp/>
        <stp>EBOND_LDN|14750016</stp>
        <stp>-18562</stp>
        <stp>RMDS</stp>
        <stp/>
        <stp/>
        <tr r="AS814" s="1"/>
      </tp>
      <tp>
        <v>43.810293454543</v>
        <stp/>
        <stp>EBOND_LDN|21073894</stp>
        <stp>-18562</stp>
        <stp>RMDS</stp>
        <stp/>
        <stp/>
        <tr r="AS163" s="1"/>
      </tp>
      <tp>
        <v>49.797123409405003</v>
        <stp/>
        <stp>EBOND_LDN|21073894</stp>
        <stp>-18560</stp>
        <stp>RMDS</stp>
        <stp/>
        <stp/>
        <tr r="AR163" s="1"/>
      </tp>
      <tp t="s">
        <v>b</v>
        <stp/>
        <stp>EBOND_LDN|21184823</stp>
        <stp>-20268</stp>
        <stp>RMDS</stp>
        <stp/>
        <stp/>
        <tr r="I659" s="1"/>
      </tp>
      <tp t="s">
        <v>on</v>
        <stp/>
        <stp>EBOND_LDN|21184823</stp>
        <stp>-20271</stp>
        <stp>RMDS</stp>
        <stp/>
        <stp/>
        <tr r="K659" s="1"/>
      </tp>
      <tp t="s">
        <v>.3</v>
        <stp/>
        <stp>EBOND_LDN|21184823</stp>
        <stp>-20270</stp>
        <stp>RMDS</stp>
        <stp/>
        <stp/>
        <tr r="J659" s="1"/>
      </tp>
      <tp t="s">
        <v>m</v>
        <stp/>
        <stp>EBOND_LDN|16027979</stp>
        <stp>-20268</stp>
        <stp>RMDS</stp>
        <stp/>
        <stp/>
        <tr r="I999" s="1"/>
      </tp>
      <tp t="s">
        <v>on</v>
        <stp/>
        <stp>EBOND_LDN|16027979</stp>
        <stp>-20271</stp>
        <stp>RMDS</stp>
        <stp/>
        <stp/>
        <tr r="K999" s="1"/>
      </tp>
      <tp t="s">
        <v>2.0</v>
        <stp/>
        <stp>EBOND_LDN|16027979</stp>
        <stp>-20270</stp>
        <stp>RMDS</stp>
        <stp/>
        <stp/>
        <tr r="J999" s="1"/>
      </tp>
      <tp>
        <v>102.67787810617</v>
        <stp/>
        <stp>EBOND_LDN|10803323</stp>
        <stp>-18560</stp>
        <stp>RMDS</stp>
        <stp/>
        <stp/>
        <tr r="AR346" s="1"/>
      </tp>
      <tp>
        <v>96.447016645966997</v>
        <stp/>
        <stp>EBOND_LDN|10803323</stp>
        <stp>-18562</stp>
        <stp>RMDS</stp>
        <stp/>
        <stp/>
        <tr r="AS346" s="1"/>
      </tp>
      <tp>
        <v>113.73460463869201</v>
        <stp/>
        <stp>EBOND_LDN|17313512</stp>
        <stp>-18560</stp>
        <stp>RMDS</stp>
        <stp/>
        <stp/>
        <tr r="AR696" s="1"/>
      </tp>
      <tp>
        <v>109.342100605287</v>
        <stp/>
        <stp>EBOND_LDN|17313512</stp>
        <stp>-18562</stp>
        <stp>RMDS</stp>
        <stp/>
        <stp/>
        <tr r="AS696" s="1"/>
      </tp>
      <tp>
        <v>69</v>
        <stp/>
        <stp>EBOND_LDN|21260355</stp>
        <stp>-18560</stp>
        <stp>RMDS</stp>
        <stp/>
        <stp/>
        <tr r="AR925" s="1"/>
      </tp>
      <tp>
        <v>69</v>
        <stp/>
        <stp>EBOND_LDN|21260355</stp>
        <stp>-18562</stp>
        <stp>RMDS</stp>
        <stp/>
        <stp/>
        <tr r="AS925" s="1"/>
      </tp>
      <tp>
        <v>86.437268517141007</v>
        <stp/>
        <stp>EBOND_LDN|12743347</stp>
        <stp>-18560</stp>
        <stp>RMDS</stp>
        <stp/>
        <stp/>
        <tr r="AR1085" s="1"/>
      </tp>
      <tp>
        <v>68.478635421852999</v>
        <stp/>
        <stp>EBOND_LDN|12743347</stp>
        <stp>-18562</stp>
        <stp>RMDS</stp>
        <stp/>
        <stp/>
        <tr r="AS1085" s="1"/>
      </tp>
      <tp>
        <v>72</v>
        <stp/>
        <stp>EBOND_LDN|15503403</stp>
        <stp>-18562</stp>
        <stp>RMDS</stp>
        <stp/>
        <stp/>
        <tr r="AS939" s="1"/>
      </tp>
      <tp>
        <v>107.519913926534</v>
        <stp/>
        <stp>EBOND_LDN|12403303</stp>
        <stp>-18562</stp>
        <stp>RMDS</stp>
        <stp/>
        <stp/>
        <tr r="AS504" s="1"/>
      </tp>
      <tp>
        <v>77</v>
        <stp/>
        <stp>EBOND_LDN|15503403</stp>
        <stp>-18560</stp>
        <stp>RMDS</stp>
        <stp/>
        <stp/>
        <tr r="AR939" s="1"/>
      </tp>
      <tp>
        <v>113.390649524822</v>
        <stp/>
        <stp>EBOND_LDN|12403303</stp>
        <stp>-18560</stp>
        <stp>RMDS</stp>
        <stp/>
        <stp/>
        <tr r="AR504" s="1"/>
      </tp>
      <tp>
        <v>224.21351146579801</v>
        <stp/>
        <stp>EBOND_LDN|10343047</stp>
        <stp>-18560</stp>
        <stp>RMDS</stp>
        <stp/>
        <stp/>
        <tr r="AR813" s="1"/>
      </tp>
      <tp>
        <v>207.90989263388201</v>
        <stp/>
        <stp>EBOND_LDN|10343047</stp>
        <stp>-18562</stp>
        <stp>RMDS</stp>
        <stp/>
        <stp/>
        <tr r="AS813" s="1"/>
      </tp>
      <tp t="s">
        <v>b</v>
        <stp/>
        <stp>EBOND_LDN|15524219</stp>
        <stp>-20268</stp>
        <stp>RMDS</stp>
        <stp/>
        <stp/>
        <tr r="I73" s="1"/>
      </tp>
      <tp t="s">
        <v>.32</v>
        <stp/>
        <stp>EBOND_LDN|15524219</stp>
        <stp>-20270</stp>
        <stp>RMDS</stp>
        <stp/>
        <stp/>
        <tr r="J73" s="1"/>
      </tp>
      <tp t="s">
        <v>on</v>
        <stp/>
        <stp>EBOND_LDN|15524219</stp>
        <stp>-20271</stp>
        <stp>RMDS</stp>
        <stp/>
        <stp/>
        <tr r="K73" s="1"/>
      </tp>
      <tp>
        <v>162.57949318894001</v>
        <stp/>
        <stp>EBOND_LDN|15743157</stp>
        <stp>-18560</stp>
        <stp>RMDS</stp>
        <stp/>
        <stp/>
        <tr r="AR168" s="1"/>
      </tp>
      <tp>
        <v>124.757946020887</v>
        <stp/>
        <stp>EBOND_LDN|15743157</stp>
        <stp>-18562</stp>
        <stp>RMDS</stp>
        <stp/>
        <stp/>
        <tr r="AS168" s="1"/>
      </tp>
      <tp>
        <v>190.21055966791801</v>
        <stp/>
        <stp>EBOND_LDN|12843947</stp>
        <stp>-18562</stp>
        <stp>RMDS</stp>
        <stp/>
        <stp/>
        <tr r="AS175" s="1"/>
      </tp>
      <tp>
        <v>205.66660868973401</v>
        <stp/>
        <stp>EBOND_LDN|12843947</stp>
        <stp>-18560</stp>
        <stp>RMDS</stp>
        <stp/>
        <stp/>
        <tr r="AR175" s="1"/>
      </tp>
      <tp>
        <v>30.781073913118998</v>
        <stp/>
        <stp>EBOND_LDN|13363915</stp>
        <stp>-18560</stp>
        <stp>RMDS</stp>
        <stp/>
        <stp/>
        <tr r="AR782" s="1"/>
      </tp>
      <tp>
        <v>25.444567147928002</v>
        <stp/>
        <stp>EBOND_LDN|13363915</stp>
        <stp>-18562</stp>
        <stp>RMDS</stp>
        <stp/>
        <stp/>
        <tr r="AS782" s="1"/>
      </tp>
      <tp>
        <v>104.552932901631</v>
        <stp/>
        <stp>EBOND_LDN|18423101</stp>
        <stp>-18562</stp>
        <stp>RMDS</stp>
        <stp/>
        <stp/>
        <tr r="AS721" s="1"/>
      </tp>
      <tp>
        <v>110.395075189463</v>
        <stp/>
        <stp>EBOND_LDN|18423101</stp>
        <stp>-18560</stp>
        <stp>RMDS</stp>
        <stp/>
        <stp/>
        <tr r="AR721" s="1"/>
      </tp>
      <tp>
        <v>39.237410315321</v>
        <stp/>
        <stp>EBOND_LDN|14233910</stp>
        <stp>-18560</stp>
        <stp>RMDS</stp>
        <stp/>
        <stp/>
        <tr r="AR282" s="1"/>
      </tp>
      <tp>
        <v>75.905823550601994</v>
        <stp/>
        <stp>EBOND_LDN|18543547</stp>
        <stp>-18562</stp>
        <stp>RMDS</stp>
        <stp/>
        <stp/>
        <tr r="AS1067" s="1"/>
      </tp>
      <tp>
        <v>30.121139500691001</v>
        <stp/>
        <stp>EBOND_LDN|14233910</stp>
        <stp>-18562</stp>
        <stp>RMDS</stp>
        <stp/>
        <stp/>
        <tr r="AS282" s="1"/>
      </tp>
      <tp>
        <v>84.304133481085003</v>
        <stp/>
        <stp>EBOND_LDN|18543547</stp>
        <stp>-18560</stp>
        <stp>RMDS</stp>
        <stp/>
        <stp/>
        <tr r="AR1067" s="1"/>
      </tp>
      <tp t="s">
        <v>ss</v>
        <stp/>
        <stp>EBOND_LDN|15425689</stp>
        <stp>-20268</stp>
        <stp>RMDS</stp>
        <stp/>
        <stp/>
        <tr r="I708" s="1"/>
      </tp>
      <tp t="s">
        <v>.35</v>
        <stp/>
        <stp>EBOND_LDN|15425689</stp>
        <stp>-20270</stp>
        <stp>RMDS</stp>
        <stp/>
        <stp/>
        <tr r="J708" s="1"/>
      </tp>
      <tp t="s">
        <v>on</v>
        <stp/>
        <stp>EBOND_LDN|15425689</stp>
        <stp>-20271</stp>
        <stp>RMDS</stp>
        <stp/>
        <stp/>
        <tr r="K708" s="1"/>
      </tp>
      <tp t="s">
        <v>s</v>
        <stp/>
        <stp>EBOND_LDN|17435638</stp>
        <stp>-20268</stp>
        <stp>RMDS</stp>
        <stp/>
        <stp/>
        <tr r="I82" s="1"/>
      </tp>
      <tp t="s">
        <v>on</v>
        <stp/>
        <stp>EBOND_LDN|17435638</stp>
        <stp>-20271</stp>
        <stp>RMDS</stp>
        <stp/>
        <stp/>
        <tr r="K82" s="1"/>
      </tp>
      <tp t="s">
        <v>1</v>
        <stp/>
        <stp>EBOND_LDN|17435638</stp>
        <stp>-20270</stp>
        <stp>RMDS</stp>
        <stp/>
        <stp/>
        <tr r="J82" s="1"/>
      </tp>
      <tp t="s">
        <v>.4</v>
        <stp/>
        <stp>EBOND_LDN|15985373</stp>
        <stp>-20270</stp>
        <stp>RMDS</stp>
        <stp/>
        <stp/>
        <tr r="J1217" s="1"/>
      </tp>
      <tp t="s">
        <v>on</v>
        <stp/>
        <stp>EBOND_LDN|15985373</stp>
        <stp>-20271</stp>
        <stp>RMDS</stp>
        <stp/>
        <stp/>
        <tr r="K1217" s="1"/>
      </tp>
      <tp>
        <v>100.295372914981</v>
        <stp/>
        <stp>EBOND_LDN|21061625</stp>
        <stp>-18560</stp>
        <stp>RMDS</stp>
        <stp/>
        <stp/>
        <tr r="AR391" s="1"/>
      </tp>
      <tp>
        <v>92.978176323137006</v>
        <stp/>
        <stp>EBOND_LDN|21061625</stp>
        <stp>-18562</stp>
        <stp>RMDS</stp>
        <stp/>
        <stp/>
        <tr r="AS391" s="1"/>
      </tp>
      <tp>
        <v>230.164146994878</v>
        <stp/>
        <stp>EBOND_LDN|10152636</stp>
        <stp>-18560</stp>
        <stp>RMDS</stp>
        <stp/>
        <stp/>
        <tr r="AR87" s="1"/>
      </tp>
      <tp>
        <v>215.812366864517</v>
        <stp/>
        <stp>EBOND_LDN|10152636</stp>
        <stp>-18562</stp>
        <stp>RMDS</stp>
        <stp/>
        <stp/>
        <tr r="AS87" s="1"/>
      </tp>
      <tp t="s">
        <v>bb</v>
        <stp/>
        <stp>EBOND_LDN|15985373</stp>
        <stp>-20268</stp>
        <stp>RMDS</stp>
        <stp/>
        <stp/>
        <tr r="I1217" s="1"/>
      </tp>
      <tp t="s">
        <v>0.5</v>
        <stp/>
        <stp>EBOND_LDN|17435328</stp>
        <stp>-20270</stp>
        <stp>RMDS</stp>
        <stp/>
        <stp/>
        <tr r="J259" s="1"/>
      </tp>
      <tp t="s">
        <v>on</v>
        <stp/>
        <stp>EBOND_LDN|17435328</stp>
        <stp>-20271</stp>
        <stp>RMDS</stp>
        <stp/>
        <stp/>
        <tr r="K259" s="1"/>
      </tp>
      <tp t="s">
        <v>m</v>
        <stp/>
        <stp>EBOND_LDN|17435328</stp>
        <stp>-20268</stp>
        <stp>RMDS</stp>
        <stp/>
        <stp/>
        <tr r="I259" s="1"/>
      </tp>
      <tp>
        <v>54.092641895307999</v>
        <stp/>
        <stp>EBOND_LDN|10022881</stp>
        <stp>-18562</stp>
        <stp>RMDS</stp>
        <stp/>
        <stp/>
        <tr r="AS805" s="1"/>
      </tp>
      <tp>
        <v>69.577391081122002</v>
        <stp/>
        <stp>EBOND_LDN|10022881</stp>
        <stp>-18560</stp>
        <stp>RMDS</stp>
        <stp/>
        <stp/>
        <tr r="AR805" s="1"/>
      </tp>
      <tp>
        <v>132.834285173078</v>
        <stp/>
        <stp>EBOND_LDN|18472674</stp>
        <stp>-18560</stp>
        <stp>RMDS</stp>
        <stp/>
        <stp/>
        <tr r="AR1140" s="1"/>
      </tp>
      <tp>
        <v>125.296317607099</v>
        <stp/>
        <stp>EBOND_LDN|18472674</stp>
        <stp>-18562</stp>
        <stp>RMDS</stp>
        <stp/>
        <stp/>
        <tr r="AS1140" s="1"/>
      </tp>
      <tp>
        <v>77.915144646510001</v>
        <stp/>
        <stp>EBOND_LDN|19112532</stp>
        <stp>-18560</stp>
        <stp>RMDS</stp>
        <stp/>
        <stp/>
        <tr r="AR1133" s="1"/>
      </tp>
      <tp>
        <v>74.347884459287997</v>
        <stp/>
        <stp>EBOND_LDN|19112532</stp>
        <stp>-18562</stp>
        <stp>RMDS</stp>
        <stp/>
        <stp/>
        <tr r="AS1133" s="1"/>
      </tp>
      <tp>
        <v>0</v>
        <stp/>
        <stp>EBOND_LDN|19112562</stp>
        <stp>-18560</stp>
        <stp>RMDS</stp>
        <stp/>
        <stp/>
        <tr r="AR1268" s="1"/>
      </tp>
      <tp>
        <v>0</v>
        <stp/>
        <stp>EBOND_LDN|19112562</stp>
        <stp>-18562</stp>
        <stp>RMDS</stp>
        <stp/>
        <stp/>
        <tr r="AS1268" s="1"/>
      </tp>
    </main>
    <main first="bloomberg.rtd">
      <tp>
        <v>192.95512378959279</v>
        <stp/>
        <stp>##V3_BDPV12</stp>
        <stp>XS0541620901 @bgn  Corp</stp>
        <stp>asset_swap_spd_mid</stp>
        <stp>[AutoPrice 28.xlsm]front!R122C40</stp>
        <tr r="AN122" s="1"/>
      </tp>
      <tp>
        <v>70.03086779410549</v>
        <stp/>
        <stp>##V3_BDPV12</stp>
        <stp>XS0473783891 @bgn  Corp</stp>
        <stp>asset_swap_spd_mid</stp>
        <stp>[AutoPrice 28.xlsm]front!R236C40</stp>
        <tr r="AN236" s="1"/>
      </tp>
      <tp>
        <v>69.634309342262341</v>
        <stp/>
        <stp>##V3_BDPV12</stp>
        <stp>XS0746010908 @bgn  Corp</stp>
        <stp>asset_swap_spd_mid</stp>
        <stp>[AutoPrice 28.xlsm]front!R733C40</stp>
        <tr r="AN733" s="1"/>
      </tp>
      <tp>
        <v>161.22144943809076</v>
        <stp/>
        <stp>##V3_BDPV12</stp>
        <stp>XS0975113498 @bgn  Corp</stp>
        <stp>asset_swap_spd_mid</stp>
        <stp>[AutoPrice 28.xlsm]front!R989C40</stp>
        <tr r="AN989" s="1"/>
      </tp>
      <tp>
        <v>41.438268864591336</v>
        <stp/>
        <stp>##V3_BDPV12</stp>
        <stp>XS0969572204 @bgn  Corp</stp>
        <stp>asset_swap_spd_mid</stp>
        <stp>[AutoPrice 28.xlsm]front!R335C40</stp>
        <tr r="AN335" s="1"/>
      </tp>
      <tp>
        <v>43.929983473405095</v>
        <stp/>
        <stp>##V3_BDPV12</stp>
        <stp>XS0873793375 @bgn  Corp</stp>
        <stp>asset_swap_spd_mid</stp>
        <stp>[AutoPrice 28.xlsm]front!R898C40</stp>
        <tr r="AN898" s="1"/>
      </tp>
      <tp>
        <v>192.92198575018432</v>
        <stp/>
        <stp>##V3_BDPV12</stp>
        <stp>XS0442190855 @bgn  Corp</stp>
        <stp>asset_swap_spd_mid</stp>
        <stp>[AutoPrice 28.xlsm]front!R152C40</stp>
        <tr r="AN152" s="1"/>
      </tp>
      <tp>
        <v>96.947080611044015</v>
        <stp/>
        <stp>##V3_BDPV12</stp>
        <stp>XS0451641285 @bgn  Corp</stp>
        <stp>asset_swap_spd_mid</stp>
        <stp>[AutoPrice 28.xlsm]front!R811C40</stp>
        <tr r="AN811" s="1"/>
      </tp>
      <tp>
        <v>5.4882717518815127</v>
        <stp/>
        <stp>##V3_BDPV12</stp>
        <stp>XS1014759648 @bgn  Corp</stp>
        <stp>risk_mid</stp>
        <stp>[AutoPrice 28.xlsm]front!R60C36</stp>
        <tr r="AJ60" s="1"/>
      </tp>
      <tp>
        <v>290.41535489599227</v>
        <stp/>
        <stp>##V3_BDPV12</stp>
        <stp>XS0214965963 @bgn  Corp</stp>
        <stp>asset_swap_spd_mid</stp>
        <stp>[AutoPrice 28.xlsm]front!R717C40</stp>
        <tr r="AN717" s="1"/>
      </tp>
      <tp>
        <v>5.0207465492008181</v>
        <stp/>
        <stp>##V3_BDPV12</stp>
        <stp>XS0222766973 @bgn  Corp</stp>
        <stp>asset_swap_spd_mid</stp>
        <stp>[AutoPrice 28.xlsm]front!R629C40</stp>
        <tr r="AN629" s="1"/>
      </tp>
      <tp>
        <v>100.22545840411608</v>
        <stp/>
        <stp>##V3_BDPV12</stp>
        <stp>XS0755521142 @bgn  Corp</stp>
        <stp>asset_swap_spd_mid</stp>
        <stp>[AutoPrice 28.xlsm]front!R966C40</stp>
        <tr r="AN966" s="1"/>
      </tp>
      <tp>
        <v>-5.7284777444518271</v>
        <stp/>
        <stp>##V3_BDPV12</stp>
        <stp>XS0456451938 @bgn  Corp</stp>
        <stp>asset_swap_spd_mid</stp>
        <stp>[AutoPrice 28.xlsm]front!R205C40</stp>
        <tr r="AN205" s="1"/>
      </tp>
      <tp>
        <v>2.8547696206906892</v>
        <stp/>
        <stp>##V3_BDPV12</stp>
        <stp>XS0491042353 @bgn  Corp</stp>
        <stp>risk_mid</stp>
        <stp>[AutoPrice 28.xlsm]front!R22C36</stp>
        <tr r="AJ22" s="1"/>
      </tp>
      <tp>
        <v>-12.556769574068122</v>
        <stp/>
        <stp>##V3_BDPV12</stp>
        <stp>XS0409744744 @bgn  Corp</stp>
        <stp>asset_swap_spd_mid</stp>
        <stp>[AutoPrice 28.xlsm]front!R239C40</stp>
        <tr r="AN239" s="1"/>
      </tp>
      <tp>
        <v>25.873410075239079</v>
        <stp/>
        <stp>##V3_BDPV12</stp>
        <stp>XS0643300717 @bgn  Corp</stp>
        <stp>asset_swap_spd_mid</stp>
        <stp>[AutoPrice 28.xlsm]front!R843C40</stp>
        <tr r="AN843" s="1"/>
      </tp>
      <tp>
        <v>29.732522470852473</v>
        <stp/>
        <stp>##V3_BDPV12</stp>
        <stp>XS0729046218 @bgn  Corp</stp>
        <stp>asset_swap_spd_mid</stp>
        <stp>[AutoPrice 28.xlsm]front!R773C40</stp>
        <tr r="AN773" s="1"/>
      </tp>
      <tp t="s">
        <v>GBFGR</v>
        <stp/>
        <stp>##V3_BDPV12</stp>
        <stp>DE000A1R0TU2 Corp</stp>
        <stp>ticker</stp>
        <stp>[AutoPrice 28.xlsm]front!R1087C4</stp>
        <tr r="D1087" s="1"/>
      </tp>
      <tp t="s">
        <v>#N/A Field Not Applicable</v>
        <stp/>
        <stp>##V3_BDPV12</stp>
        <stp>XS0369462022 @bgn  Corp</stp>
        <stp>asset_swap_spd_mid</stp>
        <stp>[AutoPrice 28.xlsm]front!R671C40</stp>
        <tr r="AN671" s="1"/>
      </tp>
      <tp>
        <v>6.1809355599336868</v>
        <stp/>
        <stp>##V3_BDPV12</stp>
        <stp>XS0995111761 @bgn  Corp</stp>
        <stp>risk_mid</stp>
        <stp>[AutoPrice 28.xlsm]front!R46C36</stp>
        <tr r="AJ46" s="1"/>
      </tp>
      <tp>
        <v>53.291959890105602</v>
        <stp/>
        <stp>##V3_BDPV12</stp>
        <stp>XS0834367863 @bgn  Corp</stp>
        <stp>asset_swap_spd_mid</stp>
        <stp>[AutoPrice 28.xlsm]front!R305C40</stp>
        <tr r="AN305" s="1"/>
      </tp>
      <tp>
        <v>211.75413864793799</v>
        <stp/>
        <stp>##V3_BDPV12</stp>
        <stp>XS0878743623 @bgn  Corp</stp>
        <stp>asset_swap_spd_mid</stp>
        <stp>[AutoPrice 28.xlsm]front!R107C40</stp>
        <tr r="AN107" s="1"/>
      </tp>
      <tp>
        <v>49.991490822378523</v>
        <stp/>
        <stp>##V3_BDPV12</stp>
        <stp>XS0911405784 @bgn  Corp</stp>
        <stp>asset_swap_spd_mid</stp>
        <stp>[AutoPrice 28.xlsm]front!R952C40</stp>
        <tr r="AN952" s="1"/>
      </tp>
      <tp>
        <v>-7.1916661931332673</v>
        <stp/>
        <stp>##V3_BDPV12</stp>
        <stp>XS0729046051 @bgn  Corp</stp>
        <stp>asset_swap_spd_mid</stp>
        <stp>[AutoPrice 28.xlsm]front!R758C40</stp>
        <tr r="AN758" s="1"/>
      </tp>
      <tp>
        <v>57.312746224723647</v>
        <stp/>
        <stp>##V3_BDPV12</stp>
        <stp>XS1069552393 @bgn  Corp</stp>
        <stp>asset_swap_spd_mid</stp>
        <stp>[AutoPrice 28.xlsm]front!R497C40</stp>
        <tr r="AN497" s="1"/>
      </tp>
      <tp>
        <v>222.13368043209695</v>
        <stp/>
        <stp>##V3_BDPV12</stp>
        <stp>XS1004674450 @bgn  Corp</stp>
        <stp>asset_swap_spd_mid</stp>
        <stp>[AutoPrice 28.xlsm]front!R112C40</stp>
        <tr r="AN112" s="1"/>
      </tp>
      <tp>
        <v>93.648327848643873</v>
        <stp/>
        <stp>##V3_BDPV12</stp>
        <stp>XS1071713470 @bgn  Corp</stp>
        <stp>asset_swap_spd_mid</stp>
        <stp>[AutoPrice 28.xlsm]front!R437C40</stp>
        <tr r="AN437" s="1"/>
      </tp>
      <tp>
        <v>114.0501732060976</v>
        <stp/>
        <stp>##V3_BDPV12</stp>
        <stp>XS1013955379 @bgn  Corp</stp>
        <stp>asset_swap_spd_mid</stp>
        <stp>[AutoPrice 28.xlsm]front!R181C40</stp>
        <tr r="AN181" s="1"/>
      </tp>
      <tp>
        <v>10.533303946190916</v>
        <stp/>
        <stp>##V3_BDPV12</stp>
        <stp>XS0359781191 @bgn  Corp</stp>
        <stp>asset_swap_spd_mid</stp>
        <stp>[AutoPrice 28.xlsm]front!R953C40</stp>
        <tr r="AN953" s="1"/>
      </tp>
      <tp>
        <v>39.851029153286049</v>
        <stp/>
        <stp>##V3_BDPV12</stp>
        <stp>XS0828736198 @bgn  Corp</stp>
        <stp>asset_swap_spd_mid</stp>
        <stp>[AutoPrice 28.xlsm]front!R869C40</stp>
        <tr r="AN869" s="1"/>
      </tp>
      <tp>
        <v>32.420477808771999</v>
        <stp/>
        <stp>##V3_BDPV12</stp>
        <stp>XS0301954771 @bgn  Corp</stp>
        <stp>asset_swap_spd_mid</stp>
        <stp>[AutoPrice 28.xlsm]front!R701C40</stp>
        <tr r="AN701" s="1"/>
      </tp>
      <tp>
        <v>156.9455001021214</v>
        <stp/>
        <stp>##V3_BDPV12</stp>
        <stp>XS0801954867 @bgn  Corp</stp>
        <stp>asset_swap_spd_mid</stp>
        <stp>[AutoPrice 28.xlsm]front!R986C40</stp>
        <tr r="AN986" s="1"/>
      </tp>
      <tp>
        <v>123.02089630520358</v>
        <stp/>
        <stp>##V3_BDPV12</stp>
        <stp>XS0437307464 @bgn  Corp</stp>
        <stp>asset_swap_spd_mid</stp>
        <stp>[AutoPrice 28.xlsm]front!R319C40</stp>
        <tr r="AN319" s="1"/>
      </tp>
      <tp>
        <v>4.0110700022573553</v>
        <stp/>
        <stp>##V3_BDPV12</stp>
        <stp>XS0857872500 @bgn  Corp</stp>
        <stp>risk_mid</stp>
        <stp>[AutoPrice 28.xlsm]front!R92C36</stp>
        <tr r="AJ92" s="1"/>
      </tp>
      <tp>
        <v>76.058337883977089</v>
        <stp/>
        <stp>##V3_BDPV12</stp>
        <stp>XS1066312395 @bgn  Corp</stp>
        <stp>asset_swap_spd_mid</stp>
        <stp>[AutoPrice 28.xlsm]front!R561C40</stp>
        <tr r="AN561" s="1"/>
      </tp>
      <tp>
        <v>162.11217957174944</v>
        <stp/>
        <stp>##V3_BDPV12</stp>
        <stp>XS1072613380 @bgn  Corp</stp>
        <stp>asset_swap_spd_mid</stp>
        <stp>[AutoPrice 28.xlsm]front!R135C40</stp>
        <tr r="AN135" s="1"/>
      </tp>
      <tp>
        <v>22.252386771997266</v>
        <stp/>
        <stp>##V3_BDPV12</stp>
        <stp>XS0456451771 @bgn  Corp</stp>
        <stp>asset_swap_spd_mid</stp>
        <stp>[AutoPrice 28.xlsm]front!R208C40</stp>
        <tr r="AN208" s="1"/>
      </tp>
      <tp>
        <v>56.000336612701616</v>
        <stp/>
        <stp>##V3_BDPV12</stp>
        <stp>XS0838847381 @bgn  Corp</stp>
        <stp>asset_swap_spd_mid</stp>
        <stp>[AutoPrice 28.xlsm]front!R802C40</stp>
        <tr r="AN802" s="1"/>
      </tp>
      <tp>
        <v>51.020373238499104</v>
        <stp/>
        <stp>##V3_BDPV12</stp>
        <stp>XS0847580353 @bgn  Corp</stp>
        <stp>asset_swap_spd_mid</stp>
        <stp>[AutoPrice 28.xlsm]front!R621C40</stp>
        <tr r="AN621" s="1"/>
      </tp>
      <tp>
        <v>207.11500483122475</v>
        <stp/>
        <stp>##V3_BDPV12</stp>
        <stp>XS0478803355 @bgn  Corp</stp>
        <stp>asset_swap_spd_mid</stp>
        <stp>[AutoPrice 28.xlsm]front!R972C40</stp>
        <tr r="AN972" s="1"/>
      </tp>
      <tp>
        <v>44.411991874921931</v>
        <stp/>
        <stp>##V3_BDPV12</stp>
        <stp>XS0307504547 @bgn  Corp</stp>
        <stp>asset_swap_spd_mid</stp>
        <stp>[AutoPrice 28.xlsm]front!R638C40</stp>
        <tr r="AN638" s="1"/>
      </tp>
      <tp>
        <v>118.0700456104471</v>
        <stp/>
        <stp>##V3_BDPV12</stp>
        <stp>XS0503554627 @bgn  Corp</stp>
        <stp>asset_swap_spd_mid</stp>
        <stp>[AutoPrice 28.xlsm]front!R169C40</stp>
        <tr r="AN169" s="1"/>
      </tp>
      <tp>
        <v>69.398201086721912</v>
        <stp/>
        <stp>##V3_BDPV12</stp>
        <stp>XS0811555183 @bgn  Corp</stp>
        <stp>asset_swap_spd_mid</stp>
        <stp>[AutoPrice 28.xlsm]front!R495C40</stp>
        <tr r="AN495" s="1"/>
      </tp>
      <tp>
        <v>2.0019547506137769</v>
        <stp/>
        <stp>##V3_BDPV12</stp>
        <stp>XS0256975458 @bgn  Corp</stp>
        <stp>risk_mid</stp>
        <stp>[AutoPrice 28.xlsm]front!R97C36</stp>
        <tr r="AJ97" s="1"/>
      </tp>
      <tp>
        <v>68.429280424140003</v>
        <stp/>
        <stp>##V3_BDPV12</stp>
        <stp>XS0862952297 @bgn  Corp</stp>
        <stp>asset_swap_spd_mid</stp>
        <stp>[AutoPrice 28.xlsm]front!R483C40</stp>
        <tr r="AN483" s="1"/>
      </tp>
      <tp>
        <v>1.9248350709107245</v>
        <stp/>
        <stp>##V3_BDPV12</stp>
        <stp>XS0235117891 @bgn  Corp</stp>
        <stp>asset_swap_spd_mid</stp>
        <stp>[AutoPrice 28.xlsm]front!R947C40</stp>
        <tr r="AN947" s="1"/>
      </tp>
      <tp>
        <v>1.3354482506564125</v>
        <stp/>
        <stp>##V3_BDPV12</stp>
        <stp>XS0832873060 @bgn  Corp</stp>
        <stp>risk_mid</stp>
        <stp>[AutoPrice 28.xlsm]front!R15C36</stp>
        <tr r="AJ15" s="1"/>
      </tp>
    </main>
    <main first="bloomberg.rtd">
      <tp t="s">
        <v>20/06/2014</v>
        <stp/>
        <stp>##V3_BDPV12</stp>
        <stp>XS0353710527 Corp</stp>
        <stp>maturity</stp>
        <stp>[AutoPrice 28.xlsm]front!R5C6</stp>
        <tr r="F5" s="1"/>
      </tp>
    </main>
    <main first="bloomberg.rtd">
      <tp t="s">
        <v>FIXED</v>
        <stp/>
        <stp>##V3_BDPV12</stp>
        <stp>XS0472940617 Corp</stp>
        <stp>cpn typ</stp>
        <stp>[AutoPrice 28.xlsm]front!R77C5</stp>
        <tr r="E77" s="1"/>
      </tp>
      <tp t="s">
        <v>AT MATURITY</v>
        <stp/>
        <stp>##V3_BDPV12</stp>
        <stp>DE000A1R08U3 Corp</stp>
        <stp>mty_typ</stp>
        <stp>[AutoPrice 28.xlsm]front!R1022C6</stp>
        <tr r="F1022" s="1"/>
      </tp>
    </main>
    <main first="bloomberg.rtd">
      <tp t="s">
        <v>FIXED</v>
        <stp/>
        <stp>##V3_BDPV12</stp>
        <stp>XS0437047292 Corp</stp>
        <stp>cpn typ</stp>
        <stp>[AutoPrice 28.xlsm]front!R56C5</stp>
        <tr r="E56" s="1"/>
      </tp>
      <tp t="s">
        <v>04/07/2014</v>
        <stp/>
        <stp>##V3_BDPV12</stp>
        <stp>XS0195116008 Corp</stp>
        <stp>maturity</stp>
        <stp>[AutoPrice 28.xlsm]front!R6C6</stp>
        <tr r="F6" s="1"/>
      </tp>
    </main>
    <main first="bloomberg.rtd">
      <tp>
        <v>103.599</v>
        <stp/>
        <stp>##V3_BDPV12</stp>
        <stp>DE000A1HG1L4 @CBKG Corp</stp>
        <stp>bid</stp>
        <stp>[AutoPrice 28.xlsm]front!R55C12</stp>
        <tr r="L55" s="1"/>
      </tp>
      <tp>
        <v>106.508</v>
        <stp/>
        <stp>##V3_BDPV12</stp>
        <stp>DE000A1HG1K6 @CBKG Corp</stp>
        <stp>bid</stp>
        <stp>[AutoPrice 28.xlsm]front!R54C12</stp>
        <tr r="L54" s="1"/>
      </tp>
      <tp>
        <v>102.42400000000001</v>
        <stp/>
        <stp>##V3_BDPV12</stp>
        <stp>DE000A1HG1J8 @CBKG Corp</stp>
        <stp>bid</stp>
        <stp>[AutoPrice 28.xlsm]front!R51C12</stp>
        <tr r="L51" s="1"/>
      </tp>
    </main>
    <main first="bloomberg.rtd">
      <tp t="s">
        <v>FIXED</v>
        <stp/>
        <stp>##V3_BDPV12</stp>
        <stp>DE000A1R0TU2 Corp</stp>
        <stp>cpn typ</stp>
        <stp>[AutoPrice 28.xlsm]front!R1087C5</stp>
        <tr r="E1087" s="1"/>
      </tp>
      <tp>
        <v>2.25</v>
        <stp/>
        <stp>##V3_BDPV12</stp>
        <stp>XS0834386228 @cbbt  Corp</stp>
        <stp>coupon</stp>
        <stp>[AutoPrice 28.xlsm]front!R939C42</stp>
        <tr r="AP939" s="1"/>
      </tp>
      <tp>
        <v>2.75</v>
        <stp/>
        <stp>##V3_BDPV12</stp>
        <stp>XS1046851025 @cbbt  Corp</stp>
        <stp>coupon</stp>
        <stp>[AutoPrice 28.xlsm]front!R780C42</stp>
        <tr r="AP780" s="1"/>
      </tp>
      <tp>
        <v>0.11398618568563279</v>
        <stp/>
        <stp>##V3_BDPV12</stp>
        <stp>XS0197508764 @bgn  Corp</stp>
        <stp>risk_mid</stp>
        <stp>[AutoPrice 28.xlsm]front!R7C36</stp>
        <tr r="AJ7" s="1"/>
      </tp>
      <tp>
        <v>2.75</v>
        <stp/>
        <stp>##V3_BDPV12</stp>
        <stp>XS1057783174 @cbbt  Corp</stp>
        <stp>coupon</stp>
        <stp>[AutoPrice 28.xlsm]front!R581C42</stp>
        <tr r="AP581" s="1"/>
      </tp>
      <tp>
        <v>3</v>
        <stp/>
        <stp>##V3_BDPV12</stp>
        <stp>DE000A1HG1K6 @bgn  Corp</stp>
        <stp>coupon</stp>
        <stp>[AutoPrice 28.xlsm]front!R54C42</stp>
        <tr r="AP54" s="1"/>
      </tp>
      <tp>
        <v>-5.6739791254928695</v>
        <stp/>
        <stp>##V3_BDPV12</stp>
        <stp>XS0353710527 @bval  Corp</stp>
        <stp>asset_swap_spd_mid</stp>
        <stp>[AutoPrice 28.xlsm]front!R5C40</stp>
        <tr r="AN5" s="1"/>
      </tp>
    </main>
    <main first="connect.rtdsub">
      <tp>
        <v>1886000</v>
        <stp/>
        <stp>EBOND_POSITION|142977=21145434</stp>
        <stp>AMOUNT</stp>
        <stp>RMDS</stp>
        <stp/>
        <stp/>
        <tr r="G1269" s="1"/>
      </tp>
      <tp>
        <v>0</v>
        <stp/>
        <stp>EBOND_POSITION|140142=18470135</stp>
        <stp>AMOUNT</stp>
        <stp>RMDS</stp>
        <stp/>
        <stp/>
        <tr r="G1163" s="1"/>
      </tp>
      <tp>
        <v>0</v>
        <stp/>
        <stp>EBOND_POSITION|140433=19964154</stp>
        <stp>AMOUNT</stp>
        <stp>RMDS</stp>
        <stp/>
        <stp/>
        <tr r="G210" s="1"/>
      </tp>
    </main>
    <main first="bloomberg.rtd">
      <tp>
        <v>100.209</v>
        <stp/>
        <stp>##V3_BDPV12</stp>
        <stp>XS0195116008 @bgn Corp</stp>
        <stp>LAST_PRICE</stp>
        <stp>[AutoPrice 28.xlsm]front!R6C16</stp>
        <tr r="P6" s="1"/>
      </tp>
    </main>
    <main first="connect.rtdsub">
      <tp>
        <v>180000</v>
        <stp/>
        <stp>EBOND_POSITION|140142=10842136</stp>
        <stp>AMOUNT</stp>
        <stp>RMDS</stp>
        <stp/>
        <stp/>
        <tr r="G1146" s="1"/>
      </tp>
      <tp>
        <v>0</v>
        <stp/>
        <stp>EBOND_POSITION|140142=14525520</stp>
        <stp>AMOUNT</stp>
        <stp>RMDS</stp>
        <stp/>
        <stp/>
        <tr r="G1158" s="1"/>
      </tp>
      <tp>
        <v>37000</v>
        <stp/>
        <stp>EBOND_POSITION|140433=17233921</stp>
        <stp>AMOUNT</stp>
        <stp>RMDS</stp>
        <stp/>
        <stp/>
        <tr r="G216" s="1"/>
      </tp>
      <tp>
        <v>4708000</v>
        <stp/>
        <stp>EBOND_POSITION|140433=16002042</stp>
        <stp>AMOUNT</stp>
        <stp>RMDS</stp>
        <stp/>
        <stp/>
        <tr r="G207" s="1"/>
      </tp>
    </main>
    <main first="bloomberg.rtd">
      <tp>
        <v>2.875</v>
        <stp/>
        <stp>##V3_BDPV12</stp>
        <stp>XS0863127279 @cbbt  Corp</stp>
        <stp>coupon</stp>
        <stp>[AutoPrice 28.xlsm]front!R1008C42</stp>
        <tr r="AP1008" s="1"/>
      </tp>
    </main>
    <main first="connect.rtdsub">
      <tp t="s">
        <v>.5</v>
        <stp/>
        <stp>EBOND_LDN|21059341</stp>
        <stp>-20270</stp>
        <stp>RMDS</stp>
        <stp/>
        <stp/>
        <tr r="J1240" s="1"/>
      </tp>
      <tp t="s">
        <v>on</v>
        <stp/>
        <stp>EBOND_LDN|21059341</stp>
        <stp>-20271</stp>
        <stp>RMDS</stp>
        <stp/>
        <stp/>
        <tr r="K1240" s="1"/>
      </tp>
      <tp t="s">
        <v>m</v>
        <stp/>
        <stp>EBOND_LDN|21059341</stp>
        <stp>-20268</stp>
        <stp>RMDS</stp>
        <stp/>
        <stp/>
        <tr r="I1240" s="1"/>
      </tp>
      <tp t="s">
        <v>m</v>
        <stp/>
        <stp>EBOND_LDN|21069652</stp>
        <stp>-20268</stp>
        <stp>RMDS</stp>
        <stp/>
        <stp/>
        <tr r="I1233" s="1"/>
      </tp>
      <tp t="s">
        <v>on</v>
        <stp/>
        <stp>EBOND_LDN|21069652</stp>
        <stp>-20271</stp>
        <stp>RMDS</stp>
        <stp/>
        <stp/>
        <tr r="K1233" s="1"/>
      </tp>
      <tp t="s">
        <v>.5</v>
        <stp/>
        <stp>EBOND_LDN|21069652</stp>
        <stp>-20270</stp>
        <stp>RMDS</stp>
        <stp/>
        <stp/>
        <tr r="J1233" s="1"/>
      </tp>
      <tp t="s">
        <v>.25</v>
        <stp/>
        <stp>EBOND_LDN|21238127</stp>
        <stp>-20270</stp>
        <stp>RMDS</stp>
        <stp/>
        <stp/>
        <tr r="J660" s="1"/>
      </tp>
      <tp t="s">
        <v>on</v>
        <stp/>
        <stp>EBOND_LDN|21238127</stp>
        <stp>-20271</stp>
        <stp>RMDS</stp>
        <stp/>
        <stp/>
        <tr r="K660" s="1"/>
      </tp>
      <tp t="s">
        <v>b</v>
        <stp/>
        <stp>EBOND_LDN|21238127</stp>
        <stp>-20268</stp>
        <stp>RMDS</stp>
        <stp/>
        <stp/>
        <tr r="I660" s="1"/>
      </tp>
      <tp t="s">
        <v>0.35</v>
        <stp/>
        <stp>EBOND_LDN|21148550</stp>
        <stp>-20270</stp>
        <stp>RMDS</stp>
        <stp/>
        <stp/>
        <tr r="J311" s="1"/>
      </tp>
      <tp t="s">
        <v>on</v>
        <stp/>
        <stp>EBOND_LDN|21148550</stp>
        <stp>-20271</stp>
        <stp>RMDS</stp>
        <stp/>
        <stp/>
        <tr r="K311" s="1"/>
      </tp>
      <tp t="s">
        <v>b</v>
        <stp/>
        <stp>EBOND_LDN|21148550</stp>
        <stp>-20268</stp>
        <stp>RMDS</stp>
        <stp/>
        <stp/>
        <tr r="I311" s="1"/>
      </tp>
      <tp t="s">
        <v>m</v>
        <stp/>
        <stp>EBOND_LDN|21258811</stp>
        <stp>-20268</stp>
        <stp>RMDS</stp>
        <stp/>
        <stp/>
        <tr r="I115" s="1"/>
      </tp>
      <tp t="s">
        <v>on</v>
        <stp/>
        <stp>EBOND_LDN|21258811</stp>
        <stp>-20271</stp>
        <stp>RMDS</stp>
        <stp/>
        <stp/>
        <tr r="K115" s="1"/>
      </tp>
      <tp t="s">
        <v>1</v>
        <stp/>
        <stp>EBOND_LDN|21258811</stp>
        <stp>-20270</stp>
        <stp>RMDS</stp>
        <stp/>
        <stp/>
        <tr r="J115" s="1"/>
      </tp>
      <tp t="s">
        <v>b</v>
        <stp/>
        <stp>EBOND_LDN|12168182</stp>
        <stp>-20268</stp>
        <stp>RMDS</stp>
        <stp/>
        <stp/>
        <tr r="I895" s="1"/>
      </tp>
      <tp t="s">
        <v>on</v>
        <stp/>
        <stp>EBOND_LDN|12168182</stp>
        <stp>-20271</stp>
        <stp>RMDS</stp>
        <stp/>
        <stp/>
        <tr r="K895" s="1"/>
      </tp>
      <tp t="s">
        <v>0.2</v>
        <stp/>
        <stp>EBOND_LDN|12168182</stp>
        <stp>-20270</stp>
        <stp>RMDS</stp>
        <stp/>
        <stp/>
        <tr r="J895" s="1"/>
      </tp>
      <tp t="s">
        <v>m</v>
        <stp/>
        <stp>EBOND_LDN|19228836</stp>
        <stp>-20268</stp>
        <stp>RMDS</stp>
        <stp/>
        <stp/>
        <tr r="I839" s="1"/>
      </tp>
      <tp t="s">
        <v>on</v>
        <stp/>
        <stp>EBOND_LDN|19228836</stp>
        <stp>-20271</stp>
        <stp>RMDS</stp>
        <stp/>
        <stp/>
        <tr r="K839" s="1"/>
      </tp>
      <tp t="s">
        <v>0.5</v>
        <stp/>
        <stp>EBOND_LDN|19228836</stp>
        <stp>-20270</stp>
        <stp>RMDS</stp>
        <stp/>
        <stp/>
        <tr r="J839" s="1"/>
      </tp>
      <tp t="s">
        <v>.52</v>
        <stp/>
        <stp>EBOND_LDN|17368392</stp>
        <stp>-20270</stp>
        <stp>RMDS</stp>
        <stp/>
        <stp/>
        <tr r="J410" s="1"/>
      </tp>
      <tp t="s">
        <v>on</v>
        <stp/>
        <stp>EBOND_LDN|17368392</stp>
        <stp>-20271</stp>
        <stp>RMDS</stp>
        <stp/>
        <stp/>
        <tr r="K410" s="1"/>
      </tp>
      <tp t="s">
        <v>.6</v>
        <stp/>
        <stp>EBOND_LDN|14118055</stp>
        <stp>-20270</stp>
        <stp>RMDS</stp>
        <stp/>
        <stp/>
        <tr r="J1064" s="1"/>
      </tp>
      <tp t="s">
        <v>on</v>
        <stp/>
        <stp>EBOND_LDN|14118055</stp>
        <stp>-20271</stp>
        <stp>RMDS</stp>
        <stp/>
        <stp/>
        <tr r="K1064" s="1"/>
      </tp>
      <tp t="s">
        <v>b</v>
        <stp/>
        <stp>EBOND_LDN|14118055</stp>
        <stp>-20268</stp>
        <stp>RMDS</stp>
        <stp/>
        <stp/>
        <tr r="I1064" s="1"/>
      </tp>
      <tp t="s">
        <v>m</v>
        <stp/>
        <stp>EBOND_LDN|17368392</stp>
        <stp>-20268</stp>
        <stp>RMDS</stp>
        <stp/>
        <stp/>
        <tr r="I410" s="1"/>
      </tp>
      <tp t="s">
        <v>on</v>
        <stp/>
        <stp>EBOND_LDN|19078393</stp>
        <stp>-20271</stp>
        <stp>RMDS</stp>
        <stp/>
        <stp/>
        <tr r="K765" s="1"/>
      </tp>
      <tp t="s">
        <v>-</v>
        <stp/>
        <stp>EBOND_LDN|19078393</stp>
        <stp>-20270</stp>
        <stp>RMDS</stp>
        <stp/>
        <stp/>
        <tr r="J765" s="1"/>
      </tp>
      <tp t="s">
        <v>-</v>
        <stp/>
        <stp>EBOND_LDN|19078393</stp>
        <stp>-20268</stp>
        <stp>RMDS</stp>
        <stp/>
        <stp/>
        <tr r="I765" s="1"/>
      </tp>
      <tp t="s">
        <v>m</v>
        <stp/>
        <stp>EBOND_LDN|19928446</stp>
        <stp>-20268</stp>
        <stp>RMDS</stp>
        <stp/>
        <stp/>
        <tr r="I1255" s="1"/>
      </tp>
      <tp t="s">
        <v>on</v>
        <stp/>
        <stp>EBOND_LDN|19928446</stp>
        <stp>-20271</stp>
        <stp>RMDS</stp>
        <stp/>
        <stp/>
        <tr r="K1255" s="1"/>
      </tp>
      <tp t="s">
        <v>.5</v>
        <stp/>
        <stp>EBOND_LDN|19928446</stp>
        <stp>-20270</stp>
        <stp>RMDS</stp>
        <stp/>
        <stp/>
        <tr r="J1255" s="1"/>
      </tp>
      <tp t="s">
        <v>b</v>
        <stp/>
        <stp>EBOND_LDN|16179733</stp>
        <stp>-20268</stp>
        <stp>RMDS</stp>
        <stp/>
        <stp/>
        <tr r="I741" s="1"/>
      </tp>
      <tp t="s">
        <v>on</v>
        <stp/>
        <stp>EBOND_LDN|17969722</stp>
        <stp>-20271</stp>
        <stp>RMDS</stp>
        <stp/>
        <stp/>
        <tr r="K199" s="1"/>
      </tp>
      <tp t="s">
        <v>.8</v>
        <stp/>
        <stp>EBOND_LDN|17969722</stp>
        <stp>-20270</stp>
        <stp>RMDS</stp>
        <stp/>
        <stp/>
        <tr r="J199" s="1"/>
      </tp>
      <tp t="s">
        <v>m</v>
        <stp/>
        <stp>EBOND_LDN|16619705</stp>
        <stp>-20268</stp>
        <stp>RMDS</stp>
        <stp/>
        <stp/>
        <tr r="I110" s="1"/>
      </tp>
      <tp t="s">
        <v>.45</v>
        <stp/>
        <stp>EBOND_LDN|16179733</stp>
        <stp>-20270</stp>
        <stp>RMDS</stp>
        <stp/>
        <stp/>
        <tr r="J741" s="1"/>
      </tp>
      <tp t="s">
        <v>on</v>
        <stp/>
        <stp>EBOND_LDN|16179733</stp>
        <stp>-20271</stp>
        <stp>RMDS</stp>
        <stp/>
        <stp/>
        <tr r="K741" s="1"/>
      </tp>
      <tp t="s">
        <v>b</v>
        <stp/>
        <stp>EBOND_LDN|17969722</stp>
        <stp>-20268</stp>
        <stp>RMDS</stp>
        <stp/>
        <stp/>
        <tr r="I199" s="1"/>
      </tp>
      <tp t="s">
        <v>1</v>
        <stp/>
        <stp>EBOND_LDN|16619705</stp>
        <stp>-20270</stp>
        <stp>RMDS</stp>
        <stp/>
        <stp/>
        <tr r="J110" s="1"/>
      </tp>
      <tp t="s">
        <v>on</v>
        <stp/>
        <stp>EBOND_LDN|16619705</stp>
        <stp>-20271</stp>
        <stp>RMDS</stp>
        <stp/>
        <stp/>
        <tr r="K110" s="1"/>
      </tp>
      <tp t="s">
        <v>b</v>
        <stp/>
        <stp>EBOND_LDN|10629746</stp>
        <stp>-20268</stp>
        <stp>RMDS</stp>
        <stp/>
        <stp/>
        <tr r="I221" s="1"/>
      </tp>
      <tp t="s">
        <v>0.2</v>
        <stp/>
        <stp>EBOND_LDN|16509034</stp>
        <stp>-20270</stp>
        <stp>RMDS</stp>
        <stp/>
        <stp/>
        <tr r="J898" s="1"/>
      </tp>
      <tp t="s">
        <v>on</v>
        <stp/>
        <stp>EBOND_LDN|16509034</stp>
        <stp>-20271</stp>
        <stp>RMDS</stp>
        <stp/>
        <stp/>
        <tr r="K898" s="1"/>
      </tp>
      <tp t="s">
        <v>b</v>
        <stp/>
        <stp>EBOND_LDN|16509034</stp>
        <stp>-20268</stp>
        <stp>RMDS</stp>
        <stp/>
        <stp/>
        <tr r="I898" s="1"/>
      </tp>
      <tp t="s">
        <v>0.3</v>
        <stp/>
        <stp>EBOND_LDN|10629746</stp>
        <stp>-20270</stp>
        <stp>RMDS</stp>
        <stp/>
        <stp/>
        <tr r="J221" s="1"/>
      </tp>
      <tp t="s">
        <v>on</v>
        <stp/>
        <stp>EBOND_LDN|10629746</stp>
        <stp>-20271</stp>
        <stp>RMDS</stp>
        <stp/>
        <stp/>
        <tr r="K221" s="1"/>
      </tp>
      <tp>
        <v>117.12106173737899</v>
        <stp/>
        <stp>EBOND_LDN|15359249</stp>
        <stp>-18560</stp>
        <stp>RMDS</stp>
        <stp/>
        <stp/>
        <tr r="AR578" s="1"/>
      </tp>
      <tp>
        <v>106.36113025611201</v>
        <stp/>
        <stp>EBOND_LDN|15359249</stp>
        <stp>-18562</stp>
        <stp>RMDS</stp>
        <stp/>
        <stp/>
        <tr r="AS578" s="1"/>
      </tp>
      <tp>
        <v>61.393155554429001</v>
        <stp/>
        <stp>EBOND_LDN|18348678</stp>
        <stp>-18562</stp>
        <stp>RMDS</stp>
        <stp/>
        <stp/>
        <tr r="AS419" s="1"/>
      </tp>
      <tp>
        <v>67.247499328174996</v>
        <stp/>
        <stp>EBOND_LDN|18348678</stp>
        <stp>-18560</stp>
        <stp>RMDS</stp>
        <stp/>
        <stp/>
        <tr r="AR419" s="1"/>
      </tp>
      <tp>
        <v>99.474728986591003</v>
        <stp/>
        <stp>EBOND_LDN|19398515</stp>
        <stp>-18560</stp>
        <stp>RMDS</stp>
        <stp/>
        <stp/>
        <tr r="AR1210" s="1"/>
      </tp>
      <tp>
        <v>95.351759528626999</v>
        <stp/>
        <stp>EBOND_LDN|19398515</stp>
        <stp>-18562</stp>
        <stp>RMDS</stp>
        <stp/>
        <stp/>
        <tr r="AS1210" s="1"/>
      </tp>
      <tp>
        <v>132.43379353139201</v>
        <stp/>
        <stp>EBOND_LDN|21059689</stp>
        <stp>-18562</stp>
        <stp>RMDS</stp>
        <stp/>
        <stp/>
        <tr r="AS181" s="1"/>
      </tp>
      <tp>
        <v>148.20119518812101</v>
        <stp/>
        <stp>EBOND_LDN|21059689</stp>
        <stp>-18560</stp>
        <stp>RMDS</stp>
        <stp/>
        <stp/>
        <tr r="AR181" s="1"/>
      </tp>
      <tp>
        <v>103.549734586699</v>
        <stp/>
        <stp>EBOND_LDN|14885634</stp>
        <stp>-18560</stp>
        <stp>RMDS</stp>
        <stp/>
        <stp/>
        <tr r="AR447" s="1"/>
      </tp>
      <tp>
        <v>95.846499318221007</v>
        <stp/>
        <stp>EBOND_LDN|14885634</stp>
        <stp>-18562</stp>
        <stp>RMDS</stp>
        <stp/>
        <stp/>
        <tr r="AS447" s="1"/>
      </tp>
      <tp t="s">
        <v>m</v>
        <stp/>
        <stp>EBOND_LDN|10842130</stp>
        <stp>-20268</stp>
        <stp>RMDS</stp>
        <stp/>
        <stp/>
        <tr r="I818" s="1"/>
      </tp>
      <tp t="s">
        <v>on</v>
        <stp/>
        <stp>EBOND_LDN|10842130</stp>
        <stp>-20271</stp>
        <stp>RMDS</stp>
        <stp/>
        <stp/>
        <tr r="K818" s="1"/>
      </tp>
      <tp t="s">
        <v>0.5</v>
        <stp/>
        <stp>EBOND_LDN|10842130</stp>
        <stp>-20270</stp>
        <stp>RMDS</stp>
        <stp/>
        <stp/>
        <tr r="J818" s="1"/>
      </tp>
      <tp>
        <v>78.800003000000004</v>
        <stp/>
        <stp>EBOND_LDN|21156149</stp>
        <stp>-18562</stp>
        <stp>RMDS</stp>
        <stp/>
        <stp/>
        <tr r="AS1017" s="1"/>
      </tp>
      <tp>
        <v>80.300003000000004</v>
        <stp/>
        <stp>EBOND_LDN|21156149</stp>
        <stp>-18560</stp>
        <stp>RMDS</stp>
        <stp/>
        <stp/>
        <tr r="AR1017" s="1"/>
      </tp>
      <tp t="s">
        <v>on</v>
        <stp/>
        <stp>EBOND_LDN|12512485</stp>
        <stp>-20271</stp>
        <stp>RMDS</stp>
        <stp/>
        <stp/>
        <tr r="K927" s="1"/>
      </tp>
      <tp t="s">
        <v>0.2</v>
        <stp/>
        <stp>EBOND_LDN|12512485</stp>
        <stp>-20270</stp>
        <stp>RMDS</stp>
        <stp/>
        <stp/>
        <tr r="J927" s="1"/>
      </tp>
      <tp t="s">
        <v>.7</v>
        <stp/>
        <stp>EBOND_LDN|15862362</stp>
        <stp>-20270</stp>
        <stp>RMDS</stp>
        <stp/>
        <stp/>
        <tr r="J542" s="1"/>
      </tp>
      <tp t="s">
        <v>on</v>
        <stp/>
        <stp>EBOND_LDN|15862362</stp>
        <stp>-20271</stp>
        <stp>RMDS</stp>
        <stp/>
        <stp/>
        <tr r="K542" s="1"/>
      </tp>
      <tp t="s">
        <v>m</v>
        <stp/>
        <stp>EBOND_LDN|12512485</stp>
        <stp>-20268</stp>
        <stp>RMDS</stp>
        <stp/>
        <stp/>
        <tr r="I927" s="1"/>
      </tp>
      <tp>
        <v>56.616328489015999</v>
        <stp/>
        <stp>EBOND_LDN|16045068</stp>
        <stp>-18560</stp>
        <stp>RMDS</stp>
        <stp/>
        <stp/>
        <tr r="AR845" s="1"/>
      </tp>
      <tp t="s">
        <v>bb</v>
        <stp/>
        <stp>EBOND_LDN|15862362</stp>
        <stp>-20268</stp>
        <stp>RMDS</stp>
        <stp/>
        <stp/>
        <tr r="I542" s="1"/>
      </tp>
      <tp>
        <v>34.185907780994</v>
        <stp/>
        <stp>EBOND_LDN|16045068</stp>
        <stp>-18562</stp>
        <stp>RMDS</stp>
        <stp/>
        <stp/>
        <tr r="AS845" s="1"/>
      </tp>
      <tp t="s">
        <v>bb</v>
        <stp/>
        <stp>EBOND_LDN|17712225</stp>
        <stp>-20268</stp>
        <stp>RMDS</stp>
        <stp/>
        <stp/>
        <tr r="I942" s="1"/>
      </tp>
      <tp>
        <v>140.159157037564</v>
        <stp/>
        <stp>EBOND_LDN|11655549</stp>
        <stp>-18560</stp>
        <stp>RMDS</stp>
        <stp/>
        <stp/>
        <tr r="AR635" s="1"/>
      </tp>
      <tp>
        <v>136.03380737697299</v>
        <stp/>
        <stp>EBOND_LDN|11655549</stp>
        <stp>-18562</stp>
        <stp>RMDS</stp>
        <stp/>
        <stp/>
        <tr r="AS635" s="1"/>
      </tp>
      <tp t="s">
        <v>on</v>
        <stp/>
        <stp>EBOND_LDN|17712225</stp>
        <stp>-20271</stp>
        <stp>RMDS</stp>
        <stp/>
        <stp/>
        <tr r="K942" s="1"/>
      </tp>
      <tp t="s">
        <v>2.0</v>
        <stp/>
        <stp>EBOND_LDN|17712225</stp>
        <stp>-20270</stp>
        <stp>RMDS</stp>
        <stp/>
        <stp/>
        <tr r="J942" s="1"/>
      </tp>
      <tp t="s">
        <v>1</v>
        <stp/>
        <stp>EBOND_LDN|18472083</stp>
        <stp>-20270</stp>
        <stp>RMDS</stp>
        <stp/>
        <stp/>
        <tr r="J101" s="1"/>
      </tp>
      <tp t="s">
        <v>on</v>
        <stp/>
        <stp>EBOND_LDN|18472083</stp>
        <stp>-20271</stp>
        <stp>RMDS</stp>
        <stp/>
        <stp/>
        <tr r="K101" s="1"/>
      </tp>
      <tp>
        <v>156.21218789013199</v>
        <stp/>
        <stp>EBOND_LDN|18245138</stp>
        <stp>-18562</stp>
        <stp>RMDS</stp>
        <stp/>
        <stp/>
        <tr r="AS535" s="1"/>
      </tp>
      <tp>
        <v>166.20035049862301</v>
        <stp/>
        <stp>EBOND_LDN|18245138</stp>
        <stp>-18560</stp>
        <stp>RMDS</stp>
        <stp/>
        <stp/>
        <tr r="AR535" s="1"/>
      </tp>
      <tp t="s">
        <v>m</v>
        <stp/>
        <stp>EBOND_LDN|18472083</stp>
        <stp>-20268</stp>
        <stp>RMDS</stp>
        <stp/>
        <stp/>
        <tr r="I101" s="1"/>
      </tp>
      <tp t="s">
        <v>on</v>
        <stp/>
        <stp>EBOND_LDN|19902744</stp>
        <stp>-20271</stp>
        <stp>RMDS</stp>
        <stp/>
        <stp/>
        <tr r="K627" s="1"/>
      </tp>
      <tp t="s">
        <v>.25</v>
        <stp/>
        <stp>EBOND_LDN|19902744</stp>
        <stp>-20270</stp>
        <stp>RMDS</stp>
        <stp/>
        <stp/>
        <tr r="J627" s="1"/>
      </tp>
      <tp t="s">
        <v>bb</v>
        <stp/>
        <stp>EBOND_LDN|19902744</stp>
        <stp>-20268</stp>
        <stp>RMDS</stp>
        <stp/>
        <stp/>
        <tr r="I627" s="1"/>
      </tp>
      <tp t="s">
        <v>b</v>
        <stp/>
        <stp>EBOND_LDN|15702864</stp>
        <stp>-20268</stp>
        <stp>RMDS</stp>
        <stp/>
        <stp/>
        <tr r="I923" s="1"/>
      </tp>
      <tp t="s">
        <v>b</v>
        <stp/>
        <stp>EBOND_LDN|15872863</stp>
        <stp>-20268</stp>
        <stp>RMDS</stp>
        <stp/>
        <stp/>
        <tr r="I616" s="1"/>
      </tp>
      <tp t="s">
        <v>.2</v>
        <stp/>
        <stp>EBOND_LDN|15872863</stp>
        <stp>-20270</stp>
        <stp>RMDS</stp>
        <stp/>
        <stp/>
        <tr r="J616" s="1"/>
      </tp>
      <tp t="s">
        <v>on</v>
        <stp/>
        <stp>EBOND_LDN|15872863</stp>
        <stp>-20271</stp>
        <stp>RMDS</stp>
        <stp/>
        <stp/>
        <tr r="K616" s="1"/>
      </tp>
      <tp t="s">
        <v>on</v>
        <stp/>
        <stp>EBOND_LDN|15702864</stp>
        <stp>-20271</stp>
        <stp>RMDS</stp>
        <stp/>
        <stp/>
        <tr r="K923" s="1"/>
      </tp>
      <tp t="s">
        <v>0.5</v>
        <stp/>
        <stp>EBOND_LDN|15702864</stp>
        <stp>-20270</stp>
        <stp>RMDS</stp>
        <stp/>
        <stp/>
        <tr r="J923" s="1"/>
      </tp>
      <tp>
        <v>0</v>
        <stp/>
        <stp>EBOND_LDN|15684594</stp>
        <stp>-18560</stp>
        <stp>RMDS</stp>
        <stp/>
        <stp/>
        <tr r="AR857" s="1"/>
      </tp>
      <tp>
        <v>0</v>
        <stp/>
        <stp>EBOND_LDN|15684594</stp>
        <stp>-18562</stp>
        <stp>RMDS</stp>
        <stp/>
        <stp/>
        <tr r="AS857" s="1"/>
      </tp>
      <tp>
        <v>55.518544894252003</v>
        <stp/>
        <stp>EBOND_LDN|21057619</stp>
        <stp>-18562</stp>
        <stp>RMDS</stp>
        <stp/>
        <stp/>
        <tr r="AS774" s="1"/>
      </tp>
      <tp>
        <v>60.482542316179</v>
        <stp/>
        <stp>EBOND_LDN|21057619</stp>
        <stp>-18560</stp>
        <stp>RMDS</stp>
        <stp/>
        <stp/>
        <tr r="AR774" s="1"/>
      </tp>
      <tp>
        <v>121.27325728225</v>
        <stp/>
        <stp>EBOND_LDN|17194145</stp>
        <stp>-18562</stp>
        <stp>RMDS</stp>
        <stp/>
        <stp/>
        <tr r="AS54" s="1"/>
      </tp>
      <tp>
        <v>127.41224783532201</v>
        <stp/>
        <stp>EBOND_LDN|17194145</stp>
        <stp>-18560</stp>
        <stp>RMDS</stp>
        <stp/>
        <stp/>
        <tr r="AR54" s="1"/>
      </tp>
      <tp>
        <v>65.181298963960003</v>
        <stp/>
        <stp>EBOND_LDN|13544848</stp>
        <stp>-18562</stp>
        <stp>RMDS</stp>
        <stp/>
        <stp/>
        <tr r="AS825" s="1"/>
      </tp>
      <tp>
        <v>69.510439748139007</v>
        <stp/>
        <stp>EBOND_LDN|13544848</stp>
        <stp>-18560</stp>
        <stp>RMDS</stp>
        <stp/>
        <stp/>
        <tr r="AR825" s="1"/>
      </tp>
      <tp t="s">
        <v>bb</v>
        <stp/>
        <stp>EBOND_LDN|10420116</stp>
        <stp>-20268</stp>
        <stp>RMDS</stp>
        <stp/>
        <stp/>
        <tr r="I1202" s="1"/>
      </tp>
      <tp t="s">
        <v>#N/A</v>
        <stp/>
        <stp>EBOND_LDN|10740060</stp>
        <stp>-20271</stp>
        <stp>RMDS</stp>
        <stp/>
        <stp/>
        <tr r="K978" s="1"/>
      </tp>
      <tp t="s">
        <v>#N/A</v>
        <stp/>
        <stp>EBOND_LDN|10740060</stp>
        <stp>-20270</stp>
        <stp>RMDS</stp>
        <stp/>
        <stp/>
        <tr r="J978" s="1"/>
      </tp>
      <tp t="s">
        <v>#N/A</v>
        <stp/>
        <stp>EBOND_LDN|20343070</stp>
        <stp>-20270</stp>
        <stp>RMDS</stp>
        <stp/>
        <stp/>
        <tr r="J1014" s="1"/>
      </tp>
      <tp t="s">
        <v>#N/A</v>
        <stp/>
        <stp>EBOND_LDN|20343070</stp>
        <stp>-20271</stp>
        <stp>RMDS</stp>
        <stp/>
        <stp/>
        <tr r="K1014" s="1"/>
      </tp>
      <tp t="s">
        <v>#N/A</v>
        <stp/>
        <stp>EBOND_LDN|10740060</stp>
        <stp>-20268</stp>
        <stp>RMDS</stp>
        <stp/>
        <stp/>
        <tr r="I978" s="1"/>
      </tp>
      <tp t="s">
        <v>#N/A</v>
        <stp/>
        <stp>EBOND_LDN|20343070</stp>
        <stp>-20268</stp>
        <stp>RMDS</stp>
        <stp/>
        <stp/>
        <tr r="I1014" s="1"/>
      </tp>
      <tp t="s">
        <v>on</v>
        <stp/>
        <stp>EBOND_LDN|10420116</stp>
        <stp>-20271</stp>
        <stp>RMDS</stp>
        <stp/>
        <stp/>
        <tr r="K1202" s="1"/>
      </tp>
      <tp t="s">
        <v>.6</v>
        <stp/>
        <stp>EBOND_LDN|10420116</stp>
        <stp>-20270</stp>
        <stp>RMDS</stp>
        <stp/>
        <stp/>
        <tr r="J1202" s="1"/>
      </tp>
      <tp>
        <v>43.877723949088001</v>
        <stp/>
        <stp>EBOND_LDN|15487304</stp>
        <stp>-18562</stp>
        <stp>RMDS</stp>
        <stp/>
        <stp/>
        <tr r="AS423" s="1"/>
      </tp>
      <tp>
        <v>59.234248512825999</v>
        <stp/>
        <stp>EBOND_LDN|15487304</stp>
        <stp>-18560</stp>
        <stp>RMDS</stp>
        <stp/>
        <stp/>
        <tr r="AR423" s="1"/>
      </tp>
      <tp t="s">
        <v>.4</v>
        <stp/>
        <stp>EBOND_LDN|17970353</stp>
        <stp>-20270</stp>
        <stp>RMDS</stp>
        <stp/>
        <stp/>
        <tr r="J1109" s="1"/>
      </tp>
      <tp t="s">
        <v>on</v>
        <stp/>
        <stp>EBOND_LDN|17970353</stp>
        <stp>-20271</stp>
        <stp>RMDS</stp>
        <stp/>
        <stp/>
        <tr r="K1109" s="1"/>
      </tp>
      <tp t="s">
        <v>bb</v>
        <stp/>
        <stp>EBOND_LDN|17970353</stp>
        <stp>-20268</stp>
        <stp>RMDS</stp>
        <stp/>
        <stp/>
        <tr r="I1109" s="1"/>
      </tp>
      <tp>
        <v>71.792822739325004</v>
        <stp/>
        <stp>EBOND_LDN|20094975</stp>
        <stp>-18560</stp>
        <stp>RMDS</stp>
        <stp/>
        <stp/>
        <tr r="AR302" s="1"/>
      </tp>
      <tp>
        <v>66.211122979421006</v>
        <stp/>
        <stp>EBOND_LDN|20094975</stp>
        <stp>-18562</stp>
        <stp>RMDS</stp>
        <stp/>
        <stp/>
        <tr r="AS302" s="1"/>
      </tp>
      <tp>
        <v>57.524734700605997</v>
        <stp/>
        <stp>EBOND_LDN|18747628</stp>
        <stp>-18562</stp>
        <stp>RMDS</stp>
        <stp/>
        <stp/>
        <tr r="AS591" s="1"/>
      </tp>
      <tp>
        <v>65.866758053685004</v>
        <stp/>
        <stp>EBOND_LDN|18747628</stp>
        <stp>-18560</stp>
        <stp>RMDS</stp>
        <stp/>
        <stp/>
        <tr r="AR591" s="1"/>
      </tp>
      <tp t="s">
        <v>m</v>
        <stp/>
        <stp>EBOND_LDN|17261482</stp>
        <stp>-20268</stp>
        <stp>RMDS</stp>
        <stp/>
        <stp/>
        <tr r="I1248" s="1"/>
      </tp>
      <tp>
        <v>74.793510047091004</v>
        <stp/>
        <stp>EBOND_LDN|10346358</stp>
        <stp>-18560</stp>
        <stp>RMDS</stp>
        <stp/>
        <stp/>
        <tr r="AR1191" s="1"/>
      </tp>
      <tp>
        <v>68.058847556754003</v>
        <stp/>
        <stp>EBOND_LDN|10346358</stp>
        <stp>-18562</stp>
        <stp>RMDS</stp>
        <stp/>
        <stp/>
        <tr r="AS1191" s="1"/>
      </tp>
      <tp t="s">
        <v>.5</v>
        <stp/>
        <stp>EBOND_LDN|17261482</stp>
        <stp>-20270</stp>
        <stp>RMDS</stp>
        <stp/>
        <stp/>
        <tr r="J1248" s="1"/>
      </tp>
      <tp t="s">
        <v>ON</v>
        <stp/>
        <stp>EBOND_LDN|17261482</stp>
        <stp>-20271</stp>
        <stp>RMDS</stp>
        <stp/>
        <stp/>
        <tr r="K1248" s="1"/>
      </tp>
      <tp t="s">
        <v>bbb</v>
        <stp/>
        <stp>EBOND_LDN|21232097</stp>
        <stp>-20268</stp>
        <stp>RMDS</stp>
        <stp/>
        <stp/>
        <tr r="I752" s="1"/>
      </tp>
      <tp t="s">
        <v>on</v>
        <stp/>
        <stp>EBOND_LDN|21232097</stp>
        <stp>-20271</stp>
        <stp>RMDS</stp>
        <stp/>
        <stp/>
        <tr r="K752" s="1"/>
      </tp>
      <tp t="s">
        <v>.4</v>
        <stp/>
        <stp>EBOND_LDN|21232097</stp>
        <stp>-20270</stp>
        <stp>RMDS</stp>
        <stp/>
        <stp/>
        <tr r="J752" s="1"/>
      </tp>
      <tp t="s">
        <v>b</v>
        <stp/>
        <stp>EBOND_LDN|13631677</stp>
        <stp>-20268</stp>
        <stp>RMDS</stp>
        <stp/>
        <stp/>
        <tr r="I1118" s="1"/>
      </tp>
      <tp>
        <v>239.81948193317501</v>
        <stp/>
        <stp>EBOND_LDN|13846608</stp>
        <stp>-18562</stp>
        <stp>RMDS</stp>
        <stp/>
        <stp/>
        <tr r="AS837" s="1"/>
      </tp>
      <tp>
        <v>255.985062025708</v>
        <stp/>
        <stp>EBOND_LDN|13846608</stp>
        <stp>-18560</stp>
        <stp>RMDS</stp>
        <stp/>
        <stp/>
        <tr r="AR837" s="1"/>
      </tp>
      <tp>
        <v>0</v>
        <stp/>
        <stp>EBOND_LDN|21145428</stp>
        <stp>-18560</stp>
        <stp>RMDS</stp>
        <stp/>
        <stp/>
        <tr r="AR1270" s="1"/>
      </tp>
      <tp>
        <v>0</v>
        <stp/>
        <stp>EBOND_LDN|21145428</stp>
        <stp>-18562</stp>
        <stp>RMDS</stp>
        <stp/>
        <stp/>
        <tr r="AS1270" s="1"/>
      </tp>
      <tp t="s">
        <v>.8</v>
        <stp/>
        <stp>EBOND_LDN|21122576</stp>
        <stp>-20270</stp>
        <stp>RMDS</stp>
        <stp/>
        <stp/>
        <tr r="J78" s="1"/>
      </tp>
      <tp t="s">
        <v>on</v>
        <stp/>
        <stp>EBOND_LDN|21122576</stp>
        <stp>-20271</stp>
        <stp>RMDS</stp>
        <stp/>
        <stp/>
        <tr r="K78" s="1"/>
      </tp>
      <tp t="s">
        <v>m</v>
        <stp/>
        <stp>EBOND_LDN|21122576</stp>
        <stp>-20268</stp>
        <stp>RMDS</stp>
        <stp/>
        <stp/>
        <tr r="I78" s="1"/>
      </tp>
      <tp t="s">
        <v>on</v>
        <stp/>
        <stp>EBOND_LDN|13631677</stp>
        <stp>-20271</stp>
        <stp>RMDS</stp>
        <stp/>
        <stp/>
        <tr r="K1118" s="1"/>
      </tp>
      <tp t="s">
        <v>.66</v>
        <stp/>
        <stp>EBOND_LDN|13631677</stp>
        <stp>-20270</stp>
        <stp>RMDS</stp>
        <stp/>
        <stp/>
        <tr r="J1118" s="1"/>
      </tp>
      <tp t="s">
        <v>b</v>
        <stp/>
        <stp>EBOND_LDN|13351811</stp>
        <stp>-20268</stp>
        <stp>RMDS</stp>
        <stp/>
        <stp/>
        <tr r="I220" s="1"/>
      </tp>
      <tp t="s">
        <v>0.3</v>
        <stp/>
        <stp>EBOND_LDN|13351811</stp>
        <stp>-20270</stp>
        <stp>RMDS</stp>
        <stp/>
        <stp/>
        <tr r="J220" s="1"/>
      </tp>
      <tp t="s">
        <v>on</v>
        <stp/>
        <stp>EBOND_LDN|13351811</stp>
        <stp>-20271</stp>
        <stp>RMDS</stp>
        <stp/>
        <stp/>
        <tr r="K220" s="1"/>
      </tp>
      <tp>
        <v>0</v>
        <stp/>
        <stp>EBOND_LDN|15086814</stp>
        <stp>-18562</stp>
        <stp>RMDS</stp>
        <stp/>
        <stp/>
        <tr r="AS893" s="1"/>
      </tp>
      <tp>
        <v>0</v>
        <stp/>
        <stp>EBOND_LDN|15086814</stp>
        <stp>-18560</stp>
        <stp>RMDS</stp>
        <stp/>
        <stp/>
        <tr r="AR893" s="1"/>
      </tp>
      <tp t="s">
        <v>s</v>
        <stp/>
        <stp>EBOND_LDN|19236677</stp>
        <stp>-20268</stp>
        <stp>RMDS</stp>
        <stp/>
        <stp/>
        <tr r="I1259" s="1"/>
      </tp>
      <tp t="s">
        <v>.4</v>
        <stp/>
        <stp>EBOND_LDN|19946790</stp>
        <stp>-20270</stp>
        <stp>RMDS</stp>
        <stp/>
        <stp/>
        <tr r="J588" s="1"/>
      </tp>
      <tp t="s">
        <v>on</v>
        <stp/>
        <stp>EBOND_LDN|19946790</stp>
        <stp>-20271</stp>
        <stp>RMDS</stp>
        <stp/>
        <stp/>
        <tr r="K588" s="1"/>
      </tp>
      <tp>
        <v>165.63425502195901</v>
        <stp/>
        <stp>EBOND_LDN|19451619</stp>
        <stp>-18562</stp>
        <stp>RMDS</stp>
        <stp/>
        <stp/>
        <tr r="AS217" s="1"/>
      </tp>
      <tp>
        <v>175.04404208024599</v>
        <stp/>
        <stp>EBOND_LDN|19451619</stp>
        <stp>-18560</stp>
        <stp>RMDS</stp>
        <stp/>
        <stp/>
        <tr r="AR217" s="1"/>
      </tp>
      <tp t="s">
        <v>m</v>
        <stp/>
        <stp>EBOND_LDN|19946790</stp>
        <stp>-20268</stp>
        <stp>RMDS</stp>
        <stp/>
        <stp/>
        <tr r="I588" s="1"/>
      </tp>
      <tp t="s">
        <v>on</v>
        <stp/>
        <stp>EBOND_LDN|19236677</stp>
        <stp>-20271</stp>
        <stp>RMDS</stp>
        <stp/>
        <stp/>
        <tr r="K1259" s="1"/>
      </tp>
      <tp t="s">
        <v>.5</v>
        <stp/>
        <stp>EBOND_LDN|19236677</stp>
        <stp>-20270</stp>
        <stp>RMDS</stp>
        <stp/>
        <stp/>
        <tr r="J1259" s="1"/>
      </tp>
      <tp t="s">
        <v>on</v>
        <stp/>
        <stp>EBOND_LDN|18216435</stp>
        <stp>-20271</stp>
        <stp>RMDS</stp>
        <stp/>
        <stp/>
        <tr r="K565" s="1"/>
      </tp>
      <tp t="s">
        <v>.6</v>
        <stp/>
        <stp>EBOND_LDN|18216435</stp>
        <stp>-20270</stp>
        <stp>RMDS</stp>
        <stp/>
        <stp/>
        <tr r="J565" s="1"/>
      </tp>
      <tp t="s">
        <v>m</v>
        <stp/>
        <stp>EBOND_LDN|18216435</stp>
        <stp>-20268</stp>
        <stp>RMDS</stp>
        <stp/>
        <stp/>
        <tr r="I565" s="1"/>
      </tp>
      <tp t="s">
        <v>on</v>
        <stp/>
        <stp>EBOND_LDN|21254391</stp>
        <stp>-20271</stp>
        <stp>RMDS</stp>
        <stp/>
        <stp/>
        <tr r="K1101" s="1"/>
      </tp>
      <tp t="s">
        <v>.35</v>
        <stp/>
        <stp>EBOND_LDN|21254391</stp>
        <stp>-20270</stp>
        <stp>RMDS</stp>
        <stp/>
        <stp/>
        <tr r="J1101" s="1"/>
      </tp>
      <tp t="s">
        <v>bb</v>
        <stp/>
        <stp>EBOND_LDN|21254391</stp>
        <stp>-20268</stp>
        <stp>RMDS</stp>
        <stp/>
        <stp/>
        <tr r="I1101" s="1"/>
      </tp>
      <tp>
        <v>69.796924529964002</v>
        <stp/>
        <stp>EBOND_LDN|19980814</stp>
        <stp>-18562</stp>
        <stp>RMDS</stp>
        <stp/>
        <stp/>
        <tr r="AS418" s="1"/>
      </tp>
      <tp>
        <v>75.399638240426</v>
        <stp/>
        <stp>EBOND_LDN|19980814</stp>
        <stp>-18560</stp>
        <stp>RMDS</stp>
        <stp/>
        <stp/>
        <tr r="AR418" s="1"/>
      </tp>
      <tp>
        <v>0</v>
        <stp/>
        <stp>EBOND_LDN|20283114</stp>
        <stp>-18560</stp>
        <stp>RMDS</stp>
        <stp/>
        <stp/>
        <tr r="AR1012" s="1"/>
      </tp>
      <tp>
        <v>0</v>
        <stp/>
        <stp>EBOND_LDN|20283114</stp>
        <stp>-18562</stp>
        <stp>RMDS</stp>
        <stp/>
        <stp/>
        <tr r="AS1012" s="1"/>
      </tp>
      <tp>
        <v>0</v>
        <stp/>
        <stp>EBOND_LDN|21183104</stp>
        <stp>-18562</stp>
        <stp>RMDS</stp>
        <stp/>
        <stp/>
        <tr r="AS907" s="1"/>
      </tp>
      <tp>
        <v>67.339522350910002</v>
        <stp/>
        <stp>EBOND_LDN|14690465</stp>
        <stp>-18562</stp>
        <stp>RMDS</stp>
        <stp/>
        <stp/>
        <tr r="AS1212" s="1"/>
      </tp>
      <tp>
        <v>0</v>
        <stp/>
        <stp>EBOND_LDN|21183104</stp>
        <stp>-18560</stp>
        <stp>RMDS</stp>
        <stp/>
        <stp/>
        <tr r="AR907" s="1"/>
      </tp>
      <tp>
        <v>76.616344132709003</v>
        <stp/>
        <stp>EBOND_LDN|14690465</stp>
        <stp>-18560</stp>
        <stp>RMDS</stp>
        <stp/>
        <stp/>
        <tr r="AR1212" s="1"/>
      </tp>
      <tp t="s">
        <v>m</v>
        <stp/>
        <stp>EBOND_LDN|21214605</stp>
        <stp>-20268</stp>
        <stp>RMDS</stp>
        <stp/>
        <stp/>
        <tr r="I544" s="1"/>
      </tp>
      <tp t="s">
        <v>.4</v>
        <stp/>
        <stp>EBOND_LDN|21214605</stp>
        <stp>-20270</stp>
        <stp>RMDS</stp>
        <stp/>
        <stp/>
        <tr r="J544" s="1"/>
      </tp>
      <tp t="s">
        <v>on</v>
        <stp/>
        <stp>EBOND_LDN|21214605</stp>
        <stp>-20271</stp>
        <stp>RMDS</stp>
        <stp/>
        <stp/>
        <tr r="K544" s="1"/>
      </tp>
      <tp>
        <v>66.303280441693005</v>
        <stp/>
        <stp>EBOND_LDN|17940208</stp>
        <stp>-18562</stp>
        <stp>RMDS</stp>
        <stp/>
        <stp/>
        <tr r="AS1137" s="1"/>
      </tp>
      <tp t="s">
        <v>#N/A</v>
        <stp/>
        <stp>EBOND_LDN|13607674</stp>
        <stp>-20268</stp>
        <stp>RMDS</stp>
        <stp/>
        <stp/>
        <tr r="I324" s="1"/>
      </tp>
      <tp>
        <v>73.197436494922997</v>
        <stp/>
        <stp>EBOND_LDN|17940208</stp>
        <stp>-18560</stp>
        <stp>RMDS</stp>
        <stp/>
        <stp/>
        <tr r="AR1137" s="1"/>
      </tp>
      <tp t="s">
        <v>0.2</v>
        <stp/>
        <stp>EBOND_LDN|11817565</stp>
        <stp>-20270</stp>
        <stp>RMDS</stp>
        <stp/>
        <stp/>
        <tr r="J850" s="1"/>
      </tp>
      <tp t="s">
        <v>on</v>
        <stp/>
        <stp>EBOND_LDN|11817565</stp>
        <stp>-20271</stp>
        <stp>RMDS</stp>
        <stp/>
        <stp/>
        <tr r="K850" s="1"/>
      </tp>
      <tp t="s">
        <v>0.2</v>
        <stp/>
        <stp>EBOND_LDN|14737037</stp>
        <stp>-20270</stp>
        <stp>RMDS</stp>
        <stp/>
        <stp/>
        <tr r="J283" s="1"/>
      </tp>
      <tp t="s">
        <v>on</v>
        <stp/>
        <stp>EBOND_LDN|14737037</stp>
        <stp>-20271</stp>
        <stp>RMDS</stp>
        <stp/>
        <stp/>
        <tr r="K283" s="1"/>
      </tp>
      <tp t="s">
        <v>b</v>
        <stp/>
        <stp>EBOND_LDN|14737037</stp>
        <stp>-20268</stp>
        <stp>RMDS</stp>
        <stp/>
        <stp/>
        <tr r="I283" s="1"/>
      </tp>
      <tp t="s">
        <v>#N/A</v>
        <stp/>
        <stp>EBOND_LDN|13607674</stp>
        <stp>-20271</stp>
        <stp>RMDS</stp>
        <stp/>
        <stp/>
        <tr r="K324" s="1"/>
      </tp>
      <tp t="s">
        <v>#N/A</v>
        <stp/>
        <stp>EBOND_LDN|13607674</stp>
        <stp>-20270</stp>
        <stp>RMDS</stp>
        <stp/>
        <stp/>
        <tr r="J324" s="1"/>
      </tp>
      <tp t="s">
        <v>b</v>
        <stp/>
        <stp>EBOND_LDN|11817565</stp>
        <stp>-20268</stp>
        <stp>RMDS</stp>
        <stp/>
        <stp/>
        <tr r="I850" s="1"/>
      </tp>
      <tp t="s">
        <v>on</v>
        <stp/>
        <stp>EBOND_LDN|10374223</stp>
        <stp>-20271</stp>
        <stp>RMDS</stp>
        <stp/>
        <stp/>
        <tr r="K853" s="1"/>
      </tp>
      <tp t="s">
        <v>0.1</v>
        <stp/>
        <stp>EBOND_LDN|21157311</stp>
        <stp>-20270</stp>
        <stp>RMDS</stp>
        <stp/>
        <stp/>
        <tr r="J894" s="1"/>
      </tp>
      <tp t="s">
        <v>0.3</v>
        <stp/>
        <stp>EBOND_LDN|10374223</stp>
        <stp>-20270</stp>
        <stp>RMDS</stp>
        <stp/>
        <stp/>
        <tr r="J853" s="1"/>
      </tp>
      <tp t="s">
        <v>on</v>
        <stp/>
        <stp>EBOND_LDN|21157311</stp>
        <stp>-20271</stp>
        <stp>RMDS</stp>
        <stp/>
        <stp/>
        <tr r="K894" s="1"/>
      </tp>
      <tp t="s">
        <v>b</v>
        <stp/>
        <stp>EBOND_LDN|21157311</stp>
        <stp>-20268</stp>
        <stp>RMDS</stp>
        <stp/>
        <stp/>
        <tr r="I894" s="1"/>
      </tp>
      <tp t="s">
        <v>bb</v>
        <stp/>
        <stp>EBOND_LDN|10374223</stp>
        <stp>-20268</stp>
        <stp>RMDS</stp>
        <stp/>
        <stp/>
        <tr r="I853" s="1"/>
      </tp>
      <tp>
        <v>53.506249984058002</v>
        <stp/>
        <stp>EBOND_LDN|12343028</stp>
        <stp>-18562</stp>
        <stp>RMDS</stp>
        <stp/>
        <stp/>
        <tr r="AS394" s="1"/>
      </tp>
      <tp>
        <v>58.231758753984003</v>
        <stp/>
        <stp>EBOND_LDN|12343028</stp>
        <stp>-18560</stp>
        <stp>RMDS</stp>
        <stp/>
        <stp/>
        <tr r="AR394" s="1"/>
      </tp>
      <tp t="s">
        <v>bb</v>
        <stp/>
        <stp>EBOND_LDN|18154911</stp>
        <stp>-20268</stp>
        <stp>RMDS</stp>
        <stp/>
        <stp/>
        <tr r="I390" s="1"/>
      </tp>
      <tp t="s">
        <v>m</v>
        <stp/>
        <stp>EBOND_LDN|21147070</stp>
        <stp>-20268</stp>
        <stp>RMDS</stp>
        <stp/>
        <stp/>
        <tr r="I1006" s="1"/>
      </tp>
      <tp t="s">
        <v>m</v>
        <stp/>
        <stp>EBOND_LDN|21117065</stp>
        <stp>-20268</stp>
        <stp>RMDS</stp>
        <stp/>
        <stp/>
        <tr r="I505" s="1"/>
      </tp>
      <tp t="s">
        <v>s</v>
        <stp/>
        <stp>EBOND_LDN|21157061</stp>
        <stp>-20268</stp>
        <stp>RMDS</stp>
        <stp/>
        <stp/>
        <tr r="I1262" s="1"/>
      </tp>
      <tp t="s">
        <v>on</v>
        <stp/>
        <stp>EBOND_LDN|12114205</stp>
        <stp>-20271</stp>
        <stp>RMDS</stp>
        <stp/>
        <stp/>
        <tr r="K275" s="1"/>
      </tp>
      <tp t="s">
        <v>1</v>
        <stp/>
        <stp>EBOND_LDN|21267122</stp>
        <stp>-20270</stp>
        <stp>RMDS</stp>
        <stp/>
        <stp/>
        <tr r="J120" s="1"/>
      </tp>
      <tp t="s">
        <v>0.7</v>
        <stp/>
        <stp>EBOND_LDN|12114205</stp>
        <stp>-20270</stp>
        <stp>RMDS</stp>
        <stp/>
        <stp/>
        <tr r="J275" s="1"/>
      </tp>
      <tp t="s">
        <v>on</v>
        <stp/>
        <stp>EBOND_LDN|21267122</stp>
        <stp>-20271</stp>
        <stp>RMDS</stp>
        <stp/>
        <stp/>
        <tr r="K120" s="1"/>
      </tp>
      <tp t="s">
        <v>on</v>
        <stp/>
        <stp>EBOND_LDN|13714325</stp>
        <stp>-20271</stp>
        <stp>RMDS</stp>
        <stp/>
        <stp/>
        <tr r="K132" s="1"/>
      </tp>
      <tp>
        <v>95.877160806817002</v>
        <stp/>
        <stp>EBOND_LDN|15383444</stp>
        <stp>-18560</stp>
        <stp>RMDS</stp>
        <stp/>
        <stp/>
        <tr r="AR1214" s="1"/>
      </tp>
      <tp t="s">
        <v>1</v>
        <stp/>
        <stp>EBOND_LDN|13714325</stp>
        <stp>-20270</stp>
        <stp>RMDS</stp>
        <stp/>
        <stp/>
        <tr r="J132" s="1"/>
      </tp>
      <tp>
        <v>88.196723220685001</v>
        <stp/>
        <stp>EBOND_LDN|15383444</stp>
        <stp>-18562</stp>
        <stp>RMDS</stp>
        <stp/>
        <stp/>
        <tr r="AS1214" s="1"/>
      </tp>
      <tp t="s">
        <v>m</v>
        <stp/>
        <stp>EBOND_LDN|21267122</stp>
        <stp>-20268</stp>
        <stp>RMDS</stp>
        <stp/>
        <stp/>
        <tr r="I120" s="1"/>
      </tp>
      <tp t="s">
        <v>m</v>
        <stp/>
        <stp>EBOND_LDN|12114205</stp>
        <stp>-20268</stp>
        <stp>RMDS</stp>
        <stp/>
        <stp/>
        <tr r="I275" s="1"/>
      </tp>
      <tp t="s">
        <v>s</v>
        <stp/>
        <stp>EBOND_LDN|13714325</stp>
        <stp>-20268</stp>
        <stp>RMDS</stp>
        <stp/>
        <stp/>
        <tr r="I132" s="1"/>
      </tp>
      <tp t="s">
        <v>1.5</v>
        <stp/>
        <stp>EBOND_LDN|18154911</stp>
        <stp>-20270</stp>
        <stp>RMDS</stp>
        <stp/>
        <stp/>
        <tr r="J390" s="1"/>
      </tp>
      <tp t="s">
        <v>on</v>
        <stp/>
        <stp>EBOND_LDN|18154911</stp>
        <stp>-20271</stp>
        <stp>RMDS</stp>
        <stp/>
        <stp/>
        <tr r="K390" s="1"/>
      </tp>
      <tp>
        <v>89.494848379903999</v>
        <stp/>
        <stp>EBOND_LDN|12143248</stp>
        <stp>-18562</stp>
        <stp>RMDS</stp>
        <stp/>
        <stp/>
        <tr r="AS587" s="1"/>
      </tp>
      <tp>
        <v>96.157521204871998</v>
        <stp/>
        <stp>EBOND_LDN|12143248</stp>
        <stp>-18560</stp>
        <stp>RMDS</stp>
        <stp/>
        <stp/>
        <tr r="AR587" s="1"/>
      </tp>
      <tp t="s">
        <v>on</v>
        <stp/>
        <stp>EBOND_LDN|21117065</stp>
        <stp>-20271</stp>
        <stp>RMDS</stp>
        <stp/>
        <stp/>
        <tr r="K505" s="1"/>
      </tp>
      <tp t="s">
        <v>0.3</v>
        <stp/>
        <stp>EBOND_LDN|21147070</stp>
        <stp>-20270</stp>
        <stp>RMDS</stp>
        <stp/>
        <stp/>
        <tr r="J1006" s="1"/>
      </tp>
      <tp t="s">
        <v>on</v>
        <stp/>
        <stp>EBOND_LDN|21157061</stp>
        <stp>-20271</stp>
        <stp>RMDS</stp>
        <stp/>
        <stp/>
        <tr r="K1262" s="1"/>
      </tp>
      <tp t="s">
        <v>.36</v>
        <stp/>
        <stp>EBOND_LDN|21117065</stp>
        <stp>-20270</stp>
        <stp>RMDS</stp>
        <stp/>
        <stp/>
        <tr r="J505" s="1"/>
      </tp>
      <tp t="s">
        <v>on</v>
        <stp/>
        <stp>EBOND_LDN|21147070</stp>
        <stp>-20271</stp>
        <stp>RMDS</stp>
        <stp/>
        <stp/>
        <tr r="K1006" s="1"/>
      </tp>
      <tp t="s">
        <v>.25</v>
        <stp/>
        <stp>EBOND_LDN|21157061</stp>
        <stp>-20270</stp>
        <stp>RMDS</stp>
        <stp/>
        <stp/>
        <tr r="J1262" s="1"/>
      </tp>
      <tp>
        <v>90.767775007542994</v>
        <stp/>
        <stp>EBOND_LDN|14843298</stp>
        <stp>-18562</stp>
        <stp>RMDS</stp>
        <stp/>
        <stp/>
        <tr r="AS928" s="1"/>
      </tp>
      <tp>
        <v>98.616317174901994</v>
        <stp/>
        <stp>EBOND_LDN|14843298</stp>
        <stp>-18560</stp>
        <stp>RMDS</stp>
        <stp/>
        <stp/>
        <tr r="AR928" s="1"/>
      </tp>
      <tp t="s">
        <v>0.2</v>
        <stp/>
        <stp>EBOND_LDN|17844380</stp>
        <stp>-20270</stp>
        <stp>RMDS</stp>
        <stp/>
        <stp/>
        <tr r="J876" s="1"/>
      </tp>
      <tp>
        <v>77.969923463049</v>
        <stp/>
        <stp>EBOND_LDN|10053529</stp>
        <stp>-18560</stp>
        <stp>RMDS</stp>
        <stp/>
        <stp/>
        <tr r="AR519" s="1"/>
      </tp>
      <tp t="s">
        <v>on</v>
        <stp/>
        <stp>EBOND_LDN|17844380</stp>
        <stp>-20271</stp>
        <stp>RMDS</stp>
        <stp/>
        <stp/>
        <tr r="K876" s="1"/>
      </tp>
      <tp>
        <v>71.332866783710003</v>
        <stp/>
        <stp>EBOND_LDN|10053529</stp>
        <stp>-18562</stp>
        <stp>RMDS</stp>
        <stp/>
        <stp/>
        <tr r="AS519" s="1"/>
      </tp>
      <tp t="s">
        <v>m</v>
        <stp/>
        <stp>EBOND_LDN|17844380</stp>
        <stp>-20268</stp>
        <stp>RMDS</stp>
        <stp/>
        <stp/>
        <tr r="I876" s="1"/>
      </tp>
      <tp>
        <v>87.181467567569996</v>
        <stp/>
        <stp>EBOND_LDN|21190535</stp>
        <stp>-18560</stp>
        <stp>RMDS</stp>
        <stp/>
        <stp/>
        <tr r="AR398" s="1"/>
      </tp>
      <tp>
        <v>82.566507838524998</v>
        <stp/>
        <stp>EBOND_LDN|21190535</stp>
        <stp>-18562</stp>
        <stp>RMDS</stp>
        <stp/>
        <stp/>
        <tr r="AS398" s="1"/>
      </tp>
      <tp t="s">
        <v>.5</v>
        <stp/>
        <stp>EBOND_LDN|20317855</stp>
        <stp>-20270</stp>
        <stp>RMDS</stp>
        <stp/>
        <stp/>
        <tr r="J529" s="1"/>
      </tp>
      <tp t="s">
        <v>on</v>
        <stp/>
        <stp>EBOND_LDN|20317855</stp>
        <stp>-20271</stp>
        <stp>RMDS</stp>
        <stp/>
        <stp/>
        <tr r="K529" s="1"/>
      </tp>
      <tp t="s">
        <v>m</v>
        <stp/>
        <stp>EBOND_LDN|20317855</stp>
        <stp>-20268</stp>
        <stp>RMDS</stp>
        <stp/>
        <stp/>
        <tr r="I529" s="1"/>
      </tp>
      <tp t="s">
        <v/>
        <stp/>
        <stp>EBOND_LDN|17354991</stp>
        <stp>-20270</stp>
        <stp>RMDS</stp>
        <stp/>
        <stp/>
        <tr r="J905" s="1"/>
      </tp>
      <tp t="s">
        <v/>
        <stp/>
        <stp>EBOND_LDN|17354991</stp>
        <stp>-20271</stp>
        <stp>RMDS</stp>
        <stp/>
        <stp/>
        <tr r="K905" s="1"/>
      </tp>
      <tp t="s">
        <v/>
        <stp/>
        <stp>EBOND_LDN|17354991</stp>
        <stp>-20268</stp>
        <stp>RMDS</stp>
        <stp/>
        <stp/>
        <tr r="I905" s="1"/>
      </tp>
      <tp t="s">
        <v>1.0</v>
        <stp/>
        <stp>EBOND_LDN|18134497</stp>
        <stp>-20270</stp>
        <stp>RMDS</stp>
        <stp/>
        <stp/>
        <tr r="J1009" s="1"/>
      </tp>
      <tp t="s">
        <v>on</v>
        <stp/>
        <stp>EBOND_LDN|18134497</stp>
        <stp>-20271</stp>
        <stp>RMDS</stp>
        <stp/>
        <stp/>
        <tr r="K1009" s="1"/>
      </tp>
      <tp t="s">
        <v>b</v>
        <stp/>
        <stp>EBOND_LDN|18134497</stp>
        <stp>-20268</stp>
        <stp>RMDS</stp>
        <stp/>
        <stp/>
        <tr r="I1009" s="1"/>
      </tp>
      <tp t="s">
        <v>m</v>
        <stp/>
        <stp>EBOND_LDN|14525526</stp>
        <stp>-20268</stp>
        <stp>RMDS</stp>
        <stp/>
        <stp/>
        <tr r="I81" s="1"/>
      </tp>
      <tp t="s">
        <v>on</v>
        <stp/>
        <stp>EBOND_LDN|14525526</stp>
        <stp>-20271</stp>
        <stp>RMDS</stp>
        <stp/>
        <stp/>
        <tr r="K81" s="1"/>
      </tp>
      <tp t="s">
        <v>.5</v>
        <stp/>
        <stp>EBOND_LDN|14525526</stp>
        <stp>-20270</stp>
        <stp>RMDS</stp>
        <stp/>
        <stp/>
        <tr r="J81" s="1"/>
      </tp>
      <tp t="s">
        <v>.5</v>
        <stp/>
        <stp>EBOND_LDN|16655081</stp>
        <stp>-20270</stp>
        <stp>RMDS</stp>
        <stp/>
        <stp/>
        <tr r="J1082" s="1"/>
      </tp>
      <tp t="s">
        <v>on</v>
        <stp/>
        <stp>EBOND_LDN|16655081</stp>
        <stp>-20271</stp>
        <stp>RMDS</stp>
        <stp/>
        <stp/>
        <tr r="K1082" s="1"/>
      </tp>
      <tp t="s">
        <v>m</v>
        <stp/>
        <stp>EBOND_LDN|16655081</stp>
        <stp>-20268</stp>
        <stp>RMDS</stp>
        <stp/>
        <stp/>
        <tr r="I1082" s="1"/>
      </tp>
      <tp t="s">
        <v>0.2</v>
        <stp/>
        <stp>EBOND_LDN|11105514</stp>
        <stp>-20270</stp>
        <stp>RMDS</stp>
        <stp/>
        <stp/>
        <tr r="J770" s="1"/>
      </tp>
      <tp t="s">
        <v>on</v>
        <stp/>
        <stp>EBOND_LDN|11105514</stp>
        <stp>-20271</stp>
        <stp>RMDS</stp>
        <stp/>
        <stp/>
        <tr r="K770" s="1"/>
      </tp>
      <tp>
        <v>60.234923463718999</v>
        <stp/>
        <stp>EBOND_LDN|12242778</stp>
        <stp>-18562</stp>
        <stp>RMDS</stp>
        <stp/>
        <stp/>
        <tr r="AS288" s="1"/>
      </tp>
      <tp>
        <v>65.449238746226996</v>
        <stp/>
        <stp>EBOND_LDN|12242778</stp>
        <stp>-18560</stp>
        <stp>RMDS</stp>
        <stp/>
        <stp/>
        <tr r="AR288" s="1"/>
      </tp>
      <tp t="s">
        <v>b</v>
        <stp/>
        <stp>EBOND_LDN|11105514</stp>
        <stp>-20268</stp>
        <stp>RMDS</stp>
        <stp/>
        <stp/>
        <tr r="I770" s="1"/>
      </tp>
      <tp>
        <v>72.638058534869998</v>
        <stp/>
        <stp>EBOND_LDN|19152379</stp>
        <stp>-18560</stp>
        <stp>RMDS</stp>
        <stp/>
        <stp/>
        <tr r="AR801" s="1"/>
      </tp>
      <tp>
        <v>63.700309748354002</v>
        <stp/>
        <stp>EBOND_LDN|19152379</stp>
        <stp>-18562</stp>
        <stp>RMDS</stp>
        <stp/>
        <stp/>
        <tr r="AS801" s="1"/>
      </tp>
      <tp>
        <v>96.850394261256994</v>
        <stp/>
        <stp>EBOND_LDN|21181964</stp>
        <stp>-18560</stp>
        <stp>RMDS</stp>
        <stp/>
        <stp/>
        <tr r="AR1199" s="1"/>
      </tp>
      <tp>
        <v>90.427454094398001</v>
        <stp/>
        <stp>EBOND_LDN|21181964</stp>
        <stp>-18562</stp>
        <stp>RMDS</stp>
        <stp/>
        <stp/>
        <tr r="AS1199" s="1"/>
      </tp>
      <tp>
        <v>110.33104777612201</v>
        <stp/>
        <stp>EBOND_LDN|15682884</stp>
        <stp>-18560</stp>
        <stp>RMDS</stp>
        <stp/>
        <stp/>
        <tr r="AR695" s="1"/>
      </tp>
      <tp>
        <v>105.212352729801</v>
        <stp/>
        <stp>EBOND_LDN|15682884</stp>
        <stp>-18562</stp>
        <stp>RMDS</stp>
        <stp/>
        <stp/>
        <tr r="AS695" s="1"/>
      </tp>
      <tp>
        <v>133.52575516923599</v>
        <stp/>
        <stp>EBOND_LDN|14852989</stp>
        <stp>-18562</stp>
        <stp>RMDS</stp>
        <stp/>
        <stp/>
        <tr r="AS634" s="1"/>
      </tp>
      <tp>
        <v>0</v>
        <stp/>
        <stp>EBOND_LDN|19152419</stp>
        <stp>-18562</stp>
        <stp>RMDS</stp>
        <stp/>
        <stp/>
        <tr r="AS1239" s="1"/>
      </tp>
      <tp>
        <v>137.426659376055</v>
        <stp/>
        <stp>EBOND_LDN|14852989</stp>
        <stp>-18560</stp>
        <stp>RMDS</stp>
        <stp/>
        <stp/>
        <tr r="AR634" s="1"/>
      </tp>
      <tp>
        <v>0</v>
        <stp/>
        <stp>EBOND_LDN|19152419</stp>
        <stp>-18560</stp>
        <stp>RMDS</stp>
        <stp/>
        <stp/>
        <tr r="AR1239" s="1"/>
      </tp>
      <tp>
        <v>67.515565551985006</v>
        <stp/>
        <stp>EBOND_LDN|15592935</stp>
        <stp>-18560</stp>
        <stp>RMDS</stp>
        <stp/>
        <stp/>
        <tr r="AR474" s="1"/>
      </tp>
      <tp>
        <v>58.668809831886001</v>
        <stp/>
        <stp>EBOND_LDN|15592935</stp>
        <stp>-18562</stp>
        <stp>RMDS</stp>
        <stp/>
        <stp/>
        <tr r="AS474" s="1"/>
      </tp>
    </main>
    <main first="bloomberg.rtd">
      <tp>
        <v>7.7219810974794099</v>
        <stp/>
        <stp>##V3_BDPV12</stp>
        <stp>XS0329479728 @bgn  Corp</stp>
        <stp>asset_swap_spd_mid</stp>
        <stp>[AutoPrice 28.xlsm]front!R753C40</stp>
        <tr r="AN753" s="1"/>
      </tp>
      <tp>
        <v>15.755160031050508</v>
        <stp/>
        <stp>##V3_BDPV12</stp>
        <stp>XS0229567440 @bgn  Corp</stp>
        <stp>risk_mid</stp>
        <stp>[AutoPrice 28.xlsm]front!R37C36</stp>
        <tr r="AJ37" s="1"/>
      </tp>
      <tp>
        <v>188.7762721077591</v>
        <stp/>
        <stp>##V3_BDPV12</stp>
        <stp>XS0686703736 @bgn  Corp</stp>
        <stp>asset_swap_spd_mid</stp>
        <stp>[AutoPrice 28.xlsm]front!R969C40</stp>
        <tr r="AN969" s="1"/>
      </tp>
      <tp>
        <v>29.178922709667209</v>
        <stp/>
        <stp>##V3_BDPV12</stp>
        <stp>XS0795872901 @bgn  Corp</stp>
        <stp>asset_swap_spd_mid</stp>
        <stp>[AutoPrice 28.xlsm]front!R478C40</stp>
        <tr r="AN478" s="1"/>
      </tp>
      <tp>
        <v>195.66478598680132</v>
        <stp/>
        <stp>##V3_BDPV12</stp>
        <stp>XS0184373925 @bgn  Corp</stp>
        <stp>asset_swap_spd_mid</stp>
        <stp>[AutoPrice 28.xlsm]front!R711C40</stp>
        <tr r="AN711" s="1"/>
      </tp>
      <tp>
        <v>60.994573731131936</v>
        <stp/>
        <stp>##V3_BDPV12</stp>
        <stp>XS0736488585 @bgn  Corp</stp>
        <stp>asset_swap_spd_mid</stp>
        <stp>[AutoPrice 28.xlsm]front!R944C40</stp>
        <tr r="AN944" s="1"/>
      </tp>
      <tp>
        <v>160.37465186428133</v>
        <stp/>
        <stp>##V3_BDPV12</stp>
        <stp>XS0996772876 @bgn  Corp</stp>
        <stp>asset_swap_spd_mid</stp>
        <stp>[AutoPrice 28.xlsm]front!R172C40</stp>
        <tr r="AN172" s="1"/>
      </tp>
      <tp>
        <v>-14.00527770162587</v>
        <stp/>
        <stp>##V3_BDPV12</stp>
        <stp>XS0336018832 @bgn  Corp</stp>
        <stp>asset_swap_spd_mid</stp>
        <stp>[AutoPrice 28.xlsm]front!R195C40</stp>
        <tr r="AN195" s="1"/>
      </tp>
      <tp>
        <v>12.233247425884741</v>
        <stp/>
        <stp>##V3_BDPV12</stp>
        <stp>XS0288429532 @bgn  Corp</stp>
        <stp>risk_mid</stp>
        <stp>[AutoPrice 28.xlsm]front!R36C36</stp>
        <tr r="AJ36" s="1"/>
      </tp>
      <tp>
        <v>99.268205301564961</v>
        <stp/>
        <stp>##V3_BDPV12</stp>
        <stp>XS0938218400 @bgn  Corp</stp>
        <stp>asset_swap_spd_mid</stp>
        <stp>[AutoPrice 28.xlsm]front!R212C40</stp>
        <tr r="AN212" s="1"/>
      </tp>
      <tp>
        <v>31.035859286350167</v>
        <stp/>
        <stp>##V3_BDPV12</stp>
        <stp>XS1033658565 @bgn  Corp</stp>
        <stp>asset_swap_spd_mid</stp>
        <stp>[AutoPrice 28.xlsm]front!R729C40</stp>
        <tr r="AN729" s="1"/>
      </tp>
      <tp>
        <v>131.47734495292804</v>
        <stp/>
        <stp>##V3_BDPV12</stp>
        <stp>XS0223249003 @bgn  Corp</stp>
        <stp>asset_swap_spd_mid</stp>
        <stp>[AutoPrice 28.xlsm]front!R237C40</stp>
        <tr r="AN237" s="1"/>
      </tp>
      <tp>
        <v>90.454324738736943</v>
        <stp/>
        <stp>##V3_BDPV12</stp>
        <stp>XS0520759803 @bgn  Corp</stp>
        <stp>asset_swap_spd_mid</stp>
        <stp>[AutoPrice 28.xlsm]front!R965C40</stp>
        <tr r="AN965" s="1"/>
      </tp>
      <tp>
        <v>5.7104069691105028</v>
        <stp/>
        <stp>##V3_BDPV12</stp>
        <stp>XS0196302425 @bgn  Corp</stp>
        <stp>asset_swap_spd_mid</stp>
        <stp>[AutoPrice 28.xlsm]front!R312C40</stp>
        <tr r="AN312" s="1"/>
      </tp>
      <tp>
        <v>109.81736336658909</v>
        <stp/>
        <stp>##V3_BDPV12</stp>
        <stp>XS0225369403 @bgn  Corp</stp>
        <stp>asset_swap_spd_mid</stp>
        <stp>[AutoPrice 28.xlsm]front!R160C40</stp>
        <tr r="AN160" s="1"/>
      </tp>
      <tp>
        <v>38.201761601270555</v>
        <stp/>
        <stp>##V3_BDPV12</stp>
        <stp>XS0992632702 @bgn  Corp</stp>
        <stp>asset_swap_spd_mid</stp>
        <stp>[AutoPrice 28.xlsm]front!R586C40</stp>
        <tr r="AN586" s="1"/>
      </tp>
      <tp>
        <v>179.03159967931271</v>
        <stp/>
        <stp>##V3_BDPV12</stp>
        <stp>XS0723509104 @bgn  Corp</stp>
        <stp>asset_swap_spd_mid</stp>
        <stp>[AutoPrice 28.xlsm]front!R175C40</stp>
        <tr r="AN175" s="1"/>
      </tp>
      <tp>
        <v>62.368013626130804</v>
        <stp/>
        <stp>##V3_BDPV12</stp>
        <stp>XS0827999318 @bgn  Corp</stp>
        <stp>asset_swap_spd_mid</stp>
        <stp>[AutoPrice 28.xlsm]front!R656C40</stp>
        <tr r="AN656" s="1"/>
      </tp>
      <tp>
        <v>197.71498391240152</v>
        <stp/>
        <stp>##V3_BDPV12</stp>
        <stp>XS0484213268 @bgn  Corp</stp>
        <stp>asset_swap_spd_mid</stp>
        <stp>[AutoPrice 28.xlsm]front!R340C40</stp>
        <tr r="AN340" s="1"/>
      </tp>
      <tp>
        <v>170.29100856412509</v>
        <stp/>
        <stp>##V3_BDPV12</stp>
        <stp>XS1026109204 @bgn  Corp</stp>
        <stp>asset_swap_spd_mid</stp>
        <stp>[AutoPrice 28.xlsm]front!R182C40</stp>
        <tr r="AN182" s="1"/>
      </tp>
      <tp>
        <v>118.5</v>
        <stp/>
        <stp>##V3_BDPV12</stp>
        <stp>DE000A1AKHB8 @CBKG Corp</stp>
        <stp>ask</stp>
        <stp>[AutoPrice 28.xlsm]front!R52C13</stp>
        <tr r="M52" s="1"/>
      </tp>
      <tp>
        <v>-1.5235429280305992</v>
        <stp/>
        <stp>##V3_BDPV12</stp>
        <stp>XS0633148621 @bgn  Corp</stp>
        <stp>asset_swap_spd_mid</stp>
        <stp>[AutoPrice 28.xlsm]front!R298C40</stp>
        <tr r="AN298" s="1"/>
      </tp>
      <tp>
        <v>94.293480098220599</v>
        <stp/>
        <stp>##V3_BDPV12</stp>
        <stp>XS0789283792 @bgn  Corp</stp>
        <stp>asset_swap_spd_mid</stp>
        <stp>[AutoPrice 28.xlsm]front!R912C40</stp>
        <tr r="AN912" s="1"/>
      </tp>
      <tp t="s">
        <v>30/07/2014</v>
        <stp/>
        <stp>##V3_BDPV12</stp>
        <stp>XS0441800579 Corp</stp>
        <stp>maturity</stp>
        <stp>[AutoPrice 28.xlsm]front!R8C6</stp>
        <tr r="F8" s="1"/>
      </tp>
    </main>
    <main first="bloomberg.rtd">
      <tp t="s">
        <v>FIXED</v>
        <stp/>
        <stp>##V3_BDPV12</stp>
        <stp>XS1062493934 Corp</stp>
        <stp>cpn typ</stp>
        <stp>[AutoPrice 28.xlsm]front!R57C5</stp>
        <tr r="E57" s="1"/>
      </tp>
    </main>
    <main first="bloomberg.rtd">
      <tp t="s">
        <v>VARIABLE</v>
        <stp/>
        <stp>##V3_BDPV12</stp>
        <stp>XS0491212451 Corp</stp>
        <stp>cpn typ</stp>
        <stp>[AutoPrice 28.xlsm]front!R39C5</stp>
        <tr r="E39" s="1"/>
      </tp>
    </main>
    <main first="bloomberg.rtd">
      <tp t="s">
        <v>FIXED</v>
        <stp/>
        <stp>##V3_BDPV12</stp>
        <stp>XS0612837657 Corp</stp>
        <stp>cpn typ</stp>
        <stp>[AutoPrice 28.xlsm]front!R18C5</stp>
        <tr r="E18" s="1"/>
      </tp>
    </main>
    <main first="bloomberg.rtd">
      <tp t="s">
        <v>FIXED</v>
        <stp/>
        <stp>##V3_BDPV12</stp>
        <stp>XS0350890470 Corp</stp>
        <stp>cpn typ</stp>
        <stp>[AutoPrice 28.xlsm]front!R38C5</stp>
        <tr r="E38" s="1"/>
      </tp>
    </main>
    <main first="bloomberg.rtd">
      <tp>
        <v>101.694</v>
        <stp/>
        <stp>##V3_BDPV12</stp>
        <stp>DE000A12TZ95 @bgn Corp</stp>
        <stp>LAST_PRICE</stp>
        <stp>[AutoPrice 28.xlsm]front!R1101C16</stp>
        <tr r="P1101" s="1"/>
      </tp>
      <tp>
        <v>7.625</v>
        <stp/>
        <stp>##V3_BDPV12</stp>
        <stp>DE000A0XFCT5 @bgn  Corp</stp>
        <stp>coupon</stp>
        <stp>[AutoPrice 28.xlsm]front!R531C42</stp>
        <tr r="AP531" s="1"/>
      </tp>
    </main>
    <main first="connect.rtdsub">
      <tp>
        <v>0</v>
        <stp/>
        <stp>EBOND_POSITION|140142=18098664</stp>
        <stp>AMOUNT</stp>
        <stp>RMDS</stp>
        <stp/>
        <stp/>
        <tr r="G1196" s="1"/>
      </tp>
      <tp>
        <v>0</v>
        <stp/>
        <stp>EBOND_POSITION|142977=18485777</stp>
        <stp>AMOUNT</stp>
        <stp>RMDS</stp>
        <stp/>
        <stp/>
        <tr r="G1243" s="1"/>
      </tp>
      <tp>
        <v>0</v>
        <stp/>
        <stp>EBOND_POSITION|140142=16682295</stp>
        <stp>AMOUNT</stp>
        <stp>RMDS</stp>
        <stp/>
        <stp/>
        <tr r="G1197" s="1"/>
      </tp>
      <tp>
        <v>0</v>
        <stp/>
        <stp>EBOND_POSITION|140142=12055738</stp>
        <stp>AMOUNT</stp>
        <stp>RMDS</stp>
        <stp/>
        <stp/>
        <tr r="G1143" s="1"/>
      </tp>
    </main>
    <main first="bloomberg.rtd">
      <tp>
        <v>112.354</v>
        <stp/>
        <stp>##V3_BDPV12</stp>
        <stp>AT0000A0PQY4 @bgn Corp</stp>
        <stp>LAST_PRICE</stp>
        <stp>[AutoPrice 28.xlsm]front!R1029C16</stp>
        <tr r="P1029" s="1"/>
      </tp>
    </main>
    <main first="connect.rtdsub">
      <tp t="s">
        <v>b</v>
        <stp/>
        <stp>EBOND_LDN|21239266</stp>
        <stp>-20268</stp>
        <stp>RMDS</stp>
        <stp/>
        <stp/>
        <tr r="I507" s="1"/>
      </tp>
      <tp t="s">
        <v>.36</v>
        <stp/>
        <stp>EBOND_LDN|21239266</stp>
        <stp>-20270</stp>
        <stp>RMDS</stp>
        <stp/>
        <stp/>
        <tr r="J507" s="1"/>
      </tp>
      <tp t="s">
        <v>on</v>
        <stp/>
        <stp>EBOND_LDN|21239266</stp>
        <stp>-20271</stp>
        <stp>RMDS</stp>
        <stp/>
        <stp/>
        <tr r="K507" s="1"/>
      </tp>
      <tp t="s">
        <v>s</v>
        <stp/>
        <stp>EBOND_LDN|21159600</stp>
        <stp>-20268</stp>
        <stp>RMDS</stp>
        <stp/>
        <stp/>
        <tr r="I380" s="1"/>
      </tp>
      <tp t="s">
        <v>on</v>
        <stp/>
        <stp>EBOND_LDN|21159600</stp>
        <stp>-20271</stp>
        <stp>RMDS</stp>
        <stp/>
        <stp/>
        <tr r="K380" s="1"/>
      </tp>
      <tp t="s">
        <v>.9</v>
        <stp/>
        <stp>EBOND_LDN|21159600</stp>
        <stp>-20270</stp>
        <stp>RMDS</stp>
        <stp/>
        <stp/>
        <tr r="J380" s="1"/>
      </tp>
      <tp t="s">
        <v>on</v>
        <stp/>
        <stp>EBOND_LDN|21139966</stp>
        <stp>-20271</stp>
        <stp>RMDS</stp>
        <stp/>
        <stp/>
        <tr r="K401" s="1"/>
      </tp>
      <tp t="s">
        <v>.6</v>
        <stp/>
        <stp>EBOND_LDN|21139966</stp>
        <stp>-20270</stp>
        <stp>RMDS</stp>
        <stp/>
        <stp/>
        <tr r="J401" s="1"/>
      </tp>
      <tp t="s">
        <v>ss</v>
        <stp/>
        <stp>EBOND_LDN|21139966</stp>
        <stp>-20268</stp>
        <stp>RMDS</stp>
        <stp/>
        <stp/>
        <tr r="I401" s="1"/>
      </tp>
      <tp t="s">
        <v>on</v>
        <stp/>
        <stp>EBOND_LDN|21238156</stp>
        <stp>-20271</stp>
        <stp>RMDS</stp>
        <stp/>
        <stp/>
        <tr r="K289" s="1"/>
      </tp>
      <tp t="s">
        <v>0.3</v>
        <stp/>
        <stp>EBOND_LDN|21238156</stp>
        <stp>-20270</stp>
        <stp>RMDS</stp>
        <stp/>
        <stp/>
        <tr r="J289" s="1"/>
      </tp>
      <tp t="s">
        <v>m</v>
        <stp/>
        <stp>EBOND_LDN|21238156</stp>
        <stp>-20268</stp>
        <stp>RMDS</stp>
        <stp/>
        <stp/>
        <tr r="I289" s="1"/>
      </tp>
      <tp t="s">
        <v>#N/A</v>
        <stp/>
        <stp>EBOND_LDN|19028817</stp>
        <stp>-20268</stp>
        <stp>RMDS</stp>
        <stp/>
        <stp/>
        <tr r="I68" s="1"/>
      </tp>
      <tp t="s">
        <v>on</v>
        <stp/>
        <stp>EBOND_LDN|10628097</stp>
        <stp>-20271</stp>
        <stp>RMDS</stp>
        <stp/>
        <stp/>
        <tr r="K1249" s="1"/>
      </tp>
      <tp t="s">
        <v>.5</v>
        <stp/>
        <stp>EBOND_LDN|10628097</stp>
        <stp>-20270</stp>
        <stp>RMDS</stp>
        <stp/>
        <stp/>
        <tr r="J1249" s="1"/>
      </tp>
      <tp t="s">
        <v>#N/A</v>
        <stp/>
        <stp>EBOND_LDN|19028817</stp>
        <stp>-20271</stp>
        <stp>RMDS</stp>
        <stp/>
        <stp/>
        <tr r="K68" s="1"/>
      </tp>
      <tp t="s">
        <v>#N/A</v>
        <stp/>
        <stp>EBOND_LDN|19028817</stp>
        <stp>-20270</stp>
        <stp>RMDS</stp>
        <stp/>
        <stp/>
        <tr r="J68" s="1"/>
      </tp>
      <tp t="s">
        <v>m</v>
        <stp/>
        <stp>EBOND_LDN|10628097</stp>
        <stp>-20268</stp>
        <stp>RMDS</stp>
        <stp/>
        <stp/>
        <tr r="I1249" s="1"/>
      </tp>
      <tp t="s">
        <v>on</v>
        <stp/>
        <stp>EBOND_LDN|17118104</stp>
        <stp>-20271</stp>
        <stp>RMDS</stp>
        <stp/>
        <stp/>
        <tr r="K415" s="1"/>
      </tp>
      <tp t="s">
        <v>.3</v>
        <stp/>
        <stp>EBOND_LDN|17118104</stp>
        <stp>-20270</stp>
        <stp>RMDS</stp>
        <stp/>
        <stp/>
        <tr r="J415" s="1"/>
      </tp>
      <tp t="s">
        <v>m</v>
        <stp/>
        <stp>EBOND_LDN|17118104</stp>
        <stp>-20268</stp>
        <stp>RMDS</stp>
        <stp/>
        <stp/>
        <tr r="I415" s="1"/>
      </tp>
      <tp t="s">
        <v>m</v>
        <stp/>
        <stp>EBOND_LDN|16758300</stp>
        <stp>-20268</stp>
        <stp>RMDS</stp>
        <stp/>
        <stp/>
        <tr r="I934" s="1"/>
      </tp>
      <tp t="s">
        <v>bb</v>
        <stp/>
        <stp>EBOND_LDN|17478232</stp>
        <stp>-20268</stp>
        <stp>RMDS</stp>
        <stp/>
        <stp/>
        <tr r="I1181" s="1"/>
      </tp>
      <tp t="s">
        <v>.8</v>
        <stp/>
        <stp>EBOND_LDN|15318114</stp>
        <stp>-20270</stp>
        <stp>RMDS</stp>
        <stp/>
        <stp/>
        <tr r="J1127" s="1"/>
      </tp>
      <tp t="s">
        <v>on</v>
        <stp/>
        <stp>EBOND_LDN|15318114</stp>
        <stp>-20271</stp>
        <stp>RMDS</stp>
        <stp/>
        <stp/>
        <tr r="K1127" s="1"/>
      </tp>
      <tp t="s">
        <v>b</v>
        <stp/>
        <stp>EBOND_LDN|15318114</stp>
        <stp>-20268</stp>
        <stp>RMDS</stp>
        <stp/>
        <stp/>
        <tr r="I1127" s="1"/>
      </tp>
      <tp t="s">
        <v>on</v>
        <stp/>
        <stp>EBOND_LDN|16758300</stp>
        <stp>-20271</stp>
        <stp>RMDS</stp>
        <stp/>
        <stp/>
        <tr r="K934" s="1"/>
      </tp>
      <tp t="s">
        <v>on</v>
        <stp/>
        <stp>EBOND_LDN|17478232</stp>
        <stp>-20271</stp>
        <stp>RMDS</stp>
        <stp/>
        <stp/>
        <tr r="K1181" s="1"/>
      </tp>
      <tp t="s">
        <v>0.3</v>
        <stp/>
        <stp>EBOND_LDN|16758300</stp>
        <stp>-20270</stp>
        <stp>RMDS</stp>
        <stp/>
        <stp/>
        <tr r="J934" s="1"/>
      </tp>
      <tp t="s">
        <v>.35</v>
        <stp/>
        <stp>EBOND_LDN|17478232</stp>
        <stp>-20270</stp>
        <stp>RMDS</stp>
        <stp/>
        <stp/>
        <tr r="J1181" s="1"/>
      </tp>
      <tp t="s">
        <v>m</v>
        <stp/>
        <stp>EBOND_LDN|19928437</stp>
        <stp>-20268</stp>
        <stp>RMDS</stp>
        <stp/>
        <stp/>
        <tr r="I1001" s="1"/>
      </tp>
      <tp t="s">
        <v>0.5</v>
        <stp/>
        <stp>EBOND_LDN|19928437</stp>
        <stp>-20270</stp>
        <stp>RMDS</stp>
        <stp/>
        <stp/>
        <tr r="J1001" s="1"/>
      </tp>
      <tp t="s">
        <v>on</v>
        <stp/>
        <stp>EBOND_LDN|19928437</stp>
        <stp>-20271</stp>
        <stp>RMDS</stp>
        <stp/>
        <stp/>
        <tr r="K1001" s="1"/>
      </tp>
      <tp t="s">
        <v>s</v>
        <stp/>
        <stp>EBOND_LDN|17729407</stp>
        <stp>-20268</stp>
        <stp>RMDS</stp>
        <stp/>
        <stp/>
        <tr r="I538" s="1"/>
      </tp>
      <tp t="s">
        <v>on</v>
        <stp/>
        <stp>EBOND_LDN|17729407</stp>
        <stp>-20271</stp>
        <stp>RMDS</stp>
        <stp/>
        <stp/>
        <tr r="K538" s="1"/>
      </tp>
      <tp t="s">
        <v>.4</v>
        <stp/>
        <stp>EBOND_LDN|17729407</stp>
        <stp>-20270</stp>
        <stp>RMDS</stp>
        <stp/>
        <stp/>
        <tr r="J538" s="1"/>
      </tp>
      <tp t="s">
        <v>.8</v>
        <stp/>
        <stp>EBOND_LDN|16279642</stp>
        <stp>-20270</stp>
        <stp>RMDS</stp>
        <stp/>
        <stp/>
        <tr r="J388" s="1"/>
      </tp>
      <tp t="s">
        <v>b</v>
        <stp/>
        <stp>EBOND_LDN|13709285</stp>
        <stp>-20268</stp>
        <stp>RMDS</stp>
        <stp/>
        <stp/>
        <tr r="I178" s="1"/>
      </tp>
      <tp t="s">
        <v>on</v>
        <stp/>
        <stp>EBOND_LDN|16279642</stp>
        <stp>-20271</stp>
        <stp>RMDS</stp>
        <stp/>
        <stp/>
        <tr r="K388" s="1"/>
      </tp>
      <tp t="s">
        <v>on</v>
        <stp/>
        <stp>EBOND_LDN|13709285</stp>
        <stp>-20271</stp>
        <stp>RMDS</stp>
        <stp/>
        <stp/>
        <tr r="K178" s="1"/>
      </tp>
      <tp t="s">
        <v>b</v>
        <stp/>
        <stp>EBOND_LDN|16279642</stp>
        <stp>-20268</stp>
        <stp>RMDS</stp>
        <stp/>
        <stp/>
        <tr r="I388" s="1"/>
      </tp>
      <tp t="s">
        <v>.8</v>
        <stp/>
        <stp>EBOND_LDN|13709285</stp>
        <stp>-20270</stp>
        <stp>RMDS</stp>
        <stp/>
        <stp/>
        <tr r="J178" s="1"/>
      </tp>
      <tp t="s">
        <v>m</v>
        <stp/>
        <stp>EBOND_LDN|13909485</stp>
        <stp>-20268</stp>
        <stp>RMDS</stp>
        <stp/>
        <stp/>
        <tr r="I511" s="1"/>
      </tp>
      <tp t="s">
        <v>on</v>
        <stp/>
        <stp>EBOND_LDN|17059150</stp>
        <stp>-20271</stp>
        <stp>RMDS</stp>
        <stp/>
        <stp/>
        <tr r="K1052" s="1"/>
      </tp>
      <tp t="s">
        <v>.5</v>
        <stp/>
        <stp>EBOND_LDN|17059150</stp>
        <stp>-20270</stp>
        <stp>RMDS</stp>
        <stp/>
        <stp/>
        <tr r="J1052" s="1"/>
      </tp>
      <tp t="s">
        <v>bbb</v>
        <stp/>
        <stp>EBOND_LDN|17059150</stp>
        <stp>-20268</stp>
        <stp>RMDS</stp>
        <stp/>
        <stp/>
        <tr r="I1052" s="1"/>
      </tp>
      <tp t="s">
        <v>on</v>
        <stp/>
        <stp>EBOND_LDN|13909485</stp>
        <stp>-20271</stp>
        <stp>RMDS</stp>
        <stp/>
        <stp/>
        <tr r="K511" s="1"/>
      </tp>
      <tp t="s">
        <v>.9</v>
        <stp/>
        <stp>EBOND_LDN|13909485</stp>
        <stp>-20270</stp>
        <stp>RMDS</stp>
        <stp/>
        <stp/>
        <tr r="J511" s="1"/>
      </tp>
      <tp t="s">
        <v>m</v>
        <stp/>
        <stp>EBOND_LDN|16119344</stp>
        <stp>-20268</stp>
        <stp>RMDS</stp>
        <stp/>
        <stp/>
        <tr r="I475" s="1"/>
      </tp>
      <tp t="s">
        <v>0.5</v>
        <stp/>
        <stp>EBOND_LDN|16709275</stp>
        <stp>-20270</stp>
        <stp>RMDS</stp>
        <stp/>
        <stp/>
        <tr r="J875" s="1"/>
      </tp>
      <tp t="s">
        <v>on</v>
        <stp/>
        <stp>EBOND_LDN|16709275</stp>
        <stp>-20271</stp>
        <stp>RMDS</stp>
        <stp/>
        <stp/>
        <tr r="K875" s="1"/>
      </tp>
      <tp t="s">
        <v>m</v>
        <stp/>
        <stp>EBOND_LDN|16709275</stp>
        <stp>-20268</stp>
        <stp>RMDS</stp>
        <stp/>
        <stp/>
        <tr r="I875" s="1"/>
      </tp>
      <tp t="s">
        <v>on</v>
        <stp/>
        <stp>EBOND_LDN|16119344</stp>
        <stp>-20271</stp>
        <stp>RMDS</stp>
        <stp/>
        <stp/>
        <tr r="K475" s="1"/>
      </tp>
      <tp t="s">
        <v>.7</v>
        <stp/>
        <stp>EBOND_LDN|16119344</stp>
        <stp>-20270</stp>
        <stp>RMDS</stp>
        <stp/>
        <stp/>
        <tr r="J475" s="1"/>
      </tp>
      <tp t="s">
        <v>m</v>
        <stp/>
        <stp>EBOND_LDN|13469853</stp>
        <stp>-20268</stp>
        <stp>RMDS</stp>
        <stp/>
        <stp/>
        <tr r="I787" s="1"/>
      </tp>
      <tp t="s">
        <v>on</v>
        <stp/>
        <stp>EBOND_LDN|19759360</stp>
        <stp>-20271</stp>
        <stp>RMDS</stp>
        <stp/>
        <stp/>
        <tr r="K1128" s="1"/>
      </tp>
      <tp t="s">
        <v>0.35</v>
        <stp/>
        <stp>EBOND_LDN|19759360</stp>
        <stp>-20270</stp>
        <stp>RMDS</stp>
        <stp/>
        <stp/>
        <tr r="J1128" s="1"/>
      </tp>
      <tp t="s">
        <v>b</v>
        <stp/>
        <stp>EBOND_LDN|19759360</stp>
        <stp>-20268</stp>
        <stp>RMDS</stp>
        <stp/>
        <stp/>
        <tr r="I1128" s="1"/>
      </tp>
      <tp t="s">
        <v>on</v>
        <stp/>
        <stp>EBOND_LDN|13469853</stp>
        <stp>-20271</stp>
        <stp>RMDS</stp>
        <stp/>
        <stp/>
        <tr r="K787" s="1"/>
      </tp>
      <tp t="s">
        <v>0.1</v>
        <stp/>
        <stp>EBOND_LDN|13469853</stp>
        <stp>-20270</stp>
        <stp>RMDS</stp>
        <stp/>
        <stp/>
        <tr r="J787" s="1"/>
      </tp>
      <tp t="s">
        <v>.5</v>
        <stp/>
        <stp>EBOND_LDN|18079002</stp>
        <stp>-20270</stp>
        <stp>RMDS</stp>
        <stp/>
        <stp/>
        <tr r="J1089" s="1"/>
      </tp>
      <tp t="s">
        <v>on</v>
        <stp/>
        <stp>EBOND_LDN|18079002</stp>
        <stp>-20271</stp>
        <stp>RMDS</stp>
        <stp/>
        <stp/>
        <tr r="K1089" s="1"/>
      </tp>
      <tp t="s">
        <v>b</v>
        <stp/>
        <stp>EBOND_LDN|18079002</stp>
        <stp>-20268</stp>
        <stp>RMDS</stp>
        <stp/>
        <stp/>
        <tr r="I1089" s="1"/>
      </tp>
      <tp>
        <v>98.672347526969006</v>
        <stp/>
        <stp>EBOND_LDN|18098664</stp>
        <stp>-18560</stp>
        <stp>RMDS</stp>
        <stp/>
        <stp/>
        <tr r="AR1196" s="1"/>
      </tp>
      <tp>
        <v>93.156901449136996</v>
        <stp/>
        <stp>EBOND_LDN|18098664</stp>
        <stp>-18562</stp>
        <stp>RMDS</stp>
        <stp/>
        <stp/>
        <tr r="AS1196" s="1"/>
      </tp>
      <tp>
        <v>100.572416897244</v>
        <stp/>
        <stp>EBOND_LDN|21099724</stp>
        <stp>-18560</stp>
        <stp>RMDS</stp>
        <stp/>
        <stp/>
        <tr r="AR804" s="1"/>
      </tp>
      <tp>
        <v>96.340777759684997</v>
        <stp/>
        <stp>EBOND_LDN|21099724</stp>
        <stp>-18562</stp>
        <stp>RMDS</stp>
        <stp/>
        <stp/>
        <tr r="AS804" s="1"/>
      </tp>
      <tp t="s">
        <v>m</v>
        <stp/>
        <stp>EBOND_LDN|17422437</stp>
        <stp>-20268</stp>
        <stp>RMDS</stp>
        <stp/>
        <stp/>
        <tr r="I862" s="1"/>
      </tp>
      <tp t="s">
        <v>on</v>
        <stp/>
        <stp>EBOND_LDN|17422437</stp>
        <stp>-20271</stp>
        <stp>RMDS</stp>
        <stp/>
        <stp/>
        <tr r="K862" s="1"/>
      </tp>
      <tp t="s">
        <v>1</v>
        <stp/>
        <stp>EBOND_LDN|17422437</stp>
        <stp>-20270</stp>
        <stp>RMDS</stp>
        <stp/>
        <stp/>
        <tr r="J862" s="1"/>
      </tp>
      <tp t="s">
        <v>.3</v>
        <stp/>
        <stp>EBOND_LDN|10702035</stp>
        <stp>-20270</stp>
        <stp>RMDS</stp>
        <stp/>
        <stp/>
        <tr r="J396" s="1"/>
      </tp>
      <tp t="s">
        <v>bb</v>
        <stp/>
        <stp>EBOND_LDN|10842141</stp>
        <stp>-20268</stp>
        <stp>RMDS</stp>
        <stp/>
        <stp/>
        <tr r="I1150" s="1"/>
      </tp>
      <tp t="s">
        <v>on</v>
        <stp/>
        <stp>EBOND_LDN|10702035</stp>
        <stp>-20271</stp>
        <stp>RMDS</stp>
        <stp/>
        <stp/>
        <tr r="K396" s="1"/>
      </tp>
      <tp t="s">
        <v>m</v>
        <stp/>
        <stp>EBOND_LDN|10702035</stp>
        <stp>-20268</stp>
        <stp>RMDS</stp>
        <stp/>
        <stp/>
        <tr r="I396" s="1"/>
      </tp>
      <tp t="s">
        <v>.4</v>
        <stp/>
        <stp>EBOND_LDN|10842141</stp>
        <stp>-20270</stp>
        <stp>RMDS</stp>
        <stp/>
        <stp/>
        <tr r="J1150" s="1"/>
      </tp>
      <tp t="s">
        <v>on</v>
        <stp/>
        <stp>EBOND_LDN|10842141</stp>
        <stp>-20271</stp>
        <stp>RMDS</stp>
        <stp/>
        <stp/>
        <tr r="K1150" s="1"/>
      </tp>
      <tp>
        <v>88.806518060125995</v>
        <stp/>
        <stp>EBOND_LDN|21056168</stp>
        <stp>-18560</stp>
        <stp>RMDS</stp>
        <stp/>
        <stp/>
        <tr r="AR904" s="1"/>
      </tp>
      <tp>
        <v>86.535209363158003</v>
        <stp/>
        <stp>EBOND_LDN|21056168</stp>
        <stp>-18562</stp>
        <stp>RMDS</stp>
        <stp/>
        <stp/>
        <tr r="AS904" s="1"/>
      </tp>
      <tp>
        <v>92.826837683163006</v>
        <stp/>
        <stp>EBOND_LDN|15985365</stp>
        <stp>-18560</stp>
        <stp>RMDS</stp>
        <stp/>
        <stp/>
        <tr r="AR663" s="1"/>
      </tp>
      <tp>
        <v>88.138832371253002</v>
        <stp/>
        <stp>EBOND_LDN|15985365</stp>
        <stp>-18562</stp>
        <stp>RMDS</stp>
        <stp/>
        <stp/>
        <tr r="AS663" s="1"/>
      </tp>
      <tp>
        <v>58.638500399587997</v>
        <stp/>
        <stp>EBOND_LDN|12055738</stp>
        <stp>-18560</stp>
        <stp>RMDS</stp>
        <stp/>
        <stp/>
        <tr r="AR1143" s="1"/>
      </tp>
      <tp>
        <v>39.702604899793997</v>
        <stp/>
        <stp>EBOND_LDN|12055738</stp>
        <stp>-18562</stp>
        <stp>RMDS</stp>
        <stp/>
        <stp/>
        <tr r="AS1143" s="1"/>
      </tp>
      <tp t="s">
        <v>on</v>
        <stp/>
        <stp>EBOND_LDN|16212254</stp>
        <stp>-20271</stp>
        <stp>RMDS</stp>
        <stp/>
        <stp/>
        <tr r="K576" s="1"/>
      </tp>
      <tp t="s">
        <v>.4</v>
        <stp/>
        <stp>EBOND_LDN|16212254</stp>
        <stp>-20270</stp>
        <stp>RMDS</stp>
        <stp/>
        <stp/>
        <tr r="J576" s="1"/>
      </tp>
      <tp t="s">
        <v>b</v>
        <stp/>
        <stp>EBOND_LDN|16212254</stp>
        <stp>-20268</stp>
        <stp>RMDS</stp>
        <stp/>
        <stp/>
        <tr r="I576" s="1"/>
      </tp>
      <tp>
        <v>0</v>
        <stp/>
        <stp>EBOND_LDN|18485775</stp>
        <stp>-18560</stp>
        <stp>RMDS</stp>
        <stp/>
        <stp/>
        <tr r="AR1242" s="1"/>
      </tp>
      <tp>
        <v>0</v>
        <stp/>
        <stp>EBOND_LDN|18485775</stp>
        <stp>-18562</stp>
        <stp>RMDS</stp>
        <stp/>
        <stp/>
        <tr r="AS1242" s="1"/>
      </tp>
      <tp t="s">
        <v>on</v>
        <stp/>
        <stp>EBOND_LDN|19112544</stp>
        <stp>-20271</stp>
        <stp>RMDS</stp>
        <stp/>
        <stp/>
        <tr r="K231" s="1"/>
      </tp>
      <tp t="s">
        <v>0.4</v>
        <stp/>
        <stp>EBOND_LDN|19112544</stp>
        <stp>-20270</stp>
        <stp>RMDS</stp>
        <stp/>
        <stp/>
        <tr r="J231" s="1"/>
      </tp>
      <tp t="s">
        <v>m</v>
        <stp/>
        <stp>EBOND_LDN|19112544</stp>
        <stp>-20268</stp>
        <stp>RMDS</stp>
        <stp/>
        <stp/>
        <tr r="I231" s="1"/>
      </tp>
      <tp>
        <v>74.541217837638996</v>
        <stp/>
        <stp>EBOND_LDN|21157298</stp>
        <stp>-18562</stp>
        <stp>RMDS</stp>
        <stp/>
        <stp/>
        <tr r="AS665" s="1"/>
      </tp>
      <tp>
        <v>76.732724235944005</v>
        <stp/>
        <stp>EBOND_LDN|21157298</stp>
        <stp>-18560</stp>
        <stp>RMDS</stp>
        <stp/>
        <stp/>
        <tr r="AR665" s="1"/>
      </tp>
      <tp>
        <v>90.980238459061994</v>
        <stp/>
        <stp>EBOND_LDN|12944029</stp>
        <stp>-18560</stp>
        <stp>RMDS</stp>
        <stp/>
        <stp/>
        <tr r="AR452" s="1"/>
      </tp>
      <tp>
        <v>78.396070506662994</v>
        <stp/>
        <stp>EBOND_LDN|12944029</stp>
        <stp>-18562</stp>
        <stp>RMDS</stp>
        <stp/>
        <stp/>
        <tr r="AS452" s="1"/>
      </tp>
      <tp>
        <v>82.218814056579006</v>
        <stp/>
        <stp>EBOND_LDN|21157308</stp>
        <stp>-18562</stp>
        <stp>RMDS</stp>
        <stp/>
        <stp/>
        <tr r="AS902" s="1"/>
      </tp>
      <tp>
        <v>84.943439544753005</v>
        <stp/>
        <stp>EBOND_LDN|21157308</stp>
        <stp>-18560</stp>
        <stp>RMDS</stp>
        <stp/>
        <stp/>
        <tr r="AR902" s="1"/>
      </tp>
      <tp t="s">
        <v>bb</v>
        <stp/>
        <stp>EBOND_LDN|15423097</stp>
        <stp>-20268</stp>
        <stp>RMDS</stp>
        <stp/>
        <stp/>
        <tr r="I823" s="1"/>
      </tp>
      <tp t="s">
        <v>#N/A</v>
        <stp/>
        <stp>EBOND_LDN|17954328</stp>
        <stp>-18560</stp>
        <stp>RMDS</stp>
        <stp/>
        <stp/>
        <tr r="AR129" s="1"/>
      </tp>
      <tp t="s">
        <v>#N/A</v>
        <stp/>
        <stp>EBOND_LDN|17954328</stp>
        <stp>-18562</stp>
        <stp>RMDS</stp>
        <stp/>
        <stp/>
        <tr r="AS129" s="1"/>
      </tp>
      <tp t="s">
        <v>on</v>
        <stp/>
        <stp>EBOND_LDN|15423097</stp>
        <stp>-20271</stp>
        <stp>RMDS</stp>
        <stp/>
        <stp/>
        <tr r="K823" s="1"/>
      </tp>
      <tp t="s">
        <v>0.1</v>
        <stp/>
        <stp>EBOND_LDN|15423097</stp>
        <stp>-20270</stp>
        <stp>RMDS</stp>
        <stp/>
        <stp/>
        <tr r="J823" s="1"/>
      </tp>
      <tp t="s">
        <v>bb</v>
        <stp/>
        <stp>EBOND_LDN|19903245</stp>
        <stp>-20268</stp>
        <stp>RMDS</stp>
        <stp/>
        <stp/>
        <tr r="I628" s="1"/>
      </tp>
      <tp t="s">
        <v>on</v>
        <stp/>
        <stp>EBOND_LDN|19903245</stp>
        <stp>-20271</stp>
        <stp>RMDS</stp>
        <stp/>
        <stp/>
        <tr r="K628" s="1"/>
      </tp>
      <tp t="s">
        <v>.4</v>
        <stp/>
        <stp>EBOND_LDN|19903245</stp>
        <stp>-20270</stp>
        <stp>RMDS</stp>
        <stp/>
        <stp/>
        <tr r="J628" s="1"/>
      </tp>
      <tp>
        <v>165.77403565024699</v>
        <stp/>
        <stp>EBOND_LDN|13684925</stp>
        <stp>-18562</stp>
        <stp>RMDS</stp>
        <stp/>
        <stp/>
        <tr r="AS1100" s="1"/>
      </tp>
      <tp>
        <v>179.751096720167</v>
        <stp/>
        <stp>EBOND_LDN|13684925</stp>
        <stp>-18560</stp>
        <stp>RMDS</stp>
        <stp/>
        <stp/>
        <tr r="AR1100" s="1"/>
      </tp>
      <tp t="s">
        <v>on</v>
        <stp/>
        <stp>EBOND_LDN|19863713</stp>
        <stp>-20271</stp>
        <stp>RMDS</stp>
        <stp/>
        <stp/>
        <tr r="K440" s="1"/>
      </tp>
      <tp t="s">
        <v>.5</v>
        <stp/>
        <stp>EBOND_LDN|19863713</stp>
        <stp>-20270</stp>
        <stp>RMDS</stp>
        <stp/>
        <stp/>
        <tr r="J440" s="1"/>
      </tp>
      <tp t="s">
        <v>b</v>
        <stp/>
        <stp>EBOND_LDN|19863713</stp>
        <stp>-20268</stp>
        <stp>RMDS</stp>
        <stp/>
        <stp/>
        <tr r="I440" s="1"/>
      </tp>
      <tp t="s">
        <v>m</v>
        <stp/>
        <stp>EBOND_LDN|18543541</stp>
        <stp>-20268</stp>
        <stp>RMDS</stp>
        <stp/>
        <stp/>
        <tr r="I739" s="1"/>
      </tp>
      <tp t="s">
        <v>m</v>
        <stp/>
        <stp>EBOND_LDN|14233906</stp>
        <stp>-20268</stp>
        <stp>RMDS</stp>
        <stp/>
        <stp/>
        <tr r="I558" s="1"/>
      </tp>
      <tp t="s">
        <v>m</v>
        <stp/>
        <stp>EBOND_LDN|14233916</stp>
        <stp>-20268</stp>
        <stp>RMDS</stp>
        <stp/>
        <stp/>
        <tr r="I293" s="1"/>
      </tp>
      <tp t="s">
        <v>.5</v>
        <stp/>
        <stp>EBOND_LDN|15303955</stp>
        <stp>-20270</stp>
        <stp>RMDS</stp>
        <stp/>
        <stp/>
        <tr r="J540" s="1"/>
      </tp>
      <tp t="s">
        <v>on</v>
        <stp/>
        <stp>EBOND_LDN|15303955</stp>
        <stp>-20271</stp>
        <stp>RMDS</stp>
        <stp/>
        <stp/>
        <tr r="K540" s="1"/>
      </tp>
      <tp t="s">
        <v>s</v>
        <stp/>
        <stp>EBOND_LDN|15303955</stp>
        <stp>-20268</stp>
        <stp>RMDS</stp>
        <stp/>
        <stp/>
        <tr r="I540" s="1"/>
      </tp>
      <tp t="s">
        <v>on</v>
        <stp/>
        <stp>EBOND_LDN|18543541</stp>
        <stp>-20271</stp>
        <stp>RMDS</stp>
        <stp/>
        <stp/>
        <tr r="K739" s="1"/>
      </tp>
      <tp t="s">
        <v>.35</v>
        <stp/>
        <stp>EBOND_LDN|18543541</stp>
        <stp>-20270</stp>
        <stp>RMDS</stp>
        <stp/>
        <stp/>
        <tr r="J739" s="1"/>
      </tp>
      <tp t="s">
        <v>.5</v>
        <stp/>
        <stp>EBOND_LDN|14233906</stp>
        <stp>-20270</stp>
        <stp>RMDS</stp>
        <stp/>
        <stp/>
        <tr r="J558" s="1"/>
      </tp>
      <tp t="s">
        <v>on</v>
        <stp/>
        <stp>EBOND_LDN|14233916</stp>
        <stp>-20271</stp>
        <stp>RMDS</stp>
        <stp/>
        <stp/>
        <tr r="K293" s="1"/>
      </tp>
      <tp t="s">
        <v>on</v>
        <stp/>
        <stp>EBOND_LDN|14233906</stp>
        <stp>-20271</stp>
        <stp>RMDS</stp>
        <stp/>
        <stp/>
        <tr r="K558" s="1"/>
      </tp>
      <tp t="s">
        <v>0.5</v>
        <stp/>
        <stp>EBOND_LDN|14233916</stp>
        <stp>-20270</stp>
        <stp>RMDS</stp>
        <stp/>
        <stp/>
        <tr r="J293" s="1"/>
      </tp>
      <tp t="s">
        <v>bb</v>
        <stp/>
        <stp>EBOND_LDN|10040371</stp>
        <stp>-20268</stp>
        <stp>RMDS</stp>
        <stp/>
        <stp/>
        <tr r="I1201" s="1"/>
      </tp>
      <tp t="s">
        <v>on</v>
        <stp/>
        <stp>EBOND_LDN|15050710</stp>
        <stp>-20271</stp>
        <stp>RMDS</stp>
        <stp/>
        <stp/>
        <tr r="K549" s="1"/>
      </tp>
      <tp t="s">
        <v>.6</v>
        <stp/>
        <stp>EBOND_LDN|15050710</stp>
        <stp>-20270</stp>
        <stp>RMDS</stp>
        <stp/>
        <stp/>
        <tr r="J549" s="1"/>
      </tp>
      <tp t="s">
        <v>m</v>
        <stp/>
        <stp>EBOND_LDN|15050710</stp>
        <stp>-20268</stp>
        <stp>RMDS</stp>
        <stp/>
        <stp/>
        <tr r="I549" s="1"/>
      </tp>
      <tp t="s">
        <v>on</v>
        <stp/>
        <stp>EBOND_LDN|10040371</stp>
        <stp>-20271</stp>
        <stp>RMDS</stp>
        <stp/>
        <stp/>
        <tr r="K1201" s="1"/>
      </tp>
      <tp t="s">
        <v>.4</v>
        <stp/>
        <stp>EBOND_LDN|10040371</stp>
        <stp>-20270</stp>
        <stp>RMDS</stp>
        <stp/>
        <stp/>
        <tr r="J1201" s="1"/>
      </tp>
      <tp t="s">
        <v>on</v>
        <stp/>
        <stp>EBOND_LDN|15720547</stp>
        <stp>-20271</stp>
        <stp>RMDS</stp>
        <stp/>
        <stp/>
        <tr r="K1223" s="1"/>
      </tp>
      <tp t="s">
        <v>.4</v>
        <stp/>
        <stp>EBOND_LDN|15720547</stp>
        <stp>-20270</stp>
        <stp>RMDS</stp>
        <stp/>
        <stp/>
        <tr r="J1223" s="1"/>
      </tp>
      <tp t="s">
        <v>b</v>
        <stp/>
        <stp>EBOND_LDN|15720547</stp>
        <stp>-20268</stp>
        <stp>RMDS</stp>
        <stp/>
        <stp/>
        <tr r="I1223" s="1"/>
      </tp>
      <tp t="s">
        <v>bb</v>
        <stp/>
        <stp>EBOND_LDN|17970092</stp>
        <stp>-20268</stp>
        <stp>RMDS</stp>
        <stp/>
        <stp/>
        <tr r="I1108" s="1"/>
      </tp>
      <tp t="s">
        <v>s</v>
        <stp/>
        <stp>EBOND_LDN|17950070</stp>
        <stp>-20268</stp>
        <stp>RMDS</stp>
        <stp/>
        <stp/>
        <tr r="I520" s="1"/>
      </tp>
      <tp t="s">
        <v>.5</v>
        <stp/>
        <stp>EBOND_LDN|17950070</stp>
        <stp>-20270</stp>
        <stp>RMDS</stp>
        <stp/>
        <stp/>
        <tr r="J520" s="1"/>
      </tp>
      <tp t="s">
        <v>on</v>
        <stp/>
        <stp>EBOND_LDN|17950070</stp>
        <stp>-20271</stp>
        <stp>RMDS</stp>
        <stp/>
        <stp/>
        <tr r="K520" s="1"/>
      </tp>
      <tp t="s">
        <v>.3</v>
        <stp/>
        <stp>EBOND_LDN|17970092</stp>
        <stp>-20270</stp>
        <stp>RMDS</stp>
        <stp/>
        <stp/>
        <tr r="J1108" s="1"/>
      </tp>
      <tp t="s">
        <v>on</v>
        <stp/>
        <stp>EBOND_LDN|17970092</stp>
        <stp>-20271</stp>
        <stp>RMDS</stp>
        <stp/>
        <stp/>
        <tr r="K1108" s="1"/>
      </tp>
      <tp>
        <v>75.358073043950995</v>
        <stp/>
        <stp>EBOND_LDN|21084725</stp>
        <stp>-18560</stp>
        <stp>RMDS</stp>
        <stp/>
        <stp/>
        <tr r="AR517" s="1"/>
      </tp>
      <tp>
        <v>64.17476406838</v>
        <stp/>
        <stp>EBOND_LDN|21084725</stp>
        <stp>-18562</stp>
        <stp>RMDS</stp>
        <stp/>
        <stp/>
        <tr r="AS517" s="1"/>
      </tp>
      <tp t="s">
        <v>1</v>
        <stp/>
        <stp>EBOND_LDN|16160233</stp>
        <stp>-20270</stp>
        <stp>RMDS</stp>
        <stp/>
        <stp/>
        <tr r="J760" s="1"/>
      </tp>
      <tp t="s">
        <v>on</v>
        <stp/>
        <stp>EBOND_LDN|16160233</stp>
        <stp>-20271</stp>
        <stp>RMDS</stp>
        <stp/>
        <stp/>
        <tr r="K760" s="1"/>
      </tp>
      <tp t="s">
        <v>-</v>
        <stp/>
        <stp>EBOND_LDN|16160233</stp>
        <stp>-20268</stp>
        <stp>RMDS</stp>
        <stp/>
        <stp/>
        <tr r="I760" s="1"/>
      </tp>
      <tp t="s">
        <v>m</v>
        <stp/>
        <stp>EBOND_LDN|19450230</stp>
        <stp>-20268</stp>
        <stp>RMDS</stp>
        <stp/>
        <stp/>
        <tr r="I574" s="1"/>
      </tp>
      <tp t="s">
        <v>on</v>
        <stp/>
        <stp>EBOND_LDN|19450230</stp>
        <stp>-20271</stp>
        <stp>RMDS</stp>
        <stp/>
        <stp/>
        <tr r="K574" s="1"/>
      </tp>
      <tp t="s">
        <v>.5</v>
        <stp/>
        <stp>EBOND_LDN|19450230</stp>
        <stp>-20270</stp>
        <stp>RMDS</stp>
        <stp/>
        <stp/>
        <tr r="J574" s="1"/>
      </tp>
      <tp t="s">
        <v>0.5</v>
        <stp/>
        <stp>EBOND_LDN|11950990</stp>
        <stp>-20270</stp>
        <stp>RMDS</stp>
        <stp/>
        <stp/>
        <tr r="J304" s="1"/>
      </tp>
      <tp t="s">
        <v>on</v>
        <stp/>
        <stp>EBOND_LDN|11950990</stp>
        <stp>-20271</stp>
        <stp>RMDS</stp>
        <stp/>
        <stp/>
        <tr r="K304" s="1"/>
      </tp>
      <tp t="s">
        <v>on</v>
        <stp/>
        <stp>EBOND_LDN|21063973</stp>
        <stp>-20271</stp>
        <stp>RMDS</stp>
        <stp/>
        <stp/>
        <tr r="K936" s="1"/>
      </tp>
      <tp t="s">
        <v>0.15</v>
        <stp/>
        <stp>EBOND_LDN|21063973</stp>
        <stp>-20270</stp>
        <stp>RMDS</stp>
        <stp/>
        <stp/>
        <tr r="J936" s="1"/>
      </tp>
      <tp t="s">
        <v>b</v>
        <stp/>
        <stp>EBOND_LDN|11950990</stp>
        <stp>-20268</stp>
        <stp>RMDS</stp>
        <stp/>
        <stp/>
        <tr r="I304" s="1"/>
      </tp>
      <tp t="s">
        <v>s</v>
        <stp/>
        <stp>EBOND_LDN|21063973</stp>
        <stp>-20268</stp>
        <stp>RMDS</stp>
        <stp/>
        <stp/>
        <tr r="I936" s="1"/>
      </tp>
      <tp>
        <v>93.750183117182004</v>
        <stp/>
        <stp>EBOND_LDN|11897994</stp>
        <stp>-18562</stp>
        <stp>RMDS</stp>
        <stp/>
        <stp/>
        <tr r="AS229" s="1"/>
      </tp>
      <tp>
        <v>103.82791593800501</v>
        <stp/>
        <stp>EBOND_LDN|11897994</stp>
        <stp>-18560</stp>
        <stp>RMDS</stp>
        <stp/>
        <stp/>
        <tr r="AR229" s="1"/>
      </tp>
      <tp t="s">
        <v>1.0</v>
        <stp/>
        <stp>EBOND_LDN|18860623</stp>
        <stp>-20270</stp>
        <stp>RMDS</stp>
        <stp/>
        <stp/>
        <tr r="J349" s="1"/>
      </tp>
      <tp t="s">
        <v>on</v>
        <stp/>
        <stp>EBOND_LDN|18860623</stp>
        <stp>-20271</stp>
        <stp>RMDS</stp>
        <stp/>
        <stp/>
        <tr r="K349" s="1"/>
      </tp>
      <tp t="s">
        <v>m</v>
        <stp/>
        <stp>EBOND_LDN|18860623</stp>
        <stp>-20268</stp>
        <stp>RMDS</stp>
        <stp/>
        <stp/>
        <tr r="I349" s="1"/>
      </tp>
      <tp t="s">
        <v>on</v>
        <stp/>
        <stp>EBOND_LDN|21172362</stp>
        <stp>-20271</stp>
        <stp>RMDS</stp>
        <stp/>
        <stp/>
        <tr r="K513" s="1"/>
      </tp>
      <tp t="s">
        <v>.6</v>
        <stp/>
        <stp>EBOND_LDN|21172362</stp>
        <stp>-20270</stp>
        <stp>RMDS</stp>
        <stp/>
        <stp/>
        <tr r="J513" s="1"/>
      </tp>
      <tp t="s">
        <v>ss</v>
        <stp/>
        <stp>EBOND_LDN|21172362</stp>
        <stp>-20268</stp>
        <stp>RMDS</stp>
        <stp/>
        <stp/>
        <tr r="I513" s="1"/>
      </tp>
      <tp t="s">
        <v>m</v>
        <stp/>
        <stp>EBOND_LDN|17421647</stp>
        <stp>-20268</stp>
        <stp>RMDS</stp>
        <stp/>
        <stp/>
        <tr r="I835" s="1"/>
      </tp>
      <tp t="s">
        <v>on</v>
        <stp/>
        <stp>EBOND_LDN|21232116</stp>
        <stp>-20271</stp>
        <stp>RMDS</stp>
        <stp/>
        <stp/>
        <tr r="K57" s="1"/>
      </tp>
      <tp t="s">
        <v>.7</v>
        <stp/>
        <stp>EBOND_LDN|21232116</stp>
        <stp>-20270</stp>
        <stp>RMDS</stp>
        <stp/>
        <stp/>
        <tr r="J57" s="1"/>
      </tp>
      <tp>
        <v>79.777116041263</v>
        <stp/>
        <stp>EBOND_LDN|15256458</stp>
        <stp>-18560</stp>
        <stp>RMDS</stp>
        <stp/>
        <stp/>
        <tr r="AR431" s="1"/>
      </tp>
      <tp>
        <v>72.013607333766004</v>
        <stp/>
        <stp>EBOND_LDN|15256458</stp>
        <stp>-18562</stp>
        <stp>RMDS</stp>
        <stp/>
        <stp/>
        <tr r="AS431" s="1"/>
      </tp>
      <tp t="s">
        <v>b</v>
        <stp/>
        <stp>EBOND_LDN|21232116</stp>
        <stp>-20268</stp>
        <stp>RMDS</stp>
        <stp/>
        <stp/>
        <tr r="I57" s="1"/>
      </tp>
      <tp t="s">
        <v>0.2</v>
        <stp/>
        <stp>EBOND_LDN|17421647</stp>
        <stp>-20270</stp>
        <stp>RMDS</stp>
        <stp/>
        <stp/>
        <tr r="J835" s="1"/>
      </tp>
      <tp t="s">
        <v>on</v>
        <stp/>
        <stp>EBOND_LDN|17421647</stp>
        <stp>-20271</stp>
        <stp>RMDS</stp>
        <stp/>
        <stp/>
        <tr r="K835" s="1"/>
      </tp>
      <tp>
        <v>142.944827125074</v>
        <stp/>
        <stp>EBOND_LDN|13696674</stp>
        <stp>-18562</stp>
        <stp>RMDS</stp>
        <stp/>
        <stp/>
        <tr r="AS916" s="1"/>
      </tp>
      <tp>
        <v>149.74597494170999</v>
        <stp/>
        <stp>EBOND_LDN|13696674</stp>
        <stp>-18560</stp>
        <stp>RMDS</stp>
        <stp/>
        <stp/>
        <tr r="AR916" s="1"/>
      </tp>
      <tp>
        <v>66.272899108955997</v>
        <stp/>
        <stp>EBOND_LDN|20295574</stp>
        <stp>-18562</stp>
        <stp>RMDS</stp>
        <stp/>
        <stp/>
        <tr r="AS641" s="1"/>
      </tp>
      <tp>
        <v>123.70631973858001</v>
        <stp/>
        <stp>EBOND_LDN|20295564</stp>
        <stp>-18562</stp>
        <stp>RMDS</stp>
        <stp/>
        <stp/>
        <tr r="AS642" s="1"/>
      </tp>
      <tp>
        <v>69.752968026850994</v>
        <stp/>
        <stp>EBOND_LDN|20295574</stp>
        <stp>-18560</stp>
        <stp>RMDS</stp>
        <stp/>
        <stp/>
        <tr r="AR641" s="1"/>
      </tp>
      <tp>
        <v>126.49310261991</v>
        <stp/>
        <stp>EBOND_LDN|20295564</stp>
        <stp>-18560</stp>
        <stp>RMDS</stp>
        <stp/>
        <stp/>
        <tr r="AR642" s="1"/>
      </tp>
      <tp t="s">
        <v>m</v>
        <stp/>
        <stp>EBOND_LDN|20105375</stp>
        <stp>-20268</stp>
        <stp>RMDS</stp>
        <stp/>
        <stp/>
        <tr r="I1260" s="1"/>
      </tp>
      <tp t="s">
        <v>m</v>
        <stp/>
        <stp>EBOND_LDN|13946031</stp>
        <stp>-20268</stp>
        <stp>RMDS</stp>
        <stp/>
        <stp/>
        <tr r="I859" s="1"/>
      </tp>
      <tp t="s">
        <v>0.25</v>
        <stp/>
        <stp>EBOND_LDN|13946031</stp>
        <stp>-20270</stp>
        <stp>RMDS</stp>
        <stp/>
        <stp/>
        <tr r="J859" s="1"/>
      </tp>
      <tp t="s">
        <v>on</v>
        <stp/>
        <stp>EBOND_LDN|13946031</stp>
        <stp>-20271</stp>
        <stp>RMDS</stp>
        <stp/>
        <stp/>
        <tr r="K859" s="1"/>
      </tp>
      <tp t="s">
        <v>.5</v>
        <stp/>
        <stp>EBOND_LDN|20105375</stp>
        <stp>-20270</stp>
        <stp>RMDS</stp>
        <stp/>
        <stp/>
        <tr r="J1260" s="1"/>
      </tp>
      <tp t="s">
        <v>on</v>
        <stp/>
        <stp>EBOND_LDN|20105375</stp>
        <stp>-20271</stp>
        <stp>RMDS</stp>
        <stp/>
        <stp/>
        <tr r="K1260" s="1"/>
      </tp>
      <tp t="s">
        <v>on</v>
        <stp/>
        <stp>EBOND_LDN|21065793</stp>
        <stp>-20271</stp>
        <stp>RMDS</stp>
        <stp/>
        <stp/>
        <tr r="K1220" s="1"/>
      </tp>
      <tp t="s">
        <v>.4</v>
        <stp/>
        <stp>EBOND_LDN|21065793</stp>
        <stp>-20270</stp>
        <stp>RMDS</stp>
        <stp/>
        <stp/>
        <tr r="J1220" s="1"/>
      </tp>
      <tp t="s">
        <v>.50</v>
        <stp/>
        <stp>EBOND_LDN|17926177</stp>
        <stp>-20270</stp>
        <stp>RMDS</stp>
        <stp/>
        <stp/>
        <tr r="J702" s="1"/>
      </tp>
      <tp t="s">
        <v>on</v>
        <stp/>
        <stp>EBOND_LDN|17926177</stp>
        <stp>-20271</stp>
        <stp>RMDS</stp>
        <stp/>
        <stp/>
        <tr r="K702" s="1"/>
      </tp>
      <tp t="s">
        <v>bb</v>
        <stp/>
        <stp>EBOND_LDN|21065793</stp>
        <stp>-20268</stp>
        <stp>RMDS</stp>
        <stp/>
        <stp/>
        <tr r="I1220" s="1"/>
      </tp>
      <tp t="s">
        <v>m</v>
        <stp/>
        <stp>EBOND_LDN|17926177</stp>
        <stp>-20268</stp>
        <stp>RMDS</stp>
        <stp/>
        <stp/>
        <tr r="I702" s="1"/>
      </tp>
      <tp>
        <v>162.24267592737701</v>
        <stp/>
        <stp>EBOND_LDN|21252428</stp>
        <stp>-18562</stp>
        <stp>RMDS</stp>
        <stp/>
        <stp/>
        <tr r="AS554" s="1"/>
      </tp>
      <tp>
        <v>162.24267592737701</v>
        <stp/>
        <stp>EBOND_LDN|21252428</stp>
        <stp>-18560</stp>
        <stp>RMDS</stp>
        <stp/>
        <stp/>
        <tr r="AR554" s="1"/>
      </tp>
      <tp t="s">
        <v>b</v>
        <stp/>
        <stp>EBOND_LDN|17216864</stp>
        <stp>-20268</stp>
        <stp>RMDS</stp>
        <stp/>
        <stp/>
        <tr r="I680" s="1"/>
      </tp>
      <tp t="s">
        <v>s</v>
        <stp/>
        <stp>EBOND_LDN|19236656</stp>
        <stp>-20268</stp>
        <stp>RMDS</stp>
        <stp/>
        <stp/>
        <tr r="I1258" s="1"/>
      </tp>
      <tp t="s">
        <v>.5</v>
        <stp/>
        <stp>EBOND_LDN|17216864</stp>
        <stp>-20270</stp>
        <stp>RMDS</stp>
        <stp/>
        <stp/>
        <tr r="J680" s="1"/>
      </tp>
      <tp t="s">
        <v>on</v>
        <stp/>
        <stp>EBOND_LDN|17216864</stp>
        <stp>-20271</stp>
        <stp>RMDS</stp>
        <stp/>
        <stp/>
        <tr r="K680" s="1"/>
      </tp>
      <tp t="s">
        <v>on</v>
        <stp/>
        <stp>EBOND_LDN|19236656</stp>
        <stp>-20271</stp>
        <stp>RMDS</stp>
        <stp/>
        <stp/>
        <tr r="K1258" s="1"/>
      </tp>
      <tp t="s">
        <v>.5</v>
        <stp/>
        <stp>EBOND_LDN|19236656</stp>
        <stp>-20270</stp>
        <stp>RMDS</stp>
        <stp/>
        <stp/>
        <tr r="J1258" s="1"/>
      </tp>
      <tp t="s">
        <v>on</v>
        <stp/>
        <stp>EBOND_LDN|13947321</stp>
        <stp>-20271</stp>
        <stp>RMDS</stp>
        <stp/>
        <stp/>
        <tr r="K487" s="1"/>
      </tp>
      <tp t="s">
        <v>.5</v>
        <stp/>
        <stp>EBOND_LDN|13947321</stp>
        <stp>-20270</stp>
        <stp>RMDS</stp>
        <stp/>
        <stp/>
        <tr r="J487" s="1"/>
      </tp>
      <tp t="s">
        <v>m</v>
        <stp/>
        <stp>EBOND_LDN|13947321</stp>
        <stp>-20268</stp>
        <stp>RMDS</stp>
        <stp/>
        <stp/>
        <tr r="I487" s="1"/>
      </tp>
      <tp>
        <v>190.226035408672</v>
        <stp/>
        <stp>EBOND_LDN|10340709</stp>
        <stp>-18560</stp>
        <stp>RMDS</stp>
        <stp/>
        <stp/>
        <tr r="AR834" s="1"/>
      </tp>
      <tp t="s">
        <v>-</v>
        <stp/>
        <stp>EBOND_LDN|13747571</stp>
        <stp>-20270</stp>
        <stp>RMDS</stp>
        <stp/>
        <stp/>
        <tr r="J1024" s="1"/>
      </tp>
      <tp t="s">
        <v>on</v>
        <stp/>
        <stp>EBOND_LDN|13747571</stp>
        <stp>-20271</stp>
        <stp>RMDS</stp>
        <stp/>
        <stp/>
        <tr r="K1024" s="1"/>
      </tp>
      <tp>
        <v>162.185052313706</v>
        <stp/>
        <stp>EBOND_LDN|10340709</stp>
        <stp>-18562</stp>
        <stp>RMDS</stp>
        <stp/>
        <stp/>
        <tr r="AS834" s="1"/>
      </tp>
      <tp t="s">
        <v>-</v>
        <stp/>
        <stp>EBOND_LDN|13747571</stp>
        <stp>-20268</stp>
        <stp>RMDS</stp>
        <stp/>
        <stp/>
        <tr r="I1024" s="1"/>
      </tp>
      <tp t="s">
        <v>.2</v>
        <stp/>
        <stp>EBOND_LDN|15717114</stp>
        <stp>-20270</stp>
        <stp>RMDS</stp>
        <stp/>
        <stp/>
        <tr r="J1172" s="1"/>
      </tp>
      <tp t="s">
        <v>on</v>
        <stp/>
        <stp>EBOND_LDN|15717114</stp>
        <stp>-20271</stp>
        <stp>RMDS</stp>
        <stp/>
        <stp/>
        <tr r="K1172" s="1"/>
      </tp>
      <tp t="s">
        <v>bb</v>
        <stp/>
        <stp>EBOND_LDN|15717114</stp>
        <stp>-20268</stp>
        <stp>RMDS</stp>
        <stp/>
        <stp/>
        <tr r="I1172" s="1"/>
      </tp>
      <tp t="s">
        <v>m</v>
        <stp/>
        <stp>EBOND_LDN|16067963</stp>
        <stp>-20268</stp>
        <stp>RMDS</stp>
        <stp/>
        <stp/>
        <tr r="I791" s="1"/>
      </tp>
      <tp t="s">
        <v>0.2</v>
        <stp/>
        <stp>EBOND_LDN|16067963</stp>
        <stp>-20270</stp>
        <stp>RMDS</stp>
        <stp/>
        <stp/>
        <tr r="J791" s="1"/>
      </tp>
      <tp t="s">
        <v>on</v>
        <stp/>
        <stp>EBOND_LDN|16067963</stp>
        <stp>-20271</stp>
        <stp>RMDS</stp>
        <stp/>
        <stp/>
        <tr r="K791" s="1"/>
      </tp>
      <tp t="s">
        <v>on</v>
        <stp/>
        <stp>EBOND_LDN|14657850</stp>
        <stp>-20271</stp>
        <stp>RMDS</stp>
        <stp/>
        <stp/>
        <tr r="K142" s="1"/>
      </tp>
      <tp t="s">
        <v>1</v>
        <stp/>
        <stp>EBOND_LDN|14657850</stp>
        <stp>-20270</stp>
        <stp>RMDS</stp>
        <stp/>
        <stp/>
        <tr r="J142" s="1"/>
      </tp>
      <tp t="s">
        <v>m</v>
        <stp/>
        <stp>EBOND_LDN|14657850</stp>
        <stp>-20268</stp>
        <stp>RMDS</stp>
        <stp/>
        <stp/>
        <tr r="I142" s="1"/>
      </tp>
      <tp t="s">
        <v>m</v>
        <stp/>
        <stp>EBOND_LDN|20027107</stp>
        <stp>-20268</stp>
        <stp>RMDS</stp>
        <stp/>
        <stp/>
        <tr r="I46" s="1"/>
      </tp>
      <tp t="s">
        <v>m</v>
        <stp/>
        <stp>EBOND_LDN|20027117</stp>
        <stp>-20268</stp>
        <stp>RMDS</stp>
        <stp/>
        <stp/>
        <tr r="I909" s="1"/>
      </tp>
      <tp t="s">
        <v>m</v>
        <stp/>
        <stp>EBOND_LDN|21167053</stp>
        <stp>-20268</stp>
        <stp>RMDS</stp>
        <stp/>
        <stp/>
        <tr r="I917" s="1"/>
      </tp>
      <tp t="s">
        <v>.4</v>
        <stp/>
        <stp>EBOND_LDN|20027107</stp>
        <stp>-20270</stp>
        <stp>RMDS</stp>
        <stp/>
        <stp/>
        <tr r="J46" s="1"/>
      </tp>
      <tp t="s">
        <v>on</v>
        <stp/>
        <stp>EBOND_LDN|20027117</stp>
        <stp>-20271</stp>
        <stp>RMDS</stp>
        <stp/>
        <stp/>
        <tr r="K909" s="1"/>
      </tp>
      <tp>
        <v>92.045095690636003</v>
        <stp/>
        <stp>EBOND_LDN|14343419</stp>
        <stp>-18560</stp>
        <stp>RMDS</stp>
        <stp/>
        <stp/>
        <tr r="AR1117" s="1"/>
      </tp>
      <tp t="s">
        <v>on</v>
        <stp/>
        <stp>EBOND_LDN|20027107</stp>
        <stp>-20271</stp>
        <stp>RMDS</stp>
        <stp/>
        <stp/>
        <tr r="K46" s="1"/>
      </tp>
      <tp t="s">
        <v>0.5</v>
        <stp/>
        <stp>EBOND_LDN|20027117</stp>
        <stp>-20270</stp>
        <stp>RMDS</stp>
        <stp/>
        <stp/>
        <tr r="J909" s="1"/>
      </tp>
      <tp>
        <v>83.524375831255</v>
        <stp/>
        <stp>EBOND_LDN|14343419</stp>
        <stp>-18562</stp>
        <stp>RMDS</stp>
        <stp/>
        <stp/>
        <tr r="AS1117" s="1"/>
      </tp>
      <tp t="s">
        <v>0.5</v>
        <stp/>
        <stp>EBOND_LDN|21167053</stp>
        <stp>-20270</stp>
        <stp>RMDS</stp>
        <stp/>
        <stp/>
        <tr r="J917" s="1"/>
      </tp>
      <tp t="s">
        <v>on</v>
        <stp/>
        <stp>EBOND_LDN|21167053</stp>
        <stp>-20271</stp>
        <stp>RMDS</stp>
        <stp/>
        <stp/>
        <tr r="K917" s="1"/>
      </tp>
      <tp t="s">
        <v>on</v>
        <stp/>
        <stp>EBOND_LDN|15504105</stp>
        <stp>-20271</stp>
        <stp>RMDS</stp>
        <stp/>
        <stp/>
        <tr r="K941" s="1"/>
      </tp>
      <tp t="s">
        <v>1.5</v>
        <stp/>
        <stp>EBOND_LDN|15504105</stp>
        <stp>-20270</stp>
        <stp>RMDS</stp>
        <stp/>
        <stp/>
        <tr r="J941" s="1"/>
      </tp>
      <tp t="s">
        <v>bb</v>
        <stp/>
        <stp>EBOND_LDN|15504105</stp>
        <stp>-20268</stp>
        <stp>RMDS</stp>
        <stp/>
        <stp/>
        <tr r="I941" s="1"/>
      </tp>
      <tp>
        <v>126.19401727349999</v>
        <stp/>
        <stp>EBOND_LDN|13593764</stp>
        <stp>-18560</stp>
        <stp>RMDS</stp>
        <stp/>
        <stp/>
        <tr r="AR494" s="1"/>
      </tp>
      <tp>
        <v>0</v>
        <stp/>
        <stp>EBOND_LDN|16693264</stp>
        <stp>-18562</stp>
        <stp>RMDS</stp>
        <stp/>
        <stp/>
        <tr r="AS1236" s="1"/>
      </tp>
      <tp>
        <v>118.683080479202</v>
        <stp/>
        <stp>EBOND_LDN|13593764</stp>
        <stp>-18562</stp>
        <stp>RMDS</stp>
        <stp/>
        <stp/>
        <tr r="AS494" s="1"/>
      </tp>
      <tp>
        <v>0</v>
        <stp/>
        <stp>EBOND_LDN|16693264</stp>
        <stp>-18560</stp>
        <stp>RMDS</stp>
        <stp/>
        <stp/>
        <tr r="AR1236" s="1"/>
      </tp>
      <tp t="s">
        <v>on</v>
        <stp/>
        <stp>EBOND_LDN|20317864</stp>
        <stp>-20271</stp>
        <stp>RMDS</stp>
        <stp/>
        <stp/>
        <tr r="K528" s="1"/>
      </tp>
      <tp t="s">
        <v>.26</v>
        <stp/>
        <stp>EBOND_LDN|20317864</stp>
        <stp>-20270</stp>
        <stp>RMDS</stp>
        <stp/>
        <stp/>
        <tr r="J528" s="1"/>
      </tp>
      <tp t="s">
        <v>m</v>
        <stp/>
        <stp>EBOND_LDN|20317864</stp>
        <stp>-20268</stp>
        <stp>RMDS</stp>
        <stp/>
        <stp/>
        <tr r="I528" s="1"/>
      </tp>
      <tp t="s">
        <v>b</v>
        <stp/>
        <stp>EBOND_LDN|10755320</stp>
        <stp>-20268</stp>
        <stp>RMDS</stp>
        <stp/>
        <stp/>
        <tr r="I455" s="1"/>
      </tp>
      <tp t="s">
        <v>on</v>
        <stp/>
        <stp>EBOND_LDN|10555200</stp>
        <stp>-20271</stp>
        <stp>RMDS</stp>
        <stp/>
        <stp/>
        <tr r="K326" s="1"/>
      </tp>
      <tp t="s">
        <v>1.0</v>
        <stp/>
        <stp>EBOND_LDN|10555200</stp>
        <stp>-20270</stp>
        <stp>RMDS</stp>
        <stp/>
        <stp/>
        <tr r="J326" s="1"/>
      </tp>
      <tp t="s">
        <v>m</v>
        <stp/>
        <stp>EBOND_LDN|10555200</stp>
        <stp>-20268</stp>
        <stp>RMDS</stp>
        <stp/>
        <stp/>
        <tr r="I326" s="1"/>
      </tp>
      <tp t="s">
        <v>on</v>
        <stp/>
        <stp>EBOND_LDN|10755320</stp>
        <stp>-20271</stp>
        <stp>RMDS</stp>
        <stp/>
        <stp/>
        <tr r="K455" s="1"/>
      </tp>
      <tp t="s">
        <v>.5</v>
        <stp/>
        <stp>EBOND_LDN|10755320</stp>
        <stp>-20270</stp>
        <stp>RMDS</stp>
        <stp/>
        <stp/>
        <tr r="J455" s="1"/>
      </tp>
      <tp t="s">
        <v>on</v>
        <stp/>
        <stp>EBOND_LDN|10945001</stp>
        <stp>-20271</stp>
        <stp>RMDS</stp>
        <stp/>
        <stp/>
        <tr r="K943" s="1"/>
      </tp>
      <tp t="s">
        <v>-</v>
        <stp/>
        <stp>EBOND_LDN|10945001</stp>
        <stp>-20270</stp>
        <stp>RMDS</stp>
        <stp/>
        <stp/>
        <tr r="J943" s="1"/>
      </tp>
      <tp t="s">
        <v>b</v>
        <stp/>
        <stp>EBOND_LDN|11205015</stp>
        <stp>-20268</stp>
        <stp>RMDS</stp>
        <stp/>
        <stp/>
        <tr r="I806" s="1"/>
      </tp>
      <tp t="s">
        <v>on</v>
        <stp/>
        <stp>EBOND_LDN|21266113</stp>
        <stp>-20271</stp>
        <stp>RMDS</stp>
        <stp/>
        <stp/>
        <tr r="K389" s="1"/>
      </tp>
      <tp t="s">
        <v>.6</v>
        <stp/>
        <stp>EBOND_LDN|21266113</stp>
        <stp>-20270</stp>
        <stp>RMDS</stp>
        <stp/>
        <stp/>
        <tr r="J389" s="1"/>
      </tp>
      <tp t="s">
        <v>ss</v>
        <stp/>
        <stp>EBOND_LDN|21266113</stp>
        <stp>-20268</stp>
        <stp>RMDS</stp>
        <stp/>
        <stp/>
        <tr r="I389" s="1"/>
      </tp>
      <tp t="s">
        <v>-</v>
        <stp/>
        <stp>EBOND_LDN|10945001</stp>
        <stp>-20268</stp>
        <stp>RMDS</stp>
        <stp/>
        <stp/>
        <tr r="I943" s="1"/>
      </tp>
      <tp t="s">
        <v>on</v>
        <stp/>
        <stp>EBOND_LDN|11205015</stp>
        <stp>-20271</stp>
        <stp>RMDS</stp>
        <stp/>
        <stp/>
        <tr r="K806" s="1"/>
      </tp>
      <tp t="s">
        <v>1</v>
        <stp/>
        <stp>EBOND_LDN|11205015</stp>
        <stp>-20270</stp>
        <stp>RMDS</stp>
        <stp/>
        <stp/>
        <tr r="J806" s="1"/>
      </tp>
      <tp t="s">
        <v>on</v>
        <stp/>
        <stp>EBOND_LDN|12755400</stp>
        <stp>-20271</stp>
        <stp>RMDS</stp>
        <stp/>
        <stp/>
        <tr r="K897" s="1"/>
      </tp>
      <tp t="s">
        <v>on</v>
        <stp/>
        <stp>EBOND_LDN|16045071</stp>
        <stp>-20271</stp>
        <stp>RMDS</stp>
        <stp/>
        <stp/>
        <tr r="K1167" s="1"/>
      </tp>
      <tp t="s">
        <v>0.2</v>
        <stp/>
        <stp>EBOND_LDN|12755400</stp>
        <stp>-20270</stp>
        <stp>RMDS</stp>
        <stp/>
        <stp/>
        <tr r="J897" s="1"/>
      </tp>
      <tp t="s">
        <v>1</v>
        <stp/>
        <stp>EBOND_LDN|16045071</stp>
        <stp>-20270</stp>
        <stp>RMDS</stp>
        <stp/>
        <stp/>
        <tr r="J1167" s="1"/>
      </tp>
      <tp t="s">
        <v>b</v>
        <stp/>
        <stp>EBOND_LDN|12755400</stp>
        <stp>-20268</stp>
        <stp>RMDS</stp>
        <stp/>
        <stp/>
        <tr r="I897" s="1"/>
      </tp>
      <tp t="s">
        <v>b</v>
        <stp/>
        <stp>EBOND_LDN|16045071</stp>
        <stp>-20268</stp>
        <stp>RMDS</stp>
        <stp/>
        <stp/>
        <tr r="I1167" s="1"/>
      </tp>
      <tp>
        <v>96.817538579523003</v>
        <stp/>
        <stp>EBOND_LDN|16682295</stp>
        <stp>-18560</stp>
        <stp>RMDS</stp>
        <stp/>
        <stp/>
        <tr r="AR1197" s="1"/>
      </tp>
      <tp>
        <v>91.563772523873993</v>
        <stp/>
        <stp>EBOND_LDN|16682295</stp>
        <stp>-18562</stp>
        <stp>RMDS</stp>
        <stp/>
        <stp/>
        <tr r="AS1197" s="1"/>
      </tp>
      <tp t="s">
        <v>-</v>
        <stp/>
        <stp>EBOND_LDN|11745831</stp>
        <stp>-20268</stp>
        <stp>RMDS</stp>
        <stp/>
        <stp/>
        <tr r="I757" s="1"/>
      </tp>
      <tp t="s">
        <v>on</v>
        <stp/>
        <stp>EBOND_LDN|10515844</stp>
        <stp>-20271</stp>
        <stp>RMDS</stp>
        <stp/>
        <stp/>
        <tr r="K1175" s="1"/>
      </tp>
      <tp t="s">
        <v>.3</v>
        <stp/>
        <stp>EBOND_LDN|10515844</stp>
        <stp>-20270</stp>
        <stp>RMDS</stp>
        <stp/>
        <stp/>
        <tr r="J1175" s="1"/>
      </tp>
      <tp t="s">
        <v>bb</v>
        <stp/>
        <stp>EBOND_LDN|10515844</stp>
        <stp>-20268</stp>
        <stp>RMDS</stp>
        <stp/>
        <stp/>
        <tr r="I1175" s="1"/>
      </tp>
      <tp t="s">
        <v>.2</v>
        <stp/>
        <stp>EBOND_LDN|11745831</stp>
        <stp>-20270</stp>
        <stp>RMDS</stp>
        <stp/>
        <stp/>
        <tr r="J757" s="1"/>
      </tp>
      <tp t="s">
        <v>on</v>
        <stp/>
        <stp>EBOND_LDN|11745831</stp>
        <stp>-20271</stp>
        <stp>RMDS</stp>
        <stp/>
        <stp/>
        <tr r="K757" s="1"/>
      </tp>
      <tp>
        <v>0</v>
        <stp/>
        <stp>EBOND_LDN|16342859</stp>
        <stp>-18560</stp>
        <stp>RMDS</stp>
        <stp/>
        <stp/>
        <tr r="AR297" s="1"/>
      </tp>
      <tp>
        <v>0</v>
        <stp/>
        <stp>EBOND_LDN|16342859</stp>
        <stp>-18562</stp>
        <stp>RMDS</stp>
        <stp/>
        <stp/>
        <tr r="AS297" s="1"/>
      </tp>
    </main>
    <main first="bloomberg.rtd">
      <tp>
        <v>111.68779056755247</v>
        <stp/>
        <stp>##V3_BDPV12</stp>
        <stp>XS0798333802 @bgn  Corp</stp>
        <stp>asset_swap_spd_mid</stp>
        <stp>[AutoPrice 28.xlsm]front!R831C40</stp>
        <tr r="AN831" s="1"/>
      </tp>
      <tp>
        <v>68.4714161671927</v>
        <stp/>
        <stp>##V3_BDPV12</stp>
        <stp>XS0495973470 @bgn  Corp</stp>
        <stp>asset_swap_spd_mid</stp>
        <stp>[AutoPrice 28.xlsm]front!R956C40</stp>
        <tr r="AN956" s="1"/>
      </tp>
      <tp>
        <v>9.689691302916259</v>
        <stp/>
        <stp>##V3_BDPV12</stp>
        <stp>XS0138717441 @bgn  Corp</stp>
        <stp>risk_mid</stp>
        <stp>[AutoPrice 28.xlsm]front!R99C36</stp>
        <tr r="AJ99" s="1"/>
      </tp>
      <tp>
        <v>149.86416230794705</v>
        <stp/>
        <stp>##V3_BDPV12</stp>
        <stp>XS0122028904 @bgn  Corp</stp>
        <stp>asset_swap_spd_mid</stp>
        <stp>[AutoPrice 28.xlsm]front!R105C40</stp>
        <tr r="AN105" s="1"/>
      </tp>
      <tp>
        <v>51.145959565468004</v>
        <stp/>
        <stp>##V3_BDPV12</stp>
        <stp>XS0494953820 @bgn  Corp</stp>
        <stp>asset_swap_spd_mid</stp>
        <stp>[AutoPrice 28.xlsm]front!R618C40</stp>
        <tr r="AN618" s="1"/>
      </tp>
      <tp>
        <v>0.6084812642633608</v>
        <stp/>
        <stp>##V3_BDPV12</stp>
        <stp>XS0159527505 @bgn  Corp</stp>
        <stp>risk_mid</stp>
        <stp>[AutoPrice 28.xlsm]front!R86C36</stp>
        <tr r="AJ86" s="1"/>
      </tp>
      <tp>
        <v>56.112120126648293</v>
        <stp/>
        <stp>##V3_BDPV12</stp>
        <stp>XS0426738976 @bgn  Corp</stp>
        <stp>asset_swap_spd_mid</stp>
        <stp>[AutoPrice 28.xlsm]front!R235C40</stp>
        <tr r="AN235" s="1"/>
      </tp>
      <tp>
        <v>0.13733466272825012</v>
        <stp/>
        <stp>##V3_BDPV12</stp>
        <stp>XS0925518903 @bgn  Corp</stp>
        <stp>risk_mid</stp>
        <stp>[AutoPrice 28.xlsm]front!R19C36</stp>
        <tr r="AJ19" s="1"/>
      </tp>
      <tp>
        <v>42.42429399903898</v>
        <stp/>
        <stp>##V3_BDPV12</stp>
        <stp>XS0881362502 @bgn  Corp</stp>
        <stp>asset_swap_spd_mid</stp>
        <stp>[AutoPrice 28.xlsm]front!R875C40</stp>
        <tr r="AN875" s="1"/>
      </tp>
      <tp>
        <v>144.41020015614109</v>
        <stp/>
        <stp>##V3_BDPV12</stp>
        <stp>XS0831389985 @bgn  Corp</stp>
        <stp>asset_swap_spd_mid</stp>
        <stp>[AutoPrice 28.xlsm]front!R708C40</stp>
        <tr r="AN708" s="1"/>
      </tp>
      <tp>
        <v>56.801542229886991</v>
        <stp/>
        <stp>##V3_BDPV12</stp>
        <stp>XS0499243300 @bgn  Corp</stp>
        <stp>asset_swap_spd_mid</stp>
        <stp>[AutoPrice 28.xlsm]front!R428C40</stp>
        <tr r="AN428" s="1"/>
      </tp>
      <tp>
        <v>68.237284984400858</v>
        <stp/>
        <stp>##V3_BDPV12</stp>
        <stp>XS0981442931 @bgn  Corp</stp>
        <stp>asset_swap_spd_mid</stp>
        <stp>[AutoPrice 28.xlsm]front!R945C40</stp>
        <tr r="AN945" s="1"/>
      </tp>
      <tp>
        <v>282.37917183246998</v>
        <stp/>
        <stp>##V3_BDPV12</stp>
        <stp>XS0295383524 @bgn  Corp</stp>
        <stp>asset_swap_spd_mid</stp>
        <stp>[AutoPrice 28.xlsm]front!R138C40</stp>
        <tr r="AN138" s="1"/>
      </tp>
      <tp>
        <v>138.64688275812279</v>
        <stp/>
        <stp>##V3_BDPV12</stp>
        <stp>XS0097283096 @bgn  Corp</stp>
        <stp>asset_swap_spd_mid</stp>
        <stp>[AutoPrice 28.xlsm]front!R608C40</stp>
        <tr r="AN608" s="1"/>
      </tp>
      <tp>
        <v>64.199551152807913</v>
        <stp/>
        <stp>##V3_BDPV12</stp>
        <stp>XS1031019562 @bgn  Corp</stp>
        <stp>asset_swap_spd_mid</stp>
        <stp>[AutoPrice 28.xlsm]front!R432C40</stp>
        <tr r="AN432" s="1"/>
      </tp>
      <tp>
        <v>194.75501647712079</v>
        <stp/>
        <stp>##V3_BDPV12</stp>
        <stp>XS0794393396 @bgn  Corp</stp>
        <stp>asset_swap_spd_mid</stp>
        <stp>[AutoPrice 28.xlsm]front!R710C40</stp>
        <tr r="AN710" s="1"/>
      </tp>
      <tp>
        <v>-6.3887215078866841</v>
        <stp/>
        <stp>##V3_BDPV12</stp>
        <stp>XS0731679907 @bgn  Corp</stp>
        <stp>asset_swap_spd_mid</stp>
        <stp>[AutoPrice 28.xlsm]front!R880C40</stp>
        <tr r="AN880" s="1"/>
      </tp>
      <tp>
        <v>39.553515465800039</v>
        <stp/>
        <stp>##V3_BDPV12</stp>
        <stp>XS0794393040 @bgn  Corp</stp>
        <stp>asset_swap_spd_mid</stp>
        <stp>[AutoPrice 28.xlsm]front!R703C40</stp>
        <tr r="AN703" s="1"/>
      </tp>
      <tp>
        <v>38.54548676785074</v>
        <stp/>
        <stp>##V3_BDPV12</stp>
        <stp>XS0430779537 @bgn  Corp</stp>
        <stp>asset_swap_spd_mid</stp>
        <stp>[AutoPrice 28.xlsm]front!R685C40</stp>
        <tr r="AN685" s="1"/>
      </tp>
      <tp>
        <v>11.756297676406227</v>
        <stp/>
        <stp>##V3_BDPV12</stp>
        <stp>XS1023268060 @bgn  Corp</stp>
        <stp>asset_swap_spd_mid</stp>
        <stp>[AutoPrice 28.xlsm]front!R161C40</stp>
        <tr r="AN161" s="1"/>
      </tp>
      <tp>
        <v>79.588538177349164</v>
        <stp/>
        <stp>##V3_BDPV12</stp>
        <stp>XS0995643003 @bgn  Corp</stp>
        <stp>asset_swap_spd_mid</stp>
        <stp>[AutoPrice 28.xlsm]front!R755C40</stp>
        <tr r="AN755" s="1"/>
      </tp>
      <tp>
        <v>38.542456861655332</v>
        <stp/>
        <stp>##V3_BDPV12</stp>
        <stp>XS0632659933 @bgn  Corp</stp>
        <stp>asset_swap_spd_mid</stp>
        <stp>[AutoPrice 28.xlsm]front!R995C40</stp>
        <tr r="AN995" s="1"/>
      </tp>
      <tp>
        <v>36.402816477958744</v>
        <stp/>
        <stp>##V3_BDPV12</stp>
        <stp>XS0386772684 @bgn  Corp</stp>
        <stp>asset_swap_spd_mid</stp>
        <stp>[AutoPrice 28.xlsm]front!R585C40</stp>
        <tr r="AN585" s="1"/>
      </tp>
      <tp>
        <v>312.31506570620667</v>
        <stp/>
        <stp>##V3_BDPV12</stp>
        <stp>XS0821168423 @bgn  Corp</stp>
        <stp>asset_swap_spd_mid</stp>
        <stp>[AutoPrice 28.xlsm]front!R119C40</stp>
        <tr r="AN119" s="1"/>
      </tp>
      <tp>
        <v>8.2630979654162218</v>
        <stp/>
        <stp>##V3_BDPV12</stp>
        <stp>XS0874840845 @bgn  Corp</stp>
        <stp>risk_mid</stp>
        <stp>[AutoPrice 28.xlsm]front!R34C36</stp>
        <tr r="AJ34" s="1"/>
      </tp>
      <tp>
        <v>58.616777897474599</v>
        <stp/>
        <stp>##V3_BDPV12</stp>
        <stp>XS0430699008 @bgn  Corp</stp>
        <stp>asset_swap_spd_mid</stp>
        <stp>[AutoPrice 28.xlsm]front!R433C40</stp>
        <tr r="AN433" s="1"/>
      </tp>
      <tp>
        <v>42.655474197113314</v>
        <stp/>
        <stp>##V3_BDPV12</stp>
        <stp>XS1023268573 @bgn  Corp</stp>
        <stp>asset_swap_spd_mid</stp>
        <stp>[AutoPrice 28.xlsm]front!R164C40</stp>
        <tr r="AN164" s="1"/>
      </tp>
      <tp>
        <v>124.26059854005823</v>
        <stp/>
        <stp>##V3_BDPV12</stp>
        <stp>XS0187202303 @bgn  Corp</stp>
        <stp>asset_swap_spd_mid</stp>
        <stp>[AutoPrice 28.xlsm]front!R353C40</stp>
        <tr r="AN353" s="1"/>
      </tp>
      <tp>
        <v>47.208234334808878</v>
        <stp/>
        <stp>##V3_BDPV12</stp>
        <stp>XS0891393414 @bgn  Corp</stp>
        <stp>asset_swap_spd_mid</stp>
        <stp>[AutoPrice 28.xlsm]front!R299C40</stp>
        <tr r="AN299" s="1"/>
      </tp>
      <tp>
        <v>6.3876309054934231</v>
        <stp/>
        <stp>##V3_BDPV12</stp>
        <stp>XS0925668625 @bgn  Corp</stp>
        <stp>asset_swap_spd_mid</stp>
        <stp>[AutoPrice 28.xlsm]front!R538C40</stp>
        <tr r="AN538" s="1"/>
      </tp>
      <tp>
        <v>20.326026177448757</v>
        <stp/>
        <stp>##V3_BDPV12</stp>
        <stp>XS1023268490 @bgn  Corp</stp>
        <stp>asset_swap_spd_mid</stp>
        <stp>[AutoPrice 28.xlsm]front!R163C40</stp>
        <tr r="AN163" s="1"/>
      </tp>
      <tp t="s">
        <v>07:01:27</v>
        <stp/>
        <stp>##V3_BDPV12</stp>
        <stp>DE000A1AKHB8 @bgn Corp</stp>
        <stp>LAST_UPDATE</stp>
        <stp>[AutoPrice 28.xlsm]front!R52C15</stp>
        <tr r="O52" s="1"/>
      </tp>
    </main>
    <main first="bloomberg.rtd">
      <tp t="s">
        <v>AT MATURITY</v>
        <stp/>
        <stp>##V3_BDPV12</stp>
        <stp>DE000A0T61L9 Corp</stp>
        <stp>mty_typ</stp>
        <stp>[AutoPrice 28.xlsm]front!R1020C6</stp>
        <tr r="F1020" s="1"/>
      </tp>
    </main>
    <main first="bloomberg.rtd">
      <tp>
        <v>4.8732795330153067E-2</v>
        <stp/>
        <stp>##V3_BDPV12</stp>
        <stp>XS0195116008 @bgn  Corp</stp>
        <stp>risk_mid</stp>
        <stp>[AutoPrice 28.xlsm]front!R6C36</stp>
        <tr r="AJ6" s="1"/>
      </tp>
      <tp>
        <v>1.375</v>
        <stp/>
        <stp>##V3_BDPV12</stp>
        <stp>DE000A1HG1J8 @bgn  Corp</stp>
        <stp>coupon</stp>
        <stp>[AutoPrice 28.xlsm]front!R51C42</stp>
        <tr r="AP51" s="1"/>
      </tp>
    </main>
    <main first="connect.rtdsub">
      <tp>
        <v>0</v>
        <stp/>
        <stp>EBOND_POSITION|140142=19398515</stp>
        <stp>AMOUNT</stp>
        <stp>RMDS</stp>
        <stp/>
        <stp/>
        <tr r="G1210" s="1"/>
      </tp>
      <tp>
        <v>0</v>
        <stp/>
        <stp>EBOND_POSITION|142977=16691427</stp>
        <stp>AMOUNT</stp>
        <stp>RMDS</stp>
        <stp/>
        <stp/>
        <tr r="G1234" s="1"/>
      </tp>
    </main>
    <main first="bloomberg.rtd">
      <tp>
        <v>106.82899999999999</v>
        <stp/>
        <stp>##V3_BDPV12</stp>
        <stp>XS0765448757 @bval Corp</stp>
        <stp>LAST_PRICE</stp>
        <stp>[AutoPrice 28.xlsm]front!R1024C16</stp>
        <tr r="P1024" s="1"/>
      </tp>
      <tp>
        <v>2.375</v>
        <stp/>
        <stp>##V3_BDPV12</stp>
        <stp>DE000A1PGWA5 @bgn  Corp</stp>
        <stp>coupon</stp>
        <stp>[AutoPrice 28.xlsm]front!R795C42</stp>
        <tr r="AP795" s="1"/>
      </tp>
      <tp>
        <v>2.125</v>
        <stp/>
        <stp>##V3_BDPV12</stp>
        <stp>DE000A1PGQY7 @bgn  Corp</stp>
        <stp>coupon</stp>
        <stp>[AutoPrice 28.xlsm]front!R788C42</stp>
        <tr r="AP788" s="1"/>
      </tp>
    </main>
    <main first="connect.rtdsub">
      <tp>
        <v>-1111000</v>
        <stp/>
        <stp>EBOND_POSITION|140433=21059689</stp>
        <stp>AMOUNT</stp>
        <stp>RMDS</stp>
        <stp/>
        <stp/>
        <tr r="G181" s="1"/>
      </tp>
      <tp>
        <v>300000</v>
        <stp/>
        <stp>EBOND_POSITION|140142=14690465</stp>
        <stp>AMOUNT</stp>
        <stp>RMDS</stp>
        <stp/>
        <stp/>
        <tr r="G1212" s="1"/>
      </tp>
      <tp>
        <v>0</v>
        <stp/>
        <stp>EBOND_POSITION|140142=21181964</stp>
        <stp>AMOUNT</stp>
        <stp>RMDS</stp>
        <stp/>
        <stp/>
        <tr r="G1199" s="1"/>
      </tp>
      <tp>
        <v>3000000</v>
        <stp/>
        <stp>EBOND_POSITION|140142=15383444</stp>
        <stp>AMOUNT</stp>
        <stp>RMDS</stp>
        <stp/>
        <stp/>
        <tr r="G1214" s="1"/>
      </tp>
    </main>
    <main first="bloomberg.rtd">
      <tp>
        <v>3.75</v>
        <stp/>
        <stp>##V3_BDPV12</stp>
        <stp>DE000A1PGPF8 @bgn  Corp</stp>
        <stp>coupon</stp>
        <stp>[AutoPrice 28.xlsm]front!R871C42</stp>
        <tr r="AP871" s="1"/>
      </tp>
    </main>
    <main first="connect.rtdsub">
      <tp>
        <v>0</v>
        <stp/>
        <stp>EBOND_POSITION|140433=19451619</stp>
        <stp>AMOUNT</stp>
        <stp>RMDS</stp>
        <stp/>
        <stp/>
        <tr r="G217" s="1"/>
      </tp>
      <tp>
        <v>200000</v>
        <stp/>
        <stp>EBOND_POSITION|140142=10346358</stp>
        <stp>AMOUNT</stp>
        <stp>RMDS</stp>
        <stp/>
        <stp/>
        <tr r="G1191" s="1"/>
      </tp>
    </main>
    <main first="bloomberg.rtd">
      <tp>
        <v>5.5</v>
        <stp/>
        <stp>##V3_BDPV12</stp>
        <stp>US36962G4J02 @bgn  Corp</stp>
        <stp>coupon</stp>
        <stp>[AutoPrice 28.xlsm]front!R29C42</stp>
        <tr r="AP29" s="1"/>
      </tp>
    </main>
    <main first="connect.rtdsub">
      <tp t="s">
        <v>on</v>
        <stp/>
        <stp>EBOND_LDN|21249572</stp>
        <stp>-20271</stp>
        <stp>RMDS</stp>
        <stp/>
        <stp/>
        <tr r="K508" s="1"/>
      </tp>
      <tp t="s">
        <v>.5</v>
        <stp/>
        <stp>EBOND_LDN|21249572</stp>
        <stp>-20270</stp>
        <stp>RMDS</stp>
        <stp/>
        <stp/>
        <tr r="J508" s="1"/>
      </tp>
      <tp t="s">
        <v>m</v>
        <stp/>
        <stp>EBOND_LDN|21249572</stp>
        <stp>-20268</stp>
        <stp>RMDS</stp>
        <stp/>
        <stp/>
        <tr r="I508" s="1"/>
      </tp>
      <tp t="s">
        <v>m</v>
        <stp/>
        <stp>EBOND_LDN|21079871</stp>
        <stp>-20268</stp>
        <stp>RMDS</stp>
        <stp/>
        <stp/>
        <tr r="I1250" s="1"/>
      </tp>
      <tp t="s">
        <v>on</v>
        <stp/>
        <stp>EBOND_LDN|21079871</stp>
        <stp>-20271</stp>
        <stp>RMDS</stp>
        <stp/>
        <stp/>
        <tr r="K1250" s="1"/>
      </tp>
      <tp t="s">
        <v>.5</v>
        <stp/>
        <stp>EBOND_LDN|21079871</stp>
        <stp>-20270</stp>
        <stp>RMDS</stp>
        <stp/>
        <stp/>
        <tr r="J1250" s="1"/>
      </tp>
      <tp t="s">
        <v>m</v>
        <stp/>
        <stp>EBOND_LDN|21118647</stp>
        <stp>-20268</stp>
        <stp>RMDS</stp>
        <stp/>
        <stp/>
        <tr r="I1095" s="1"/>
      </tp>
      <tp t="s">
        <v>on</v>
        <stp/>
        <stp>EBOND_LDN|21118647</stp>
        <stp>-20271</stp>
        <stp>RMDS</stp>
        <stp/>
        <stp/>
        <tr r="K1095" s="1"/>
      </tp>
      <tp t="s">
        <v>0.2</v>
        <stp/>
        <stp>EBOND_LDN|21118647</stp>
        <stp>-20270</stp>
        <stp>RMDS</stp>
        <stp/>
        <stp/>
        <tr r="J1095" s="1"/>
      </tp>
      <tp t="s">
        <v>on</v>
        <stp/>
        <stp>EBOND_LDN|15318147</stp>
        <stp>-20271</stp>
        <stp>RMDS</stp>
        <stp/>
        <stp/>
        <tr r="K249" s="1"/>
      </tp>
      <tp t="s">
        <v>1</v>
        <stp/>
        <stp>EBOND_LDN|16538235</stp>
        <stp>-20270</stp>
        <stp>RMDS</stp>
        <stp/>
        <stp/>
        <tr r="J136" s="1"/>
      </tp>
      <tp t="s">
        <v>0.5</v>
        <stp/>
        <stp>EBOND_LDN|15318147</stp>
        <stp>-20270</stp>
        <stp>RMDS</stp>
        <stp/>
        <stp/>
        <tr r="J249" s="1"/>
      </tp>
      <tp t="s">
        <v>on</v>
        <stp/>
        <stp>EBOND_LDN|16538235</stp>
        <stp>-20271</stp>
        <stp>RMDS</stp>
        <stp/>
        <stp/>
        <tr r="K136" s="1"/>
      </tp>
      <tp t="s">
        <v>b</v>
        <stp/>
        <stp>EBOND_LDN|16538235</stp>
        <stp>-20268</stp>
        <stp>RMDS</stp>
        <stp/>
        <stp/>
        <tr r="I136" s="1"/>
      </tp>
      <tp t="s">
        <v>m</v>
        <stp/>
        <stp>EBOND_LDN|15318147</stp>
        <stp>-20268</stp>
        <stp>RMDS</stp>
        <stp/>
        <stp/>
        <tr r="I249" s="1"/>
      </tp>
      <tp t="s">
        <v>.25</v>
        <stp/>
        <stp>EBOND_LDN|13208966</stp>
        <stp>-20270</stp>
        <stp>RMDS</stp>
        <stp/>
        <stp/>
        <tr r="J692" s="1"/>
      </tp>
      <tp t="s">
        <v>on</v>
        <stp/>
        <stp>EBOND_LDN|13208966</stp>
        <stp>-20271</stp>
        <stp>RMDS</stp>
        <stp/>
        <stp/>
        <tr r="K692" s="1"/>
      </tp>
      <tp t="s">
        <v>b</v>
        <stp/>
        <stp>EBOND_LDN|13208966</stp>
        <stp>-20268</stp>
        <stp>RMDS</stp>
        <stp/>
        <stp/>
        <tr r="I692" s="1"/>
      </tp>
      <tp t="s">
        <v>on</v>
        <stp/>
        <stp>EBOND_LDN|16328804</stp>
        <stp>-20271</stp>
        <stp>RMDS</stp>
        <stp/>
        <stp/>
        <tr r="K425" s="1"/>
      </tp>
      <tp t="s">
        <v>.3</v>
        <stp/>
        <stp>EBOND_LDN|16328804</stp>
        <stp>-20270</stp>
        <stp>RMDS</stp>
        <stp/>
        <stp/>
        <tr r="J425" s="1"/>
      </tp>
      <tp t="s">
        <v>m</v>
        <stp/>
        <stp>EBOND_LDN|16328804</stp>
        <stp>-20268</stp>
        <stp>RMDS</stp>
        <stp/>
        <stp/>
        <tr r="I425" s="1"/>
      </tp>
      <tp t="s">
        <v>m</v>
        <stp/>
        <stp>EBOND_LDN|19228444</stp>
        <stp>-20268</stp>
        <stp>RMDS</stp>
        <stp/>
        <stp/>
        <tr r="I225" s="1"/>
      </tp>
      <tp t="s">
        <v>0.5</v>
        <stp/>
        <stp>EBOND_LDN|19228444</stp>
        <stp>-20270</stp>
        <stp>RMDS</stp>
        <stp/>
        <stp/>
        <tr r="J225" s="1"/>
      </tp>
      <tp t="s">
        <v>on</v>
        <stp/>
        <stp>EBOND_LDN|19228444</stp>
        <stp>-20271</stp>
        <stp>RMDS</stp>
        <stp/>
        <stp/>
        <tr r="K225" s="1"/>
      </tp>
      <tp t="s">
        <v>b</v>
        <stp/>
        <stp>EBOND_LDN|18469990</stp>
        <stp>-20268</stp>
        <stp>RMDS</stp>
        <stp/>
        <stp/>
        <tr r="I1231" s="1"/>
      </tp>
      <tp t="s">
        <v>on</v>
        <stp/>
        <stp>EBOND_LDN|18469990</stp>
        <stp>-20271</stp>
        <stp>RMDS</stp>
        <stp/>
        <stp/>
        <tr r="K1231" s="1"/>
      </tp>
      <tp t="s">
        <v>.5</v>
        <stp/>
        <stp>EBOND_LDN|18469990</stp>
        <stp>-20270</stp>
        <stp>RMDS</stp>
        <stp/>
        <stp/>
        <tr r="J1231" s="1"/>
      </tp>
      <tp t="s">
        <v>m</v>
        <stp/>
        <stp>EBOND_LDN|19369040</stp>
        <stp>-20268</stp>
        <stp>RMDS</stp>
        <stp/>
        <stp/>
        <tr r="I960" s="1"/>
      </tp>
      <tp t="s">
        <v>1</v>
        <stp/>
        <stp>EBOND_LDN|10349832</stp>
        <stp>-20270</stp>
        <stp>RMDS</stp>
        <stp/>
        <stp/>
        <tr r="J114" s="1"/>
      </tp>
      <tp t="s">
        <v>on</v>
        <stp/>
        <stp>EBOND_LDN|18079011</stp>
        <stp>-20271</stp>
        <stp>RMDS</stp>
        <stp/>
        <stp/>
        <tr r="K1039" s="1"/>
      </tp>
      <tp t="s">
        <v>on</v>
        <stp/>
        <stp>EBOND_LDN|10349832</stp>
        <stp>-20271</stp>
        <stp>RMDS</stp>
        <stp/>
        <stp/>
        <tr r="K114" s="1"/>
      </tp>
      <tp t="s">
        <v>.9</v>
        <stp/>
        <stp>EBOND_LDN|18079011</stp>
        <stp>-20270</stp>
        <stp>RMDS</stp>
        <stp/>
        <stp/>
        <tr r="J1039" s="1"/>
      </tp>
      <tp t="s">
        <v>m</v>
        <stp/>
        <stp>EBOND_LDN|10349832</stp>
        <stp>-20268</stp>
        <stp>RMDS</stp>
        <stp/>
        <stp/>
        <tr r="I114" s="1"/>
      </tp>
      <tp t="s">
        <v>m</v>
        <stp/>
        <stp>EBOND_LDN|18079011</stp>
        <stp>-20268</stp>
        <stp>RMDS</stp>
        <stp/>
        <stp/>
        <tr r="I1039" s="1"/>
      </tp>
      <tp t="s">
        <v>on</v>
        <stp/>
        <stp>EBOND_LDN|19369040</stp>
        <stp>-20271</stp>
        <stp>RMDS</stp>
        <stp/>
        <stp/>
        <tr r="K960" s="1"/>
      </tp>
      <tp t="s">
        <v>0.4</v>
        <stp/>
        <stp>EBOND_LDN|19369040</stp>
        <stp>-20270</stp>
        <stp>RMDS</stp>
        <stp/>
        <stp/>
        <tr r="J960" s="1"/>
      </tp>
      <tp>
        <v>86.554299701500995</v>
        <stp/>
        <stp>EBOND_LDN|13469848</stp>
        <stp>-18562</stp>
        <stp>RMDS</stp>
        <stp/>
        <stp/>
        <tr r="AS470" s="1"/>
      </tp>
      <tp>
        <v>95.097091712590995</v>
        <stp/>
        <stp>EBOND_LDN|13469848</stp>
        <stp>-18560</stp>
        <stp>RMDS</stp>
        <stp/>
        <stp/>
        <tr r="AR470" s="1"/>
      </tp>
      <tp>
        <v>102.260025667063</v>
        <stp/>
        <stp>EBOND_LDN|17478229</stp>
        <stp>-18560</stp>
        <stp>RMDS</stp>
        <stp/>
        <stp/>
        <tr r="AR1218" s="1"/>
      </tp>
      <tp>
        <v>96.199947687279007</v>
        <stp/>
        <stp>EBOND_LDN|17478229</stp>
        <stp>-18562</stp>
        <stp>RMDS</stp>
        <stp/>
        <stp/>
        <tr r="AS1218" s="1"/>
      </tp>
      <tp>
        <v>99.972089416784996</v>
        <stp/>
        <stp>EBOND_LDN|19078409</stp>
        <stp>-18562</stp>
        <stp>RMDS</stp>
        <stp/>
        <stp/>
        <tr r="AS657" s="1"/>
      </tp>
      <tp>
        <v>103.33664394757</v>
        <stp/>
        <stp>EBOND_LDN|19078409</stp>
        <stp>-18560</stp>
        <stp>RMDS</stp>
        <stp/>
        <stp/>
        <tr r="AR657" s="1"/>
      </tp>
      <tp>
        <v>186.027649170899</v>
        <stp/>
        <stp>EBOND_LDN|21079059</stp>
        <stp>-18562</stp>
        <stp>RMDS</stp>
        <stp/>
        <stp/>
        <tr r="AS182" s="1"/>
      </tp>
      <tp>
        <v>195.340129476062</v>
        <stp/>
        <stp>EBOND_LDN|21079059</stp>
        <stp>-18560</stp>
        <stp>RMDS</stp>
        <stp/>
        <stp/>
        <tr r="AR182" s="1"/>
      </tp>
      <tp t="s">
        <v>b</v>
        <stp/>
        <stp>EBOND_LDN|14852503</stp>
        <stp>-20268</stp>
        <stp>RMDS</stp>
        <stp/>
        <stp/>
        <tr r="I439" s="1"/>
      </tp>
      <tp t="s">
        <v>m</v>
        <stp/>
        <stp>EBOND_LDN|10842132</stp>
        <stp>-20268</stp>
        <stp>RMDS</stp>
        <stp/>
        <stp/>
        <tr r="I810" s="1"/>
      </tp>
      <tp t="s">
        <v>.4</v>
        <stp/>
        <stp>EBOND_LDN|14852503</stp>
        <stp>-20270</stp>
        <stp>RMDS</stp>
        <stp/>
        <stp/>
        <tr r="J439" s="1"/>
      </tp>
      <tp t="s">
        <v>on</v>
        <stp/>
        <stp>EBOND_LDN|14852503</stp>
        <stp>-20271</stp>
        <stp>RMDS</stp>
        <stp/>
        <stp/>
        <tr r="K439" s="1"/>
      </tp>
      <tp t="s">
        <v>on</v>
        <stp/>
        <stp>EBOND_LDN|10842132</stp>
        <stp>-20271</stp>
        <stp>RMDS</stp>
        <stp/>
        <stp/>
        <tr r="K810" s="1"/>
      </tp>
      <tp t="s">
        <v>0.06</v>
        <stp/>
        <stp>EBOND_LDN|10842132</stp>
        <stp>-20270</stp>
        <stp>RMDS</stp>
        <stp/>
        <stp/>
        <tr r="J810" s="1"/>
      </tp>
      <tp t="s">
        <v>s</v>
        <stp/>
        <stp>EBOND_LDN|16912127</stp>
        <stp>-20268</stp>
        <stp>RMDS</stp>
        <stp/>
        <stp/>
        <tr r="I489" s="1"/>
      </tp>
      <tp t="s">
        <v>on</v>
        <stp/>
        <stp>EBOND_LDN|16912127</stp>
        <stp>-20271</stp>
        <stp>RMDS</stp>
        <stp/>
        <stp/>
        <tr r="K489" s="1"/>
      </tp>
      <tp t="s">
        <v>.8</v>
        <stp/>
        <stp>EBOND_LDN|16912127</stp>
        <stp>-20270</stp>
        <stp>RMDS</stp>
        <stp/>
        <stp/>
        <tr r="J489" s="1"/>
      </tp>
      <tp>
        <v>124.860427860569</v>
        <stp/>
        <stp>EBOND_LDN|21166778</stp>
        <stp>-18560</stp>
        <stp>RMDS</stp>
        <stp/>
        <stp/>
        <tr r="AR910" s="1"/>
      </tp>
      <tp>
        <v>111.377699843405</v>
        <stp/>
        <stp>EBOND_LDN|21166778</stp>
        <stp>-18562</stp>
        <stp>RMDS</stp>
        <stp/>
        <stp/>
        <tr r="AS910" s="1"/>
      </tp>
      <tp>
        <v>91.514719198633003</v>
        <stp/>
        <stp>EBOND_LDN|19865588</stp>
        <stp>-18562</stp>
        <stp>RMDS</stp>
        <stp/>
        <stp/>
        <tr r="AS1198" s="1"/>
      </tp>
      <tp>
        <v>96.934106587749</v>
        <stp/>
        <stp>EBOND_LDN|19865588</stp>
        <stp>-18560</stp>
        <stp>RMDS</stp>
        <stp/>
        <stp/>
        <tr r="AR1198" s="1"/>
      </tp>
      <tp t="s">
        <v>b</v>
        <stp/>
        <stp>EBOND_LDN|21130285</stp>
        <stp>-20268</stp>
        <stp>RMDS</stp>
        <stp/>
        <stp/>
        <tr r="I970" s="1"/>
      </tp>
      <tp t="s">
        <v>on</v>
        <stp/>
        <stp>EBOND_LDN|16203416</stp>
        <stp>-20271</stp>
        <stp>RMDS</stp>
        <stp/>
        <stp/>
        <tr r="K488" s="1"/>
      </tp>
      <tp t="s">
        <v>.9</v>
        <stp/>
        <stp>EBOND_LDN|16203416</stp>
        <stp>-20270</stp>
        <stp>RMDS</stp>
        <stp/>
        <stp/>
        <tr r="J488" s="1"/>
      </tp>
      <tp t="s">
        <v>on</v>
        <stp/>
        <stp>EBOND_LDN|10053273</stp>
        <stp>-20271</stp>
        <stp>RMDS</stp>
        <stp/>
        <stp/>
        <tr r="K730" s="1"/>
      </tp>
      <tp t="s">
        <v>.40</v>
        <stp/>
        <stp>EBOND_LDN|10053273</stp>
        <stp>-20270</stp>
        <stp>RMDS</stp>
        <stp/>
        <stp/>
        <tr r="J730" s="1"/>
      </tp>
      <tp t="s">
        <v>on</v>
        <stp/>
        <stp>EBOND_LDN|21130285</stp>
        <stp>-20271</stp>
        <stp>RMDS</stp>
        <stp/>
        <stp/>
        <tr r="K970" s="1"/>
      </tp>
      <tp t="s">
        <v>0.5</v>
        <stp/>
        <stp>EBOND_LDN|21130285</stp>
        <stp>-20270</stp>
        <stp>RMDS</stp>
        <stp/>
        <stp/>
        <tr r="J970" s="1"/>
      </tp>
      <tp t="s">
        <v>b</v>
        <stp/>
        <stp>EBOND_LDN|16203416</stp>
        <stp>-20268</stp>
        <stp>RMDS</stp>
        <stp/>
        <stp/>
        <tr r="I488" s="1"/>
      </tp>
      <tp t="s">
        <v>m</v>
        <stp/>
        <stp>EBOND_LDN|10053273</stp>
        <stp>-20268</stp>
        <stp>RMDS</stp>
        <stp/>
        <stp/>
        <tr r="I730" s="1"/>
      </tp>
      <tp>
        <v>65.707615637596007</v>
        <stp/>
        <stp>EBOND_LDN|21177319</stp>
        <stp>-18562</stp>
        <stp>RMDS</stp>
        <stp/>
        <stp/>
        <tr r="AS170" s="1"/>
      </tp>
      <tp>
        <v>74.884957266268998</v>
        <stp/>
        <stp>EBOND_LDN|21177319</stp>
        <stp>-18560</stp>
        <stp>RMDS</stp>
        <stp/>
        <stp/>
        <tr r="AR170" s="1"/>
      </tp>
      <tp>
        <v>68.668043056746001</v>
        <stp/>
        <stp>EBOND_LDN|12474339</stp>
        <stp>-18560</stp>
        <stp>RMDS</stp>
        <stp/>
        <stp/>
        <tr r="AR1205" s="1"/>
      </tp>
      <tp>
        <v>0</v>
        <stp/>
        <stp>EBOND_LDN|13694217</stp>
        <stp>-18560</stp>
        <stp>RMDS</stp>
        <stp/>
        <stp/>
        <tr r="AR889" s="1"/>
      </tp>
      <tp>
        <v>54.191266781033001</v>
        <stp/>
        <stp>EBOND_LDN|12474339</stp>
        <stp>-18562</stp>
        <stp>RMDS</stp>
        <stp/>
        <stp/>
        <tr r="AS1205" s="1"/>
      </tp>
      <tp>
        <v>0</v>
        <stp/>
        <stp>EBOND_LDN|13694217</stp>
        <stp>-18562</stp>
        <stp>RMDS</stp>
        <stp/>
        <stp/>
        <tr r="AS889" s="1"/>
      </tp>
      <tp>
        <v>94.755435448333998</v>
        <stp/>
        <stp>EBOND_LDN|15384566</stp>
        <stp>-18562</stp>
        <stp>RMDS</stp>
        <stp/>
        <stp/>
        <tr r="AS1219" s="1"/>
      </tp>
      <tp>
        <v>99.406699498004997</v>
        <stp/>
        <stp>EBOND_LDN|15384566</stp>
        <stp>-18560</stp>
        <stp>RMDS</stp>
        <stp/>
        <stp/>
        <tr r="AR1219" s="1"/>
      </tp>
      <tp>
        <v>0</v>
        <stp/>
        <stp>EBOND_LDN|14674289</stp>
        <stp>-18560</stp>
        <stp>RMDS</stp>
        <stp/>
        <stp/>
        <tr r="AR95" s="1"/>
      </tp>
      <tp>
        <v>0</v>
        <stp/>
        <stp>EBOND_LDN|14674289</stp>
        <stp>-18562</stp>
        <stp>RMDS</stp>
        <stp/>
        <stp/>
        <tr r="AS95" s="1"/>
      </tp>
      <tp>
        <v>80.686305323610995</v>
        <stp/>
        <stp>EBOND_LDN|19684226</stp>
        <stp>-18562</stp>
        <stp>RMDS</stp>
        <stp/>
        <stp/>
        <tr r="AS668" s="1"/>
      </tp>
      <tp>
        <v>84.163882305883007</v>
        <stp/>
        <stp>EBOND_LDN|19684226</stp>
        <stp>-18560</stp>
        <stp>RMDS</stp>
        <stp/>
        <stp/>
        <tr r="AR668" s="1"/>
      </tp>
      <tp>
        <v>160.36086280052999</v>
        <stp/>
        <stp>EBOND_LDN|17067498</stp>
        <stp>-18562</stp>
        <stp>RMDS</stp>
        <stp/>
        <stp/>
        <tr r="AS595" s="1"/>
      </tp>
      <tp>
        <v>171.82455776095301</v>
        <stp/>
        <stp>EBOND_LDN|17067498</stp>
        <stp>-18560</stp>
        <stp>RMDS</stp>
        <stp/>
        <stp/>
        <tr r="AR595" s="1"/>
      </tp>
      <tp>
        <v>140.89732308117101</v>
        <stp/>
        <stp>EBOND_LDN|17687456</stp>
        <stp>-18560</stp>
        <stp>RMDS</stp>
        <stp/>
        <stp/>
        <tr r="AR915" s="1"/>
      </tp>
      <tp>
        <v>133.07994060420799</v>
        <stp/>
        <stp>EBOND_LDN|17687456</stp>
        <stp>-18562</stp>
        <stp>RMDS</stp>
        <stp/>
        <stp/>
        <tr r="AS915" s="1"/>
      </tp>
      <tp>
        <v>177</v>
        <stp/>
        <stp>EBOND_LDN|10067708</stp>
        <stp>-18562</stp>
        <stp>RMDS</stp>
        <stp/>
        <stp/>
        <tr r="AS337" s="1"/>
      </tp>
      <tp>
        <v>192</v>
        <stp/>
        <stp>EBOND_LDN|10067708</stp>
        <stp>-18560</stp>
        <stp>RMDS</stp>
        <stp/>
        <stp/>
        <tr r="AR337" s="1"/>
      </tp>
      <tp t="s">
        <v>.5</v>
        <stp/>
        <stp>EBOND_LDN|17330175</stp>
        <stp>-20270</stp>
        <stp>RMDS</stp>
        <stp/>
        <stp/>
        <tr r="J383" s="1"/>
      </tp>
      <tp t="s">
        <v>on</v>
        <stp/>
        <stp>EBOND_LDN|17330175</stp>
        <stp>-20271</stp>
        <stp>RMDS</stp>
        <stp/>
        <stp/>
        <tr r="K383" s="1"/>
      </tp>
      <tp t="s">
        <v>b</v>
        <stp/>
        <stp>EBOND_LDN|17330175</stp>
        <stp>-20268</stp>
        <stp>RMDS</stp>
        <stp/>
        <stp/>
        <tr r="I383" s="1"/>
      </tp>
      <tp t="s">
        <v>b</v>
        <stp/>
        <stp>EBOND_LDN|10410587</stp>
        <stp>-20268</stp>
        <stp>RMDS</stp>
        <stp/>
        <stp/>
        <tr r="I626" s="1"/>
      </tp>
      <tp t="s">
        <v>.26</v>
        <stp/>
        <stp>EBOND_LDN|14750013</stp>
        <stp>-20270</stp>
        <stp>RMDS</stp>
        <stp/>
        <stp/>
        <tr r="J49" s="1"/>
      </tp>
      <tp t="s">
        <v>on</v>
        <stp/>
        <stp>EBOND_LDN|14750013</stp>
        <stp>-20271</stp>
        <stp>RMDS</stp>
        <stp/>
        <stp/>
        <tr r="K49" s="1"/>
      </tp>
      <tp t="s">
        <v>1.</v>
        <stp/>
        <stp>EBOND_LDN|10410587</stp>
        <stp>-20270</stp>
        <stp>RMDS</stp>
        <stp/>
        <stp/>
        <tr r="J626" s="1"/>
      </tp>
      <tp t="s">
        <v>on</v>
        <stp/>
        <stp>EBOND_LDN|10410587</stp>
        <stp>-20271</stp>
        <stp>RMDS</stp>
        <stp/>
        <stp/>
        <tr r="K626" s="1"/>
      </tp>
      <tp t="s">
        <v>m</v>
        <stp/>
        <stp>EBOND_LDN|14750013</stp>
        <stp>-20268</stp>
        <stp>RMDS</stp>
        <stp/>
        <stp/>
        <tr r="I49" s="1"/>
      </tp>
      <tp>
        <v>108.89169946195</v>
        <stp/>
        <stp>EBOND_LDN|21184836</stp>
        <stp>-18560</stp>
        <stp>RMDS</stp>
        <stp/>
        <stp/>
        <tr r="AR581" s="1"/>
      </tp>
      <tp>
        <v>102.103941401337</v>
        <stp/>
        <stp>EBOND_LDN|21184836</stp>
        <stp>-18562</stp>
        <stp>RMDS</stp>
        <stp/>
        <stp/>
        <tr r="AS581" s="1"/>
      </tp>
      <tp>
        <v>71.808556577955002</v>
        <stp/>
        <stp>EBOND_LDN|16887936</stp>
        <stp>-18560</stp>
        <stp>RMDS</stp>
        <stp/>
        <stp/>
        <tr r="AR800" s="1"/>
      </tp>
      <tp>
        <v>61.364546273328997</v>
        <stp/>
        <stp>EBOND_LDN|16887936</stp>
        <stp>-18562</stp>
        <stp>RMDS</stp>
        <stp/>
        <stp/>
        <tr r="AS800" s="1"/>
      </tp>
      <tp t="s">
        <v>1</v>
        <stp/>
        <stp>EBOND_LDN|17100916</stp>
        <stp>-20270</stp>
        <stp>RMDS</stp>
        <stp/>
        <stp/>
        <tr r="J153" s="1"/>
      </tp>
      <tp t="s">
        <v>on</v>
        <stp/>
        <stp>EBOND_LDN|17100916</stp>
        <stp>-20271</stp>
        <stp>RMDS</stp>
        <stp/>
        <stp/>
        <tr r="K153" s="1"/>
      </tp>
      <tp t="s">
        <v>m</v>
        <stp/>
        <stp>EBOND_LDN|17100916</stp>
        <stp>-20268</stp>
        <stp>RMDS</stp>
        <stp/>
        <stp/>
        <tr r="I153" s="1"/>
      </tp>
      <tp t="s">
        <v>bb</v>
        <stp/>
        <stp>EBOND_LDN|14761740</stp>
        <stp>-20268</stp>
        <stp>RMDS</stp>
        <stp/>
        <stp/>
        <tr r="I1215" s="1"/>
      </tp>
      <tp t="s">
        <v>1</v>
        <stp/>
        <stp>EBOND_LDN|15521734</stp>
        <stp>-20270</stp>
        <stp>RMDS</stp>
        <stp/>
        <stp/>
        <tr r="J807" s="1"/>
      </tp>
      <tp t="s">
        <v>on</v>
        <stp/>
        <stp>EBOND_LDN|15521734</stp>
        <stp>-20271</stp>
        <stp>RMDS</stp>
        <stp/>
        <stp/>
        <tr r="K807" s="1"/>
      </tp>
      <tp t="s">
        <v>b</v>
        <stp/>
        <stp>EBOND_LDN|15521734</stp>
        <stp>-20268</stp>
        <stp>RMDS</stp>
        <stp/>
        <stp/>
        <tr r="I807" s="1"/>
      </tp>
      <tp t="s">
        <v>on</v>
        <stp/>
        <stp>EBOND_LDN|14761740</stp>
        <stp>-20271</stp>
        <stp>RMDS</stp>
        <stp/>
        <stp/>
        <tr r="K1215" s="1"/>
      </tp>
      <tp t="s">
        <v>.4</v>
        <stp/>
        <stp>EBOND_LDN|14761740</stp>
        <stp>-20270</stp>
        <stp>RMDS</stp>
        <stp/>
        <stp/>
        <tr r="J1215" s="1"/>
      </tp>
      <tp t="s">
        <v>on</v>
        <stp/>
        <stp>EBOND_LDN|12921284</stp>
        <stp>-20271</stp>
        <stp>RMDS</stp>
        <stp/>
        <stp/>
        <tr r="K1044" s="1"/>
      </tp>
      <tp t="s">
        <v>0.65</v>
        <stp/>
        <stp>EBOND_LDN|12921284</stp>
        <stp>-20270</stp>
        <stp>RMDS</stp>
        <stp/>
        <stp/>
        <tr r="J1044" s="1"/>
      </tp>
      <tp t="s">
        <v>m</v>
        <stp/>
        <stp>EBOND_LDN|12921284</stp>
        <stp>-20268</stp>
        <stp>RMDS</stp>
        <stp/>
        <stp/>
        <tr r="I1044" s="1"/>
      </tp>
      <tp>
        <v>124.50224481298299</v>
        <stp/>
        <stp>EBOND_LDN|21095677</stp>
        <stp>-18560</stp>
        <stp>RMDS</stp>
        <stp/>
        <stp/>
        <tr r="AR553" s="1"/>
      </tp>
      <tp t="s">
        <v>m</v>
        <stp/>
        <stp>EBOND_LDN|15541282</stp>
        <stp>-20268</stp>
        <stp>RMDS</stp>
        <stp/>
        <stp/>
        <tr r="I932" s="1"/>
      </tp>
      <tp>
        <v>62.366277958994999</v>
        <stp/>
        <stp>EBOND_LDN|21095667</stp>
        <stp>-18560</stp>
        <stp>RMDS</stp>
        <stp/>
        <stp/>
        <tr r="AR729" s="1"/>
      </tp>
      <tp t="s">
        <v>on</v>
        <stp/>
        <stp>EBOND_LDN|17121164</stp>
        <stp>-20271</stp>
        <stp>RMDS</stp>
        <stp/>
        <stp/>
        <tr r="K924" s="1"/>
      </tp>
      <tp>
        <v>115.233852367395</v>
        <stp/>
        <stp>EBOND_LDN|21095677</stp>
        <stp>-18562</stp>
        <stp>RMDS</stp>
        <stp/>
        <stp/>
        <tr r="AS553" s="1"/>
      </tp>
      <tp t="s">
        <v>.5</v>
        <stp/>
        <stp>EBOND_LDN|17121164</stp>
        <stp>-20270</stp>
        <stp>RMDS</stp>
        <stp/>
        <stp/>
        <tr r="J924" s="1"/>
      </tp>
      <tp>
        <v>58.021910560446003</v>
        <stp/>
        <stp>EBOND_LDN|21095667</stp>
        <stp>-18562</stp>
        <stp>RMDS</stp>
        <stp/>
        <stp/>
        <tr r="AS729" s="1"/>
      </tp>
      <tp t="s">
        <v>on</v>
        <stp/>
        <stp>EBOND_LDN|15541282</stp>
        <stp>-20271</stp>
        <stp>RMDS</stp>
        <stp/>
        <stp/>
        <tr r="K932" s="1"/>
      </tp>
      <tp>
        <v>65.372952834757001</v>
        <stp/>
        <stp>EBOND_LDN|16566088</stp>
        <stp>-18562</stp>
        <stp>RMDS</stp>
        <stp/>
        <stp/>
        <tr r="AS619" s="1"/>
      </tp>
      <tp t="s">
        <v>.2</v>
        <stp/>
        <stp>EBOND_LDN|15541282</stp>
        <stp>-20270</stp>
        <stp>RMDS</stp>
        <stp/>
        <stp/>
        <tr r="J932" s="1"/>
      </tp>
      <tp>
        <v>70.036962241859001</v>
        <stp/>
        <stp>EBOND_LDN|16566088</stp>
        <stp>-18560</stp>
        <stp>RMDS</stp>
        <stp/>
        <stp/>
        <tr r="AR619" s="1"/>
      </tp>
      <tp t="s">
        <v>b</v>
        <stp/>
        <stp>EBOND_LDN|17121164</stp>
        <stp>-20268</stp>
        <stp>RMDS</stp>
        <stp/>
        <stp/>
        <tr r="I924" s="1"/>
      </tp>
      <tp t="s">
        <v>b</v>
        <stp/>
        <stp>EBOND_LDN|13351813</stp>
        <stp>-20268</stp>
        <stp>RMDS</stp>
        <stp/>
        <stp/>
        <tr r="I223" s="1"/>
      </tp>
      <tp t="s">
        <v>0.5</v>
        <stp/>
        <stp>EBOND_LDN|13351813</stp>
        <stp>-20270</stp>
        <stp>RMDS</stp>
        <stp/>
        <stp/>
        <tr r="J223" s="1"/>
      </tp>
      <tp t="s">
        <v>on</v>
        <stp/>
        <stp>EBOND_LDN|13351813</stp>
        <stp>-20271</stp>
        <stp>RMDS</stp>
        <stp/>
        <stp/>
        <tr r="K223" s="1"/>
      </tp>
      <tp t="s">
        <v>.9</v>
        <stp/>
        <stp>EBOND_LDN|19841702</stp>
        <stp>-20270</stp>
        <stp>RMDS</stp>
        <stp/>
        <stp/>
        <tr r="J463" s="1"/>
      </tp>
      <tp t="s">
        <v>on</v>
        <stp/>
        <stp>EBOND_LDN|19841702</stp>
        <stp>-20271</stp>
        <stp>RMDS</stp>
        <stp/>
        <stp/>
        <tr r="K463" s="1"/>
      </tp>
      <tp t="s">
        <v>on</v>
        <stp/>
        <stp>EBOND_LDN|16721804</stp>
        <stp>-20271</stp>
        <stp>RMDS</stp>
        <stp/>
        <stp/>
        <tr r="K1263" s="1"/>
      </tp>
      <tp t="s">
        <v>.5</v>
        <stp/>
        <stp>EBOND_LDN|16721804</stp>
        <stp>-20270</stp>
        <stp>RMDS</stp>
        <stp/>
        <stp/>
        <tr r="J1263" s="1"/>
      </tp>
      <tp t="s">
        <v>m</v>
        <stp/>
        <stp>EBOND_LDN|16721804</stp>
        <stp>-20268</stp>
        <stp>RMDS</stp>
        <stp/>
        <stp/>
        <tr r="I1263" s="1"/>
      </tp>
      <tp t="s">
        <v>bb</v>
        <stp/>
        <stp>EBOND_LDN|19841702</stp>
        <stp>-20268</stp>
        <stp>RMDS</stp>
        <stp/>
        <stp/>
        <tr r="I463" s="1"/>
      </tp>
      <tp t="s">
        <v>#N/A</v>
        <stp/>
        <stp>EBOND_LDN|18641452</stp>
        <stp>-20271</stp>
        <stp>RMDS</stp>
        <stp/>
        <stp/>
        <tr r="K1122" s="1"/>
      </tp>
      <tp t="s">
        <v>m</v>
        <stp/>
        <stp>EBOND_LDN|15811837</stp>
        <stp>-20268</stp>
        <stp>RMDS</stp>
        <stp/>
        <stp/>
        <tr r="I640" s="1"/>
      </tp>
      <tp t="s">
        <v>#N/A</v>
        <stp/>
        <stp>EBOND_LDN|18641452</stp>
        <stp>-20270</stp>
        <stp>RMDS</stp>
        <stp/>
        <stp/>
        <tr r="J1122" s="1"/>
      </tp>
      <tp t="s">
        <v>on</v>
        <stp/>
        <stp>EBOND_LDN|15811837</stp>
        <stp>-20271</stp>
        <stp>RMDS</stp>
        <stp/>
        <stp/>
        <tr r="K640" s="1"/>
      </tp>
      <tp t="s">
        <v>.25</v>
        <stp/>
        <stp>EBOND_LDN|15811837</stp>
        <stp>-20270</stp>
        <stp>RMDS</stp>
        <stp/>
        <stp/>
        <tr r="J640" s="1"/>
      </tp>
      <tp t="s">
        <v>#N/A</v>
        <stp/>
        <stp>EBOND_LDN|18641452</stp>
        <stp>-20268</stp>
        <stp>RMDS</stp>
        <stp/>
        <stp/>
        <tr r="I1122" s="1"/>
      </tp>
      <tp t="s">
        <v>b</v>
        <stp/>
        <stp>EBOND_LDN|10346362</stp>
        <stp>-20268</stp>
        <stp>RMDS</stp>
        <stp/>
        <stp/>
        <tr r="I524" s="1"/>
      </tp>
      <tp t="s">
        <v>on</v>
        <stp/>
        <stp>EBOND_LDN|10346362</stp>
        <stp>-20271</stp>
        <stp>RMDS</stp>
        <stp/>
        <stp/>
        <tr r="K524" s="1"/>
      </tp>
      <tp t="s">
        <v>.15</v>
        <stp/>
        <stp>EBOND_LDN|10346362</stp>
        <stp>-20270</stp>
        <stp>RMDS</stp>
        <stp/>
        <stp/>
        <tr r="J524" s="1"/>
      </tp>
      <tp>
        <v>0</v>
        <stp/>
        <stp>EBOND_LDN|16691427</stp>
        <stp>-18562</stp>
        <stp>RMDS</stp>
        <stp/>
        <stp/>
        <tr r="AS1234" s="1"/>
      </tp>
      <tp>
        <v>0</v>
        <stp/>
        <stp>EBOND_LDN|16691427</stp>
        <stp>-18560</stp>
        <stp>RMDS</stp>
        <stp/>
        <stp/>
        <tr r="AR1234" s="1"/>
      </tp>
      <tp t="s">
        <v>bbb</v>
        <stp/>
        <stp>EBOND_LDN|15256453</stp>
        <stp>-20268</stp>
        <stp>RMDS</stp>
        <stp/>
        <stp/>
        <tr r="I903" s="1"/>
      </tp>
      <tp t="s">
        <v>on</v>
        <stp/>
        <stp>EBOND_LDN|15256453</stp>
        <stp>-20271</stp>
        <stp>RMDS</stp>
        <stp/>
        <stp/>
        <tr r="K903" s="1"/>
      </tp>
      <tp t="s">
        <v>0.2</v>
        <stp/>
        <stp>EBOND_LDN|15256453</stp>
        <stp>-20270</stp>
        <stp>RMDS</stp>
        <stp/>
        <stp/>
        <tr r="J903" s="1"/>
      </tp>
      <tp t="s">
        <v>b</v>
        <stp/>
        <stp>EBOND_LDN|21135615</stp>
        <stp>-20268</stp>
        <stp>RMDS</stp>
        <stp/>
        <stp/>
        <tr r="I472" s="1"/>
      </tp>
      <tp t="s">
        <v>on</v>
        <stp/>
        <stp>EBOND_LDN|16266030</stp>
        <stp>-20271</stp>
        <stp>RMDS</stp>
        <stp/>
        <stp/>
        <tr r="K96" s="1"/>
      </tp>
      <tp t="s">
        <v>1</v>
        <stp/>
        <stp>EBOND_LDN|16266030</stp>
        <stp>-20270</stp>
        <stp>RMDS</stp>
        <stp/>
        <stp/>
        <tr r="J96" s="1"/>
      </tp>
      <tp t="s">
        <v>m</v>
        <stp/>
        <stp>EBOND_LDN|16266030</stp>
        <stp>-20268</stp>
        <stp>RMDS</stp>
        <stp/>
        <stp/>
        <tr r="I96" s="1"/>
      </tp>
      <tp t="s">
        <v>1</v>
        <stp/>
        <stp>EBOND_LDN|21135615</stp>
        <stp>-20270</stp>
        <stp>RMDS</stp>
        <stp/>
        <stp/>
        <tr r="J472" s="1"/>
      </tp>
      <tp t="s">
        <v>on</v>
        <stp/>
        <stp>EBOND_LDN|21135615</stp>
        <stp>-20271</stp>
        <stp>RMDS</stp>
        <stp/>
        <stp/>
        <tr r="K472" s="1"/>
      </tp>
      <tp t="s">
        <v>m</v>
        <stp/>
        <stp>EBOND_LDN|21145412</stp>
        <stp>-20268</stp>
        <stp>RMDS</stp>
        <stp/>
        <stp/>
        <tr r="I569" s="1"/>
      </tp>
      <tp>
        <v>96.996275433829993</v>
        <stp/>
        <stp>EBOND_LDN|14581116</stp>
        <stp>-18562</stp>
        <stp>RMDS</stp>
        <stp/>
        <stp/>
        <tr r="AS435" s="1"/>
      </tp>
      <tp>
        <v>104.170659596032</v>
        <stp/>
        <stp>EBOND_LDN|14581116</stp>
        <stp>-18560</stp>
        <stp>RMDS</stp>
        <stp/>
        <stp/>
        <tr r="AR435" s="1"/>
      </tp>
      <tp t="s">
        <v>.56</v>
        <stp/>
        <stp>EBOND_LDN|21145412</stp>
        <stp>-20270</stp>
        <stp>RMDS</stp>
        <stp/>
        <stp/>
        <tr r="J569" s="1"/>
      </tp>
      <tp>
        <v>153.233293965543</v>
        <stp/>
        <stp>EBOND_LDN|15381116</stp>
        <stp>-18560</stp>
        <stp>RMDS</stp>
        <stp/>
        <stp/>
        <tr r="AR860" s="1"/>
      </tp>
      <tp t="s">
        <v>on</v>
        <stp/>
        <stp>EBOND_LDN|21145412</stp>
        <stp>-20271</stp>
        <stp>RMDS</stp>
        <stp/>
        <stp/>
        <tr r="K569" s="1"/>
      </tp>
      <tp>
        <v>147.26771454534401</v>
        <stp/>
        <stp>EBOND_LDN|15381116</stp>
        <stp>-18562</stp>
        <stp>RMDS</stp>
        <stp/>
        <stp/>
        <tr r="AS860" s="1"/>
      </tp>
      <tp t="s">
        <v>.3</v>
        <stp/>
        <stp>EBOND_LDN|19946792</stp>
        <stp>-20270</stp>
        <stp>RMDS</stp>
        <stp/>
        <stp/>
        <tr r="J586" s="1"/>
      </tp>
      <tp t="s">
        <v>on</v>
        <stp/>
        <stp>EBOND_LDN|19946792</stp>
        <stp>-20271</stp>
        <stp>RMDS</stp>
        <stp/>
        <stp/>
        <tr r="K586" s="1"/>
      </tp>
      <tp t="s">
        <v>m</v>
        <stp/>
        <stp>EBOND_LDN|19946792</stp>
        <stp>-20268</stp>
        <stp>RMDS</stp>
        <stp/>
        <stp/>
        <tr r="I586" s="1"/>
      </tp>
      <tp t="s">
        <v>1.</v>
        <stp/>
        <stp>EBOND_LDN|17067500</stp>
        <stp>-20270</stp>
        <stp>RMDS</stp>
        <stp/>
        <stp/>
        <tr r="J594" s="1"/>
      </tp>
      <tp t="s">
        <v>on</v>
        <stp/>
        <stp>EBOND_LDN|17067500</stp>
        <stp>-20271</stp>
        <stp>RMDS</stp>
        <stp/>
        <stp/>
        <tr r="K594" s="1"/>
      </tp>
      <tp t="s">
        <v>b</v>
        <stp/>
        <stp>EBOND_LDN|17067500</stp>
        <stp>-20268</stp>
        <stp>RMDS</stp>
        <stp/>
        <stp/>
        <tr r="I594" s="1"/>
      </tp>
      <tp t="s">
        <v>on</v>
        <stp/>
        <stp>EBOND_LDN|16167620</stp>
        <stp>-20271</stp>
        <stp>RMDS</stp>
        <stp/>
        <stp/>
        <tr r="K771" s="1"/>
      </tp>
      <tp t="s">
        <v>0.12</v>
        <stp/>
        <stp>EBOND_LDN|16167620</stp>
        <stp>-20270</stp>
        <stp>RMDS</stp>
        <stp/>
        <stp/>
        <tr r="J771" s="1"/>
      </tp>
      <tp t="s">
        <v>b</v>
        <stp/>
        <stp>EBOND_LDN|16167620</stp>
        <stp>-20268</stp>
        <stp>RMDS</stp>
        <stp/>
        <stp/>
        <tr r="I771" s="1"/>
      </tp>
      <tp t="s">
        <v>m</v>
        <stp/>
        <stp>EBOND_LDN|21214617</stp>
        <stp>-20268</stp>
        <stp>RMDS</stp>
        <stp/>
        <stp/>
        <tr r="I94" s="1"/>
      </tp>
      <tp>
        <v>33.795482271777999</v>
        <stp/>
        <stp>EBOND_LDN|14760248</stp>
        <stp>-18560</stp>
        <stp>RMDS</stp>
        <stp/>
        <stp/>
        <tr r="AR537" s="1"/>
      </tp>
      <tp>
        <v>26.747386585396999</v>
        <stp/>
        <stp>EBOND_LDN|14760248</stp>
        <stp>-18562</stp>
        <stp>RMDS</stp>
        <stp/>
        <stp/>
        <tr r="AS537" s="1"/>
      </tp>
      <tp t="s">
        <v>on</v>
        <stp/>
        <stp>EBOND_LDN|21214617</stp>
        <stp>-20271</stp>
        <stp>RMDS</stp>
        <stp/>
        <stp/>
        <tr r="K94" s="1"/>
      </tp>
      <tp t="s">
        <v>1</v>
        <stp/>
        <stp>EBOND_LDN|21214617</stp>
        <stp>-20270</stp>
        <stp>RMDS</stp>
        <stp/>
        <stp/>
        <tr r="J94" s="1"/>
      </tp>
      <tp>
        <v>124.312041404539</v>
        <stp/>
        <stp>EBOND_LDN|10590637</stp>
        <stp>-18560</stp>
        <stp>RMDS</stp>
        <stp/>
        <stp/>
        <tr r="AR449" s="1"/>
      </tp>
      <tp>
        <v>116.188299129388</v>
        <stp/>
        <stp>EBOND_LDN|10590637</stp>
        <stp>-18562</stp>
        <stp>RMDS</stp>
        <stp/>
        <stp/>
        <tr r="AS449" s="1"/>
      </tp>
      <tp t="s">
        <v>.4</v>
        <stp/>
        <stp>EBOND_LDN|13817727</stp>
        <stp>-20270</stp>
        <stp>RMDS</stp>
        <stp/>
        <stp/>
        <tr r="J213" s="1"/>
      </tp>
      <tp t="s">
        <v>on</v>
        <stp/>
        <stp>EBOND_LDN|13817727</stp>
        <stp>-20271</stp>
        <stp>RMDS</stp>
        <stp/>
        <stp/>
        <tr r="K213" s="1"/>
      </tp>
      <tp>
        <v>84.049638704868002</v>
        <stp/>
        <stp>EBOND_LDN|14860168</stp>
        <stp>-18560</stp>
        <stp>RMDS</stp>
        <stp/>
        <stp/>
        <tr r="AR492" s="1"/>
      </tp>
      <tp>
        <v>76.704422097242002</v>
        <stp/>
        <stp>EBOND_LDN|14860168</stp>
        <stp>-18562</stp>
        <stp>RMDS</stp>
        <stp/>
        <stp/>
        <tr r="AS492" s="1"/>
      </tp>
      <tp t="s">
        <v>s</v>
        <stp/>
        <stp>EBOND_LDN|13817727</stp>
        <stp>-20268</stp>
        <stp>RMDS</stp>
        <stp/>
        <stp/>
        <tr r="I213" s="1"/>
      </tp>
      <tp t="s">
        <v>.6</v>
        <stp/>
        <stp>EBOND_LDN|18107236</stp>
        <stp>-20270</stp>
        <stp>RMDS</stp>
        <stp/>
        <stp/>
        <tr r="J70" s="1"/>
      </tp>
      <tp t="s">
        <v>on</v>
        <stp/>
        <stp>EBOND_LDN|18107236</stp>
        <stp>-20271</stp>
        <stp>RMDS</stp>
        <stp/>
        <stp/>
        <tr r="K70" s="1"/>
      </tp>
      <tp t="s">
        <v>m</v>
        <stp/>
        <stp>EBOND_LDN|18107236</stp>
        <stp>-20268</stp>
        <stp>RMDS</stp>
        <stp/>
        <stp/>
        <tr r="I70" s="1"/>
      </tp>
      <tp t="s">
        <v>m</v>
        <stp/>
        <stp>EBOND_LDN|14017977</stp>
        <stp>-20268</stp>
        <stp>RMDS</stp>
        <stp/>
        <stp/>
        <tr r="I102" s="1"/>
      </tp>
      <tp t="s">
        <v>bb</v>
        <stp/>
        <stp>EBOND_LDN|14247952</stp>
        <stp>-20268</stp>
        <stp>RMDS</stp>
        <stp/>
        <stp/>
        <tr r="I938" s="1"/>
      </tp>
      <tp t="s">
        <v>on</v>
        <stp/>
        <stp>EBOND_LDN|14017977</stp>
        <stp>-20271</stp>
        <stp>RMDS</stp>
        <stp/>
        <stp/>
        <tr r="K102" s="1"/>
      </tp>
      <tp t="s">
        <v>on</v>
        <stp/>
        <stp>EBOND_LDN|14247952</stp>
        <stp>-20271</stp>
        <stp>RMDS</stp>
        <stp/>
        <stp/>
        <tr r="K938" s="1"/>
      </tp>
      <tp t="s">
        <v>1</v>
        <stp/>
        <stp>EBOND_LDN|14017977</stp>
        <stp>-20270</stp>
        <stp>RMDS</stp>
        <stp/>
        <stp/>
        <tr r="J102" s="1"/>
      </tp>
      <tp t="s">
        <v>1.0</v>
        <stp/>
        <stp>EBOND_LDN|14247952</stp>
        <stp>-20270</stp>
        <stp>RMDS</stp>
        <stp/>
        <stp/>
        <tr r="J938" s="1"/>
      </tp>
    </main>
    <main first="bloomberg.rtd">
      <tp t="s">
        <v>AT MATURITY</v>
        <stp/>
        <stp>##V3_BDPV12</stp>
        <stp>XS0195116008 Corp</stp>
        <stp>mty_typ</stp>
        <stp>[AutoPrice 28.xlsm]front!R6C6</stp>
        <tr r="F6" s="1"/>
      </tp>
    </main>
    <main first="connect.rtdsub">
      <tp t="s">
        <v>m</v>
        <stp/>
        <stp>EBOND_LDN|21157273</stp>
        <stp>-20268</stp>
        <stp>RMDS</stp>
        <stp/>
        <stp/>
        <tr r="I162" s="1"/>
      </tp>
      <tp t="s">
        <v>m</v>
        <stp/>
        <stp>EBOND_LDN|21177281</stp>
        <stp>-20268</stp>
        <stp>RMDS</stp>
        <stp/>
        <stp/>
        <tr r="I171" s="1"/>
      </tp>
      <tp t="s">
        <v>b</v>
        <stp/>
        <stp>EBOND_LDN|12934145</stp>
        <stp>-20268</stp>
        <stp>RMDS</stp>
        <stp/>
        <stp/>
        <tr r="I1160" s="1"/>
      </tp>
      <tp t="s">
        <v>on</v>
        <stp/>
        <stp>EBOND_LDN|21177281</stp>
        <stp>-20271</stp>
        <stp>RMDS</stp>
        <stp/>
        <stp/>
        <tr r="K171" s="1"/>
      </tp>
      <tp t="s">
        <v>.9</v>
        <stp/>
        <stp>EBOND_LDN|21177281</stp>
        <stp>-20270</stp>
        <stp>RMDS</stp>
        <stp/>
        <stp/>
        <tr r="J171" s="1"/>
      </tp>
      <tp t="s">
        <v>on</v>
        <stp/>
        <stp>EBOND_LDN|12934145</stp>
        <stp>-20271</stp>
        <stp>RMDS</stp>
        <stp/>
        <stp/>
        <tr r="K1160" s="1"/>
      </tp>
      <tp t="s">
        <v>.3</v>
        <stp/>
        <stp>EBOND_LDN|12934145</stp>
        <stp>-20270</stp>
        <stp>RMDS</stp>
        <stp/>
        <stp/>
        <tr r="J1160" s="1"/>
      </tp>
      <tp t="s">
        <v>.12</v>
        <stp/>
        <stp>EBOND_LDN|21157273</stp>
        <stp>-20270</stp>
        <stp>RMDS</stp>
        <stp/>
        <stp/>
        <tr r="J162" s="1"/>
      </tp>
      <tp t="s">
        <v>on</v>
        <stp/>
        <stp>EBOND_LDN|21157273</stp>
        <stp>-20271</stp>
        <stp>RMDS</stp>
        <stp/>
        <stp/>
        <tr r="K162" s="1"/>
      </tp>
      <tp t="s">
        <v>m</v>
        <stp/>
        <stp>EBOND_LDN|20027114</stp>
        <stp>-20268</stp>
        <stp>RMDS</stp>
        <stp/>
        <stp/>
        <tr r="I351" s="1"/>
      </tp>
      <tp t="s">
        <v>on</v>
        <stp/>
        <stp>EBOND_LDN|12974221</stp>
        <stp>-20271</stp>
        <stp>RMDS</stp>
        <stp/>
        <stp/>
        <tr r="K1094" s="1"/>
      </tp>
      <tp t="s">
        <v>.3</v>
        <stp/>
        <stp>EBOND_LDN|12974221</stp>
        <stp>-20270</stp>
        <stp>RMDS</stp>
        <stp/>
        <stp/>
        <tr r="J1094" s="1"/>
      </tp>
      <tp t="s">
        <v>on</v>
        <stp/>
        <stp>EBOND_LDN|10624074</stp>
        <stp>-20271</stp>
        <stp>RMDS</stp>
        <stp/>
        <stp/>
        <tr r="K377" s="1"/>
      </tp>
      <tp t="s">
        <v>.5</v>
        <stp/>
        <stp>EBOND_LDN|11824184</stp>
        <stp>-20270</stp>
        <stp>RMDS</stp>
        <stp/>
        <stp/>
        <tr r="J1116" s="1"/>
      </tp>
      <tp t="s">
        <v>.35</v>
        <stp/>
        <stp>EBOND_LDN|10624074</stp>
        <stp>-20270</stp>
        <stp>RMDS</stp>
        <stp/>
        <stp/>
        <tr r="J377" s="1"/>
      </tp>
      <tp t="s">
        <v>on</v>
        <stp/>
        <stp>EBOND_LDN|11824184</stp>
        <stp>-20271</stp>
        <stp>RMDS</stp>
        <stp/>
        <stp/>
        <tr r="K1116" s="1"/>
      </tp>
      <tp t="s">
        <v>m</v>
        <stp/>
        <stp>EBOND_LDN|11824184</stp>
        <stp>-20268</stp>
        <stp>RMDS</stp>
        <stp/>
        <stp/>
        <tr r="I1116" s="1"/>
      </tp>
      <tp t="s">
        <v>m</v>
        <stp/>
        <stp>EBOND_LDN|10624074</stp>
        <stp>-20268</stp>
        <stp>RMDS</stp>
        <stp/>
        <stp/>
        <tr r="I377" s="1"/>
      </tp>
      <tp t="s">
        <v>on</v>
        <stp/>
        <stp>EBOND_LDN|20027114</stp>
        <stp>-20271</stp>
        <stp>RMDS</stp>
        <stp/>
        <stp/>
        <tr r="K351" s="1"/>
      </tp>
      <tp t="s">
        <v>0.5</v>
        <stp/>
        <stp>EBOND_LDN|20027114</stp>
        <stp>-20270</stp>
        <stp>RMDS</stp>
        <stp/>
        <stp/>
        <tr r="J351" s="1"/>
      </tp>
      <tp t="s">
        <v>b</v>
        <stp/>
        <stp>EBOND_LDN|12974221</stp>
        <stp>-20268</stp>
        <stp>RMDS</stp>
        <stp/>
        <stp/>
        <tr r="I1094" s="1"/>
      </tp>
      <tp t="s">
        <v>1</v>
        <stp/>
        <stp>EBOND_LDN|15954313</stp>
        <stp>-20270</stp>
        <stp>RMDS</stp>
        <stp/>
        <stp/>
        <tr r="J121" s="1"/>
      </tp>
      <tp t="s">
        <v>on</v>
        <stp/>
        <stp>EBOND_LDN|15954313</stp>
        <stp>-20271</stp>
        <stp>RMDS</stp>
        <stp/>
        <stp/>
        <tr r="K121" s="1"/>
      </tp>
      <tp t="s">
        <v>b</v>
        <stp/>
        <stp>EBOND_LDN|21057643</stp>
        <stp>-20268</stp>
        <stp>RMDS</stp>
        <stp/>
        <stp/>
        <tr r="I112" s="1"/>
      </tp>
      <tp t="s">
        <v>m</v>
        <stp/>
        <stp>EBOND_LDN|15954313</stp>
        <stp>-20268</stp>
        <stp>RMDS</stp>
        <stp/>
        <stp/>
        <tr r="I121" s="1"/>
      </tp>
      <tp t="s">
        <v>1</v>
        <stp/>
        <stp>EBOND_LDN|21057643</stp>
        <stp>-20270</stp>
        <stp>RMDS</stp>
        <stp/>
        <stp/>
        <tr r="J112" s="1"/>
      </tp>
      <tp t="s">
        <v>on</v>
        <stp/>
        <stp>EBOND_LDN|21057643</stp>
        <stp>-20271</stp>
        <stp>RMDS</stp>
        <stp/>
        <stp/>
        <tr r="K112" s="1"/>
      </tp>
      <tp t="s">
        <v>b</v>
        <stp/>
        <stp>EBOND_LDN|20067550</stp>
        <stp>-20268</stp>
        <stp>RMDS</stp>
        <stp/>
        <stp/>
        <tr r="I1162" s="1"/>
      </tp>
      <tp t="s">
        <v>on</v>
        <stp/>
        <stp>EBOND_LDN|20067550</stp>
        <stp>-20271</stp>
        <stp>RMDS</stp>
        <stp/>
        <stp/>
        <tr r="K1162" s="1"/>
      </tp>
      <tp t="s">
        <v>.3</v>
        <stp/>
        <stp>EBOND_LDN|20067550</stp>
        <stp>-20270</stp>
        <stp>RMDS</stp>
        <stp/>
        <stp/>
        <tr r="J1162" s="1"/>
      </tp>
      <tp>
        <v>89.653573352433</v>
        <stp/>
        <stp>EBOND_LDN|19983676</stp>
        <stp>-18560</stp>
        <stp>RMDS</stp>
        <stp/>
        <stp/>
        <tr r="AR485" s="1"/>
      </tp>
      <tp>
        <v>80.001134123431001</v>
        <stp/>
        <stp>EBOND_LDN|19983676</stp>
        <stp>-18562</stp>
        <stp>RMDS</stp>
        <stp/>
        <stp/>
        <tr r="AS485" s="1"/>
      </tp>
      <tp t="s">
        <v>0.6</v>
        <stp/>
        <stp>EBOND_LDN|18134495</stp>
        <stp>-20270</stp>
        <stp>RMDS</stp>
        <stp/>
        <stp/>
        <tr r="J361" s="1"/>
      </tp>
      <tp t="s">
        <v>on</v>
        <stp/>
        <stp>EBOND_LDN|18134495</stp>
        <stp>-20271</stp>
        <stp>RMDS</stp>
        <stp/>
        <stp/>
        <tr r="K361" s="1"/>
      </tp>
      <tp t="s">
        <v>bb</v>
        <stp/>
        <stp>EBOND_LDN|18134495</stp>
        <stp>-20268</stp>
        <stp>RMDS</stp>
        <stp/>
        <stp/>
        <tr r="I361" s="1"/>
      </tp>
      <tp t="s">
        <v>m</v>
        <stp/>
        <stp>EBOND_LDN|13725044</stp>
        <stp>-20268</stp>
        <stp>RMDS</stp>
        <stp/>
        <stp/>
        <tr r="I1005" s="1"/>
      </tp>
      <tp t="s">
        <v>#N/A</v>
        <stp/>
        <stp>EBOND_LDN|14435615</stp>
        <stp>-20271</stp>
        <stp>RMDS</stp>
        <stp/>
        <stp/>
        <tr r="K466" s="1"/>
      </tp>
      <tp t="s">
        <v>#N/A</v>
        <stp/>
        <stp>EBOND_LDN|14435615</stp>
        <stp>-20270</stp>
        <stp>RMDS</stp>
        <stp/>
        <stp/>
        <tr r="J466" s="1"/>
      </tp>
      <tp t="s">
        <v>on</v>
        <stp/>
        <stp>EBOND_LDN|14435635</stp>
        <stp>-20271</stp>
        <stp>RMDS</stp>
        <stp/>
        <stp/>
        <tr r="K1104" s="1"/>
      </tp>
      <tp t="s">
        <v>.5</v>
        <stp/>
        <stp>EBOND_LDN|14435635</stp>
        <stp>-20270</stp>
        <stp>RMDS</stp>
        <stp/>
        <stp/>
        <tr r="J1104" s="1"/>
      </tp>
      <tp t="s">
        <v>#N/A</v>
        <stp/>
        <stp>EBOND_LDN|14435615</stp>
        <stp>-20268</stp>
        <stp>RMDS</stp>
        <stp/>
        <stp/>
        <tr r="I466" s="1"/>
      </tp>
      <tp t="s">
        <v>b</v>
        <stp/>
        <stp>EBOND_LDN|14435635</stp>
        <stp>-20268</stp>
        <stp>RMDS</stp>
        <stp/>
        <stp/>
        <tr r="I1104" s="1"/>
      </tp>
      <tp t="s">
        <v>on</v>
        <stp/>
        <stp>EBOND_LDN|13725044</stp>
        <stp>-20271</stp>
        <stp>RMDS</stp>
        <stp/>
        <stp/>
        <tr r="K1005" s="1"/>
      </tp>
      <tp t="s">
        <v>0.5</v>
        <stp/>
        <stp>EBOND_LDN|13725044</stp>
        <stp>-20270</stp>
        <stp>RMDS</stp>
        <stp/>
        <stp/>
        <tr r="J1005" s="1"/>
      </tp>
      <tp t="s">
        <v>m</v>
        <stp/>
        <stp>EBOND_LDN|12755353</stp>
        <stp>-20268</stp>
        <stp>RMDS</stp>
        <stp/>
        <stp/>
        <tr r="I737" s="1"/>
      </tp>
      <tp t="s">
        <v>bbb</v>
        <stp/>
        <stp>EBOND_LDN|21266060</stp>
        <stp>-20268</stp>
        <stp>RMDS</stp>
        <stp/>
        <stp/>
        <tr r="I420" s="1"/>
      </tp>
      <tp t="s">
        <v>m</v>
        <stp/>
        <stp>EBOND_LDN|12355353</stp>
        <stp>-20268</stp>
        <stp>RMDS</stp>
        <stp/>
        <stp/>
        <tr r="I738" s="1"/>
      </tp>
      <tp t="s">
        <v>.25</v>
        <stp/>
        <stp>EBOND_LDN|12755353</stp>
        <stp>-20270</stp>
        <stp>RMDS</stp>
        <stp/>
        <stp/>
        <tr r="J737" s="1"/>
      </tp>
      <tp t="s">
        <v>on</v>
        <stp/>
        <stp>EBOND_LDN|12755353</stp>
        <stp>-20271</stp>
        <stp>RMDS</stp>
        <stp/>
        <stp/>
        <tr r="K737" s="1"/>
      </tp>
      <tp t="s">
        <v>.4</v>
        <stp/>
        <stp>EBOND_LDN|21266060</stp>
        <stp>-20270</stp>
        <stp>RMDS</stp>
        <stp/>
        <stp/>
        <tr r="J420" s="1"/>
      </tp>
      <tp t="s">
        <v>on</v>
        <stp/>
        <stp>EBOND_LDN|21266060</stp>
        <stp>-20271</stp>
        <stp>RMDS</stp>
        <stp/>
        <stp/>
        <tr r="K420" s="1"/>
      </tp>
      <tp t="s">
        <v>.3</v>
        <stp/>
        <stp>EBOND_LDN|12355353</stp>
        <stp>-20270</stp>
        <stp>RMDS</stp>
        <stp/>
        <stp/>
        <tr r="J738" s="1"/>
      </tp>
      <tp t="s">
        <v>on</v>
        <stp/>
        <stp>EBOND_LDN|12355353</stp>
        <stp>-20271</stp>
        <stp>RMDS</stp>
        <stp/>
        <stp/>
        <tr r="K738" s="1"/>
      </tp>
      <tp t="s">
        <v>.5</v>
        <stp/>
        <stp>EBOND_LDN|16045062</stp>
        <stp>-20270</stp>
        <stp>RMDS</stp>
        <stp/>
        <stp/>
        <tr r="J468" s="1"/>
      </tp>
      <tp t="s">
        <v>on</v>
        <stp/>
        <stp>EBOND_LDN|16045062</stp>
        <stp>-20271</stp>
        <stp>RMDS</stp>
        <stp/>
        <stp/>
        <tr r="K468" s="1"/>
      </tp>
      <tp t="s">
        <v>b</v>
        <stp/>
        <stp>EBOND_LDN|16045062</stp>
        <stp>-20268</stp>
        <stp>RMDS</stp>
        <stp/>
        <stp/>
        <tr r="I468" s="1"/>
      </tp>
      <tp t="s">
        <v>.18</v>
        <stp/>
        <stp>EBOND_LDN|10335495</stp>
        <stp>-20270</stp>
        <stp>RMDS</stp>
        <stp/>
        <stp/>
        <tr r="J18" s="1"/>
      </tp>
      <tp t="s">
        <v>m</v>
        <stp/>
        <stp>EBOND_LDN|12715757</stp>
        <stp>-20268</stp>
        <stp>RMDS</stp>
        <stp/>
        <stp/>
        <tr r="I827" s="1"/>
      </tp>
      <tp t="s">
        <v>m</v>
        <stp/>
        <stp>EBOND_LDN|16265300</stp>
        <stp>-20268</stp>
        <stp>RMDS</stp>
        <stp/>
        <stp/>
        <tr r="I399" s="1"/>
      </tp>
      <tp t="s">
        <v>on</v>
        <stp/>
        <stp>EBOND_LDN|10335495</stp>
        <stp>-20271</stp>
        <stp>RMDS</stp>
        <stp/>
        <stp/>
        <tr r="K18" s="1"/>
      </tp>
      <tp t="s">
        <v>-</v>
        <stp/>
        <stp>EBOND_LDN|21276521</stp>
        <stp>-20270</stp>
        <stp>RMDS</stp>
        <stp/>
        <stp/>
        <tr r="J148" s="1"/>
      </tp>
      <tp t="s">
        <v>on</v>
        <stp/>
        <stp>EBOND_LDN|21276521</stp>
        <stp>-20271</stp>
        <stp>RMDS</stp>
        <stp/>
        <stp/>
        <tr r="K148" s="1"/>
      </tp>
      <tp t="s">
        <v>0.75</v>
        <stp/>
        <stp>EBOND_LDN|17435305</stp>
        <stp>-20270</stp>
        <stp>RMDS</stp>
        <stp/>
        <stp/>
        <tr r="J952" s="1"/>
      </tp>
      <tp t="s">
        <v>on</v>
        <stp/>
        <stp>EBOND_LDN|17435305</stp>
        <stp>-20271</stp>
        <stp>RMDS</stp>
        <stp/>
        <stp/>
        <tr r="K952" s="1"/>
      </tp>
      <tp t="s">
        <v>-</v>
        <stp/>
        <stp>EBOND_LDN|21276521</stp>
        <stp>-20268</stp>
        <stp>RMDS</stp>
        <stp/>
        <stp/>
        <tr r="I148" s="1"/>
      </tp>
      <tp t="s">
        <v>m</v>
        <stp/>
        <stp>EBOND_LDN|17435305</stp>
        <stp>-20268</stp>
        <stp>RMDS</stp>
        <stp/>
        <stp/>
        <tr r="I952" s="1"/>
      </tp>
      <tp t="s">
        <v>b</v>
        <stp/>
        <stp>EBOND_LDN|10335495</stp>
        <stp>-20268</stp>
        <stp>RMDS</stp>
        <stp/>
        <stp/>
        <tr r="I18" s="1"/>
      </tp>
      <tp t="s">
        <v>.1</v>
        <stp/>
        <stp>EBOND_LDN|12715757</stp>
        <stp>-20270</stp>
        <stp>RMDS</stp>
        <stp/>
        <stp/>
        <tr r="J827" s="1"/>
      </tp>
      <tp t="s">
        <v>.4</v>
        <stp/>
        <stp>EBOND_LDN|16265300</stp>
        <stp>-20270</stp>
        <stp>RMDS</stp>
        <stp/>
        <stp/>
        <tr r="J399" s="1"/>
      </tp>
      <tp t="s">
        <v>on</v>
        <stp/>
        <stp>EBOND_LDN|12715757</stp>
        <stp>-20271</stp>
        <stp>RMDS</stp>
        <stp/>
        <stp/>
        <tr r="K827" s="1"/>
      </tp>
      <tp t="s">
        <v>on</v>
        <stp/>
        <stp>EBOND_LDN|16265300</stp>
        <stp>-20271</stp>
        <stp>RMDS</stp>
        <stp/>
        <stp/>
        <tr r="K399" s="1"/>
      </tp>
      <tp>
        <v>71.049557206223</v>
        <stp/>
        <stp>EBOND_LDN|19962408</stp>
        <stp>-18562</stp>
        <stp>RMDS</stp>
        <stp/>
        <stp/>
        <tr r="AS949" s="1"/>
      </tp>
      <tp>
        <v>78.563852129862994</v>
        <stp/>
        <stp>EBOND_LDN|19962408</stp>
        <stp>-18560</stp>
        <stp>RMDS</stp>
        <stp/>
        <stp/>
        <tr r="AR949" s="1"/>
      </tp>
      <tp>
        <v>78.527603283090997</v>
        <stp/>
        <stp>EBOND_LDN|19482486</stp>
        <stp>-18562</stp>
        <stp>RMDS</stp>
        <stp/>
        <stp/>
        <tr r="AS482" s="1"/>
      </tp>
      <tp>
        <v>86.600386612815001</v>
        <stp/>
        <stp>EBOND_LDN|19482486</stp>
        <stp>-18560</stp>
        <stp>RMDS</stp>
        <stp/>
        <stp/>
        <tr r="AR482" s="1"/>
      </tp>
    </main>
    <main first="bloomberg.rtd">
      <tp>
        <v>61.454748566531215</v>
        <stp/>
        <stp>##V3_BDPV12</stp>
        <stp>XS0409749206 @bgn  Corp</stp>
        <stp>asset_swap_spd_mid</stp>
        <stp>[AutoPrice 28.xlsm]front!R244C40</stp>
        <tr r="AN244" s="1"/>
      </tp>
      <tp>
        <v>6.2676589493230521</v>
        <stp/>
        <stp>##V3_BDPV12</stp>
        <stp>XS0818948928 @bgn  Corp</stp>
        <stp>asset_swap_spd_mid</stp>
        <stp>[AutoPrice 28.xlsm]front!R893C40</stp>
        <tr r="AN893" s="1"/>
      </tp>
      <tp>
        <v>-3.695036287259978</v>
        <stp/>
        <stp>##V3_BDPV12</stp>
        <stp>XS0412968876 @bgn  Corp</stp>
        <stp>asset_swap_spd_mid</stp>
        <stp>[AutoPrice 28.xlsm]front!R307C40</stp>
        <tr r="AN307" s="1"/>
      </tp>
      <tp>
        <v>164.77666123073115</v>
        <stp/>
        <stp>##V3_BDPV12</stp>
        <stp>XS0895820834 @bgn  Corp</stp>
        <stp>asset_swap_spd_mid</stp>
        <stp>[AutoPrice 28.xlsm]front!R595C40</stp>
        <tr r="AN595" s="1"/>
      </tp>
      <tp>
        <v>0.19781092751003371</v>
        <stp/>
        <stp>##V3_BDPV12</stp>
        <stp>XS0966078908 @bgn  Corp</stp>
        <stp>risk_mid</stp>
        <stp>[AutoPrice 28.xlsm]front!R68C36</stp>
        <tr r="AJ68" s="1"/>
      </tp>
      <tp>
        <v>86.358578263794598</v>
        <stp/>
        <stp>##V3_BDPV12</stp>
        <stp>XS0907289978 @bgn  Corp</stp>
        <stp>asset_swap_spd_mid</stp>
        <stp>[AutoPrice 28.xlsm]front!R696C40</stp>
        <tr r="AN696" s="1"/>
      </tp>
      <tp>
        <v>0.42064443884726188</v>
        <stp/>
        <stp>##V3_BDPV12</stp>
        <stp>XS0416215910 @bgn  Corp</stp>
        <stp>risk_mid</stp>
        <stp>[AutoPrice 28.xlsm]front!R58C36</stp>
        <tr r="AJ58" s="1"/>
      </tp>
      <tp>
        <v>72.922001795194348</v>
        <stp/>
        <stp>##V3_BDPV12</stp>
        <stp>XS0699330097 @bgn  Corp</stp>
        <stp>asset_swap_spd_mid</stp>
        <stp>[AutoPrice 28.xlsm]front!R275C40</stp>
        <tr r="AN275" s="1"/>
      </tp>
      <tp>
        <v>20.233713614575052</v>
        <stp/>
        <stp>##V3_BDPV12</stp>
        <stp>XS0583801997 @bgn  Corp</stp>
        <stp>asset_swap_spd_mid</stp>
        <stp>[AutoPrice 28.xlsm]front!R761C40</stp>
        <tr r="AN761" s="1"/>
      </tp>
      <tp>
        <v>-25.733267082509848</v>
        <stp/>
        <stp>##V3_BDPV12</stp>
        <stp>XS0196630270 @bgn  Corp</stp>
        <stp>asset_swap_spd_mid</stp>
        <stp>[AutoPrice 28.xlsm]front!R979C40</stp>
        <tr r="AN979" s="1"/>
      </tp>
      <tp>
        <v>103.54655230114815</v>
        <stp/>
        <stp>##V3_BDPV12</stp>
        <stp>XS0995040051 @bgn  Corp</stp>
        <stp>asset_swap_spd_mid</stp>
        <stp>[AutoPrice 28.xlsm]front!R913C40</stp>
        <tr r="AN913" s="1"/>
      </tp>
      <tp>
        <v>69.924509166633797</v>
        <stp/>
        <stp>##V3_BDPV12</stp>
        <stp>XS0909359332 @bgn  Corp</stp>
        <stp>asset_swap_spd_mid</stp>
        <stp>[AutoPrice 28.xlsm]front!R410C40</stp>
        <tr r="AN410" s="1"/>
      </tp>
      <tp>
        <v>238.57040003975968</v>
        <stp/>
        <stp>##V3_BDPV12</stp>
        <stp>XS0486101024 @bgn  Corp</stp>
        <stp>asset_swap_spd_mid</stp>
        <stp>[AutoPrice 28.xlsm]front!R715C40</stp>
        <tr r="AN715" s="1"/>
      </tp>
      <tp>
        <v>-6.1706114443457762</v>
        <stp/>
        <stp>##V3_BDPV12</stp>
        <stp>XS0210318795 @bgn  Corp</stp>
        <stp>asset_swap_spd_mid</stp>
        <stp>[AutoPrice 28.xlsm]front!R610C40</stp>
        <tr r="AN610" s="1"/>
      </tp>
      <tp>
        <v>138.57173964097385</v>
        <stp/>
        <stp>##V3_BDPV12</stp>
        <stp>XS0693940511 @bgn  Corp</stp>
        <stp>asset_swap_spd_mid</stp>
        <stp>[AutoPrice 28.xlsm]front!R707C40</stp>
        <tr r="AN707" s="1"/>
      </tp>
      <tp>
        <v>52.134100722786641</v>
        <stp/>
        <stp>##V3_BDPV12</stp>
        <stp>XS0984751254 @bgn  Corp</stp>
        <stp>asset_swap_spd_mid</stp>
        <stp>[AutoPrice 28.xlsm]front!R668C40</stp>
        <tr r="AN668" s="1"/>
      </tp>
      <tp>
        <v>39.978000534865856</v>
        <stp/>
        <stp>##V3_BDPV12</stp>
        <stp>XS0416848520 @bgn  Corp</stp>
        <stp>asset_swap_spd_mid</stp>
        <stp>[AutoPrice 28.xlsm]front!R334C40</stp>
        <tr r="AN334" s="1"/>
      </tp>
      <tp>
        <v>-5.92357762790036</v>
        <stp/>
        <stp>##V3_BDPV12</stp>
        <stp>XS0419378236 @bgn  Corp</stp>
        <stp>asset_swap_spd_mid</stp>
        <stp>[AutoPrice 28.xlsm]front!R926C40</stp>
        <tr r="AN926" s="1"/>
      </tp>
      <tp>
        <v>14.349897705153479</v>
        <stp/>
        <stp>##V3_BDPV12</stp>
        <stp>XS0417208161 @bgn  Corp</stp>
        <stp>asset_swap_spd_mid</stp>
        <stp>[AutoPrice 28.xlsm]front!R354C40</stp>
        <tr r="AN354" s="1"/>
      </tp>
      <tp>
        <v>30.667413143383094</v>
        <stp/>
        <stp>##V3_BDPV12</stp>
        <stp>XS0994990280 @bgn  Corp</stp>
        <stp>asset_swap_spd_mid</stp>
        <stp>[AutoPrice 28.xlsm]front!R347C40</stp>
        <tr r="AN347" s="1"/>
      </tp>
      <tp>
        <v>52.976714573339976</v>
        <stp/>
        <stp>##V3_BDPV12</stp>
        <stp>XS1001749289 @bgn  Corp</stp>
        <stp>asset_swap_spd_mid</stp>
        <stp>[AutoPrice 28.xlsm]front!R642C40</stp>
        <tr r="AN642" s="1"/>
      </tp>
      <tp>
        <v>80.242673420282912</v>
        <stp/>
        <stp>##V3_BDPV12</stp>
        <stp>XS0909369489 @bgn  Corp</stp>
        <stp>asset_swap_spd_mid</stp>
        <stp>[AutoPrice 28.xlsm]front!R946C40</stp>
        <tr r="AN946" s="1"/>
      </tp>
      <tp t="s">
        <v>FIXED</v>
        <stp/>
        <stp>##V3_BDPV12</stp>
        <stp>DE000A0GNPZ3 Corp</stp>
        <stp>cpn typ</stp>
        <stp>[AutoPrice 28.xlsm]front!R89C5</stp>
        <tr r="E89" s="1"/>
      </tp>
      <tp>
        <v>25.353572462270879</v>
        <stp/>
        <stp>##V3_BDPV12</stp>
        <stp>XS1017828911 @bgn  Corp</stp>
        <stp>asset_swap_spd_mid</stp>
        <stp>[AutoPrice 28.xlsm]front!R933C40</stp>
        <tr r="AN933" s="1"/>
      </tp>
      <tp>
        <v>40.12884886588644</v>
        <stp/>
        <stp>##V3_BDPV12</stp>
        <stp>XS1001749107 @bgn  Corp</stp>
        <stp>asset_swap_spd_mid</stp>
        <stp>[AutoPrice 28.xlsm]front!R641C40</stp>
        <tr r="AN641" s="1"/>
      </tp>
      <tp>
        <v>115.7354198886005</v>
        <stp/>
        <stp>##V3_BDPV12</stp>
        <stp>XS0418508924 @bgn  Corp</stp>
        <stp>asset_swap_spd_mid</stp>
        <stp>[AutoPrice 28.xlsm]front!R705C40</stp>
        <tr r="AN705" s="1"/>
      </tp>
      <tp>
        <v>35.258576370064432</v>
        <stp/>
        <stp>##V3_BDPV12</stp>
        <stp>XS0991090175 @bgn  Corp</stp>
        <stp>asset_swap_spd_mid</stp>
        <stp>[AutoPrice 28.xlsm]front!R627C40</stp>
        <tr r="AN627" s="1"/>
      </tp>
      <tp>
        <v>-15.37041976370889</v>
        <stp/>
        <stp>##V3_BDPV12</stp>
        <stp>XS0416848363 @bgn  Corp</stp>
        <stp>asset_swap_spd_mid</stp>
        <stp>[AutoPrice 28.xlsm]front!R332C40</stp>
        <tr r="AN332" s="1"/>
      </tp>
      <tp t="s">
        <v>AT MATURITY</v>
        <stp/>
        <stp>##V3_BDPV12</stp>
        <stp>DE000A1TM5X8 Corp</stp>
        <stp>mty_typ</stp>
        <stp>[AutoPrice 28.xlsm]front!R1102C6</stp>
        <tr r="F1102" s="1"/>
      </tp>
    </main>
    <main first="bloomberg.rtd">
      <tp t="s">
        <v>FIXED</v>
        <stp/>
        <stp>##V3_BDPV12</stp>
        <stp>XS0559434351 Corp</stp>
        <stp>cpn typ</stp>
        <stp>[AutoPrice 28.xlsm]front!R64C5</stp>
        <tr r="E64" s="1"/>
      </tp>
    </main>
    <main first="bloomberg.rtd">
      <tp>
        <v>67.87790607109568</v>
        <stp/>
        <stp>##V3_BDPV12</stp>
        <stp>USG0446NAF18 @bval  Corp</stp>
        <stp>asset_swap_spd_mid</stp>
        <stp>[AutoPrice 28.xlsm]front!R907C40</stp>
        <tr r="AN907" s="1"/>
      </tp>
    </main>
    <main first="bloomberg.rtd">
      <tp t="s">
        <v>07/07/2014</v>
        <stp/>
        <stp>##V3_BDPV12</stp>
        <stp>AT0000A0H999 Corp</stp>
        <stp>maturity</stp>
        <stp>[AutoPrice 28.xlsm]front!R1027C6</stp>
        <tr r="F1027" s="1"/>
      </tp>
      <tp>
        <v>2.375</v>
        <stp/>
        <stp>##V3_BDPV12</stp>
        <stp>DE000A1HDA43 @bgn  Corp</stp>
        <stp>coupon</stp>
        <stp>[AutoPrice 28.xlsm]front!R760C42</stp>
        <tr r="AP760" s="1"/>
      </tp>
      <tp>
        <v>2.875</v>
        <stp/>
        <stp>##V3_BDPV12</stp>
        <stp>DE000A1UDWN5 @bgn  Corp</stp>
        <stp>coupon</stp>
        <stp>[AutoPrice 28.xlsm]front!R678C42</stp>
        <tr r="AP678" s="1"/>
      </tp>
      <tp>
        <v>1.75</v>
        <stp/>
        <stp>##V3_BDPV12</stp>
        <stp>DE000A1UDWM7 @bgn  Corp</stp>
        <stp>coupon</stp>
        <stp>[AutoPrice 28.xlsm]front!R677C42</stp>
        <tr r="AP677" s="1"/>
      </tp>
    </main>
    <main first="connect.rtdsub">
      <tp>
        <v>0</v>
        <stp/>
        <stp>EBOND_POSITION|142977=16693264</stp>
        <stp>AMOUNT</stp>
        <stp>RMDS</stp>
        <stp/>
        <stp/>
        <tr r="G1236" s="1"/>
      </tp>
      <tp>
        <v>0</v>
        <stp/>
        <stp>EBOND_POSITION|142977=18485775</stp>
        <stp>AMOUNT</stp>
        <stp>RMDS</stp>
        <stp/>
        <stp/>
        <tr r="G1242" s="1"/>
      </tp>
      <tp t="s">
        <v>b</v>
        <stp/>
        <stp>EBOND_LDN|21239274</stp>
        <stp>-20268</stp>
        <stp>RMDS</stp>
        <stp/>
        <stp/>
        <tr r="I697" s="1"/>
      </tp>
      <tp t="s">
        <v>b</v>
        <stp/>
        <stp>EBOND_LDN|21239284</stp>
        <stp>-20268</stp>
        <stp>RMDS</stp>
        <stp/>
        <stp/>
        <tr r="I497" s="1"/>
      </tp>
      <tp t="s">
        <v>.36</v>
        <stp/>
        <stp>EBOND_LDN|21239284</stp>
        <stp>-20270</stp>
        <stp>RMDS</stp>
        <stp/>
        <stp/>
        <tr r="J497" s="1"/>
      </tp>
      <tp t="s">
        <v>on</v>
        <stp/>
        <stp>EBOND_LDN|21239284</stp>
        <stp>-20271</stp>
        <stp>RMDS</stp>
        <stp/>
        <stp/>
        <tr r="K497" s="1"/>
      </tp>
      <tp t="s">
        <v>on</v>
        <stp/>
        <stp>EBOND_LDN|21239274</stp>
        <stp>-20271</stp>
        <stp>RMDS</stp>
        <stp/>
        <stp/>
        <tr r="K697" s="1"/>
      </tp>
      <tp t="s">
        <v>.28</v>
        <stp/>
        <stp>EBOND_LDN|21239274</stp>
        <stp>-20270</stp>
        <stp>RMDS</stp>
        <stp/>
        <stp/>
        <tr r="J697" s="1"/>
      </tp>
      <tp t="s">
        <v>b</v>
        <stp/>
        <stp>EBOND_LDN|21059692</stp>
        <stp>-20268</stp>
        <stp>RMDS</stp>
        <stp/>
        <stp/>
        <tr r="I179" s="1"/>
      </tp>
      <tp t="s">
        <v>on</v>
        <stp/>
        <stp>EBOND_LDN|21059692</stp>
        <stp>-20271</stp>
        <stp>RMDS</stp>
        <stp/>
        <stp/>
        <tr r="K179" s="1"/>
      </tp>
      <tp t="s">
        <v>.6</v>
        <stp/>
        <stp>EBOND_LDN|21059692</stp>
        <stp>-20270</stp>
        <stp>RMDS</stp>
        <stp/>
        <stp/>
        <tr r="J179" s="1"/>
      </tp>
      <tp t="s">
        <v>on</v>
        <stp/>
        <stp>EBOND_LDN|16958462</stp>
        <stp>-20271</stp>
        <stp>RMDS</stp>
        <stp/>
        <stp/>
        <tr r="K299" s="1"/>
      </tp>
      <tp t="s">
        <v>0.2</v>
        <stp/>
        <stp>EBOND_LDN|16958462</stp>
        <stp>-20270</stp>
        <stp>RMDS</stp>
        <stp/>
        <stp/>
        <tr r="J299" s="1"/>
      </tp>
      <tp t="s">
        <v>bb</v>
        <stp/>
        <stp>EBOND_LDN|16958462</stp>
        <stp>-20268</stp>
        <stp>RMDS</stp>
        <stp/>
        <stp/>
        <tr r="I299" s="1"/>
      </tp>
      <tp t="s">
        <v>on</v>
        <stp/>
        <stp>EBOND_LDN|19078370</stp>
        <stp>-20271</stp>
        <stp>RMDS</stp>
        <stp/>
        <stp/>
        <tr r="K822" s="1"/>
      </tp>
      <tp t="s">
        <v>0.2</v>
        <stp/>
        <stp>EBOND_LDN|19078370</stp>
        <stp>-20270</stp>
        <stp>RMDS</stp>
        <stp/>
        <stp/>
        <tr r="J822" s="1"/>
      </tp>
      <tp t="s">
        <v>bbb</v>
        <stp/>
        <stp>EBOND_LDN|19078370</stp>
        <stp>-20268</stp>
        <stp>RMDS</stp>
        <stp/>
        <stp/>
        <tr r="I822" s="1"/>
      </tp>
      <tp t="s">
        <v>.15</v>
        <stp/>
        <stp>EBOND_LDN|10368831</stp>
        <stp>-20270</stp>
        <stp>RMDS</stp>
        <stp/>
        <stp/>
        <tr r="J612" s="1"/>
      </tp>
      <tp t="s">
        <v>on</v>
        <stp/>
        <stp>EBOND_LDN|10368831</stp>
        <stp>-20271</stp>
        <stp>RMDS</stp>
        <stp/>
        <stp/>
        <tr r="K612" s="1"/>
      </tp>
      <tp t="s">
        <v>.7</v>
        <stp/>
        <stp>EBOND_LDN|19568171</stp>
        <stp>-20270</stp>
        <stp>RMDS</stp>
        <stp/>
        <stp/>
        <tr r="J165" s="1"/>
      </tp>
      <tp t="s">
        <v>on</v>
        <stp/>
        <stp>EBOND_LDN|19568171</stp>
        <stp>-20271</stp>
        <stp>RMDS</stp>
        <stp/>
        <stp/>
        <tr r="K165" s="1"/>
      </tp>
      <tp t="s">
        <v>m</v>
        <stp/>
        <stp>EBOND_LDN|10368831</stp>
        <stp>-20268</stp>
        <stp>RMDS</stp>
        <stp/>
        <stp/>
        <tr r="I612" s="1"/>
      </tp>
      <tp t="s">
        <v>bb</v>
        <stp/>
        <stp>EBOND_LDN|19568171</stp>
        <stp>-20268</stp>
        <stp>RMDS</stp>
        <stp/>
        <stp/>
        <tr r="I165" s="1"/>
      </tp>
      <tp t="s">
        <v>0.08</v>
        <stp/>
        <stp>EBOND_LDN|14438804</stp>
        <stp>-20270</stp>
        <stp>RMDS</stp>
        <stp/>
        <stp/>
        <tr r="J883" s="1"/>
      </tp>
      <tp t="s">
        <v>on</v>
        <stp/>
        <stp>EBOND_LDN|14438804</stp>
        <stp>-20271</stp>
        <stp>RMDS</stp>
        <stp/>
        <stp/>
        <tr r="K883" s="1"/>
      </tp>
      <tp t="s">
        <v>bbb</v>
        <stp/>
        <stp>EBOND_LDN|14438804</stp>
        <stp>-20268</stp>
        <stp>RMDS</stp>
        <stp/>
        <stp/>
        <tr r="I883" s="1"/>
      </tp>
      <tp t="s">
        <v>m</v>
        <stp/>
        <stp>EBOND_LDN|10339324</stp>
        <stp>-20268</stp>
        <stp>RMDS</stp>
        <stp/>
        <stp/>
        <tr r="I131" s="1"/>
      </tp>
      <tp t="s">
        <v>on</v>
        <stp/>
        <stp>EBOND_LDN|10339324</stp>
        <stp>-20271</stp>
        <stp>RMDS</stp>
        <stp/>
        <stp/>
        <tr r="K131" s="1"/>
      </tp>
      <tp t="s">
        <v>1</v>
        <stp/>
        <stp>EBOND_LDN|10339324</stp>
        <stp>-20270</stp>
        <stp>RMDS</stp>
        <stp/>
        <stp/>
        <tr r="J131" s="1"/>
      </tp>
      <tp t="s">
        <v>on</v>
        <stp/>
        <stp>EBOND_LDN|17259732</stp>
        <stp>-20271</stp>
        <stp>RMDS</stp>
        <stp/>
        <stp/>
        <tr r="K861" s="1"/>
      </tp>
      <tp t="s">
        <v>0.2</v>
        <stp/>
        <stp>EBOND_LDN|17259732</stp>
        <stp>-20270</stp>
        <stp>RMDS</stp>
        <stp/>
        <stp/>
        <tr r="J861" s="1"/>
      </tp>
      <tp t="s">
        <v>b</v>
        <stp/>
        <stp>EBOND_LDN|17259732</stp>
        <stp>-20268</stp>
        <stp>RMDS</stp>
        <stp/>
        <stp/>
        <tr r="I861" s="1"/>
      </tp>
      <tp t="s">
        <v>.38</v>
        <stp/>
        <stp>EBOND_LDN|17939354</stp>
        <stp>-20270</stp>
        <stp>RMDS</stp>
        <stp/>
        <stp/>
        <tr r="J427" s="1"/>
      </tp>
      <tp t="s">
        <v>on</v>
        <stp/>
        <stp>EBOND_LDN|17939354</stp>
        <stp>-20271</stp>
        <stp>RMDS</stp>
        <stp/>
        <stp/>
        <tr r="K427" s="1"/>
      </tp>
      <tp t="s">
        <v>b</v>
        <stp/>
        <stp>EBOND_LDN|17939354</stp>
        <stp>-20268</stp>
        <stp>RMDS</stp>
        <stp/>
        <stp/>
        <tr r="I427" s="1"/>
      </tp>
      <tp t="s">
        <v>-</v>
        <stp/>
        <stp>EBOND_LDN|18409487</stp>
        <stp>-20270</stp>
        <stp>RMDS</stp>
        <stp/>
        <stp/>
        <tr r="J763" s="1"/>
      </tp>
      <tp t="s">
        <v>on</v>
        <stp/>
        <stp>EBOND_LDN|18409487</stp>
        <stp>-20271</stp>
        <stp>RMDS</stp>
        <stp/>
        <stp/>
        <tr r="K763" s="1"/>
      </tp>
      <tp t="s">
        <v>-</v>
        <stp/>
        <stp>EBOND_LDN|18409487</stp>
        <stp>-20268</stp>
        <stp>RMDS</stp>
        <stp/>
        <stp/>
        <tr r="I763" s="1"/>
      </tp>
      <tp t="s">
        <v>#N/A</v>
        <stp/>
        <stp>EBOND_LDN|16979538</stp>
        <stp>-18560</stp>
        <stp>RMDS</stp>
        <stp/>
        <stp/>
        <tr r="AR1103" s="1"/>
      </tp>
      <tp t="s">
        <v>#N/A</v>
        <stp/>
        <stp>EBOND_LDN|16979538</stp>
        <stp>-18562</stp>
        <stp>RMDS</stp>
        <stp/>
        <stp/>
        <tr r="AS1103" s="1"/>
      </tp>
      <tp>
        <v>75.524923823983997</v>
        <stp/>
        <stp>EBOND_LDN|18079008</stp>
        <stp>-18562</stp>
        <stp>RMDS</stp>
        <stp/>
        <stp/>
        <tr r="AS856" s="1"/>
      </tp>
      <tp>
        <v>85.261272353460996</v>
        <stp/>
        <stp>EBOND_LDN|18079008</stp>
        <stp>-18560</stp>
        <stp>RMDS</stp>
        <stp/>
        <stp/>
        <tr r="AR856" s="1"/>
      </tp>
      <tp>
        <v>0</v>
        <stp/>
        <stp>EBOND_LDN|10378388</stp>
        <stp>-18560</stp>
        <stp>RMDS</stp>
        <stp/>
        <stp/>
        <tr r="AR650" s="1"/>
      </tp>
      <tp>
        <v>0</v>
        <stp/>
        <stp>EBOND_LDN|10378388</stp>
        <stp>-18562</stp>
        <stp>RMDS</stp>
        <stp/>
        <stp/>
        <tr r="AS650" s="1"/>
      </tp>
    </main>
    <main first="bloomberg.rtd">
      <tp>
        <v>2.375</v>
        <stp/>
        <stp>##V3_BDPV12</stp>
        <stp>DE000A1RE1W1 @bgn  Corp</stp>
        <stp>coupon</stp>
        <stp>[AutoPrice 28.xlsm]front!R474C42</stp>
        <tr r="AP474" s="1"/>
      </tp>
    </main>
    <main first="connect.rtdsub">
      <tp>
        <v>0</v>
        <stp/>
        <stp>EBOND_LDN|21068429</stp>
        <stp>-18560</stp>
        <stp>RMDS</stp>
        <stp/>
        <stp/>
        <tr r="AR977" s="1"/>
      </tp>
      <tp>
        <v>0</v>
        <stp/>
        <stp>EBOND_LDN|21068429</stp>
        <stp>-18562</stp>
        <stp>RMDS</stp>
        <stp/>
        <stp/>
        <tr r="AS977" s="1"/>
      </tp>
      <tp t="s">
        <v>m</v>
        <stp/>
        <stp>EBOND_LDN|16132504</stp>
        <stp>-20268</stp>
        <stp>RMDS</stp>
        <stp/>
        <stp/>
        <tr r="I92" s="1"/>
      </tp>
      <tp t="s">
        <v>on</v>
        <stp/>
        <stp>EBOND_LDN|16132504</stp>
        <stp>-20271</stp>
        <stp>RMDS</stp>
        <stp/>
        <stp/>
        <tr r="K92" s="1"/>
      </tp>
      <tp t="s">
        <v>1</v>
        <stp/>
        <stp>EBOND_LDN|16132504</stp>
        <stp>-20270</stp>
        <stp>RMDS</stp>
        <stp/>
        <stp/>
        <tr r="J92" s="1"/>
      </tp>
      <tp t="s">
        <v>ss</v>
        <stp/>
        <stp>EBOND_LDN|21121065</stp>
        <stp>-20268</stp>
        <stp>RMDS</stp>
        <stp/>
        <stp/>
        <tr r="I498" s="1"/>
      </tp>
      <tp>
        <v>222.03698182992801</v>
        <stp/>
        <stp>EBOND_LDN|13495256</stp>
        <stp>-18562</stp>
        <stp>RMDS</stp>
        <stp/>
        <stp/>
        <tr r="AS1130" s="1"/>
      </tp>
      <tp>
        <v>234.66513926100399</v>
        <stp/>
        <stp>EBOND_LDN|13495256</stp>
        <stp>-18560</stp>
        <stp>RMDS</stp>
        <stp/>
        <stp/>
        <tr r="AR1130" s="1"/>
      </tp>
      <tp t="s">
        <v>on</v>
        <stp/>
        <stp>EBOND_LDN|21121065</stp>
        <stp>-20271</stp>
        <stp>RMDS</stp>
        <stp/>
        <stp/>
        <tr r="K498" s="1"/>
      </tp>
      <tp t="s">
        <v>.36</v>
        <stp/>
        <stp>EBOND_LDN|21121065</stp>
        <stp>-20270</stp>
        <stp>RMDS</stp>
        <stp/>
        <stp/>
        <tr r="J498" s="1"/>
      </tp>
      <tp t="s">
        <v/>
        <stp/>
        <stp>EBOND_LDN|21071720</stp>
        <stp>-20270</stp>
        <stp>RMDS</stp>
        <stp/>
        <stp/>
        <tr r="J808" s="1"/>
      </tp>
      <tp t="s">
        <v/>
        <stp/>
        <stp>EBOND_LDN|21071720</stp>
        <stp>-20271</stp>
        <stp>RMDS</stp>
        <stp/>
        <stp/>
        <tr r="K808" s="1"/>
      </tp>
      <tp t="s">
        <v/>
        <stp/>
        <stp>EBOND_LDN|21071720</stp>
        <stp>-20268</stp>
        <stp>RMDS</stp>
        <stp/>
        <stp/>
        <tr r="I808" s="1"/>
      </tp>
      <tp t="s">
        <v>m</v>
        <stp/>
        <stp>EBOND_LDN|20201587</stp>
        <stp>-20268</stp>
        <stp>RMDS</stp>
        <stp/>
        <stp/>
        <tr r="I821" s="1"/>
      </tp>
      <tp t="s">
        <v>m</v>
        <stp/>
        <stp>EBOND_LDN|21221495</stp>
        <stp>-20268</stp>
        <stp>RMDS</stp>
        <stp/>
        <stp/>
        <tr r="I442" s="1"/>
      </tp>
      <tp t="s">
        <v>0.4</v>
        <stp/>
        <stp>EBOND_LDN|20201587</stp>
        <stp>-20270</stp>
        <stp>RMDS</stp>
        <stp/>
        <stp/>
        <tr r="J821" s="1"/>
      </tp>
      <tp t="s">
        <v>on</v>
        <stp/>
        <stp>EBOND_LDN|21221495</stp>
        <stp>-20271</stp>
        <stp>RMDS</stp>
        <stp/>
        <stp/>
        <tr r="K442" s="1"/>
      </tp>
      <tp t="s">
        <v>on</v>
        <stp/>
        <stp>EBOND_LDN|20201587</stp>
        <stp>-20271</stp>
        <stp>RMDS</stp>
        <stp/>
        <stp/>
        <tr r="K821" s="1"/>
      </tp>
      <tp t="s">
        <v>.5</v>
        <stp/>
        <stp>EBOND_LDN|21221495</stp>
        <stp>-20270</stp>
        <stp>RMDS</stp>
        <stp/>
        <stp/>
        <tr r="J442" s="1"/>
      </tp>
      <tp t="s">
        <v>.6</v>
        <stp/>
        <stp>EBOND_LDN|18162011</stp>
        <stp>-20270</stp>
        <stp>RMDS</stp>
        <stp/>
        <stp/>
        <tr r="J1038" s="1"/>
      </tp>
      <tp t="s">
        <v>on</v>
        <stp/>
        <stp>EBOND_LDN|18162011</stp>
        <stp>-20271</stp>
        <stp>RMDS</stp>
        <stp/>
        <stp/>
        <tr r="K1038" s="1"/>
      </tp>
      <tp t="s">
        <v>b</v>
        <stp/>
        <stp>EBOND_LDN|18162011</stp>
        <stp>-20268</stp>
        <stp>RMDS</stp>
        <stp/>
        <stp/>
        <tr r="I1038" s="1"/>
      </tp>
      <tp>
        <v>0</v>
        <stp/>
        <stp>EBOND_LDN|18485777</stp>
        <stp>-18560</stp>
        <stp>RMDS</stp>
        <stp/>
        <stp/>
        <tr r="AR1243" s="1"/>
      </tp>
      <tp>
        <v>0</v>
        <stp/>
        <stp>EBOND_LDN|18485777</stp>
        <stp>-18562</stp>
        <stp>RMDS</stp>
        <stp/>
        <stp/>
        <tr r="AS1243" s="1"/>
      </tp>
      <tp t="s">
        <v>on</v>
        <stp/>
        <stp>EBOND_LDN|13353102</stp>
        <stp>-20271</stp>
        <stp>RMDS</stp>
        <stp/>
        <stp/>
        <tr r="K1222" s="1"/>
      </tp>
      <tp t="s">
        <v>.3</v>
        <stp/>
        <stp>EBOND_LDN|13353102</stp>
        <stp>-20270</stp>
        <stp>RMDS</stp>
        <stp/>
        <stp/>
        <tr r="J1222" s="1"/>
      </tp>
      <tp t="s">
        <v>b</v>
        <stp/>
        <stp>EBOND_LDN|13353102</stp>
        <stp>-20268</stp>
        <stp>RMDS</stp>
        <stp/>
        <stp/>
        <tr r="I1222" s="1"/>
      </tp>
      <tp t="s">
        <v>.6</v>
        <stp/>
        <stp>EBOND_LDN|13353312</stp>
        <stp>-20270</stp>
        <stp>RMDS</stp>
        <stp/>
        <stp/>
        <tr r="J75" s="1"/>
      </tp>
      <tp t="s">
        <v>on</v>
        <stp/>
        <stp>EBOND_LDN|13353312</stp>
        <stp>-20271</stp>
        <stp>RMDS</stp>
        <stp/>
        <stp/>
        <tr r="K75" s="1"/>
      </tp>
      <tp t="s">
        <v>bb</v>
        <stp/>
        <stp>EBOND_LDN|13353312</stp>
        <stp>-20268</stp>
        <stp>RMDS</stp>
        <stp/>
        <stp/>
        <tr r="I75" s="1"/>
      </tp>
      <tp>
        <v>207.760160653231</v>
        <stp/>
        <stp>EBOND_LDN|10594016</stp>
        <stp>-18562</stp>
        <stp>RMDS</stp>
        <stp/>
        <stp/>
        <tr r="AS709" s="1"/>
      </tp>
      <tp>
        <v>216.6209343008</v>
        <stp/>
        <stp>EBOND_LDN|10594016</stp>
        <stp>-18560</stp>
        <stp>RMDS</stp>
        <stp/>
        <stp/>
        <tr r="AR709" s="1"/>
      </tp>
      <tp>
        <v>53.012089923215001</v>
        <stp/>
        <stp>EBOND_LDN|11874808</stp>
        <stp>-18562</stp>
        <stp>RMDS</stp>
        <stp/>
        <stp/>
        <tr r="AS444" s="1"/>
      </tp>
      <tp>
        <v>63.645172817941003</v>
        <stp/>
        <stp>EBOND_LDN|11874808</stp>
        <stp>-18560</stp>
        <stp>RMDS</stp>
        <stp/>
        <stp/>
        <tr r="AR444" s="1"/>
      </tp>
      <tp t="s">
        <v>.76</v>
        <stp/>
        <stp>EBOND_LDN|19143133</stp>
        <stp>-20270</stp>
        <stp>RMDS</stp>
        <stp/>
        <stp/>
        <tr r="J469" s="1"/>
      </tp>
      <tp t="s">
        <v>on</v>
        <stp/>
        <stp>EBOND_LDN|19143133</stp>
        <stp>-20271</stp>
        <stp>RMDS</stp>
        <stp/>
        <stp/>
        <tr r="K469" s="1"/>
      </tp>
      <tp t="s">
        <v>b</v>
        <stp/>
        <stp>EBOND_LDN|19143133</stp>
        <stp>-20268</stp>
        <stp>RMDS</stp>
        <stp/>
        <stp/>
        <tr r="I469" s="1"/>
      </tp>
      <tp>
        <v>63.132026172098001</v>
        <stp/>
        <stp>EBOND_LDN|19964639</stp>
        <stp>-18560</stp>
        <stp>RMDS</stp>
        <stp/>
        <stp/>
        <tr r="AR527" s="1"/>
      </tp>
      <tp>
        <v>55.765302946009001</v>
        <stp/>
        <stp>EBOND_LDN|19964639</stp>
        <stp>-18562</stp>
        <stp>RMDS</stp>
        <stp/>
        <stp/>
        <tr r="AS527" s="1"/>
      </tp>
      <tp>
        <v>93.969404976131997</v>
        <stp/>
        <stp>EBOND_LDN|17374928</stp>
        <stp>-18562</stp>
        <stp>RMDS</stp>
        <stp/>
        <stp/>
        <tr r="AS946" s="1"/>
      </tp>
      <tp>
        <v>103.004045868644</v>
        <stp/>
        <stp>EBOND_LDN|17374928</stp>
        <stp>-18560</stp>
        <stp>RMDS</stp>
        <stp/>
        <stp/>
        <tr r="AR946" s="1"/>
      </tp>
      <tp t="s">
        <v>m</v>
        <stp/>
        <stp>EBOND_LDN|18543553</stp>
        <stp>-20268</stp>
        <stp>RMDS</stp>
        <stp/>
        <stp/>
        <tr r="I819" s="1"/>
      </tp>
      <tp t="s">
        <v>m</v>
        <stp/>
        <stp>EBOND_LDN|14233904</stp>
        <stp>-20268</stp>
        <stp>RMDS</stp>
        <stp/>
        <stp/>
        <tr r="I555" s="1"/>
      </tp>
      <tp t="s">
        <v>0.5</v>
        <stp/>
        <stp>EBOND_LDN|18543553</stp>
        <stp>-20270</stp>
        <stp>RMDS</stp>
        <stp/>
        <stp/>
        <tr r="J819" s="1"/>
      </tp>
      <tp t="s">
        <v>on</v>
        <stp/>
        <stp>EBOND_LDN|18543553</stp>
        <stp>-20271</stp>
        <stp>RMDS</stp>
        <stp/>
        <stp/>
        <tr r="K819" s="1"/>
      </tp>
      <tp t="s">
        <v>.35</v>
        <stp/>
        <stp>EBOND_LDN|14233904</stp>
        <stp>-20270</stp>
        <stp>RMDS</stp>
        <stp/>
        <stp/>
        <tr r="J555" s="1"/>
      </tp>
      <tp t="s">
        <v>on</v>
        <stp/>
        <stp>EBOND_LDN|14233904</stp>
        <stp>-20271</stp>
        <stp>RMDS</stp>
        <stp/>
        <stp/>
        <tr r="K555" s="1"/>
      </tp>
      <tp t="s">
        <v>.52</v>
        <stp/>
        <stp>EBOND_LDN|16100497</stp>
        <stp>-20270</stp>
        <stp>RMDS</stp>
        <stp/>
        <stp/>
        <tr r="J521" s="1"/>
      </tp>
      <tp t="s">
        <v>on</v>
        <stp/>
        <stp>EBOND_LDN|16100497</stp>
        <stp>-20271</stp>
        <stp>RMDS</stp>
        <stp/>
        <stp/>
        <tr r="K521" s="1"/>
      </tp>
      <tp t="s">
        <v>b</v>
        <stp/>
        <stp>EBOND_LDN|10200317</stp>
        <stp>-20268</stp>
        <stp>RMDS</stp>
        <stp/>
        <stp/>
        <tr r="I778" s="1"/>
      </tp>
      <tp t="s">
        <v>m</v>
        <stp/>
        <stp>EBOND_LDN|16100497</stp>
        <stp>-20268</stp>
        <stp>RMDS</stp>
        <stp/>
        <stp/>
        <tr r="I521" s="1"/>
      </tp>
      <tp t="s">
        <v>on</v>
        <stp/>
        <stp>EBOND_LDN|10200317</stp>
        <stp>-20271</stp>
        <stp>RMDS</stp>
        <stp/>
        <stp/>
        <tr r="K778" s="1"/>
      </tp>
      <tp t="s">
        <v>0.2</v>
        <stp/>
        <stp>EBOND_LDN|10200317</stp>
        <stp>-20270</stp>
        <stp>RMDS</stp>
        <stp/>
        <stp/>
        <tr r="J778" s="1"/>
      </tp>
      <tp t="s">
        <v>m</v>
        <stp/>
        <stp>EBOND_LDN|21113056</stp>
        <stp>-20268</stp>
        <stp>RMDS</stp>
        <stp/>
        <stp/>
        <tr r="I451" s="1"/>
      </tp>
      <tp t="s">
        <v>.64</v>
        <stp/>
        <stp>EBOND_LDN|21113056</stp>
        <stp>-20270</stp>
        <stp>RMDS</stp>
        <stp/>
        <stp/>
        <tr r="J451" s="1"/>
      </tp>
      <tp t="s">
        <v>on</v>
        <stp/>
        <stp>EBOND_LDN|21113056</stp>
        <stp>-20271</stp>
        <stp>RMDS</stp>
        <stp/>
        <stp/>
        <tr r="K451" s="1"/>
      </tp>
      <tp t="s">
        <v>b</v>
        <stp/>
        <stp>EBOND_LDN|17230034</stp>
        <stp>-20268</stp>
        <stp>RMDS</stp>
        <stp/>
        <stp/>
        <tr r="I1245" s="1"/>
      </tp>
      <tp t="s">
        <v>.4</v>
        <stp/>
        <stp>EBOND_LDN|17730114</stp>
        <stp>-20270</stp>
        <stp>RMDS</stp>
        <stp/>
        <stp/>
        <tr r="J526" s="1"/>
      </tp>
      <tp t="s">
        <v>on</v>
        <stp/>
        <stp>EBOND_LDN|17730114</stp>
        <stp>-20271</stp>
        <stp>RMDS</stp>
        <stp/>
        <stp/>
        <tr r="K526" s="1"/>
      </tp>
      <tp t="s">
        <v>b</v>
        <stp/>
        <stp>EBOND_LDN|17730114</stp>
        <stp>-20268</stp>
        <stp>RMDS</stp>
        <stp/>
        <stp/>
        <tr r="I526" s="1"/>
      </tp>
      <tp t="s">
        <v>on</v>
        <stp/>
        <stp>EBOND_LDN|17230034</stp>
        <stp>-20271</stp>
        <stp>RMDS</stp>
        <stp/>
        <stp/>
        <tr r="K1245" s="1"/>
      </tp>
      <tp t="s">
        <v>.5</v>
        <stp/>
        <stp>EBOND_LDN|17230034</stp>
        <stp>-20270</stp>
        <stp>RMDS</stp>
        <stp/>
        <stp/>
        <tr r="J1245" s="1"/>
      </tp>
      <tp t="s">
        <v>on</v>
        <stp/>
        <stp>EBOND_LDN|16160241</stp>
        <stp>-20271</stp>
        <stp>RMDS</stp>
        <stp/>
        <stp/>
        <tr r="K1139" s="1"/>
      </tp>
      <tp t="s">
        <v>on</v>
        <stp/>
        <stp>EBOND_LDN|21173540</stp>
        <stp>-20271</stp>
        <stp>RMDS</stp>
        <stp/>
        <stp/>
        <tr r="K593" s="1"/>
      </tp>
      <tp t="s">
        <v>.5</v>
        <stp/>
        <stp>EBOND_LDN|16160241</stp>
        <stp>-20270</stp>
        <stp>RMDS</stp>
        <stp/>
        <stp/>
        <tr r="J1139" s="1"/>
      </tp>
      <tp t="s">
        <v>.6</v>
        <stp/>
        <stp>EBOND_LDN|21173540</stp>
        <stp>-20270</stp>
        <stp>RMDS</stp>
        <stp/>
        <stp/>
        <tr r="J593" s="1"/>
      </tp>
      <tp t="s">
        <v>b</v>
        <stp/>
        <stp>EBOND_LDN|16160241</stp>
        <stp>-20268</stp>
        <stp>RMDS</stp>
        <stp/>
        <stp/>
        <tr r="I1139" s="1"/>
      </tp>
      <tp t="s">
        <v>m</v>
        <stp/>
        <stp>EBOND_LDN|21173540</stp>
        <stp>-20268</stp>
        <stp>RMDS</stp>
        <stp/>
        <stp/>
        <tr r="I593" s="1"/>
      </tp>
      <tp t="s">
        <v>.34</v>
        <stp/>
        <stp>EBOND_LDN|21073900</stp>
        <stp>-20270</stp>
        <stp>RMDS</stp>
        <stp/>
        <stp/>
        <tr r="J164" s="1"/>
      </tp>
      <tp t="s">
        <v>on</v>
        <stp/>
        <stp>EBOND_LDN|21073900</stp>
        <stp>-20271</stp>
        <stp>RMDS</stp>
        <stp/>
        <stp/>
        <tr r="K164" s="1"/>
      </tp>
      <tp t="s">
        <v>m</v>
        <stp/>
        <stp>EBOND_LDN|21073900</stp>
        <stp>-20268</stp>
        <stp>RMDS</stp>
        <stp/>
        <stp/>
        <tr r="I164" s="1"/>
      </tp>
      <tp t="s">
        <v>b</v>
        <stp/>
        <stp>EBOND_LDN|19740623</stp>
        <stp>-20268</stp>
        <stp>RMDS</stp>
        <stp/>
        <stp/>
        <tr r="I973" s="1"/>
      </tp>
      <tp t="s">
        <v>on</v>
        <stp/>
        <stp>EBOND_LDN|19740623</stp>
        <stp>-20271</stp>
        <stp>RMDS</stp>
        <stp/>
        <stp/>
        <tr r="K973" s="1"/>
      </tp>
      <tp t="s">
        <v>0.5</v>
        <stp/>
        <stp>EBOND_LDN|19740623</stp>
        <stp>-20270</stp>
        <stp>RMDS</stp>
        <stp/>
        <stp/>
        <tr r="J973" s="1"/>
      </tp>
      <tp>
        <v>268.258489917509</v>
        <stp/>
        <stp>EBOND_LDN|19497556</stp>
        <stp>-18562</stp>
        <stp>RMDS</stp>
        <stp/>
        <stp/>
        <tr r="AS149" s="1"/>
      </tp>
      <tp>
        <v>280.454766208889</v>
        <stp/>
        <stp>EBOND_LDN|19497556</stp>
        <stp>-18560</stp>
        <stp>RMDS</stp>
        <stp/>
        <stp/>
        <tr r="AR149" s="1"/>
      </tp>
      <tp t="s">
        <v>on</v>
        <stp/>
        <stp>EBOND_LDN|21162161</stp>
        <stp>-20271</stp>
        <stp>RMDS</stp>
        <stp/>
        <stp/>
        <tr r="K1077" s="1"/>
      </tp>
      <tp t="s">
        <v>.4</v>
        <stp/>
        <stp>EBOND_LDN|21162161</stp>
        <stp>-20270</stp>
        <stp>RMDS</stp>
        <stp/>
        <stp/>
        <tr r="J1077" s="1"/>
      </tp>
      <tp t="s">
        <v>s</v>
        <stp/>
        <stp>EBOND_LDN|21162161</stp>
        <stp>-20268</stp>
        <stp>RMDS</stp>
        <stp/>
        <stp/>
        <tr r="I1077" s="1"/>
      </tp>
      <tp>
        <v>82.446456431911997</v>
        <stp/>
        <stp>EBOND_LDN|18286857</stp>
        <stp>-18560</stp>
        <stp>RMDS</stp>
        <stp/>
        <stp/>
        <tr r="AR793" s="1"/>
      </tp>
      <tp>
        <v>78.738610562850994</v>
        <stp/>
        <stp>EBOND_LDN|18286857</stp>
        <stp>-18562</stp>
        <stp>RMDS</stp>
        <stp/>
        <stp/>
        <tr r="AS793" s="1"/>
      </tp>
      <tp t="s">
        <v>#Stale</v>
        <stp/>
        <stp>EBOND_LDN|17961101</stp>
        <stp>-20271</stp>
        <stp>RMDS</stp>
        <stp/>
        <stp/>
        <tr r="K330" s="1"/>
      </tp>
      <tp t="s">
        <v>#Stale</v>
        <stp/>
        <stp>EBOND_LDN|17961101</stp>
        <stp>-20270</stp>
        <stp>RMDS</stp>
        <stp/>
        <stp/>
        <tr r="J330" s="1"/>
      </tp>
      <tp t="s">
        <v>#Stale</v>
        <stp/>
        <stp>EBOND_LDN|17961101</stp>
        <stp>-20268</stp>
        <stp>RMDS</stp>
        <stp/>
        <stp/>
        <tr r="I330" s="1"/>
      </tp>
      <tp>
        <v>83.278563084973996</v>
        <stp/>
        <stp>EBOND_LDN|13696666</stp>
        <stp>-18562</stp>
        <stp>RMDS</stp>
        <stp/>
        <stp/>
        <tr r="AS1073" s="1"/>
      </tp>
      <tp>
        <v>91.755359519096004</v>
        <stp/>
        <stp>EBOND_LDN|13696666</stp>
        <stp>-18560</stp>
        <stp>RMDS</stp>
        <stp/>
        <stp/>
        <tr r="AR1073" s="1"/>
      </tp>
      <tp t="s">
        <v>.2</v>
        <stp/>
        <stp>EBOND_LDN|15701117</stp>
        <stp>-20270</stp>
        <stp>RMDS</stp>
        <stp/>
        <stp/>
        <tr r="J1147" s="1"/>
      </tp>
      <tp t="s">
        <v>on</v>
        <stp/>
        <stp>EBOND_LDN|15701117</stp>
        <stp>-20271</stp>
        <stp>RMDS</stp>
        <stp/>
        <stp/>
        <tr r="K1147" s="1"/>
      </tp>
      <tp>
        <v>59.691040280749</v>
        <stp/>
        <stp>EBOND_LDN|17566389</stp>
        <stp>-18562</stp>
        <stp>RMDS</stp>
        <stp/>
        <stp/>
        <tr r="AS769" s="1"/>
      </tp>
      <tp t="s">
        <v>bb</v>
        <stp/>
        <stp>EBOND_LDN|15701117</stp>
        <stp>-20268</stp>
        <stp>RMDS</stp>
        <stp/>
        <stp/>
        <tr r="I1147" s="1"/>
      </tp>
      <tp>
        <v>63.61107717086</v>
        <stp/>
        <stp>EBOND_LDN|17566389</stp>
        <stp>-18560</stp>
        <stp>RMDS</stp>
        <stp/>
        <stp/>
        <tr r="AR769" s="1"/>
      </tp>
      <tp t="s">
        <v>bb</v>
        <stp/>
        <stp>EBOND_LDN|14746753</stp>
        <stp>-20268</stp>
        <stp>RMDS</stp>
        <stp/>
        <stp/>
        <tr r="I886" s="1"/>
      </tp>
      <tp t="s">
        <v>0.4</v>
        <stp/>
        <stp>EBOND_LDN|14746753</stp>
        <stp>-20270</stp>
        <stp>RMDS</stp>
        <stp/>
        <stp/>
        <tr r="J886" s="1"/>
      </tp>
      <tp t="s">
        <v>on</v>
        <stp/>
        <stp>EBOND_LDN|14746753</stp>
        <stp>-20271</stp>
        <stp>RMDS</stp>
        <stp/>
        <stp/>
        <tr r="K886" s="1"/>
      </tp>
      <tp t="s">
        <v>.56</v>
        <stp/>
        <stp>EBOND_LDN|16906657</stp>
        <stp>-20270</stp>
        <stp>RMDS</stp>
        <stp/>
        <stp/>
        <tr r="J76" s="1"/>
      </tp>
      <tp t="s">
        <v>on</v>
        <stp/>
        <stp>EBOND_LDN|16906657</stp>
        <stp>-20271</stp>
        <stp>RMDS</stp>
        <stp/>
        <stp/>
        <tr r="K76" s="1"/>
      </tp>
      <tp t="s">
        <v>#N/A</v>
        <stp/>
        <stp>EBOND_LDN|18636874</stp>
        <stp>-20271</stp>
        <stp>RMDS</stp>
        <stp/>
        <stp/>
        <tr r="K1123" s="1"/>
      </tp>
      <tp t="s">
        <v>#N/A</v>
        <stp/>
        <stp>EBOND_LDN|18636874</stp>
        <stp>-20270</stp>
        <stp>RMDS</stp>
        <stp/>
        <stp/>
        <tr r="J1123" s="1"/>
      </tp>
      <tp t="s">
        <v>#N/A</v>
        <stp/>
        <stp>EBOND_LDN|18636874</stp>
        <stp>-20268</stp>
        <stp>RMDS</stp>
        <stp/>
        <stp/>
        <tr r="I1123" s="1"/>
      </tp>
      <tp t="s">
        <v>m</v>
        <stp/>
        <stp>EBOND_LDN|16906657</stp>
        <stp>-20268</stp>
        <stp>RMDS</stp>
        <stp/>
        <stp/>
        <tr r="I76" s="1"/>
      </tp>
      <tp t="s">
        <v>b</v>
        <stp/>
        <stp>EBOND_LDN|21265651</stp>
        <stp>-20268</stp>
        <stp>RMDS</stp>
        <stp/>
        <stp/>
        <tr r="I605" s="1"/>
      </tp>
      <tp t="s">
        <v>.36</v>
        <stp/>
        <stp>EBOND_LDN|21115756</stp>
        <stp>-20270</stp>
        <stp>RMDS</stp>
        <stp/>
        <stp/>
        <tr r="J557" s="1"/>
      </tp>
      <tp t="s">
        <v>on</v>
        <stp/>
        <stp>EBOND_LDN|21115756</stp>
        <stp>-20271</stp>
        <stp>RMDS</stp>
        <stp/>
        <stp/>
        <tr r="K557" s="1"/>
      </tp>
      <tp t="s">
        <v>m</v>
        <stp/>
        <stp>EBOND_LDN|21115756</stp>
        <stp>-20268</stp>
        <stp>RMDS</stp>
        <stp/>
        <stp/>
        <tr r="I557" s="1"/>
      </tp>
      <tp t="s">
        <v>on</v>
        <stp/>
        <stp>EBOND_LDN|21265651</stp>
        <stp>-20271</stp>
        <stp>RMDS</stp>
        <stp/>
        <stp/>
        <tr r="K605" s="1"/>
      </tp>
      <tp t="s">
        <v>.15</v>
        <stp/>
        <stp>EBOND_LDN|21265651</stp>
        <stp>-20270</stp>
        <stp>RMDS</stp>
        <stp/>
        <stp/>
        <tr r="J605" s="1"/>
      </tp>
      <tp>
        <v>0</v>
        <stp/>
        <stp>EBOND_LDN|10761599</stp>
        <stp>-18560</stp>
        <stp>RMDS</stp>
        <stp/>
        <stp/>
        <tr r="AR1029" s="1"/>
      </tp>
      <tp>
        <v>0</v>
        <stp/>
        <stp>EBOND_LDN|10761599</stp>
        <stp>-18562</stp>
        <stp>RMDS</stp>
        <stp/>
        <stp/>
        <tr r="AS1029" s="1"/>
      </tp>
      <tp>
        <v>110.33640773511399</v>
        <stp/>
        <stp>EBOND_LDN|10591566</stp>
        <stp>-18560</stp>
        <stp>RMDS</stp>
        <stp/>
        <stp/>
        <tr r="AR278" s="1"/>
      </tp>
      <tp>
        <v>96.141104985230001</v>
        <stp/>
        <stp>EBOND_LDN|10591566</stp>
        <stp>-18562</stp>
        <stp>RMDS</stp>
        <stp/>
        <stp/>
        <tr r="AS278" s="1"/>
      </tp>
      <tp t="s">
        <v>0.2</v>
        <stp/>
        <stp>EBOND_LDN|19426385</stp>
        <stp>-20270</stp>
        <stp>RMDS</stp>
        <stp/>
        <stp/>
        <tr r="J792" s="1"/>
      </tp>
      <tp t="s">
        <v>on</v>
        <stp/>
        <stp>EBOND_LDN|19426385</stp>
        <stp>-20271</stp>
        <stp>RMDS</stp>
        <stp/>
        <stp/>
        <tr r="K792" s="1"/>
      </tp>
      <tp t="s">
        <v>b</v>
        <stp/>
        <stp>EBOND_LDN|19426385</stp>
        <stp>-20268</stp>
        <stp>RMDS</stp>
        <stp/>
        <stp/>
        <tr r="I792" s="1"/>
      </tp>
      <tp t="s">
        <v>b</v>
        <stp/>
        <stp>EBOND_LDN|19366441</stp>
        <stp>-20268</stp>
        <stp>RMDS</stp>
        <stp/>
        <stp/>
        <tr r="I989" s="1"/>
      </tp>
      <tp t="s">
        <v>on</v>
        <stp/>
        <stp>EBOND_LDN|19366441</stp>
        <stp>-20271</stp>
        <stp>RMDS</stp>
        <stp/>
        <stp/>
        <tr r="K989" s="1"/>
      </tp>
      <tp t="s">
        <v>0.65</v>
        <stp/>
        <stp>EBOND_LDN|19366441</stp>
        <stp>-20270</stp>
        <stp>RMDS</stp>
        <stp/>
        <stp/>
        <tr r="J989" s="1"/>
      </tp>
      <tp t="s">
        <v>#N/A</v>
        <stp/>
        <stp>EBOND_LDN|10727215</stp>
        <stp>-20270</stp>
        <stp>RMDS</stp>
        <stp/>
        <stp/>
        <tr r="J24" s="1"/>
      </tp>
      <tp t="s">
        <v>#N/A</v>
        <stp/>
        <stp>EBOND_LDN|10727215</stp>
        <stp>-20271</stp>
        <stp>RMDS</stp>
        <stp/>
        <stp/>
        <tr r="K24" s="1"/>
      </tp>
      <tp t="s">
        <v>#N/A</v>
        <stp/>
        <stp>EBOND_LDN|10727215</stp>
        <stp>-20268</stp>
        <stp>RMDS</stp>
        <stp/>
        <stp/>
        <tr r="I24" s="1"/>
      </tp>
      <tp t="s">
        <v>#N/A</v>
        <stp/>
        <stp>EBOND_LDN|18637994</stp>
        <stp>-20268</stp>
        <stp>RMDS</stp>
        <stp/>
        <stp/>
        <tr r="I1121" s="1"/>
      </tp>
      <tp t="s">
        <v>#N/A</v>
        <stp/>
        <stp>EBOND_LDN|18637994</stp>
        <stp>-20271</stp>
        <stp>RMDS</stp>
        <stp/>
        <stp/>
        <tr r="K1121" s="1"/>
      </tp>
      <tp t="s">
        <v>#N/A</v>
        <stp/>
        <stp>EBOND_LDN|18637994</stp>
        <stp>-20270</stp>
        <stp>RMDS</stp>
        <stp/>
        <stp/>
        <tr r="J1121" s="1"/>
      </tp>
      <tp>
        <v>56.804103420212002</v>
        <stp/>
        <stp>EBOND_LDN|21063959</stp>
        <stp>-18562</stp>
        <stp>RMDS</stp>
        <stp/>
        <stp/>
        <tr r="AS933" s="1"/>
      </tp>
      <tp>
        <v>60.097823856759</v>
        <stp/>
        <stp>EBOND_LDN|21063959</stp>
        <stp>-18560</stp>
        <stp>RMDS</stp>
        <stp/>
        <stp/>
        <tr r="AR933" s="1"/>
      </tp>
      <tp>
        <v>0</v>
        <stp/>
        <stp>EBOND_LDN|18860629</stp>
        <stp>-18560</stp>
        <stp>RMDS</stp>
        <stp/>
        <stp/>
        <tr r="AR342" s="1"/>
      </tp>
      <tp>
        <v>0</v>
        <stp/>
        <stp>EBOND_LDN|18860629</stp>
        <stp>-18562</stp>
        <stp>RMDS</stp>
        <stp/>
        <stp/>
        <tr r="AS342" s="1"/>
      </tp>
      <tp t="s">
        <v>m</v>
        <stp/>
        <stp>EBOND_LDN|12424195</stp>
        <stp>-20268</stp>
        <stp>RMDS</stp>
        <stp/>
        <stp/>
        <tr r="I155" s="1"/>
      </tp>
      <tp t="s">
        <v>on</v>
        <stp/>
        <stp>EBOND_LDN|12424195</stp>
        <stp>-20271</stp>
        <stp>RMDS</stp>
        <stp/>
        <stp/>
        <tr r="K155" s="1"/>
      </tp>
      <tp t="s">
        <v>.4</v>
        <stp/>
        <stp>EBOND_LDN|12424195</stp>
        <stp>-20270</stp>
        <stp>RMDS</stp>
        <stp/>
        <stp/>
        <tr r="J155" s="1"/>
      </tp>
      <tp t="s">
        <v/>
        <stp/>
        <stp>EBOND_LDN|21147043</stp>
        <stp>-20268</stp>
        <stp>RMDS</stp>
        <stp/>
        <stp/>
        <tr r="I352" s="1"/>
      </tp>
      <tp t="s">
        <v>on</v>
        <stp/>
        <stp>EBOND_LDN|11764181</stp>
        <stp>-20271</stp>
        <stp>RMDS</stp>
        <stp/>
        <stp/>
        <tr r="K732" s="1"/>
      </tp>
      <tp t="s">
        <v>.50</v>
        <stp/>
        <stp>EBOND_LDN|11764181</stp>
        <stp>-20270</stp>
        <stp>RMDS</stp>
        <stp/>
        <stp/>
        <tr r="J732" s="1"/>
      </tp>
      <tp t="s">
        <v/>
        <stp/>
        <stp>EBOND_LDN|21147043</stp>
        <stp>-20271</stp>
        <stp>RMDS</stp>
        <stp/>
        <stp/>
        <tr r="K352" s="1"/>
      </tp>
      <tp t="s">
        <v/>
        <stp/>
        <stp>EBOND_LDN|21147043</stp>
        <stp>-20270</stp>
        <stp>RMDS</stp>
        <stp/>
        <stp/>
        <tr r="J352" s="1"/>
      </tp>
      <tp t="s">
        <v>m</v>
        <stp/>
        <stp>EBOND_LDN|11764181</stp>
        <stp>-20268</stp>
        <stp>RMDS</stp>
        <stp/>
        <stp/>
        <tr r="I732" s="1"/>
      </tp>
      <tp t="s">
        <v>bb</v>
        <stp/>
        <stp>EBOND_LDN|21057622</stp>
        <stp>-20268</stp>
        <stp>RMDS</stp>
        <stp/>
        <stp/>
        <tr r="I777" s="1"/>
      </tp>
      <tp t="s">
        <v>0.2</v>
        <stp/>
        <stp>EBOND_LDN|21057622</stp>
        <stp>-20270</stp>
        <stp>RMDS</stp>
        <stp/>
        <stp/>
        <tr r="J777" s="1"/>
      </tp>
      <tp t="s">
        <v>on</v>
        <stp/>
        <stp>EBOND_LDN|21057622</stp>
        <stp>-20271</stp>
        <stp>RMDS</stp>
        <stp/>
        <stp/>
        <tr r="K777" s="1"/>
      </tp>
      <tp t="s">
        <v>0.5</v>
        <stp/>
        <stp>EBOND_LDN|12774690</stp>
        <stp>-20270</stp>
        <stp>RMDS</stp>
        <stp/>
        <stp/>
        <tr r="J247" s="1"/>
      </tp>
      <tp t="s">
        <v>on</v>
        <stp/>
        <stp>EBOND_LDN|12774690</stp>
        <stp>-20271</stp>
        <stp>RMDS</stp>
        <stp/>
        <stp/>
        <tr r="K247" s="1"/>
      </tp>
      <tp>
        <v>86.793857783619003</v>
        <stp/>
        <stp>EBOND_LDN|10183507</stp>
        <stp>-18562</stp>
        <stp>RMDS</stp>
        <stp/>
        <stp/>
        <tr r="AS1034" s="1"/>
      </tp>
      <tp>
        <v>99.183367370126007</v>
        <stp/>
        <stp>EBOND_LDN|10183507</stp>
        <stp>-18560</stp>
        <stp>RMDS</stp>
        <stp/>
        <stp/>
        <tr r="AR1034" s="1"/>
      </tp>
      <tp t="s">
        <v>on</v>
        <stp/>
        <stp>EBOND_LDN|15504107</stp>
        <stp>-20271</stp>
        <stp>RMDS</stp>
        <stp/>
        <stp/>
        <tr r="K305" s="1"/>
      </tp>
      <tp t="s">
        <v>m</v>
        <stp/>
        <stp>EBOND_LDN|14474190</stp>
        <stp>-20268</stp>
        <stp>RMDS</stp>
        <stp/>
        <stp/>
        <tr r="I1105" s="1"/>
      </tp>
      <tp t="s">
        <v>0.5</v>
        <stp/>
        <stp>EBOND_LDN|15504107</stp>
        <stp>-20270</stp>
        <stp>RMDS</stp>
        <stp/>
        <stp/>
        <tr r="J305" s="1"/>
      </tp>
      <tp t="s">
        <v>on</v>
        <stp/>
        <stp>EBOND_LDN|14474190</stp>
        <stp>-20271</stp>
        <stp>RMDS</stp>
        <stp/>
        <stp/>
        <tr r="K1105" s="1"/>
      </tp>
      <tp t="s">
        <v>.9</v>
        <stp/>
        <stp>EBOND_LDN|14474190</stp>
        <stp>-20270</stp>
        <stp>RMDS</stp>
        <stp/>
        <stp/>
        <tr r="J1105" s="1"/>
      </tp>
      <tp t="s">
        <v>b</v>
        <stp/>
        <stp>EBOND_LDN|15504107</stp>
        <stp>-20268</stp>
        <stp>RMDS</stp>
        <stp/>
        <stp/>
        <tr r="I305" s="1"/>
      </tp>
      <tp t="s">
        <v>m</v>
        <stp/>
        <stp>EBOND_LDN|12774690</stp>
        <stp>-20268</stp>
        <stp>RMDS</stp>
        <stp/>
        <stp/>
        <tr r="I247" s="1"/>
      </tp>
      <tp t="s">
        <v>b</v>
        <stp/>
        <stp>EBOND_LDN|13424825</stp>
        <stp>-20268</stp>
        <stp>RMDS</stp>
        <stp/>
        <stp/>
        <tr r="I636" s="1"/>
      </tp>
      <tp t="s">
        <v>bb</v>
        <stp/>
        <stp>EBOND_LDN|19134284</stp>
        <stp>-20268</stp>
        <stp>RMDS</stp>
        <stp/>
        <stp/>
        <tr r="I1068" s="1"/>
      </tp>
      <tp t="s">
        <v>on</v>
        <stp/>
        <stp>EBOND_LDN|19134284</stp>
        <stp>-20271</stp>
        <stp>RMDS</stp>
        <stp/>
        <stp/>
        <tr r="K1068" s="1"/>
      </tp>
      <tp t="s">
        <v>.5</v>
        <stp/>
        <stp>EBOND_LDN|19134284</stp>
        <stp>-20270</stp>
        <stp>RMDS</stp>
        <stp/>
        <stp/>
        <tr r="J1068" s="1"/>
      </tp>
      <tp t="s">
        <v>.35</v>
        <stp/>
        <stp>EBOND_LDN|13424825</stp>
        <stp>-20270</stp>
        <stp>RMDS</stp>
        <stp/>
        <stp/>
        <tr r="J636" s="1"/>
      </tp>
      <tp t="s">
        <v>on</v>
        <stp/>
        <stp>EBOND_LDN|13424825</stp>
        <stp>-20271</stp>
        <stp>RMDS</stp>
        <stp/>
        <stp/>
        <tr r="K636" s="1"/>
      </tp>
      <tp t="s">
        <v>bb</v>
        <stp/>
        <stp>EBOND_LDN|21056212</stp>
        <stp>-20268</stp>
        <stp>RMDS</stp>
        <stp/>
        <stp/>
        <tr r="I60" s="1"/>
      </tp>
      <tp>
        <v>113.187639740048</v>
        <stp/>
        <stp>EBOND_LDN|21091286</stp>
        <stp>-18562</stp>
        <stp>RMDS</stp>
        <stp/>
        <stp/>
        <tr r="AS750" s="1"/>
      </tp>
      <tp>
        <v>116.050959255051</v>
        <stp/>
        <stp>EBOND_LDN|21091286</stp>
        <stp>-18560</stp>
        <stp>RMDS</stp>
        <stp/>
        <stp/>
        <tr r="AR750" s="1"/>
      </tp>
      <tp>
        <v>96.610631052898</v>
        <stp/>
        <stp>EBOND_LDN|12192166</stp>
        <stp>-18560</stp>
        <stp>RMDS</stp>
        <stp/>
        <stp/>
        <tr r="AR408" s="1"/>
      </tp>
      <tp>
        <v>91.735974144893007</v>
        <stp/>
        <stp>EBOND_LDN|12192166</stp>
        <stp>-18562</stp>
        <stp>RMDS</stp>
        <stp/>
        <stp/>
        <tr r="AS408" s="1"/>
      </tp>
      <tp t="s">
        <v>.26</v>
        <stp/>
        <stp>EBOND_LDN|14435624</stp>
        <stp>-20270</stp>
        <stp>RMDS</stp>
        <stp/>
        <stp/>
        <tr r="J28" s="1"/>
      </tp>
      <tp t="s">
        <v>on</v>
        <stp/>
        <stp>EBOND_LDN|14435624</stp>
        <stp>-20271</stp>
        <stp>RMDS</stp>
        <stp/>
        <stp/>
        <tr r="K28" s="1"/>
      </tp>
      <tp t="s">
        <v>b</v>
        <stp/>
        <stp>EBOND_LDN|14435624</stp>
        <stp>-20268</stp>
        <stp>RMDS</stp>
        <stp/>
        <stp/>
        <tr r="I28" s="1"/>
      </tp>
      <tp t="s">
        <v>on</v>
        <stp/>
        <stp>EBOND_LDN|21056212</stp>
        <stp>-20271</stp>
        <stp>RMDS</stp>
        <stp/>
        <stp/>
        <tr r="K60" s="1"/>
      </tp>
      <tp t="s">
        <v>.38</v>
        <stp/>
        <stp>EBOND_LDN|21056212</stp>
        <stp>-20270</stp>
        <stp>RMDS</stp>
        <stp/>
        <stp/>
        <tr r="J60" s="1"/>
      </tp>
      <tp t="s">
        <v>m</v>
        <stp/>
        <stp>EBOND_LDN|16565761</stp>
        <stp>-20268</stp>
        <stp>RMDS</stp>
        <stp/>
        <stp/>
        <tr r="I623" s="1"/>
      </tp>
      <tp t="s">
        <v>.4</v>
        <stp/>
        <stp>EBOND_LDN|21266121</stp>
        <stp>-20270</stp>
        <stp>RMDS</stp>
        <stp/>
        <stp/>
        <tr r="J683" s="1"/>
      </tp>
      <tp t="s">
        <v>on</v>
        <stp/>
        <stp>EBOND_LDN|21266121</stp>
        <stp>-20271</stp>
        <stp>RMDS</stp>
        <stp/>
        <stp/>
        <tr r="K683" s="1"/>
      </tp>
      <tp t="s">
        <v>m</v>
        <stp/>
        <stp>EBOND_LDN|21266121</stp>
        <stp>-20268</stp>
        <stp>RMDS</stp>
        <stp/>
        <stp/>
        <tr r="I683" s="1"/>
      </tp>
      <tp t="s">
        <v>on</v>
        <stp/>
        <stp>EBOND_LDN|16565761</stp>
        <stp>-20271</stp>
        <stp>RMDS</stp>
        <stp/>
        <stp/>
        <tr r="K623" s="1"/>
      </tp>
      <tp t="s">
        <v>.45</v>
        <stp/>
        <stp>EBOND_LDN|16565761</stp>
        <stp>-20270</stp>
        <stp>RMDS</stp>
        <stp/>
        <stp/>
        <tr r="J623" s="1"/>
      </tp>
      <tp t="s">
        <v>on</v>
        <stp/>
        <stp>EBOND_LDN|12755402</stp>
        <stp>-20271</stp>
        <stp>RMDS</stp>
        <stp/>
        <stp/>
        <tr r="K880" s="1"/>
      </tp>
      <tp t="s">
        <v>0.06</v>
        <stp/>
        <stp>EBOND_LDN|12755402</stp>
        <stp>-20270</stp>
        <stp>RMDS</stp>
        <stp/>
        <stp/>
        <tr r="J880" s="1"/>
      </tp>
      <tp t="s">
        <v>bb</v>
        <stp/>
        <stp>EBOND_LDN|12755402</stp>
        <stp>-20268</stp>
        <stp>RMDS</stp>
        <stp/>
        <stp/>
        <tr r="I880" s="1"/>
      </tp>
      <tp t="s">
        <v>m</v>
        <stp/>
        <stp>EBOND_LDN|17435234</stp>
        <stp>-20268</stp>
        <stp>RMDS</stp>
        <stp/>
        <stp/>
        <tr r="I651" s="1"/>
      </tp>
      <tp>
        <v>109.172743592617</v>
        <stp/>
        <stp>EBOND_LDN|15672058</stp>
        <stp>-18560</stp>
        <stp>RMDS</stp>
        <stp/>
        <stp/>
        <tr r="AR1046" s="1"/>
      </tp>
      <tp>
        <v>91.093163179670995</v>
        <stp/>
        <stp>EBOND_LDN|15672058</stp>
        <stp>-18562</stp>
        <stp>RMDS</stp>
        <stp/>
        <stp/>
        <tr r="AS1046" s="1"/>
      </tp>
      <tp t="s">
        <v>on</v>
        <stp/>
        <stp>EBOND_LDN|17435234</stp>
        <stp>-20271</stp>
        <stp>RMDS</stp>
        <stp/>
        <stp/>
        <tr r="K651" s="1"/>
      </tp>
      <tp t="s">
        <v>.2</v>
        <stp/>
        <stp>EBOND_LDN|17435234</stp>
        <stp>-20270</stp>
        <stp>RMDS</stp>
        <stp/>
        <stp/>
        <tr r="J651" s="1"/>
      </tp>
      <tp t="s">
        <v>on</v>
        <stp/>
        <stp>EBOND_LDN|19245113</stp>
        <stp>-20271</stp>
        <stp>RMDS</stp>
        <stp/>
        <stp/>
        <tr r="K376" s="1"/>
      </tp>
      <tp t="s">
        <v>.3</v>
        <stp/>
        <stp>EBOND_LDN|19245113</stp>
        <stp>-20270</stp>
        <stp>RMDS</stp>
        <stp/>
        <stp/>
        <tr r="J376" s="1"/>
      </tp>
      <tp t="s">
        <v>m</v>
        <stp/>
        <stp>EBOND_LDN|19245113</stp>
        <stp>-20268</stp>
        <stp>RMDS</stp>
        <stp/>
        <stp/>
        <tr r="I376" s="1"/>
      </tp>
      <tp t="s">
        <v>.35</v>
        <stp/>
        <stp>EBOND_LDN|16535814</stp>
        <stp>-20270</stp>
        <stp>RMDS</stp>
        <stp/>
        <stp/>
        <tr r="J698" s="1"/>
      </tp>
      <tp t="s">
        <v>on</v>
        <stp/>
        <stp>EBOND_LDN|16535814</stp>
        <stp>-20271</stp>
        <stp>RMDS</stp>
        <stp/>
        <stp/>
        <tr r="K698" s="1"/>
      </tp>
      <tp t="s">
        <v>b</v>
        <stp/>
        <stp>EBOND_LDN|16535814</stp>
        <stp>-20268</stp>
        <stp>RMDS</stp>
        <stp/>
        <stp/>
        <tr r="I698" s="1"/>
      </tp>
    </main>
    <main first="bloomberg.rtd">
      <tp>
        <v>61.140602460297877</v>
        <stp/>
        <stp>##V3_BDPV12</stp>
        <stp>XS0503278847 @bgn  Corp</stp>
        <stp>asset_swap_spd_mid</stp>
        <stp>[AutoPrice 28.xlsm]front!R211C40</stp>
        <tr r="AN211" s="1"/>
      </tp>
      <tp>
        <v>59.744231752395329</v>
        <stp/>
        <stp>##V3_BDPV12</stp>
        <stp>XS0302948319 @bgn  Corp</stp>
        <stp>asset_swap_spd_mid</stp>
        <stp>[AutoPrice 28.xlsm]front!R877C40</stp>
        <tr r="AN877" s="1"/>
      </tp>
      <tp>
        <v>8.1088741618742688</v>
        <stp/>
        <stp>##V3_BDPV12</stp>
        <stp>XS0918600668 @bgn  Corp</stp>
        <stp>risk_mid</stp>
        <stp>[AutoPrice 28.xlsm]front!R66C36</stp>
        <tr r="AJ66" s="1"/>
      </tp>
      <tp>
        <v>49.975097568084678</v>
        <stp/>
        <stp>##V3_BDPV12</stp>
        <stp>XS0399861086 @bgn  Corp</stp>
        <stp>asset_swap_spd_mid</stp>
        <stp>[AutoPrice 28.xlsm]front!R263C40</stp>
        <tr r="AN263" s="1"/>
      </tp>
      <tp>
        <v>156.10388835791611</v>
        <stp/>
        <stp>##V3_BDPV12</stp>
        <stp>XS0215159731 @bgn  Corp</stp>
        <stp>asset_swap_spd_mid</stp>
        <stp>[AutoPrice 28.xlsm]front!R988C40</stp>
        <tr r="AN988" s="1"/>
      </tp>
      <tp>
        <v>193.90457937967724</v>
        <stp/>
        <stp>##V3_BDPV12</stp>
        <stp>XS0501648371 @bgn  Corp</stp>
        <stp>asset_swap_spd_mid</stp>
        <stp>[AutoPrice 28.xlsm]front!R984C40</stp>
        <tr r="AN984" s="1"/>
      </tp>
      <tp>
        <v>33.823509001318783</v>
        <stp/>
        <stp>##V3_BDPV12</stp>
        <stp>XS0409318309 @bgn  Corp</stp>
        <stp>asset_swap_spd_mid</stp>
        <stp>[AutoPrice 28.xlsm]front!R718C40</stp>
        <tr r="AN718" s="1"/>
      </tp>
      <tp>
        <v>27.326152687234998</v>
        <stp/>
        <stp>##V3_BDPV12</stp>
        <stp>XS0883560715 @bgn  Corp</stp>
        <stp>asset_swap_spd_mid</stp>
        <stp>[AutoPrice 28.xlsm]front!R934C40</stp>
        <tr r="AN934" s="1"/>
      </tp>
      <tp>
        <v>15.018533753142695</v>
        <stp/>
        <stp>##V3_BDPV12</stp>
        <stp>XS0881360555 @bgn  Corp</stp>
        <stp>asset_swap_spd_mid</stp>
        <stp>[AutoPrice 28.xlsm]front!R873C40</stp>
        <tr r="AN873" s="1"/>
      </tp>
      <tp>
        <v>38.254476321640659</v>
        <stp/>
        <stp>##V3_BDPV12</stp>
        <stp>XS0418669429 @bgn  Corp</stp>
        <stp>asset_swap_spd_mid</stp>
        <stp>[AutoPrice 28.xlsm]front!R350C40</stp>
        <tr r="AN350" s="1"/>
      </tp>
      <tp>
        <v>133.69981865663453</v>
        <stp/>
        <stp>##V3_BDPV12</stp>
        <stp>XS0895821055 @bgn  Corp</stp>
        <stp>asset_swap_spd_mid</stp>
        <stp>[AutoPrice 28.xlsm]front!R594C40</stp>
        <tr r="AN594" s="1"/>
      </tp>
      <tp>
        <v>63.623186559401596</v>
        <stp/>
        <stp>##V3_BDPV12</stp>
        <stp>XS0418729934 @bgn  Corp</stp>
        <stp>asset_swap_spd_mid</stp>
        <stp>[AutoPrice 28.xlsm]front!R277C40</stp>
        <tr r="AN277" s="1"/>
      </tp>
      <tp>
        <v>42.197747960786948</v>
        <stp/>
        <stp>##V3_BDPV12</stp>
        <stp>XS0994991411 @bgn  Corp</stp>
        <stp>asset_swap_spd_mid</stp>
        <stp>[AutoPrice 28.xlsm]front!R351C40</stp>
        <tr r="AN351" s="1"/>
      </tp>
      <tp>
        <v>30.440411233451634</v>
        <stp/>
        <stp>##V3_BDPV12</stp>
        <stp>XS0210629522 @bgn  Corp</stp>
        <stp>asset_swap_spd_mid</stp>
        <stp>[AutoPrice 28.xlsm]front!R719C40</stp>
        <tr r="AN719" s="1"/>
      </tp>
      <tp>
        <v>45.167930185317374</v>
        <stp/>
        <stp>##V3_BDPV12</stp>
        <stp>XS0909788290 @bgn  Corp</stp>
        <stp>asset_swap_spd_mid</stp>
        <stp>[AutoPrice 28.xlsm]front!R901C40</stp>
        <tr r="AN901" s="1"/>
      </tp>
      <tp>
        <v>45.877879398863485</v>
        <stp/>
        <stp>##V3_BDPV12</stp>
        <stp>XS0500128326 @bgn  Corp</stp>
        <stp>asset_swap_spd_mid</stp>
        <stp>[AutoPrice 28.xlsm]front!R662C40</stp>
        <tr r="AN662" s="1"/>
      </tp>
      <tp>
        <v>81.514853175117551</v>
        <stp/>
        <stp>##V3_BDPV12</stp>
        <stp>XS0403958498 @bgn  Corp</stp>
        <stp>asset_swap_spd_mid</stp>
        <stp>[AutoPrice 28.xlsm]front!R248C40</stp>
        <tr r="AN248" s="1"/>
      </tp>
      <tp>
        <v>69.329291083723362</v>
        <stp/>
        <stp>##V3_BDPV12</stp>
        <stp>XS0704178556 @bgn  Corp</stp>
        <stp>asset_swap_spd_mid</stp>
        <stp>[AutoPrice 28.xlsm]front!R408C40</stp>
        <tr r="AN408" s="1"/>
      </tp>
      <tp>
        <v>74.634561816743471</v>
        <stp/>
        <stp>##V3_BDPV12</stp>
        <stp>XS0417209052 @bgn  Corp</stp>
        <stp>asset_swap_spd_mid</stp>
        <stp>[AutoPrice 28.xlsm]front!R357C40</stp>
        <tr r="AN357" s="1"/>
      </tp>
      <tp>
        <v>41.782158298389191</v>
        <stp/>
        <stp>##V3_BDPV12</stp>
        <stp>XS0787510618 @bgn  Corp</stp>
        <stp>asset_swap_spd_mid</stp>
        <stp>[AutoPrice 28.xlsm]front!R555C40</stp>
        <tr r="AN555" s="1"/>
      </tp>
      <tp>
        <v>182.64605668292575</v>
        <stp/>
        <stp>##V3_BDPV12</stp>
        <stp>XS0802738434 @bgn  Corp</stp>
        <stp>asset_swap_spd_mid</stp>
        <stp>[AutoPrice 28.xlsm]front!R142C40</stp>
        <tr r="AN142" s="1"/>
      </tp>
      <tp t="s">
        <v>#N/A N/A</v>
        <stp/>
        <stp>##V3_BDPV12</stp>
        <stp>XS0304458564 @bgn  Corp</stp>
        <stp>asset_swap_spd_mid</stp>
        <stp>[AutoPrice 28.xlsm]front!R743C40</stp>
        <tr r="AN743" s="1"/>
      </tp>
      <tp>
        <v>291.46038529153509</v>
        <stp/>
        <stp>##V3_BDPV12</stp>
        <stp>XS0901578681 @bgn  Corp</stp>
        <stp>asset_swap_spd_mid</stp>
        <stp>[AutoPrice 28.xlsm]front!R141C40</stp>
        <tr r="AN141" s="1"/>
      </tp>
      <tp>
        <v>118.14</v>
        <stp/>
        <stp>##V3_BDPV12</stp>
        <stp>DE000A1AKHB8 @CBKG Corp</stp>
        <stp>bid</stp>
        <stp>[AutoPrice 28.xlsm]front!R52C12</stp>
        <tr r="L52" s="1"/>
      </tp>
    </main>
    <main first="bloomberg.rtd">
      <tp t="s">
        <v>FIXED</v>
        <stp/>
        <stp>##V3_BDPV12</stp>
        <stp>XS1062900912 Corp</stp>
        <stp>cpn typ</stp>
        <stp>[AutoPrice 28.xlsm]front!R94C5</stp>
        <tr r="E94" s="1"/>
      </tp>
    </main>
    <main first="bloomberg.rtd">
      <tp>
        <v>100.21899999999999</v>
        <stp/>
        <stp>##V3_BDPV12</stp>
        <stp>XS0437047292 @bval Corp</stp>
        <stp>LAST_PRICE</stp>
        <stp>[AutoPrice 28.xlsm]front!R56C16</stp>
        <tr r="P56" s="1"/>
      </tp>
      <tp>
        <v>107.91800000000001</v>
        <stp/>
        <stp>##V3_BDPV12</stp>
        <stp>XS0492535835 @bval Corp</stp>
        <stp>LAST_PRICE</stp>
        <stp>[AutoPrice 28.xlsm]front!R43C16</stp>
        <tr r="P43" s="1"/>
      </tp>
      <tp>
        <v>3.2</v>
        <stp/>
        <stp>##V3_BDPV12</stp>
        <stp>BE0002199652 @bval  Corp</stp>
        <stp>coupon</stp>
        <stp>[AutoPrice 28.xlsm]front!R330C42</stp>
        <tr r="AP330" s="1"/>
      </tp>
    </main>
    <main first="connect.rtdsub">
      <tp>
        <v>460000</v>
        <stp/>
        <stp>EBOND_POSITION|140142=17478229</stp>
        <stp>AMOUNT</stp>
        <stp>RMDS</stp>
        <stp/>
        <stp/>
        <tr r="G1218" s="1"/>
      </tp>
      <tp>
        <v>0</v>
        <stp/>
        <stp>EBOND_POSITION|142977=19152419</stp>
        <stp>AMOUNT</stp>
        <stp>RMDS</stp>
        <stp/>
        <stp/>
        <tr r="G1239" s="1"/>
      </tp>
      <tp>
        <v>2213000</v>
        <stp/>
        <stp>EBOND_POSITION|142977=21145428</stp>
        <stp>AMOUNT</stp>
        <stp>RMDS</stp>
        <stp/>
        <stp/>
        <tr r="G1270" s="1"/>
      </tp>
      <tp>
        <v>0</v>
        <stp/>
        <stp>EBOND_POSITION|140433=21079059</stp>
        <stp>AMOUNT</stp>
        <stp>RMDS</stp>
        <stp/>
        <stp/>
        <tr r="G182" s="1"/>
      </tp>
      <tp>
        <v>0</v>
        <stp/>
        <stp>EBOND_POSITION|140433=21177319</stp>
        <stp>AMOUNT</stp>
        <stp>RMDS</stp>
        <stp/>
        <stp/>
        <tr r="G170" s="1"/>
      </tp>
      <tp>
        <v>900000</v>
        <stp/>
        <stp>EBOND_POSITION|140142=15384566</stp>
        <stp>AMOUNT</stp>
        <stp>RMDS</stp>
        <stp/>
        <stp/>
        <tr r="G1219" s="1"/>
      </tp>
      <tp>
        <v>0</v>
        <stp/>
        <stp>EBOND_POSITION|140142=12474339</stp>
        <stp>AMOUNT</stp>
        <stp>RMDS</stp>
        <stp/>
        <stp/>
        <tr r="G1205" s="1"/>
      </tp>
      <tp>
        <v>0</v>
        <stp/>
        <stp>EBOND_POSITION|140142=19865588</stp>
        <stp>AMOUNT</stp>
        <stp>RMDS</stp>
        <stp/>
        <stp/>
        <tr r="G1198" s="1"/>
      </tp>
    </main>
    <main first="bloomberg.rtd">
      <tp>
        <v>2</v>
        <stp/>
        <stp>##V3_BDPV12</stp>
        <stp>XS0863129135 @cbbt  Corp</stp>
        <stp>coupon</stp>
        <stp>[AutoPrice 28.xlsm]front!R1007C42</stp>
        <tr r="AP1007" s="1"/>
      </tp>
      <tp>
        <v>3.625</v>
        <stp/>
        <stp>##V3_BDPV12</stp>
        <stp>AT0000A0GMG9 @bgn  Corp</stp>
        <stp>coupon</stp>
        <stp>[AutoPrice 28.xlsm]front!R189C42</stp>
        <tr r="AP189" s="1"/>
      </tp>
    </main>
    <main first="connect.rtdsub">
      <tp t="s">
        <v>.25</v>
        <stp/>
        <stp>EBOND_LDN|13778197</stp>
        <stp>-20270</stp>
        <stp>RMDS</stp>
        <stp/>
        <stp/>
        <tr r="J1194" s="1"/>
      </tp>
      <tp t="s">
        <v>on</v>
        <stp/>
        <stp>EBOND_LDN|13778197</stp>
        <stp>-20271</stp>
        <stp>RMDS</stp>
        <stp/>
        <stp/>
        <tr r="K1194" s="1"/>
      </tp>
      <tp t="s">
        <v>on</v>
        <stp/>
        <stp>EBOND_LDN|16538463</stp>
        <stp>-20271</stp>
        <stp>RMDS</stp>
        <stp/>
        <stp/>
        <tr r="K26" s="1"/>
      </tp>
      <tp t="s">
        <v>.22</v>
        <stp/>
        <stp>EBOND_LDN|16538463</stp>
        <stp>-20270</stp>
        <stp>RMDS</stp>
        <stp/>
        <stp/>
        <tr r="J26" s="1"/>
      </tp>
      <tp t="s">
        <v>m</v>
        <stp/>
        <stp>EBOND_LDN|16538463</stp>
        <stp>-20268</stp>
        <stp>RMDS</stp>
        <stp/>
        <stp/>
        <tr r="I26" s="1"/>
      </tp>
      <tp t="s">
        <v>bb</v>
        <stp/>
        <stp>EBOND_LDN|13778197</stp>
        <stp>-20268</stp>
        <stp>RMDS</stp>
        <stp/>
        <stp/>
        <tr r="I1194" s="1"/>
      </tp>
      <tp t="s">
        <v>b</v>
        <stp/>
        <stp>EBOND_LDN|16248744</stp>
        <stp>-20268</stp>
        <stp>RMDS</stp>
        <stp/>
        <stp/>
        <tr r="I533" s="1"/>
      </tp>
      <tp t="s">
        <v>.6</v>
        <stp/>
        <stp>EBOND_LDN|11738153</stp>
        <stp>-20270</stp>
        <stp>RMDS</stp>
        <stp/>
        <stp/>
        <tr r="J1132" s="1"/>
      </tp>
      <tp t="s">
        <v>on</v>
        <stp/>
        <stp>EBOND_LDN|11738153</stp>
        <stp>-20271</stp>
        <stp>RMDS</stp>
        <stp/>
        <stp/>
        <tr r="K1132" s="1"/>
      </tp>
      <tp t="s">
        <v>b</v>
        <stp/>
        <stp>EBOND_LDN|11738153</stp>
        <stp>-20268</stp>
        <stp>RMDS</stp>
        <stp/>
        <stp/>
        <tr r="I1132" s="1"/>
      </tp>
      <tp t="s">
        <v>.3</v>
        <stp/>
        <stp>EBOND_LDN|16248744</stp>
        <stp>-20270</stp>
        <stp>RMDS</stp>
        <stp/>
        <stp/>
        <tr r="J533" s="1"/>
      </tp>
      <tp t="s">
        <v>on</v>
        <stp/>
        <stp>EBOND_LDN|16248744</stp>
        <stp>-20271</stp>
        <stp>RMDS</stp>
        <stp/>
        <stp/>
        <tr r="K533" s="1"/>
      </tp>
      <tp t="s">
        <v>m</v>
        <stp/>
        <stp>EBOND_LDN|16538323</stp>
        <stp>-20268</stp>
        <stp>RMDS</stp>
        <stp/>
        <stp/>
        <tr r="I34" s="1"/>
      </tp>
      <tp t="s">
        <v>on</v>
        <stp/>
        <stp>EBOND_LDN|16538323</stp>
        <stp>-20271</stp>
        <stp>RMDS</stp>
        <stp/>
        <stp/>
        <tr r="K34" s="1"/>
      </tp>
      <tp t="s">
        <v>.46</v>
        <stp/>
        <stp>EBOND_LDN|16538323</stp>
        <stp>-20270</stp>
        <stp>RMDS</stp>
        <stp/>
        <stp/>
        <tr r="J34" s="1"/>
      </tp>
      <tp t="s">
        <v>on</v>
        <stp/>
        <stp>EBOND_LDN|16118821</stp>
        <stp>-20271</stp>
        <stp>RMDS</stp>
        <stp/>
        <stp/>
        <tr r="K414" s="1"/>
      </tp>
      <tp t="s">
        <v>on</v>
        <stp/>
        <stp>EBOND_LDN|18148624</stp>
        <stp>-20271</stp>
        <stp>RMDS</stp>
        <stp/>
        <stp/>
        <tr r="K1135" s="1"/>
      </tp>
      <tp t="s">
        <v>.26</v>
        <stp/>
        <stp>EBOND_LDN|16118821</stp>
        <stp>-20270</stp>
        <stp>RMDS</stp>
        <stp/>
        <stp/>
        <tr r="J414" s="1"/>
      </tp>
      <tp t="s">
        <v>.8</v>
        <stp/>
        <stp>EBOND_LDN|18148624</stp>
        <stp>-20270</stp>
        <stp>RMDS</stp>
        <stp/>
        <stp/>
        <tr r="J1135" s="1"/>
      </tp>
      <tp t="s">
        <v>#N/A</v>
        <stp/>
        <stp>EBOND_LDN|19228692</stp>
        <stp>-20268</stp>
        <stp>RMDS</stp>
        <stp/>
        <stp/>
        <tr r="I127" s="1"/>
      </tp>
      <tp t="s">
        <v>#N/A</v>
        <stp/>
        <stp>EBOND_LDN|19228692</stp>
        <stp>-20271</stp>
        <stp>RMDS</stp>
        <stp/>
        <stp/>
        <tr r="K127" s="1"/>
      </tp>
      <tp t="s">
        <v>b</v>
        <stp/>
        <stp>EBOND_LDN|16118821</stp>
        <stp>-20268</stp>
        <stp>RMDS</stp>
        <stp/>
        <stp/>
        <tr r="I414" s="1"/>
      </tp>
      <tp t="s">
        <v>b</v>
        <stp/>
        <stp>EBOND_LDN|18148624</stp>
        <stp>-20268</stp>
        <stp>RMDS</stp>
        <stp/>
        <stp/>
        <tr r="I1135" s="1"/>
      </tp>
      <tp t="s">
        <v>#N/A</v>
        <stp/>
        <stp>EBOND_LDN|19228692</stp>
        <stp>-20270</stp>
        <stp>RMDS</stp>
        <stp/>
        <stp/>
        <tr r="J127" s="1"/>
      </tp>
      <tp t="s">
        <v>0.8</v>
        <stp/>
        <stp>EBOND_LDN|14249644</stp>
        <stp>-20270</stp>
        <stp>RMDS</stp>
        <stp/>
        <stp/>
        <tr r="J940" s="1"/>
      </tp>
      <tp t="s">
        <v>on</v>
        <stp/>
        <stp>EBOND_LDN|14249644</stp>
        <stp>-20271</stp>
        <stp>RMDS</stp>
        <stp/>
        <stp/>
        <tr r="K940" s="1"/>
      </tp>
      <tp t="s">
        <v>bb</v>
        <stp/>
        <stp>EBOND_LDN|14249644</stp>
        <stp>-20268</stp>
        <stp>RMDS</stp>
        <stp/>
        <stp/>
        <tr r="I940" s="1"/>
      </tp>
      <tp t="s">
        <v>m</v>
        <stp/>
        <stp>EBOND_LDN|12799339</stp>
        <stp>-20268</stp>
        <stp>RMDS</stp>
        <stp/>
        <stp/>
        <tr r="I1028" s="1"/>
      </tp>
      <tp t="s">
        <v>.6</v>
        <stp/>
        <stp>EBOND_LDN|12829282</stp>
        <stp>-20270</stp>
        <stp>RMDS</stp>
        <stp/>
        <stp/>
        <tr r="J1065" s="1"/>
      </tp>
      <tp t="s">
        <v>on</v>
        <stp/>
        <stp>EBOND_LDN|12829282</stp>
        <stp>-20271</stp>
        <stp>RMDS</stp>
        <stp/>
        <stp/>
        <tr r="K1065" s="1"/>
      </tp>
      <tp t="s">
        <v>b</v>
        <stp/>
        <stp>EBOND_LDN|12829282</stp>
        <stp>-20268</stp>
        <stp>RMDS</stp>
        <stp/>
        <stp/>
        <tr r="I1065" s="1"/>
      </tp>
      <tp t="s">
        <v>.2</v>
        <stp/>
        <stp>EBOND_LDN|12799339</stp>
        <stp>-20270</stp>
        <stp>RMDS</stp>
        <stp/>
        <stp/>
        <tr r="J1028" s="1"/>
      </tp>
      <tp t="s">
        <v>on</v>
        <stp/>
        <stp>EBOND_LDN|12799339</stp>
        <stp>-20271</stp>
        <stp>RMDS</stp>
        <stp/>
        <stp/>
        <tr r="K1028" s="1"/>
      </tp>
      <tp t="s">
        <v>m</v>
        <stp/>
        <stp>EBOND_LDN|16619301</stp>
        <stp>-20268</stp>
        <stp>RMDS</stp>
        <stp/>
        <stp/>
        <tr r="I766" s="1"/>
      </tp>
      <tp t="s">
        <v>0.1</v>
        <stp/>
        <stp>EBOND_LDN|16619301</stp>
        <stp>-20270</stp>
        <stp>RMDS</stp>
        <stp/>
        <stp/>
        <tr r="J766" s="1"/>
      </tp>
      <tp t="s">
        <v>on</v>
        <stp/>
        <stp>EBOND_LDN|16619301</stp>
        <stp>-20271</stp>
        <stp>RMDS</stp>
        <stp/>
        <stp/>
        <tr r="K766" s="1"/>
      </tp>
      <tp t="s">
        <v>on</v>
        <stp/>
        <stp>EBOND_LDN|18079017</stp>
        <stp>-20271</stp>
        <stp>RMDS</stp>
        <stp/>
        <stp/>
        <tr r="K1083" s="1"/>
      </tp>
      <tp t="s">
        <v>.6</v>
        <stp/>
        <stp>EBOND_LDN|18079017</stp>
        <stp>-20270</stp>
        <stp>RMDS</stp>
        <stp/>
        <stp/>
        <tr r="J1083" s="1"/>
      </tp>
      <tp t="s">
        <v>b</v>
        <stp/>
        <stp>EBOND_LDN|11889838</stp>
        <stp>-20268</stp>
        <stp>RMDS</stp>
        <stp/>
        <stp/>
        <tr r="I969" s="1"/>
      </tp>
      <tp t="s">
        <v>ss</v>
        <stp/>
        <stp>EBOND_LDN|18079017</stp>
        <stp>-20268</stp>
        <stp>RMDS</stp>
        <stp/>
        <stp/>
        <tr r="I1083" s="1"/>
      </tp>
      <tp t="s">
        <v>on</v>
        <stp/>
        <stp>EBOND_LDN|11889838</stp>
        <stp>-20271</stp>
        <stp>RMDS</stp>
        <stp/>
        <stp/>
        <tr r="K969" s="1"/>
      </tp>
      <tp t="s">
        <v>0.5</v>
        <stp/>
        <stp>EBOND_LDN|11889838</stp>
        <stp>-20270</stp>
        <stp>RMDS</stp>
        <stp/>
        <stp/>
        <tr r="J969" s="1"/>
      </tp>
      <tp t="s">
        <v>b</v>
        <stp/>
        <stp>EBOND_LDN|18529522</stp>
        <stp>-20268</stp>
        <stp>RMDS</stp>
        <stp/>
        <stp/>
        <tr r="I512" s="1"/>
      </tp>
      <tp t="s">
        <v>b</v>
        <stp/>
        <stp>EBOND_LDN|14749994</stp>
        <stp>-20268</stp>
        <stp>RMDS</stp>
        <stp/>
        <stp/>
        <tr r="I764" s="1"/>
      </tp>
      <tp t="s">
        <v>0.1</v>
        <stp/>
        <stp>EBOND_LDN|14749994</stp>
        <stp>-20270</stp>
        <stp>RMDS</stp>
        <stp/>
        <stp/>
        <tr r="J764" s="1"/>
      </tp>
      <tp t="s">
        <v>on</v>
        <stp/>
        <stp>EBOND_LDN|14749994</stp>
        <stp>-20271</stp>
        <stp>RMDS</stp>
        <stp/>
        <stp/>
        <tr r="K764" s="1"/>
      </tp>
      <tp t="s">
        <v>on</v>
        <stp/>
        <stp>EBOND_LDN|18529522</stp>
        <stp>-20271</stp>
        <stp>RMDS</stp>
        <stp/>
        <stp/>
        <tr r="K512" s="1"/>
      </tp>
      <tp t="s">
        <v>.6</v>
        <stp/>
        <stp>EBOND_LDN|18529522</stp>
        <stp>-20270</stp>
        <stp>RMDS</stp>
        <stp/>
        <stp/>
        <tr r="J512" s="1"/>
      </tp>
      <tp t="s">
        <v>#N/A</v>
        <stp/>
        <stp>EBOND_LDN|17799511</stp>
        <stp>-18560</stp>
        <stp>RMDS</stp>
        <stp/>
        <stp/>
        <tr r="AR1088" s="1"/>
      </tp>
      <tp t="s">
        <v>#N/A</v>
        <stp/>
        <stp>EBOND_LDN|17799511</stp>
        <stp>-18562</stp>
        <stp>RMDS</stp>
        <stp/>
        <stp/>
        <tr r="AS1088" s="1"/>
      </tp>
      <tp>
        <v>70.544810818748005</v>
        <stp/>
        <stp>EBOND_LDN|16619319</stp>
        <stp>-18560</stp>
        <stp>RMDS</stp>
        <stp/>
        <stp/>
        <tr r="AR776" s="1"/>
      </tp>
      <tp>
        <v>66.862737077822004</v>
        <stp/>
        <stp>EBOND_LDN|16619319</stp>
        <stp>-18562</stp>
        <stp>RMDS</stp>
        <stp/>
        <stp/>
        <tr r="AS776" s="1"/>
      </tp>
      <tp>
        <v>91.885999458167007</v>
        <stp/>
        <stp>EBOND_LDN|19589520</stp>
        <stp>-18560</stp>
        <stp>RMDS</stp>
        <stp/>
        <stp/>
        <tr r="AR321" s="1"/>
      </tp>
      <tp>
        <v>85.196351592227003</v>
        <stp/>
        <stp>EBOND_LDN|19589520</stp>
        <stp>-18562</stp>
        <stp>RMDS</stp>
        <stp/>
        <stp/>
        <tr r="AS321" s="1"/>
      </tp>
      <tp>
        <v>45.650176147609997</v>
        <stp/>
        <stp>EBOND_LDN|15488780</stp>
        <stp>-18562</stp>
        <stp>RMDS</stp>
        <stp/>
        <stp/>
        <tr r="AS372" s="1"/>
      </tp>
      <tp>
        <v>51.052136204377</v>
        <stp/>
        <stp>EBOND_LDN|15488780</stp>
        <stp>-18560</stp>
        <stp>RMDS</stp>
        <stp/>
        <stp/>
        <tr r="AR372" s="1"/>
      </tp>
      <tp>
        <v>112.699252705896</v>
        <stp/>
        <stp>EBOND_LDN|15318149</stp>
        <stp>-18560</stp>
        <stp>RMDS</stp>
        <stp/>
        <stp/>
        <tr r="AR1149" s="1"/>
      </tp>
      <tp>
        <v>106.398328910686</v>
        <stp/>
        <stp>EBOND_LDN|15318149</stp>
        <stp>-18562</stp>
        <stp>RMDS</stp>
        <stp/>
        <stp/>
        <tr r="AS1149" s="1"/>
      </tp>
      <tp>
        <v>214.72419532761299</v>
        <stp/>
        <stp>EBOND_LDN|21108828</stp>
        <stp>-18560</stp>
        <stp>RMDS</stp>
        <stp/>
        <stp/>
        <tr r="AR1023" s="1"/>
      </tp>
      <tp>
        <v>206.81018763970999</v>
        <stp/>
        <stp>EBOND_LDN|21108828</stp>
        <stp>-18562</stp>
        <stp>RMDS</stp>
        <stp/>
        <stp/>
        <tr r="AS1023" s="1"/>
      </tp>
      <tp>
        <v>126.656893070876</v>
        <stp/>
        <stp>EBOND_LDN|20088890</stp>
        <stp>-18562</stp>
        <stp>RMDS</stp>
        <stp/>
        <stp/>
        <tr r="AS579" s="1"/>
      </tp>
      <tp>
        <v>134.54128942016999</v>
        <stp/>
        <stp>EBOND_LDN|20088890</stp>
        <stp>-18560</stp>
        <stp>RMDS</stp>
        <stp/>
        <stp/>
        <tr r="AR579" s="1"/>
      </tp>
      <tp>
        <v>346.02917551493601</v>
        <stp/>
        <stp>EBOND_LDN|10595301</stp>
        <stp>-18562</stp>
        <stp>RMDS</stp>
        <stp/>
        <stp/>
        <tr r="AS1126" s="1"/>
      </tp>
      <tp>
        <v>373.71445572749798</v>
        <stp/>
        <stp>EBOND_LDN|10595301</stp>
        <stp>-18560</stp>
        <stp>RMDS</stp>
        <stp/>
        <stp/>
        <tr r="AR1126" s="1"/>
      </tp>
      <tp t="s">
        <v>m</v>
        <stp/>
        <stp>EBOND_LDN|13692089</stp>
        <stp>-20268</stp>
        <stp>RMDS</stp>
        <stp/>
        <stp/>
        <tr r="I888" s="1"/>
      </tp>
      <tp t="s">
        <v>.5</v>
        <stp/>
        <stp>EBOND_LDN|13692089</stp>
        <stp>-20270</stp>
        <stp>RMDS</stp>
        <stp/>
        <stp/>
        <tr r="J888" s="1"/>
      </tp>
      <tp t="s">
        <v>on</v>
        <stp/>
        <stp>EBOND_LDN|13692089</stp>
        <stp>-20271</stp>
        <stp>RMDS</stp>
        <stp/>
        <stp/>
        <tr r="K888" s="1"/>
      </tp>
      <tp t="s">
        <v>on</v>
        <stp/>
        <stp>EBOND_LDN|21091199</stp>
        <stp>-20271</stp>
        <stp>RMDS</stp>
        <stp/>
        <stp/>
        <tr r="K749" s="1"/>
      </tp>
      <tp t="s">
        <v>.2</v>
        <stp/>
        <stp>EBOND_LDN|21091199</stp>
        <stp>-20270</stp>
        <stp>RMDS</stp>
        <stp/>
        <stp/>
        <tr r="J749" s="1"/>
      </tp>
      <tp t="s">
        <v>b</v>
        <stp/>
        <stp>EBOND_LDN|21121072</stp>
        <stp>-20268</stp>
        <stp>RMDS</stp>
        <stp/>
        <stp/>
        <tr r="I950" s="1"/>
      </tp>
      <tp t="s">
        <v>b</v>
        <stp/>
        <stp>EBOND_LDN|15362446</stp>
        <stp>-20268</stp>
        <stp>RMDS</stp>
        <stp/>
        <stp/>
        <tr r="I1058" s="1"/>
      </tp>
      <tp t="s">
        <v>bb</v>
        <stp/>
        <stp>EBOND_LDN|21091199</stp>
        <stp>-20268</stp>
        <stp>RMDS</stp>
        <stp/>
        <stp/>
        <tr r="I749" s="1"/>
      </tp>
      <tp t="s">
        <v>on</v>
        <stp/>
        <stp>EBOND_LDN|15362446</stp>
        <stp>-20271</stp>
        <stp>RMDS</stp>
        <stp/>
        <stp/>
        <tr r="K1058" s="1"/>
      </tp>
      <tp t="s">
        <v>0.3</v>
        <stp/>
        <stp>EBOND_LDN|21121072</stp>
        <stp>-20270</stp>
        <stp>RMDS</stp>
        <stp/>
        <stp/>
        <tr r="J950" s="1"/>
      </tp>
      <tp t="s">
        <v>.5</v>
        <stp/>
        <stp>EBOND_LDN|15362446</stp>
        <stp>-20270</stp>
        <stp>RMDS</stp>
        <stp/>
        <stp/>
        <tr r="J1058" s="1"/>
      </tp>
      <tp t="s">
        <v>on</v>
        <stp/>
        <stp>EBOND_LDN|21121072</stp>
        <stp>-20271</stp>
        <stp>RMDS</stp>
        <stp/>
        <stp/>
        <tr r="K950" s="1"/>
      </tp>
      <tp t="s">
        <v>m</v>
        <stp/>
        <stp>EBOND_LDN|20201790</stp>
        <stp>-20268</stp>
        <stp>RMDS</stp>
        <stp/>
        <stp/>
        <tr r="I720" s="1"/>
      </tp>
      <tp t="s">
        <v>on</v>
        <stp/>
        <stp>EBOND_LDN|20201790</stp>
        <stp>-20271</stp>
        <stp>RMDS</stp>
        <stp/>
        <stp/>
        <tr r="K720" s="1"/>
      </tp>
      <tp t="s">
        <v>.3</v>
        <stp/>
        <stp>EBOND_LDN|20201790</stp>
        <stp>-20270</stp>
        <stp>RMDS</stp>
        <stp/>
        <stp/>
        <tr r="J720" s="1"/>
      </tp>
      <tp t="s">
        <v>.5</v>
        <stp/>
        <stp>EBOND_LDN|15812141</stp>
        <stp>-20270</stp>
        <stp>RMDS</stp>
        <stp/>
        <stp/>
        <tr r="J453" s="1"/>
      </tp>
      <tp t="s">
        <v>on</v>
        <stp/>
        <stp>EBOND_LDN|15812141</stp>
        <stp>-20271</stp>
        <stp>RMDS</stp>
        <stp/>
        <stp/>
        <tr r="K453" s="1"/>
      </tp>
      <tp>
        <v>79.060035242818998</v>
        <stp/>
        <stp>EBOND_LDN|17385210</stp>
        <stp>-18560</stp>
        <stp>RMDS</stp>
        <stp/>
        <stp/>
        <tr r="AR901" s="1"/>
      </tp>
      <tp>
        <v>75.996220668516997</v>
        <stp/>
        <stp>EBOND_LDN|17385210</stp>
        <stp>-18562</stp>
        <stp>RMDS</stp>
        <stp/>
        <stp/>
        <tr r="AS901" s="1"/>
      </tp>
      <tp t="s">
        <v>m</v>
        <stp/>
        <stp>EBOND_LDN|15812141</stp>
        <stp>-20268</stp>
        <stp>RMDS</stp>
        <stp/>
        <stp/>
        <tr r="I453" s="1"/>
      </tp>
      <tp t="s">
        <v>b</v>
        <stp/>
        <stp>EBOND_LDN|19442264</stp>
        <stp>-20268</stp>
        <stp>RMDS</stp>
        <stp/>
        <stp/>
        <tr r="I1186" s="1"/>
      </tp>
      <tp t="s">
        <v>-</v>
        <stp/>
        <stp>EBOND_LDN|19442264</stp>
        <stp>-20270</stp>
        <stp>RMDS</stp>
        <stp/>
        <stp/>
        <tr r="J1186" s="1"/>
      </tp>
      <tp t="s">
        <v>on</v>
        <stp/>
        <stp>EBOND_LDN|19442264</stp>
        <stp>-20271</stp>
        <stp>RMDS</stp>
        <stp/>
        <stp/>
        <tr r="K1186" s="1"/>
      </tp>
      <tp t="s">
        <v>on</v>
        <stp/>
        <stp>EBOND_LDN|19622752</stp>
        <stp>-20271</stp>
        <stp>RMDS</stp>
        <stp/>
        <stp/>
        <tr r="K809" s="1"/>
      </tp>
      <tp t="s">
        <v>0.3</v>
        <stp/>
        <stp>EBOND_LDN|19622752</stp>
        <stp>-20270</stp>
        <stp>RMDS</stp>
        <stp/>
        <stp/>
        <tr r="J809" s="1"/>
      </tp>
      <tp t="s">
        <v>m</v>
        <stp/>
        <stp>EBOND_LDN|19622752</stp>
        <stp>-20268</stp>
        <stp>RMDS</stp>
        <stp/>
        <stp/>
        <tr r="I809" s="1"/>
      </tp>
      <tp t="s">
        <v>on</v>
        <stp/>
        <stp>EBOND_LDN|13423352</stp>
        <stp>-20271</stp>
        <stp>RMDS</stp>
        <stp/>
        <stp/>
        <tr r="K534" s="1"/>
      </tp>
      <tp t="s">
        <v>on</v>
        <stp/>
        <stp>EBOND_LDN|15593549</stp>
        <stp>-20271</stp>
        <stp>RMDS</stp>
        <stp/>
        <stp/>
        <tr r="K802" s="1"/>
      </tp>
      <tp t="s">
        <v>.5</v>
        <stp/>
        <stp>EBOND_LDN|13423352</stp>
        <stp>-20270</stp>
        <stp>RMDS</stp>
        <stp/>
        <stp/>
        <tr r="J534" s="1"/>
      </tp>
      <tp t="s">
        <v>0.2</v>
        <stp/>
        <stp>EBOND_LDN|15593549</stp>
        <stp>-20270</stp>
        <stp>RMDS</stp>
        <stp/>
        <stp/>
        <tr r="J802" s="1"/>
      </tp>
      <tp t="s">
        <v>#N/A</v>
        <stp/>
        <stp>EBOND_LDN|17733743</stp>
        <stp>-20271</stp>
        <stp>RMDS</stp>
        <stp/>
        <stp/>
        <tr r="K19" s="1"/>
      </tp>
      <tp t="s">
        <v>#N/A</v>
        <stp/>
        <stp>EBOND_LDN|17733743</stp>
        <stp>-20270</stp>
        <stp>RMDS</stp>
        <stp/>
        <stp/>
        <tr r="J19" s="1"/>
      </tp>
      <tp t="s">
        <v>b</v>
        <stp/>
        <stp>EBOND_LDN|13423352</stp>
        <stp>-20268</stp>
        <stp>RMDS</stp>
        <stp/>
        <stp/>
        <tr r="I534" s="1"/>
      </tp>
      <tp t="s">
        <v>b</v>
        <stp/>
        <stp>EBOND_LDN|15593549</stp>
        <stp>-20268</stp>
        <stp>RMDS</stp>
        <stp/>
        <stp/>
        <tr r="I802" s="1"/>
      </tp>
      <tp t="s">
        <v>#N/A</v>
        <stp/>
        <stp>EBOND_LDN|17733743</stp>
        <stp>-20268</stp>
        <stp>RMDS</stp>
        <stp/>
        <stp/>
        <tr r="I19" s="1"/>
      </tp>
      <tp>
        <v>94.532464458774996</v>
        <stp/>
        <stp>EBOND_LDN|15384550</stp>
        <stp>-18560</stp>
        <stp>RMDS</stp>
        <stp/>
        <stp/>
        <tr r="AR156" s="1"/>
      </tp>
      <tp>
        <v>102.119796556553</v>
        <stp/>
        <stp>EBOND_LDN|16014649</stp>
        <stp>-18562</stp>
        <stp>RMDS</stp>
        <stp/>
        <stp/>
        <tr r="AS436" s="1"/>
      </tp>
      <tp>
        <v>82.938132225312003</v>
        <stp/>
        <stp>EBOND_LDN|15384550</stp>
        <stp>-18562</stp>
        <stp>RMDS</stp>
        <stp/>
        <stp/>
        <tr r="AS156" s="1"/>
      </tp>
      <tp>
        <v>108.01350079247599</v>
        <stp/>
        <stp>EBOND_LDN|16014649</stp>
        <stp>-18560</stp>
        <stp>RMDS</stp>
        <stp/>
        <stp/>
        <tr r="AR436" s="1"/>
      </tp>
      <tp t="s">
        <v>#N/A</v>
        <stp/>
        <stp>EBOND_LDN|17194151</stp>
        <stp>-18562</stp>
        <stp>RMDS</stp>
        <stp/>
        <stp/>
        <tr r="AS141" s="1"/>
      </tp>
      <tp t="s">
        <v>#N/A</v>
        <stp/>
        <stp>EBOND_LDN|17194151</stp>
        <stp>-18560</stp>
        <stp>RMDS</stp>
        <stp/>
        <stp/>
        <tr r="AR141" s="1"/>
      </tp>
      <tp t="s">
        <v>on</v>
        <stp/>
        <stp>EBOND_LDN|13593749</stp>
        <stp>-20271</stp>
        <stp>RMDS</stp>
        <stp/>
        <stp/>
        <tr r="K516" s="1"/>
      </tp>
      <tp t="s">
        <v>.5</v>
        <stp/>
        <stp>EBOND_LDN|13593749</stp>
        <stp>-20270</stp>
        <stp>RMDS</stp>
        <stp/>
        <stp/>
        <tr r="J516" s="1"/>
      </tp>
      <tp t="s">
        <v>m</v>
        <stp/>
        <stp>EBOND_LDN|13593749</stp>
        <stp>-20268</stp>
        <stp>RMDS</stp>
        <stp/>
        <stp/>
        <tr r="I516" s="1"/>
      </tp>
      <tp t="s">
        <v>b</v>
        <stp/>
        <stp>EBOND_LDN|12843944</stp>
        <stp>-20268</stp>
        <stp>RMDS</stp>
        <stp/>
        <stp/>
        <tr r="I944" s="1"/>
      </tp>
      <tp t="s">
        <v>0.7</v>
        <stp/>
        <stp>EBOND_LDN|12843944</stp>
        <stp>-20270</stp>
        <stp>RMDS</stp>
        <stp/>
        <stp/>
        <tr r="J944" s="1"/>
      </tp>
      <tp t="s">
        <v>on</v>
        <stp/>
        <stp>EBOND_LDN|12843944</stp>
        <stp>-20271</stp>
        <stp>RMDS</stp>
        <stp/>
        <stp/>
        <tr r="K944" s="1"/>
      </tp>
      <tp t="s">
        <v>on</v>
        <stp/>
        <stp>EBOND_LDN|20080898</stp>
        <stp>-20271</stp>
        <stp>RMDS</stp>
        <stp/>
        <stp/>
        <tr r="K644" s="1"/>
      </tp>
      <tp t="s">
        <v>.3</v>
        <stp/>
        <stp>EBOND_LDN|20080898</stp>
        <stp>-20270</stp>
        <stp>RMDS</stp>
        <stp/>
        <stp/>
        <tr r="J644" s="1"/>
      </tp>
      <tp t="s">
        <v>m</v>
        <stp/>
        <stp>EBOND_LDN|20080898</stp>
        <stp>-20268</stp>
        <stp>RMDS</stp>
        <stp/>
        <stp/>
        <tr r="I644" s="1"/>
      </tp>
      <tp t="s">
        <v>b</v>
        <stp/>
        <stp>EBOND_LDN|14233913</stp>
        <stp>-20268</stp>
        <stp>RMDS</stp>
        <stp/>
        <stp/>
        <tr r="I286" s="1"/>
      </tp>
      <tp t="s">
        <v>on</v>
        <stp/>
        <stp>EBOND_LDN|14233913</stp>
        <stp>-20271</stp>
        <stp>RMDS</stp>
        <stp/>
        <stp/>
        <tr r="K286" s="1"/>
      </tp>
      <tp t="s">
        <v>0.3</v>
        <stp/>
        <stp>EBOND_LDN|14233913</stp>
        <stp>-20270</stp>
        <stp>RMDS</stp>
        <stp/>
        <stp/>
        <tr r="J286" s="1"/>
      </tp>
    </main>
    <main first="bloomberg.rtd">
      <tp>
        <v>5.875</v>
        <stp/>
        <stp>##V3_BDPV12</stp>
        <stp>US345397VU41 @bgn  Corp</stp>
        <stp>coupon</stp>
        <stp>[AutoPrice 28.xlsm]front!R806C42</stp>
        <tr r="AP806" s="1"/>
      </tp>
    </main>
    <main first="connect.rtdsub">
      <tp t="s">
        <v>b</v>
        <stp/>
        <stp>EBOND_LDN|10200320</stp>
        <stp>-20268</stp>
        <stp>RMDS</stp>
        <stp/>
        <stp/>
        <tr r="I779" s="1"/>
      </tp>
      <tp t="s">
        <v>0.4</v>
        <stp/>
        <stp>EBOND_LDN|10200320</stp>
        <stp>-20270</stp>
        <stp>RMDS</stp>
        <stp/>
        <stp/>
        <tr r="J779" s="1"/>
      </tp>
      <tp t="s">
        <v>on</v>
        <stp/>
        <stp>EBOND_LDN|10200320</stp>
        <stp>-20271</stp>
        <stp>RMDS</stp>
        <stp/>
        <stp/>
        <tr r="K779" s="1"/>
      </tp>
      <tp t="s">
        <v>on</v>
        <stp/>
        <stp>EBOND_LDN|16360686</stp>
        <stp>-20271</stp>
        <stp>RMDS</stp>
        <stp/>
        <stp/>
        <tr r="K712" s="1"/>
      </tp>
      <tp t="s">
        <v>.35</v>
        <stp/>
        <stp>EBOND_LDN|16360686</stp>
        <stp>-20270</stp>
        <stp>RMDS</stp>
        <stp/>
        <stp/>
        <tr r="J712" s="1"/>
      </tp>
      <tp t="s">
        <v>ss</v>
        <stp/>
        <stp>EBOND_LDN|16360686</stp>
        <stp>-20268</stp>
        <stp>RMDS</stp>
        <stp/>
        <stp/>
        <tr r="I712" s="1"/>
      </tp>
      <tp>
        <v>119.54970901550899</v>
        <stp/>
        <stp>EBOND_LDN|21084720</stp>
        <stp>-18560</stp>
        <stp>RMDS</stp>
        <stp/>
        <stp/>
        <tr r="AR645" s="1"/>
      </tp>
      <tp>
        <v>114.800565626543</v>
        <stp/>
        <stp>EBOND_LDN|21084720</stp>
        <stp>-18562</stp>
        <stp>RMDS</stp>
        <stp/>
        <stp/>
        <tr r="AS645" s="1"/>
      </tp>
      <tp t="s">
        <v>.4</v>
        <stp/>
        <stp>EBOND_LDN|21173537</stp>
        <stp>-20270</stp>
        <stp>RMDS</stp>
        <stp/>
        <stp/>
        <tr r="J592" s="1"/>
      </tp>
      <tp t="s">
        <v>on</v>
        <stp/>
        <stp>EBOND_LDN|21173537</stp>
        <stp>-20271</stp>
        <stp>RMDS</stp>
        <stp/>
        <stp/>
        <tr r="K592" s="1"/>
      </tp>
      <tp t="s">
        <v>bb</v>
        <stp/>
        <stp>EBOND_LDN|14860166</stp>
        <stp>-20268</stp>
        <stp>RMDS</stp>
        <stp/>
        <stp/>
        <tr r="I495" s="1"/>
      </tp>
      <tp t="s">
        <v>0.25</v>
        <stp/>
        <stp>EBOND_LDN|16080268</stp>
        <stp>-20270</stp>
        <stp>RMDS</stp>
        <stp/>
        <stp/>
        <tr r="J955" s="1"/>
      </tp>
      <tp t="s">
        <v>on</v>
        <stp/>
        <stp>EBOND_LDN|16080268</stp>
        <stp>-20271</stp>
        <stp>RMDS</stp>
        <stp/>
        <stp/>
        <tr r="K955" s="1"/>
      </tp>
      <tp t="s">
        <v>m</v>
        <stp/>
        <stp>EBOND_LDN|21173537</stp>
        <stp>-20268</stp>
        <stp>RMDS</stp>
        <stp/>
        <stp/>
        <tr r="I592" s="1"/>
      </tp>
      <tp t="s">
        <v>1</v>
        <stp/>
        <stp>EBOND_LDN|14860166</stp>
        <stp>-20270</stp>
        <stp>RMDS</stp>
        <stp/>
        <stp/>
        <tr r="J495" s="1"/>
      </tp>
      <tp t="s">
        <v>b</v>
        <stp/>
        <stp>EBOND_LDN|16080268</stp>
        <stp>-20268</stp>
        <stp>RMDS</stp>
        <stp/>
        <stp/>
        <tr r="I955" s="1"/>
      </tp>
      <tp t="s">
        <v>on</v>
        <stp/>
        <stp>EBOND_LDN|14860166</stp>
        <stp>-20271</stp>
        <stp>RMDS</stp>
        <stp/>
        <stp/>
        <tr r="K495" s="1"/>
      </tp>
      <tp t="s">
        <v>b</v>
        <stp/>
        <stp>EBOND_LDN|21073897</stp>
        <stp>-20268</stp>
        <stp>RMDS</stp>
        <stp/>
        <stp/>
        <tr r="I161" s="1"/>
      </tp>
      <tp t="s">
        <v>on</v>
        <stp/>
        <stp>EBOND_LDN|21073897</stp>
        <stp>-20271</stp>
        <stp>RMDS</stp>
        <stp/>
        <stp/>
        <tr r="K161" s="1"/>
      </tp>
      <tp t="s">
        <v>.16</v>
        <stp/>
        <stp>EBOND_LDN|21073897</stp>
        <stp>-20270</stp>
        <stp>RMDS</stp>
        <stp/>
        <stp/>
        <tr r="J161" s="1"/>
      </tp>
      <tp>
        <v>86.906049183573998</v>
        <stp/>
        <stp>EBOND_LDN|21085230</stp>
        <stp>-18560</stp>
        <stp>RMDS</stp>
        <stp/>
        <stp/>
        <tr r="AR432" s="1"/>
      </tp>
      <tp>
        <v>80.215465919435005</v>
        <stp/>
        <stp>EBOND_LDN|21085230</stp>
        <stp>-18562</stp>
        <stp>RMDS</stp>
        <stp/>
        <stp/>
        <tr r="AS432" s="1"/>
      </tp>
      <tp t="s">
        <v>on</v>
        <stp/>
        <stp>EBOND_LDN|14511621</stp>
        <stp>-20271</stp>
        <stp>RMDS</stp>
        <stp/>
        <stp/>
        <tr r="K788" s="1"/>
      </tp>
      <tp t="s">
        <v>0.15</v>
        <stp/>
        <stp>EBOND_LDN|14511621</stp>
        <stp>-20270</stp>
        <stp>RMDS</stp>
        <stp/>
        <stp/>
        <tr r="J788" s="1"/>
      </tp>
      <tp t="s">
        <v>b</v>
        <stp/>
        <stp>EBOND_LDN|14511621</stp>
        <stp>-20268</stp>
        <stp>RMDS</stp>
        <stp/>
        <stp/>
        <tr r="I788" s="1"/>
      </tp>
      <tp t="s">
        <v>on</v>
        <stp/>
        <stp>EBOND_LDN|17311721</stp>
        <stp>-20271</stp>
        <stp>RMDS</stp>
        <stp/>
        <stp/>
        <tr r="K556" s="1"/>
      </tp>
      <tp t="s">
        <v>.4</v>
        <stp/>
        <stp>EBOND_LDN|17311721</stp>
        <stp>-20270</stp>
        <stp>RMDS</stp>
        <stp/>
        <stp/>
        <tr r="J556" s="1"/>
      </tp>
      <tp t="s">
        <v>m</v>
        <stp/>
        <stp>EBOND_LDN|17311721</stp>
        <stp>-20268</stp>
        <stp>RMDS</stp>
        <stp/>
        <stp/>
        <tr r="I556" s="1"/>
      </tp>
      <tp>
        <v>71.943139173831</v>
        <stp/>
        <stp>EBOND_LDN|10616709</stp>
        <stp>-18560</stp>
        <stp>RMDS</stp>
        <stp/>
        <stp/>
        <tr r="AR464" s="1"/>
      </tp>
      <tp t="s">
        <v>m</v>
        <stp/>
        <stp>EBOND_LDN|16651185</stp>
        <stp>-20268</stp>
        <stp>RMDS</stp>
        <stp/>
        <stp/>
        <tr r="I107" s="1"/>
      </tp>
      <tp>
        <v>62.911029383751</v>
        <stp/>
        <stp>EBOND_LDN|10616709</stp>
        <stp>-18562</stp>
        <stp>RMDS</stp>
        <stp/>
        <stp/>
        <tr r="AS464" s="1"/>
      </tp>
      <tp t="s">
        <v>1</v>
        <stp/>
        <stp>EBOND_LDN|16651185</stp>
        <stp>-20270</stp>
        <stp>RMDS</stp>
        <stp/>
        <stp/>
        <tr r="J107" s="1"/>
      </tp>
      <tp t="s">
        <v>on</v>
        <stp/>
        <stp>EBOND_LDN|16651185</stp>
        <stp>-20271</stp>
        <stp>RMDS</stp>
        <stp/>
        <stp/>
        <tr r="K107" s="1"/>
      </tp>
      <tp>
        <v>111.64204557004</v>
        <stp/>
        <stp>EBOND_LDN|21115759</stp>
        <stp>-18562</stp>
        <stp>RMDS</stp>
        <stp/>
        <stp/>
        <tr r="AS560" s="1"/>
      </tp>
      <tp>
        <v>117.475929393301</v>
        <stp/>
        <stp>EBOND_LDN|21115759</stp>
        <stp>-18560</stp>
        <stp>RMDS</stp>
        <stp/>
        <stp/>
        <tr r="AR560" s="1"/>
      </tp>
      <tp t="s">
        <v>m</v>
        <stp/>
        <stp>EBOND_LDN|13501640</stp>
        <stp>-20268</stp>
        <stp>RMDS</stp>
        <stp/>
        <stp/>
        <tr r="I448" s="1"/>
      </tp>
      <tp>
        <v>0</v>
        <stp/>
        <stp>EBOND_LDN|13696681</stp>
        <stp>-18560</stp>
        <stp>RMDS</stp>
        <stp/>
        <stp/>
        <tr r="AR815" s="1"/>
      </tp>
      <tp t="s">
        <v>0.5</v>
        <stp/>
        <stp>EBOND_LDN|13781798</stp>
        <stp>-20270</stp>
        <stp>RMDS</stp>
        <stp/>
        <stp/>
        <tr r="J958" s="1"/>
      </tp>
      <tp>
        <v>0</v>
        <stp/>
        <stp>EBOND_LDN|13696681</stp>
        <stp>-18562</stp>
        <stp>RMDS</stp>
        <stp/>
        <stp/>
        <tr r="AS815" s="1"/>
      </tp>
      <tp t="s">
        <v>on</v>
        <stp/>
        <stp>EBOND_LDN|13781798</stp>
        <stp>-20271</stp>
        <stp>RMDS</stp>
        <stp/>
        <stp/>
        <tr r="K958" s="1"/>
      </tp>
      <tp t="s">
        <v>m</v>
        <stp/>
        <stp>EBOND_LDN|13631683</stp>
        <stp>-20268</stp>
        <stp>RMDS</stp>
        <stp/>
        <stp/>
        <tr r="I202" s="1"/>
      </tp>
      <tp t="s">
        <v>.24</v>
        <stp/>
        <stp>EBOND_LDN|13631683</stp>
        <stp>-20270</stp>
        <stp>RMDS</stp>
        <stp/>
        <stp/>
        <tr r="J202" s="1"/>
      </tp>
      <tp t="s">
        <v>on</v>
        <stp/>
        <stp>EBOND_LDN|13631683</stp>
        <stp>-20271</stp>
        <stp>RMDS</stp>
        <stp/>
        <stp/>
        <tr r="K202" s="1"/>
      </tp>
      <tp t="s">
        <v>on</v>
        <stp/>
        <stp>EBOND_LDN|13501640</stp>
        <stp>-20271</stp>
        <stp>RMDS</stp>
        <stp/>
        <stp/>
        <tr r="K448" s="1"/>
      </tp>
      <tp t="s">
        <v>.5</v>
        <stp/>
        <stp>EBOND_LDN|13501640</stp>
        <stp>-20270</stp>
        <stp>RMDS</stp>
        <stp/>
        <stp/>
        <tr r="J448" s="1"/>
      </tp>
      <tp t="s">
        <v>m</v>
        <stp/>
        <stp>EBOND_LDN|13781798</stp>
        <stp>-20268</stp>
        <stp>RMDS</stp>
        <stp/>
        <stp/>
        <tr r="I958" s="1"/>
      </tp>
      <tp t="s">
        <v>bbb</v>
        <stp/>
        <stp>EBOND_LDN|17281868</stp>
        <stp>-20268</stp>
        <stp>RMDS</stp>
        <stp/>
        <stp/>
        <tr r="I1098" s="1"/>
      </tp>
      <tp t="s">
        <v>.5</v>
        <stp/>
        <stp>EBOND_LDN|17281868</stp>
        <stp>-20270</stp>
        <stp>RMDS</stp>
        <stp/>
        <stp/>
        <tr r="J1098" s="1"/>
      </tp>
      <tp t="s">
        <v>on</v>
        <stp/>
        <stp>EBOND_LDN|17281868</stp>
        <stp>-20271</stp>
        <stp>RMDS</stp>
        <stp/>
        <stp/>
        <tr r="K1098" s="1"/>
      </tp>
      <tp t="s">
        <v>m</v>
        <stp/>
        <stp>EBOND_LDN|15331893</stp>
        <stp>-20268</stp>
        <stp>RMDS</stp>
        <stp/>
        <stp/>
        <tr r="I656" s="1"/>
      </tp>
      <tp>
        <v>75.159726904844007</v>
        <stp/>
        <stp>EBOND_LDN|18586530</stp>
        <stp>-18560</stp>
        <stp>RMDS</stp>
        <stp/>
        <stp/>
        <tr r="AR31" s="1"/>
      </tp>
      <tp>
        <v>71.163330169348995</v>
        <stp/>
        <stp>EBOND_LDN|18586530</stp>
        <stp>-18562</stp>
        <stp>RMDS</stp>
        <stp/>
        <stp/>
        <tr r="AS31" s="1"/>
      </tp>
      <tp t="s">
        <v>.25</v>
        <stp/>
        <stp>EBOND_LDN|15331893</stp>
        <stp>-20270</stp>
        <stp>RMDS</stp>
        <stp/>
        <stp/>
        <tr r="J656" s="1"/>
      </tp>
      <tp t="s">
        <v>on</v>
        <stp/>
        <stp>EBOND_LDN|15331893</stp>
        <stp>-20271</stp>
        <stp>RMDS</stp>
        <stp/>
        <stp/>
        <tr r="K656" s="1"/>
      </tp>
      <tp t="s">
        <v>bb</v>
        <stp/>
        <stp>EBOND_LDN|20295179</stp>
        <stp>-20268</stp>
        <stp>RMDS</stp>
        <stp/>
        <stp/>
        <tr r="I974" s="1"/>
      </tp>
      <tp t="s">
        <v>s4</v>
        <stp/>
        <stp>EBOND_LDN|18096969</stp>
        <stp>-20268</stp>
        <stp>RMDS</stp>
        <stp/>
        <stp/>
        <tr r="I212" s="1"/>
      </tp>
      <tp t="s">
        <v>on</v>
        <stp/>
        <stp>EBOND_LDN|21275117</stp>
        <stp>-20271</stp>
        <stp>RMDS</stp>
        <stp/>
        <stp/>
        <tr r="K575" s="1"/>
      </tp>
      <tp t="s">
        <v>.2</v>
        <stp/>
        <stp>EBOND_LDN|21275117</stp>
        <stp>-20270</stp>
        <stp>RMDS</stp>
        <stp/>
        <stp/>
        <tr r="J575" s="1"/>
      </tp>
      <tp t="s">
        <v>on</v>
        <stp/>
        <stp>EBOND_LDN|15746524</stp>
        <stp>-20271</stp>
        <stp>RMDS</stp>
        <stp/>
        <stp/>
        <tr r="K536" s="1"/>
      </tp>
      <tp t="s">
        <v>.16</v>
        <stp/>
        <stp>EBOND_LDN|15746524</stp>
        <stp>-20270</stp>
        <stp>RMDS</stp>
        <stp/>
        <stp/>
        <tr r="J536" s="1"/>
      </tp>
      <tp t="s">
        <v>m</v>
        <stp/>
        <stp>EBOND_LDN|21275117</stp>
        <stp>-20268</stp>
        <stp>RMDS</stp>
        <stp/>
        <stp/>
        <tr r="I575" s="1"/>
      </tp>
      <tp t="s">
        <v>s</v>
        <stp/>
        <stp>EBOND_LDN|15746524</stp>
        <stp>-20268</stp>
        <stp>RMDS</stp>
        <stp/>
        <stp/>
        <tr r="I536" s="1"/>
      </tp>
      <tp>
        <v>117.366170280891</v>
        <stp/>
        <stp>EBOND_LDN|17311719</stp>
        <stp>-18560</stp>
        <stp>RMDS</stp>
        <stp/>
        <stp/>
        <tr r="AR559" s="1"/>
      </tp>
      <tp>
        <v>111.57003927399199</v>
        <stp/>
        <stp>EBOND_LDN|17311719</stp>
        <stp>-18562</stp>
        <stp>RMDS</stp>
        <stp/>
        <stp/>
        <tr r="AS559" s="1"/>
      </tp>
      <tp t="s">
        <v>on</v>
        <stp/>
        <stp>EBOND_LDN|20295179</stp>
        <stp>-20271</stp>
        <stp>RMDS</stp>
        <stp/>
        <stp/>
        <tr r="K974" s="1"/>
      </tp>
      <tp t="s">
        <v>0.5</v>
        <stp/>
        <stp>EBOND_LDN|20295179</stp>
        <stp>-20270</stp>
        <stp>RMDS</stp>
        <stp/>
        <stp/>
        <tr r="J974" s="1"/>
      </tp>
      <tp t="s">
        <v>.5</v>
        <stp/>
        <stp>EBOND_LDN|18096969</stp>
        <stp>-20270</stp>
        <stp>RMDS</stp>
        <stp/>
        <stp/>
        <tr r="J212" s="1"/>
      </tp>
      <tp t="s">
        <v>on</v>
        <stp/>
        <stp>EBOND_LDN|18096969</stp>
        <stp>-20271</stp>
        <stp>RMDS</stp>
        <stp/>
        <stp/>
        <tr r="K212" s="1"/>
      </tp>
      <tp t="s">
        <v>on</v>
        <stp/>
        <stp>EBOND_LDN|17926162</stp>
        <stp>-20271</stp>
        <stp>RMDS</stp>
        <stp/>
        <stp/>
        <tr r="K803" s="1"/>
      </tp>
      <tp t="s">
        <v>0.2</v>
        <stp/>
        <stp>EBOND_LDN|17926162</stp>
        <stp>-20270</stp>
        <stp>RMDS</stp>
        <stp/>
        <stp/>
        <tr r="J803" s="1"/>
      </tp>
      <tp t="s">
        <v>b</v>
        <stp/>
        <stp>EBOND_LDN|17926162</stp>
        <stp>-20268</stp>
        <stp>RMDS</stp>
        <stp/>
        <stp/>
        <tr r="I803" s="1"/>
      </tp>
      <tp t="s">
        <v>b</v>
        <stp/>
        <stp>EBOND_LDN|13696669</stp>
        <stp>-20268</stp>
        <stp>RMDS</stp>
        <stp/>
        <stp/>
        <tr r="I790" s="1"/>
      </tp>
      <tp t="s">
        <v>bbb</v>
        <stp/>
        <stp>EBOND_LDN|21145434</stp>
        <stp>-20268</stp>
        <stp>RMDS</stp>
        <stp/>
        <stp/>
        <tr r="I1269" s="1"/>
      </tp>
      <tp>
        <v>0</v>
        <stp/>
        <stp>EBOND_LDN|20282540</stp>
        <stp>-18560</stp>
        <stp>RMDS</stp>
        <stp/>
        <stp/>
        <tr r="AR1011" s="1"/>
      </tp>
      <tp>
        <v>0</v>
        <stp/>
        <stp>EBOND_LDN|20282540</stp>
        <stp>-18562</stp>
        <stp>RMDS</stp>
        <stp/>
        <stp/>
        <tr r="AS1011" s="1"/>
      </tp>
      <tp t="s">
        <v>0.2</v>
        <stp/>
        <stp>EBOND_LDN|13696669</stp>
        <stp>-20270</stp>
        <stp>RMDS</stp>
        <stp/>
        <stp/>
        <tr r="J790" s="1"/>
      </tp>
      <tp>
        <v>79.219986403991001</v>
        <stp/>
        <stp>EBOND_LDN|15381120</stp>
        <stp>-18562</stp>
        <stp>RMDS</stp>
        <stp/>
        <stp/>
        <tr r="AS1192" s="1"/>
      </tp>
      <tp t="s">
        <v>on</v>
        <stp/>
        <stp>EBOND_LDN|13696669</stp>
        <stp>-20271</stp>
        <stp>RMDS</stp>
        <stp/>
        <stp/>
        <tr r="K790" s="1"/>
      </tp>
      <tp>
        <v>102.311610060284</v>
        <stp/>
        <stp>EBOND_LDN|15381110</stp>
        <stp>-18560</stp>
        <stp>RMDS</stp>
        <stp/>
        <stp/>
        <tr r="AR1177" s="1"/>
      </tp>
      <tp>
        <v>85.019010824649996</v>
        <stp/>
        <stp>EBOND_LDN|15381120</stp>
        <stp>-18560</stp>
        <stp>RMDS</stp>
        <stp/>
        <stp/>
        <tr r="AR1192" s="1"/>
      </tp>
      <tp t="s">
        <v>.25</v>
        <stp/>
        <stp>EBOND_LDN|21145434</stp>
        <stp>-20270</stp>
        <stp>RMDS</stp>
        <stp/>
        <stp/>
        <tr r="J1269" s="1"/>
      </tp>
      <tp>
        <v>96.607802405187002</v>
        <stp/>
        <stp>EBOND_LDN|15381110</stp>
        <stp>-18562</stp>
        <stp>RMDS</stp>
        <stp/>
        <stp/>
        <tr r="AS1177" s="1"/>
      </tp>
      <tp t="s">
        <v>on</v>
        <stp/>
        <stp>EBOND_LDN|21145434</stp>
        <stp>-20271</stp>
        <stp>RMDS</stp>
        <stp/>
        <stp/>
        <tr r="K1269" s="1"/>
      </tp>
      <tp t="s">
        <v>-</v>
        <stp/>
        <stp>EBOND_LDN|19426382</stp>
        <stp>-20270</stp>
        <stp>RMDS</stp>
        <stp/>
        <stp/>
        <tr r="J785" s="1"/>
      </tp>
      <tp t="s">
        <v>on</v>
        <stp/>
        <stp>EBOND_LDN|19426382</stp>
        <stp>-20271</stp>
        <stp>RMDS</stp>
        <stp/>
        <stp/>
        <tr r="K785" s="1"/>
      </tp>
      <tp t="s">
        <v>-</v>
        <stp/>
        <stp>EBOND_LDN|19426382</stp>
        <stp>-20268</stp>
        <stp>RMDS</stp>
        <stp/>
        <stp/>
        <tr r="I785" s="1"/>
      </tp>
      <tp t="s">
        <v>2</v>
        <stp/>
        <stp>EBOND_LDN|16016881</stp>
        <stp>-20270</stp>
        <stp>RMDS</stp>
        <stp/>
        <stp/>
        <tr r="J204" s="1"/>
      </tp>
      <tp t="s">
        <v>on</v>
        <stp/>
        <stp>EBOND_LDN|16016881</stp>
        <stp>-20271</stp>
        <stp>RMDS</stp>
        <stp/>
        <stp/>
        <tr r="K204" s="1"/>
      </tp>
      <tp t="s">
        <v>m</v>
        <stp/>
        <stp>EBOND_LDN|16016881</stp>
        <stp>-20268</stp>
        <stp>RMDS</stp>
        <stp/>
        <stp/>
        <tr r="I204" s="1"/>
      </tp>
    </main>
    <main first="bloomberg.rtd">
      <tp>
        <v>5.75</v>
        <stp/>
        <stp>##V3_BDPV12</stp>
        <stp>US345397VR12 @bgn  Corp</stp>
        <stp>coupon</stp>
        <stp>[AutoPrice 28.xlsm]front!R805C42</stp>
        <tr r="AP805" s="1"/>
      </tp>
    </main>
    <main first="connect.rtdsub">
      <tp t="s">
        <v>s</v>
        <stp/>
        <stp>EBOND_LDN|17767446</stp>
        <stp>-20268</stp>
        <stp>RMDS</stp>
        <stp/>
        <stp/>
        <tr r="I441" s="1"/>
      </tp>
      <tp>
        <v>422.550038628881</v>
        <stp/>
        <stp>EBOND_LDN|21193221</stp>
        <stp>-18560</stp>
        <stp>RMDS</stp>
        <stp/>
        <stp/>
        <tr r="AR187" s="1"/>
      </tp>
      <tp t="s">
        <v>m</v>
        <stp/>
        <stp>EBOND_LDN|21194299</stp>
        <stp>-20268</stp>
        <stp>RMDS</stp>
        <stp/>
        <stp/>
        <tr r="I85" s="1"/>
      </tp>
      <tp>
        <v>406.23452002431202</v>
        <stp/>
        <stp>EBOND_LDN|21193221</stp>
        <stp>-18562</stp>
        <stp>RMDS</stp>
        <stp/>
        <stp/>
        <tr r="AS187" s="1"/>
      </tp>
      <tp t="s">
        <v>1</v>
        <stp/>
        <stp>EBOND_LDN|21194299</stp>
        <stp>-20270</stp>
        <stp>RMDS</stp>
        <stp/>
        <stp/>
        <tr r="J85" s="1"/>
      </tp>
      <tp t="s">
        <v>on</v>
        <stp/>
        <stp>EBOND_LDN|21194299</stp>
        <stp>-20271</stp>
        <stp>RMDS</stp>
        <stp/>
        <stp/>
        <tr r="K85" s="1"/>
      </tp>
      <tp>
        <v>224.25689184462499</v>
        <stp/>
        <stp>EBOND_LDN|17580580</stp>
        <stp>-18562</stp>
        <stp>RMDS</stp>
        <stp/>
        <stp/>
        <tr r="AS1030" s="1"/>
      </tp>
      <tp>
        <v>233.291943038499</v>
        <stp/>
        <stp>EBOND_LDN|17580580</stp>
        <stp>-18560</stp>
        <stp>RMDS</stp>
        <stp/>
        <stp/>
        <tr r="AR1030" s="1"/>
      </tp>
      <tp t="s">
        <v>on</v>
        <stp/>
        <stp>EBOND_LDN|17767446</stp>
        <stp>-20271</stp>
        <stp>RMDS</stp>
        <stp/>
        <stp/>
        <tr r="K441" s="1"/>
      </tp>
      <tp t="s">
        <v>.7</v>
        <stp/>
        <stp>EBOND_LDN|17767446</stp>
        <stp>-20270</stp>
        <stp>RMDS</stp>
        <stp/>
        <stp/>
        <tr r="J441" s="1"/>
      </tp>
      <tp t="s">
        <v>m</v>
        <stp/>
        <stp>EBOND_LDN|15277467</stp>
        <stp>-20268</stp>
        <stp>RMDS</stp>
        <stp/>
        <stp/>
        <tr r="I676" s="1"/>
      </tp>
      <tp t="s">
        <v>m</v>
        <stp/>
        <stp>EBOND_LDN|16047764</stp>
        <stp>-20268</stp>
        <stp>RMDS</stp>
        <stp/>
        <stp/>
        <tr r="I409" s="1"/>
      </tp>
      <tp t="s">
        <v>b</v>
        <stp/>
        <stp>EBOND_LDN|21074097</stp>
        <stp>-20268</stp>
        <stp>RMDS</stp>
        <stp/>
        <stp/>
        <tr r="I1165" s="1"/>
      </tp>
      <tp t="s">
        <v>on</v>
        <stp/>
        <stp>EBOND_LDN|21074097</stp>
        <stp>-20271</stp>
        <stp>RMDS</stp>
        <stp/>
        <stp/>
        <tr r="K1165" s="1"/>
      </tp>
      <tp t="s">
        <v>.35</v>
        <stp/>
        <stp>EBOND_LDN|21074097</stp>
        <stp>-20270</stp>
        <stp>RMDS</stp>
        <stp/>
        <stp/>
        <tr r="J1165" s="1"/>
      </tp>
      <tp t="s">
        <v>.2</v>
        <stp/>
        <stp>EBOND_LDN|15277467</stp>
        <stp>-20270</stp>
        <stp>RMDS</stp>
        <stp/>
        <stp/>
        <tr r="J676" s="1"/>
      </tp>
      <tp t="s">
        <v>on</v>
        <stp/>
        <stp>EBOND_LDN|15277467</stp>
        <stp>-20271</stp>
        <stp>RMDS</stp>
        <stp/>
        <stp/>
        <tr r="K676" s="1"/>
      </tp>
      <tp t="s">
        <v>.4</v>
        <stp/>
        <stp>EBOND_LDN|16047764</stp>
        <stp>-20270</stp>
        <stp>RMDS</stp>
        <stp/>
        <stp/>
        <tr r="J409" s="1"/>
      </tp>
      <tp t="s">
        <v>on</v>
        <stp/>
        <stp>EBOND_LDN|16047764</stp>
        <stp>-20271</stp>
        <stp>RMDS</stp>
        <stp/>
        <stp/>
        <tr r="K409" s="1"/>
      </tp>
      <tp t="s">
        <v/>
        <stp/>
        <stp>EBOND_LDN|10067706</stp>
        <stp>-20268</stp>
        <stp>RMDS</stp>
        <stp/>
        <stp/>
        <tr r="I339" s="1"/>
      </tp>
      <tp t="s">
        <v/>
        <stp/>
        <stp>EBOND_LDN|10067706</stp>
        <stp>-20270</stp>
        <stp>RMDS</stp>
        <stp/>
        <stp/>
        <tr r="J339" s="1"/>
      </tp>
      <tp t="s">
        <v/>
        <stp/>
        <stp>EBOND_LDN|10067706</stp>
        <stp>-20271</stp>
        <stp>RMDS</stp>
        <stp/>
        <stp/>
        <tr r="K339" s="1"/>
      </tp>
      <tp t="s">
        <v>-</v>
        <stp/>
        <stp>EBOND_LDN|17567206</stp>
        <stp>-20268</stp>
        <stp>RMDS</stp>
        <stp/>
        <stp/>
        <tr r="I1069" s="1"/>
      </tp>
      <tp>
        <v>162.862631730739</v>
        <stp/>
        <stp>EBOND_LDN|15580120</stp>
        <stp>-18560</stp>
        <stp>RMDS</stp>
        <stp/>
        <stp/>
        <tr r="AR1026" s="1"/>
      </tp>
      <tp t="s">
        <v>on</v>
        <stp/>
        <stp>EBOND_LDN|17567206</stp>
        <stp>-20271</stp>
        <stp>RMDS</stp>
        <stp/>
        <stp/>
        <tr r="K1069" s="1"/>
      </tp>
      <tp t="s">
        <v>-</v>
        <stp/>
        <stp>EBOND_LDN|17567206</stp>
        <stp>-20270</stp>
        <stp>RMDS</stp>
        <stp/>
        <stp/>
        <tr r="J1069" s="1"/>
      </tp>
      <tp>
        <v>151.35586180095001</v>
        <stp/>
        <stp>EBOND_LDN|15580120</stp>
        <stp>-18562</stp>
        <stp>RMDS</stp>
        <stp/>
        <stp/>
        <tr r="AS1026" s="1"/>
      </tp>
      <tp>
        <v>174.97001139290199</v>
        <stp/>
        <stp>EBOND_LDN|13700968</stp>
        <stp>-18562</stp>
        <stp>RMDS</stp>
        <stp/>
        <stp/>
        <tr r="AS541" s="1"/>
      </tp>
      <tp>
        <v>192.93226225391999</v>
        <stp/>
        <stp>EBOND_LDN|13700968</stp>
        <stp>-18560</stp>
        <stp>RMDS</stp>
        <stp/>
        <stp/>
        <tr r="AR541" s="1"/>
      </tp>
      <tp t="s">
        <v>m</v>
        <stp/>
        <stp>EBOND_LDN|21244894</stp>
        <stp>-20268</stp>
        <stp>RMDS</stp>
        <stp/>
        <stp/>
        <tr r="I108" s="1"/>
      </tp>
      <tp t="s">
        <v>on</v>
        <stp/>
        <stp>EBOND_LDN|21244894</stp>
        <stp>-20271</stp>
        <stp>RMDS</stp>
        <stp/>
        <stp/>
        <tr r="K108" s="1"/>
      </tp>
      <tp t="s">
        <v>1</v>
        <stp/>
        <stp>EBOND_LDN|21244894</stp>
        <stp>-20270</stp>
        <stp>RMDS</stp>
        <stp/>
        <stp/>
        <tr r="J108" s="1"/>
      </tp>
      <tp t="s">
        <v>bb</v>
        <stp/>
        <stp>EBOND_LDN|16584588</stp>
        <stp>-20268</stp>
        <stp>RMDS</stp>
        <stp/>
        <stp/>
        <tr r="I1203" s="1"/>
      </tp>
      <tp t="s">
        <v>m</v>
        <stp/>
        <stp>EBOND_LDN|13724092</stp>
        <stp>-20268</stp>
        <stp>RMDS</stp>
        <stp/>
        <stp/>
        <tr r="I144" s="1"/>
      </tp>
      <tp t="s">
        <v>on</v>
        <stp/>
        <stp>EBOND_LDN|16584588</stp>
        <stp>-20271</stp>
        <stp>RMDS</stp>
        <stp/>
        <stp/>
        <tr r="K1203" s="1"/>
      </tp>
      <tp t="s">
        <v>.7</v>
        <stp/>
        <stp>EBOND_LDN|16584588</stp>
        <stp>-20270</stp>
        <stp>RMDS</stp>
        <stp/>
        <stp/>
        <tr r="J1203" s="1"/>
      </tp>
      <tp t="s">
        <v>1</v>
        <stp/>
        <stp>EBOND_LDN|13724092</stp>
        <stp>-20270</stp>
        <stp>RMDS</stp>
        <stp/>
        <stp/>
        <tr r="J144" s="1"/>
      </tp>
      <tp t="s">
        <v>on</v>
        <stp/>
        <stp>EBOND_LDN|13724092</stp>
        <stp>-20271</stp>
        <stp>RMDS</stp>
        <stp/>
        <stp/>
        <tr r="K144" s="1"/>
      </tp>
      <tp t="s">
        <v>s</v>
        <stp/>
        <stp>EBOND_LDN|21117051</stp>
        <stp>-20268</stp>
        <stp>RMDS</stp>
        <stp/>
        <stp/>
        <tr r="I866" s="1"/>
      </tp>
      <tp t="s">
        <v>m</v>
        <stp/>
        <stp>EBOND_LDN|12474327</stp>
        <stp>-20268</stp>
        <stp>RMDS</stp>
        <stp/>
        <stp/>
        <tr r="I992" s="1"/>
      </tp>
      <tp t="s">
        <v>m</v>
        <stp/>
        <stp>EBOND_LDN|21117061</stp>
        <stp>-20268</stp>
        <stp>RMDS</stp>
        <stp/>
        <stp/>
        <tr r="I227" s="1"/>
      </tp>
      <tp t="s">
        <v>m</v>
        <stp/>
        <stp>EBOND_LDN|15394499</stp>
        <stp>-20268</stp>
        <stp>RMDS</stp>
        <stp/>
        <stp/>
        <tr r="I911" s="1"/>
      </tp>
      <tp t="s">
        <v>0.7</v>
        <stp/>
        <stp>EBOND_LDN|19584918</stp>
        <stp>-20270</stp>
        <stp>RMDS</stp>
        <stp/>
        <stp/>
        <tr r="J945" s="1"/>
      </tp>
      <tp>
        <v>122.02901894457401</v>
        <stp/>
        <stp>EBOND_LDN|10303158</stp>
        <stp>-18560</stp>
        <stp>RMDS</stp>
        <stp/>
        <stp/>
        <tr r="AR582" s="1"/>
      </tp>
      <tp t="s">
        <v>on</v>
        <stp/>
        <stp>EBOND_LDN|19584918</stp>
        <stp>-20271</stp>
        <stp>RMDS</stp>
        <stp/>
        <stp/>
        <tr r="K945" s="1"/>
      </tp>
      <tp t="s">
        <v>on</v>
        <stp/>
        <stp>EBOND_LDN|19584928</stp>
        <stp>-20271</stp>
        <stp>RMDS</stp>
        <stp/>
        <stp/>
        <tr r="K1179" s="1"/>
      </tp>
      <tp>
        <v>109.25399526975001</v>
        <stp/>
        <stp>EBOND_LDN|10303158</stp>
        <stp>-18562</stp>
        <stp>RMDS</stp>
        <stp/>
        <stp/>
        <tr r="AS582" s="1"/>
      </tp>
      <tp t="s">
        <v>.35</v>
        <stp/>
        <stp>EBOND_LDN|19584928</stp>
        <stp>-20270</stp>
        <stp>RMDS</stp>
        <stp/>
        <stp/>
        <tr r="J1179" s="1"/>
      </tp>
      <tp t="s">
        <v>0.5</v>
        <stp/>
        <stp>EBOND_LDN|15394499</stp>
        <stp>-20270</stp>
        <stp>RMDS</stp>
        <stp/>
        <stp/>
        <tr r="J911" s="1"/>
      </tp>
      <tp t="s">
        <v>on</v>
        <stp/>
        <stp>EBOND_LDN|15394499</stp>
        <stp>-20271</stp>
        <stp>RMDS</stp>
        <stp/>
        <stp/>
        <tr r="K911" s="1"/>
      </tp>
      <tp t="s">
        <v>b</v>
        <stp/>
        <stp>EBOND_LDN|19584918</stp>
        <stp>-20268</stp>
        <stp>RMDS</stp>
        <stp/>
        <stp/>
        <tr r="I945" s="1"/>
      </tp>
      <tp t="s">
        <v>bb</v>
        <stp/>
        <stp>EBOND_LDN|19584928</stp>
        <stp>-20268</stp>
        <stp>RMDS</stp>
        <stp/>
        <stp/>
        <tr r="I1179" s="1"/>
      </tp>
      <tp t="s">
        <v>0.3</v>
        <stp/>
        <stp>EBOND_LDN|21117051</stp>
        <stp>-20270</stp>
        <stp>RMDS</stp>
        <stp/>
        <stp/>
        <tr r="J866" s="1"/>
      </tp>
      <tp t="s">
        <v>on</v>
        <stp/>
        <stp>EBOND_LDN|21117051</stp>
        <stp>-20271</stp>
        <stp>RMDS</stp>
        <stp/>
        <stp/>
        <tr r="K866" s="1"/>
      </tp>
      <tp t="s">
        <v>0.2</v>
        <stp/>
        <stp>EBOND_LDN|12474327</stp>
        <stp>-20270</stp>
        <stp>RMDS</stp>
        <stp/>
        <stp/>
        <tr r="J992" s="1"/>
      </tp>
      <tp t="s">
        <v>on</v>
        <stp/>
        <stp>EBOND_LDN|21117061</stp>
        <stp>-20271</stp>
        <stp>RMDS</stp>
        <stp/>
        <stp/>
        <tr r="K227" s="1"/>
      </tp>
      <tp t="s">
        <v>on</v>
        <stp/>
        <stp>EBOND_LDN|12474327</stp>
        <stp>-20271</stp>
        <stp>RMDS</stp>
        <stp/>
        <stp/>
        <tr r="K992" s="1"/>
      </tp>
      <tp t="s">
        <v>0.7</v>
        <stp/>
        <stp>EBOND_LDN|21117061</stp>
        <stp>-20270</stp>
        <stp>RMDS</stp>
        <stp/>
        <stp/>
        <tr r="J227" s="1"/>
      </tp>
      <tp t="s">
        <v>0.4</v>
        <stp/>
        <stp>EBOND_LDN|17024142</stp>
        <stp>-20270</stp>
        <stp>RMDS</stp>
        <stp/>
        <stp/>
        <tr r="J1022" s="1"/>
      </tp>
      <tp t="s">
        <v>on</v>
        <stp/>
        <stp>EBOND_LDN|17024142</stp>
        <stp>-20271</stp>
        <stp>RMDS</stp>
        <stp/>
        <stp/>
        <tr r="K1022" s="1"/>
      </tp>
      <tp t="s">
        <v>m</v>
        <stp/>
        <stp>EBOND_LDN|17024142</stp>
        <stp>-20268</stp>
        <stp>RMDS</stp>
        <stp/>
        <stp/>
        <tr r="I1022" s="1"/>
      </tp>
      <tp t="s">
        <v>b</v>
        <stp/>
        <stp>EBOND_LDN|16564356</stp>
        <stp>-20268</stp>
        <stp>RMDS</stp>
        <stp/>
        <stp/>
        <tr r="I180" s="1"/>
      </tp>
      <tp t="s">
        <v>on</v>
        <stp/>
        <stp>EBOND_LDN|10574487</stp>
        <stp>-20271</stp>
        <stp>RMDS</stp>
        <stp/>
        <stp/>
        <tr r="K998" s="1"/>
      </tp>
      <tp t="s">
        <v>0.5</v>
        <stp/>
        <stp>EBOND_LDN|10574487</stp>
        <stp>-20270</stp>
        <stp>RMDS</stp>
        <stp/>
        <stp/>
        <tr r="J998" s="1"/>
      </tp>
      <tp t="s">
        <v>.72</v>
        <stp/>
        <stp>EBOND_LDN|16564356</stp>
        <stp>-20270</stp>
        <stp>RMDS</stp>
        <stp/>
        <stp/>
        <tr r="J180" s="1"/>
      </tp>
      <tp t="s">
        <v>on</v>
        <stp/>
        <stp>EBOND_LDN|16564356</stp>
        <stp>-20271</stp>
        <stp>RMDS</stp>
        <stp/>
        <stp/>
        <tr r="K180" s="1"/>
      </tp>
      <tp t="s">
        <v>m</v>
        <stp/>
        <stp>EBOND_LDN|10574487</stp>
        <stp>-20268</stp>
        <stp>RMDS</stp>
        <stp/>
        <stp/>
        <tr r="I998" s="1"/>
      </tp>
      <tp t="s">
        <v>m</v>
        <stp/>
        <stp>EBOND_LDN|19234023</stp>
        <stp>-20268</stp>
        <stp>RMDS</stp>
        <stp/>
        <stp/>
        <tr r="I864" s="1"/>
      </tp>
      <tp t="s">
        <v>0.2</v>
        <stp/>
        <stp>EBOND_LDN|19234023</stp>
        <stp>-20270</stp>
        <stp>RMDS</stp>
        <stp/>
        <stp/>
        <tr r="J864" s="1"/>
      </tp>
      <tp t="s">
        <v>on</v>
        <stp/>
        <stp>EBOND_LDN|19234023</stp>
        <stp>-20271</stp>
        <stp>RMDS</stp>
        <stp/>
        <stp/>
        <tr r="K864" s="1"/>
      </tp>
      <tp>
        <v>331.30672511152198</v>
        <stp/>
        <stp>EBOND_LDN|18683000</stp>
        <stp>-18560</stp>
        <stp>RMDS</stp>
        <stp/>
        <stp/>
        <tr r="AR147" s="1"/>
      </tp>
      <tp>
        <v>319.03147948687098</v>
        <stp/>
        <stp>EBOND_LDN|18683000</stp>
        <stp>-18562</stp>
        <stp>RMDS</stp>
        <stp/>
        <stp/>
        <tr r="AS147" s="1"/>
      </tp>
      <tp t="s">
        <v>0.30</v>
        <stp/>
        <stp>EBOND_LDN|18134493</stp>
        <stp>-20270</stp>
        <stp>RMDS</stp>
        <stp/>
        <stp/>
        <tr r="J359" s="1"/>
      </tp>
      <tp t="s">
        <v>on</v>
        <stp/>
        <stp>EBOND_LDN|18134493</stp>
        <stp>-20271</stp>
        <stp>RMDS</stp>
        <stp/>
        <stp/>
        <tr r="K359" s="1"/>
      </tp>
      <tp t="s">
        <v>m</v>
        <stp/>
        <stp>EBOND_LDN|18134503</stp>
        <stp>-20268</stp>
        <stp>RMDS</stp>
        <stp/>
        <stp/>
        <tr r="I416" s="1"/>
      </tp>
      <tp t="s">
        <v>b</v>
        <stp/>
        <stp>EBOND_LDN|18614581</stp>
        <stp>-20268</stp>
        <stp>RMDS</stp>
        <stp/>
        <stp/>
        <tr r="I874" s="1"/>
      </tp>
      <tp t="s">
        <v>0.15</v>
        <stp/>
        <stp>EBOND_LDN|18614581</stp>
        <stp>-20270</stp>
        <stp>RMDS</stp>
        <stp/>
        <stp/>
        <tr r="J874" s="1"/>
      </tp>
      <tp t="s">
        <v>on</v>
        <stp/>
        <stp>EBOND_LDN|18614581</stp>
        <stp>-20271</stp>
        <stp>RMDS</stp>
        <stp/>
        <stp/>
        <tr r="K874" s="1"/>
      </tp>
      <tp t="s">
        <v>bb</v>
        <stp/>
        <stp>EBOND_LDN|18134493</stp>
        <stp>-20268</stp>
        <stp>RMDS</stp>
        <stp/>
        <stp/>
        <tr r="I359" s="1"/>
      </tp>
      <tp t="s">
        <v>on</v>
        <stp/>
        <stp>EBOND_LDN|18134503</stp>
        <stp>-20271</stp>
        <stp>RMDS</stp>
        <stp/>
        <stp/>
        <tr r="K416" s="1"/>
      </tp>
      <tp t="s">
        <v>.34</v>
        <stp/>
        <stp>EBOND_LDN|18134503</stp>
        <stp>-20270</stp>
        <stp>RMDS</stp>
        <stp/>
        <stp/>
        <tr r="J416" s="1"/>
      </tp>
      <tp t="s">
        <v>.5</v>
        <stp/>
        <stp>EBOND_LDN|13205120</stp>
        <stp>-20270</stp>
        <stp>RMDS</stp>
        <stp/>
        <stp/>
        <tr r="J53" s="1"/>
      </tp>
      <tp>
        <v>93.848801005572</v>
        <stp/>
        <stp>EBOND_LDN|10212329</stp>
        <stp>-18562</stp>
        <stp>RMDS</stp>
        <stp/>
        <stp/>
        <tr r="AS1225" s="1"/>
      </tp>
      <tp t="s">
        <v>on</v>
        <stp/>
        <stp>EBOND_LDN|13205120</stp>
        <stp>-20271</stp>
        <stp>RMDS</stp>
        <stp/>
        <stp/>
        <tr r="K53" s="1"/>
      </tp>
      <tp>
        <v>102.35374693157701</v>
        <stp/>
        <stp>EBOND_LDN|10212329</stp>
        <stp>-18560</stp>
        <stp>RMDS</stp>
        <stp/>
        <stp/>
        <tr r="AR1225" s="1"/>
      </tp>
      <tp t="s">
        <v>m</v>
        <stp/>
        <stp>EBOND_LDN|13205120</stp>
        <stp>-20268</stp>
        <stp>RMDS</stp>
        <stp/>
        <stp/>
        <tr r="I53" s="1"/>
      </tp>
      <tp t="s">
        <v>#N/A</v>
        <stp/>
        <stp>EBOND_LDN|10212249</stp>
        <stp>-18560</stp>
        <stp>RMDS</stp>
        <stp/>
        <stp/>
        <tr r="AR218" s="1"/>
      </tp>
      <tp t="s">
        <v>#N/A</v>
        <stp/>
        <stp>EBOND_LDN|10212249</stp>
        <stp>-18562</stp>
        <stp>RMDS</stp>
        <stp/>
        <stp/>
        <tr r="AS218" s="1"/>
      </tp>
      <tp t="s">
        <v>on</v>
        <stp/>
        <stp>EBOND_LDN|18605870</stp>
        <stp>-20271</stp>
        <stp>RMDS</stp>
        <stp/>
        <stp/>
        <tr r="K1080" s="1"/>
      </tp>
      <tp t="s">
        <v>.75</v>
        <stp/>
        <stp>EBOND_LDN|18605870</stp>
        <stp>-20270</stp>
        <stp>RMDS</stp>
        <stp/>
        <stp/>
        <tr r="J1080" s="1"/>
      </tp>
      <tp t="s">
        <v>on</v>
        <stp/>
        <stp>EBOND_LDN|21266116</stp>
        <stp>-20271</stp>
        <stp>RMDS</stp>
        <stp/>
        <stp/>
        <tr r="K681" s="1"/>
      </tp>
      <tp t="s">
        <v>.26</v>
        <stp/>
        <stp>EBOND_LDN|21266116</stp>
        <stp>-20270</stp>
        <stp>RMDS</stp>
        <stp/>
        <stp/>
        <tr r="J681" s="1"/>
      </tp>
      <tp t="s">
        <v>b</v>
        <stp/>
        <stp>EBOND_LDN|18605870</stp>
        <stp>-20268</stp>
        <stp>RMDS</stp>
        <stp/>
        <stp/>
        <tr r="I1080" s="1"/>
      </tp>
      <tp t="s">
        <v>m</v>
        <stp/>
        <stp>EBOND_LDN|21266116</stp>
        <stp>-20268</stp>
        <stp>RMDS</stp>
        <stp/>
        <stp/>
        <tr r="I681" s="1"/>
      </tp>
      <tp t="s">
        <v>m</v>
        <stp/>
        <stp>EBOND_LDN|17385208</stp>
        <stp>-20268</stp>
        <stp>RMDS</stp>
        <stp/>
        <stp/>
        <tr r="I887" s="1"/>
      </tp>
      <tp t="s">
        <v>s</v>
        <stp/>
        <stp>EBOND_LDN|13195689</stp>
        <stp>-20268</stp>
        <stp>RMDS</stp>
        <stp/>
        <stp/>
        <tr r="I733" s="1"/>
      </tp>
      <tp>
        <v>254.62028641430101</v>
        <stp/>
        <stp>EBOND_LDN|17182210</stp>
        <stp>-18562</stp>
        <stp>RMDS</stp>
        <stp/>
        <stp/>
        <tr r="AS568" s="1"/>
      </tp>
      <tp>
        <v>265.656096706016</v>
        <stp/>
        <stp>EBOND_LDN|17182210</stp>
        <stp>-18560</stp>
        <stp>RMDS</stp>
        <stp/>
        <stp/>
        <tr r="AR568" s="1"/>
      </tp>
      <tp t="s">
        <v>on</v>
        <stp/>
        <stp>EBOND_LDN|13195689</stp>
        <stp>-20271</stp>
        <stp>RMDS</stp>
        <stp/>
        <stp/>
        <tr r="K733" s="1"/>
      </tp>
      <tp t="s">
        <v>.50</v>
        <stp/>
        <stp>EBOND_LDN|13195689</stp>
        <stp>-20270</stp>
        <stp>RMDS</stp>
        <stp/>
        <stp/>
        <tr r="J733" s="1"/>
      </tp>
      <tp t="s">
        <v>on</v>
        <stp/>
        <stp>EBOND_LDN|17385208</stp>
        <stp>-20271</stp>
        <stp>RMDS</stp>
        <stp/>
        <stp/>
        <tr r="K887" s="1"/>
      </tp>
      <tp t="s">
        <v>0.1</v>
        <stp/>
        <stp>EBOND_LDN|17385208</stp>
        <stp>-20270</stp>
        <stp>RMDS</stp>
        <stp/>
        <stp/>
        <tr r="J887" s="1"/>
      </tp>
      <tp>
        <v>95.972220247381003</v>
        <stp/>
        <stp>EBOND_LDN|12792891</stp>
        <stp>-18560</stp>
        <stp>RMDS</stp>
        <stp/>
        <stp/>
        <tr r="AR1208" s="1"/>
      </tp>
      <tp>
        <v>90.955983683626002</v>
        <stp/>
        <stp>EBOND_LDN|12792891</stp>
        <stp>-18562</stp>
        <stp>RMDS</stp>
        <stp/>
        <stp/>
        <tr r="AS1208" s="1"/>
      </tp>
    </main>
    <main first="bloomberg.rtd">
      <tp>
        <v>81.691134589142564</v>
        <stp/>
        <stp>##V3_BDPV12</stp>
        <stp>XS0992646918 @bgn  Corp</stp>
        <stp>asset_swap_spd_mid</stp>
        <stp>[AutoPrice 28.xlsm]front!R272C40</stp>
        <tr r="AN272" s="1"/>
      </tp>
      <tp>
        <v>44.338017541497294</v>
        <stp/>
        <stp>##V3_BDPV12</stp>
        <stp>XS0696856847 @bgn  Corp</stp>
        <stp>asset_swap_spd_mid</stp>
        <stp>[AutoPrice 28.xlsm]front!R687C40</stp>
        <tr r="AN687" s="1"/>
      </tp>
      <tp>
        <v>1.2680486732122631</v>
        <stp/>
        <stp>##V3_BDPV12</stp>
        <stp>XS0090078907 @bgn  Corp</stp>
        <stp>risk_mid</stp>
        <stp>[AutoPrice 28.xlsm]front!R13C36</stp>
        <tr r="AJ13" s="1"/>
      </tp>
      <tp>
        <v>6.2296379091698384</v>
        <stp/>
        <stp>##V3_BDPV12</stp>
        <stp>XS1041042828 @bgn  Corp</stp>
        <stp>risk_mid</stp>
        <stp>[AutoPrice 28.xlsm]front!R78C36</stp>
        <tr r="AJ78" s="1"/>
      </tp>
      <tp>
        <v>-3.3960628634470895</v>
        <stp/>
        <stp>##V3_BDPV12</stp>
        <stp>XS0372358902 @bgn  Corp</stp>
        <stp>asset_swap_spd_mid</stp>
        <stp>[AutoPrice 28.xlsm]front!R602C40</stp>
        <tr r="AN602" s="1"/>
      </tp>
      <tp>
        <v>2.6843439446537332</v>
        <stp/>
        <stp>##V3_BDPV12</stp>
        <stp>XS0211637839 @bgn  Corp</stp>
        <stp>risk_mid</stp>
        <stp>[AutoPrice 28.xlsm]front!R93C36</stp>
        <tr r="AJ93" s="1"/>
      </tp>
      <tp>
        <v>97.125272963981089</v>
        <stp/>
        <stp>##V3_BDPV12</stp>
        <stp>XS0999296006 @bgn  Corp</stp>
        <stp>asset_swap_spd_mid</stp>
        <stp>[AutoPrice 28.xlsm]front!R552C40</stp>
        <tr r="AN552" s="1"/>
      </tp>
      <tp>
        <v>0.70958422760014628</v>
        <stp/>
        <stp>##V3_BDPV12</stp>
        <stp>XS0750684929 @bgn  Corp</stp>
        <stp>risk_mid</stp>
        <stp>[AutoPrice 28.xlsm]front!R11C36</stp>
        <tr r="AJ11" s="1"/>
      </tp>
      <tp>
        <v>43.72309642845061</v>
        <stp/>
        <stp>##V3_BDPV12</stp>
        <stp>XS0967299016 @bgn  Corp</stp>
        <stp>asset_swap_spd_mid</stp>
        <stp>[AutoPrice 28.xlsm]front!R822C40</stp>
        <tr r="AN822" s="1"/>
      </tp>
      <tp>
        <v>209.60251941394819</v>
        <stp/>
        <stp>##V3_BDPV12</stp>
        <stp>XS1069439740 @bgn  Corp</stp>
        <stp>asset_swap_spd_mid</stp>
        <stp>[AutoPrice 28.xlsm]front!R108C40</stp>
        <tr r="AN108" s="1"/>
      </tp>
      <tp>
        <v>56.785745388128923</v>
        <stp/>
        <stp>##V3_BDPV12</stp>
        <stp>XS1069539291 @bgn  Corp</stp>
        <stp>asset_swap_spd_mid</stp>
        <stp>[AutoPrice 28.xlsm]front!R477C40</stp>
        <tr r="AN477" s="1"/>
      </tp>
      <tp>
        <v>181.25381078131571</v>
        <stp/>
        <stp>##V3_BDPV12</stp>
        <stp>XS0897406814 @bgn  Corp</stp>
        <stp>asset_swap_spd_mid</stp>
        <stp>[AutoPrice 28.xlsm]front!R153C40</stp>
        <tr r="AN153" s="1"/>
      </tp>
      <tp>
        <v>28.834143504074511</v>
        <stp/>
        <stp>##V3_BDPV12</stp>
        <stp>XS1069539374 @bgn  Corp</stp>
        <stp>asset_swap_spd_mid</stp>
        <stp>[AutoPrice 28.xlsm]front!R476C40</stp>
        <tr r="AN476" s="1"/>
      </tp>
      <tp>
        <v>-6.0158446849061313</v>
        <stp/>
        <stp>##V3_BDPV12</stp>
        <stp>XS0470518605 @bgn  Corp</stp>
        <stp>asset_swap_spd_mid</stp>
        <stp>[AutoPrice 28.xlsm]front!R881C40</stp>
        <tr r="AN881" s="1"/>
      </tp>
      <tp>
        <v>53.472644023427392</v>
        <stp/>
        <stp>##V3_BDPV12</stp>
        <stp>XS0690406243 @bgn  Corp</stp>
        <stp>asset_swap_spd_mid</stp>
        <stp>[AutoPrice 28.xlsm]front!R304C40</stp>
        <tr r="AN304" s="1"/>
      </tp>
      <tp>
        <v>75.975433506119344</v>
        <stp/>
        <stp>##V3_BDPV12</stp>
        <stp>XS0462999573 @bgn  Corp</stp>
        <stp>asset_swap_spd_mid</stp>
        <stp>[AutoPrice 28.xlsm]front!R694C40</stp>
        <tr r="AN694" s="1"/>
      </tp>
      <tp>
        <v>80.529276329408091</v>
        <stp/>
        <stp>##V3_BDPV12</stp>
        <stp>XS0593606121 @bgn  Corp</stp>
        <stp>asset_swap_spd_mid</stp>
        <stp>[AutoPrice 28.xlsm]front!R339C40</stp>
        <tr r="AN339" s="1"/>
      </tp>
      <tp>
        <v>63.728799896865311</v>
        <stp/>
        <stp>##V3_BDPV12</stp>
        <stp>XS0787527349 @bgn  Corp</stp>
        <stp>asset_swap_spd_mid</stp>
        <stp>[AutoPrice 28.xlsm]front!R558C40</stp>
        <tr r="AN558" s="1"/>
      </tp>
      <tp>
        <v>74.907028109511032</v>
        <stp/>
        <stp>##V3_BDPV12</stp>
        <stp>XS1076018131 @bgn  Corp</stp>
        <stp>asset_swap_spd_mid</stp>
        <stp>[AutoPrice 28.xlsm]front!R681C40</stp>
        <tr r="AN681" s="1"/>
      </tp>
      <tp>
        <v>55.763028700817685</v>
        <stp/>
        <stp>##V3_BDPV12</stp>
        <stp>XS0993266625 @bgn  Corp</stp>
        <stp>asset_swap_spd_mid</stp>
        <stp>[AutoPrice 28.xlsm]front!R485C40</stp>
        <tr r="AN485" s="1"/>
      </tp>
      <tp>
        <v>47.321890590655002</v>
        <stp/>
        <stp>##V3_BDPV12</stp>
        <stp>XS0497186758 @bgn  Corp</stp>
        <stp>asset_swap_spd_mid</stp>
        <stp>[AutoPrice 28.xlsm]front!R193C40</stp>
        <tr r="AN193" s="1"/>
      </tp>
      <tp>
        <v>80.972076107741685</v>
        <stp/>
        <stp>##V3_BDPV12</stp>
        <stp>XS0477568637 @bgn  Corp</stp>
        <stp>asset_swap_spd_mid</stp>
        <stp>[AutoPrice 28.xlsm]front!R173C40</stp>
        <tr r="AN173" s="1"/>
      </tp>
      <tp>
        <v>34.762572585847003</v>
        <stp/>
        <stp>##V3_BDPV12</stp>
        <stp>XS0362329517 @bgn  Corp</stp>
        <stp>asset_swap_spd_mid</stp>
        <stp>[AutoPrice 28.xlsm]front!R754C40</stp>
        <tr r="AN754" s="1"/>
      </tp>
      <tp>
        <v>47.724052170014573</v>
        <stp/>
        <stp>##V3_BDPV12</stp>
        <stp>XS0170798325 @bgn  Corp</stp>
        <stp>asset_swap_spd_mid</stp>
        <stp>[AutoPrice 28.xlsm]front!R300C40</stp>
        <tr r="AN300" s="1"/>
      </tp>
      <tp>
        <v>0.2630432597413801</v>
        <stp/>
        <stp>##V3_BDPV12</stp>
        <stp>XS0201168894 @bgn  Corp</stp>
        <stp>risk_mid</stp>
        <stp>[AutoPrice 28.xlsm]front!R79C36</stp>
        <tr r="AJ79" s="1"/>
      </tp>
      <tp>
        <v>38.155173817961916</v>
        <stp/>
        <stp>##V3_BDPV12</stp>
        <stp>XS0888827333 @bgn  Corp</stp>
        <stp>asset_swap_spd_mid</stp>
        <stp>[AutoPrice 28.xlsm]front!R800C40</stp>
        <tr r="AN800" s="1"/>
      </tp>
      <tp>
        <v>103.28137316931111</v>
        <stp/>
        <stp>##V3_BDPV12</stp>
        <stp>XS1076018305 @bgn  Corp</stp>
        <stp>asset_swap_spd_mid</stp>
        <stp>[AutoPrice 28.xlsm]front!R683C40</stp>
        <tr r="AN683" s="1"/>
      </tp>
      <tp>
        <v>44.687414657459456</v>
        <stp/>
        <stp>##V3_BDPV12</stp>
        <stp>XS0166179381 @bgn  Corp</stp>
        <stp>asset_swap_spd_mid</stp>
        <stp>[AutoPrice 28.xlsm]front!R615C40</stp>
        <tr r="AN615" s="1"/>
      </tp>
      <tp>
        <v>274.34192567821674</v>
        <stp/>
        <stp>##V3_BDPV12</stp>
        <stp>XS1064049767 @bgn  Corp</stp>
        <stp>asset_swap_spd_mid</stp>
        <stp>[AutoPrice 28.xlsm]front!R150C40</stp>
        <tr r="AN150" s="1"/>
      </tp>
      <tp>
        <v>45.156525419536209</v>
        <stp/>
        <stp>##V3_BDPV12</stp>
        <stp>XS0694766279 @bgn  Corp</stp>
        <stp>asset_swap_spd_mid</stp>
        <stp>[AutoPrice 28.xlsm]front!R426C40</stp>
        <tr r="AN426" s="1"/>
      </tp>
      <tp>
        <v>12.161269513982196</v>
        <stp/>
        <stp>##V3_BDPV12</stp>
        <stp>XS0495756537 @bgn  Corp</stp>
        <stp>asset_swap_spd_mid</stp>
        <stp>[AutoPrice 28.xlsm]front!R257C40</stp>
        <tr r="AN257" s="1"/>
      </tp>
      <tp>
        <v>38.819107311494903</v>
        <stp/>
        <stp>##V3_BDPV12</stp>
        <stp>XS0593606550 @bgn  Corp</stp>
        <stp>asset_swap_spd_mid</stp>
        <stp>[AutoPrice 28.xlsm]front!R337C40</stp>
        <tr r="AN337" s="1"/>
      </tp>
      <tp>
        <v>83.804258844757811</v>
        <stp/>
        <stp>##V3_BDPV12</stp>
        <stp>XS1067329570 @bgn  Corp</stp>
        <stp>asset_swap_spd_mid</stp>
        <stp>[AutoPrice 28.xlsm]front!R752C40</stp>
        <tr r="AN752" s="1"/>
      </tp>
      <tp>
        <v>11.900935412293645</v>
        <stp/>
        <stp>##V3_BDPV12</stp>
        <stp>XS0760139773 @bgn  Corp</stp>
        <stp>asset_swap_spd_mid</stp>
        <stp>[AutoPrice 28.xlsm]front!R202C40</stp>
        <tr r="AN202" s="1"/>
      </tp>
      <tp>
        <v>167.48160677205576</v>
        <stp/>
        <stp>##V3_BDPV12</stp>
        <stp>XS0162869076 @bgn  Corp</stp>
        <stp>asset_swap_spd_mid</stp>
        <stp>[AutoPrice 28.xlsm]front!R699C40</stp>
        <tr r="AN699" s="1"/>
      </tp>
      <tp>
        <v>125.81349560041411</v>
        <stp/>
        <stp>##V3_BDPV12</stp>
        <stp>XS0465889912 @bgn  Corp</stp>
        <stp>asset_swap_spd_mid</stp>
        <stp>[AutoPrice 28.xlsm]front!R812C40</stp>
        <tr r="AN812" s="1"/>
      </tp>
      <tp>
        <v>211.68353978676441</v>
        <stp/>
        <stp>##V3_BDPV12</stp>
        <stp>XS0177448288 @bgn  Corp</stp>
        <stp>asset_swap_spd_mid</stp>
        <stp>[AutoPrice 28.xlsm]front!R103C40</stp>
        <tr r="AN103" s="1"/>
      </tp>
      <tp>
        <v>28.566053117109099</v>
        <stp/>
        <stp>##V3_BDPV12</stp>
        <stp>XS0289507997 @bgn  Corp</stp>
        <stp>asset_swap_spd_mid</stp>
        <stp>[AutoPrice 28.xlsm]front!R728C40</stp>
        <tr r="AN728" s="1"/>
      </tp>
      <tp>
        <v>164.15804568157017</v>
        <stp/>
        <stp>##V3_BDPV12</stp>
        <stp>XS0972058175 @bgn  Corp</stp>
        <stp>asset_swap_spd_mid</stp>
        <stp>[AutoPrice 28.xlsm]front!R543C40</stp>
        <tr r="AN543" s="1"/>
      </tp>
      <tp t="s">
        <v>11/06/2014</v>
        <stp/>
        <stp>##V3_BDPV12</stp>
        <stp>DE000A1HG1L4 @bgn Corp</stp>
        <stp>LAST_UPDATE</stp>
        <stp>[AutoPrice 28.xlsm]front!R55C15</stp>
        <tr r="O55" s="1"/>
      </tp>
    </main>
    <main first="bloomberg.rtd">
      <tp t="s">
        <v>FIXED</v>
        <stp/>
        <stp>##V3_BDPV12</stp>
        <stp>XS0750684929 Corp</stp>
        <stp>cpn typ</stp>
        <stp>[AutoPrice 28.xlsm]front!R11C5</stp>
        <tr r="E11" s="1"/>
      </tp>
      <tp t="s">
        <v>FIXED</v>
        <stp/>
        <stp>##V3_BDPV12</stp>
        <stp>XS0805452405 Corp</stp>
        <stp>cpn typ</stp>
        <stp>[AutoPrice 28.xlsm]front!R49C5</stp>
        <tr r="E49" s="1"/>
      </tp>
    </main>
    <main first="bloomberg.rtd">
      <tp t="s">
        <v>FIXED</v>
        <stp/>
        <stp>##V3_BDPV12</stp>
        <stp>XS0918600668 Corp</stp>
        <stp>cpn typ</stp>
        <stp>[AutoPrice 28.xlsm]front!R66C5</stp>
        <tr r="E66" s="1"/>
      </tp>
    </main>
    <main first="bloomberg.rtd">
      <tp t="s">
        <v>FIXED</v>
        <stp/>
        <stp>##V3_BDPV12</stp>
        <stp>XS0218469962 Corp</stp>
        <stp>cpn typ</stp>
        <stp>[AutoPrice 28.xlsm]front!R59C5</stp>
        <tr r="E59" s="1"/>
      </tp>
    </main>
    <main first="bloomberg.rtd">
      <tp t="s">
        <v>FIXED</v>
        <stp/>
        <stp>##V3_BDPV12</stp>
        <stp>XS0874840845 Corp</stp>
        <stp>cpn typ</stp>
        <stp>[AutoPrice 28.xlsm]front!R34C5</stp>
        <tr r="E34" s="1"/>
      </tp>
    </main>
    <main first="bloomberg.rtd">
      <tp>
        <v>107.996</v>
        <stp/>
        <stp>##V3_BDPV12</stp>
        <stp>XS0319639745 @bval Corp</stp>
        <stp>LAST_PRICE</stp>
        <stp>[AutoPrice 28.xlsm]front!R44C16</stp>
        <tr r="P44" s="1"/>
      </tp>
      <tp>
        <v>3.25</v>
        <stp/>
        <stp>##V3_BDPV12</stp>
        <stp>XS0834385923 @cbbt  Corp</stp>
        <stp>coupon</stp>
        <stp>[AutoPrice 28.xlsm]front!R941C42</stp>
        <tr r="AP941" s="1"/>
      </tp>
    </main>
    <main first="connect.rtdsub">
      <tp>
        <v>-1000</v>
        <stp/>
        <stp>EBOND_POSITION|142977=17230598</stp>
        <stp>AMOUNT</stp>
        <stp>RMDS</stp>
        <stp/>
        <stp/>
        <tr r="G1246" s="1"/>
      </tp>
      <tp>
        <v>42000</v>
        <stp/>
        <stp>EBOND_POSITION|140433=11684311</stp>
        <stp>AMOUNT</stp>
        <stp>RMDS</stp>
        <stp/>
        <stp/>
        <tr r="G174" s="1"/>
      </tp>
      <tp>
        <v>0</v>
        <stp/>
        <stp>EBOND_POSITION|140433=20094980</stp>
        <stp>AMOUNT</stp>
        <stp>RMDS</stp>
        <stp/>
        <stp/>
        <tr r="G172" s="1"/>
      </tp>
      <tp>
        <v>0</v>
        <stp/>
        <stp>EBOND_POSITION|140433=19096180</stp>
        <stp>AMOUNT</stp>
        <stp>RMDS</stp>
        <stp/>
        <stp/>
        <tr r="G209" s="1"/>
      </tp>
      <tp>
        <v>0</v>
        <stp/>
        <stp>EBOND_POSITION|140142=15985371</stp>
        <stp>AMOUNT</stp>
        <stp>RMDS</stp>
        <stp/>
        <stp/>
        <tr r="G1211" s="1"/>
      </tp>
    </main>
    <main first="bloomberg.rtd">
      <tp>
        <v>4.25</v>
        <stp/>
        <stp>##V3_BDPV12</stp>
        <stp>US345397WF64 @bgn  Corp</stp>
        <stp>coupon</stp>
        <stp>[AutoPrice 28.xlsm]front!R807C42</stp>
        <tr r="AP807" s="1"/>
      </tp>
    </main>
    <main first="connect.rtdsub">
      <tp t="s">
        <v>on</v>
        <stp/>
        <stp>EBOND_LDN|21159584</stp>
        <stp>-20271</stp>
        <stp>RMDS</stp>
        <stp/>
        <stp/>
        <tr r="K596" s="1"/>
      </tp>
      <tp t="s">
        <v>.16</v>
        <stp/>
        <stp>EBOND_LDN|21159594</stp>
        <stp>-20270</stp>
        <stp>RMDS</stp>
        <stp/>
        <stp/>
        <tr r="J373" s="1"/>
      </tp>
      <tp t="s">
        <v>.25</v>
        <stp/>
        <stp>EBOND_LDN|21159584</stp>
        <stp>-20270</stp>
        <stp>RMDS</stp>
        <stp/>
        <stp/>
        <tr r="J596" s="1"/>
      </tp>
      <tp t="s">
        <v>on</v>
        <stp/>
        <stp>EBOND_LDN|21159594</stp>
        <stp>-20271</stp>
        <stp>RMDS</stp>
        <stp/>
        <stp/>
        <tr r="K373" s="1"/>
      </tp>
      <tp t="s">
        <v>m</v>
        <stp/>
        <stp>EBOND_LDN|21159594</stp>
        <stp>-20268</stp>
        <stp>RMDS</stp>
        <stp/>
        <stp/>
        <tr r="I373" s="1"/>
      </tp>
      <tp t="s">
        <v>m</v>
        <stp/>
        <stp>EBOND_LDN|21159584</stp>
        <stp>-20268</stp>
        <stp>RMDS</stp>
        <stp/>
        <stp/>
        <tr r="I596" s="1"/>
      </tp>
      <tp t="s">
        <v>on</v>
        <stp/>
        <stp>EBOND_LDN|21139982</stp>
        <stp>-20271</stp>
        <stp>RMDS</stp>
        <stp/>
        <stp/>
        <tr r="K780" s="1"/>
      </tp>
      <tp t="s">
        <v>.2</v>
        <stp/>
        <stp>EBOND_LDN|21139982</stp>
        <stp>-20270</stp>
        <stp>RMDS</stp>
        <stp/>
        <stp/>
        <tr r="J780" s="1"/>
      </tp>
      <tp t="s">
        <v>b</v>
        <stp/>
        <stp>EBOND_LDN|21139982</stp>
        <stp>-20268</stp>
        <stp>RMDS</stp>
        <stp/>
        <stp/>
        <tr r="I780" s="1"/>
      </tp>
      <tp t="s">
        <v>.5</v>
        <stp/>
        <stp>EBOND_LDN|20128453</stp>
        <stp>-20270</stp>
        <stp>RMDS</stp>
        <stp/>
        <stp/>
        <tr r="J1227" s="1"/>
      </tp>
      <tp t="s">
        <v>on</v>
        <stp/>
        <stp>EBOND_LDN|20128453</stp>
        <stp>-20271</stp>
        <stp>RMDS</stp>
        <stp/>
        <stp/>
        <tr r="K1227" s="1"/>
      </tp>
      <tp t="s">
        <v>b</v>
        <stp/>
        <stp>EBOND_LDN|20128453</stp>
        <stp>-20268</stp>
        <stp>RMDS</stp>
        <stp/>
        <stp/>
        <tr r="I1227" s="1"/>
      </tp>
      <tp t="s">
        <v>m</v>
        <stp/>
        <stp>EBOND_LDN|16248735</stp>
        <stp>-20268</stp>
        <stp>RMDS</stp>
        <stp/>
        <stp/>
        <tr r="I480" s="1"/>
      </tp>
      <tp t="s">
        <v>on</v>
        <stp/>
        <stp>EBOND_LDN|16248735</stp>
        <stp>-20271</stp>
        <stp>RMDS</stp>
        <stp/>
        <stp/>
        <tr r="K480" s="1"/>
      </tp>
      <tp t="s">
        <v>.7</v>
        <stp/>
        <stp>EBOND_LDN|16248735</stp>
        <stp>-20270</stp>
        <stp>RMDS</stp>
        <stp/>
        <stp/>
        <tr r="J480" s="1"/>
      </tp>
      <tp t="s">
        <v>b</v>
        <stp/>
        <stp>EBOND_LDN|10568737</stp>
        <stp>-20268</stp>
        <stp>RMDS</stp>
        <stp/>
        <stp/>
        <tr r="I798" s="1"/>
      </tp>
      <tp t="s">
        <v>.1</v>
        <stp/>
        <stp>EBOND_LDN|10568737</stp>
        <stp>-20270</stp>
        <stp>RMDS</stp>
        <stp/>
        <stp/>
        <tr r="J798" s="1"/>
      </tp>
      <tp t="s">
        <v>on</v>
        <stp/>
        <stp>EBOND_LDN|10568737</stp>
        <stp>-20271</stp>
        <stp>RMDS</stp>
        <stp/>
        <stp/>
        <tr r="K798" s="1"/>
      </tp>
      <tp t="s">
        <v>on</v>
        <stp/>
        <stp>EBOND_LDN|14498018</stp>
        <stp>-20271</stp>
        <stp>RMDS</stp>
        <stp/>
        <stp/>
        <tr r="K478" s="1"/>
      </tp>
      <tp t="s">
        <v>.44</v>
        <stp/>
        <stp>EBOND_LDN|14498018</stp>
        <stp>-20270</stp>
        <stp>RMDS</stp>
        <stp/>
        <stp/>
        <tr r="J478" s="1"/>
      </tp>
      <tp t="s">
        <v>bb</v>
        <stp/>
        <stp>EBOND_LDN|14498018</stp>
        <stp>-20268</stp>
        <stp>RMDS</stp>
        <stp/>
        <stp/>
        <tr r="I478" s="1"/>
      </tp>
      <tp t="s">
        <v>m</v>
        <stp/>
        <stp>EBOND_LDN|19238252</stp>
        <stp>-20268</stp>
        <stp>RMDS</stp>
        <stp/>
        <stp/>
        <tr r="I1051" s="1"/>
      </tp>
      <tp t="s">
        <v>on</v>
        <stp/>
        <stp>EBOND_LDN|19238252</stp>
        <stp>-20271</stp>
        <stp>RMDS</stp>
        <stp/>
        <stp/>
        <tr r="K1051" s="1"/>
      </tp>
      <tp t="s">
        <v>.5</v>
        <stp/>
        <stp>EBOND_LDN|19238252</stp>
        <stp>-20270</stp>
        <stp>RMDS</stp>
        <stp/>
        <stp/>
        <tr r="J1051" s="1"/>
      </tp>
      <tp t="s">
        <v>m</v>
        <stp/>
        <stp>EBOND_LDN|19078406</stp>
        <stp>-20268</stp>
        <stp>RMDS</stp>
        <stp/>
        <stp/>
        <tr r="I649" s="1"/>
      </tp>
      <tp t="s">
        <v>.15</v>
        <stp/>
        <stp>EBOND_LDN|19078406</stp>
        <stp>-20270</stp>
        <stp>RMDS</stp>
        <stp/>
        <stp/>
        <tr r="J649" s="1"/>
      </tp>
      <tp t="s">
        <v>on</v>
        <stp/>
        <stp>EBOND_LDN|19078406</stp>
        <stp>-20271</stp>
        <stp>RMDS</stp>
        <stp/>
        <stp/>
        <tr r="K649" s="1"/>
      </tp>
      <tp t="s">
        <v>off</v>
        <stp/>
        <stp>EBOND_LDN|13689339</stp>
        <stp>-20271</stp>
        <stp>RMDS</stp>
        <stp/>
        <stp/>
        <tr r="K1031" s="1"/>
      </tp>
      <tp t="s">
        <v>b</v>
        <stp/>
        <stp>EBOND_LDN|13689339</stp>
        <stp>-20270</stp>
        <stp>RMDS</stp>
        <stp/>
        <stp/>
        <tr r="J1031" s="1"/>
      </tp>
      <tp t="s">
        <v>-</v>
        <stp/>
        <stp>EBOND_LDN|13689339</stp>
        <stp>-20268</stp>
        <stp>RMDS</stp>
        <stp/>
        <stp/>
        <tr r="I1031" s="1"/>
      </tp>
      <tp t="s">
        <v>m</v>
        <stp/>
        <stp>EBOND_LDN|15489269</stp>
        <stp>-20268</stp>
        <stp>RMDS</stp>
        <stp/>
        <stp/>
        <tr r="I379" s="1"/>
      </tp>
      <tp t="s">
        <v>on</v>
        <stp/>
        <stp>EBOND_LDN|14299238</stp>
        <stp>-20271</stp>
        <stp>RMDS</stp>
        <stp/>
        <stp/>
        <tr r="K912" s="1"/>
      </tp>
      <tp t="s">
        <v>0.5</v>
        <stp/>
        <stp>EBOND_LDN|14299238</stp>
        <stp>-20270</stp>
        <stp>RMDS</stp>
        <stp/>
        <stp/>
        <tr r="J912" s="1"/>
      </tp>
      <tp t="s">
        <v>m</v>
        <stp/>
        <stp>EBOND_LDN|14299238</stp>
        <stp>-20268</stp>
        <stp>RMDS</stp>
        <stp/>
        <stp/>
        <tr r="I912" s="1"/>
      </tp>
      <tp t="s">
        <v>.7</v>
        <stp/>
        <stp>EBOND_LDN|15489269</stp>
        <stp>-20270</stp>
        <stp>RMDS</stp>
        <stp/>
        <stp/>
        <tr r="J379" s="1"/>
      </tp>
      <tp t="s">
        <v>on</v>
        <stp/>
        <stp>EBOND_LDN|15489269</stp>
        <stp>-20271</stp>
        <stp>RMDS</stp>
        <stp/>
        <stp/>
        <tr r="K379" s="1"/>
      </tp>
      <tp t="s">
        <v>on</v>
        <stp/>
        <stp>EBOND_LDN|19759364</stp>
        <stp>-20271</stp>
        <stp>RMDS</stp>
        <stp/>
        <stp/>
        <tr r="K1059" s="1"/>
      </tp>
      <tp t="s">
        <v>.6</v>
        <stp/>
        <stp>EBOND_LDN|19759364</stp>
        <stp>-20270</stp>
        <stp>RMDS</stp>
        <stp/>
        <stp/>
        <tr r="J1059" s="1"/>
      </tp>
      <tp t="s">
        <v>b</v>
        <stp/>
        <stp>EBOND_LDN|19759364</stp>
        <stp>-20268</stp>
        <stp>RMDS</stp>
        <stp/>
        <stp/>
        <tr r="I1059" s="1"/>
      </tp>
      <tp t="s">
        <v>bbb</v>
        <stp/>
        <stp>EBOND_LDN|10629963</stp>
        <stp>-20268</stp>
        <stp>RMDS</stp>
        <stp/>
        <stp/>
        <tr r="I885" s="1"/>
      </tp>
      <tp t="s">
        <v>on</v>
        <stp/>
        <stp>EBOND_LDN|10159824</stp>
        <stp>-20271</stp>
        <stp>RMDS</stp>
        <stp/>
        <stp/>
        <tr r="K670" s="1"/>
      </tp>
      <tp t="s">
        <v>.5</v>
        <stp/>
        <stp>EBOND_LDN|10159824</stp>
        <stp>-20270</stp>
        <stp>RMDS</stp>
        <stp/>
        <stp/>
        <tr r="J670" s="1"/>
      </tp>
      <tp t="s">
        <v>m</v>
        <stp/>
        <stp>EBOND_LDN|10159824</stp>
        <stp>-20268</stp>
        <stp>RMDS</stp>
        <stp/>
        <stp/>
        <tr r="I670" s="1"/>
      </tp>
      <tp t="s">
        <v>0.07</v>
        <stp/>
        <stp>EBOND_LDN|10629963</stp>
        <stp>-20270</stp>
        <stp>RMDS</stp>
        <stp/>
        <stp/>
        <tr r="J885" s="1"/>
      </tp>
      <tp t="s">
        <v>on</v>
        <stp/>
        <stp>EBOND_LDN|10629963</stp>
        <stp>-20271</stp>
        <stp>RMDS</stp>
        <stp/>
        <stp/>
        <tr r="K885" s="1"/>
      </tp>
      <tp>
        <v>68.913245291764994</v>
        <stp/>
        <stp>EBOND_LDN|15489731</stp>
        <stp>-18560</stp>
        <stp>RMDS</stp>
        <stp/>
        <stp/>
        <tr r="AR375" s="1"/>
      </tp>
      <tp>
        <v>63.806328276978</v>
        <stp/>
        <stp>EBOND_LDN|15489731</stp>
        <stp>-18562</stp>
        <stp>RMDS</stp>
        <stp/>
        <stp/>
        <tr r="AS375" s="1"/>
      </tp>
      <tp>
        <v>84.621607758384002</v>
        <stp/>
        <stp>EBOND_LDN|14498020</stp>
        <stp>-18560</stp>
        <stp>RMDS</stp>
        <stp/>
        <stp/>
        <tr r="AR481" s="1"/>
      </tp>
      <tp>
        <v>74.322938684380006</v>
        <stp/>
        <stp>EBOND_LDN|14498020</stp>
        <stp>-18562</stp>
        <stp>RMDS</stp>
        <stp/>
        <stp/>
        <tr r="AS481" s="1"/>
      </tp>
      <tp t="s">
        <v>on</v>
        <stp/>
        <stp>EBOND_LDN|12702261</stp>
        <stp>-20271</stp>
        <stp>RMDS</stp>
        <stp/>
        <stp/>
        <tr r="K773" s="1"/>
      </tp>
      <tp t="s">
        <v>0.15</v>
        <stp/>
        <stp>EBOND_LDN|12702261</stp>
        <stp>-20270</stp>
        <stp>RMDS</stp>
        <stp/>
        <stp/>
        <tr r="J773" s="1"/>
      </tp>
      <tp t="s">
        <v>b</v>
        <stp/>
        <stp>EBOND_LDN|19962837</stp>
        <stp>-20268</stp>
        <stp>RMDS</stp>
        <stp/>
        <stp/>
        <tr r="I1063" s="1"/>
      </tp>
      <tp t="s">
        <v>bb</v>
        <stp/>
        <stp>EBOND_LDN|12702261</stp>
        <stp>-20268</stp>
        <stp>RMDS</stp>
        <stp/>
        <stp/>
        <tr r="I773" s="1"/>
      </tp>
      <tp t="s">
        <v>.5</v>
        <stp/>
        <stp>EBOND_LDN|19962837</stp>
        <stp>-20270</stp>
        <stp>RMDS</stp>
        <stp/>
        <stp/>
        <tr r="J1063" s="1"/>
      </tp>
      <tp t="s">
        <v>on</v>
        <stp/>
        <stp>EBOND_LDN|19962837</stp>
        <stp>-20271</stp>
        <stp>RMDS</stp>
        <stp/>
        <stp/>
        <tr r="K1063" s="1"/>
      </tp>
      <tp>
        <v>45.749740093617</v>
        <stp/>
        <stp>EBOND_LDN|15485561</stp>
        <stp>-18560</stp>
        <stp>RMDS</stp>
        <stp/>
        <stp/>
        <tr r="AR15" s="1"/>
      </tp>
      <tp>
        <v>36.766171111384999</v>
        <stp/>
        <stp>EBOND_LDN|15485561</stp>
        <stp>-18562</stp>
        <stp>RMDS</stp>
        <stp/>
        <stp/>
        <tr r="AS15" s="1"/>
      </tp>
      <tp t="s">
        <v>on</v>
        <stp/>
        <stp>EBOND_LDN|12042435</stp>
        <stp>-20271</stp>
        <stp>RMDS</stp>
        <stp/>
        <stp/>
        <tr r="K426" s="1"/>
      </tp>
      <tp t="s">
        <v>.32</v>
        <stp/>
        <stp>EBOND_LDN|12042435</stp>
        <stp>-20270</stp>
        <stp>RMDS</stp>
        <stp/>
        <stp/>
        <tr r="J426" s="1"/>
      </tp>
      <tp>
        <v>92.114206066484002</v>
        <stp/>
        <stp>EBOND_LDN|17585011</stp>
        <stp>-18562</stp>
        <stp>RMDS</stp>
        <stp/>
        <stp/>
        <tr r="AS66" s="1"/>
      </tp>
      <tp>
        <v>99.499398007945004</v>
        <stp/>
        <stp>EBOND_LDN|17585011</stp>
        <stp>-18560</stp>
        <stp>RMDS</stp>
        <stp/>
        <stp/>
        <tr r="AR66" s="1"/>
      </tp>
      <tp t="s">
        <v>m</v>
        <stp/>
        <stp>EBOND_LDN|12042435</stp>
        <stp>-20268</stp>
        <stp>RMDS</stp>
        <stp/>
        <stp/>
        <tr r="I426" s="1"/>
      </tp>
      <tp>
        <v>66.866298152856999</v>
        <stp/>
        <stp>EBOND_LDN|15985371</stp>
        <stp>-18560</stp>
        <stp>RMDS</stp>
        <stp/>
        <stp/>
        <tr r="AR1211" s="1"/>
      </tp>
      <tp>
        <v>52.812003066285001</v>
        <stp/>
        <stp>EBOND_LDN|15985371</stp>
        <stp>-18562</stp>
        <stp>RMDS</stp>
        <stp/>
        <stp/>
        <tr r="AS1211" s="1"/>
      </tp>
      <tp t="s">
        <v>on</v>
        <stp/>
        <stp>EBOND_LDN|19182349</stp>
        <stp>-20271</stp>
        <stp>RMDS</stp>
        <stp/>
        <stp/>
        <tr r="K1164" s="1"/>
      </tp>
      <tp t="s">
        <v>.35</v>
        <stp/>
        <stp>EBOND_LDN|19182349</stp>
        <stp>-20270</stp>
        <stp>RMDS</stp>
        <stp/>
        <stp/>
        <tr r="J1164" s="1"/>
      </tp>
      <tp t="s">
        <v>b</v>
        <stp/>
        <stp>EBOND_LDN|19182349</stp>
        <stp>-20268</stp>
        <stp>RMDS</stp>
        <stp/>
        <stp/>
        <tr r="I1164" s="1"/>
      </tp>
      <tp t="s">
        <v>m</v>
        <stp/>
        <stp>EBOND_LDN|19152634</stp>
        <stp>-20268</stp>
        <stp>RMDS</stp>
        <stp/>
        <stp/>
        <tr r="I333" s="1"/>
      </tp>
      <tp t="s">
        <v>0.65</v>
        <stp/>
        <stp>EBOND_LDN|19152634</stp>
        <stp>-20270</stp>
        <stp>RMDS</stp>
        <stp/>
        <stp/>
        <tr r="J333" s="1"/>
      </tp>
      <tp t="s">
        <v>on</v>
        <stp/>
        <stp>EBOND_LDN|19152634</stp>
        <stp>-20271</stp>
        <stp>RMDS</stp>
        <stp/>
        <stp/>
        <tr r="K333" s="1"/>
      </tp>
      <tp t="s">
        <v>on</v>
        <stp/>
        <stp>EBOND_LDN|19112560</stp>
        <stp>-20271</stp>
        <stp>RMDS</stp>
        <stp/>
        <stp/>
        <tr r="K1267" s="1"/>
      </tp>
      <tp t="s">
        <v>.26</v>
        <stp/>
        <stp>EBOND_LDN|19482529</stp>
        <stp>-20270</stp>
        <stp>RMDS</stp>
        <stp/>
        <stp/>
        <tr r="J510" s="1"/>
      </tp>
      <tp t="s">
        <v>.25</v>
        <stp/>
        <stp>EBOND_LDN|19112560</stp>
        <stp>-20270</stp>
        <stp>RMDS</stp>
        <stp/>
        <stp/>
        <tr r="J1267" s="1"/>
      </tp>
      <tp t="s">
        <v>on</v>
        <stp/>
        <stp>EBOND_LDN|19482529</stp>
        <stp>-20271</stp>
        <stp>RMDS</stp>
        <stp/>
        <stp/>
        <tr r="K510" s="1"/>
      </tp>
      <tp t="s">
        <v>m</v>
        <stp/>
        <stp>EBOND_LDN|19482529</stp>
        <stp>-20268</stp>
        <stp>RMDS</stp>
        <stp/>
        <stp/>
        <tr r="I510" s="1"/>
      </tp>
      <tp t="s">
        <v>bbb</v>
        <stp/>
        <stp>EBOND_LDN|19112560</stp>
        <stp>-20268</stp>
        <stp>RMDS</stp>
        <stp/>
        <stp/>
        <tr r="I1267" s="1"/>
      </tp>
      <tp t="s">
        <v>m</v>
        <stp/>
        <stp>EBOND_LDN|20390318</stp>
        <stp>-20268</stp>
        <stp>RMDS</stp>
        <stp/>
        <stp/>
        <tr r="I522" s="1"/>
      </tp>
      <tp t="s">
        <v>m</v>
        <stp/>
        <stp>EBOND_LDN|10803321</stp>
        <stp>-20268</stp>
        <stp>RMDS</stp>
        <stp/>
        <stp/>
        <tr r="I503" s="1"/>
      </tp>
      <tp t="s">
        <v>.35</v>
        <stp/>
        <stp>EBOND_LDN|10803321</stp>
        <stp>-20270</stp>
        <stp>RMDS</stp>
        <stp/>
        <stp/>
        <tr r="J503" s="1"/>
      </tp>
      <tp t="s">
        <v>on</v>
        <stp/>
        <stp>EBOND_LDN|10803321</stp>
        <stp>-20271</stp>
        <stp>RMDS</stp>
        <stp/>
        <stp/>
        <tr r="K503" s="1"/>
      </tp>
      <tp t="s">
        <v>.6</v>
        <stp/>
        <stp>EBOND_LDN|20390318</stp>
        <stp>-20270</stp>
        <stp>RMDS</stp>
        <stp/>
        <stp/>
        <tr r="J522" s="1"/>
      </tp>
      <tp t="s">
        <v>on</v>
        <stp/>
        <stp>EBOND_LDN|20390318</stp>
        <stp>-20271</stp>
        <stp>RMDS</stp>
        <stp/>
        <stp/>
        <tr r="K522" s="1"/>
      </tp>
      <tp>
        <v>178.36001381745601</v>
        <stp/>
        <stp>EBOND_LDN|11684311</stp>
        <stp>-18560</stp>
        <stp>RMDS</stp>
        <stp/>
        <stp/>
        <tr r="AR174" s="1"/>
      </tp>
      <tp>
        <v>160.56055136421</v>
        <stp/>
        <stp>EBOND_LDN|11684311</stp>
        <stp>-18562</stp>
        <stp>RMDS</stp>
        <stp/>
        <stp/>
        <tr r="AS174" s="1"/>
      </tp>
      <tp t="s">
        <v/>
        <stp/>
        <stp>EBOND_LDN|21110010</stp>
        <stp>-20268</stp>
        <stp>RMDS</stp>
        <stp/>
        <stp/>
        <tr r="I867" s="1"/>
      </tp>
      <tp>
        <v>63.332914524246</v>
        <stp/>
        <stp>EBOND_LDN|14314548</stp>
        <stp>-18560</stp>
        <stp>RMDS</stp>
        <stp/>
        <stp/>
        <tr r="AR993" s="1"/>
      </tp>
      <tp>
        <v>146.688494922866</v>
        <stp/>
        <stp>EBOND_LDN|21117068</stp>
        <stp>-18560</stp>
        <stp>RMDS</stp>
        <stp/>
        <stp/>
        <tr r="AR506" s="1"/>
      </tp>
      <tp>
        <v>77.020703777829993</v>
        <stp/>
        <stp>EBOND_LDN|21117058</stp>
        <stp>-18562</stp>
        <stp>RMDS</stp>
        <stp/>
        <stp/>
        <tr r="AS226" s="1"/>
      </tp>
      <tp>
        <v>59.312006376496001</v>
        <stp/>
        <stp>EBOND_LDN|14314548</stp>
        <stp>-18562</stp>
        <stp>RMDS</stp>
        <stp/>
        <stp/>
        <tr r="AS993" s="1"/>
      </tp>
      <tp>
        <v>142.573900367455</v>
        <stp/>
        <stp>EBOND_LDN|21117068</stp>
        <stp>-18562</stp>
        <stp>RMDS</stp>
        <stp/>
        <stp/>
        <tr r="AS506" s="1"/>
      </tp>
      <tp>
        <v>84.186776440225003</v>
        <stp/>
        <stp>EBOND_LDN|21117058</stp>
        <stp>-18560</stp>
        <stp>RMDS</stp>
        <stp/>
        <stp/>
        <tr r="AR226" s="1"/>
      </tp>
      <tp t="s">
        <v/>
        <stp/>
        <stp>EBOND_LDN|21110010</stp>
        <stp>-20270</stp>
        <stp>RMDS</stp>
        <stp/>
        <stp/>
        <tr r="J867" s="1"/>
      </tp>
      <tp t="s">
        <v/>
        <stp/>
        <stp>EBOND_LDN|21110010</stp>
        <stp>-20271</stp>
        <stp>RMDS</stp>
        <stp/>
        <stp/>
        <tr r="K867" s="1"/>
      </tp>
      <tp t="s">
        <v>.4</v>
        <stp/>
        <stp>EBOND_LDN|16213220</stp>
        <stp>-20270</stp>
        <stp>RMDS</stp>
        <stp/>
        <stp/>
        <tr r="J1087" s="1"/>
      </tp>
      <tp t="s">
        <v>on</v>
        <stp/>
        <stp>EBOND_LDN|16213220</stp>
        <stp>-20271</stp>
        <stp>RMDS</stp>
        <stp/>
        <stp/>
        <tr r="K1087" s="1"/>
      </tp>
      <tp t="s">
        <v>m</v>
        <stp/>
        <stp>EBOND_LDN|16213220</stp>
        <stp>-20268</stp>
        <stp>RMDS</stp>
        <stp/>
        <stp/>
        <tr r="I1087" s="1"/>
      </tp>
      <tp t="s">
        <v>b</v>
        <stp/>
        <stp>EBOND_LDN|21250814</stp>
        <stp>-20268</stp>
        <stp>RMDS</stp>
        <stp/>
        <stp/>
        <tr r="I437" s="1"/>
      </tp>
      <tp t="s">
        <v>on</v>
        <stp/>
        <stp>EBOND_LDN|21250814</stp>
        <stp>-20271</stp>
        <stp>RMDS</stp>
        <stp/>
        <stp/>
        <tr r="K437" s="1"/>
      </tp>
      <tp t="s">
        <v>.5</v>
        <stp/>
        <stp>EBOND_LDN|21250814</stp>
        <stp>-20270</stp>
        <stp>RMDS</stp>
        <stp/>
        <stp/>
        <tr r="J437" s="1"/>
      </tp>
      <tp t="s">
        <v>1</v>
        <stp/>
        <stp>EBOND_LDN|15200581</stp>
        <stp>-20270</stp>
        <stp>RMDS</stp>
        <stp/>
        <stp/>
        <tr r="J119" s="1"/>
      </tp>
      <tp t="s">
        <v>on</v>
        <stp/>
        <stp>EBOND_LDN|15200581</stp>
        <stp>-20271</stp>
        <stp>RMDS</stp>
        <stp/>
        <stp/>
        <tr r="K119" s="1"/>
      </tp>
      <tp t="s">
        <v>on</v>
        <stp/>
        <stp>EBOND_LDN|10810090</stp>
        <stp>-20271</stp>
        <stp>RMDS</stp>
        <stp/>
        <stp/>
        <tr r="K1131" s="1"/>
      </tp>
      <tp t="s">
        <v>m</v>
        <stp/>
        <stp>EBOND_LDN|21183099</stp>
        <stp>-20268</stp>
        <stp>RMDS</stp>
        <stp/>
        <stp/>
        <tr r="I914" s="1"/>
      </tp>
      <tp t="s">
        <v>.5</v>
        <stp/>
        <stp>EBOND_LDN|10810090</stp>
        <stp>-20270</stp>
        <stp>RMDS</stp>
        <stp/>
        <stp/>
        <tr r="J1131" s="1"/>
      </tp>
      <tp t="s">
        <v>0.2</v>
        <stp/>
        <stp>EBOND_LDN|10580019</stp>
        <stp>-20270</stp>
        <stp>RMDS</stp>
        <stp/>
        <stp/>
        <tr r="J855" s="1"/>
      </tp>
      <tp t="s">
        <v>ss</v>
        <stp/>
        <stp>EBOND_LDN|14440585</stp>
        <stp>-20268</stp>
        <stp>RMDS</stp>
        <stp/>
        <stp/>
        <tr r="I710" s="1"/>
      </tp>
      <tp t="s">
        <v>on</v>
        <stp/>
        <stp>EBOND_LDN|10580019</stp>
        <stp>-20271</stp>
        <stp>RMDS</stp>
        <stp/>
        <stp/>
        <tr r="K855" s="1"/>
      </tp>
      <tp t="s">
        <v>-</v>
        <stp/>
        <stp>EBOND_LDN|21183099</stp>
        <stp>-20270</stp>
        <stp>RMDS</stp>
        <stp/>
        <stp/>
        <tr r="J914" s="1"/>
      </tp>
      <tp t="s">
        <v>b</v>
        <stp/>
        <stp>EBOND_LDN|10810090</stp>
        <stp>-20268</stp>
        <stp>RMDS</stp>
        <stp/>
        <stp/>
        <tr r="I1131" s="1"/>
      </tp>
      <tp t="s">
        <v>on</v>
        <stp/>
        <stp>EBOND_LDN|21183099</stp>
        <stp>-20271</stp>
        <stp>RMDS</stp>
        <stp/>
        <stp/>
        <tr r="K914" s="1"/>
      </tp>
      <tp t="s">
        <v>bb</v>
        <stp/>
        <stp>EBOND_LDN|10580019</stp>
        <stp>-20268</stp>
        <stp>RMDS</stp>
        <stp/>
        <stp/>
        <tr r="I855" s="1"/>
      </tp>
      <tp t="s">
        <v>.35</v>
        <stp/>
        <stp>EBOND_LDN|14440585</stp>
        <stp>-20270</stp>
        <stp>RMDS</stp>
        <stp/>
        <stp/>
        <tr r="J710" s="1"/>
      </tp>
      <tp t="s">
        <v>on</v>
        <stp/>
        <stp>EBOND_LDN|14440585</stp>
        <stp>-20271</stp>
        <stp>RMDS</stp>
        <stp/>
        <stp/>
        <tr r="K710" s="1"/>
      </tp>
      <tp t="s">
        <v>m</v>
        <stp/>
        <stp>EBOND_LDN|15200581</stp>
        <stp>-20268</stp>
        <stp>RMDS</stp>
        <stp/>
        <stp/>
        <tr r="I119" s="1"/>
      </tp>
      <tp>
        <v>149.481004067193</v>
        <stp/>
        <stp>EBOND_LDN|21084161</stp>
        <stp>-18560</stp>
        <stp>RMDS</stp>
        <stp/>
        <stp/>
        <tr r="AR384" s="1"/>
      </tp>
      <tp>
        <v>139.85839385962399</v>
        <stp/>
        <stp>EBOND_LDN|21084161</stp>
        <stp>-18562</stp>
        <stp>RMDS</stp>
        <stp/>
        <stp/>
        <tr r="AS384" s="1"/>
      </tp>
      <tp t="s">
        <v>m</v>
        <stp/>
        <stp>EBOND_LDN|21233652</stp>
        <stp>-20268</stp>
        <stp>RMDS</stp>
        <stp/>
        <stp/>
        <tr r="I1125" s="1"/>
      </tp>
      <tp t="s">
        <v>.3</v>
        <stp/>
        <stp>EBOND_LDN|14440245</stp>
        <stp>-20270</stp>
        <stp>RMDS</stp>
        <stp/>
        <stp/>
        <tr r="J382" s="1"/>
      </tp>
      <tp t="s">
        <v>on</v>
        <stp/>
        <stp>EBOND_LDN|14440245</stp>
        <stp>-20271</stp>
        <stp>RMDS</stp>
        <stp/>
        <stp/>
        <tr r="K382" s="1"/>
      </tp>
      <tp>
        <v>99.943384431629994</v>
        <stp/>
        <stp>EBOND_LDN|21214608</stp>
        <stp>-18560</stp>
        <stp>RMDS</stp>
        <stp/>
        <stp/>
        <tr r="AR545" s="1"/>
      </tp>
      <tp>
        <v>94.210861795046</v>
        <stp/>
        <stp>EBOND_LDN|21214608</stp>
        <stp>-18562</stp>
        <stp>RMDS</stp>
        <stp/>
        <stp/>
        <tr r="AS545" s="1"/>
      </tp>
      <tp t="s">
        <v>m</v>
        <stp/>
        <stp>EBOND_LDN|14440245</stp>
        <stp>-20268</stp>
        <stp>RMDS</stp>
        <stp/>
        <stp/>
        <tr r="I382" s="1"/>
      </tp>
      <tp t="s">
        <v>on</v>
        <stp/>
        <stp>EBOND_LDN|21233652</stp>
        <stp>-20271</stp>
        <stp>RMDS</stp>
        <stp/>
        <stp/>
        <tr r="K1125" s="1"/>
      </tp>
      <tp t="s">
        <v>0.35</v>
        <stp/>
        <stp>EBOND_LDN|21233652</stp>
        <stp>-20270</stp>
        <stp>RMDS</stp>
        <stp/>
        <stp/>
        <tr r="J1125" s="1"/>
      </tp>
      <tp t="s">
        <v>m</v>
        <stp/>
        <stp>EBOND_LDN|19160207</stp>
        <stp>-20268</stp>
        <stp>RMDS</stp>
        <stp/>
        <stp/>
        <tr r="I539" s="1"/>
      </tp>
      <tp t="s">
        <v>on</v>
        <stp/>
        <stp>EBOND_LDN|19160207</stp>
        <stp>-20271</stp>
        <stp>RMDS</stp>
        <stp/>
        <stp/>
        <tr r="K539" s="1"/>
      </tp>
      <tp t="s">
        <v>.4</v>
        <stp/>
        <stp>EBOND_LDN|19160207</stp>
        <stp>-20270</stp>
        <stp>RMDS</stp>
        <stp/>
        <stp/>
        <tr r="J539" s="1"/>
      </tp>
      <tp>
        <v>180.555969487818</v>
        <stp/>
        <stp>EBOND_LDN|20094980</stp>
        <stp>-18562</stp>
        <stp>RMDS</stp>
        <stp/>
        <stp/>
        <tr r="AS172" s="1"/>
      </tp>
      <tp>
        <v>203.85027627887899</v>
        <stp/>
        <stp>EBOND_LDN|20094980</stp>
        <stp>-18560</stp>
        <stp>RMDS</stp>
        <stp/>
        <stp/>
        <tr r="AR172" s="1"/>
      </tp>
      <tp t="s">
        <v>on</v>
        <stp/>
        <stp>EBOND_LDN|10630892</stp>
        <stp>-20271</stp>
        <stp>RMDS</stp>
        <stp/>
        <stp/>
        <tr r="K298" s="1"/>
      </tp>
      <tp t="s">
        <v>0.1</v>
        <stp/>
        <stp>EBOND_LDN|10630892</stp>
        <stp>-20270</stp>
        <stp>RMDS</stp>
        <stp/>
        <stp/>
        <tr r="J298" s="1"/>
      </tp>
      <tp>
        <v>0</v>
        <stp/>
        <stp>EBOND_LDN|18587161</stp>
        <stp>-18560</stp>
        <stp>RMDS</stp>
        <stp/>
        <stp/>
        <tr r="AR116" s="1"/>
      </tp>
      <tp>
        <v>0</v>
        <stp/>
        <stp>EBOND_LDN|18587161</stp>
        <stp>-18562</stp>
        <stp>RMDS</stp>
        <stp/>
        <stp/>
        <tr r="AS116" s="1"/>
      </tp>
      <tp t="s">
        <v>bb</v>
        <stp/>
        <stp>EBOND_LDN|10630892</stp>
        <stp>-20268</stp>
        <stp>RMDS</stp>
        <stp/>
        <stp/>
        <tr r="I298" s="1"/>
      </tp>
      <tp t="s">
        <v>0.35</v>
        <stp/>
        <stp>EBOND_LDN|18860627</stp>
        <stp>-20270</stp>
        <stp>RMDS</stp>
        <stp/>
        <stp/>
        <tr r="J343" s="1"/>
      </tp>
      <tp t="s">
        <v>on</v>
        <stp/>
        <stp>EBOND_LDN|18860627</stp>
        <stp>-20271</stp>
        <stp>RMDS</stp>
        <stp/>
        <stp/>
        <tr r="K343" s="1"/>
      </tp>
      <tp>
        <v>89.033066987270999</v>
        <stp/>
        <stp>EBOND_LDN|16107909</stp>
        <stp>-18562</stp>
        <stp>RMDS</stp>
        <stp/>
        <stp/>
        <tr r="AS878" s="1"/>
      </tp>
      <tp>
        <v>98.295404601976998</v>
        <stp/>
        <stp>EBOND_LDN|16107909</stp>
        <stp>-18560</stp>
        <stp>RMDS</stp>
        <stp/>
        <stp/>
        <tr r="AR878" s="1"/>
      </tp>
      <tp t="s">
        <v>m</v>
        <stp/>
        <stp>EBOND_LDN|18860627</stp>
        <stp>-20268</stp>
        <stp>RMDS</stp>
        <stp/>
        <stp/>
        <tr r="I343" s="1"/>
      </tp>
      <tp>
        <v>102.138150742508</v>
        <stp/>
        <stp>EBOND_LDN|18317568</stp>
        <stp>-18562</stp>
        <stp>RMDS</stp>
        <stp/>
        <stp/>
        <tr r="AS402" s="1"/>
      </tp>
      <tp>
        <v>108.172987639345</v>
        <stp/>
        <stp>EBOND_LDN|18317568</stp>
        <stp>-18560</stp>
        <stp>RMDS</stp>
        <stp/>
        <stp/>
        <tr r="AR402" s="1"/>
      </tp>
      <tp t="s">
        <v>m</v>
        <stp/>
        <stp>EBOND_LDN|12701141</stp>
        <stp>-20268</stp>
        <stp>RMDS</stp>
        <stp/>
        <stp/>
        <tr r="I847" s="1"/>
      </tp>
      <tp t="s">
        <v>on</v>
        <stp/>
        <stp>EBOND_LDN|16251434</stp>
        <stp>-20271</stp>
        <stp>RMDS</stp>
        <stp/>
        <stp/>
        <tr r="K1007" s="1"/>
      </tp>
      <tp t="s">
        <v>1.0</v>
        <stp/>
        <stp>EBOND_LDN|16251434</stp>
        <stp>-20270</stp>
        <stp>RMDS</stp>
        <stp/>
        <stp/>
        <tr r="J1007" s="1"/>
      </tp>
      <tp t="s">
        <v>b</v>
        <stp/>
        <stp>EBOND_LDN|16251434</stp>
        <stp>-20268</stp>
        <stp>RMDS</stp>
        <stp/>
        <stp/>
        <tr r="I1007" s="1"/>
      </tp>
      <tp t="s">
        <v>on</v>
        <stp/>
        <stp>EBOND_LDN|12701141</stp>
        <stp>-20271</stp>
        <stp>RMDS</stp>
        <stp/>
        <stp/>
        <tr r="K847" s="1"/>
      </tp>
      <tp t="s">
        <v>0.15</v>
        <stp/>
        <stp>EBOND_LDN|12701141</stp>
        <stp>-20270</stp>
        <stp>RMDS</stp>
        <stp/>
        <stp/>
        <tr r="J847" s="1"/>
      </tp>
      <tp t="s">
        <v>on</v>
        <stp/>
        <stp>EBOND_LDN|21232112</stp>
        <stp>-20271</stp>
        <stp>RMDS</stp>
        <stp/>
        <stp/>
        <tr r="K150" s="1"/>
      </tp>
      <tp t="s">
        <v>1</v>
        <stp/>
        <stp>EBOND_LDN|21232112</stp>
        <stp>-20270</stp>
        <stp>RMDS</stp>
        <stp/>
        <stp/>
        <tr r="J150" s="1"/>
      </tp>
      <tp t="s">
        <v>bb</v>
        <stp/>
        <stp>EBOND_LDN|12991348</stp>
        <stp>-20268</stp>
        <stp>RMDS</stp>
        <stp/>
        <stp/>
        <tr r="I1119" s="1"/>
      </tp>
      <tp t="s">
        <v>ss</v>
        <stp/>
        <stp>EBOND_LDN|21232112</stp>
        <stp>-20268</stp>
        <stp>RMDS</stp>
        <stp/>
        <stp/>
        <tr r="I150" s="1"/>
      </tp>
      <tp t="s">
        <v>on</v>
        <stp/>
        <stp>EBOND_LDN|12991348</stp>
        <stp>-20271</stp>
        <stp>RMDS</stp>
        <stp/>
        <stp/>
        <tr r="K1119" s="1"/>
      </tp>
      <tp t="s">
        <v>0.3</v>
        <stp/>
        <stp>EBOND_LDN|12991348</stp>
        <stp>-20270</stp>
        <stp>RMDS</stp>
        <stp/>
        <stp/>
        <tr r="J1119" s="1"/>
      </tp>
      <tp t="s">
        <v>m</v>
        <stp/>
        <stp>EBOND_LDN|17731062</stp>
        <stp>-20268</stp>
        <stp>RMDS</stp>
        <stp/>
        <stp/>
        <tr r="I23" s="1"/>
      </tp>
      <tp t="s">
        <v>bb</v>
        <stp/>
        <stp>EBOND_LDN|21192628</stp>
        <stp>-20268</stp>
        <stp>RMDS</stp>
        <stp/>
        <stp/>
        <tr r="I1216" s="1"/>
      </tp>
      <tp t="s">
        <v>bb</v>
        <stp/>
        <stp>EBOND_LDN|12951514</stp>
        <stp>-20268</stp>
        <stp>RMDS</stp>
        <stp/>
        <stp/>
        <tr r="I1174" s="1"/>
      </tp>
      <tp t="s">
        <v>.2</v>
        <stp/>
        <stp>EBOND_LDN|12951514</stp>
        <stp>-20270</stp>
        <stp>RMDS</stp>
        <stp/>
        <stp/>
        <tr r="J1174" s="1"/>
      </tp>
      <tp t="s">
        <v>on</v>
        <stp/>
        <stp>EBOND_LDN|12951514</stp>
        <stp>-20271</stp>
        <stp>RMDS</stp>
        <stp/>
        <stp/>
        <tr r="K1174" s="1"/>
      </tp>
      <tp t="s">
        <v>on</v>
        <stp/>
        <stp>EBOND_LDN|17731062</stp>
        <stp>-20271</stp>
        <stp>RMDS</stp>
        <stp/>
        <stp/>
        <tr r="K23" s="1"/>
      </tp>
      <tp t="s">
        <v>.2</v>
        <stp/>
        <stp>EBOND_LDN|17731062</stp>
        <stp>-20270</stp>
        <stp>RMDS</stp>
        <stp/>
        <stp/>
        <tr r="J23" s="1"/>
      </tp>
      <tp t="s">
        <v>on</v>
        <stp/>
        <stp>EBOND_LDN|21192628</stp>
        <stp>-20271</stp>
        <stp>RMDS</stp>
        <stp/>
        <stp/>
        <tr r="K1216" s="1"/>
      </tp>
      <tp t="s">
        <v>.2</v>
        <stp/>
        <stp>EBOND_LDN|21192628</stp>
        <stp>-20270</stp>
        <stp>RMDS</stp>
        <stp/>
        <stp/>
        <tr r="J1216" s="1"/>
      </tp>
      <tp t="s">
        <v>m</v>
        <stp/>
        <stp>EBOND_LDN|13631662</stp>
        <stp>-20268</stp>
        <stp>RMDS</stp>
        <stp/>
        <stp/>
        <tr r="I725" s="1"/>
      </tp>
      <tp t="s">
        <v>m</v>
        <stp/>
        <stp>EBOND_LDN|21252434</stp>
        <stp>-20268</stp>
        <stp>RMDS</stp>
        <stp/>
        <stp/>
        <tr r="I135" s="1"/>
      </tp>
      <tp t="s">
        <v>.50</v>
        <stp/>
        <stp>EBOND_LDN|13631662</stp>
        <stp>-20270</stp>
        <stp>RMDS</stp>
        <stp/>
        <stp/>
        <tr r="J725" s="1"/>
      </tp>
      <tp t="s">
        <v>on</v>
        <stp/>
        <stp>EBOND_LDN|21252434</stp>
        <stp>-20271</stp>
        <stp>RMDS</stp>
        <stp/>
        <stp/>
        <tr r="K135" s="1"/>
      </tp>
      <tp t="s">
        <v>on</v>
        <stp/>
        <stp>EBOND_LDN|13631662</stp>
        <stp>-20271</stp>
        <stp>RMDS</stp>
        <stp/>
        <stp/>
        <tr r="K725" s="1"/>
      </tp>
      <tp t="s">
        <v>1</v>
        <stp/>
        <stp>EBOND_LDN|21252434</stp>
        <stp>-20270</stp>
        <stp>RMDS</stp>
        <stp/>
        <stp/>
        <tr r="J135" s="1"/>
      </tp>
      <tp>
        <v>61.971997192902002</v>
        <stp/>
        <stp>EBOND_LDN|19096180</stp>
        <stp>-18562</stp>
        <stp>RMDS</stp>
        <stp/>
        <stp/>
        <tr r="AS209" s="1"/>
      </tp>
      <tp>
        <v>71.880336931214998</v>
        <stp/>
        <stp>EBOND_LDN|19096180</stp>
        <stp>-18560</stp>
        <stp>RMDS</stp>
        <stp/>
        <stp/>
        <tr r="AR209" s="1"/>
      </tp>
      <tp t="s">
        <v>on</v>
        <stp/>
        <stp>EBOND_LDN|16661857</stp>
        <stp>-20271</stp>
        <stp>RMDS</stp>
        <stp/>
        <stp/>
        <tr r="K381" s="1"/>
      </tp>
      <tp t="s">
        <v>1.5</v>
        <stp/>
        <stp>EBOND_LDN|16661857</stp>
        <stp>-20270</stp>
        <stp>RMDS</stp>
        <stp/>
        <stp/>
        <tr r="J381" s="1"/>
      </tp>
      <tp t="s">
        <v>on</v>
        <stp/>
        <stp>EBOND_LDN|18101641</stp>
        <stp>-20271</stp>
        <stp>RMDS</stp>
        <stp/>
        <stp/>
        <tr r="K562" s="1"/>
      </tp>
      <tp t="s">
        <v>1</v>
        <stp/>
        <stp>EBOND_LDN|18101641</stp>
        <stp>-20270</stp>
        <stp>RMDS</stp>
        <stp/>
        <stp/>
        <tr r="J562" s="1"/>
      </tp>
      <tp t="s">
        <v>m</v>
        <stp/>
        <stp>EBOND_LDN|16661857</stp>
        <stp>-20268</stp>
        <stp>RMDS</stp>
        <stp/>
        <stp/>
        <tr r="I381" s="1"/>
      </tp>
      <tp t="s">
        <v>m</v>
        <stp/>
        <stp>EBOND_LDN|18101641</stp>
        <stp>-20268</stp>
        <stp>RMDS</stp>
        <stp/>
        <stp/>
        <tr r="I562" s="1"/>
      </tp>
      <tp t="s">
        <v/>
        <stp/>
        <stp>EBOND_LDN|19961417</stp>
        <stp>-20268</stp>
        <stp>RMDS</stp>
        <stp/>
        <stp/>
        <tr r="I272" s="1"/>
      </tp>
      <tp t="s">
        <v/>
        <stp/>
        <stp>EBOND_LDN|19961417</stp>
        <stp>-20270</stp>
        <stp>RMDS</stp>
        <stp/>
        <stp/>
        <tr r="J272" s="1"/>
      </tp>
      <tp t="s">
        <v/>
        <stp/>
        <stp>EBOND_LDN|19961417</stp>
        <stp>-20271</stp>
        <stp>RMDS</stp>
        <stp/>
        <stp/>
        <tr r="K272" s="1"/>
      </tp>
      <tp t="s">
        <v>m</v>
        <stp/>
        <stp>EBOND_LDN|10346375</stp>
        <stp>-20268</stp>
        <stp>RMDS</stp>
        <stp/>
        <stp/>
        <tr r="I525" s="1"/>
      </tp>
      <tp t="s">
        <v>.3</v>
        <stp/>
        <stp>EBOND_LDN|10346375</stp>
        <stp>-20270</stp>
        <stp>RMDS</stp>
        <stp/>
        <stp/>
        <tr r="J525" s="1"/>
      </tp>
      <tp t="s">
        <v>on</v>
        <stp/>
        <stp>EBOND_LDN|10346375</stp>
        <stp>-20271</stp>
        <stp>RMDS</stp>
        <stp/>
        <stp/>
        <tr r="K525" s="1"/>
      </tp>
      <tp t="s">
        <v/>
        <stp/>
        <stp>EBOND_LDN|15306031</stp>
        <stp>-20268</stp>
        <stp>RMDS</stp>
        <stp/>
        <stp/>
        <tr r="I323" s="1"/>
      </tp>
      <tp t="s">
        <v>m</v>
        <stp/>
        <stp>EBOND_LDN|13696678</stp>
        <stp>-20268</stp>
        <stp>RMDS</stp>
        <stp/>
        <stp/>
        <tr r="I252" s="1"/>
      </tp>
      <tp t="s">
        <v>on</v>
        <stp/>
        <stp>EBOND_LDN|13696678</stp>
        <stp>-20271</stp>
        <stp>RMDS</stp>
        <stp/>
        <stp/>
        <tr r="K252" s="1"/>
      </tp>
      <tp t="s">
        <v/>
        <stp/>
        <stp>EBOND_LDN|15306031</stp>
        <stp>-20270</stp>
        <stp>RMDS</stp>
        <stp/>
        <stp/>
        <tr r="J323" s="1"/>
      </tp>
      <tp t="s">
        <v>0.5</v>
        <stp/>
        <stp>EBOND_LDN|13696678</stp>
        <stp>-20270</stp>
        <stp>RMDS</stp>
        <stp/>
        <stp/>
        <tr r="J252" s="1"/>
      </tp>
      <tp t="s">
        <v/>
        <stp/>
        <stp>EBOND_LDN|15306031</stp>
        <stp>-20271</stp>
        <stp>RMDS</stp>
        <stp/>
        <stp/>
        <tr r="K323" s="1"/>
      </tp>
      <tp t="s">
        <v>bb</v>
        <stp/>
        <stp>EBOND_LDN|14117550</stp>
        <stp>-20268</stp>
        <stp>RMDS</stp>
        <stp/>
        <stp/>
        <tr r="I891" s="1"/>
      </tp>
      <tp t="s">
        <v>on</v>
        <stp/>
        <stp>EBOND_LDN|16167627</stp>
        <stp>-20271</stp>
        <stp>RMDS</stp>
        <stp/>
        <stp/>
        <tr r="K935" s="1"/>
      </tp>
      <tp t="s">
        <v>0.35</v>
        <stp/>
        <stp>EBOND_LDN|16167627</stp>
        <stp>-20270</stp>
        <stp>RMDS</stp>
        <stp/>
        <stp/>
        <tr r="J935" s="1"/>
      </tp>
      <tp t="s">
        <v>m</v>
        <stp/>
        <stp>EBOND_LDN|10757194</stp>
        <stp>-20268</stp>
        <stp>RMDS</stp>
        <stp/>
        <stp/>
        <tr r="I843" s="1"/>
      </tp>
      <tp t="s">
        <v>m</v>
        <stp/>
        <stp>EBOND_LDN|16167627</stp>
        <stp>-20268</stp>
        <stp>RMDS</stp>
        <stp/>
        <stp/>
        <tr r="I935" s="1"/>
      </tp>
      <tp t="s">
        <v>0.1</v>
        <stp/>
        <stp>EBOND_LDN|10757194</stp>
        <stp>-20270</stp>
        <stp>RMDS</stp>
        <stp/>
        <stp/>
        <tr r="J843" s="1"/>
      </tp>
      <tp t="s">
        <v>on</v>
        <stp/>
        <stp>EBOND_LDN|10757194</stp>
        <stp>-20271</stp>
        <stp>RMDS</stp>
        <stp/>
        <stp/>
        <tr r="K843" s="1"/>
      </tp>
      <tp t="s">
        <v>0.15</v>
        <stp/>
        <stp>EBOND_LDN|14117550</stp>
        <stp>-20270</stp>
        <stp>RMDS</stp>
        <stp/>
        <stp/>
        <tr r="J891" s="1"/>
      </tp>
      <tp t="s">
        <v>on</v>
        <stp/>
        <stp>EBOND_LDN|14117550</stp>
        <stp>-20271</stp>
        <stp>RMDS</stp>
        <stp/>
        <stp/>
        <tr r="K891" s="1"/>
      </tp>
      <tp t="s">
        <v>on</v>
        <stp/>
        <stp>EBOND_LDN|14737042</stp>
        <stp>-20271</stp>
        <stp>RMDS</stp>
        <stp/>
        <stp/>
        <tr r="K291" s="1"/>
      </tp>
      <tp t="s">
        <v>0.4</v>
        <stp/>
        <stp>EBOND_LDN|14737042</stp>
        <stp>-20270</stp>
        <stp>RMDS</stp>
        <stp/>
        <stp/>
        <tr r="J291" s="1"/>
      </tp>
      <tp t="s">
        <v>on</v>
        <stp/>
        <stp>EBOND_LDN|15717120</stp>
        <stp>-20271</stp>
        <stp>RMDS</stp>
        <stp/>
        <stp/>
        <tr r="K88" s="1"/>
      </tp>
      <tp t="s">
        <v>1</v>
        <stp/>
        <stp>EBOND_LDN|15717120</stp>
        <stp>-20270</stp>
        <stp>RMDS</stp>
        <stp/>
        <stp/>
        <tr r="J88" s="1"/>
      </tp>
      <tp t="s">
        <v>m</v>
        <stp/>
        <stp>EBOND_LDN|14737042</stp>
        <stp>-20268</stp>
        <stp>RMDS</stp>
        <stp/>
        <stp/>
        <tr r="I291" s="1"/>
      </tp>
      <tp t="s">
        <v>s</v>
        <stp/>
        <stp>EBOND_LDN|15717120</stp>
        <stp>-20268</stp>
        <stp>RMDS</stp>
        <stp/>
        <stp/>
        <tr r="I88" s="1"/>
      </tp>
      <tp t="s">
        <v>0.4</v>
        <stp/>
        <stp>EBOND_LDN|18467627</stp>
        <stp>-20270</stp>
        <stp>RMDS</stp>
        <stp/>
        <stp/>
        <tr r="J345" s="1"/>
      </tp>
      <tp t="s">
        <v>on</v>
        <stp/>
        <stp>EBOND_LDN|18467627</stp>
        <stp>-20271</stp>
        <stp>RMDS</stp>
        <stp/>
        <stp/>
        <tr r="K345" s="1"/>
      </tp>
      <tp t="s">
        <v>b</v>
        <stp/>
        <stp>EBOND_LDN|18467627</stp>
        <stp>-20268</stp>
        <stp>RMDS</stp>
        <stp/>
        <stp/>
        <tr r="I345" s="1"/>
      </tp>
      <tp t="s">
        <v>on</v>
        <stp/>
        <stp>EBOND_LDN|19497538</stp>
        <stp>-20271</stp>
        <stp>RMDS</stp>
        <stp/>
        <stp/>
        <tr r="K328" s="1"/>
      </tp>
      <tp t="s">
        <v>0.5</v>
        <stp/>
        <stp>EBOND_LDN|19497538</stp>
        <stp>-20270</stp>
        <stp>RMDS</stp>
        <stp/>
        <stp/>
        <tr r="J328" s="1"/>
      </tp>
      <tp t="s">
        <v>b</v>
        <stp/>
        <stp>EBOND_LDN|19497538</stp>
        <stp>-20268</stp>
        <stp>RMDS</stp>
        <stp/>
        <stp/>
        <tr r="I328" s="1"/>
      </tp>
      <tp t="s">
        <v>m</v>
        <stp/>
        <stp>EBOND_LDN|12114190</stp>
        <stp>-20268</stp>
        <stp>RMDS</stp>
        <stp/>
        <stp/>
        <tr r="I1237" s="1"/>
      </tp>
      <tp t="s">
        <v>0.35</v>
        <stp/>
        <stp>EBOND_LDN|21157314</stp>
        <stp>-20270</stp>
        <stp>RMDS</stp>
        <stp/>
        <stp/>
        <tr r="J961" s="1"/>
      </tp>
      <tp t="s">
        <v>on</v>
        <stp/>
        <stp>EBOND_LDN|21157314</stp>
        <stp>-20271</stp>
        <stp>RMDS</stp>
        <stp/>
        <stp/>
        <tr r="K961" s="1"/>
      </tp>
      <tp t="s">
        <v>.5</v>
        <stp/>
        <stp>EBOND_LDN|12114190</stp>
        <stp>-20270</stp>
        <stp>RMDS</stp>
        <stp/>
        <stp/>
        <tr r="J1237" s="1"/>
      </tp>
      <tp t="s">
        <v>m</v>
        <stp/>
        <stp>EBOND_LDN|21157314</stp>
        <stp>-20268</stp>
        <stp>RMDS</stp>
        <stp/>
        <stp/>
        <tr r="I961" s="1"/>
      </tp>
      <tp t="s">
        <v>on</v>
        <stp/>
        <stp>EBOND_LDN|12114190</stp>
        <stp>-20271</stp>
        <stp>RMDS</stp>
        <stp/>
        <stp/>
        <tr r="K1237" s="1"/>
      </tp>
      <tp>
        <v>224.690538411158</v>
        <stp/>
        <stp>EBOND_LDN|16203419</stp>
        <stp>-18560</stp>
        <stp>RMDS</stp>
        <stp/>
        <stp/>
        <tr r="AR1084" s="1"/>
      </tp>
      <tp>
        <v>213.116799472427</v>
        <stp/>
        <stp>EBOND_LDN|16203419</stp>
        <stp>-18562</stp>
        <stp>RMDS</stp>
        <stp/>
        <stp/>
        <tr r="AS1084" s="1"/>
      </tp>
      <tp t="s">
        <v>m</v>
        <stp/>
        <stp>EBOND_LDN|21147035</stp>
        <stp>-20268</stp>
        <stp>RMDS</stp>
        <stp/>
        <stp/>
        <tr r="I820" s="1"/>
      </tp>
      <tp t="s">
        <v>on</v>
        <stp/>
        <stp>EBOND_LDN|10624093</stp>
        <stp>-20271</stp>
        <stp>RMDS</stp>
        <stp/>
        <stp/>
        <tr r="K995" s="1"/>
      </tp>
      <tp t="s">
        <v>0.25</v>
        <stp/>
        <stp>EBOND_LDN|10624093</stp>
        <stp>-20270</stp>
        <stp>RMDS</stp>
        <stp/>
        <stp/>
        <tr r="J995" s="1"/>
      </tp>
      <tp>
        <v>137.64117043483199</v>
        <stp/>
        <stp>EBOND_LDN|13513238</stp>
        <stp>-18560</stp>
        <stp>RMDS</stp>
        <stp/>
        <stp/>
        <tr r="AR966" s="1"/>
      </tp>
      <tp>
        <v>109.130652178651</v>
        <stp/>
        <stp>EBOND_LDN|13513238</stp>
        <stp>-18562</stp>
        <stp>RMDS</stp>
        <stp/>
        <stp/>
        <tr r="AS966" s="1"/>
      </tp>
      <tp t="s">
        <v>0.5</v>
        <stp/>
        <stp>EBOND_LDN|21147035</stp>
        <stp>-20270</stp>
        <stp>RMDS</stp>
        <stp/>
        <stp/>
        <tr r="J820" s="1"/>
      </tp>
      <tp t="s">
        <v>on</v>
        <stp/>
        <stp>EBOND_LDN|21147035</stp>
        <stp>-20271</stp>
        <stp>RMDS</stp>
        <stp/>
        <stp/>
        <tr r="K820" s="1"/>
      </tp>
      <tp t="s">
        <v>m</v>
        <stp/>
        <stp>EBOND_LDN|10624093</stp>
        <stp>-20268</stp>
        <stp>RMDS</stp>
        <stp/>
        <stp/>
        <tr r="I995" s="1"/>
      </tp>
      <tp>
        <v>128.201922636549</v>
        <stp/>
        <stp>EBOND_LDN|15503259</stp>
        <stp>-18562</stp>
        <stp>RMDS</stp>
        <stp/>
        <stp/>
        <tr r="AS306" s="1"/>
      </tp>
      <tp>
        <v>133.155886183946</v>
        <stp/>
        <stp>EBOND_LDN|15503259</stp>
        <stp>-18560</stp>
        <stp>RMDS</stp>
        <stp/>
        <stp/>
        <tr r="AR306" s="1"/>
      </tp>
      <tp t="s">
        <v>on</v>
        <stp/>
        <stp>EBOND_LDN|17194148</stp>
        <stp>-20271</stp>
        <stp>RMDS</stp>
        <stp/>
        <stp/>
        <tr r="K51" s="1"/>
      </tp>
      <tp t="s">
        <v>.26</v>
        <stp/>
        <stp>EBOND_LDN|17194148</stp>
        <stp>-20270</stp>
        <stp>RMDS</stp>
        <stp/>
        <stp/>
        <tr r="J51" s="1"/>
      </tp>
      <tp t="s">
        <v>m</v>
        <stp/>
        <stp>EBOND_LDN|17194148</stp>
        <stp>-20268</stp>
        <stp>RMDS</stp>
        <stp/>
        <stp/>
        <tr r="I51" s="1"/>
      </tp>
      <tp t="s">
        <v>on</v>
        <stp/>
        <stp>EBOND_LDN|21067557</stp>
        <stp>-20271</stp>
        <stp>RMDS</stp>
        <stp/>
        <stp/>
        <tr r="K1235" s="1"/>
      </tp>
      <tp t="s">
        <v>.5</v>
        <stp/>
        <stp>EBOND_LDN|21067557</stp>
        <stp>-20270</stp>
        <stp>RMDS</stp>
        <stp/>
        <stp/>
        <tr r="J1235" s="1"/>
      </tp>
      <tp t="s">
        <v>bb</v>
        <stp/>
        <stp>EBOND_LDN|21067557</stp>
        <stp>-20268</stp>
        <stp>RMDS</stp>
        <stp/>
        <stp/>
        <tr r="I1235" s="1"/>
      </tp>
      <tp t="s">
        <v>bb</v>
        <stp/>
        <stp>EBOND_LDN|14525523</stp>
        <stp>-20268</stp>
        <stp>RMDS</stp>
        <stp/>
        <stp/>
        <tr r="I831" s="1"/>
      </tp>
      <tp t="s">
        <v>.5</v>
        <stp/>
        <stp>EBOND_LDN|17205701</stp>
        <stp>-20270</stp>
        <stp>RMDS</stp>
        <stp/>
        <stp/>
        <tr r="J726" s="1"/>
      </tp>
      <tp t="s">
        <v>.7</v>
        <stp/>
        <stp>EBOND_LDN|21266107</stp>
        <stp>-20270</stp>
        <stp>RMDS</stp>
        <stp/>
        <stp/>
        <tr r="J523" s="1"/>
      </tp>
      <tp t="s">
        <v>on</v>
        <stp/>
        <stp>EBOND_LDN|17205701</stp>
        <stp>-20271</stp>
        <stp>RMDS</stp>
        <stp/>
        <stp/>
        <tr r="K726" s="1"/>
      </tp>
      <tp t="s">
        <v>on</v>
        <stp/>
        <stp>EBOND_LDN|21266107</stp>
        <stp>-20271</stp>
        <stp>RMDS</stp>
        <stp/>
        <stp/>
        <tr r="K523" s="1"/>
      </tp>
      <tp t="s">
        <v>bb</v>
        <stp/>
        <stp>EBOND_LDN|11875066</stp>
        <stp>-20268</stp>
        <stp>RMDS</stp>
        <stp/>
        <stp/>
        <tr r="I833" s="1"/>
      </tp>
      <tp t="s">
        <v>b</v>
        <stp/>
        <stp>EBOND_LDN|17205701</stp>
        <stp>-20268</stp>
        <stp>RMDS</stp>
        <stp/>
        <stp/>
        <tr r="I726" s="1"/>
      </tp>
      <tp t="s">
        <v>ss</v>
        <stp/>
        <stp>EBOND_LDN|21266107</stp>
        <stp>-20268</stp>
        <stp>RMDS</stp>
        <stp/>
        <stp/>
        <tr r="I523" s="1"/>
      </tp>
      <tp t="s">
        <v>0.3</v>
        <stp/>
        <stp>EBOND_LDN|11875066</stp>
        <stp>-20270</stp>
        <stp>RMDS</stp>
        <stp/>
        <stp/>
        <tr r="J833" s="1"/>
      </tp>
      <tp t="s">
        <v>on</v>
        <stp/>
        <stp>EBOND_LDN|11875066</stp>
        <stp>-20271</stp>
        <stp>RMDS</stp>
        <stp/>
        <stp/>
        <tr r="K833" s="1"/>
      </tp>
      <tp>
        <v>32.635420340201001</v>
        <stp/>
        <stp>EBOND_LDN|12702259</stp>
        <stp>-18560</stp>
        <stp>RMDS</stp>
        <stp/>
        <stp/>
        <tr r="AR758" s="1"/>
      </tp>
      <tp>
        <v>18.977595348632001</v>
        <stp/>
        <stp>EBOND_LDN|12702259</stp>
        <stp>-18562</stp>
        <stp>RMDS</stp>
        <stp/>
        <stp/>
        <tr r="AS758" s="1"/>
      </tp>
      <tp t="s">
        <v>on</v>
        <stp/>
        <stp>EBOND_LDN|14525523</stp>
        <stp>-20271</stp>
        <stp>RMDS</stp>
        <stp/>
        <stp/>
        <tr r="K831" s="1"/>
      </tp>
      <tp t="s">
        <v>0.18</v>
        <stp/>
        <stp>EBOND_LDN|14525523</stp>
        <stp>-20270</stp>
        <stp>RMDS</stp>
        <stp/>
        <stp/>
        <tr r="J831" s="1"/>
      </tp>
      <tp t="s">
        <v>.1</v>
        <stp/>
        <stp>EBOND_LDN|15985359</stp>
        <stp>-20270</stp>
        <stp>RMDS</stp>
        <stp/>
        <stp/>
        <tr r="J661" s="1"/>
      </tp>
      <tp t="s">
        <v>on</v>
        <stp/>
        <stp>EBOND_LDN|15985359</stp>
        <stp>-20271</stp>
        <stp>RMDS</stp>
        <stp/>
        <stp/>
        <tr r="K661" s="1"/>
      </tp>
      <tp t="s">
        <v>s</v>
        <stp/>
        <stp>EBOND_LDN|15985359</stp>
        <stp>-20268</stp>
        <stp>RMDS</stp>
        <stp/>
        <stp/>
        <tr r="I661" s="1"/>
      </tp>
      <tp t="s">
        <v>m</v>
        <stp/>
        <stp>EBOND_LDN|16655304</stp>
        <stp>-20268</stp>
        <stp>RMDS</stp>
        <stp/>
        <stp/>
        <tr r="I450" s="1"/>
      </tp>
      <tp>
        <v>100.073283408808</v>
        <stp/>
        <stp>EBOND_LDN|15812138</stp>
        <stp>-18560</stp>
        <stp>RMDS</stp>
        <stp/>
        <stp/>
        <tr r="AR1035" s="1"/>
      </tp>
      <tp>
        <v>91.281020848572993</v>
        <stp/>
        <stp>EBOND_LDN|15812138</stp>
        <stp>-18562</stp>
        <stp>RMDS</stp>
        <stp/>
        <stp/>
        <tr r="AS1035" s="1"/>
      </tp>
      <tp t="s">
        <v>.6</v>
        <stp/>
        <stp>EBOND_LDN|16655304</stp>
        <stp>-20270</stp>
        <stp>RMDS</stp>
        <stp/>
        <stp/>
        <tr r="J450" s="1"/>
      </tp>
      <tp t="s">
        <v>on</v>
        <stp/>
        <stp>EBOND_LDN|16655304</stp>
        <stp>-20271</stp>
        <stp>RMDS</stp>
        <stp/>
        <stp/>
        <tr r="K450" s="1"/>
      </tp>
      <tp t="s">
        <v>m</v>
        <stp/>
        <stp>EBOND_LDN|21156814</stp>
        <stp>-20268</stp>
        <stp>RMDS</stp>
        <stp/>
        <stp/>
        <tr r="I1261" s="1"/>
      </tp>
      <tp t="s">
        <v>.35</v>
        <stp/>
        <stp>EBOND_LDN|21156814</stp>
        <stp>-20270</stp>
        <stp>RMDS</stp>
        <stp/>
        <stp/>
        <tr r="J1261" s="1"/>
      </tp>
      <tp t="s">
        <v>on</v>
        <stp/>
        <stp>EBOND_LDN|21156814</stp>
        <stp>-20271</stp>
        <stp>RMDS</stp>
        <stp/>
        <stp/>
        <tr r="K1261" s="1"/>
      </tp>
    </main>
    <main first="bloomberg.rtd">
      <tp>
        <v>-25.300690546421588</v>
        <stp/>
        <stp>##V3_BDPV12</stp>
        <stp>XS0369258412 @bgn  Corp</stp>
        <stp>asset_swap_spd_mid</stp>
        <stp>[AutoPrice 28.xlsm]front!R422C40</stp>
        <tr r="AN422" s="1"/>
      </tp>
      <tp>
        <v>202.97027807856077</v>
        <stp/>
        <stp>##V3_BDPV12</stp>
        <stp>XS0868458653 @bgn  Corp</stp>
        <stp>asset_swap_spd_mid</stp>
        <stp>[AutoPrice 28.xlsm]front!R712C40</stp>
        <tr r="AN712" s="1"/>
      </tp>
      <tp>
        <v>69.472277911271817</v>
        <stp/>
        <stp>##V3_BDPV12</stp>
        <stp>XS0479869744 @bgn  Corp</stp>
        <stp>asset_swap_spd_mid</stp>
        <stp>[AutoPrice 28.xlsm]front!R748C40</stp>
        <tr r="AN748" s="1"/>
      </tp>
      <tp>
        <v>35.595913450519951</v>
        <stp/>
        <stp>##V3_BDPV12</stp>
        <stp>XS0866278921 @bgn  Corp</stp>
        <stp>asset_swap_spd_mid</stp>
        <stp>[AutoPrice 28.xlsm]front!R425C40</stp>
        <tr r="AN425" s="1"/>
      </tp>
      <tp>
        <v>-3.0744526740932834</v>
        <stp/>
        <stp>##V3_BDPV12</stp>
        <stp>XS0387846925 @bgn  Corp</stp>
        <stp>asset_swap_spd_mid</stp>
        <stp>[AutoPrice 28.xlsm]front!R500C40</stp>
        <tr r="AN500" s="1"/>
      </tp>
      <tp>
        <v>36.154000176131476</v>
        <stp/>
        <stp>##V3_BDPV12</stp>
        <stp>XS0169888558 @bgn  Corp</stp>
        <stp>asset_swap_spd_mid</stp>
        <stp>[AutoPrice 28.xlsm]front!R747C40</stp>
        <tr r="AN747" s="1"/>
      </tp>
      <tp>
        <v>6.7051731301727084</v>
        <stp/>
        <stp>##V3_BDPV12</stp>
        <stp>XS0482656005 @bgn  Corp</stp>
        <stp>asset_swap_spd_mid</stp>
        <stp>[AutoPrice 28.xlsm]front!R879C40</stp>
        <tr r="AN879" s="1"/>
      </tp>
      <tp>
        <v>118.227</v>
        <stp/>
        <stp>##V3_BDPV12</stp>
        <stp>DE000A1GNAH1 @CBKG Corp</stp>
        <stp>ask</stp>
        <stp>[AutoPrice 28.xlsm]front!R87C13</stp>
        <tr r="M87" s="1"/>
      </tp>
      <tp>
        <v>78.569515229181746</v>
        <stp/>
        <stp>##V3_BDPV12</stp>
        <stp>XS0999667263 @bgn  Corp</stp>
        <stp>asset_swap_spd_mid</stp>
        <stp>[AutoPrice 28.xlsm]front!R720C40</stp>
        <tr r="AN720" s="1"/>
      </tp>
      <tp>
        <v>58.327591314174548</v>
        <stp/>
        <stp>##V3_BDPV12</stp>
        <stp>XS0399647675 @bgn  Corp</stp>
        <stp>asset_swap_spd_mid</stp>
        <stp>[AutoPrice 28.xlsm]front!R316C40</stp>
        <tr r="AN316" s="1"/>
      </tp>
      <tp>
        <v>7.82139849395449</v>
        <stp/>
        <stp>##V3_BDPV12</stp>
        <stp>XS0798504030 @bgn  Corp</stp>
        <stp>risk_mid</stp>
        <stp>[AutoPrice 28.xlsm]front!R81C36</stp>
        <tr r="AJ81" s="1"/>
      </tp>
      <tp>
        <v>73.946275864333785</v>
        <stp/>
        <stp>##V3_BDPV12</stp>
        <stp>XS0485616758 @bgn  Corp</stp>
        <stp>asset_swap_spd_mid</stp>
        <stp>[AutoPrice 28.xlsm]front!R338C40</stp>
        <tr r="AN338" s="1"/>
      </tp>
      <tp>
        <v>199.21163634539053</v>
        <stp/>
        <stp>##V3_BDPV12</stp>
        <stp>XS0764278528 @bgn  Corp</stp>
        <stp>asset_swap_spd_mid</stp>
        <stp>[AutoPrice 28.xlsm]front!R132C40</stp>
        <tr r="AN132" s="1"/>
      </tp>
      <tp>
        <v>8.4139907097939837</v>
        <stp/>
        <stp>##V3_BDPV12</stp>
        <stp>XS0494547168 @bgn  Corp</stp>
        <stp>asset_swap_spd_mid</stp>
        <stp>[AutoPrice 28.xlsm]front!R684C40</stp>
        <tr r="AN684" s="1"/>
      </tp>
      <tp>
        <v>375.25587956698041</v>
        <stp/>
        <stp>##V3_BDPV12</stp>
        <stp>XS1061608300 @bgn  Corp</stp>
        <stp>asset_swap_spd_mid</stp>
        <stp>[AutoPrice 28.xlsm]front!R187C40</stp>
        <tr r="AN187" s="1"/>
      </tp>
      <tp>
        <v>151.24175408691929</v>
        <stp/>
        <stp>##V3_BDPV12</stp>
        <stp>XS0161488498 @bgn  Corp</stp>
        <stp>asset_swap_spd_mid</stp>
        <stp>[AutoPrice 28.xlsm]front!R625C40</stp>
        <tr r="AN625" s="1"/>
      </tp>
      <tp t="s">
        <v>#N/A Real Time</v>
        <stp/>
        <stp>##V3_BDPV12</stp>
        <stp>US36962GU517 @CBKG Corp</stp>
        <stp>bid</stp>
        <stp>[AutoPrice 28.xlsm]front!R16C12</stp>
        <tr r="L16" s="1"/>
      </tp>
      <tp>
        <v>65.116126951967374</v>
        <stp/>
        <stp>##V3_BDPV12</stp>
        <stp>XS0275939683 @bgn  Corp</stp>
        <stp>asset_swap_spd_mid</stp>
        <stp>[AutoPrice 28.xlsm]front!R167C40</stp>
        <tr r="AN167" s="1"/>
      </tp>
      <tp>
        <v>32.903427780809885</v>
        <stp/>
        <stp>##V3_BDPV12</stp>
        <stp>XS0491047154 @bgn  Corp</stp>
        <stp>asset_swap_spd_mid</stp>
        <stp>[AutoPrice 28.xlsm]front!R200C40</stp>
        <tr r="AN200" s="1"/>
      </tp>
      <tp>
        <v>121.5844025376916</v>
        <stp/>
        <stp>##V3_BDPV12</stp>
        <stp>XS0677389347 @bgn  Corp</stp>
        <stp>asset_swap_spd_mid</stp>
        <stp>[AutoPrice 28.xlsm]front!R635C40</stp>
        <tr r="AN635" s="1"/>
      </tp>
      <tp>
        <v>49.858821189032476</v>
        <stp/>
        <stp>##V3_BDPV12</stp>
        <stp>XS0592627003 @bgn  Corp</stp>
        <stp>asset_swap_spd_mid</stp>
        <stp>[AutoPrice 28.xlsm]front!R730C40</stp>
        <tr r="AN730" s="1"/>
      </tp>
      <tp>
        <v>58.849886566831351</v>
        <stp/>
        <stp>##V3_BDPV12</stp>
        <stp>XS0795877454 @bgn  Corp</stp>
        <stp>asset_swap_spd_mid</stp>
        <stp>[AutoPrice 28.xlsm]front!R481C40</stp>
        <tr r="AN481" s="1"/>
      </tp>
      <tp>
        <v>36.444880844141103</v>
        <stp/>
        <stp>##V3_BDPV12</stp>
        <stp>XS0170239692 @bgn  Corp</stp>
        <stp>asset_swap_spd_mid</stp>
        <stp>[AutoPrice 28.xlsm]front!R355C40</stp>
        <tr r="AN355" s="1"/>
      </tp>
      <tp>
        <v>35.794052314023105</v>
        <stp/>
        <stp>##V3_BDPV12</stp>
        <stp>XS0969368934 @bgn  Corp</stp>
        <stp>asset_swap_spd_mid</stp>
        <stp>[AutoPrice 28.xlsm]front!R469C40</stp>
        <tr r="AN469" s="1"/>
      </tp>
      <tp>
        <v>52.2418473418006</v>
        <stp/>
        <stp>##V3_BDPV12</stp>
        <stp>XS0485316102 @bgn  Corp</stp>
        <stp>asset_swap_spd_mid</stp>
        <stp>[AutoPrice 28.xlsm]front!R303C40</stp>
        <tr r="AN303" s="1"/>
      </tp>
      <tp>
        <v>179.1909590146914</v>
        <stp/>
        <stp>##V3_BDPV12</stp>
        <stp>XS0364908375 @bgn  Corp</stp>
        <stp>asset_swap_spd_mid</stp>
        <stp>[AutoPrice 28.xlsm]front!R100C40</stp>
        <tr r="AN100" s="1"/>
      </tp>
      <tp t="s">
        <v>05/02/2018</v>
        <stp/>
        <stp>##V3_BDPV12</stp>
        <stp>AT0000A0MS58 Corp</stp>
        <stp>maturity</stp>
        <stp>[AutoPrice 28.xlsm]front!R1025C6</stp>
        <tr r="F1025" s="1"/>
      </tp>
      <tp t="s">
        <v>21/05/2020</v>
        <stp/>
        <stp>##V3_BDPV12</stp>
        <stp>DE000A1HJ483 Corp</stp>
        <stp>maturity</stp>
        <stp>[AutoPrice 28.xlsm]front!R1137C6</stp>
        <tr r="F1137" s="1"/>
      </tp>
      <tp>
        <v>105.392</v>
        <stp/>
        <stp>##V3_BDPV12</stp>
        <stp>DE000A0GNPZ3 @CBKG Corp</stp>
        <stp>ask</stp>
        <stp>[AutoPrice 28.xlsm]front!R89C13</stp>
        <tr r="M89" s="1"/>
      </tp>
      <tp t="s">
        <v>HOTGR</v>
        <stp/>
        <stp>##V3_BDPV12</stp>
        <stp>DE000A1MA9X1 Corp</stp>
        <stp>ticker</stp>
        <stp>[AutoPrice 28.xlsm]front!R1100C4</stp>
        <tr r="D1100" s="1"/>
      </tp>
    </main>
    <main first="bloomberg.rtd">
      <tp t="s">
        <v>FIXED</v>
        <stp/>
        <stp>##V3_BDPV12</stp>
        <stp>XS0363471805 Corp</stp>
        <stp>cpn typ</stp>
        <stp>[AutoPrice 28.xlsm]front!R12C5</stp>
        <tr r="E12" s="1"/>
      </tp>
    </main>
    <main first="bloomberg.rtd">
      <tp t="s">
        <v>FIXED</v>
        <stp/>
        <stp>##V3_BDPV12</stp>
        <stp>XS0798504030 Corp</stp>
        <stp>cpn typ</stp>
        <stp>[AutoPrice 28.xlsm]front!R81C5</stp>
        <tr r="E81" s="1"/>
      </tp>
      <tp t="s">
        <v>VARIABLE</v>
        <stp/>
        <stp>##V3_BDPV12</stp>
        <stp>XS0492535835 Corp</stp>
        <stp>cpn typ</stp>
        <stp>[AutoPrice 28.xlsm]front!R43C5</stp>
        <tr r="E43" s="1"/>
      </tp>
    </main>
    <main first="bloomberg.rtd">
      <tp t="s">
        <v>FIXED</v>
        <stp/>
        <stp>##V3_BDPV12</stp>
        <stp>XS0794230507 Corp</stp>
        <stp>cpn typ</stp>
        <stp>[AutoPrice 28.xlsm]front!R28C5</stp>
        <tr r="E28" s="1"/>
      </tp>
    </main>
    <main first="bloomberg.rtd">
      <tp t="s">
        <v>FIXED</v>
        <stp/>
        <stp>##V3_BDPV12</stp>
        <stp>DE000A0T61L9 Corp</stp>
        <stp>cpn typ</stp>
        <stp>[AutoPrice 28.xlsm]front!R1020C5</stp>
        <tr r="E1020" s="1"/>
      </tp>
      <tp>
        <v>3.125</v>
        <stp/>
        <stp>##V3_BDPV12</stp>
        <stp>XS0924998809 @cbbt  Corp</stp>
        <stp>coupon</stp>
        <stp>[AutoPrice 28.xlsm]front!R942C42</stp>
        <tr r="AP942" s="1"/>
      </tp>
    </main>
    <main first="connect.rtdsub">
      <tp>
        <v>100000</v>
        <stp/>
        <stp>EBOND_POSITION|140142=15318149</stp>
        <stp>AMOUNT</stp>
        <stp>RMDS</stp>
        <stp/>
        <stp/>
        <tr r="G1149" s="1"/>
      </tp>
      <tp>
        <v>2100000</v>
        <stp/>
        <stp>EBOND_POSITION|142977=19723448</stp>
        <stp>AMOUNT</stp>
        <stp>RMDS</stp>
        <stp/>
        <stp/>
        <tr r="G1228" s="1"/>
      </tp>
      <tp>
        <v>0</v>
        <stp/>
        <stp>EBOND_POSITION|142977=19928448</stp>
        <stp>AMOUNT</stp>
        <stp>RMDS</stp>
        <stp/>
        <stp/>
        <tr r="G1256" s="1"/>
      </tp>
      <tp>
        <v>1100000</v>
        <stp/>
        <stp>EBOND_POSITION|140142=15381110</stp>
        <stp>AMOUNT</stp>
        <stp>RMDS</stp>
        <stp/>
        <stp/>
        <tr r="G1177" s="1"/>
      </tp>
      <tp>
        <v>500000</v>
        <stp/>
        <stp>EBOND_POSITION|140142=15381120</stp>
        <stp>AMOUNT</stp>
        <stp>RMDS</stp>
        <stp/>
        <stp/>
        <tr r="G1192" s="1"/>
      </tp>
      <tp>
        <v>0</v>
        <stp/>
        <stp>EBOND_POSITION|140433=15384550</stp>
        <stp>AMOUNT</stp>
        <stp>RMDS</stp>
        <stp/>
        <stp/>
        <tr r="G156" s="1"/>
      </tp>
      <tp>
        <v>0</v>
        <stp/>
        <stp>EBOND_POSITION|140142=12792891</stp>
        <stp>AMOUNT</stp>
        <stp>RMDS</stp>
        <stp/>
        <stp/>
        <tr r="G1208" s="1"/>
      </tp>
      <tp>
        <v>0</v>
        <stp/>
        <stp>EBOND_POSITION|140142=10212329</stp>
        <stp>AMOUNT</stp>
        <stp>RMDS</stp>
        <stp/>
        <stp/>
        <tr r="G1225" s="1"/>
      </tp>
      <tp>
        <v>150000</v>
        <stp/>
        <stp>EBOND_POSITION|140433=21193221</stp>
        <stp>AMOUNT</stp>
        <stp>RMDS</stp>
        <stp/>
        <stp/>
        <tr r="G187" s="1"/>
      </tp>
    </main>
    <main first="bloomberg.rtd">
      <tp>
        <v>100.05500000000001</v>
        <stp/>
        <stp>##V3_BDPV12</stp>
        <stp>US36962GK948 @bgn Corp</stp>
        <stp>LAST_PRICE</stp>
        <stp>[AutoPrice 28.xlsm]front!R9C16</stp>
        <tr r="P9" s="1"/>
      </tp>
    </main>
    <main first="connect.rtdsub">
      <tp t="s">
        <v>#N/A</v>
        <stp/>
        <stp>EBOND_POSITION|140433=10212249</stp>
        <stp>AMOUNT</stp>
        <stp>RMDS</stp>
        <stp/>
        <stp/>
        <tr r="G218" s="1"/>
      </tp>
      <tp t="s">
        <v>m</v>
        <stp/>
        <stp>EBOND_LDN|21239291</stp>
        <stp>-20268</stp>
        <stp>RMDS</stp>
        <stp/>
        <stp/>
        <tr r="I477" s="1"/>
      </tp>
      <tp t="s">
        <v>on</v>
        <stp/>
        <stp>EBOND_LDN|21239291</stp>
        <stp>-20271</stp>
        <stp>RMDS</stp>
        <stp/>
        <stp/>
        <tr r="K477" s="1"/>
      </tp>
      <tp t="s">
        <v>.6</v>
        <stp/>
        <stp>EBOND_LDN|21239291</stp>
        <stp>-20270</stp>
        <stp>RMDS</stp>
        <stp/>
        <stp/>
        <tr r="J477" s="1"/>
      </tp>
      <tp t="s">
        <v>.36</v>
        <stp/>
        <stp>EBOND_LDN|21159597</stp>
        <stp>-20270</stp>
        <stp>RMDS</stp>
        <stp/>
        <stp/>
        <tr r="J378" s="1"/>
      </tp>
      <tp t="s">
        <v>on</v>
        <stp/>
        <stp>EBOND_LDN|21159597</stp>
        <stp>-20271</stp>
        <stp>RMDS</stp>
        <stp/>
        <stp/>
        <tr r="K378" s="1"/>
      </tp>
      <tp t="s">
        <v>m</v>
        <stp/>
        <stp>EBOND_LDN|21159597</stp>
        <stp>-20268</stp>
        <stp>RMDS</stp>
        <stp/>
        <stp/>
        <tr r="I378" s="1"/>
      </tp>
      <tp t="s">
        <v>on</v>
        <stp/>
        <stp>EBOND_LDN|21148546</stp>
        <stp>-20271</stp>
        <stp>RMDS</stp>
        <stp/>
        <stp/>
        <tr r="K310" s="1"/>
      </tp>
      <tp t="s">
        <v>0.3</v>
        <stp/>
        <stp>EBOND_LDN|21148546</stp>
        <stp>-20270</stp>
        <stp>RMDS</stp>
        <stp/>
        <stp/>
        <tr r="J310" s="1"/>
      </tp>
      <tp t="s">
        <v>b</v>
        <stp/>
        <stp>EBOND_LDN|21148546</stp>
        <stp>-20268</stp>
        <stp>RMDS</stp>
        <stp/>
        <stp/>
        <tr r="I310" s="1"/>
      </tp>
      <tp t="s">
        <v>b</v>
        <stp/>
        <stp>EBOND_LDN|21108822</stp>
        <stp>-20268</stp>
        <stp>RMDS</stp>
        <stp/>
        <stp/>
        <tr r="I1136" s="1"/>
      </tp>
      <tp t="s">
        <v>on</v>
        <stp/>
        <stp>EBOND_LDN|21108822</stp>
        <stp>-20271</stp>
        <stp>RMDS</stp>
        <stp/>
        <stp/>
        <tr r="K1136" s="1"/>
      </tp>
      <tp t="s">
        <v>.3</v>
        <stp/>
        <stp>EBOND_LDN|21108822</stp>
        <stp>-20270</stp>
        <stp>RMDS</stp>
        <stp/>
        <stp/>
        <tr r="J1136" s="1"/>
      </tp>
      <tp t="s">
        <v>on</v>
        <stp/>
        <stp>EBOND_LDN|17938581</stp>
        <stp>-20271</stp>
        <stp>RMDS</stp>
        <stp/>
        <stp/>
        <tr r="K693" s="1"/>
      </tp>
      <tp t="s">
        <v>.25</v>
        <stp/>
        <stp>EBOND_LDN|17938581</stp>
        <stp>-20270</stp>
        <stp>RMDS</stp>
        <stp/>
        <stp/>
        <tr r="J693" s="1"/>
      </tp>
      <tp t="s">
        <v>b</v>
        <stp/>
        <stp>EBOND_LDN|17938581</stp>
        <stp>-20268</stp>
        <stp>RMDS</stp>
        <stp/>
        <stp/>
        <tr r="I693" s="1"/>
      </tp>
      <tp t="s">
        <v>m</v>
        <stp/>
        <stp>EBOND_LDN|17138601</stp>
        <stp>-20268</stp>
        <stp>RMDS</stp>
        <stp/>
        <stp/>
        <tr r="I784" s="1"/>
      </tp>
      <tp t="s">
        <v>bb</v>
        <stp/>
        <stp>EBOND_LDN|19228840</stp>
        <stp>-20268</stp>
        <stp>RMDS</stp>
        <stp/>
        <stp/>
        <tr r="I543" s="1"/>
      </tp>
      <tp t="s">
        <v>b</v>
        <stp/>
        <stp>EBOND_LDN|11818033</stp>
        <stp>-20268</stp>
        <stp>RMDS</stp>
        <stp/>
        <stp/>
        <tr r="I413" s="1"/>
      </tp>
      <tp t="s">
        <v>on</v>
        <stp/>
        <stp>EBOND_LDN|11818033</stp>
        <stp>-20271</stp>
        <stp>RMDS</stp>
        <stp/>
        <stp/>
        <tr r="K413" s="1"/>
      </tp>
      <tp t="s">
        <v>.18</v>
        <stp/>
        <stp>EBOND_LDN|11818033</stp>
        <stp>-20270</stp>
        <stp>RMDS</stp>
        <stp/>
        <stp/>
        <tr r="J413" s="1"/>
      </tp>
      <tp t="s">
        <v>on</v>
        <stp/>
        <stp>EBOND_LDN|17138601</stp>
        <stp>-20271</stp>
        <stp>RMDS</stp>
        <stp/>
        <stp/>
        <tr r="K784" s="1"/>
      </tp>
      <tp t="s">
        <v>0.1</v>
        <stp/>
        <stp>EBOND_LDN|17138601</stp>
        <stp>-20270</stp>
        <stp>RMDS</stp>
        <stp/>
        <stp/>
        <tr r="J784" s="1"/>
      </tp>
      <tp t="s">
        <v>.8</v>
        <stp/>
        <stp>EBOND_LDN|19228840</stp>
        <stp>-20270</stp>
        <stp>RMDS</stp>
        <stp/>
        <stp/>
        <tr r="J543" s="1"/>
      </tp>
      <tp t="s">
        <v>on</v>
        <stp/>
        <stp>EBOND_LDN|19228840</stp>
        <stp>-20271</stp>
        <stp>RMDS</stp>
        <stp/>
        <stp/>
        <tr r="K543" s="1"/>
      </tp>
      <tp t="s">
        <v>m</v>
        <stp/>
        <stp>EBOND_LDN|14438101</stp>
        <stp>-20268</stp>
        <stp>RMDS</stp>
        <stp/>
        <stp/>
        <tr r="I654" s="1"/>
      </tp>
      <tp t="s">
        <v>on</v>
        <stp/>
        <stp>EBOND_LDN|15318123</stp>
        <stp>-20271</stp>
        <stp>RMDS</stp>
        <stp/>
        <stp/>
        <tr r="K795" s="1"/>
      </tp>
      <tp t="s">
        <v>0.45</v>
        <stp/>
        <stp>EBOND_LDN|15318123</stp>
        <stp>-20270</stp>
        <stp>RMDS</stp>
        <stp/>
        <stp/>
        <tr r="J795" s="1"/>
      </tp>
      <tp t="s">
        <v>b</v>
        <stp/>
        <stp>EBOND_LDN|15318123</stp>
        <stp>-20268</stp>
        <stp>RMDS</stp>
        <stp/>
        <stp/>
        <tr r="I795" s="1"/>
      </tp>
      <tp t="s">
        <v>.25</v>
        <stp/>
        <stp>EBOND_LDN|14438101</stp>
        <stp>-20270</stp>
        <stp>RMDS</stp>
        <stp/>
        <stp/>
        <tr r="J654" s="1"/>
      </tp>
      <tp t="s">
        <v>on</v>
        <stp/>
        <stp>EBOND_LDN|14438101</stp>
        <stp>-20271</stp>
        <stp>RMDS</stp>
        <stp/>
        <stp/>
        <tr r="K654" s="1"/>
      </tp>
      <tp t="s">
        <v>0.2</v>
        <stp/>
        <stp>EBOND_LDN|19078385</stp>
        <stp>-20270</stp>
        <stp>RMDS</stp>
        <stp/>
        <stp/>
        <tr r="J775" s="1"/>
      </tp>
      <tp t="s">
        <v>on</v>
        <stp/>
        <stp>EBOND_LDN|19078385</stp>
        <stp>-20271</stp>
        <stp>RMDS</stp>
        <stp/>
        <stp/>
        <tr r="K775" s="1"/>
      </tp>
      <tp t="s">
        <v>bb</v>
        <stp/>
        <stp>EBOND_LDN|19078385</stp>
        <stp>-20268</stp>
        <stp>RMDS</stp>
        <stp/>
        <stp/>
        <tr r="I775" s="1"/>
      </tp>
      <tp t="s">
        <v>bbb</v>
        <stp/>
        <stp>EBOND_LDN|19948096</stp>
        <stp>-20268</stp>
        <stp>RMDS</stp>
        <stp/>
        <stp/>
        <tr r="I682" s="1"/>
      </tp>
      <tp t="s">
        <v>.35</v>
        <stp/>
        <stp>EBOND_LDN|19948096</stp>
        <stp>-20270</stp>
        <stp>RMDS</stp>
        <stp/>
        <stp/>
        <tr r="J682" s="1"/>
      </tp>
      <tp t="s">
        <v>on</v>
        <stp/>
        <stp>EBOND_LDN|19948096</stp>
        <stp>-20271</stp>
        <stp>RMDS</stp>
        <stp/>
        <stp/>
        <tr r="K682" s="1"/>
      </tp>
      <tp t="s">
        <v>m</v>
        <stp/>
        <stp>EBOND_LDN|16558967</stp>
        <stp>-20268</stp>
        <stp>RMDS</stp>
        <stp/>
        <stp/>
        <tr r="I1265" s="1"/>
      </tp>
      <tp t="s">
        <v>on</v>
        <stp/>
        <stp>EBOND_LDN|16558967</stp>
        <stp>-20271</stp>
        <stp>RMDS</stp>
        <stp/>
        <stp/>
        <tr r="K1265" s="1"/>
      </tp>
      <tp t="s">
        <v>.5</v>
        <stp/>
        <stp>EBOND_LDN|16558967</stp>
        <stp>-20270</stp>
        <stp>RMDS</stp>
        <stp/>
        <stp/>
        <tr r="J1265" s="1"/>
      </tp>
      <tp t="s">
        <v>.25</v>
        <stp/>
        <stp>EBOND_LDN|14859447</stp>
        <stp>-20270</stp>
        <stp>RMDS</stp>
        <stp/>
        <stp/>
        <tr r="J599" s="1"/>
      </tp>
      <tp t="s">
        <v>on</v>
        <stp/>
        <stp>EBOND_LDN|14859447</stp>
        <stp>-20271</stp>
        <stp>RMDS</stp>
        <stp/>
        <stp/>
        <tr r="K599" s="1"/>
      </tp>
      <tp t="s">
        <v>on</v>
        <stp/>
        <stp>EBOND_LDN|16079655</stp>
        <stp>-20271</stp>
        <stp>RMDS</stp>
        <stp/>
        <stp/>
        <tr r="K959" s="1"/>
      </tp>
      <tp t="s">
        <v>0.4</v>
        <stp/>
        <stp>EBOND_LDN|16079655</stp>
        <stp>-20270</stp>
        <stp>RMDS</stp>
        <stp/>
        <stp/>
        <tr r="J959" s="1"/>
      </tp>
      <tp t="s">
        <v>m</v>
        <stp/>
        <stp>EBOND_LDN|16079655</stp>
        <stp>-20268</stp>
        <stp>RMDS</stp>
        <stp/>
        <stp/>
        <tr r="I959" s="1"/>
      </tp>
      <tp t="s">
        <v>b</v>
        <stp/>
        <stp>EBOND_LDN|14859447</stp>
        <stp>-20268</stp>
        <stp>RMDS</stp>
        <stp/>
        <stp/>
        <tr r="I599" s="1"/>
      </tp>
      <tp t="s">
        <v>0.1</v>
        <stp/>
        <stp>EBOND_LDN|16709272</stp>
        <stp>-20270</stp>
        <stp>RMDS</stp>
        <stp/>
        <stp/>
        <tr r="J873" s="1"/>
      </tp>
      <tp t="s">
        <v>on</v>
        <stp/>
        <stp>EBOND_LDN|16709272</stp>
        <stp>-20271</stp>
        <stp>RMDS</stp>
        <stp/>
        <stp/>
        <tr r="K873" s="1"/>
      </tp>
      <tp t="s">
        <v>m</v>
        <stp/>
        <stp>EBOND_LDN|16709272</stp>
        <stp>-20268</stp>
        <stp>RMDS</stp>
        <stp/>
        <stp/>
        <tr r="I873" s="1"/>
      </tp>
      <tp t="s">
        <v>on</v>
        <stp/>
        <stp>EBOND_LDN|10159827</stp>
        <stp>-20271</stp>
        <stp>RMDS</stp>
        <stp/>
        <stp/>
        <tr r="K852" s="1"/>
      </tp>
      <tp t="s">
        <v>0.2</v>
        <stp/>
        <stp>EBOND_LDN|10159827</stp>
        <stp>-20270</stp>
        <stp>RMDS</stp>
        <stp/>
        <stp/>
        <tr r="J852" s="1"/>
      </tp>
      <tp t="s">
        <v>b</v>
        <stp/>
        <stp>EBOND_LDN|10159827</stp>
        <stp>-20268</stp>
        <stp>RMDS</stp>
        <stp/>
        <stp/>
        <tr r="I852" s="1"/>
      </tp>
      <tp t="s">
        <v>bb</v>
        <stp/>
        <stp>EBOND_LDN|17309832</stp>
        <stp>-20268</stp>
        <stp>RMDS</stp>
        <stp/>
        <stp/>
        <tr r="I1102" s="1"/>
      </tp>
      <tp t="s">
        <v>.5</v>
        <stp/>
        <stp>EBOND_LDN|17309832</stp>
        <stp>-20270</stp>
        <stp>RMDS</stp>
        <stp/>
        <stp/>
        <tr r="J1102" s="1"/>
      </tp>
      <tp t="s">
        <v>on</v>
        <stp/>
        <stp>EBOND_LDN|17309832</stp>
        <stp>-20271</stp>
        <stp>RMDS</stp>
        <stp/>
        <stp/>
        <tr r="K1102" s="1"/>
      </tp>
      <tp>
        <v>74.819133102623994</v>
        <stp/>
        <stp>EBOND_LDN|14439699</stp>
        <stp>-18562</stp>
        <stp>RMDS</stp>
        <stp/>
        <stp/>
        <tr r="AS703" s="1"/>
      </tp>
      <tp>
        <v>99.274649703212006</v>
        <stp/>
        <stp>EBOND_LDN|14439699</stp>
        <stp>-18560</stp>
        <stp>RMDS</stp>
        <stp/>
        <stp/>
        <tr r="AR703" s="1"/>
      </tp>
      <tp>
        <v>0</v>
        <stp/>
        <stp>EBOND_LDN|12789072</stp>
        <stp>-18562</stp>
        <stp>RMDS</stp>
        <stp/>
        <stp/>
        <tr r="AS154" s="1"/>
      </tp>
      <tp>
        <v>0</v>
        <stp/>
        <stp>EBOND_LDN|12789072</stp>
        <stp>-18560</stp>
        <stp>RMDS</stp>
        <stp/>
        <stp/>
        <tr r="AR154" s="1"/>
      </tp>
      <tp>
        <v>73.540837443212993</v>
        <stp/>
        <stp>EBOND_LDN|10629748</stp>
        <stp>-18560</stp>
        <stp>RMDS</stp>
        <stp/>
        <stp/>
        <tr r="AR224" s="1"/>
      </tp>
      <tp>
        <v>65.550804266216005</v>
        <stp/>
        <stp>EBOND_LDN|10629748</stp>
        <stp>-18562</stp>
        <stp>RMDS</stp>
        <stp/>
        <stp/>
        <tr r="AS224" s="1"/>
      </tp>
      <tp>
        <v>105.012456862799</v>
        <stp/>
        <stp>EBOND_LDN|10489962</stp>
        <stp>-18560</stp>
        <stp>RMDS</stp>
        <stp/>
        <stp/>
        <tr r="AR1086" s="1"/>
      </tp>
      <tp>
        <v>90.521538225700994</v>
        <stp/>
        <stp>EBOND_LDN|10489962</stp>
        <stp>-18562</stp>
        <stp>RMDS</stp>
        <stp/>
        <stp/>
        <tr r="AS1086" s="1"/>
      </tp>
      <tp>
        <v>0</v>
        <stp/>
        <stp>EBOND_LDN|10428328</stp>
        <stp>-18560</stp>
        <stp>RMDS</stp>
        <stp/>
        <stp/>
        <tr r="AR1091" s="1"/>
      </tp>
      <tp>
        <v>0</v>
        <stp/>
        <stp>EBOND_LDN|10428328</stp>
        <stp>-18562</stp>
        <stp>RMDS</stp>
        <stp/>
        <stp/>
        <tr r="AS1091" s="1"/>
      </tp>
      <tp>
        <v>114.339014241825</v>
        <stp/>
        <stp>EBOND_LDN|17138999</stp>
        <stp>-18562</stp>
        <stp>RMDS</stp>
        <stp/>
        <stp/>
        <tr r="AS678" s="1"/>
      </tp>
      <tp>
        <v>116.820081706325</v>
        <stp/>
        <stp>EBOND_LDN|17138999</stp>
        <stp>-18560</stp>
        <stp>RMDS</stp>
        <stp/>
        <stp/>
        <tr r="AR678" s="1"/>
      </tp>
      <tp>
        <v>0</v>
        <stp/>
        <stp>EBOND_LDN|19928448</stp>
        <stp>-18562</stp>
        <stp>RMDS</stp>
        <stp/>
        <stp/>
        <tr r="AS1256" s="1"/>
      </tp>
      <tp>
        <v>0</v>
        <stp/>
        <stp>EBOND_LDN|19928448</stp>
        <stp>-18560</stp>
        <stp>RMDS</stp>
        <stp/>
        <stp/>
        <tr r="AR1256" s="1"/>
      </tp>
      <tp>
        <v>58.632109730488999</v>
        <stp/>
        <stp>EBOND_LDN|21239289</stp>
        <stp>-18560</stp>
        <stp>RMDS</stp>
        <stp/>
        <stp/>
        <tr r="AR476" s="1"/>
      </tp>
      <tp>
        <v>58.632109730488999</v>
        <stp/>
        <stp>EBOND_LDN|21239289</stp>
        <stp>-18562</stp>
        <stp>RMDS</stp>
        <stp/>
        <stp/>
        <tr r="AS476" s="1"/>
      </tp>
      <tp t="s">
        <v>#Stale</v>
        <stp/>
        <stp>EBOND_LDN|21139589</stp>
        <stp>-18562</stp>
        <stp>RMDS</stp>
        <stp/>
        <stp/>
        <tr r="AS797" s="1"/>
      </tp>
      <tp t="s">
        <v>#Stale</v>
        <stp/>
        <stp>EBOND_LDN|21139589</stp>
        <stp>-18560</stp>
        <stp>RMDS</stp>
        <stp/>
        <stp/>
        <tr r="AR797" s="1"/>
      </tp>
      <tp>
        <v>110.54743577285301</v>
        <stp/>
        <stp>EBOND_LDN|21139959</stp>
        <stp>-18562</stp>
        <stp>RMDS</stp>
        <stp/>
        <stp/>
        <tr r="AS573" s="1"/>
      </tp>
      <tp>
        <v>116.096521234279</v>
        <stp/>
        <stp>EBOND_LDN|21139959</stp>
        <stp>-18560</stp>
        <stp>RMDS</stp>
        <stp/>
        <stp/>
        <tr r="AR573" s="1"/>
      </tp>
      <tp t="s">
        <v>on</v>
        <stp/>
        <stp>EBOND_LDN|17062554</stp>
        <stp>-20271</stp>
        <stp>RMDS</stp>
        <stp/>
        <stp/>
        <tr r="K1244" s="1"/>
      </tp>
      <tp t="s">
        <v>.5</v>
        <stp/>
        <stp>EBOND_LDN|17062554</stp>
        <stp>-20270</stp>
        <stp>RMDS</stp>
        <stp/>
        <stp/>
        <tr r="J1244" s="1"/>
      </tp>
      <tp t="s">
        <v>m</v>
        <stp/>
        <stp>EBOND_LDN|17062554</stp>
        <stp>-20268</stp>
        <stp>RMDS</stp>
        <stp/>
        <stp/>
        <tr r="I1244" s="1"/>
      </tp>
      <tp t="s">
        <v>bb</v>
        <stp/>
        <stp>EBOND_LDN|10842136</stp>
        <stp>-20268</stp>
        <stp>RMDS</stp>
        <stp/>
        <stp/>
        <tr r="I1146" s="1"/>
      </tp>
      <tp t="s">
        <v>on</v>
        <stp/>
        <stp>EBOND_LDN|10842136</stp>
        <stp>-20271</stp>
        <stp>RMDS</stp>
        <stp/>
        <stp/>
        <tr r="K1146" s="1"/>
      </tp>
      <tp t="s">
        <v>.2</v>
        <stp/>
        <stp>EBOND_LDN|10842136</stp>
        <stp>-20270</stp>
        <stp>RMDS</stp>
        <stp/>
        <stp/>
        <tr r="J1146" s="1"/>
      </tp>
      <tp t="s">
        <v>m</v>
        <stp/>
        <stp>EBOND_LDN|17452027</stp>
        <stp>-20268</stp>
        <stp>RMDS</stp>
        <stp/>
        <stp/>
        <tr r="I400" s="1"/>
      </tp>
      <tp t="s">
        <v>0.25</v>
        <stp/>
        <stp>EBOND_LDN|15332331</stp>
        <stp>-20270</stp>
        <stp>RMDS</stp>
        <stp/>
        <stp/>
        <tr r="J994" s="1"/>
      </tp>
      <tp t="s">
        <v>on</v>
        <stp/>
        <stp>EBOND_LDN|15332331</stp>
        <stp>-20271</stp>
        <stp>RMDS</stp>
        <stp/>
        <stp/>
        <tr r="K994" s="1"/>
      </tp>
      <tp t="s">
        <v>.5</v>
        <stp/>
        <stp>EBOND_LDN|16002042</stp>
        <stp>-20270</stp>
        <stp>RMDS</stp>
        <stp/>
        <stp/>
        <tr r="J207" s="1"/>
      </tp>
      <tp t="s">
        <v>on</v>
        <stp/>
        <stp>EBOND_LDN|16002042</stp>
        <stp>-20271</stp>
        <stp>RMDS</stp>
        <stp/>
        <stp/>
        <tr r="K207" s="1"/>
      </tp>
      <tp t="s">
        <v>m</v>
        <stp/>
        <stp>EBOND_LDN|15332331</stp>
        <stp>-20268</stp>
        <stp>RMDS</stp>
        <stp/>
        <stp/>
        <tr r="I994" s="1"/>
      </tp>
      <tp t="s">
        <v>s4</v>
        <stp/>
        <stp>EBOND_LDN|16002042</stp>
        <stp>-20268</stp>
        <stp>RMDS</stp>
        <stp/>
        <stp/>
        <tr r="I207" s="1"/>
      </tp>
      <tp t="s">
        <v>.5</v>
        <stp/>
        <stp>EBOND_LDN|17452027</stp>
        <stp>-20270</stp>
        <stp>RMDS</stp>
        <stp/>
        <stp/>
        <tr r="J400" s="1"/>
      </tp>
      <tp t="s">
        <v>on</v>
        <stp/>
        <stp>EBOND_LDN|17452027</stp>
        <stp>-20271</stp>
        <stp>RMDS</stp>
        <stp/>
        <stp/>
        <tr r="K400" s="1"/>
      </tp>
      <tp>
        <v>-18.311544173756001</v>
        <stp/>
        <stp>EBOND_LDN|17435309</stp>
        <stp>-18562</stp>
        <stp>RMDS</stp>
        <stp/>
        <stp/>
        <tr r="AS768" s="1"/>
      </tp>
      <tp>
        <v>-7.3968780657490001</v>
        <stp/>
        <stp>EBOND_LDN|17435309</stp>
        <stp>-18560</stp>
        <stp>RMDS</stp>
        <stp/>
        <stp/>
        <tr r="AR768" s="1"/>
      </tp>
      <tp>
        <v>95.693878992806006</v>
        <stp/>
        <stp>EBOND_LDN|21127218</stp>
        <stp>-18562</stp>
        <stp>RMDS</stp>
        <stp/>
        <stp/>
        <tr r="AS411" s="1"/>
      </tp>
      <tp>
        <v>102.28076332583601</v>
        <stp/>
        <stp>EBOND_LDN|21127218</stp>
        <stp>-18560</stp>
        <stp>RMDS</stp>
        <stp/>
        <stp/>
        <tr r="AR411" s="1"/>
      </tp>
      <tp t="s">
        <v>on</v>
        <stp/>
        <stp>EBOND_LDN|17733741</stp>
        <stp>-20271</stp>
        <stp>RMDS</stp>
        <stp/>
        <stp/>
        <tr r="K643" s="1"/>
      </tp>
      <tp t="s">
        <v>.5</v>
        <stp/>
        <stp>EBOND_LDN|17733741</stp>
        <stp>-20270</stp>
        <stp>RMDS</stp>
        <stp/>
        <stp/>
        <tr r="J643" s="1"/>
      </tp>
      <tp>
        <v>53.260905807873002</v>
        <stp/>
        <stp>EBOND_LDN|20027098</stp>
        <stp>-18562</stp>
        <stp>RMDS</stp>
        <stp/>
        <stp/>
        <tr r="AS789" s="1"/>
      </tp>
      <tp>
        <v>57.803594405429997</v>
        <stp/>
        <stp>EBOND_LDN|20027098</stp>
        <stp>-18560</stp>
        <stp>RMDS</stp>
        <stp/>
        <stp/>
        <tr r="AR789" s="1"/>
      </tp>
      <tp t="s">
        <v>m</v>
        <stp/>
        <stp>EBOND_LDN|17733741</stp>
        <stp>-20268</stp>
        <stp>RMDS</stp>
        <stp/>
        <stp/>
        <tr r="I643" s="1"/>
      </tp>
      <tp t="s">
        <v>m</v>
        <stp/>
        <stp>EBOND_LDN|16523150</stp>
        <stp>-20268</stp>
        <stp>RMDS</stp>
        <stp/>
        <stp/>
        <tr r="I74" s="1"/>
      </tp>
      <tp t="s">
        <v>0.3</v>
        <stp/>
        <stp>EBOND_LDN|21240726</stp>
        <stp>-20270</stp>
        <stp>RMDS</stp>
        <stp/>
        <stp/>
        <tr r="J997" s="1"/>
      </tp>
      <tp t="s">
        <v>on</v>
        <stp/>
        <stp>EBOND_LDN|21240726</stp>
        <stp>-20271</stp>
        <stp>RMDS</stp>
        <stp/>
        <stp/>
        <tr r="K997" s="1"/>
      </tp>
      <tp t="s">
        <v>m</v>
        <stp/>
        <stp>EBOND_LDN|21240726</stp>
        <stp>-20268</stp>
        <stp>RMDS</stp>
        <stp/>
        <stp/>
        <tr r="I997" s="1"/>
      </tp>
      <tp t="s">
        <v>.5</v>
        <stp/>
        <stp>EBOND_LDN|16523150</stp>
        <stp>-20270</stp>
        <stp>RMDS</stp>
        <stp/>
        <stp/>
        <tr r="J74" s="1"/>
      </tp>
      <tp t="s">
        <v>on</v>
        <stp/>
        <stp>EBOND_LDN|16523150</stp>
        <stp>-20271</stp>
        <stp>RMDS</stp>
        <stp/>
        <stp/>
        <tr r="K74" s="1"/>
      </tp>
      <tp>
        <v>72.548813031031997</v>
        <stp/>
        <stp>EBOND_LDN|17194153</stp>
        <stp>-18562</stp>
        <stp>RMDS</stp>
        <stp/>
        <stp/>
        <tr r="AS55" s="1"/>
      </tp>
      <tp>
        <v>81.396203773194998</v>
        <stp/>
        <stp>EBOND_LDN|17194153</stp>
        <stp>-18560</stp>
        <stp>RMDS</stp>
        <stp/>
        <stp/>
        <tr r="AR55" s="1"/>
      </tp>
      <tp>
        <v>32.697488303782002</v>
        <stp/>
        <stp>EBOND_LDN|12034889</stp>
        <stp>-18562</stp>
        <stp>RMDS</stp>
        <stp/>
        <stp/>
        <tr r="AS1189" s="1"/>
      </tp>
      <tp>
        <v>47.446568853102001</v>
        <stp/>
        <stp>EBOND_LDN|12034889</stp>
        <stp>-18560</stp>
        <stp>RMDS</stp>
        <stp/>
        <stp/>
        <tr r="AR1189" s="1"/>
      </tp>
      <tp>
        <v>194.05772006178</v>
        <stp/>
        <stp>EBOND_LDN|13684912</stp>
        <stp>-18560</stp>
        <stp>RMDS</stp>
        <stp/>
        <stp/>
        <tr r="AR369" s="1"/>
      </tp>
      <tp>
        <v>189.81792913823799</v>
        <stp/>
        <stp>EBOND_LDN|13684912</stp>
        <stp>-18562</stp>
        <stp>RMDS</stp>
        <stp/>
        <stp/>
        <tr r="AS369" s="1"/>
      </tp>
      <tp>
        <v>116.13848259378</v>
        <stp/>
        <stp>EBOND_LDN|18384082</stp>
        <stp>-18560</stp>
        <stp>RMDS</stp>
        <stp/>
        <stp/>
        <tr r="AR1062" s="1"/>
      </tp>
      <tp>
        <v>106.133086902025</v>
        <stp/>
        <stp>EBOND_LDN|18384082</stp>
        <stp>-18562</stp>
        <stp>RMDS</stp>
        <stp/>
        <stp/>
        <tr r="AS1062" s="1"/>
      </tp>
      <tp t="s">
        <v>.6</v>
        <stp/>
        <stp>EBOND_LDN|17233921</stp>
        <stp>-20270</stp>
        <stp>RMDS</stp>
        <stp/>
        <stp/>
        <tr r="J216" s="1"/>
      </tp>
      <tp t="s">
        <v>on</v>
        <stp/>
        <stp>EBOND_LDN|17233921</stp>
        <stp>-20271</stp>
        <stp>RMDS</stp>
        <stp/>
        <stp/>
        <tr r="K216" s="1"/>
      </tp>
      <tp t="s">
        <v>bb</v>
        <stp/>
        <stp>EBOND_LDN|17233921</stp>
        <stp>-20268</stp>
        <stp>RMDS</stp>
        <stp/>
        <stp/>
        <tr r="I216" s="1"/>
      </tp>
      <tp>
        <v>91.180424699856999</v>
        <stp/>
        <stp>EBOND_LDN|15427768</stp>
        <stp>-18560</stp>
        <stp>RMDS</stp>
        <stp/>
        <stp/>
        <tr r="AR1207" s="1"/>
      </tp>
      <tp>
        <v>84.731543751418002</v>
        <stp/>
        <stp>EBOND_LDN|15427768</stp>
        <stp>-18562</stp>
        <stp>RMDS</stp>
        <stp/>
        <stp/>
        <tr r="AS1207" s="1"/>
      </tp>
      <tp t="s">
        <v>0.5</v>
        <stp/>
        <stp>EBOND_LDN|14450267</stp>
        <stp>-20270</stp>
        <stp>RMDS</stp>
        <stp/>
        <stp/>
        <tr r="J1013" s="1"/>
      </tp>
      <tp t="s">
        <v>on</v>
        <stp/>
        <stp>EBOND_LDN|14450267</stp>
        <stp>-20271</stp>
        <stp>RMDS</stp>
        <stp/>
        <stp/>
        <tr r="K1013" s="1"/>
      </tp>
      <tp t="s">
        <v>b</v>
        <stp/>
        <stp>EBOND_LDN|14450267</stp>
        <stp>-20268</stp>
        <stp>RMDS</stp>
        <stp/>
        <stp/>
        <tr r="I1013" s="1"/>
      </tp>
      <tp t="s">
        <v>-</v>
        <stp/>
        <stp>EBOND_LDN|21173515</stp>
        <stp>-20270</stp>
        <stp>RMDS</stp>
        <stp/>
        <stp/>
        <tr r="J1229" s="1"/>
      </tp>
      <tp t="s">
        <v>on</v>
        <stp/>
        <stp>EBOND_LDN|21173515</stp>
        <stp>-20271</stp>
        <stp>RMDS</stp>
        <stp/>
        <stp/>
        <tr r="K1229" s="1"/>
      </tp>
      <tp t="s">
        <v>b</v>
        <stp/>
        <stp>EBOND_LDN|21173515</stp>
        <stp>-20268</stp>
        <stp>RMDS</stp>
        <stp/>
        <stp/>
        <tr r="I1229" s="1"/>
      </tp>
      <tp>
        <v>0</v>
        <stp/>
        <stp>EBOND_LDN|18027248</stp>
        <stp>-18562</stp>
        <stp>RMDS</stp>
        <stp/>
        <stp/>
        <tr r="AS762" s="1"/>
      </tp>
      <tp>
        <v>0</v>
        <stp/>
        <stp>EBOND_LDN|18027248</stp>
        <stp>-18560</stp>
        <stp>RMDS</stp>
        <stp/>
        <stp/>
        <tr r="AR762" s="1"/>
      </tp>
      <tp t="s">
        <v>b</v>
        <stp/>
        <stp>EBOND_LDN|18470135</stp>
        <stp>-20268</stp>
        <stp>RMDS</stp>
        <stp/>
        <stp/>
        <tr r="I1163" s="1"/>
      </tp>
      <tp t="s">
        <v>on</v>
        <stp/>
        <stp>EBOND_LDN|18470135</stp>
        <stp>-20271</stp>
        <stp>RMDS</stp>
        <stp/>
        <stp/>
        <tr r="K1163" s="1"/>
      </tp>
      <tp t="s">
        <v>.3</v>
        <stp/>
        <stp>EBOND_LDN|18470135</stp>
        <stp>-20270</stp>
        <stp>RMDS</stp>
        <stp/>
        <stp/>
        <tr r="J1163" s="1"/>
      </tp>
    </main>
    <main first="bloomberg.rtd">
      <tp>
        <v>5</v>
        <stp/>
        <stp>##V3_BDPV12</stp>
        <stp>XS0765448757 @bval  Corp</stp>
        <stp>coupon</stp>
        <stp>[AutoPrice 28.xlsm]front!R1024C42</stp>
        <tr r="AP1024" s="1"/>
      </tp>
    </main>
    <main first="connect.rtdsub">
      <tp t="s">
        <v>#Stale</v>
        <stp/>
        <stp>EBOND_LDN|21172355</stp>
        <stp>-20270</stp>
        <stp>RMDS</stp>
        <stp/>
        <stp/>
        <tr r="J260" s="1"/>
      </tp>
      <tp t="s">
        <v>#Stale</v>
        <stp/>
        <stp>EBOND_LDN|21172355</stp>
        <stp>-20271</stp>
        <stp>RMDS</stp>
        <stp/>
        <stp/>
        <tr r="K260" s="1"/>
      </tp>
      <tp t="s">
        <v>#Stale</v>
        <stp/>
        <stp>EBOND_LDN|21172355</stp>
        <stp>-20268</stp>
        <stp>RMDS</stp>
        <stp/>
        <stp/>
        <tr r="I260" s="1"/>
      </tp>
      <tp t="s">
        <v>on</v>
        <stp/>
        <stp>EBOND_LDN|13721900</stp>
        <stp>-20271</stp>
        <stp>RMDS</stp>
        <stp/>
        <stp/>
        <tr r="K890" s="1"/>
      </tp>
      <tp t="s">
        <v>-</v>
        <stp/>
        <stp>EBOND_LDN|13721900</stp>
        <stp>-20270</stp>
        <stp>RMDS</stp>
        <stp/>
        <stp/>
        <tr r="J890" s="1"/>
      </tp>
      <tp t="s">
        <v>-</v>
        <stp/>
        <stp>EBOND_LDN|13721900</stp>
        <stp>-20268</stp>
        <stp>RMDS</stp>
        <stp/>
        <stp/>
        <tr r="I890" s="1"/>
      </tp>
      <tp t="s">
        <v>b</v>
        <stp/>
        <stp>EBOND_LDN|16641996</stp>
        <stp>-20268</stp>
        <stp>RMDS</stp>
        <stp/>
        <stp/>
        <tr r="I1096" s="1"/>
      </tp>
      <tp t="s">
        <v>on</v>
        <stp/>
        <stp>EBOND_LDN|16641996</stp>
        <stp>-20271</stp>
        <stp>RMDS</stp>
        <stp/>
        <stp/>
        <tr r="K1096" s="1"/>
      </tp>
      <tp t="s">
        <v>.6</v>
        <stp/>
        <stp>EBOND_LDN|16641996</stp>
        <stp>-20270</stp>
        <stp>RMDS</stp>
        <stp/>
        <stp/>
        <tr r="J1096" s="1"/>
      </tp>
      <tp t="s">
        <v>0.5</v>
        <stp/>
        <stp>EBOND_LDN|20145876</stp>
        <stp>-20270</stp>
        <stp>RMDS</stp>
        <stp/>
        <stp/>
        <tr r="J295" s="1"/>
      </tp>
      <tp t="s">
        <v>on</v>
        <stp/>
        <stp>EBOND_LDN|20145876</stp>
        <stp>-20271</stp>
        <stp>RMDS</stp>
        <stp/>
        <stp/>
        <tr r="K295" s="1"/>
      </tp>
      <tp t="s">
        <v>m</v>
        <stp/>
        <stp>EBOND_LDN|20145876</stp>
        <stp>-20268</stp>
        <stp>RMDS</stp>
        <stp/>
        <stp/>
        <tr r="I295" s="1"/>
      </tp>
      <tp>
        <v>103.455298131937</v>
        <stp/>
        <stp>EBOND_LDN|17281892</stp>
        <stp>-18560</stp>
        <stp>RMDS</stp>
        <stp/>
        <stp/>
        <tr r="AR1099" s="1"/>
      </tp>
      <tp>
        <v>88.026963276447006</v>
        <stp/>
        <stp>EBOND_LDN|17281892</stp>
        <stp>-18562</stp>
        <stp>RMDS</stp>
        <stp/>
        <stp/>
        <tr r="AS1099" s="1"/>
      </tp>
      <tp t="s">
        <v>0.45</v>
        <stp/>
        <stp>EBOND_LDN|17137531</stp>
        <stp>-20270</stp>
        <stp>RMDS</stp>
        <stp/>
        <stp/>
        <tr r="J796" s="1"/>
      </tp>
      <tp t="s">
        <v>on</v>
        <stp/>
        <stp>EBOND_LDN|17137531</stp>
        <stp>-20271</stp>
        <stp>RMDS</stp>
        <stp/>
        <stp/>
        <tr r="K796" s="1"/>
      </tp>
      <tp t="s">
        <v>b</v>
        <stp/>
        <stp>EBOND_LDN|17137531</stp>
        <stp>-20268</stp>
        <stp>RMDS</stp>
        <stp/>
        <stp/>
        <tr r="I796" s="1"/>
      </tp>
      <tp t="s">
        <v>m</v>
        <stp/>
        <stp>EBOND_LDN|19857887</stp>
        <stp>-20268</stp>
        <stp>RMDS</stp>
        <stp/>
        <stp/>
        <tr r="I548" s="1"/>
      </tp>
      <tp t="s">
        <v>m</v>
        <stp/>
        <stp>EBOND_LDN|19327810</stp>
        <stp>-20268</stp>
        <stp>RMDS</stp>
        <stp/>
        <stp/>
        <tr r="I664" s="1"/>
      </tp>
      <tp t="s">
        <v>b</v>
        <stp/>
        <stp>EBOND_LDN|15277465</stp>
        <stp>-20268</stp>
        <stp>RMDS</stp>
        <stp/>
        <stp/>
        <tr r="I672" s="1"/>
      </tp>
      <tp t="s">
        <v>.4</v>
        <stp/>
        <stp>EBOND_LDN|19857887</stp>
        <stp>-20270</stp>
        <stp>RMDS</stp>
        <stp/>
        <stp/>
        <tr r="J548" s="1"/>
      </tp>
      <tp t="s">
        <v>on</v>
        <stp/>
        <stp>EBOND_LDN|19857887</stp>
        <stp>-20271</stp>
        <stp>RMDS</stp>
        <stp/>
        <stp/>
        <tr r="K548" s="1"/>
      </tp>
      <tp t="s">
        <v>.2</v>
        <stp/>
        <stp>EBOND_LDN|19327810</stp>
        <stp>-20270</stp>
        <stp>RMDS</stp>
        <stp/>
        <stp/>
        <tr r="J664" s="1"/>
      </tp>
      <tp t="s">
        <v>on</v>
        <stp/>
        <stp>EBOND_LDN|19327810</stp>
        <stp>-20271</stp>
        <stp>RMDS</stp>
        <stp/>
        <stp/>
        <tr r="K664" s="1"/>
      </tp>
      <tp t="s">
        <v>.25</v>
        <stp/>
        <stp>EBOND_LDN|15277465</stp>
        <stp>-20270</stp>
        <stp>RMDS</stp>
        <stp/>
        <stp/>
        <tr r="J672" s="1"/>
      </tp>
      <tp t="s">
        <v>on</v>
        <stp/>
        <stp>EBOND_LDN|15277465</stp>
        <stp>-20271</stp>
        <stp>RMDS</stp>
        <stp/>
        <stp/>
        <tr r="K672" s="1"/>
      </tp>
      <tp t="s">
        <v>on</v>
        <stp/>
        <stp>EBOND_LDN|16217033</stp>
        <stp>-20271</stp>
        <stp>RMDS</stp>
        <stp/>
        <stp/>
        <tr r="K1056" s="1"/>
      </tp>
      <tp t="s">
        <v>.36</v>
        <stp/>
        <stp>EBOND_LDN|16217033</stp>
        <stp>-20270</stp>
        <stp>RMDS</stp>
        <stp/>
        <stp/>
        <tr r="J1056" s="1"/>
      </tp>
      <tp t="s">
        <v>b</v>
        <stp/>
        <stp>EBOND_LDN|16217033</stp>
        <stp>-20268</stp>
        <stp>RMDS</stp>
        <stp/>
        <stp/>
        <tr r="I1056" s="1"/>
      </tp>
      <tp>
        <v>77.907763029234005</v>
        <stp/>
        <stp>EBOND_LDN|20123698</stp>
        <stp>-18562</stp>
        <stp>RMDS</stp>
        <stp/>
        <stp/>
        <tr r="AS246" s="1"/>
      </tp>
      <tp>
        <v>83.919306422524997</v>
        <stp/>
        <stp>EBOND_LDN|20123698</stp>
        <stp>-18560</stp>
        <stp>RMDS</stp>
        <stp/>
        <stp/>
        <tr r="AR246" s="1"/>
      </tp>
      <tp>
        <v>89.051249414015999</v>
        <stp/>
        <stp>EBOND_LDN|13420518</stp>
        <stp>-18562</stp>
        <stp>RMDS</stp>
        <stp/>
        <stp/>
        <tr r="AS577" s="1"/>
      </tp>
      <tp>
        <v>99.999713533852997</v>
        <stp/>
        <stp>EBOND_LDN|13420518</stp>
        <stp>-18560</stp>
        <stp>RMDS</stp>
        <stp/>
        <stp/>
        <tr r="AR577" s="1"/>
      </tp>
      <tp t="s">
        <v>on</v>
        <stp/>
        <stp>EBOND_LDN|16057257</stp>
        <stp>-20271</stp>
        <stp>RMDS</stp>
        <stp/>
        <stp/>
        <tr r="K123" s="1"/>
      </tp>
      <tp t="s">
        <v>1</v>
        <stp/>
        <stp>EBOND_LDN|16057257</stp>
        <stp>-20270</stp>
        <stp>RMDS</stp>
        <stp/>
        <stp/>
        <tr r="J123" s="1"/>
      </tp>
      <tp t="s">
        <v>m</v>
        <stp/>
        <stp>EBOND_LDN|16057257</stp>
        <stp>-20268</stp>
        <stp>RMDS</stp>
        <stp/>
        <stp/>
        <tr r="I123" s="1"/>
      </tp>
      <tp t="s">
        <v>0.6</v>
        <stp/>
        <stp>EBOND_LDN|14657847</stp>
        <stp>-20270</stp>
        <stp>RMDS</stp>
        <stp/>
        <stp/>
        <tr r="J986" s="1"/>
      </tp>
      <tp t="s">
        <v>on</v>
        <stp/>
        <stp>EBOND_LDN|14657847</stp>
        <stp>-20271</stp>
        <stp>RMDS</stp>
        <stp/>
        <stp/>
        <tr r="K986" s="1"/>
      </tp>
      <tp t="s">
        <v>b</v>
        <stp/>
        <stp>EBOND_LDN|14657847</stp>
        <stp>-20268</stp>
        <stp>RMDS</stp>
        <stp/>
        <stp/>
        <tr r="I986" s="1"/>
      </tp>
      <tp t="s">
        <v>0.5</v>
        <stp/>
        <stp>EBOND_LDN|21157317</stp>
        <stp>-20270</stp>
        <stp>RMDS</stp>
        <stp/>
        <stp/>
        <tr r="J962" s="1"/>
      </tp>
      <tp t="s">
        <v>on</v>
        <stp/>
        <stp>EBOND_LDN|21157317</stp>
        <stp>-20271</stp>
        <stp>RMDS</stp>
        <stp/>
        <stp/>
        <tr r="K962" s="1"/>
      </tp>
      <tp t="s">
        <v>on</v>
        <stp/>
        <stp>EBOND_LDN|21157327</stp>
        <stp>-20271</stp>
        <stp>RMDS</stp>
        <stp/>
        <stp/>
        <tr r="K1040" s="1"/>
      </tp>
      <tp t="s">
        <v>.5</v>
        <stp/>
        <stp>EBOND_LDN|21157327</stp>
        <stp>-20270</stp>
        <stp>RMDS</stp>
        <stp/>
        <stp/>
        <tr r="J1040" s="1"/>
      </tp>
      <tp t="s">
        <v>b</v>
        <stp/>
        <stp>EBOND_LDN|21157317</stp>
        <stp>-20268</stp>
        <stp>RMDS</stp>
        <stp/>
        <stp/>
        <tr r="I962" s="1"/>
      </tp>
      <tp t="s">
        <v>m</v>
        <stp/>
        <stp>EBOND_LDN|21157327</stp>
        <stp>-20268</stp>
        <stp>RMDS</stp>
        <stp/>
        <stp/>
        <tr r="I1040" s="1"/>
      </tp>
      <tp t="s">
        <v>m</v>
        <stp/>
        <stp>EBOND_LDN|20027120</stp>
        <stp>-20268</stp>
        <stp>RMDS</stp>
        <stp/>
        <stp/>
        <tr r="I913" s="1"/>
      </tp>
      <tp t="s">
        <v>.1</v>
        <stp/>
        <stp>EBOND_LDN|13404382</stp>
        <stp>-20270</stp>
        <stp>RMDS</stp>
        <stp/>
        <stp/>
        <tr r="J11" s="1"/>
      </tp>
      <tp t="s">
        <v>on</v>
        <stp/>
        <stp>EBOND_LDN|13404382</stp>
        <stp>-20271</stp>
        <stp>RMDS</stp>
        <stp/>
        <stp/>
        <tr r="K11" s="1"/>
      </tp>
      <tp t="s">
        <v>m</v>
        <stp/>
        <stp>EBOND_LDN|21137091</stp>
        <stp>-20268</stp>
        <stp>RMDS</stp>
        <stp/>
        <stp/>
        <tr r="I1238" s="1"/>
      </tp>
      <tp t="s">
        <v>.35</v>
        <stp/>
        <stp>EBOND_LDN|21137091</stp>
        <stp>-20270</stp>
        <stp>RMDS</stp>
        <stp/>
        <stp/>
        <tr r="J1238" s="1"/>
      </tp>
      <tp t="s">
        <v>on</v>
        <stp/>
        <stp>EBOND_LDN|21137091</stp>
        <stp>-20271</stp>
        <stp>RMDS</stp>
        <stp/>
        <stp/>
        <tr r="K1238" s="1"/>
      </tp>
      <tp t="s">
        <v>0.5</v>
        <stp/>
        <stp>EBOND_LDN|20027120</stp>
        <stp>-20270</stp>
        <stp>RMDS</stp>
        <stp/>
        <stp/>
        <tr r="J913" s="1"/>
      </tp>
      <tp t="s">
        <v>on</v>
        <stp/>
        <stp>EBOND_LDN|20027120</stp>
        <stp>-20271</stp>
        <stp>RMDS</stp>
        <stp/>
        <stp/>
        <tr r="K913" s="1"/>
      </tp>
      <tp t="s">
        <v>b</v>
        <stp/>
        <stp>EBOND_LDN|13404382</stp>
        <stp>-20268</stp>
        <stp>RMDS</stp>
        <stp/>
        <stp/>
        <tr r="I11" s="1"/>
      </tp>
      <tp>
        <v>0</v>
        <stp/>
        <stp>EBOND_LDN|10383652</stp>
        <stp>-18560</stp>
        <stp>RMDS</stp>
        <stp/>
        <stp/>
        <tr r="AR854" s="1"/>
      </tp>
      <tp>
        <v>0</v>
        <stp/>
        <stp>EBOND_LDN|10383652</stp>
        <stp>-18562</stp>
        <stp>RMDS</stp>
        <stp/>
        <stp/>
        <tr r="AS854" s="1"/>
      </tp>
      <tp t="s">
        <v>.4</v>
        <stp/>
        <stp>EBOND_LDN|19964154</stp>
        <stp>-20270</stp>
        <stp>RMDS</stp>
        <stp/>
        <stp/>
        <tr r="J210" s="1"/>
      </tp>
      <tp t="s">
        <v>on</v>
        <stp/>
        <stp>EBOND_LDN|19964154</stp>
        <stp>-20271</stp>
        <stp>RMDS</stp>
        <stp/>
        <stp/>
        <tr r="K210" s="1"/>
      </tp>
      <tp t="s">
        <v>on</v>
        <stp/>
        <stp>EBOND_LDN|21067934</stp>
        <stp>-20271</stp>
        <stp>RMDS</stp>
        <stp/>
        <stp/>
        <tr r="K1232" s="1"/>
      </tp>
      <tp t="s">
        <v>.5</v>
        <stp/>
        <stp>EBOND_LDN|21067934</stp>
        <stp>-20270</stp>
        <stp>RMDS</stp>
        <stp/>
        <stp/>
        <tr r="J1232" s="1"/>
      </tp>
      <tp t="s">
        <v>on</v>
        <stp/>
        <stp>EBOND_LDN|10724820</stp>
        <stp>-20271</stp>
        <stp>RMDS</stp>
        <stp/>
        <stp/>
        <tr r="K829" s="1"/>
      </tp>
      <tp t="s">
        <v>0.15</v>
        <stp/>
        <stp>EBOND_LDN|10724820</stp>
        <stp>-20270</stp>
        <stp>RMDS</stp>
        <stp/>
        <stp/>
        <tr r="J829" s="1"/>
      </tp>
      <tp t="s">
        <v>m</v>
        <stp/>
        <stp>EBOND_LDN|21067934</stp>
        <stp>-20268</stp>
        <stp>RMDS</stp>
        <stp/>
        <stp/>
        <tr r="I1232" s="1"/>
      </tp>
      <tp t="s">
        <v>b</v>
        <stp/>
        <stp>EBOND_LDN|10724820</stp>
        <stp>-20268</stp>
        <stp>RMDS</stp>
        <stp/>
        <stp/>
        <tr r="I829" s="1"/>
      </tp>
      <tp t="s">
        <v>m</v>
        <stp/>
        <stp>EBOND_LDN|19964154</stp>
        <stp>-20268</stp>
        <stp>RMDS</stp>
        <stp/>
        <stp/>
        <tr r="I210" s="1"/>
      </tp>
      <tp t="s">
        <v>-</v>
        <stp/>
        <stp>EBOND_LDN|18944716</stp>
        <stp>-20268</stp>
        <stp>RMDS</stp>
        <stp/>
        <stp/>
        <tr r="I892" s="1"/>
      </tp>
      <tp t="s">
        <v>-</v>
        <stp/>
        <stp>EBOND_LDN|18944716</stp>
        <stp>-20270</stp>
        <stp>RMDS</stp>
        <stp/>
        <stp/>
        <tr r="J892" s="1"/>
      </tp>
      <tp t="s">
        <v>on</v>
        <stp/>
        <stp>EBOND_LDN|18944716</stp>
        <stp>-20271</stp>
        <stp>RMDS</stp>
        <stp/>
        <stp/>
        <tr r="K892" s="1"/>
      </tp>
      <tp>
        <v>0</v>
        <stp/>
        <stp>EBOND_LDN|19723448</stp>
        <stp>-18560</stp>
        <stp>RMDS</stp>
        <stp/>
        <stp/>
        <tr r="AR1228" s="1"/>
      </tp>
      <tp t="s">
        <v>b</v>
        <stp/>
        <stp>EBOND_LDN|19154487</stp>
        <stp>-20268</stp>
        <stp>RMDS</stp>
        <stp/>
        <stp/>
        <tr r="I335" s="1"/>
      </tp>
      <tp>
        <v>0</v>
        <stp/>
        <stp>EBOND_LDN|19723448</stp>
        <stp>-18562</stp>
        <stp>RMDS</stp>
        <stp/>
        <stp/>
        <tr r="AS1228" s="1"/>
      </tp>
      <tp t="s">
        <v>on</v>
        <stp/>
        <stp>EBOND_LDN|19154487</stp>
        <stp>-20271</stp>
        <stp>RMDS</stp>
        <stp/>
        <stp/>
        <tr r="K335" s="1"/>
      </tp>
      <tp t="s">
        <v>0.5</v>
        <stp/>
        <stp>EBOND_LDN|19154487</stp>
        <stp>-20270</stp>
        <stp>RMDS</stp>
        <stp/>
        <stp/>
        <tr r="J335" s="1"/>
      </tp>
      <tp>
        <v>95.867605565486002</v>
        <stp/>
        <stp>EBOND_LDN|15322798</stp>
        <stp>-18560</stp>
        <stp>RMDS</stp>
        <stp/>
        <stp/>
        <tr r="AR1166" s="1"/>
      </tp>
      <tp>
        <v>67.594259251439993</v>
        <stp/>
        <stp>EBOND_LDN|15322798</stp>
        <stp>-18562</stp>
        <stp>RMDS</stp>
        <stp/>
        <stp/>
        <tr r="AS1166" s="1"/>
      </tp>
      <tp t="s">
        <v>b</v>
        <stp/>
        <stp>EBOND_LDN|12065314</stp>
        <stp>-20268</stp>
        <stp>RMDS</stp>
        <stp/>
        <stp/>
        <tr r="I687" s="1"/>
      </tp>
      <tp t="s">
        <v>b</v>
        <stp/>
        <stp>EBOND_LDN|14525520</stp>
        <stp>-20268</stp>
        <stp>RMDS</stp>
        <stp/>
        <stp/>
        <tr r="I1158" s="1"/>
      </tp>
      <tp t="s">
        <v>on</v>
        <stp/>
        <stp>EBOND_LDN|12065314</stp>
        <stp>-20271</stp>
        <stp>RMDS</stp>
        <stp/>
        <stp/>
        <tr r="K687" s="1"/>
      </tp>
      <tp t="s">
        <v>.25</v>
        <stp/>
        <stp>EBOND_LDN|12065314</stp>
        <stp>-20270</stp>
        <stp>RMDS</stp>
        <stp/>
        <stp/>
        <tr r="J687" s="1"/>
      </tp>
      <tp t="s">
        <v>on</v>
        <stp/>
        <stp>EBOND_LDN|14525520</stp>
        <stp>-20271</stp>
        <stp>RMDS</stp>
        <stp/>
        <stp/>
        <tr r="K1158" s="1"/>
      </tp>
      <tp t="s">
        <v>.3</v>
        <stp/>
        <stp>EBOND_LDN|14525520</stp>
        <stp>-20270</stp>
        <stp>RMDS</stp>
        <stp/>
        <stp/>
        <tr r="J1158" s="1"/>
      </tp>
      <tp>
        <v>97.494757993662006</v>
        <stp/>
        <stp>EBOND_LDN|21231409</stp>
        <stp>-18560</stp>
        <stp>RMDS</stp>
        <stp/>
        <stp/>
        <tr r="AR561" s="1"/>
      </tp>
      <tp>
        <v>97.494757993662006</v>
        <stp/>
        <stp>EBOND_LDN|21231409</stp>
        <stp>-18562</stp>
        <stp>RMDS</stp>
        <stp/>
        <stp/>
        <tr r="AS561" s="1"/>
      </tp>
      <tp t="s">
        <v>on</v>
        <stp/>
        <stp>EBOND_LDN|17435311</stp>
        <stp>-20271</stp>
        <stp>RMDS</stp>
        <stp/>
        <stp/>
        <tr r="K493" s="1"/>
      </tp>
      <tp t="s">
        <v>.5</v>
        <stp/>
        <stp>EBOND_LDN|17435311</stp>
        <stp>-20270</stp>
        <stp>RMDS</stp>
        <stp/>
        <stp/>
        <tr r="J493" s="1"/>
      </tp>
      <tp t="s">
        <v>b</v>
        <stp/>
        <stp>EBOND_LDN|17435311</stp>
        <stp>-20268</stp>
        <stp>RMDS</stp>
        <stp/>
        <stp/>
        <tr r="I493" s="1"/>
      </tp>
      <tp t="s">
        <v>b</v>
        <stp/>
        <stp>EBOND_LDN|18455317</stp>
        <stp>-20268</stp>
        <stp>RMDS</stp>
        <stp/>
        <stp/>
        <tr r="I1048" s="1"/>
      </tp>
      <tp t="s">
        <v>on</v>
        <stp/>
        <stp>EBOND_LDN|18455317</stp>
        <stp>-20271</stp>
        <stp>RMDS</stp>
        <stp/>
        <stp/>
        <tr r="K1048" s="1"/>
      </tp>
      <tp t="s">
        <v>0.65</v>
        <stp/>
        <stp>EBOND_LDN|18455317</stp>
        <stp>-20270</stp>
        <stp>RMDS</stp>
        <stp/>
        <stp/>
        <tr r="J1048" s="1"/>
      </tp>
      <tp t="s">
        <v>.5</v>
        <stp/>
        <stp>EBOND_LDN|18235601</stp>
        <stp>-20270</stp>
        <stp>RMDS</stp>
        <stp/>
        <stp/>
        <tr r="J1111" s="1"/>
      </tp>
      <tp t="s">
        <v>on</v>
        <stp/>
        <stp>EBOND_LDN|18235601</stp>
        <stp>-20271</stp>
        <stp>RMDS</stp>
        <stp/>
        <stp/>
        <tr r="K1111" s="1"/>
      </tp>
      <tp>
        <v>80.823404689235005</v>
        <stp/>
        <stp>EBOND_LDN|17432809</stp>
        <stp>-18562</stp>
        <stp>RMDS</stp>
        <stp/>
        <stp/>
        <tr r="AS863" s="1"/>
      </tp>
      <tp>
        <v>107.75901202138699</v>
        <stp/>
        <stp>EBOND_LDN|17432809</stp>
        <stp>-18560</stp>
        <stp>RMDS</stp>
        <stp/>
        <stp/>
        <tr r="AR863" s="1"/>
      </tp>
      <tp t="s">
        <v>b</v>
        <stp/>
        <stp>EBOND_LDN|18235601</stp>
        <stp>-20268</stp>
        <stp>RMDS</stp>
        <stp/>
        <stp/>
        <tr r="I1111" s="1"/>
      </tp>
      <tp t="s">
        <v>0.5</v>
        <stp/>
        <stp>EBOND_LDN|18455487</stp>
        <stp>-20270</stp>
        <stp>RMDS</stp>
        <stp/>
        <stp/>
        <tr r="J360" s="1"/>
      </tp>
      <tp t="s">
        <v>on</v>
        <stp/>
        <stp>EBOND_LDN|18455487</stp>
        <stp>-20271</stp>
        <stp>RMDS</stp>
        <stp/>
        <stp/>
        <tr r="K360" s="1"/>
      </tp>
      <tp t="s">
        <v>bb</v>
        <stp/>
        <stp>EBOND_LDN|18455487</stp>
        <stp>-20268</stp>
        <stp>RMDS</stp>
        <stp/>
        <stp/>
        <tr r="I360" s="1"/>
      </tp>
    </main>
    <main first="bloomberg.rtd">
      <tp>
        <v>255.89707872716278</v>
        <stp/>
        <stp>##V3_BDPV12</stp>
        <stp>XS0999654873 @bgn  Corp</stp>
        <stp>asset_swap_spd_mid</stp>
        <stp>[AutoPrice 28.xlsm]front!R821C40</stp>
        <tr r="AN821" s="1"/>
      </tp>
      <tp>
        <v>365.29061878273683</v>
        <stp/>
        <stp>##V3_BDPV12</stp>
        <stp>XS0851688860 @bgn  Corp</stp>
        <stp>asset_swap_spd_mid</stp>
        <stp>[AutoPrice 28.xlsm]front!R121C40</stp>
        <tr r="AN121" s="1"/>
      </tp>
      <tp>
        <v>42.614267742750521</v>
        <stp/>
        <stp>##V3_BDPV12</stp>
        <stp>XS1046499981 @bgn  Corp</stp>
        <stp>asset_swap_spd_mid</stp>
        <stp>[AutoPrice 28.xlsm]front!R797C40</stp>
        <tr r="AN797" s="1"/>
      </tp>
      <tp>
        <v>76.616918040509589</v>
        <stp/>
        <stp>##V3_BDPV12</stp>
        <stp>XS0191154961 @bgn  Corp</stp>
        <stp>asset_swap_spd_mid</stp>
        <stp>[AutoPrice 28.xlsm]front!R358C40</stp>
        <tr r="AN358" s="1"/>
      </tp>
      <tp>
        <v>40.758672793397125</v>
        <stp/>
        <stp>##V3_BDPV12</stp>
        <stp>XS1048529041 @bgn  Corp</stp>
        <stp>asset_swap_spd_mid</stp>
        <stp>[AutoPrice 28.xlsm]front!R311C40</stp>
        <tr r="AN311" s="1"/>
      </tp>
      <tp>
        <v>36.834248458127568</v>
        <stp/>
        <stp>##V3_BDPV12</stp>
        <stp>XS0148579153 @bgn  Corp</stp>
        <stp>asset_swap_spd_mid</stp>
        <stp>[AutoPrice 28.xlsm]front!R269C40</stp>
        <tr r="AN269" s="1"/>
      </tp>
      <tp>
        <v>16.22974408366256</v>
        <stp/>
        <stp>##V3_BDPV12</stp>
        <stp>XS0456708212 @bgn  Corp</stp>
        <stp>asset_swap_spd_mid</stp>
        <stp>[AutoPrice 28.xlsm]front!R951C40</stp>
        <tr r="AN951" s="1"/>
      </tp>
      <tp>
        <v>29.185601269768249</v>
        <stp/>
        <stp>##V3_BDPV12</stp>
        <stp>XS0996734868 @bgn  Corp</stp>
        <stp>asset_swap_spd_mid</stp>
        <stp>[AutoPrice 28.xlsm]front!R302C40</stp>
        <tr r="AN302" s="1"/>
      </tp>
      <tp>
        <v>43.681296405998772</v>
        <stp/>
        <stp>##V3_BDPV12</stp>
        <stp>XS1048519679 @bgn  Corp</stp>
        <stp>asset_swap_spd_mid</stp>
        <stp>[AutoPrice 28.xlsm]front!R352C40</stp>
        <tr r="AN352" s="1"/>
      </tp>
      <tp>
        <v>3.2273753290816387</v>
        <stp/>
        <stp>##V3_BDPV12</stp>
        <stp>XS0319639232 @bgn  Corp</stp>
        <stp>risk_mid</stp>
        <stp>[AutoPrice 28.xlsm]front!R41C36</stp>
        <tr r="AJ41" s="1"/>
      </tp>
      <tp>
        <v>77.280682916458218</v>
        <stp/>
        <stp>##V3_BDPV12</stp>
        <stp>XS0989155089 @bgn  Corp</stp>
        <stp>asset_swap_spd_mid</stp>
        <stp>[AutoPrice 28.xlsm]front!R440C40</stp>
        <tr r="AN440" s="1"/>
      </tp>
      <tp>
        <v>0.37423964527789622</v>
        <stp/>
        <stp>##V3_BDPV12</stp>
        <stp>XS0553035840 @bgn  Corp</stp>
        <stp>risk_mid</stp>
        <stp>[AutoPrice 28.xlsm]front!R10C36</stp>
        <tr r="AJ10" s="1"/>
      </tp>
      <tp>
        <v>0.95962504717377328</v>
        <stp/>
        <stp>##V3_BDPV12</stp>
        <stp>XS0363471805 @bgn  Corp</stp>
        <stp>risk_mid</stp>
        <stp>[AutoPrice 28.xlsm]front!R12C36</stp>
        <tr r="AJ12" s="1"/>
      </tp>
      <tp>
        <v>-3.5527310208594569</v>
        <stp/>
        <stp>##V3_BDPV12</stp>
        <stp>XS0485615867 @bgn  Corp</stp>
        <stp>asset_swap_spd_mid</stp>
        <stp>[AutoPrice 28.xlsm]front!R336C40</stp>
        <tr r="AN336" s="1"/>
      </tp>
      <tp>
        <v>9.929870289850129</v>
        <stp/>
        <stp>##V3_BDPV12</stp>
        <stp>XS1062493934 @bgn  Corp</stp>
        <stp>risk_mid</stp>
        <stp>[AutoPrice 28.xlsm]front!R57C36</stp>
        <tr r="AJ57" s="1"/>
      </tp>
      <tp t="s">
        <v>FIXED</v>
        <stp/>
        <stp>##V3_BDPV12</stp>
        <stp>DE000A1TM5X8 Corp</stp>
        <stp>cpn typ</stp>
        <stp>[AutoPrice 28.xlsm]front!R1102C5</stp>
        <tr r="E1102" s="1"/>
      </tp>
      <tp>
        <v>9.7592659842128171</v>
        <stp/>
        <stp>##V3_BDPV12</stp>
        <stp>XS1062900912 @bgn  Corp</stp>
        <stp>risk_mid</stp>
        <stp>[AutoPrice 28.xlsm]front!R94C36</stp>
        <tr r="AJ94" s="1"/>
      </tp>
      <tp>
        <v>37.30161875889528</v>
        <stp/>
        <stp>##V3_BDPV12</stp>
        <stp>XS0452868788 @bgn  Corp</stp>
        <stp>asset_swap_spd_mid</stp>
        <stp>[AutoPrice 28.xlsm]front!R465C40</stp>
        <tr r="AN465" s="1"/>
      </tp>
      <tp>
        <v>5.7384979214224252</v>
        <stp/>
        <stp>##V3_BDPV12</stp>
        <stp>XS0358158052 @bgn  Corp</stp>
        <stp>asset_swap_spd_mid</stp>
        <stp>[AutoPrice 28.xlsm]front!R906C40</stp>
        <tr r="AN906" s="1"/>
      </tp>
      <tp>
        <v>27.897818028887603</v>
        <stp/>
        <stp>##V3_BDPV12</stp>
        <stp>XS0957258212 @bgn  Corp</stp>
        <stp>asset_swap_spd_mid</stp>
        <stp>[AutoPrice 28.xlsm]front!R591C40</stp>
        <tr r="AN591" s="1"/>
      </tp>
      <tp>
        <v>28.20979779880787</v>
        <stp/>
        <stp>##V3_BDPV12</stp>
        <stp>XS0794224369 @bgn  Corp</stp>
        <stp>asset_swap_spd_mid</stp>
        <stp>[AutoPrice 28.xlsm]front!R466C40</stp>
        <tr r="AN466" s="1"/>
      </tp>
      <tp>
        <v>31.624648866199824</v>
        <stp/>
        <stp>##V3_BDPV12</stp>
        <stp>XS0286705321 @bgn  Corp</stp>
        <stp>asset_swap_spd_mid</stp>
        <stp>[AutoPrice 28.xlsm]front!R647C40</stp>
        <tr r="AN647" s="1"/>
      </tp>
      <tp>
        <v>62.153393308370312</v>
        <stp/>
        <stp>##V3_BDPV12</stp>
        <stp>XS0645669200 @bgn  Corp</stp>
        <stp>asset_swap_spd_mid</stp>
        <stp>[AutoPrice 28.xlsm]front!R503C40</stp>
        <tr r="AN503" s="1"/>
      </tp>
      <tp>
        <v>102.01189678014288</v>
        <stp/>
        <stp>##V3_BDPV12</stp>
        <stp>XS0553728709 @bgn  Corp</stp>
        <stp>asset_swap_spd_mid</stp>
        <stp>[AutoPrice 28.xlsm]front!R624C40</stp>
        <tr r="AN624" s="1"/>
      </tp>
      <tp>
        <v>72.802076263683944</v>
        <stp/>
        <stp>##V3_BDPV12</stp>
        <stp>XS1048519596 @bgn  Corp</stp>
        <stp>asset_swap_spd_mid</stp>
        <stp>[AutoPrice 28.xlsm]front!R865C40</stp>
        <tr r="AN865" s="1"/>
      </tp>
      <tp>
        <v>42.783283219420426</v>
        <stp/>
        <stp>##V3_BDPV12</stp>
        <stp>XS1054528457 @bgn  Corp</stp>
        <stp>asset_swap_spd_mid</stp>
        <stp>[AutoPrice 28.xlsm]front!R592C40</stp>
        <tr r="AN592" s="1"/>
      </tp>
      <tp>
        <v>14.082267573650265</v>
        <stp/>
        <stp>##V3_BDPV12</stp>
        <stp>XS0247659542 @bgn  Corp</stp>
        <stp>asset_swap_spd_mid</stp>
        <stp>[AutoPrice 28.xlsm]front!R673C40</stp>
        <tr r="AN673" s="1"/>
      </tp>
      <tp>
        <v>104.392</v>
        <stp/>
        <stp>##V3_BDPV12</stp>
        <stp>DE000A0GNPZ3 @CBKG Corp</stp>
        <stp>bid</stp>
        <stp>[AutoPrice 28.xlsm]front!R89C12</stp>
        <tr r="L89" s="1"/>
      </tp>
      <tp t="s">
        <v>#N/A Real Time</v>
        <stp/>
        <stp>##V3_BDPV12</stp>
        <stp>US36962GU517 @CBKG Corp</stp>
        <stp>ask</stp>
        <stp>[AutoPrice 28.xlsm]front!R16C13</stp>
        <tr r="M16" s="1"/>
      </tp>
      <tp t="s">
        <v>07:01:36</v>
        <stp/>
        <stp>##V3_BDPV12</stp>
        <stp>DE000A1HG1K6 @bgn Corp</stp>
        <stp>LAST_UPDATE</stp>
        <stp>[AutoPrice 28.xlsm]front!R54C15</stp>
        <tr r="O54" s="1"/>
      </tp>
      <tp>
        <v>117.227</v>
        <stp/>
        <stp>##V3_BDPV12</stp>
        <stp>DE000A1GNAH1 @CBKG Corp</stp>
        <stp>bid</stp>
        <stp>[AutoPrice 28.xlsm]front!R87C12</stp>
        <tr r="L87" s="1"/>
      </tp>
    </main>
    <main first="bloomberg.rtd">
      <tp t="s">
        <v>VARIABLE</v>
        <stp/>
        <stp>##V3_BDPV12</stp>
        <stp>XS0159527505 Corp</stp>
        <stp>cpn typ</stp>
        <stp>[AutoPrice 28.xlsm]front!R86C5</stp>
        <tr r="E86" s="1"/>
      </tp>
      <tp t="s">
        <v>VARIABLE</v>
        <stp/>
        <stp>##V3_BDPV12</stp>
        <stp>XS0319639232 Corp</stp>
        <stp>cpn typ</stp>
        <stp>[AutoPrice 28.xlsm]front!R41C5</stp>
        <tr r="E41" s="1"/>
      </tp>
      <tp t="s">
        <v>FIXED</v>
        <stp/>
        <stp>##V3_BDPV12</stp>
        <stp>XS0303396062 Corp</stp>
        <stp>cpn typ</stp>
        <stp>[AutoPrice 28.xlsm]front!R69C5</stp>
        <tr r="E69" s="1"/>
      </tp>
      <tp t="s">
        <v>VARIABLE</v>
        <stp/>
        <stp>##V3_BDPV12</stp>
        <stp>XS0211637839 Corp</stp>
        <stp>cpn typ</stp>
        <stp>[AutoPrice 28.xlsm]front!R93C5</stp>
        <tr r="E93" s="1"/>
      </tp>
    </main>
    <main first="bloomberg.rtd">
      <tp t="s">
        <v>FIXED</v>
        <stp/>
        <stp>##V3_BDPV12</stp>
        <stp>XS0090078907 Corp</stp>
        <stp>cpn typ</stp>
        <stp>[AutoPrice 28.xlsm]front!R13C5</stp>
        <tr r="E13" s="1"/>
      </tp>
    </main>
    <main first="bloomberg.rtd">
      <tp t="s">
        <v>FIXED</v>
        <stp/>
        <stp>##V3_BDPV12</stp>
        <stp>XS0229567440 Corp</stp>
        <stp>cpn typ</stp>
        <stp>[AutoPrice 28.xlsm]front!R37C5</stp>
        <tr r="E37" s="1"/>
      </tp>
    </main>
    <main first="bloomberg.rtd">
      <tp t="s">
        <v>VARIABLE</v>
        <stp/>
        <stp>##V3_BDPV12</stp>
        <stp>XS0319639745 Corp</stp>
        <stp>cpn typ</stp>
        <stp>[AutoPrice 28.xlsm]front!R44C5</stp>
        <tr r="E44" s="1"/>
      </tp>
    </main>
    <main first="bloomberg.rtd">
      <tp t="s">
        <v>AT MATURITY</v>
        <stp/>
        <stp>##V3_BDPV12</stp>
        <stp>US36962G4J02 Corp</stp>
        <stp>mty_typ</stp>
        <stp>[AutoPrice 28.xlsm]front!R29C6</stp>
        <tr r="F29" s="1"/>
      </tp>
    </main>
    <main first="bloomberg.rtd">
      <tp t="s">
        <v>07:01:27</v>
        <stp/>
        <stp>##V3_BDPV12</stp>
        <stp>DE000A1G0RU9 @bgn Corp</stp>
        <stp>LAST_UPDATE</stp>
        <stp>[AutoPrice 28.xlsm]front!R53C15</stp>
        <tr r="O53" s="1"/>
      </tp>
    </main>
    <main first="connect.rtdsub">
      <tp>
        <v>0</v>
        <stp/>
        <stp>EBOND_POSITION|140142=21121069</stp>
        <stp>AMOUNT</stp>
        <stp>RMDS</stp>
        <stp/>
        <stp/>
        <tr r="G1183" s="1"/>
      </tp>
      <tp>
        <v>0</v>
        <stp/>
        <stp>EBOND_POSITION|140142=16132508</stp>
        <stp>AMOUNT</stp>
        <stp>RMDS</stp>
        <stp/>
        <stp/>
        <tr r="G1142" s="1"/>
      </tp>
      <tp>
        <v>0</v>
        <stp/>
        <stp>EBOND_POSITION|140142=15985373</stp>
        <stp>AMOUNT</stp>
        <stp>RMDS</stp>
        <stp/>
        <stp/>
        <tr r="G1217" s="1"/>
      </tp>
      <tp>
        <v>2400000</v>
        <stp/>
        <stp>EBOND_POSITION|140142=17926169</stp>
        <stp>AMOUNT</stp>
        <stp>RMDS</stp>
        <stp/>
        <stp/>
        <tr r="G1209" s="1"/>
      </tp>
    </main>
    <main first="bloomberg.rtd">
      <tp>
        <v>4.25</v>
        <stp/>
        <stp>##V3_BDPV12</stp>
        <stp>AT0000A0DRQ4 @bgn  Corp</stp>
        <stp>coupon</stp>
        <stp>[AutoPrice 28.xlsm]front!R188C42</stp>
        <tr r="AP188" s="1"/>
      </tp>
    </main>
    <main first="connect.rtdsub">
      <tp t="s">
        <v>0.25</v>
        <stp/>
        <stp>EBOND_LDN|21069985</stp>
        <stp>-20270</stp>
        <stp>RMDS</stp>
        <stp/>
        <stp/>
        <tr r="J794" s="1"/>
      </tp>
      <tp t="s">
        <v>on</v>
        <stp/>
        <stp>EBOND_LDN|21069995</stp>
        <stp>-20271</stp>
        <stp>RMDS</stp>
        <stp/>
        <stp/>
        <tr r="K714" s="1"/>
      </tp>
      <tp t="s">
        <v>on</v>
        <stp/>
        <stp>EBOND_LDN|21069985</stp>
        <stp>-20271</stp>
        <stp>RMDS</stp>
        <stp/>
        <stp/>
        <tr r="K794" s="1"/>
      </tp>
      <tp t="s">
        <v>.35</v>
        <stp/>
        <stp>EBOND_LDN|21069995</stp>
        <stp>-20270</stp>
        <stp>RMDS</stp>
        <stp/>
        <stp/>
        <tr r="J714" s="1"/>
      </tp>
      <tp t="s">
        <v>m</v>
        <stp/>
        <stp>EBOND_LDN|20179964</stp>
        <stp>-20268</stp>
        <stp>RMDS</stp>
        <stp/>
        <stp/>
        <tr r="I552" s="1"/>
      </tp>
      <tp t="s">
        <v>m</v>
        <stp/>
        <stp>EBOND_LDN|21079874</stp>
        <stp>-20268</stp>
        <stp>RMDS</stp>
        <stp/>
        <stp/>
        <tr r="I1251" s="1"/>
      </tp>
      <tp t="s">
        <v>b</v>
        <stp/>
        <stp>EBOND_LDN|21069985</stp>
        <stp>-20268</stp>
        <stp>RMDS</stp>
        <stp/>
        <stp/>
        <tr r="I794" s="1"/>
      </tp>
      <tp t="s">
        <v>ss</v>
        <stp/>
        <stp>EBOND_LDN|21069995</stp>
        <stp>-20268</stp>
        <stp>RMDS</stp>
        <stp/>
        <stp/>
        <tr r="I714" s="1"/>
      </tp>
      <tp t="s">
        <v>on</v>
        <stp/>
        <stp>EBOND_LDN|20179964</stp>
        <stp>-20271</stp>
        <stp>RMDS</stp>
        <stp/>
        <stp/>
        <tr r="K552" s="1"/>
      </tp>
      <tp t="s">
        <v>on</v>
        <stp/>
        <stp>EBOND_LDN|21079874</stp>
        <stp>-20271</stp>
        <stp>RMDS</stp>
        <stp/>
        <stp/>
        <tr r="K1251" s="1"/>
      </tp>
      <tp t="s">
        <v>.52</v>
        <stp/>
        <stp>EBOND_LDN|20179964</stp>
        <stp>-20270</stp>
        <stp>RMDS</stp>
        <stp/>
        <stp/>
        <tr r="J552" s="1"/>
      </tp>
      <tp t="s">
        <v>.5</v>
        <stp/>
        <stp>EBOND_LDN|21079874</stp>
        <stp>-20270</stp>
        <stp>RMDS</stp>
        <stp/>
        <stp/>
        <tr r="J1251" s="1"/>
      </tp>
      <tp t="s">
        <v>1</v>
        <stp/>
        <stp>EBOND_LDN|21148557</stp>
        <stp>-20270</stp>
        <stp>RMDS</stp>
        <stp/>
        <stp/>
        <tr r="J118" s="1"/>
      </tp>
      <tp t="s">
        <v>on</v>
        <stp/>
        <stp>EBOND_LDN|21148557</stp>
        <stp>-20271</stp>
        <stp>RMDS</stp>
        <stp/>
        <stp/>
        <tr r="K118" s="1"/>
      </tp>
      <tp t="s">
        <v>m</v>
        <stp/>
        <stp>EBOND_LDN|21148557</stp>
        <stp>-20268</stp>
        <stp>RMDS</stp>
        <stp/>
        <stp/>
        <tr r="I118" s="1"/>
      </tp>
      <tp t="s">
        <v>s</v>
        <stp/>
        <stp>EBOND_LDN|16248737</stp>
        <stp>-20268</stp>
        <stp>RMDS</stp>
        <stp/>
        <stp/>
        <tr r="I483" s="1"/>
      </tp>
      <tp t="s">
        <v>on</v>
        <stp/>
        <stp>EBOND_LDN|16248737</stp>
        <stp>-20271</stp>
        <stp>RMDS</stp>
        <stp/>
        <stp/>
        <tr r="K483" s="1"/>
      </tp>
      <tp t="s">
        <v>0.8</v>
        <stp/>
        <stp>EBOND_LDN|16248737</stp>
        <stp>-20270</stp>
        <stp>RMDS</stp>
        <stp/>
        <stp/>
        <tr r="J483" s="1"/>
      </tp>
      <tp t="s">
        <v>b</v>
        <stp/>
        <stp>EBOND_LDN|17138050</stp>
        <stp>-20268</stp>
        <stp>RMDS</stp>
        <stp/>
        <stp/>
        <tr r="I838" s="1"/>
      </tp>
      <tp t="s">
        <v>0.5</v>
        <stp/>
        <stp>EBOND_LDN|17138050</stp>
        <stp>-20270</stp>
        <stp>RMDS</stp>
        <stp/>
        <stp/>
        <tr r="J838" s="1"/>
      </tp>
      <tp t="s">
        <v>on</v>
        <stp/>
        <stp>EBOND_LDN|17138050</stp>
        <stp>-20271</stp>
        <stp>RMDS</stp>
        <stp/>
        <stp/>
        <tr r="K838" s="1"/>
      </tp>
      <tp t="s">
        <v>bb</v>
        <stp/>
        <stp>EBOND_LDN|16548367</stp>
        <stp>-20268</stp>
        <stp>RMDS</stp>
        <stp/>
        <stp/>
        <tr r="I1182" s="1"/>
      </tp>
      <tp t="s">
        <v>bb</v>
        <stp/>
        <stp>EBOND_LDN|17478234</stp>
        <stp>-20268</stp>
        <stp>RMDS</stp>
        <stp/>
        <stp/>
        <tr r="I1213" s="1"/>
      </tp>
      <tp t="s">
        <v>on</v>
        <stp/>
        <stp>EBOND_LDN|16548367</stp>
        <stp>-20271</stp>
        <stp>RMDS</stp>
        <stp/>
        <stp/>
        <tr r="K1182" s="1"/>
      </tp>
      <tp t="s">
        <v>.4</v>
        <stp/>
        <stp>EBOND_LDN|16548367</stp>
        <stp>-20270</stp>
        <stp>RMDS</stp>
        <stp/>
        <stp/>
        <tr r="J1182" s="1"/>
      </tp>
      <tp t="s">
        <v>on</v>
        <stp/>
        <stp>EBOND_LDN|17478234</stp>
        <stp>-20271</stp>
        <stp>RMDS</stp>
        <stp/>
        <stp/>
        <tr r="K1213" s="1"/>
      </tp>
      <tp t="s">
        <v>.25</v>
        <stp/>
        <stp>EBOND_LDN|17478234</stp>
        <stp>-20270</stp>
        <stp>RMDS</stp>
        <stp/>
        <stp/>
        <tr r="J1213" s="1"/>
      </tp>
      <tp t="s">
        <v>on</v>
        <stp/>
        <stp>EBOND_LDN|19708383</stp>
        <stp>-20271</stp>
        <stp>RMDS</stp>
        <stp/>
        <stp/>
        <tr r="K91" s="1"/>
      </tp>
      <tp t="s">
        <v>1</v>
        <stp/>
        <stp>EBOND_LDN|19708383</stp>
        <stp>-20270</stp>
        <stp>RMDS</stp>
        <stp/>
        <stp/>
        <tr r="J91" s="1"/>
      </tp>
      <tp t="s">
        <v>m</v>
        <stp/>
        <stp>EBOND_LDN|19708383</stp>
        <stp>-20268</stp>
        <stp>RMDS</stp>
        <stp/>
        <stp/>
        <tr r="I91" s="1"/>
      </tp>
      <tp t="s">
        <v>on</v>
        <stp/>
        <stp>EBOND_LDN|17138900</stp>
        <stp>-20271</stp>
        <stp>RMDS</stp>
        <stp/>
        <stp/>
        <tr r="K677" s="1"/>
      </tp>
      <tp t="s">
        <v>.25</v>
        <stp/>
        <stp>EBOND_LDN|17138900</stp>
        <stp>-20270</stp>
        <stp>RMDS</stp>
        <stp/>
        <stp/>
        <tr r="J677" s="1"/>
      </tp>
      <tp t="s">
        <v>m</v>
        <stp/>
        <stp>EBOND_LDN|17138900</stp>
        <stp>-20268</stp>
        <stp>RMDS</stp>
        <stp/>
        <stp/>
        <tr r="I677" s="1"/>
      </tp>
      <tp t="s">
        <v>m</v>
        <stp/>
        <stp>EBOND_LDN|10209303</stp>
        <stp>-20268</stp>
        <stp>RMDS</stp>
        <stp/>
        <stp/>
        <tr r="I572" s="1"/>
      </tp>
      <tp t="s">
        <v>.25</v>
        <stp/>
        <stp>EBOND_LDN|10209303</stp>
        <stp>-20270</stp>
        <stp>RMDS</stp>
        <stp/>
        <stp/>
        <tr r="J572" s="1"/>
      </tp>
      <tp t="s">
        <v>on</v>
        <stp/>
        <stp>EBOND_LDN|10209303</stp>
        <stp>-20271</stp>
        <stp>RMDS</stp>
        <stp/>
        <stp/>
        <tr r="K572" s="1"/>
      </tp>
      <tp t="s">
        <v>on</v>
        <stp/>
        <stp>EBOND_LDN|15809513</stp>
        <stp>-20271</stp>
        <stp>RMDS</stp>
        <stp/>
        <stp/>
        <tr r="K621" s="1"/>
      </tp>
      <tp t="s">
        <v>.4</v>
        <stp/>
        <stp>EBOND_LDN|15809513</stp>
        <stp>-20270</stp>
        <stp>RMDS</stp>
        <stp/>
        <stp/>
        <tr r="J621" s="1"/>
      </tp>
      <tp t="s">
        <v>m</v>
        <stp/>
        <stp>EBOND_LDN|15809513</stp>
        <stp>-20268</stp>
        <stp>RMDS</stp>
        <stp/>
        <stp/>
        <tr r="I621" s="1"/>
      </tp>
      <tp>
        <v>79.903569179277</v>
        <stp/>
        <stp>EBOND_LDN|15988633</stp>
        <stp>-18560</stp>
        <stp>RMDS</stp>
        <stp/>
        <stp/>
        <tr r="AR71" s="1"/>
      </tp>
      <tp>
        <v>65.072952196052995</v>
        <stp/>
        <stp>EBOND_LDN|15988633</stp>
        <stp>-18562</stp>
        <stp>RMDS</stp>
        <stp/>
        <stp/>
        <tr r="AS71" s="1"/>
      </tp>
      <tp>
        <v>0</v>
        <stp/>
        <stp>EBOND_LDN|19238488</stp>
        <stp>-18560</stp>
        <stp>RMDS</stp>
        <stp/>
        <stp/>
        <tr r="AR1066" s="1"/>
      </tp>
      <tp>
        <v>0</v>
        <stp/>
        <stp>EBOND_LDN|19238488</stp>
        <stp>-18562</stp>
        <stp>RMDS</stp>
        <stp/>
        <stp/>
        <tr r="AS1066" s="1"/>
      </tp>
      <tp>
        <v>104.077018655264</v>
        <stp/>
        <stp>EBOND_LDN|21238158</stp>
        <stp>-18560</stp>
        <stp>RMDS</stp>
        <stp/>
        <stp/>
        <tr r="AR294" s="1"/>
      </tp>
      <tp>
        <v>104.077018655264</v>
        <stp/>
        <stp>EBOND_LDN|21238158</stp>
        <stp>-18562</stp>
        <stp>RMDS</stp>
        <stp/>
        <stp/>
        <tr r="AS294" s="1"/>
      </tp>
      <tp>
        <v>167.11614683052801</v>
        <stp/>
        <stp>EBOND_LDN|15425689</stp>
        <stp>-18562</stp>
        <stp>RMDS</stp>
        <stp/>
        <stp/>
        <tr r="AS708" s="1"/>
      </tp>
      <tp>
        <v>177.68055309491101</v>
        <stp/>
        <stp>EBOND_LDN|15425689</stp>
        <stp>-18560</stp>
        <stp>RMDS</stp>
        <stp/>
        <stp/>
        <tr r="AR708" s="1"/>
      </tp>
      <tp>
        <v>300.00133924672099</v>
        <stp/>
        <stp>EBOND_LDN|17435638</stp>
        <stp>-18560</stp>
        <stp>RMDS</stp>
        <stp/>
        <stp/>
        <tr r="AR82" s="1"/>
      </tp>
      <tp>
        <v>287.31686297240401</v>
        <stp/>
        <stp>EBOND_LDN|17435638</stp>
        <stp>-18562</stp>
        <stp>RMDS</stp>
        <stp/>
        <stp/>
        <tr r="AS82" s="1"/>
      </tp>
      <tp t="s">
        <v>m</v>
        <stp/>
        <stp>EBOND_LDN|21061625</stp>
        <stp>-20268</stp>
        <stp>RMDS</stp>
        <stp/>
        <stp/>
        <tr r="I391" s="1"/>
      </tp>
      <tp t="s">
        <v>1</v>
        <stp/>
        <stp>EBOND_LDN|10152636</stp>
        <stp>-20270</stp>
        <stp>RMDS</stp>
        <stp/>
        <stp/>
        <tr r="J87" s="1"/>
      </tp>
      <tp t="s">
        <v>on</v>
        <stp/>
        <stp>EBOND_LDN|10152636</stp>
        <stp>-20271</stp>
        <stp>RMDS</stp>
        <stp/>
        <stp/>
        <tr r="K87" s="1"/>
      </tp>
      <tp t="s">
        <v>m</v>
        <stp/>
        <stp>EBOND_LDN|10152636</stp>
        <stp>-20268</stp>
        <stp>RMDS</stp>
        <stp/>
        <stp/>
        <tr r="I87" s="1"/>
      </tp>
      <tp>
        <v>102.89391859139999</v>
        <stp/>
        <stp>EBOND_LDN|15985373</stp>
        <stp>-18560</stp>
        <stp>RMDS</stp>
        <stp/>
        <stp/>
        <tr r="AR1217" s="1"/>
      </tp>
      <tp>
        <v>95.937574399059997</v>
        <stp/>
        <stp>EBOND_LDN|15985373</stp>
        <stp>-18562</stp>
        <stp>RMDS</stp>
        <stp/>
        <stp/>
        <tr r="AS1217" s="1"/>
      </tp>
      <tp t="s">
        <v>.4</v>
        <stp/>
        <stp>EBOND_LDN|21061625</stp>
        <stp>-20270</stp>
        <stp>RMDS</stp>
        <stp/>
        <stp/>
        <tr r="J391" s="1"/>
      </tp>
      <tp t="s">
        <v>on</v>
        <stp/>
        <stp>EBOND_LDN|21061625</stp>
        <stp>-20271</stp>
        <stp>RMDS</stp>
        <stp/>
        <stp/>
        <tr r="K391" s="1"/>
      </tp>
      <tp>
        <v>147.853886421065</v>
        <stp/>
        <stp>EBOND_LDN|17435328</stp>
        <stp>-18560</stp>
        <stp>RMDS</stp>
        <stp/>
        <stp/>
        <tr r="AR259" s="1"/>
      </tp>
      <tp>
        <v>143.669520404548</v>
        <stp/>
        <stp>EBOND_LDN|17435328</stp>
        <stp>-18562</stp>
        <stp>RMDS</stp>
        <stp/>
        <stp/>
        <tr r="AS259" s="1"/>
      </tp>
      <tp t="s">
        <v>1</v>
        <stp/>
        <stp>EBOND_LDN|10022881</stp>
        <stp>-20270</stp>
        <stp>RMDS</stp>
        <stp/>
        <stp/>
        <tr r="J805" s="1"/>
      </tp>
      <tp t="s">
        <v>on</v>
        <stp/>
        <stp>EBOND_LDN|10022881</stp>
        <stp>-20271</stp>
        <stp>RMDS</stp>
        <stp/>
        <stp/>
        <tr r="K805" s="1"/>
      </tp>
      <tp t="s">
        <v>b</v>
        <stp/>
        <stp>EBOND_LDN|10022881</stp>
        <stp>-20268</stp>
        <stp>RMDS</stp>
        <stp/>
        <stp/>
        <tr r="I805" s="1"/>
      </tp>
      <tp t="s">
        <v>on</v>
        <stp/>
        <stp>EBOND_LDN|18472674</stp>
        <stp>-20271</stp>
        <stp>RMDS</stp>
        <stp/>
        <stp/>
        <tr r="K1140" s="1"/>
      </tp>
      <tp t="s">
        <v>.5</v>
        <stp/>
        <stp>EBOND_LDN|18472674</stp>
        <stp>-20270</stp>
        <stp>RMDS</stp>
        <stp/>
        <stp/>
        <tr r="J1140" s="1"/>
      </tp>
      <tp t="s">
        <v>b</v>
        <stp/>
        <stp>EBOND_LDN|18472674</stp>
        <stp>-20268</stp>
        <stp>RMDS</stp>
        <stp/>
        <stp/>
        <tr r="I1140" s="1"/>
      </tp>
      <tp t="s">
        <v>.25</v>
        <stp/>
        <stp>EBOND_LDN|19112532</stp>
        <stp>-20270</stp>
        <stp>RMDS</stp>
        <stp/>
        <stp/>
        <tr r="J1133" s="1"/>
      </tp>
      <tp t="s">
        <v>on</v>
        <stp/>
        <stp>EBOND_LDN|19112532</stp>
        <stp>-20271</stp>
        <stp>RMDS</stp>
        <stp/>
        <stp/>
        <tr r="K1133" s="1"/>
      </tp>
      <tp t="s">
        <v>on</v>
        <stp/>
        <stp>EBOND_LDN|19112562</stp>
        <stp>-20271</stp>
        <stp>RMDS</stp>
        <stp/>
        <stp/>
        <tr r="K1268" s="1"/>
      </tp>
      <tp t="s">
        <v>.5</v>
        <stp/>
        <stp>EBOND_LDN|19112562</stp>
        <stp>-20270</stp>
        <stp>RMDS</stp>
        <stp/>
        <stp/>
        <tr r="J1268" s="1"/>
      </tp>
      <tp t="s">
        <v>b</v>
        <stp/>
        <stp>EBOND_LDN|19112532</stp>
        <stp>-20268</stp>
        <stp>RMDS</stp>
        <stp/>
        <stp/>
        <tr r="I1133" s="1"/>
      </tp>
      <tp t="s">
        <v>bbb</v>
        <stp/>
        <stp>EBOND_LDN|19112562</stp>
        <stp>-20268</stp>
        <stp>RMDS</stp>
        <stp/>
        <stp/>
        <tr r="I1268" s="1"/>
      </tp>
      <tp t="s">
        <v>bbb</v>
        <stp/>
        <stp>EBOND_LDN|10803323</stp>
        <stp>-20268</stp>
        <stp>RMDS</stp>
        <stp/>
        <stp/>
        <tr r="I346" s="1"/>
      </tp>
      <tp t="s">
        <v>.3</v>
        <stp/>
        <stp>EBOND_LDN|17313512</stp>
        <stp>-20270</stp>
        <stp>RMDS</stp>
        <stp/>
        <stp/>
        <tr r="J696" s="1"/>
      </tp>
      <tp t="s">
        <v>on</v>
        <stp/>
        <stp>EBOND_LDN|17313512</stp>
        <stp>-20271</stp>
        <stp>RMDS</stp>
        <stp/>
        <stp/>
        <tr r="K696" s="1"/>
      </tp>
      <tp t="s">
        <v/>
        <stp/>
        <stp>EBOND_LDN|21260355</stp>
        <stp>-20271</stp>
        <stp>RMDS</stp>
        <stp/>
        <stp/>
        <tr r="K925" s="1"/>
      </tp>
      <tp t="s">
        <v/>
        <stp/>
        <stp>EBOND_LDN|21260355</stp>
        <stp>-20270</stp>
        <stp>RMDS</stp>
        <stp/>
        <stp/>
        <tr r="J925" s="1"/>
      </tp>
      <tp t="s">
        <v>0.45</v>
        <stp/>
        <stp>EBOND_LDN|10803323</stp>
        <stp>-20270</stp>
        <stp>RMDS</stp>
        <stp/>
        <stp/>
        <tr r="J346" s="1"/>
      </tp>
      <tp t="s">
        <v>b</v>
        <stp/>
        <stp>EBOND_LDN|17313512</stp>
        <stp>-20268</stp>
        <stp>RMDS</stp>
        <stp/>
        <stp/>
        <tr r="I696" s="1"/>
      </tp>
      <tp t="s">
        <v>on</v>
        <stp/>
        <stp>EBOND_LDN|10803323</stp>
        <stp>-20271</stp>
        <stp>RMDS</stp>
        <stp/>
        <stp/>
        <tr r="K346" s="1"/>
      </tp>
      <tp t="s">
        <v/>
        <stp/>
        <stp>EBOND_LDN|21260355</stp>
        <stp>-20268</stp>
        <stp>RMDS</stp>
        <stp/>
        <stp/>
        <tr r="I925" s="1"/>
      </tp>
      <tp t="s">
        <v>m</v>
        <stp/>
        <stp>EBOND_LDN|12743347</stp>
        <stp>-20268</stp>
        <stp>RMDS</stp>
        <stp/>
        <stp/>
        <tr r="I1085" s="1"/>
      </tp>
      <tp t="s">
        <v>m</v>
        <stp/>
        <stp>EBOND_LDN|12403303</stp>
        <stp>-20268</stp>
        <stp>RMDS</stp>
        <stp/>
        <stp/>
        <tr r="I504" s="1"/>
      </tp>
      <tp t="s">
        <v>bb</v>
        <stp/>
        <stp>EBOND_LDN|15503403</stp>
        <stp>-20268</stp>
        <stp>RMDS</stp>
        <stp/>
        <stp/>
        <tr r="I939" s="1"/>
      </tp>
      <tp t="s">
        <v>on</v>
        <stp/>
        <stp>EBOND_LDN|10343047</stp>
        <stp>-20271</stp>
        <stp>RMDS</stp>
        <stp/>
        <stp/>
        <tr r="K813" s="1"/>
      </tp>
      <tp t="s">
        <v>0.3</v>
        <stp/>
        <stp>EBOND_LDN|10343047</stp>
        <stp>-20270</stp>
        <stp>RMDS</stp>
        <stp/>
        <stp/>
        <tr r="J813" s="1"/>
      </tp>
      <tp t="s">
        <v>m</v>
        <stp/>
        <stp>EBOND_LDN|10343047</stp>
        <stp>-20268</stp>
        <stp>RMDS</stp>
        <stp/>
        <stp/>
        <tr r="I813" s="1"/>
      </tp>
      <tp t="s">
        <v>on</v>
        <stp/>
        <stp>EBOND_LDN|12743347</stp>
        <stp>-20271</stp>
        <stp>RMDS</stp>
        <stp/>
        <stp/>
        <tr r="K1085" s="1"/>
      </tp>
      <tp t="s">
        <v>.5</v>
        <stp/>
        <stp>EBOND_LDN|12743347</stp>
        <stp>-20270</stp>
        <stp>RMDS</stp>
        <stp/>
        <stp/>
        <tr r="J1085" s="1"/>
      </tp>
      <tp t="s">
        <v>.34</v>
        <stp/>
        <stp>EBOND_LDN|12403303</stp>
        <stp>-20270</stp>
        <stp>RMDS</stp>
        <stp/>
        <stp/>
        <tr r="J504" s="1"/>
      </tp>
      <tp t="s">
        <v>on</v>
        <stp/>
        <stp>EBOND_LDN|15503403</stp>
        <stp>-20271</stp>
        <stp>RMDS</stp>
        <stp/>
        <stp/>
        <tr r="K939" s="1"/>
      </tp>
      <tp t="s">
        <v>on</v>
        <stp/>
        <stp>EBOND_LDN|12403303</stp>
        <stp>-20271</stp>
        <stp>RMDS</stp>
        <stp/>
        <stp/>
        <tr r="K504" s="1"/>
      </tp>
      <tp t="s">
        <v>1.0</v>
        <stp/>
        <stp>EBOND_LDN|15503403</stp>
        <stp>-20270</stp>
        <stp>RMDS</stp>
        <stp/>
        <stp/>
        <tr r="J939" s="1"/>
      </tp>
      <tp>
        <v>82.721607917173003</v>
        <stp/>
        <stp>EBOND_LDN|15524219</stp>
        <stp>-18562</stp>
        <stp>RMDS</stp>
        <stp/>
        <stp/>
        <tr r="AS73" s="1"/>
      </tp>
      <tp>
        <v>88.794247849594001</v>
        <stp/>
        <stp>EBOND_LDN|15524219</stp>
        <stp>-18560</stp>
        <stp>RMDS</stp>
        <stp/>
        <stp/>
        <tr r="AR73" s="1"/>
      </tp>
      <tp t="s">
        <v>.9</v>
        <stp/>
        <stp>EBOND_LDN|15743157</stp>
        <stp>-20270</stp>
        <stp>RMDS</stp>
        <stp/>
        <stp/>
        <tr r="J168" s="1"/>
      </tp>
      <tp t="s">
        <v>on</v>
        <stp/>
        <stp>EBOND_LDN|15743157</stp>
        <stp>-20271</stp>
        <stp>RMDS</stp>
        <stp/>
        <stp/>
        <tr r="K168" s="1"/>
      </tp>
      <tp t="s">
        <v>m</v>
        <stp/>
        <stp>EBOND_LDN|15743157</stp>
        <stp>-20268</stp>
        <stp>RMDS</stp>
        <stp/>
        <stp/>
        <tr r="I168" s="1"/>
      </tp>
      <tp t="s">
        <v>0.05</v>
        <stp/>
        <stp>EBOND_LDN|13363915</stp>
        <stp>-20270</stp>
        <stp>RMDS</stp>
        <stp/>
        <stp/>
        <tr r="J782" s="1"/>
      </tp>
      <tp t="s">
        <v>on</v>
        <stp/>
        <stp>EBOND_LDN|13363915</stp>
        <stp>-20271</stp>
        <stp>RMDS</stp>
        <stp/>
        <stp/>
        <tr r="K782" s="1"/>
      </tp>
      <tp t="s">
        <v>bbb</v>
        <stp/>
        <stp>EBOND_LDN|12843947</stp>
        <stp>-20268</stp>
        <stp>RMDS</stp>
        <stp/>
        <stp/>
        <tr r="I175" s="1"/>
      </tp>
      <tp t="s">
        <v>bb</v>
        <stp/>
        <stp>EBOND_LDN|13363915</stp>
        <stp>-20268</stp>
        <stp>RMDS</stp>
        <stp/>
        <stp/>
        <tr r="I782" s="1"/>
      </tp>
      <tp t="s">
        <v>.8</v>
        <stp/>
        <stp>EBOND_LDN|12843947</stp>
        <stp>-20270</stp>
        <stp>RMDS</stp>
        <stp/>
        <stp/>
        <tr r="J175" s="1"/>
      </tp>
      <tp t="s">
        <v>on</v>
        <stp/>
        <stp>EBOND_LDN|12843947</stp>
        <stp>-20271</stp>
        <stp>RMDS</stp>
        <stp/>
        <stp/>
        <tr r="K175" s="1"/>
      </tp>
      <tp t="s">
        <v>m</v>
        <stp/>
        <stp>EBOND_LDN|18423101</stp>
        <stp>-20268</stp>
        <stp>RMDS</stp>
        <stp/>
        <stp/>
        <tr r="I721" s="1"/>
      </tp>
      <tp t="s">
        <v>.50</v>
        <stp/>
        <stp>EBOND_LDN|18423101</stp>
        <stp>-20270</stp>
        <stp>RMDS</stp>
        <stp/>
        <stp/>
        <tr r="J721" s="1"/>
      </tp>
      <tp t="s">
        <v>on</v>
        <stp/>
        <stp>EBOND_LDN|18423101</stp>
        <stp>-20271</stp>
        <stp>RMDS</stp>
        <stp/>
        <stp/>
        <tr r="K721" s="1"/>
      </tp>
      <tp t="s">
        <v>bb</v>
        <stp/>
        <stp>EBOND_LDN|18543547</stp>
        <stp>-20268</stp>
        <stp>RMDS</stp>
        <stp/>
        <stp/>
        <tr r="I1067" s="1"/>
      </tp>
      <tp t="s">
        <v>m</v>
        <stp/>
        <stp>EBOND_LDN|14233910</stp>
        <stp>-20268</stp>
        <stp>RMDS</stp>
        <stp/>
        <stp/>
        <tr r="I282" s="1"/>
      </tp>
      <tp t="s">
        <v>on</v>
        <stp/>
        <stp>EBOND_LDN|18543547</stp>
        <stp>-20271</stp>
        <stp>RMDS</stp>
        <stp/>
        <stp/>
        <tr r="K1067" s="1"/>
      </tp>
      <tp t="s">
        <v>0.35</v>
        <stp/>
        <stp>EBOND_LDN|18543547</stp>
        <stp>-20270</stp>
        <stp>RMDS</stp>
        <stp/>
        <stp/>
        <tr r="J1067" s="1"/>
      </tp>
      <tp t="s">
        <v>on</v>
        <stp/>
        <stp>EBOND_LDN|14233910</stp>
        <stp>-20271</stp>
        <stp>RMDS</stp>
        <stp/>
        <stp/>
        <tr r="K282" s="1"/>
      </tp>
      <tp t="s">
        <v>0.15</v>
        <stp/>
        <stp>EBOND_LDN|14233910</stp>
        <stp>-20270</stp>
        <stp>RMDS</stp>
        <stp/>
        <stp/>
        <tr r="J282" s="1"/>
      </tp>
      <tp t="s">
        <v>0.25</v>
        <stp/>
        <stp>EBOND_LDN|15360755</stp>
        <stp>-20270</stp>
        <stp>RMDS</stp>
        <stp/>
        <stp/>
        <tr r="J869" s="1"/>
      </tp>
      <tp t="s">
        <v>on</v>
        <stp/>
        <stp>EBOND_LDN|15360755</stp>
        <stp>-20271</stp>
        <stp>RMDS</stp>
        <stp/>
        <stp/>
        <tr r="K869" s="1"/>
      </tp>
      <tp t="s">
        <v>b</v>
        <stp/>
        <stp>EBOND_LDN|15360755</stp>
        <stp>-20268</stp>
        <stp>RMDS</stp>
        <stp/>
        <stp/>
        <tr r="I869" s="1"/>
      </tp>
      <tp t="s">
        <v>0.25</v>
        <stp/>
        <stp>EBOND_LDN|13420521</stp>
        <stp>-20270</stp>
        <stp>RMDS</stp>
        <stp/>
        <stp/>
        <tr r="J1021" s="1"/>
      </tp>
      <tp t="s">
        <v>on</v>
        <stp/>
        <stp>EBOND_LDN|20333640</stp>
        <stp>-20271</stp>
        <stp>RMDS</stp>
        <stp/>
        <stp/>
        <tr r="K385" s="1"/>
      </tp>
      <tp t="s">
        <v>on</v>
        <stp/>
        <stp>EBOND_LDN|13420521</stp>
        <stp>-20271</stp>
        <stp>RMDS</stp>
        <stp/>
        <stp/>
        <tr r="K1021" s="1"/>
      </tp>
      <tp t="s">
        <v>.7</v>
        <stp/>
        <stp>EBOND_LDN|20333640</stp>
        <stp>-20270</stp>
        <stp>RMDS</stp>
        <stp/>
        <stp/>
        <tr r="J385" s="1"/>
      </tp>
      <tp t="s">
        <v>m</v>
        <stp/>
        <stp>EBOND_LDN|13420521</stp>
        <stp>-20268</stp>
        <stp>RMDS</stp>
        <stp/>
        <stp/>
        <tr r="I1021" s="1"/>
      </tp>
      <tp t="s">
        <v>m</v>
        <stp/>
        <stp>EBOND_LDN|20333640</stp>
        <stp>-20268</stp>
        <stp>RMDS</stp>
        <stp/>
        <stp/>
        <tr r="I385" s="1"/>
      </tp>
      <tp t="s">
        <v>on</v>
        <stp/>
        <stp>EBOND_LDN|21173544</stp>
        <stp>-20271</stp>
        <stp>RMDS</stp>
        <stp/>
        <stp/>
        <tr r="K126" s="1"/>
      </tp>
      <tp t="s">
        <v>1</v>
        <stp/>
        <stp>EBOND_LDN|21173544</stp>
        <stp>-20270</stp>
        <stp>RMDS</stp>
        <stp/>
        <stp/>
        <tr r="J126" s="1"/>
      </tp>
      <tp t="s">
        <v>0.25</v>
        <stp/>
        <stp>EBOND_LDN|14750016</stp>
        <stp>-20270</stp>
        <stp>RMDS</stp>
        <stp/>
        <stp/>
        <tr r="J814" s="1"/>
      </tp>
      <tp t="s">
        <v>on</v>
        <stp/>
        <stp>EBOND_LDN|14750016</stp>
        <stp>-20271</stp>
        <stp>RMDS</stp>
        <stp/>
        <stp/>
        <tr r="K814" s="1"/>
      </tp>
      <tp t="s">
        <v>m</v>
        <stp/>
        <stp>EBOND_LDN|21173544</stp>
        <stp>-20268</stp>
        <stp>RMDS</stp>
        <stp/>
        <stp/>
        <tr r="I126" s="1"/>
      </tp>
      <tp t="s">
        <v>m</v>
        <stp/>
        <stp>EBOND_LDN|14750016</stp>
        <stp>-20268</stp>
        <stp>RMDS</stp>
        <stp/>
        <stp/>
        <tr r="I814" s="1"/>
      </tp>
      <tp>
        <v>176.30631574018901</v>
        <stp/>
        <stp>EBOND_LDN|21184823</stp>
        <stp>-18560</stp>
        <stp>RMDS</stp>
        <stp/>
        <stp/>
        <tr r="AR659" s="1"/>
      </tp>
      <tp t="s">
        <v>m</v>
        <stp/>
        <stp>EBOND_LDN|21073894</stp>
        <stp>-20268</stp>
        <stp>RMDS</stp>
        <stp/>
        <stp/>
        <tr r="I163" s="1"/>
      </tp>
      <tp>
        <v>171.51673271542401</v>
        <stp/>
        <stp>EBOND_LDN|21184823</stp>
        <stp>-18562</stp>
        <stp>RMDS</stp>
        <stp/>
        <stp/>
        <tr r="AS659" s="1"/>
      </tp>
      <tp t="s">
        <v>on</v>
        <stp/>
        <stp>EBOND_LDN|21073894</stp>
        <stp>-20271</stp>
        <stp>RMDS</stp>
        <stp/>
        <stp/>
        <tr r="K163" s="1"/>
      </tp>
      <tp t="s">
        <v>.2</v>
        <stp/>
        <stp>EBOND_LDN|21073894</stp>
        <stp>-20270</stp>
        <stp>RMDS</stp>
        <stp/>
        <stp/>
        <tr r="J163" s="1"/>
      </tp>
      <tp>
        <v>104.31155481758</v>
        <stp/>
        <stp>EBOND_LDN|16027979</stp>
        <stp>-18560</stp>
        <stp>RMDS</stp>
        <stp/>
        <stp/>
        <tr r="AR999" s="1"/>
      </tp>
      <tp>
        <v>79.038669961083002</v>
        <stp/>
        <stp>EBOND_LDN|16027979</stp>
        <stp>-18562</stp>
        <stp>RMDS</stp>
        <stp/>
        <stp/>
        <tr r="AS999" s="1"/>
      </tp>
      <tp t="s">
        <v>on</v>
        <stp/>
        <stp>EBOND_LDN|16251436</stp>
        <stp>-20271</stp>
        <stp>RMDS</stp>
        <stp/>
        <stp/>
        <tr r="K1008" s="1"/>
      </tp>
      <tp t="s">
        <v>1.5</v>
        <stp/>
        <stp>EBOND_LDN|16251436</stp>
        <stp>-20270</stp>
        <stp>RMDS</stp>
        <stp/>
        <stp/>
        <tr r="J1008" s="1"/>
      </tp>
      <tp t="s">
        <v>b</v>
        <stp/>
        <stp>EBOND_LDN|16251436</stp>
        <stp>-20268</stp>
        <stp>RMDS</stp>
        <stp/>
        <stp/>
        <tr r="I1008" s="1"/>
      </tp>
      <tp>
        <v>104.44514847993101</v>
        <stp/>
        <stp>EBOND_LDN|17926169</stp>
        <stp>-18560</stp>
        <stp>RMDS</stp>
        <stp/>
        <stp/>
        <tr r="AR1209" s="1"/>
      </tp>
      <tp>
        <v>99.668481014505005</v>
        <stp/>
        <stp>EBOND_LDN|17926169</stp>
        <stp>-18562</stp>
        <stp>RMDS</stp>
        <stp/>
        <stp/>
        <tr r="AS1209" s="1"/>
      </tp>
      <tp t="s">
        <v>on</v>
        <stp/>
        <stp>EBOND_LDN|15701123</stp>
        <stp>-20271</stp>
        <stp>RMDS</stp>
        <stp/>
        <stp/>
        <tr r="K1152" s="1"/>
      </tp>
      <tp t="s">
        <v>.4</v>
        <stp/>
        <stp>EBOND_LDN|15701123</stp>
        <stp>-20270</stp>
        <stp>RMDS</stp>
        <stp/>
        <stp/>
        <tr r="J1152" s="1"/>
      </tp>
      <tp t="s">
        <v>bb</v>
        <stp/>
        <stp>EBOND_LDN|15701123</stp>
        <stp>-20268</stp>
        <stp>RMDS</stp>
        <stp/>
        <stp/>
        <tr r="I1152" s="1"/>
      </tp>
      <tp t="s">
        <v>on</v>
        <stp/>
        <stp>EBOND_LDN|14141807</stp>
        <stp>-20271</stp>
        <stp>RMDS</stp>
        <stp/>
        <stp/>
        <tr r="K871" s="1"/>
      </tp>
      <tp t="s">
        <v>0.5</v>
        <stp/>
        <stp>EBOND_LDN|14141807</stp>
        <stp>-20270</stp>
        <stp>RMDS</stp>
        <stp/>
        <stp/>
        <tr r="J871" s="1"/>
      </tp>
      <tp t="s">
        <v>b</v>
        <stp/>
        <stp>EBOND_LDN|14141807</stp>
        <stp>-20268</stp>
        <stp>RMDS</stp>
        <stp/>
        <stp/>
        <tr r="I871" s="1"/>
      </tp>
      <tp t="s">
        <v>.6</v>
        <stp/>
        <stp>EBOND_LDN|20335290</stp>
        <stp>-20270</stp>
        <stp>RMDS</stp>
        <stp/>
        <stp/>
        <tr r="J1081" s="1"/>
      </tp>
      <tp t="s">
        <v>on</v>
        <stp/>
        <stp>EBOND_LDN|20335290</stp>
        <stp>-20271</stp>
        <stp>RMDS</stp>
        <stp/>
        <stp/>
        <tr r="K1081" s="1"/>
      </tp>
      <tp t="s">
        <v>0.5</v>
        <stp/>
        <stp>EBOND_LDN|16626421</stp>
        <stp>-20270</stp>
        <stp>RMDS</stp>
        <stp/>
        <stp/>
        <tr r="J317" s="1"/>
      </tp>
      <tp t="s">
        <v>on</v>
        <stp/>
        <stp>EBOND_LDN|16626421</stp>
        <stp>-20271</stp>
        <stp>RMDS</stp>
        <stp/>
        <stp/>
        <tr r="K317" s="1"/>
      </tp>
      <tp t="s">
        <v>m</v>
        <stp/>
        <stp>EBOND_LDN|16626421</stp>
        <stp>-20268</stp>
        <stp>RMDS</stp>
        <stp/>
        <stp/>
        <tr r="I317" s="1"/>
      </tp>
      <tp t="s">
        <v>ss</v>
        <stp/>
        <stp>EBOND_LDN|20335290</stp>
        <stp>-20268</stp>
        <stp>RMDS</stp>
        <stp/>
        <stp/>
        <tr r="I1081" s="1"/>
      </tp>
      <tp t="s">
        <v>b</v>
        <stp/>
        <stp>EBOND_LDN|15336280</stp>
        <stp>-20268</stp>
        <stp>RMDS</stp>
        <stp/>
        <stp/>
        <tr r="I690" s="1"/>
      </tp>
      <tp t="s">
        <v>on</v>
        <stp/>
        <stp>EBOND_LDN|15336280</stp>
        <stp>-20271</stp>
        <stp>RMDS</stp>
        <stp/>
        <stp/>
        <tr r="K690" s="1"/>
      </tp>
      <tp t="s">
        <v>.25</v>
        <stp/>
        <stp>EBOND_LDN|15336280</stp>
        <stp>-20270</stp>
        <stp>RMDS</stp>
        <stp/>
        <stp/>
        <tr r="J690" s="1"/>
      </tp>
      <tp>
        <v>88.651609984795002</v>
        <stp/>
        <stp>EBOND_LDN|12991442</stp>
        <stp>-18562</stp>
        <stp>RMDS</stp>
        <stp/>
        <stp/>
        <tr r="AS1057" s="1"/>
      </tp>
      <tp>
        <v>98.850148367686998</v>
        <stp/>
        <stp>EBOND_LDN|12991442</stp>
        <stp>-18560</stp>
        <stp>RMDS</stp>
        <stp/>
        <stp/>
        <tr r="AR1057" s="1"/>
      </tp>
      <tp t="s">
        <v>.3</v>
        <stp/>
        <stp>EBOND_LDN|19956556</stp>
        <stp>-20270</stp>
        <stp>RMDS</stp>
        <stp/>
        <stp/>
        <tr r="J679" s="1"/>
      </tp>
      <tp t="s">
        <v>on</v>
        <stp/>
        <stp>EBOND_LDN|19956556</stp>
        <stp>-20271</stp>
        <stp>RMDS</stp>
        <stp/>
        <stp/>
        <tr r="K679" s="1"/>
      </tp>
      <tp t="s">
        <v>on</v>
        <stp/>
        <stp>EBOND_LDN|18216432</stp>
        <stp>-20271</stp>
        <stp>RMDS</stp>
        <stp/>
        <stp/>
        <tr r="K331" s="1"/>
      </tp>
      <tp t="s">
        <v>0.5</v>
        <stp/>
        <stp>EBOND_LDN|18216432</stp>
        <stp>-20270</stp>
        <stp>RMDS</stp>
        <stp/>
        <stp/>
        <tr r="J331" s="1"/>
      </tp>
      <tp t="s">
        <v>m</v>
        <stp/>
        <stp>EBOND_LDN|18216432</stp>
        <stp>-20268</stp>
        <stp>RMDS</stp>
        <stp/>
        <stp/>
        <tr r="I331" s="1"/>
      </tp>
      <tp t="s">
        <v>s</v>
        <stp/>
        <stp>EBOND_LDN|19956556</stp>
        <stp>-20268</stp>
        <stp>RMDS</stp>
        <stp/>
        <stp/>
        <tr r="I679" s="1"/>
      </tp>
    </main>
    <main first="bloomberg.rtd">
      <tp>
        <v>2</v>
        <stp/>
        <stp>##V3_BDPV12</stp>
        <stp>DE000A1MA9V5 @bgn  Corp</stp>
        <stp>coupon</stp>
        <stp>[AutoPrice 28.xlsm]front!R787C42</stp>
        <tr r="AP787" s="1"/>
      </tp>
    </main>
    <main first="connect.rtdsub">
      <tp>
        <v>0</v>
        <stp/>
        <stp>EBOND_LDN|17230598</stp>
        <stp>-18560</stp>
        <stp>RMDS</stp>
        <stp/>
        <stp/>
        <tr r="AR1246" s="1"/>
      </tp>
      <tp>
        <v>0</v>
        <stp/>
        <stp>EBOND_LDN|17230598</stp>
        <stp>-18562</stp>
        <stp>RMDS</stp>
        <stp/>
        <stp/>
        <tr r="AS1246" s="1"/>
      </tp>
      <tp t="s">
        <v>bb</v>
        <stp/>
        <stp>EBOND_LDN|20044787</stp>
        <stp>-20268</stp>
        <stp>RMDS</stp>
        <stp/>
        <stp/>
        <tr r="I755" s="1"/>
      </tp>
      <tp>
        <v>221.78741018107701</v>
        <stp/>
        <stp>EBOND_LDN|21233658</stp>
        <stp>-18560</stp>
        <stp>RMDS</stp>
        <stp/>
        <stp/>
        <tr r="AR1124" s="1"/>
      </tp>
      <tp>
        <v>221.78741018107701</v>
        <stp/>
        <stp>EBOND_LDN|21233658</stp>
        <stp>-18562</stp>
        <stp>RMDS</stp>
        <stp/>
        <stp/>
        <tr r="AS1124" s="1"/>
      </tp>
      <tp t="s">
        <v>.4</v>
        <stp/>
        <stp>EBOND_LDN|20044787</stp>
        <stp>-20270</stp>
        <stp>RMDS</stp>
        <stp/>
        <stp/>
        <tr r="J755" s="1"/>
      </tp>
      <tp t="s">
        <v>on</v>
        <stp/>
        <stp>EBOND_LDN|20044787</stp>
        <stp>-20271</stp>
        <stp>RMDS</stp>
        <stp/>
        <stp/>
        <tr r="K755" s="1"/>
      </tp>
      <tp t="s">
        <v>b</v>
        <stp/>
        <stp>EBOND_LDN|13627651</stp>
        <stp>-20268</stp>
        <stp>RMDS</stp>
        <stp/>
        <stp/>
        <tr r="I868" s="1"/>
      </tp>
      <tp t="s">
        <v>on</v>
        <stp/>
        <stp>EBOND_LDN|17567345</stp>
        <stp>-20271</stp>
        <stp>RMDS</stp>
        <stp/>
        <stp/>
        <tr r="K996" s="1"/>
      </tp>
      <tp t="s">
        <v>0.3</v>
        <stp/>
        <stp>EBOND_LDN|17567345</stp>
        <stp>-20270</stp>
        <stp>RMDS</stp>
        <stp/>
        <stp/>
        <tr r="J996" s="1"/>
      </tp>
      <tp t="s">
        <v>m</v>
        <stp/>
        <stp>EBOND_LDN|17567345</stp>
        <stp>-20268</stp>
        <stp>RMDS</stp>
        <stp/>
        <stp/>
        <tr r="I996" s="1"/>
      </tp>
      <tp t="s">
        <v>on</v>
        <stp/>
        <stp>EBOND_LDN|13627651</stp>
        <stp>-20271</stp>
        <stp>RMDS</stp>
        <stp/>
        <stp/>
        <tr r="K868" s="1"/>
      </tp>
      <tp t="s">
        <v>0.2</v>
        <stp/>
        <stp>EBOND_LDN|13627651</stp>
        <stp>-20270</stp>
        <stp>RMDS</stp>
        <stp/>
        <stp/>
        <tr r="J868" s="1"/>
      </tp>
      <tp t="s">
        <v>#N/A</v>
        <stp/>
        <stp>EBOND_LDN|18717232</stp>
        <stp>-20270</stp>
        <stp>RMDS</stp>
        <stp/>
        <stp/>
        <tr r="J20" s="1"/>
      </tp>
      <tp t="s">
        <v>#N/A</v>
        <stp/>
        <stp>EBOND_LDN|18717232</stp>
        <stp>-20271</stp>
        <stp>RMDS</stp>
        <stp/>
        <stp/>
        <tr r="K20" s="1"/>
      </tp>
      <tp t="s">
        <v>#N/A</v>
        <stp/>
        <stp>EBOND_LDN|18717232</stp>
        <stp>-20268</stp>
        <stp>RMDS</stp>
        <stp/>
        <stp/>
        <tr r="I20" s="1"/>
      </tp>
      <tp t="s">
        <v>.35</v>
        <stp/>
        <stp>EBOND_LDN|19327711</stp>
        <stp>-20270</stp>
        <stp>RMDS</stp>
        <stp/>
        <stp/>
        <tr r="J713" s="1"/>
      </tp>
      <tp t="s">
        <v>on</v>
        <stp/>
        <stp>EBOND_LDN|19327711</stp>
        <stp>-20271</stp>
        <stp>RMDS</stp>
        <stp/>
        <stp/>
        <tr r="K713" s="1"/>
      </tp>
      <tp t="s">
        <v>ss</v>
        <stp/>
        <stp>EBOND_LDN|19327711</stp>
        <stp>-20268</stp>
        <stp>RMDS</stp>
        <stp/>
        <stp/>
        <tr r="I713" s="1"/>
      </tp>
      <tp t="s">
        <v>on</v>
        <stp/>
        <stp>EBOND_LDN|17264535</stp>
        <stp>-20271</stp>
        <stp>RMDS</stp>
        <stp/>
        <stp/>
        <tr r="K817" s="1"/>
      </tp>
      <tp t="s">
        <v>0.4</v>
        <stp/>
        <stp>EBOND_LDN|17264535</stp>
        <stp>-20270</stp>
        <stp>RMDS</stp>
        <stp/>
        <stp/>
        <tr r="J817" s="1"/>
      </tp>
      <tp t="s">
        <v>.3</v>
        <stp/>
        <stp>EBOND_LDN|17354556</stp>
        <stp>-20270</stp>
        <stp>RMDS</stp>
        <stp/>
        <stp/>
        <tr r="J473" s="1"/>
      </tp>
      <tp t="s">
        <v>on</v>
        <stp/>
        <stp>EBOND_LDN|17354556</stp>
        <stp>-20271</stp>
        <stp>RMDS</stp>
        <stp/>
        <stp/>
        <tr r="K473" s="1"/>
      </tp>
      <tp t="s">
        <v>m</v>
        <stp/>
        <stp>EBOND_LDN|17264535</stp>
        <stp>-20268</stp>
        <stp>RMDS</stp>
        <stp/>
        <stp/>
        <tr r="I817" s="1"/>
      </tp>
      <tp t="s">
        <v>ss</v>
        <stp/>
        <stp>EBOND_LDN|17354556</stp>
        <stp>-20268</stp>
        <stp>RMDS</stp>
        <stp/>
        <stp/>
        <tr r="I473" s="1"/>
      </tp>
      <tp t="s">
        <v>m</v>
        <stp/>
        <stp>EBOND_LDN|20027111</stp>
        <stp>-20268</stp>
        <stp>RMDS</stp>
        <stp/>
        <stp/>
        <tr r="I347" s="1"/>
      </tp>
      <tp t="s">
        <v>s</v>
        <stp/>
        <stp>EBOND_LDN|21147037</stp>
        <stp>-20268</stp>
        <stp>RMDS</stp>
        <stp/>
        <stp/>
        <tr r="I865" s="1"/>
      </tp>
      <tp t="s">
        <v>b</v>
        <stp/>
        <stp>EBOND_LDN|19514892</stp>
        <stp>-20268</stp>
        <stp>RMDS</stp>
        <stp/>
        <stp/>
        <tr r="I1134" s="1"/>
      </tp>
      <tp t="s">
        <v>.5</v>
        <stp/>
        <stp>EBOND_LDN|19514892</stp>
        <stp>-20270</stp>
        <stp>RMDS</stp>
        <stp/>
        <stp/>
        <tr r="J1134" s="1"/>
      </tp>
      <tp t="s">
        <v>on</v>
        <stp/>
        <stp>EBOND_LDN|19514892</stp>
        <stp>-20271</stp>
        <stp>RMDS</stp>
        <stp/>
        <stp/>
        <tr r="K1134" s="1"/>
      </tp>
      <tp t="s">
        <v>on</v>
        <stp/>
        <stp>EBOND_LDN|20027111</stp>
        <stp>-20271</stp>
        <stp>RMDS</stp>
        <stp/>
        <stp/>
        <tr r="K347" s="1"/>
      </tp>
      <tp t="s">
        <v>0.5</v>
        <stp/>
        <stp>EBOND_LDN|20027111</stp>
        <stp>-20270</stp>
        <stp>RMDS</stp>
        <stp/>
        <stp/>
        <tr r="J347" s="1"/>
      </tp>
      <tp t="s">
        <v>0.3</v>
        <stp/>
        <stp>EBOND_LDN|21147037</stp>
        <stp>-20270</stp>
        <stp>RMDS</stp>
        <stp/>
        <stp/>
        <tr r="J865" s="1"/>
      </tp>
      <tp t="s">
        <v>on</v>
        <stp/>
        <stp>EBOND_LDN|21147037</stp>
        <stp>-20271</stp>
        <stp>RMDS</stp>
        <stp/>
        <stp/>
        <tr r="K865" s="1"/>
      </tp>
      <tp>
        <v>66.801906481792997</v>
        <stp/>
        <stp>EBOND_LDN|13593762</stp>
        <stp>-18560</stp>
        <stp>RMDS</stp>
        <stp/>
        <stp/>
        <tr r="AR491" s="1"/>
      </tp>
      <tp>
        <v>58.540418016638</v>
        <stp/>
        <stp>EBOND_LDN|13593762</stp>
        <stp>-18562</stp>
        <stp>RMDS</stp>
        <stp/>
        <stp/>
        <tr r="AS491" s="1"/>
      </tp>
      <tp t="s">
        <v>m</v>
        <stp/>
        <stp>EBOND_LDN|17704823</stp>
        <stp>-20268</stp>
        <stp>RMDS</stp>
        <stp/>
        <stp/>
        <tr r="I1120" s="1"/>
      </tp>
      <tp t="s">
        <v>on</v>
        <stp/>
        <stp>EBOND_LDN|17304923</stp>
        <stp>-20271</stp>
        <stp>RMDS</stp>
        <stp/>
        <stp/>
        <tr r="K751" s="1"/>
      </tp>
      <tp t="s">
        <v>.4</v>
        <stp/>
        <stp>EBOND_LDN|17304923</stp>
        <stp>-20270</stp>
        <stp>RMDS</stp>
        <stp/>
        <stp/>
        <tr r="J751" s="1"/>
      </tp>
      <tp t="s">
        <v>bb</v>
        <stp/>
        <stp>EBOND_LDN|17304923</stp>
        <stp>-20268</stp>
        <stp>RMDS</stp>
        <stp/>
        <stp/>
        <tr r="I751" s="1"/>
      </tp>
      <tp t="s">
        <v>on</v>
        <stp/>
        <stp>EBOND_LDN|17704823</stp>
        <stp>-20271</stp>
        <stp>RMDS</stp>
        <stp/>
        <stp/>
        <tr r="K1120" s="1"/>
      </tp>
      <tp t="s">
        <v>0.5</v>
        <stp/>
        <stp>EBOND_LDN|17704823</stp>
        <stp>-20270</stp>
        <stp>RMDS</stp>
        <stp/>
        <stp/>
        <tr r="J1120" s="1"/>
      </tp>
      <tp>
        <v>0</v>
        <stp/>
        <stp>EBOND_LDN|19223589</stp>
        <stp>-18560</stp>
        <stp>RMDS</stp>
        <stp/>
        <stp/>
        <tr r="AR35" s="1"/>
      </tp>
      <tp>
        <v>0</v>
        <stp/>
        <stp>EBOND_LDN|19223589</stp>
        <stp>-18562</stp>
        <stp>RMDS</stp>
        <stp/>
        <stp/>
        <tr r="AS35" s="1"/>
      </tp>
    </main>
    <main first="bloomberg.rtd">
      <tp t="s">
        <v>AT MATURITY</v>
        <stp/>
        <stp>##V3_BDPV12</stp>
        <stp>XS0441800579 Corp</stp>
        <stp>mty_typ</stp>
        <stp>[AutoPrice 28.xlsm]front!R8C6</stp>
        <tr r="F8" s="1"/>
      </tp>
    </main>
    <main first="connect.rtdsub">
      <tp t="s">
        <v>on</v>
        <stp/>
        <stp>EBOND_LDN|15275734</stp>
        <stp>-20271</stp>
        <stp>RMDS</stp>
        <stp/>
        <stp/>
        <tr r="K279" s="1"/>
      </tp>
      <tp>
        <v>78.960999566086002</v>
        <stp/>
        <stp>EBOND_LDN|16132508</stp>
        <stp>-18562</stp>
        <stp>RMDS</stp>
        <stp/>
        <stp/>
        <tr r="AS1142" s="1"/>
      </tp>
      <tp t="s">
        <v>1.0</v>
        <stp/>
        <stp>EBOND_LDN|15275734</stp>
        <stp>-20270</stp>
        <stp>RMDS</stp>
        <stp/>
        <stp/>
        <tr r="J279" s="1"/>
      </tp>
      <tp t="s">
        <v>0.3</v>
        <stp/>
        <stp>EBOND_LDN|10075224</stp>
        <stp>-20270</stp>
        <stp>RMDS</stp>
        <stp/>
        <stp/>
        <tr r="J832" s="1"/>
      </tp>
      <tp>
        <v>95.671228355300002</v>
        <stp/>
        <stp>EBOND_LDN|16132508</stp>
        <stp>-18560</stp>
        <stp>RMDS</stp>
        <stp/>
        <stp/>
        <tr r="AR1142" s="1"/>
      </tp>
      <tp t="s">
        <v>on</v>
        <stp/>
        <stp>EBOND_LDN|10075224</stp>
        <stp>-20271</stp>
        <stp>RMDS</stp>
        <stp/>
        <stp/>
        <tr r="K832" s="1"/>
      </tp>
      <tp t="s">
        <v>on</v>
        <stp/>
        <stp>EBOND_LDN|12025071</stp>
        <stp>-20271</stp>
        <stp>RMDS</stp>
        <stp/>
        <stp/>
        <tr r="K707" s="1"/>
      </tp>
      <tp t="s">
        <v>bb</v>
        <stp/>
        <stp>EBOND_LDN|12025071</stp>
        <stp>-20270</stp>
        <stp>RMDS</stp>
        <stp/>
        <stp/>
        <tr r="J707" s="1"/>
      </tp>
      <tp t="s">
        <v>m</v>
        <stp/>
        <stp>EBOND_LDN|15275734</stp>
        <stp>-20268</stp>
        <stp>RMDS</stp>
        <stp/>
        <stp/>
        <tr r="I279" s="1"/>
      </tp>
      <tp t="s">
        <v>b</v>
        <stp/>
        <stp>EBOND_LDN|10075224</stp>
        <stp>-20268</stp>
        <stp>RMDS</stp>
        <stp/>
        <stp/>
        <tr r="I832" s="1"/>
      </tp>
      <tp t="s">
        <v>m</v>
        <stp/>
        <stp>EBOND_LDN|12025071</stp>
        <stp>-20268</stp>
        <stp>RMDS</stp>
        <stp/>
        <stp/>
        <tr r="I707" s="1"/>
      </tp>
      <tp t="s">
        <v>.45</v>
        <stp/>
        <stp>EBOND_LDN|10835000</stp>
        <stp>-20270</stp>
        <stp>RMDS</stp>
        <stp/>
        <stp/>
        <tr r="J742" s="1"/>
      </tp>
      <tp t="s">
        <v>on</v>
        <stp/>
        <stp>EBOND_LDN|10835000</stp>
        <stp>-20271</stp>
        <stp>RMDS</stp>
        <stp/>
        <stp/>
        <tr r="K742" s="1"/>
      </tp>
      <tp>
        <v>100.289147630581</v>
        <stp/>
        <stp>EBOND_LDN|21121069</stp>
        <stp>-18560</stp>
        <stp>RMDS</stp>
        <stp/>
        <stp/>
        <tr r="AR1183" s="1"/>
      </tp>
      <tp>
        <v>96.340146776287</v>
        <stp/>
        <stp>EBOND_LDN|21121069</stp>
        <stp>-18562</stp>
        <stp>RMDS</stp>
        <stp/>
        <stp/>
        <tr r="AS1183" s="1"/>
      </tp>
      <tp t="s">
        <v>b</v>
        <stp/>
        <stp>EBOND_LDN|10835000</stp>
        <stp>-20268</stp>
        <stp>RMDS</stp>
        <stp/>
        <stp/>
        <tr r="I742" s="1"/>
      </tp>
      <tp>
        <v>280.45637588953502</v>
        <stp/>
        <stp>EBOND_LDN|13792522</stp>
        <stp>-18562</stp>
        <stp>RMDS</stp>
        <stp/>
        <stp/>
        <tr r="AS146" s="1"/>
      </tp>
      <tp>
        <v>292.839446872476</v>
        <stp/>
        <stp>EBOND_LDN|13792522</stp>
        <stp>-18560</stp>
        <stp>RMDS</stp>
        <stp/>
        <stp/>
        <tr r="AR146" s="1"/>
      </tp>
      <tp t="s">
        <v>bb</v>
        <stp/>
        <stp>EBOND_LDN|12055736</stp>
        <stp>-20268</stp>
        <stp>RMDS</stp>
        <stp/>
        <stp/>
        <tr r="I1148" s="1"/>
      </tp>
      <tp t="s">
        <v>on</v>
        <stp/>
        <stp>EBOND_LDN|12055736</stp>
        <stp>-20271</stp>
        <stp>RMDS</stp>
        <stp/>
        <stp/>
        <tr r="K1148" s="1"/>
      </tp>
      <tp t="s">
        <v>.28</v>
        <stp/>
        <stp>EBOND_LDN|12055736</stp>
        <stp>-20270</stp>
        <stp>RMDS</stp>
        <stp/>
        <stp/>
        <tr r="J1148" s="1"/>
      </tp>
      <tp>
        <v>126.70243305162199</v>
        <stp/>
        <stp>EBOND_LDN|21181933</stp>
        <stp>-18560</stp>
        <stp>RMDS</stp>
        <stp/>
        <stp/>
        <tr r="AR1090" s="1"/>
      </tp>
      <tp>
        <v>109.541914620081</v>
        <stp/>
        <stp>EBOND_LDN|21181933</stp>
        <stp>-18562</stp>
        <stp>RMDS</stp>
        <stp/>
        <stp/>
        <tr r="AS1090" s="1"/>
      </tp>
    </main>
    <main first="bloomberg.rtd">
      <tp>
        <v>3.375</v>
        <stp/>
        <stp>##V3_BDPV12</stp>
        <stp>DE000A1MA9K8 @bgn  Corp</stp>
        <stp>coupon</stp>
        <stp>[AutoPrice 28.xlsm]front!R534C42</stp>
        <tr r="AP534" s="1"/>
      </tp>
    </main>
    <main first="connect.rtdsub">
      <tp>
        <v>48.217680287976002</v>
        <stp/>
        <stp>EBOND_LDN|19482483</stp>
        <stp>-18562</stp>
        <stp>RMDS</stp>
        <stp/>
        <stp/>
        <tr r="AS479" s="1"/>
      </tp>
      <tp>
        <v>59.860243299693003</v>
        <stp/>
        <stp>EBOND_LDN|19482483</stp>
        <stp>-18560</stp>
        <stp>RMDS</stp>
        <stp/>
        <stp/>
        <tr r="AR479" s="1"/>
      </tp>
    </main>
    <main first="bloomberg.rtd">
      <tp>
        <v>72.224717272201261</v>
        <stp/>
        <stp>##V3_BDPV12</stp>
        <stp>XS0158739739 @bgn  Corp</stp>
        <stp>asset_swap_spd_mid</stp>
        <stp>[AutoPrice 28.xlsm]front!R617C40</stp>
        <tr r="AN617" s="1"/>
      </tp>
      <tp>
        <v>148.09960478870087</v>
        <stp/>
        <stp>##V3_BDPV12</stp>
        <stp>XS0985874543 @bgn  Corp</stp>
        <stp>asset_swap_spd_mid</stp>
        <stp>[AutoPrice 28.xlsm]front!R973C40</stp>
        <tr r="AN973" s="1"/>
      </tp>
      <tp>
        <v>3.5165587030235201</v>
        <stp/>
        <stp>##V3_BDPV12</stp>
        <stp>XS0559434351 @bgn  Corp</stp>
        <stp>risk_mid</stp>
        <stp>[AutoPrice 28.xlsm]front!R64C36</stp>
        <tr r="AJ64" s="1"/>
      </tp>
      <tp>
        <v>121.05168709284084</v>
        <stp/>
        <stp>##V3_BDPV12</stp>
        <stp>XS0945158821 @bgn  Corp</stp>
        <stp>asset_swap_spd_mid</stp>
        <stp>[AutoPrice 28.xlsm]front!R535C40</stp>
        <tr r="AN535" s="1"/>
      </tp>
      <tp>
        <v>27.544047943268342</v>
        <stp/>
        <stp>##V3_BDPV12</stp>
        <stp>XS0442988217 @bgn  Corp</stp>
        <stp>asset_swap_spd_mid</stp>
        <stp>[AutoPrice 28.xlsm]front!R842C40</stp>
        <tr r="AN842" s="1"/>
      </tp>
      <tp>
        <v>2.6315010546177575</v>
        <stp/>
        <stp>##V3_BDPV12</stp>
        <stp>XS0283629946 @bgn  Corp</stp>
        <stp>risk_mid</stp>
        <stp>[AutoPrice 28.xlsm]front!R98C36</stp>
        <tr r="AJ98" s="1"/>
      </tp>
      <tp>
        <v>135.13316833051647</v>
        <stp/>
        <stp>##V3_BDPV12</stp>
        <stp>XS0982584004 @bgn  Corp</stp>
        <stp>asset_swap_spd_mid</stp>
        <stp>[AutoPrice 28.xlsm]front!R809C40</stp>
        <tr r="AN809" s="1"/>
      </tp>
      <tp>
        <v>27.396442162686714</v>
        <stp/>
        <stp>##V3_BDPV12</stp>
        <stp>XS0758419658 @bgn  Corp</stp>
        <stp>asset_swap_spd_mid</stp>
        <stp>[AutoPrice 28.xlsm]front!R491C40</stp>
        <tr r="AN491" s="1"/>
      </tp>
      <tp>
        <v>174.24574901483135</v>
        <stp/>
        <stp>##V3_BDPV12</stp>
        <stp>XS0848458179 @bgn  Corp</stp>
        <stp>asset_swap_spd_mid</stp>
        <stp>[AutoPrice 28.xlsm]front!R453C40</stp>
        <tr r="AN453" s="1"/>
      </tp>
      <tp>
        <v>19.715599764456375</v>
        <stp/>
        <stp>##V3_BDPV12</stp>
        <stp>XS0790015548 @bgn  Corp</stp>
        <stp>asset_swap_spd_mid</stp>
        <stp>[AutoPrice 28.xlsm]front!R993C40</stp>
        <tr r="AN993" s="1"/>
      </tp>
      <tp>
        <v>61.648076255799417</v>
        <stp/>
        <stp>##V3_BDPV12</stp>
        <stp>XS0680904827 @bgn  Corp</stp>
        <stp>asset_swap_spd_mid</stp>
        <stp>[AutoPrice 28.xlsm]front!R732C40</stp>
        <tr r="AN732" s="1"/>
      </tp>
      <tp>
        <v>58.896752948794457</v>
        <stp/>
        <stp>##V3_BDPV12</stp>
        <stp>XS0559319172 @bgn  Corp</stp>
        <stp>asset_swap_spd_mid</stp>
        <stp>[AutoPrice 28.xlsm]front!R799C40</stp>
        <tr r="AN799" s="1"/>
      </tp>
      <tp>
        <v>83.189237496572886</v>
        <stp/>
        <stp>##V3_BDPV12</stp>
        <stp>XS0947658208 @bgn  Corp</stp>
        <stp>asset_swap_spd_mid</stp>
        <stp>[AutoPrice 28.xlsm]front!R402C40</stp>
        <tr r="AN402" s="1"/>
      </tp>
      <tp>
        <v>-5.5160240493150701</v>
        <stp/>
        <stp>##V3_BDPV12</stp>
        <stp>XS0385754733 @bgn  Corp</stp>
        <stp>asset_swap_spd_mid</stp>
        <stp>[AutoPrice 28.xlsm]front!R267C40</stp>
        <tr r="AN267" s="1"/>
      </tp>
      <tp>
        <v>100.16000174582243</v>
        <stp/>
        <stp>##V3_BDPV12</stp>
        <stp>XS0996455399 @bgn  Corp</stp>
        <stp>asset_swap_spd_mid</stp>
        <stp>[AutoPrice 28.xlsm]front!R579C40</stp>
        <tr r="AN579" s="1"/>
      </tp>
      <tp>
        <v>70.609784457883762</v>
        <stp/>
        <stp>##V3_BDPV12</stp>
        <stp>XS0545428285 @bgn  Corp</stp>
        <stp>asset_swap_spd_mid</stp>
        <stp>[AutoPrice 28.xlsm]front!R734C40</stp>
        <tr r="AN734" s="1"/>
      </tp>
      <tp t="s">
        <v>HOTGR</v>
        <stp/>
        <stp>##V3_BDPV12</stp>
        <stp>DE000A1TM5X8 Corp</stp>
        <stp>ticker</stp>
        <stp>[AutoPrice 28.xlsm]front!R1102C4</stp>
        <tr r="D1102" s="1"/>
      </tp>
      <tp>
        <v>0.33587571116487491</v>
        <stp/>
        <stp>##V3_BDPV12</stp>
        <stp>XS0451689565 @bgn  Corp</stp>
        <stp>asset_swap_spd_mid</stp>
        <stp>[AutoPrice 28.xlsm]front!R756C40</stp>
        <tr r="AN756" s="1"/>
      </tp>
      <tp>
        <v>-12.75131799835086</v>
        <stp/>
        <stp>##V3_BDPV12</stp>
        <stp>XS0497185511 @bgn  Corp</stp>
        <stp>asset_swap_spd_mid</stp>
        <stp>[AutoPrice 28.xlsm]front!R192C40</stp>
        <tr r="AN192" s="1"/>
      </tp>
      <tp>
        <v>67.526326421471623</v>
        <stp/>
        <stp>##V3_BDPV12</stp>
        <stp>XS0794245018 @bgn  Corp</stp>
        <stp>asset_swap_spd_mid</stp>
        <stp>[AutoPrice 28.xlsm]front!R654C40</stp>
        <tr r="AN654" s="1"/>
      </tp>
      <tp>
        <v>15.191899612730433</v>
        <stp/>
        <stp>##V3_BDPV12</stp>
        <stp>XS0988384904 @bgn  Corp</stp>
        <stp>asset_swap_spd_mid</stp>
        <stp>[AutoPrice 28.xlsm]front!R463C40</stp>
        <tr r="AN463" s="1"/>
      </tp>
      <tp>
        <v>62.646754169054361</v>
        <stp/>
        <stp>##V3_BDPV12</stp>
        <stp>XS0993145084 @bgn  Corp</stp>
        <stp>asset_swap_spd_mid</stp>
        <stp>[AutoPrice 28.xlsm]front!R679C40</stp>
        <tr r="AN679" s="1"/>
      </tp>
      <tp>
        <v>280.40211689091507</v>
        <stp/>
        <stp>##V3_BDPV12</stp>
        <stp>XS1048568452 @bgn  Corp</stp>
        <stp>asset_swap_spd_mid</stp>
        <stp>[AutoPrice 28.xlsm]front!R820C40</stp>
        <tr r="AN820" s="1"/>
      </tp>
      <tp>
        <v>84.072181809634969</v>
        <stp/>
        <stp>##V3_BDPV12</stp>
        <stp>XS1040508167 @bgn  Corp</stp>
        <stp>asset_swap_spd_mid</stp>
        <stp>[AutoPrice 28.xlsm]front!R505C40</stp>
        <tr r="AN505" s="1"/>
      </tp>
      <tp>
        <v>47.603506537062991</v>
        <stp/>
        <stp>##V3_BDPV12</stp>
        <stp>XS0592505316 @bgn  Corp</stp>
        <stp>asset_swap_spd_mid</stp>
        <stp>[AutoPrice 28.xlsm]front!R519C40</stp>
        <tr r="AN519" s="1"/>
      </tp>
      <tp>
        <v>54.962776547523191</v>
        <stp/>
        <stp>##V3_BDPV12</stp>
        <stp>XS0858089740 @bgn  Corp</stp>
        <stp>asset_swap_spd_mid</stp>
        <stp>[AutoPrice 28.xlsm]front!R878C40</stp>
        <tr r="AN878" s="1"/>
      </tp>
      <tp>
        <v>114.77613878782365</v>
        <stp/>
        <stp>##V3_BDPV12</stp>
        <stp>XS0843328526 @bgn  Corp</stp>
        <stp>asset_swap_spd_mid</stp>
        <stp>[AutoPrice 28.xlsm]front!R168C40</stp>
        <tr r="AN168" s="1"/>
      </tp>
      <tp>
        <v>56.714825027286452</v>
        <stp/>
        <stp>##V3_BDPV12</stp>
        <stp>XS0585904443 @bgn  Corp</stp>
        <stp>asset_swap_spd_mid</stp>
        <stp>[AutoPrice 28.xlsm]front!R689C40</stp>
        <tr r="AN689" s="1"/>
      </tp>
      <tp>
        <v>-0.28883105162114131</v>
        <stp/>
        <stp>##V3_BDPV12</stp>
        <stp>XS0247308595 @bgn  Corp</stp>
        <stp>asset_swap_spd_mid</stp>
        <stp>[AutoPrice 28.xlsm]front!R403C40</stp>
        <tr r="AN403" s="1"/>
      </tp>
      <tp>
        <v>57.489578760978873</v>
        <stp/>
        <stp>##V3_BDPV12</stp>
        <stp>XS0697395472 @bgn  Corp</stp>
        <stp>asset_swap_spd_mid</stp>
        <stp>[AutoPrice 28.xlsm]front!R587C40</stp>
        <tr r="AN587" s="1"/>
      </tp>
      <tp t="s">
        <v>20/03/2020</v>
        <stp/>
        <stp>##V3_BDPV12</stp>
        <stp>DE000A1TM5X8 Corp</stp>
        <stp>maturity</stp>
        <stp>[AutoPrice 28.xlsm]front!R1102C6</stp>
        <tr r="F1102" s="1"/>
      </tp>
      <tp t="s">
        <v>AT MATURITY</v>
        <stp/>
        <stp>##V3_BDPV12</stp>
        <stp>DE000TLX2003 Corp</stp>
        <stp>mty_typ</stp>
        <stp>[AutoPrice 28.xlsm]front!R76C6</stp>
        <tr r="F76" s="1"/>
      </tp>
    </main>
    <main first="bloomberg.rtd">
      <tp t="s">
        <v>FIXED</v>
        <stp/>
        <stp>##V3_BDPV12</stp>
        <stp>XS0553035840 Corp</stp>
        <stp>cpn typ</stp>
        <stp>[AutoPrice 28.xlsm]front!R10C5</stp>
        <tr r="E10" s="1"/>
      </tp>
    </main>
    <main first="bloomberg.rtd">
      <tp t="s">
        <v>FIXED</v>
        <stp/>
        <stp>##V3_BDPV12</stp>
        <stp>XS0288429532 Corp</stp>
        <stp>cpn typ</stp>
        <stp>[AutoPrice 28.xlsm]front!R36C5</stp>
        <tr r="E36" s="1"/>
      </tp>
    </main>
    <main first="bloomberg.rtd">
      <tp t="s">
        <v>AT MATURITY</v>
        <stp/>
        <stp>##V3_BDPV12</stp>
        <stp>US36962G7B49 Corp</stp>
        <stp>mty_typ</stp>
        <stp>[AutoPrice 28.xlsm]front!R20C6</stp>
        <tr r="F20" s="1"/>
      </tp>
    </main>
    <main first="bloomberg.rtd">
      <tp>
        <v>0.42959999999999998</v>
        <stp/>
        <stp>##V3_BDPV12</stp>
        <stp>US36962GU517 @bgn  Corp</stp>
        <stp>coupon</stp>
        <stp>[AutoPrice 28.xlsm]front!R16C42</stp>
        <tr r="AP16" s="1"/>
      </tp>
      <tp>
        <v>5.75</v>
        <stp/>
        <stp>##V3_BDPV12</stp>
        <stp>DE000A1GNAH1 @bgn  Corp</stp>
        <stp>coupon</stp>
        <stp>[AutoPrice 28.xlsm]front!R87C42</stp>
        <tr r="AP87" s="1"/>
      </tp>
      <tp>
        <v>4.25</v>
        <stp/>
        <stp>##V3_BDPV12</stp>
        <stp>XS0496546853 @cbbt  Corp</stp>
        <stp>coupon</stp>
        <stp>[AutoPrice 28.xlsm]front!R723C42</stp>
        <tr r="AP723" s="1"/>
      </tp>
    </main>
    <main first="connect.rtdsub">
      <tp>
        <v>0</v>
        <stp/>
        <stp>EBOND_POSITION|140142=15322798</stp>
        <stp>AMOUNT</stp>
        <stp>RMDS</stp>
        <stp/>
        <stp/>
        <tr r="G1166" s="1"/>
      </tp>
      <tp>
        <v>0</v>
        <stp/>
        <stp>EBOND_POSITION|140142=12034889</stp>
        <stp>AMOUNT</stp>
        <stp>RMDS</stp>
        <stp/>
        <stp/>
        <tr r="G1189" s="1"/>
      </tp>
      <tp>
        <v>1000000</v>
        <stp/>
        <stp>EBOND_POSITION|140142=15427768</stp>
        <stp>AMOUNT</stp>
        <stp>RMDS</stp>
        <stp/>
        <stp/>
        <tr r="G1207" s="1"/>
      </tp>
    </main>
    <main first="bloomberg.rtd">
      <tp>
        <v>104.187</v>
        <stp/>
        <stp>##V3_BDPV12</stp>
        <stp>FR0010915116 @bgn Corp</stp>
        <stp>LAST_PRICE</stp>
        <stp>[AutoPrice 28.xlsm]front!R830C16</stp>
        <tr r="P830" s="1"/>
      </tp>
      <tp>
        <v>1.8642998962015156</v>
        <stp/>
        <stp>##V3_BDPV12</stp>
        <stp>USF7806FQF10 @bgn  Corp</stp>
        <stp>risk_mid</stp>
        <stp>[AutoPrice 28.xlsm]front!R853C36</stp>
        <tr r="AJ853" s="1"/>
      </tp>
      <tp>
        <v>106.574</v>
        <stp/>
        <stp>##V3_BDPV12</stp>
        <stp>FR0010957282 @bgn Corp</stp>
        <stp>LAST_PRICE</stp>
        <stp>[AutoPrice 28.xlsm]front!R836C16</stp>
        <tr r="P836" s="1"/>
      </tp>
      <tp>
        <v>101.922</v>
        <stp/>
        <stp>##V3_BDPV12</stp>
        <stp>FR0011949403 @bgn Corp</stp>
        <stp>LAST_PRICE</stp>
        <stp>[AutoPrice 28.xlsm]front!R115C16</stp>
        <tr r="P115" s="1"/>
      </tp>
      <tp>
        <v>159.33600000000001</v>
        <stp/>
        <stp>##V3_BDPV12</stp>
        <stp>FR0000471930 @bgn Corp</stp>
        <stp>LAST_PRICE</stp>
        <stp>[AutoPrice 28.xlsm]front!R658C16</stp>
        <tr r="P658" s="1"/>
      </tp>
      <tp>
        <v>102.27</v>
        <stp/>
        <stp>##V3_BDPV12</stp>
        <stp>FR0011462571 @bgn Corp</stp>
        <stp>LAST_PRICE</stp>
        <stp>[AutoPrice 28.xlsm]front!R400C16</stp>
        <tr r="P400" s="1"/>
      </tp>
      <tp>
        <v>118.241</v>
        <stp/>
        <stp>##V3_BDPV12</stp>
        <stp>FR0010830034 @bgn Corp</stp>
        <stp>LAST_PRICE</stp>
        <stp>[AutoPrice 28.xlsm]front!R740C16</stp>
        <tr r="P740" s="1"/>
      </tp>
      <tp>
        <v>116.23699999999999</v>
        <stp/>
        <stp>##V3_BDPV12</stp>
        <stp>FR0011157742 @bgn Corp</stp>
        <stp>LAST_PRICE</stp>
        <stp>[AutoPrice 28.xlsm]front!R738C16</stp>
        <tr r="P738" s="1"/>
      </tp>
      <tp>
        <v>105.254</v>
        <stp/>
        <stp>##V3_BDPV12</stp>
        <stp>FR0011535764 @bgn Corp</stp>
        <stp>LAST_PRICE</stp>
        <stp>[AutoPrice 28.xlsm]front!R512C16</stp>
        <tr r="P512" s="1"/>
      </tp>
      <tp>
        <v>105.143</v>
        <stp/>
        <stp>##V3_BDPV12</stp>
        <stp>FR0011536614 @bgn Corp</stp>
        <stp>LAST_PRICE</stp>
        <stp>[AutoPrice 28.xlsm]front!R739C16</stp>
        <tr r="P739" s="1"/>
      </tp>
      <tp>
        <v>108.336</v>
        <stp/>
        <stp>##V3_BDPV12</stp>
        <stp>BE6213104605 @bgn Corp</stp>
        <stp>LAST_PRICE</stp>
        <stp>[AutoPrice 28.xlsm]front!R218C16</stp>
        <tr r="P218" s="1"/>
      </tp>
      <tp>
        <v>103.631</v>
        <stp/>
        <stp>##V3_BDPV12</stp>
        <stp>FR0011842913 @bgn Corp</stp>
        <stp>LAST_PRICE</stp>
        <stp>[AutoPrice 28.xlsm]front!R171C16</stp>
        <tr r="P171" s="1"/>
      </tp>
      <tp>
        <v>121.63200000000001</v>
        <stp/>
        <stp>##V3_BDPV12</stp>
        <stp>FR0010961581 @bgn Corp</stp>
        <stp>LAST_PRICE</stp>
        <stp>[AutoPrice 28.xlsm]front!R255C16</stp>
        <tr r="P255" s="1"/>
      </tp>
      <tp>
        <v>97.402000000000001</v>
        <stp/>
        <stp>##V3_BDPV12</stp>
        <stp>XS0214965963 @bgn Corp</stp>
        <stp>LAST_PRICE</stp>
        <stp>[AutoPrice 28.xlsm]front!R717C16</stp>
        <tr r="P717" s="1"/>
      </tp>
      <tp>
        <v>112.148</v>
        <stp/>
        <stp>##V3_BDPV12</stp>
        <stp>XS0301954771 @bgn Corp</stp>
        <stp>LAST_PRICE</stp>
        <stp>[AutoPrice 28.xlsm]front!R701C16</stp>
        <tr r="P701" s="1"/>
      </tp>
      <tp>
        <v>104.047</v>
        <stp/>
        <stp>##V3_BDPV12</stp>
        <stp>XS0951395317 @bgn Corp</stp>
        <stp>LAST_PRICE</stp>
        <stp>[AutoPrice 28.xlsm]front!R345C16</stp>
        <tr r="P345" s="1"/>
      </tp>
      <tp>
        <v>103.467</v>
        <stp/>
        <stp>##V3_BDPV12</stp>
        <stp>XS0222766973 @bgn Corp</stp>
        <stp>LAST_PRICE</stp>
        <stp>[AutoPrice 28.xlsm]front!R629C16</stp>
        <tr r="P629" s="1"/>
      </tp>
      <tp>
        <v>100.033</v>
        <stp/>
        <stp>##V3_BDPV12</stp>
        <stp>XS0369462022 @bgn Corp</stp>
        <stp>LAST_PRICE</stp>
        <stp>[AutoPrice 28.xlsm]front!R671C16</stp>
        <tr r="P671" s="1"/>
      </tp>
      <tp>
        <v>101.065</v>
        <stp/>
        <stp>##V3_BDPV12</stp>
        <stp>XS0731679907 @bgn Corp</stp>
        <stp>LAST_PRICE</stp>
        <stp>[AutoPrice 28.xlsm]front!R880C16</stp>
        <tr r="P880" s="1"/>
      </tp>
      <tp>
        <v>103.054</v>
        <stp/>
        <stp>##V3_BDPV12</stp>
        <stp>XS0221011454 @bgn Corp</stp>
        <stp>LAST_PRICE</stp>
        <stp>[AutoPrice 28.xlsm]front!R124C16</stp>
        <tr r="P124" s="1"/>
      </tp>
      <tp>
        <v>111.22</v>
        <stp/>
        <stp>##V3_BDPV12</stp>
        <stp>XS0301010145 @bgn Corp</stp>
        <stp>LAST_PRICE</stp>
        <stp>[AutoPrice 28.xlsm]front!R197C16</stp>
        <tr r="P197" s="1"/>
      </tp>
      <tp>
        <v>110.687</v>
        <stp/>
        <stp>##V3_BDPV12</stp>
        <stp>XS0323922376 @bgn Corp</stp>
        <stp>LAST_PRICE</stp>
        <stp>[AutoPrice 28.xlsm]front!R111C16</stp>
        <tr r="P111" s="1"/>
      </tp>
      <tp>
        <v>119.61199999999999</v>
        <stp/>
        <stp>##V3_BDPV12</stp>
        <stp>XS0329522246 @bgn Corp</stp>
        <stp>LAST_PRICE</stp>
        <stp>[AutoPrice 28.xlsm]front!R186C16</stp>
        <tr r="P186" s="1"/>
      </tp>
      <tp>
        <v>111.193</v>
        <stp/>
        <stp>##V3_BDPV12</stp>
        <stp>XS0541453147 @bgn Corp</stp>
        <stp>LAST_PRICE</stp>
        <stp>[AutoPrice 28.xlsm]front!R655C16</stp>
        <tr r="P655" s="1"/>
      </tp>
      <tp>
        <v>131.86500000000001</v>
        <stp/>
        <stp>##V3_BDPV12</stp>
        <stp>XS0412842857 @bgn Corp</stp>
        <stp>LAST_PRICE</stp>
        <stp>[AutoPrice 28.xlsm]front!R318C16</stp>
        <tr r="P318" s="1"/>
      </tp>
      <tp>
        <v>103.12</v>
        <stp/>
        <stp>##V3_BDPV12</stp>
        <stp>XS0212420987 @bgn Corp</stp>
        <stp>LAST_PRICE</stp>
        <stp>[AutoPrice 28.xlsm]front!R145C16</stp>
        <tr r="P145" s="1"/>
      </tp>
      <tp>
        <v>107.744</v>
        <stp/>
        <stp>##V3_BDPV12</stp>
        <stp>XS0428037740 @bgn Corp</stp>
        <stp>LAST_PRICE</stp>
        <stp>[AutoPrice 28.xlsm]front!R206C16</stp>
        <tr r="P206" s="1"/>
      </tp>
      <tp>
        <v>117.20699999999999</v>
        <stp/>
        <stp>##V3_BDPV12</stp>
        <stp>XS0524471355 @bgn Corp</stp>
        <stp>LAST_PRICE</stp>
        <stp>[AutoPrice 28.xlsm]front!R471C16</stp>
        <tr r="P471" s="1"/>
      </tp>
      <tp>
        <v>115.262</v>
        <stp/>
        <stp>##V3_BDPV12</stp>
        <stp>XS0322977223 @bgn Corp</stp>
        <stp>LAST_PRICE</stp>
        <stp>[AutoPrice 28.xlsm]front!R270C16</stp>
        <tr r="P270" s="1"/>
      </tp>
      <tp>
        <v>112.196</v>
        <stp/>
        <stp>##V3_BDPV12</stp>
        <stp>XS0301945860 @bgn Corp</stp>
        <stp>LAST_PRICE</stp>
        <stp>[AutoPrice 28.xlsm]front!R308C16</stp>
        <tr r="P308" s="1"/>
      </tp>
      <tp>
        <v>101.495</v>
        <stp/>
        <stp>##V3_BDPV12</stp>
        <stp>XS0323955541 @bgn Corp</stp>
        <stp>LAST_PRICE</stp>
        <stp>[AutoPrice 28.xlsm]front!R191C16</stp>
        <tr r="P191" s="1"/>
      </tp>
      <tp>
        <v>109.306</v>
        <stp/>
        <stp>##V3_BDPV12</stp>
        <stp>XS0456567055 @bgn Corp</stp>
        <stp>LAST_PRICE</stp>
        <stp>[AutoPrice 28.xlsm]front!R490C16</stp>
        <tr r="P490" s="1"/>
      </tp>
      <tp>
        <v>102.136</v>
        <stp/>
        <stp>##V3_BDPV12</stp>
        <stp>XS0940697187 @bgn Corp</stp>
        <stp>LAST_PRICE</stp>
        <stp>[AutoPrice 28.xlsm]front!R562C16</stp>
        <tr r="P562" s="1"/>
      </tp>
    </main>
    <main first="bloomberg.rtd">
      <tp>
        <v>103.078</v>
        <stp/>
        <stp>##V3_BDPV12</stp>
        <stp>XS1048519596 @bgn Corp</stp>
        <stp>LAST_PRICE</stp>
        <stp>[AutoPrice 28.xlsm]front!R865C16</stp>
        <tr r="P865" s="1"/>
      </tp>
      <tp>
        <v>101.872</v>
        <stp/>
        <stp>##V3_BDPV12</stp>
        <stp>XS1004674450 @bgn Corp</stp>
        <stp>LAST_PRICE</stp>
        <stp>[AutoPrice 28.xlsm]front!R112C16</stp>
        <tr r="P112" s="1"/>
      </tp>
      <tp>
        <v>108.23399999999999</v>
        <stp/>
        <stp>##V3_BDPV12</stp>
        <stp>XS0503554627 @bgn Corp</stp>
        <stp>LAST_PRICE</stp>
        <stp>[AutoPrice 28.xlsm]front!R169C16</stp>
        <tr r="P169" s="1"/>
      </tp>
      <tp>
        <v>99.697000000000003</v>
        <stp/>
        <stp>##V3_BDPV12</stp>
        <stp>XS1028952312 @bgn Corp</stp>
        <stp>LAST_PRICE</stp>
        <stp>[AutoPrice 28.xlsm]front!R420C16</stp>
        <tr r="P420" s="1"/>
      </tp>
      <tp>
        <v>103.36799999999999</v>
        <stp/>
        <stp>##V3_BDPV12</stp>
        <stp>XS0972165848 @bgn Corp</stp>
        <stp>LAST_PRICE</stp>
        <stp>[AutoPrice 28.xlsm]front!R664C16</stp>
        <tr r="P664" s="1"/>
      </tp>
      <tp>
        <v>104.134</v>
        <stp/>
        <stp>##V3_BDPV12</stp>
        <stp>XS0230962853 @bgn Corp</stp>
        <stp>LAST_PRICE</stp>
        <stp>[AutoPrice 28.xlsm]front!R597C16</stp>
        <tr r="P597" s="1"/>
      </tp>
      <tp>
        <v>113.604</v>
        <stp/>
        <stp>##V3_BDPV12</stp>
        <stp>XS0554975325 @bgn Corp</stp>
        <stp>LAST_PRICE</stp>
        <stp>[AutoPrice 28.xlsm]front!R467C16</stp>
        <tr r="P467" s="1"/>
      </tp>
      <tp>
        <v>119.419</v>
        <stp/>
        <stp>##V3_BDPV12</stp>
        <stp>XS0122028904 @bgn Corp</stp>
        <stp>LAST_PRICE</stp>
        <stp>[AutoPrice 28.xlsm]front!R105C16</stp>
        <tr r="P105" s="1"/>
      </tp>
      <tp>
        <v>100.658</v>
        <stp/>
        <stp>##V3_BDPV12</stp>
        <stp>XS1069539374 @bgn Corp</stp>
        <stp>LAST_PRICE</stp>
        <stp>[AutoPrice 28.xlsm]front!R476C16</stp>
        <tr r="P476" s="1"/>
      </tp>
      <tp>
        <v>5.75</v>
        <stp/>
        <stp>##V3_BDPV12</stp>
        <stp>DE000A0Z2CS9 Corp</stp>
        <stp>cpn</stp>
        <stp>[AutoPrice 28.xlsm]front!R530C5</stp>
        <tr r="E530" s="1"/>
      </tp>
      <tp>
        <v>100.43</v>
        <stp/>
        <stp>##V3_BDPV12</stp>
        <stp>XS0730061396 @bgn Corp</stp>
        <stp>LAST_PRICE</stp>
        <stp>[AutoPrice 28.xlsm]front!R827C16</stp>
        <tr r="P827" s="1"/>
      </tp>
      <tp>
        <v>108.907</v>
        <stp/>
        <stp>##V3_BDPV12</stp>
        <stp>XS0702452995 @bgn Corp</stp>
        <stp>LAST_PRICE</stp>
        <stp>[AutoPrice 28.xlsm]front!R895C16</stp>
        <tr r="P895" s="1"/>
      </tp>
      <tp>
        <v>112.577</v>
        <stp/>
        <stp>##V3_BDPV12</stp>
        <stp>XS0719962986 @bgn Corp</stp>
        <stp>LAST_PRICE</stp>
        <stp>[AutoPrice 28.xlsm]front!R927C16</stp>
        <tr r="P927" s="1"/>
      </tp>
      <tp>
        <v>103.758</v>
        <stp/>
        <stp>##V3_BDPV12</stp>
        <stp>XS0225369403 @bgn Corp</stp>
        <stp>LAST_PRICE</stp>
        <stp>[AutoPrice 28.xlsm]front!R160C16</stp>
        <tr r="P160" s="1"/>
      </tp>
      <tp>
        <v>101.21599999999999</v>
        <stp/>
        <stp>##V3_BDPV12</stp>
        <stp>XS0794238583 @bgn Corp</stp>
        <stp>LAST_PRICE</stp>
        <stp>[AutoPrice 28.xlsm]front!R883C16</stp>
        <tr r="P883" s="1"/>
      </tp>
      <tp>
        <v>106.78400000000001</v>
        <stp/>
        <stp>##V3_BDPV12</stp>
        <stp>XS0908570459 @bgn Corp</stp>
        <stp>LAST_PRICE</stp>
        <stp>[AutoPrice 28.xlsm]front!R905C16</stp>
        <tr r="P905" s="1"/>
      </tp>
      <tp>
        <v>102.562</v>
        <stp/>
        <stp>##V3_BDPV12</stp>
        <stp>XS1040508167 @bgn Corp</stp>
        <stp>LAST_PRICE</stp>
        <stp>[AutoPrice 28.xlsm]front!R505C16</stp>
        <tr r="P505" s="1"/>
      </tp>
      <tp>
        <v>121.211</v>
        <stp/>
        <stp>##V3_BDPV12</stp>
        <stp>XS0166179381 @bgn Corp</stp>
        <stp>LAST_PRICE</stp>
        <stp>[AutoPrice 28.xlsm]front!R615C16</stp>
        <tr r="P615" s="1"/>
      </tp>
      <tp>
        <v>103.292</v>
        <stp/>
        <stp>##V3_BDPV12</stp>
        <stp>XS0763676557 @bgn Corp</stp>
        <stp>LAST_PRICE</stp>
        <stp>[AutoPrice 28.xlsm]front!R889C16</stp>
        <tr r="P889" s="1"/>
      </tp>
      <tp>
        <v>101.02200000000001</v>
        <stp/>
        <stp>##V3_BDPV12</stp>
        <stp>XS0247308595 @bgn Corp</stp>
        <stp>LAST_PRICE</stp>
        <stp>[AutoPrice 28.xlsm]front!R403C16</stp>
        <tr r="P403" s="1"/>
      </tp>
      <tp>
        <v>100.357</v>
        <stp/>
        <stp>##V3_BDPV12</stp>
        <stp>XS0647263317 @bgn Corp</stp>
        <stp>LAST_PRICE</stp>
        <stp>[AutoPrice 28.xlsm]front!R810C16</stp>
        <tr r="P810" s="1"/>
      </tp>
      <tp>
        <v>105.078</v>
        <stp/>
        <stp>##V3_BDPV12</stp>
        <stp>XS0365901734 @bgn Corp</stp>
        <stp>LAST_PRICE</stp>
        <stp>[AutoPrice 28.xlsm]front!R980C16</stp>
        <tr r="P980" s="1"/>
      </tp>
      <tp>
        <v>107.76</v>
        <stp/>
        <stp>##V3_BDPV12</stp>
        <stp>XS1050842423 @bgn Corp</stp>
        <stp>LAST_PRICE</stp>
        <stp>[AutoPrice 28.xlsm]front!R962C16</stp>
        <tr r="P962" s="1"/>
      </tp>
      <tp>
        <v>104.598</v>
        <stp/>
        <stp>##V3_BDPV12</stp>
        <stp>XS0755521142 @bgn Corp</stp>
        <stp>LAST_PRICE</stp>
        <stp>[AutoPrice 28.xlsm]front!R966C16</stp>
        <tr r="P966" s="1"/>
      </tp>
      <tp>
        <v>116.759</v>
        <stp/>
        <stp>##V3_BDPV12</stp>
        <stp>XS0485316102 @bgn Corp</stp>
        <stp>LAST_PRICE</stp>
        <stp>[AutoPrice 28.xlsm]front!R303C16</stp>
        <tr r="P303" s="1"/>
      </tp>
      <tp>
        <v>105.30800000000001</v>
        <stp/>
        <stp>##V3_BDPV12</stp>
        <stp>XS0760139773 @bgn Corp</stp>
        <stp>LAST_PRICE</stp>
        <stp>[AutoPrice 28.xlsm]front!R202C16</stp>
        <tr r="P202" s="1"/>
      </tp>
    </main>
    <main first="connect.rtdsub">
      <tp>
        <v>72.981160635232996</v>
        <stp/>
        <stp>EBOND_LDN|9728773</stp>
        <stp>-18562</stp>
        <stp>RMDS</stp>
        <stp/>
        <stp/>
        <tr r="AS1157" s="1"/>
      </tp>
      <tp>
        <v>78.299423528340995</v>
        <stp/>
        <stp>EBOND_LDN|9728773</stp>
        <stp>-18560</stp>
        <stp>RMDS</stp>
        <stp/>
        <stp/>
        <tr r="AR1157" s="1"/>
      </tp>
      <tp>
        <v>0</v>
        <stp/>
        <stp>EBOND_LDN|8348685</stp>
        <stp>-18560</stp>
        <stp>RMDS</stp>
        <stp/>
        <stp/>
        <tr r="AR530" s="1"/>
      </tp>
      <tp>
        <v>42.932405578782003</v>
        <stp/>
        <stp>EBOND_LDN|8998628</stp>
        <stp>-18560</stp>
        <stp>RMDS</stp>
        <stp/>
        <stp/>
        <tr r="AR192" s="1"/>
      </tp>
      <tp>
        <v>0</v>
        <stp/>
        <stp>EBOND_LDN|8348685</stp>
        <stp>-18562</stp>
        <stp>RMDS</stp>
        <stp/>
        <stp/>
        <tr r="AS530" s="1"/>
      </tp>
      <tp>
        <v>17.590179550797</v>
        <stp/>
        <stp>EBOND_LDN|8998628</stp>
        <stp>-18562</stp>
        <stp>RMDS</stp>
        <stp/>
        <stp/>
        <tr r="AS192" s="1"/>
      </tp>
      <tp>
        <v>183.668396508489</v>
        <stp/>
        <stp>EBOND_LDN|6108381</stp>
        <stp>-18562</stp>
        <stp>RMDS</stp>
        <stp/>
        <stp/>
        <tr r="AS368" s="1"/>
      </tp>
      <tp>
        <v>195.74739700484901</v>
        <stp/>
        <stp>EBOND_LDN|6108381</stp>
        <stp>-18560</stp>
        <stp>RMDS</stp>
        <stp/>
        <stp/>
        <tr r="AR368" s="1"/>
      </tp>
      <tp>
        <v>57.145034514420999</v>
        <stp/>
        <stp>EBOND_LDN|2219120</stp>
        <stp>-18562</stp>
        <stp>RMDS</stp>
        <stp/>
        <stp/>
        <tr r="AS364" s="1"/>
      </tp>
      <tp>
        <v>25.443848236636999</v>
        <stp/>
        <stp>EBOND_LDN|7919490</stp>
        <stp>-18562</stp>
        <stp>RMDS</stp>
        <stp/>
        <stp/>
        <tr r="AS313" s="1"/>
      </tp>
      <tp>
        <v>68.748155270134006</v>
        <stp/>
        <stp>EBOND_LDN|2219120</stp>
        <stp>-18560</stp>
        <stp>RMDS</stp>
        <stp/>
        <stp/>
        <tr r="AR364" s="1"/>
      </tp>
      <tp>
        <v>40.111728895047001</v>
        <stp/>
        <stp>EBOND_LDN|7919490</stp>
        <stp>-18560</stp>
        <stp>RMDS</stp>
        <stp/>
        <stp/>
        <tr r="AR313" s="1"/>
      </tp>
      <tp>
        <v>35.185294794674</v>
        <stp/>
        <stp>EBOND_LDN|5479706</stp>
        <stp>-18562</stp>
        <stp>RMDS</stp>
        <stp/>
        <stp/>
        <tr r="AS457" s="1"/>
      </tp>
      <tp>
        <v>53.521211233115999</v>
        <stp/>
        <stp>EBOND_LDN|5479706</stp>
        <stp>-18560</stp>
        <stp>RMDS</stp>
        <stp/>
        <stp/>
        <tr r="AR457" s="1"/>
      </tp>
      <tp>
        <v>26.683694567673999</v>
        <stp/>
        <stp>EBOND_LDN|8529903</stp>
        <stp>-18562</stp>
        <stp>RMDS</stp>
        <stp/>
        <stp/>
        <tr r="AS566" s="1"/>
      </tp>
      <tp>
        <v>104.891469980335</v>
        <stp/>
        <stp>EBOND_LDN|8529903</stp>
        <stp>-18560</stp>
        <stp>RMDS</stp>
        <stp/>
        <stp/>
        <tr r="AR566" s="1"/>
      </tp>
      <tp>
        <v>50.332744830697997</v>
        <stp/>
        <stp>EBOND_LDN|6059614</stp>
        <stp>-18562</stp>
        <stp>RMDS</stp>
        <stp/>
        <stp/>
        <tr r="AS991" s="1"/>
      </tp>
      <tp>
        <v>0</v>
        <stp/>
        <stp>EBOND_LDN|2449245</stp>
        <stp>-18562</stp>
        <stp>RMDS</stp>
        <stp/>
        <stp/>
        <tr r="AS918" s="1"/>
      </tp>
      <tp>
        <v>56.895744283710997</v>
        <stp/>
        <stp>EBOND_LDN|6059614</stp>
        <stp>-18560</stp>
        <stp>RMDS</stp>
        <stp/>
        <stp/>
        <tr r="AR991" s="1"/>
      </tp>
      <tp>
        <v>0</v>
        <stp/>
        <stp>EBOND_LDN|2449245</stp>
        <stp>-18560</stp>
        <stp>RMDS</stp>
        <stp/>
        <stp/>
        <tr r="AR918" s="1"/>
      </tp>
      <tp>
        <v>125.208177523266</v>
        <stp/>
        <stp>EBOND_LDN|3129513</stp>
        <stp>-18562</stp>
        <stp>RMDS</stp>
        <stp/>
        <stp/>
        <tr r="AS274" s="1"/>
      </tp>
      <tp>
        <v>134.01833482744601</v>
        <stp/>
        <stp>EBOND_LDN|3129513</stp>
        <stp>-18560</stp>
        <stp>RMDS</stp>
        <stp/>
        <stp/>
        <tr r="AR274" s="1"/>
      </tp>
      <tp t="s">
        <v>on</v>
        <stp/>
        <stp>EBOND_LDN|2309829</stp>
        <stp>-20271</stp>
        <stp>RMDS</stp>
        <stp/>
        <stp/>
        <tr r="K1153" s="1"/>
      </tp>
      <tp t="s">
        <v>.8</v>
        <stp/>
        <stp>EBOND_LDN|2309829</stp>
        <stp>-20270</stp>
        <stp>RMDS</stp>
        <stp/>
        <stp/>
        <tr r="J1153" s="1"/>
      </tp>
      <tp t="s">
        <v>b</v>
        <stp/>
        <stp>EBOND_LDN|2309829</stp>
        <stp>-20268</stp>
        <stp>RMDS</stp>
        <stp/>
        <stp/>
        <tr r="I1153" s="1"/>
      </tp>
      <tp t="s">
        <v>m</v>
        <stp/>
        <stp>EBOND_LDN|7118888</stp>
        <stp>-20268</stp>
        <stp>RMDS</stp>
        <stp/>
        <stp/>
        <tr r="I675" s="1"/>
      </tp>
      <tp t="s">
        <v>.40</v>
        <stp/>
        <stp>EBOND_LDN|8998630</stp>
        <stp>-20270</stp>
        <stp>RMDS</stp>
        <stp/>
        <stp/>
        <tr r="J193" s="1"/>
      </tp>
      <tp t="s">
        <v>on</v>
        <stp/>
        <stp>EBOND_LDN|8998630</stp>
        <stp>-20271</stp>
        <stp>RMDS</stp>
        <stp/>
        <stp/>
        <tr r="K193" s="1"/>
      </tp>
      <tp t="s">
        <v>m</v>
        <stp/>
        <stp>EBOND_LDN|8998630</stp>
        <stp>-20268</stp>
        <stp>RMDS</stp>
        <stp/>
        <stp/>
        <tr r="I193" s="1"/>
      </tp>
      <tp t="s">
        <v>on</v>
        <stp/>
        <stp>EBOND_LDN|7118888</stp>
        <stp>-20271</stp>
        <stp>RMDS</stp>
        <stp/>
        <stp/>
        <tr r="K675" s="1"/>
      </tp>
      <tp t="s">
        <v>.2</v>
        <stp/>
        <stp>EBOND_LDN|7118888</stp>
        <stp>-20270</stp>
        <stp>RMDS</stp>
        <stp/>
        <stp/>
        <tr r="J675" s="1"/>
      </tp>
      <tp>
        <v>25.884619073056001</v>
        <stp/>
        <stp>EBOND_LDN|8692778</stp>
        <stp>-18562</stp>
        <stp>RMDS</stp>
        <stp/>
        <stp/>
        <tr r="AS881" s="1"/>
      </tp>
      <tp>
        <v>36.659673418791002</v>
        <stp/>
        <stp>EBOND_LDN|8692778</stp>
        <stp>-18560</stp>
        <stp>RMDS</stp>
        <stp/>
        <stp/>
        <tr r="AR881" s="1"/>
      </tp>
      <tp>
        <v>31.320258144505001</v>
        <stp/>
        <stp>EBOND_LDN|8962457</stp>
        <stp>-18562</stp>
        <stp>RMDS</stp>
        <stp/>
        <stp/>
        <tr r="AS684" s="1"/>
      </tp>
      <tp>
        <v>63.070659993801002</v>
        <stp/>
        <stp>EBOND_LDN|8962457</stp>
        <stp>-18560</stp>
        <stp>RMDS</stp>
        <stp/>
        <stp/>
        <tr r="AR684" s="1"/>
      </tp>
      <tp t="s">
        <v>on</v>
        <stp/>
        <stp>EBOND_LDN|3895790</stp>
        <stp>-20271</stp>
        <stp>RMDS</stp>
        <stp/>
        <stp/>
        <tr r="K1187" s="1"/>
      </tp>
      <tp t="s">
        <v>.2</v>
        <stp/>
        <stp>EBOND_LDN|3895790</stp>
        <stp>-20270</stp>
        <stp>RMDS</stp>
        <stp/>
        <stp/>
        <tr r="J1187" s="1"/>
      </tp>
      <tp>
        <v>0</v>
        <stp/>
        <stp>EBOND_LDN|4982169</stp>
        <stp>-18560</stp>
        <stp>RMDS</stp>
        <stp/>
        <stp/>
        <tr r="AR700" s="1"/>
      </tp>
      <tp t="s">
        <v>.5</v>
        <stp/>
        <stp>EBOND_LDN|2885661</stp>
        <stp>-20270</stp>
        <stp>RMDS</stp>
        <stp/>
        <stp/>
        <tr r="J1070" s="1"/>
      </tp>
      <tp>
        <v>0</v>
        <stp/>
        <stp>EBOND_LDN|4982169</stp>
        <stp>-18562</stp>
        <stp>RMDS</stp>
        <stp/>
        <stp/>
        <tr r="AS700" s="1"/>
      </tp>
      <tp t="s">
        <v>on</v>
        <stp/>
        <stp>EBOND_LDN|2885661</stp>
        <stp>-20271</stp>
        <stp>RMDS</stp>
        <stp/>
        <stp/>
        <tr r="K1070" s="1"/>
      </tp>
      <tp t="s">
        <v>b</v>
        <stp/>
        <stp>EBOND_LDN|2885661</stp>
        <stp>-20268</stp>
        <stp>RMDS</stp>
        <stp/>
        <stp/>
        <tr r="I1070" s="1"/>
      </tp>
      <tp t="s">
        <v>b</v>
        <stp/>
        <stp>EBOND_LDN|3895790</stp>
        <stp>-20268</stp>
        <stp>RMDS</stp>
        <stp/>
        <stp/>
        <tr r="I1187" s="1"/>
      </tp>
      <tp>
        <v>109.47561720295499</v>
        <stp/>
        <stp>EBOND_LDN|8003271</stp>
        <stp>-18560</stp>
        <stp>RMDS</stp>
        <stp/>
        <stp/>
        <tr r="AR334" s="1"/>
      </tp>
      <tp>
        <v>100.733282744627</v>
        <stp/>
        <stp>EBOND_LDN|8003271</stp>
        <stp>-18562</stp>
        <stp>RMDS</stp>
        <stp/>
        <stp/>
        <tr r="AS334" s="1"/>
      </tp>
      <tp>
        <v>0</v>
        <stp/>
        <stp>EBOND_LDN|7833802</stp>
        <stp>-18562</stp>
        <stp>RMDS</stp>
        <stp/>
        <stp/>
        <tr r="AS281" s="1"/>
      </tp>
      <tp>
        <v>0</v>
        <stp/>
        <stp>EBOND_LDN|7833802</stp>
        <stp>-18560</stp>
        <stp>RMDS</stp>
        <stp/>
        <stp/>
        <tr r="AR281" s="1"/>
      </tp>
      <tp>
        <v>49.883049073556997</v>
        <stp/>
        <stp>EBOND_LDN|7843945</stp>
        <stp>-18562</stp>
        <stp>RMDS</stp>
        <stp/>
        <stp/>
        <tr r="AS177" s="1"/>
      </tp>
      <tp>
        <v>84.936605170923997</v>
        <stp/>
        <stp>EBOND_LDN|7843945</stp>
        <stp>-18560</stp>
        <stp>RMDS</stp>
        <stp/>
        <stp/>
        <tr r="AR177" s="1"/>
      </tp>
      <tp>
        <v>213.07444376571999</v>
        <stp/>
        <stp>EBOND_LDN|4933902</stp>
        <stp>-18562</stp>
        <stp>RMDS</stp>
        <stp/>
        <stp/>
        <tr r="AS1016" s="1"/>
      </tp>
      <tp>
        <v>263.04973060364802</v>
        <stp/>
        <stp>EBOND_LDN|4933902</stp>
        <stp>-18560</stp>
        <stp>RMDS</stp>
        <stp/>
        <stp/>
        <tr r="AR1016" s="1"/>
      </tp>
      <tp>
        <v>29.179866636860002</v>
        <stp/>
        <stp>EBOND_LDN|8333962</stp>
        <stp>-18562</stp>
        <stp>RMDS</stp>
        <stp/>
        <stp/>
        <tr r="AS261" s="1"/>
      </tp>
      <tp t="s">
        <v>1</v>
        <stp/>
        <stp>EBOND_LDN|8604829</stp>
        <stp>-20270</stp>
        <stp>RMDS</stp>
        <stp/>
        <stp/>
        <tr r="J567" s="1"/>
      </tp>
      <tp t="s">
        <v>on</v>
        <stp/>
        <stp>EBOND_LDN|8604829</stp>
        <stp>-20271</stp>
        <stp>RMDS</stp>
        <stp/>
        <stp/>
        <tr r="K567" s="1"/>
      </tp>
      <tp>
        <v>38.336260198032001</v>
        <stp/>
        <stp>EBOND_LDN|8333962</stp>
        <stp>-18560</stp>
        <stp>RMDS</stp>
        <stp/>
        <stp/>
        <tr r="AR261" s="1"/>
      </tp>
      <tp t="s">
        <v>bb</v>
        <stp/>
        <stp>EBOND_LDN|9984881</stp>
        <stp>-20268</stp>
        <stp>RMDS</stp>
        <stp/>
        <stp/>
        <tr r="I176" s="1"/>
      </tp>
      <tp t="s">
        <v>on</v>
        <stp/>
        <stp>EBOND_LDN|9984881</stp>
        <stp>-20271</stp>
        <stp>RMDS</stp>
        <stp/>
        <stp/>
        <tr r="K176" s="1"/>
      </tp>
      <tp t="s">
        <v>1</v>
        <stp/>
        <stp>EBOND_LDN|9984881</stp>
        <stp>-20270</stp>
        <stp>RMDS</stp>
        <stp/>
        <stp/>
        <tr r="J176" s="1"/>
      </tp>
      <tp t="s">
        <v>m</v>
        <stp/>
        <stp>EBOND_LDN|8604829</stp>
        <stp>-20268</stp>
        <stp>RMDS</stp>
        <stp/>
        <stp/>
        <tr r="I567" s="1"/>
      </tp>
      <tp>
        <v>40.368916350680998</v>
        <stp/>
        <stp>EBOND_LDN|2453674</stp>
        <stp>-18560</stp>
        <stp>RMDS</stp>
        <stp/>
        <stp/>
        <tr r="AR979" s="1"/>
      </tp>
      <tp>
        <v>-79.468383373448006</v>
        <stp/>
        <stp>EBOND_LDN|2453674</stp>
        <stp>-18562</stp>
        <stp>RMDS</stp>
        <stp/>
        <stp/>
        <tr r="AS979" s="1"/>
      </tp>
      <tp>
        <v>52.679221319302997</v>
        <stp/>
        <stp>EBOND_LDN|5410850</stp>
        <stp>-18562</stp>
        <stp>RMDS</stp>
        <stp/>
        <stp/>
        <tr r="AS424" s="1"/>
      </tp>
      <tp>
        <v>62.651632646225003</v>
        <stp/>
        <stp>EBOND_LDN|5410850</stp>
        <stp>-18560</stp>
        <stp>RMDS</stp>
        <stp/>
        <stp/>
        <tr r="AR424" s="1"/>
      </tp>
      <tp>
        <v>0</v>
        <stp/>
        <stp>EBOND_LDN|4890698</stp>
        <stp>-18562</stp>
        <stp>RMDS</stp>
        <stp/>
        <stp/>
        <tr r="AS32" s="1"/>
      </tp>
      <tp>
        <v>0</v>
        <stp/>
        <stp>EBOND_LDN|4890698</stp>
        <stp>-18560</stp>
        <stp>RMDS</stp>
        <stp/>
        <stp/>
        <tr r="AR32" s="1"/>
      </tp>
      <tp>
        <v>0</v>
        <stp/>
        <stp>EBOND_LDN|8330932</stp>
        <stp>-18562</stp>
        <stp>RMDS</stp>
        <stp/>
        <stp/>
        <tr r="AS666" s="1"/>
      </tp>
      <tp>
        <v>0</v>
        <stp/>
        <stp>EBOND_LDN|8330932</stp>
        <stp>-18560</stp>
        <stp>RMDS</stp>
        <stp/>
        <stp/>
        <tr r="AR666" s="1"/>
      </tp>
      <tp>
        <v>23.504848570170999</v>
        <stp/>
        <stp>EBOND_LDN|8290878</stp>
        <stp>-18562</stp>
        <stp>RMDS</stp>
        <stp/>
        <stp/>
        <tr r="AS63" s="1"/>
      </tp>
      <tp>
        <v>47.420762439892002</v>
        <stp/>
        <stp>EBOND_LDN|8290878</stp>
        <stp>-18560</stp>
        <stp>RMDS</stp>
        <stp/>
        <stp/>
        <tr r="AR63" s="1"/>
      </tp>
      <tp t="s">
        <v>on</v>
        <stp/>
        <stp>EBOND_LDN|6197220</stp>
        <stp>-20271</stp>
        <stp>RMDS</stp>
        <stp/>
        <stp/>
        <tr r="K1145" s="1"/>
      </tp>
      <tp t="s">
        <v>.2</v>
        <stp/>
        <stp>EBOND_LDN|6197220</stp>
        <stp>-20270</stp>
        <stp>RMDS</stp>
        <stp/>
        <stp/>
        <tr r="J1145" s="1"/>
      </tp>
      <tp t="s">
        <v>m</v>
        <stp/>
        <stp>EBOND_LDN|6197220</stp>
        <stp>-20268</stp>
        <stp>RMDS</stp>
        <stp/>
        <stp/>
        <tr r="I1145" s="1"/>
      </tp>
      <tp>
        <v>0</v>
        <stp/>
        <stp>EBOND_LDN|8276376</stp>
        <stp>-18562</stp>
        <stp>RMDS</stp>
        <stp/>
        <stp/>
        <tr r="AS45" s="1"/>
      </tp>
      <tp>
        <v>0</v>
        <stp/>
        <stp>EBOND_LDN|8276376</stp>
        <stp>-18560</stp>
        <stp>RMDS</stp>
        <stp/>
        <stp/>
        <tr r="AR45" s="1"/>
      </tp>
      <tp t="s">
        <v>m</v>
        <stp/>
        <stp>EBOND_LDN|7111828</stp>
        <stp>-20268</stp>
        <stp>RMDS</stp>
        <stp/>
        <stp/>
        <tr r="I422" s="1"/>
      </tp>
      <tp t="s">
        <v>on</v>
        <stp/>
        <stp>EBOND_LDN|7111828</stp>
        <stp>-20271</stp>
        <stp>RMDS</stp>
        <stp/>
        <stp/>
        <tr r="K422" s="1"/>
      </tp>
      <tp t="s">
        <v>.2</v>
        <stp/>
        <stp>EBOND_LDN|7111828</stp>
        <stp>-20270</stp>
        <stp>RMDS</stp>
        <stp/>
        <stp/>
        <tr r="J422" s="1"/>
      </tp>
      <tp t="s">
        <v>m</v>
        <stp/>
        <stp>EBOND_LDN|8511528</stp>
        <stp>-20268</stp>
        <stp>RMDS</stp>
        <stp/>
        <stp/>
        <tr r="I233" s="1"/>
      </tp>
      <tp>
        <v>67.347664772911003</v>
        <stp/>
        <stp>EBOND_LDN|5466937</stp>
        <stp>-18560</stp>
        <stp>RMDS</stp>
        <stp/>
        <stp/>
        <tr r="AR363" s="1"/>
      </tp>
      <tp>
        <v>52.690486776466003</v>
        <stp/>
        <stp>EBOND_LDN|5466937</stp>
        <stp>-18562</stp>
        <stp>RMDS</stp>
        <stp/>
        <stp/>
        <tr r="AS363" s="1"/>
      </tp>
      <tp t="s">
        <v>on</v>
        <stp/>
        <stp>EBOND_LDN|8511528</stp>
        <stp>-20271</stp>
        <stp>RMDS</stp>
        <stp/>
        <stp/>
        <tr r="K233" s="1"/>
      </tp>
      <tp t="s">
        <v>0.5</v>
        <stp/>
        <stp>EBOND_LDN|8511528</stp>
        <stp>-20270</stp>
        <stp>RMDS</stp>
        <stp/>
        <stp/>
        <tr r="J233" s="1"/>
      </tp>
      <tp>
        <v>134.46377366129599</v>
        <stp/>
        <stp>EBOND_LDN|6546435</stp>
        <stp>-18560</stp>
        <stp>RMDS</stp>
        <stp/>
        <stp/>
        <tr r="AR564" s="1"/>
      </tp>
      <tp>
        <v>117.824473801138</v>
        <stp/>
        <stp>EBOND_LDN|6546435</stp>
        <stp>-18562</stp>
        <stp>RMDS</stp>
        <stp/>
        <stp/>
        <tr r="AS564" s="1"/>
      </tp>
      <tp t="s">
        <v>1.5</v>
        <stp/>
        <stp>EBOND_LDN|4291260</stp>
        <stp>-20270</stp>
        <stp>RMDS</stp>
        <stp/>
        <stp/>
        <tr r="J37" s="1"/>
      </tp>
      <tp t="s">
        <v>on</v>
        <stp/>
        <stp>EBOND_LDN|4291260</stp>
        <stp>-20271</stp>
        <stp>RMDS</stp>
        <stp/>
        <stp/>
        <tr r="K37" s="1"/>
      </tp>
      <tp t="s">
        <v>bb</v>
        <stp/>
        <stp>EBOND_LDN|4291260</stp>
        <stp>-20268</stp>
        <stp>RMDS</stp>
        <stp/>
        <stp/>
        <tr r="I37" s="1"/>
      </tp>
      <tp>
        <v>0</v>
        <stp/>
        <stp>EBOND_LDN|2196658</stp>
        <stp>-18562</stp>
        <stp>RMDS</stp>
        <stp/>
        <stp/>
        <tr r="AS744" s="1"/>
      </tp>
      <tp>
        <v>0</v>
        <stp/>
        <stp>EBOND_LDN|2196658</stp>
        <stp>-18560</stp>
        <stp>RMDS</stp>
        <stp/>
        <stp/>
        <tr r="AR744" s="1"/>
      </tp>
      <tp t="s">
        <v>b</v>
        <stp/>
        <stp>EBOND_LDN|9690240</stp>
        <stp>-20268</stp>
        <stp>RMDS</stp>
        <stp/>
        <stp/>
        <tr r="I64" s="1"/>
      </tp>
      <tp t="s">
        <v>.28</v>
        <stp/>
        <stp>EBOND_LDN|9690240</stp>
        <stp>-20270</stp>
        <stp>RMDS</stp>
        <stp/>
        <stp/>
        <tr r="J64" s="1"/>
      </tp>
      <tp t="s">
        <v>on</v>
        <stp/>
        <stp>EBOND_LDN|9690240</stp>
        <stp>-20271</stp>
        <stp>RMDS</stp>
        <stp/>
        <stp/>
        <tr r="K64" s="1"/>
      </tp>
      <tp>
        <v>147.257119294695</v>
        <stp/>
        <stp>EBOND_LDN|8597038</stp>
        <stp>-18560</stp>
        <stp>RMDS</stp>
        <stp/>
        <stp/>
        <tr r="AR1180" s="1"/>
      </tp>
      <tp>
        <v>142.74735332021299</v>
        <stp/>
        <stp>EBOND_LDN|8597038</stp>
        <stp>-18562</stp>
        <stp>RMDS</stp>
        <stp/>
        <stp/>
        <tr r="AS1180" s="1"/>
      </tp>
      <tp>
        <v>62.667384815741997</v>
        <stp/>
        <stp>EBOND_LDN|9687679</stp>
        <stp>-18562</stp>
        <stp>RMDS</stp>
        <stp/>
        <stp/>
        <tr r="AS395" s="1"/>
      </tp>
      <tp>
        <v>68.353447462586004</v>
        <stp/>
        <stp>EBOND_LDN|9687679</stp>
        <stp>-18560</stp>
        <stp>RMDS</stp>
        <stp/>
        <stp/>
        <tr r="AR395" s="1"/>
      </tp>
      <tp t="s">
        <v>#N/A</v>
        <stp/>
        <stp>EBOND_LDN|8857724</stp>
        <stp>-18560</stp>
        <stp>RMDS</stp>
        <stp/>
        <stp/>
        <tr r="AR340" s="1"/>
      </tp>
      <tp t="s">
        <v>#N/A</v>
        <stp/>
        <stp>EBOND_LDN|8857724</stp>
        <stp>-18562</stp>
        <stp>RMDS</stp>
        <stp/>
        <stp/>
        <tr r="AS340" s="1"/>
      </tp>
      <tp t="s">
        <v>0.5</v>
        <stp/>
        <stp>EBOND_LDN|8290880</stp>
        <stp>-20270</stp>
        <stp>RMDS</stp>
        <stp/>
        <stp/>
        <tr r="J982" s="1"/>
      </tp>
      <tp t="s">
        <v>on</v>
        <stp/>
        <stp>EBOND_LDN|8290880</stp>
        <stp>-20271</stp>
        <stp>RMDS</stp>
        <stp/>
        <stp/>
        <tr r="K982" s="1"/>
      </tp>
      <tp t="s">
        <v>m</v>
        <stp/>
        <stp>EBOND_LDN|8290880</stp>
        <stp>-20268</stp>
        <stp>RMDS</stp>
        <stp/>
        <stp/>
        <tr r="I982" s="1"/>
      </tp>
    </main>
    <main first="bloomberg.rtd">
      <tp>
        <v>107.60599999999999</v>
        <stp/>
        <stp>##V3_BDPV12</stp>
        <stp>AT0000A0GMG9 @CBKG Corp</stp>
        <stp>bid</stp>
        <stp>[AutoPrice 28.xlsm]front!R189C12</stp>
        <tr r="L189" s="1"/>
      </tp>
    </main>
    <main first="connect.rtdsub">
      <tp>
        <v>71.617719341180006</v>
        <stp/>
        <stp>EBOND_LDN|6234422</stp>
        <stp>-18562</stp>
        <stp>RMDS</stp>
        <stp/>
        <stp/>
        <tr r="AS638" s="1"/>
      </tp>
      <tp>
        <v>79.308269154781001</v>
        <stp/>
        <stp>EBOND_LDN|6234422</stp>
        <stp>-18560</stp>
        <stp>RMDS</stp>
        <stp/>
        <stp/>
        <tr r="AR638" s="1"/>
      </tp>
      <tp>
        <v>61.633612932753998</v>
        <stp/>
        <stp>EBOND_LDN|6664487</stp>
        <stp>-18560</stp>
        <stp>RMDS</stp>
        <stp/>
        <stp/>
        <tr r="AR25" s="1"/>
      </tp>
      <tp>
        <v>57.020840561916003</v>
        <stp/>
        <stp>EBOND_LDN|6664487</stp>
        <stp>-18562</stp>
        <stp>RMDS</stp>
        <stp/>
        <stp/>
        <tr r="AS25" s="1"/>
      </tp>
      <tp>
        <v>42.570609120973003</v>
        <stp/>
        <stp>EBOND_LDN|8104991</stp>
        <stp>-18562</stp>
        <stp>RMDS</stp>
        <stp/>
        <stp/>
        <tr r="AS80" s="1"/>
      </tp>
      <tp>
        <v>55.278634199053002</v>
        <stp/>
        <stp>EBOND_LDN|8104991</stp>
        <stp>-18560</stp>
        <stp>RMDS</stp>
        <stp/>
        <stp/>
        <tr r="AR80" s="1"/>
      </tp>
      <tp t="s">
        <v>b</v>
        <stp/>
        <stp>EBOND_LDN|6493180</stp>
        <stp>-20268</stp>
        <stp>RMDS</stp>
        <stp/>
        <stp/>
        <tr r="I948" s="1"/>
      </tp>
      <tp t="s">
        <v>0.2</v>
        <stp/>
        <stp>EBOND_LDN|6493180</stp>
        <stp>-20270</stp>
        <stp>RMDS</stp>
        <stp/>
        <stp/>
        <tr r="J948" s="1"/>
      </tp>
      <tp t="s">
        <v>on</v>
        <stp/>
        <stp>EBOND_LDN|6493180</stp>
        <stp>-20271</stp>
        <stp>RMDS</stp>
        <stp/>
        <stp/>
        <tr r="K948" s="1"/>
      </tp>
      <tp t="s">
        <v>.35</v>
        <stp/>
        <stp>EBOND_LDN|8092080</stp>
        <stp>-20270</stp>
        <stp>RMDS</stp>
        <stp/>
        <stp/>
        <tr r="J397" s="1"/>
      </tp>
      <tp t="s">
        <v>on</v>
        <stp/>
        <stp>EBOND_LDN|8092080</stp>
        <stp>-20271</stp>
        <stp>RMDS</stp>
        <stp/>
        <stp/>
        <tr r="K397" s="1"/>
      </tp>
      <tp t="s">
        <v>m</v>
        <stp/>
        <stp>EBOND_LDN|8092080</stp>
        <stp>-20268</stp>
        <stp>RMDS</stp>
        <stp/>
        <stp/>
        <tr r="I397" s="1"/>
      </tp>
      <tp>
        <v>159.83372254008401</v>
        <stp/>
        <stp>EBOND_LDN|9085619</stp>
        <stp>-18562</stp>
        <stp>RMDS</stp>
        <stp/>
        <stp/>
        <tr r="AS486" s="1"/>
      </tp>
      <tp>
        <v>176.97548056481199</v>
        <stp/>
        <stp>EBOND_LDN|9085619</stp>
        <stp>-18560</stp>
        <stp>RMDS</stp>
        <stp/>
        <stp/>
        <tr r="AR486" s="1"/>
      </tp>
      <tp t="s">
        <v>bb</v>
        <stp/>
        <stp>EBOND_LDN|9692660</stp>
        <stp>-20268</stp>
        <stp>RMDS</stp>
        <stp/>
        <stp/>
        <tr r="I799" s="1"/>
      </tp>
      <tp t="s">
        <v>0.4</v>
        <stp/>
        <stp>EBOND_LDN|9692660</stp>
        <stp>-20270</stp>
        <stp>RMDS</stp>
        <stp/>
        <stp/>
        <tr r="J799" s="1"/>
      </tp>
      <tp t="s">
        <v>on</v>
        <stp/>
        <stp>EBOND_LDN|9692660</stp>
        <stp>-20271</stp>
        <stp>RMDS</stp>
        <stp/>
        <stp/>
        <tr r="K799" s="1"/>
      </tp>
      <tp>
        <v>80.425074286511006</v>
        <stp/>
        <stp>EBOND_LDN|9975796</stp>
        <stp>-18562</stp>
        <stp>RMDS</stp>
        <stp/>
        <stp/>
        <tr r="AS689" s="1"/>
      </tp>
      <tp>
        <v>89.396010008006002</v>
        <stp/>
        <stp>EBOND_LDN|9975796</stp>
        <stp>-18560</stp>
        <stp>RMDS</stp>
        <stp/>
        <stp/>
        <tr r="AR689" s="1"/>
      </tp>
      <tp t="s">
        <v>m</v>
        <stp/>
        <stp>EBOND_LDN|8992580</stp>
        <stp>-20268</stp>
        <stp>RMDS</stp>
        <stp/>
        <stp/>
        <tr r="I723" s="1"/>
      </tp>
      <tp t="s">
        <v>on</v>
        <stp/>
        <stp>EBOND_LDN|8992580</stp>
        <stp>-20271</stp>
        <stp>RMDS</stp>
        <stp/>
        <stp/>
        <tr r="K723" s="1"/>
      </tp>
      <tp t="s">
        <v>.50</v>
        <stp/>
        <stp>EBOND_LDN|8992580</stp>
        <stp>-20270</stp>
        <stp>RMDS</stp>
        <stp/>
        <stp/>
        <tr r="J723" s="1"/>
      </tp>
      <tp t="s">
        <v>#N/A</v>
        <stp/>
        <stp>EBOND_LDN|2015300</stp>
        <stp>-18562</stp>
        <stp>RMDS</stp>
        <stp/>
        <stp/>
        <tr r="AS62" s="1"/>
      </tp>
      <tp t="s">
        <v>#N/A</v>
        <stp/>
        <stp>EBOND_LDN|2015300</stp>
        <stp>-18560</stp>
        <stp>RMDS</stp>
        <stp/>
        <stp/>
        <tr r="AR62" s="1"/>
      </tp>
      <tp>
        <v>226.37754990337601</v>
        <stp/>
        <stp>EBOND_LDN|2355554</stp>
        <stp>-18560</stp>
        <stp>RMDS</stp>
        <stp/>
        <stp/>
        <tr r="AR711" s="1"/>
      </tp>
      <tp>
        <v>218.85012040957599</v>
        <stp/>
        <stp>EBOND_LDN|2355554</stp>
        <stp>-18562</stp>
        <stp>RMDS</stp>
        <stp/>
        <stp/>
        <tr r="AS711" s="1"/>
      </tp>
      <tp>
        <v>60.511010819402003</v>
        <stp/>
        <stp>EBOND_LDN|7885379</stp>
        <stp>-18560</stp>
        <stp>RMDS</stp>
        <stp/>
        <stp/>
        <tr r="AR1155" s="1"/>
      </tp>
      <tp>
        <v>48.766801199055998</v>
        <stp/>
        <stp>EBOND_LDN|7885379</stp>
        <stp>-18562</stp>
        <stp>RMDS</stp>
        <stp/>
        <stp/>
        <tr r="AS1155" s="1"/>
      </tp>
    </main>
    <main first="bloomberg.rtd">
      <tp t="s">
        <v>07:01:50</v>
        <stp/>
        <stp>##V3_BDPV12</stp>
        <stp>XS0432070752 @bgn Corp</stp>
        <stp>LAST_UPDATE</stp>
        <stp>[AutoPrice 28.xlsm]front!R196C15</stp>
        <tr r="O196" s="1"/>
      </tp>
      <tp t="s">
        <v>07:01:47</v>
        <stp/>
        <stp>##V3_BDPV12</stp>
        <stp>XS0940697187 @bgn Corp</stp>
        <stp>LAST_UPDATE</stp>
        <stp>[AutoPrice 28.xlsm]front!R562C15</stp>
        <tr r="O562" s="1"/>
      </tp>
      <tp t="s">
        <v>11/06/2014</v>
        <stp/>
        <stp>##V3_BDPV12</stp>
        <stp>XS0221011454 @bgn Corp</stp>
        <stp>LAST_UPDATE</stp>
        <stp>[AutoPrice 28.xlsm]front!R124C15</stp>
        <tr r="O124" s="1"/>
      </tp>
      <tp t="s">
        <v>07:01:27</v>
        <stp/>
        <stp>##V3_BDPV12</stp>
        <stp>XS0541787783 @bgn Corp</stp>
        <stp>LAST_UPDATE</stp>
        <stp>[AutoPrice 28.xlsm]front!R348C15</stp>
        <tr r="O348" s="1"/>
      </tp>
      <tp t="s">
        <v>07:01:31</v>
        <stp/>
        <stp>##V3_BDPV12</stp>
        <stp>XS0912992160 @bgn Corp</stp>
        <stp>LAST_UPDATE</stp>
        <stp>[AutoPrice 28.xlsm]front!R644C15</stp>
        <tr r="O644" s="1"/>
      </tp>
      <tp t="s">
        <v>07:01:31</v>
        <stp/>
        <stp>##V3_BDPV12</stp>
        <stp>XS0412842428 @bgn Corp</stp>
        <stp>LAST_UPDATE</stp>
        <stp>[AutoPrice 28.xlsm]front!R313C15</stp>
        <tr r="O313" s="1"/>
      </tp>
      <tp t="s">
        <v>07:01:31</v>
        <stp/>
        <stp>##V3_BDPV12</stp>
        <stp>XS1030900242 @bgn Corp</stp>
        <stp>LAST_UPDATE</stp>
        <stp>[AutoPrice 28.xlsm]front!R750C15</stp>
        <tr r="O750" s="1"/>
      </tp>
      <tp t="s">
        <v>07:01:27</v>
        <stp/>
        <stp>##V3_BDPV12</stp>
        <stp>XS0847087714 @bgn Corp</stp>
        <stp>LAST_UPDATE</stp>
        <stp>[AutoPrice 28.xlsm]front!R542C15</stp>
        <tr r="O542" s="1"/>
      </tp>
      <tp t="s">
        <v>07:01:50</v>
        <stp/>
        <stp>##V3_BDPV12</stp>
        <stp>XS0729061795 @bgn Corp</stp>
        <stp>LAST_UPDATE</stp>
        <stp>[AutoPrice 28.xlsm]front!R847C15</stp>
        <tr r="O847" s="1"/>
      </tp>
      <tp t="s">
        <v>07:01:24</v>
        <stp/>
        <stp>##V3_BDPV12</stp>
        <stp>XS1030900168 @bgn Corp</stp>
        <stp>LAST_UPDATE</stp>
        <stp>[AutoPrice 28.xlsm]front!R749C15</stp>
        <tr r="O749" s="1"/>
      </tp>
      <tp t="s">
        <v>11/06/2014</v>
        <stp/>
        <stp>##V3_BDPV12</stp>
        <stp>XS0213972614 @bgn Corp</stp>
        <stp>LAST_UPDATE</stp>
        <stp>[AutoPrice 28.xlsm]front!R301C15</stp>
        <tr r="O301" s="1"/>
      </tp>
      <tp t="s">
        <v>07:01:49</v>
        <stp/>
        <stp>##V3_BDPV12</stp>
        <stp>XS0836260975 @bgn Corp</stp>
        <stp>LAST_UPDATE</stp>
        <stp>[AutoPrice 28.xlsm]front!R932C15</stp>
        <tr r="O932" s="1"/>
      </tp>
      <tp t="s">
        <v>07:01:56</v>
        <stp/>
        <stp>##V3_BDPV12</stp>
        <stp>XS0503603267 @bgn Corp</stp>
        <stp>LAST_UPDATE</stp>
        <stp>[AutoPrice 28.xlsm]front!R622C15</stp>
        <tr r="O622" s="1"/>
      </tp>
      <tp t="s">
        <v>07:01:51</v>
        <stp/>
        <stp>##V3_BDPV12</stp>
        <stp>XS0300113254 @bgn Corp</stp>
        <stp>LAST_UPDATE</stp>
        <stp>[AutoPrice 28.xlsm]front!R550C15</stp>
        <tr r="O550" s="1"/>
      </tp>
      <tp t="s">
        <v>11/06/2014</v>
        <stp/>
        <stp>##V3_BDPV12</stp>
        <stp>XS0903433513 @bgn Corp</stp>
        <stp>LAST_UPDATE</stp>
        <stp>[AutoPrice 28.xlsm]front!R680C15</stp>
        <tr r="O680" s="1"/>
      </tp>
      <tp t="s">
        <v>07:01:17</v>
        <stp/>
        <stp>##V3_BDPV12</stp>
        <stp>XS0171904583 @bgn Corp</stp>
        <stp>LAST_UPDATE</stp>
        <stp>[AutoPrice 28.xlsm]front!R454C15</stp>
        <tr r="O454" s="1"/>
      </tp>
      <tp t="s">
        <v>11/06/2014</v>
        <stp/>
        <stp>##V3_BDPV12</stp>
        <stp>XS0547937408 @bgn Corp</stp>
        <stp>LAST_UPDATE</stp>
        <stp>[AutoPrice 28.xlsm]front!R219C15</stp>
        <tr r="O219" s="1"/>
      </tp>
      <tp t="s">
        <v>07:01:27</v>
        <stp/>
        <stp>##V3_BDPV12</stp>
        <stp>XS1043097630 @bgn Corp</stp>
        <stp>LAST_UPDATE</stp>
        <stp>[AutoPrice 28.xlsm]front!R411C15</stp>
        <tr r="O411" s="1"/>
      </tp>
      <tp t="s">
        <v>07:01:28</v>
        <stp/>
        <stp>##V3_BDPV12</stp>
        <stp>XS0311212723 @bgn Corp</stp>
        <stp>LAST_UPDATE</stp>
        <stp>[AutoPrice 28.xlsm]front!R461C15</stp>
        <tr r="O461" s="1"/>
      </tp>
      <tp t="s">
        <v>11/06/2014</v>
        <stp/>
        <stp>##V3_BDPV12</stp>
        <stp>XS0306773234 @bgn Corp</stp>
        <stp>LAST_UPDATE</stp>
        <stp>[AutoPrice 28.xlsm]front!R600C15</stp>
        <tr r="O600" s="1"/>
      </tp>
      <tp t="s">
        <v>11/06/2014</v>
        <stp/>
        <stp>##V3_BDPV12</stp>
        <stp>XS0826531120 @bgn Corp</stp>
        <stp>LAST_UPDATE</stp>
        <stp>[AutoPrice 28.xlsm]front!R540C15</stp>
        <tr r="O540" s="1"/>
      </tp>
      <tp t="s">
        <v>11/06/2014</v>
        <stp/>
        <stp>##V3_BDPV12</stp>
        <stp>XS0432810116 @bgn Corp</stp>
        <stp>LAST_UPDATE</stp>
        <stp>[AutoPrice 28.xlsm]front!R194C15</stp>
        <tr r="O194" s="1"/>
      </tp>
      <tp t="s">
        <v>11/06/2014</v>
        <stp/>
        <stp>##V3_BDPV12</stp>
        <stp>XS0923361827 @bgn Corp</stp>
        <stp>LAST_UPDATE</stp>
        <stp>[AutoPrice 28.xlsm]front!R915C15</stp>
        <tr r="O915" s="1"/>
      </tp>
      <tp t="s">
        <v>11/06/2014</v>
        <stp/>
        <stp>##V3_BDPV12</stp>
        <stp>XS1077584024 @bgn Corp</stp>
        <stp>LAST_UPDATE</stp>
        <stp>[AutoPrice 28.xlsm]front!R575C15</stp>
        <tr r="O575" s="1"/>
      </tp>
      <tp t="s">
        <v>07:01:22</v>
        <stp/>
        <stp>##V3_BDPV12</stp>
        <stp>XS0275164084 @bgn Corp</stp>
        <stp>LAST_UPDATE</stp>
        <stp>[AutoPrice 28.xlsm]front!R631C15</stp>
        <tr r="O631" s="1"/>
      </tp>
      <tp t="s">
        <v>07:01:27</v>
        <stp/>
        <stp>##V3_BDPV12</stp>
        <stp>XS0524471355 @bgn Corp</stp>
        <stp>LAST_UPDATE</stp>
        <stp>[AutoPrice 28.xlsm]front!R471C15</stp>
        <tr r="O471" s="1"/>
      </tp>
      <tp t="s">
        <v>07:01:27</v>
        <stp/>
        <stp>##V3_BDPV12</stp>
        <stp>XS0854746343 @bgn Corp</stp>
        <stp>LAST_UPDATE</stp>
        <stp>[AutoPrice 28.xlsm]front!R436C15</stp>
        <tr r="O436" s="1"/>
      </tp>
      <tp t="s">
        <v>11/06/2014</v>
        <stp/>
        <stp>##V3_BDPV12</stp>
        <stp>XS0438140526 @bgn Corp</stp>
        <stp>LAST_UPDATE</stp>
        <stp>[AutoPrice 28.xlsm]front!R183C15</stp>
        <tr r="O183" s="1"/>
      </tp>
      <tp t="s">
        <v>07:01:07</v>
        <stp/>
        <stp>##V3_BDPV12</stp>
        <stp>XS0428461718 @bgn Corp</stp>
        <stp>LAST_UPDATE</stp>
        <stp>[AutoPrice 28.xlsm]front!R341C15</stp>
        <tr r="O341" s="1"/>
      </tp>
      <tp t="s">
        <v>07:01:28</v>
        <stp/>
        <stp>##V3_BDPV12</stp>
        <stp>XS0438380247 @bgn Corp</stp>
        <stp>LAST_UPDATE</stp>
        <stp>[AutoPrice 28.xlsm]front!R666C15</stp>
        <tr r="O666" s="1"/>
      </tp>
      <tp t="s">
        <v>07:01:16</v>
        <stp/>
        <stp>##V3_BDPV12</stp>
        <stp>XS0760245539 @bgn Corp</stp>
        <stp>LAST_UPDATE</stp>
        <stp>[AutoPrice 28.xlsm]front!R868C15</stp>
        <tr r="O868" s="1"/>
      </tp>
      <tp t="s">
        <v>07:01:29</v>
        <stp/>
        <stp>##V3_BDPV12</stp>
        <stp>XS0860855930 @bgn Corp</stp>
        <stp>LAST_UPDATE</stp>
        <stp>[AutoPrice 28.xlsm]front!R488C15</stp>
        <tr r="O488" s="1"/>
      </tp>
      <tp t="s">
        <v>07:01:51</v>
        <stp/>
        <stp>##V3_BDPV12</stp>
        <stp>XS0411602765 @bgn Corp</stp>
        <stp>LAST_UPDATE</stp>
        <stp>[AutoPrice 28.xlsm]front!R872C15</stp>
        <tr r="O872" s="1"/>
      </tp>
      <tp t="s">
        <v>11/06/2014</v>
        <stp/>
        <stp>##V3_BDPV12</stp>
        <stp>XS1051076922 @bgn Corp</stp>
        <stp>LAST_UPDATE</stp>
        <stp>[AutoPrice 28.xlsm]front!R665C15</stp>
        <tr r="O665" s="1"/>
      </tp>
      <tp t="s">
        <v>07:01:29</v>
        <stp/>
        <stp>##V3_BDPV12</stp>
        <stp>XS1050916649 @bgn Corp</stp>
        <stp>LAST_UPDATE</stp>
        <stp>[AutoPrice 28.xlsm]front!R894C15</stp>
        <tr r="O894" s="1"/>
      </tp>
      <tp t="s">
        <v>07:01:50</v>
        <stp/>
        <stp>##V3_BDPV12</stp>
        <stp>XS0305093311 @bgn Corp</stp>
        <stp>LAST_UPDATE</stp>
        <stp>[AutoPrice 28.xlsm]front!R816C15</stp>
        <tr r="O816" s="1"/>
      </tp>
      <tp t="s">
        <v>07:01:55</v>
        <stp/>
        <stp>##V3_BDPV12</stp>
        <stp>XS0540187894 @bgn Corp</stp>
        <stp>LAST_UPDATE</stp>
        <stp>[AutoPrice 28.xlsm]front!R691C15</stp>
        <tr r="O691" s="1"/>
      </tp>
      <tp t="s">
        <v>07:01:39</v>
        <stp/>
        <stp>##V3_BDPV12</stp>
        <stp>XS0473114543 @bgn Corp</stp>
        <stp>LAST_UPDATE</stp>
        <stp>[AutoPrice 28.xlsm]front!R987C15</stp>
        <tr r="O987" s="1"/>
      </tp>
      <tp t="s">
        <v>11/06/2014</v>
        <stp/>
        <stp>##V3_BDPV12</stp>
        <stp>XS0856556807 @bgn Corp</stp>
        <stp>LAST_UPDATE</stp>
        <stp>[AutoPrice 28.xlsm]front!R123C15</stp>
        <tr r="O123" s="1"/>
      </tp>
      <tp t="s">
        <v>07:01:23</v>
        <stp/>
        <stp>##V3_BDPV12</stp>
        <stp>XS0968315019 @bgn Corp</stp>
        <stp>LAST_UPDATE</stp>
        <stp>[AutoPrice 28.xlsm]front!R765C15</stp>
        <tr r="O765" s="1"/>
      </tp>
      <tp t="s">
        <v>11/06/2014</v>
        <stp/>
        <stp>##V3_BDPV12</stp>
        <stp>XS0765295828 @bgn Corp</stp>
        <stp>LAST_UPDATE</stp>
        <stp>[AutoPrice 28.xlsm]front!R213C15</stp>
        <tr r="O213" s="1"/>
      </tp>
      <tp t="s">
        <v>11/06/2014</v>
        <stp/>
        <stp>##V3_BDPV12</stp>
        <stp>XS0830380639 @bgn Corp</stp>
        <stp>LAST_UPDATE</stp>
        <stp>[AutoPrice 28.xlsm]front!R911C15</stp>
        <tr r="O911" s="1"/>
      </tp>
      <tp t="s">
        <v>11/06/2014</v>
        <stp/>
        <stp>##V3_BDPV12</stp>
        <stp>XS0613002368 @bgn Corp</stp>
        <stp>LAST_UPDATE</stp>
        <stp>[AutoPrice 28.xlsm]front!R813C15</stp>
        <tr r="O813" s="1"/>
      </tp>
      <tp>
        <v>106.41200000000001</v>
        <stp/>
        <stp>##V3_BDPV12</stp>
        <stp>DE000A1MA9H4 @CBKG Corp</stp>
        <stp>bid</stp>
        <stp>[AutoPrice 28.xlsm]front!R1021C12</stp>
        <tr r="L1021" s="1"/>
      </tp>
      <tp t="s">
        <v>07:01:51</v>
        <stp/>
        <stp>##V3_BDPV12</stp>
        <stp>XS0412842857 @bgn Corp</stp>
        <stp>LAST_UPDATE</stp>
        <stp>[AutoPrice 28.xlsm]front!R318C15</stp>
        <tr r="O318" s="1"/>
      </tp>
      <tp t="s">
        <v>07:01:50</v>
        <stp/>
        <stp>##V3_BDPV12</stp>
        <stp>XS0719962986 @bgn Corp</stp>
        <stp>LAST_UPDATE</stp>
        <stp>[AutoPrice 28.xlsm]front!R927C15</stp>
        <tr r="O927" s="1"/>
      </tp>
      <tp t="s">
        <v>#N/A N/A</v>
        <stp/>
        <stp>##V3_BDPV12</stp>
        <stp>XS0439260398 @bgn Corp</stp>
        <stp>LAST_UPDATE</stp>
        <stp>[AutoPrice 28.xlsm]front!R386C15</stp>
        <tr r="O386" s="1"/>
      </tp>
      <tp t="s">
        <v>11/06/2014</v>
        <stp/>
        <stp>##V3_BDPV12</stp>
        <stp>XS0969795680 @bgn Corp</stp>
        <stp>LAST_UPDATE</stp>
        <stp>[AutoPrice 28.xlsm]front!R539C15</stp>
        <tr r="O539" s="1"/>
      </tp>
      <tp t="s">
        <v>07:01:30</v>
        <stp/>
        <stp>##V3_BDPV12</stp>
        <stp>XS0874864860 @bgn Corp</stp>
        <stp>LAST_UPDATE</stp>
        <stp>[AutoPrice 28.xlsm]front!R698C15</stp>
        <tr r="O698" s="1"/>
      </tp>
      <tp t="s">
        <v>07:01:27</v>
        <stp/>
        <stp>##V3_BDPV12</stp>
        <stp>XS0468425615 @bgn Corp</stp>
        <stp>LAST_UPDATE</stp>
        <stp>[AutoPrice 28.xlsm]front!R407C15</stp>
        <tr r="O407" s="1"/>
      </tp>
      <tp t="s">
        <v>07:01:27</v>
        <stp/>
        <stp>##V3_BDPV12</stp>
        <stp>XS1015212811 @bgn Corp</stp>
        <stp>LAST_UPDATE</stp>
        <stp>[AutoPrice 28.xlsm]front!R774C15</stp>
        <tr r="O774" s="1"/>
      </tp>
      <tp t="s">
        <v>07:01:30</v>
        <stp/>
        <stp>##V3_BDPV12</stp>
        <stp>XS0355666941 @bgn Corp</stp>
        <stp>LAST_UPDATE</stp>
        <stp>[AutoPrice 28.xlsm]front!R630C15</stp>
        <tr r="O630" s="1"/>
      </tp>
      <tp t="s">
        <v>11/06/2014</v>
        <stp/>
        <stp>##V3_BDPV12</stp>
        <stp>XS1068765418 @bgn Corp</stp>
        <stp>LAST_UPDATE</stp>
        <stp>[AutoPrice 28.xlsm]front!R660C15</stp>
        <tr r="O660" s="1"/>
      </tp>
      <tp t="s">
        <v>11/06/2014</v>
        <stp/>
        <stp>##V3_BDPV12</stp>
        <stp>XS1002933072 @bgn Corp</stp>
        <stp>LAST_UPDATE</stp>
        <stp>[AutoPrice 28.xlsm]front!R974C15</stp>
        <tr r="O974" s="1"/>
      </tp>
      <tp t="s">
        <v>11/06/2014</v>
        <stp/>
        <stp>##V3_BDPV12</stp>
        <stp>XS0767815599 @bgn Corp</stp>
        <stp>LAST_UPDATE</stp>
        <stp>[AutoPrice 28.xlsm]front!R958C15</stp>
        <tr r="O958" s="1"/>
      </tp>
      <tp t="s">
        <v>07:01:27</v>
        <stp/>
        <stp>##V3_BDPV12</stp>
        <stp>XS0447977801 @bgn Corp</stp>
        <stp>LAST_UPDATE</stp>
        <stp>[AutoPrice 28.xlsm]front!R484C15</stp>
        <tr r="O484" s="1"/>
      </tp>
      <tp>
        <v>102.154</v>
        <stp/>
        <stp>##V3_BDPV12</stp>
        <stp>DE000A1R07P5 @CBKG Corp</stp>
        <stp>ask</stp>
        <stp>[AutoPrice 28.xlsm]front!R996C13</stp>
        <tr r="M996" s="1"/>
      </tp>
      <tp t="s">
        <v>#N/A Real Time</v>
        <stp/>
        <stp>##V3_BDPV12</stp>
        <stp>USN93695BL23 @CBKG Corp</stp>
        <stp>bid</stp>
        <stp>[AutoPrice 28.xlsm]front!R900C12</stp>
        <tr r="L900" s="1"/>
      </tp>
      <tp>
        <v>100.169</v>
        <stp/>
        <stp>##V3_BDPV12</stp>
        <stp>XS0938372660 @bval Corp</stp>
        <stp>LAST_PRICE</stp>
        <stp>[AutoPrice 28.xlsm]front!R762C16</stp>
        <tr r="P762" s="1"/>
      </tp>
      <tp>
        <v>113.46</v>
        <stp/>
        <stp>##V3_BDPV12</stp>
        <stp>XS0441725347 @bval Corp</stp>
        <stp>LAST_PRICE</stp>
        <stp>[AutoPrice 28.xlsm]front!R976C16</stp>
        <tr r="P976" s="1"/>
      </tp>
      <tp>
        <v>103.428</v>
        <stp/>
        <stp>##V3_BDPV12</stp>
        <stp>XS0765597918 @bval Corp</stp>
        <stp>LAST_PRICE</stp>
        <stp>[AutoPrice 28.xlsm]front!R890C16</stp>
        <tr r="P890" s="1"/>
      </tp>
      <tp>
        <v>105.584</v>
        <stp/>
        <stp>##V3_BDPV12</stp>
        <stp>US345397WF64 @bgn Corp</stp>
        <stp>LAST_PRICE</stp>
        <stp>[AutoPrice 28.xlsm]front!R807C16</stp>
        <tr r="P807" s="1"/>
      </tp>
      <tp>
        <v>103.203</v>
        <stp/>
        <stp>##V3_BDPV12</stp>
        <stp>XS1061714165 @cbbt Corp</stp>
        <stp>LAST_PRICE</stp>
        <stp>[AutoPrice 28.xlsm]front!R545C16</stp>
        <tr r="P545" s="1"/>
      </tp>
      <tp>
        <v>108.614</v>
        <stp/>
        <stp>##V3_BDPV12</stp>
        <stp>FR0011124544 @bgn Corp</stp>
        <stp>LAST_PRICE</stp>
        <stp>[AutoPrice 28.xlsm]front!R833C16</stp>
        <tr r="P833" s="1"/>
      </tp>
      <tp>
        <v>102.66</v>
        <stp/>
        <stp>##V3_BDPV12</stp>
        <stp>FR0010878991 @bgn Corp</stp>
        <stp>LAST_PRICE</stp>
        <stp>[AutoPrice 28.xlsm]front!R509C16</stp>
        <tr r="P509" s="1"/>
      </tp>
      <tp t="s">
        <v>AT MATURITY</v>
        <stp/>
        <stp>##V3_BDPV12</stp>
        <stp>AT0000A0DRQ4 Corp</stp>
        <stp>mty_typ</stp>
        <stp>[AutoPrice 28.xlsm]front!R188C6</stp>
        <tr r="F188" s="1"/>
      </tp>
      <tp>
        <v>114.688</v>
        <stp/>
        <stp>##V3_BDPV12</stp>
        <stp>FR0011567940 @bgn Corp</stp>
        <stp>LAST_PRICE</stp>
        <stp>[AutoPrice 28.xlsm]front!R839C16</stp>
        <tr r="P839" s="1"/>
      </tp>
      <tp>
        <v>109.232</v>
        <stp/>
        <stp>##V3_BDPV12</stp>
        <stp>FR0010878751 @bgn Corp</stp>
        <stp>LAST_PRICE</stp>
        <stp>[AutoPrice 28.xlsm]front!R736C16</stp>
        <tr r="P736" s="1"/>
      </tp>
      <tp>
        <v>113.227</v>
        <stp/>
        <stp>##V3_BDPV12</stp>
        <stp>NL0006133175 @bgn Corp</stp>
        <stp>LAST_PRICE</stp>
        <stp>[AutoPrice 28.xlsm]front!R564C16</stp>
        <tr r="P564" s="1"/>
      </tp>
      <tp>
        <v>111.13</v>
        <stp/>
        <stp>##V3_BDPV12</stp>
        <stp>FR0010871541 @bgn Corp</stp>
        <stp>LAST_PRICE</stp>
        <stp>[AutoPrice 28.xlsm]front!R858C16</stp>
        <tr r="P858" s="1"/>
      </tp>
      <tp t="s">
        <v>07:01:34</v>
        <stp/>
        <stp>##V3_BDPV12</stp>
        <stp>DE000A0T61L9 @bgn Corp</stp>
        <stp>LAST_UPDATE</stp>
        <stp>[AutoPrice 28.xlsm]front!R1020C15</stp>
        <tr r="O1020" s="1"/>
      </tp>
      <tp>
        <v>104.444</v>
        <stp/>
        <stp>##V3_BDPV12</stp>
        <stp>FR0011376201 @bgn Corp</stp>
        <stp>LAST_PRICE</stp>
        <stp>[AutoPrice 28.xlsm]front!R297C16</stp>
        <tr r="P297" s="1"/>
      </tp>
      <tp>
        <v>103.941</v>
        <stp/>
        <stp>##V3_BDPV12</stp>
        <stp>FR0011801596 @bgn Corp</stp>
        <stp>LAST_PRICE</stp>
        <stp>[AutoPrice 28.xlsm]front!R569C16</stp>
        <tr r="P569" s="1"/>
      </tp>
      <tp>
        <v>111.282</v>
        <stp/>
        <stp>##V3_BDPV12</stp>
        <stp>FR0011064500 @bgn Corp</stp>
        <stp>LAST_PRICE</stp>
        <stp>[AutoPrice 28.xlsm]front!R396C16</stp>
        <tr r="P396" s="1"/>
      </tp>
      <tp>
        <v>103.971</v>
        <stp/>
        <stp>##V3_BDPV12</stp>
        <stp>FR0011439835 @bgn Corp</stp>
        <stp>LAST_PRICE</stp>
        <stp>[AutoPrice 28.xlsm]front!R924C16</stp>
        <tr r="P924" s="1"/>
      </tp>
      <tp>
        <v>0.23350866819171756</v>
        <stp/>
        <stp>##V3_BDPV12</stp>
        <stp>DE000A1G85A6 @bgn  Corp</stp>
        <stp>risk_mid</stp>
        <stp>[AutoPrice 28.xlsm]front!R672C36</stp>
        <tr r="AJ672" s="1"/>
      </tp>
      <tp>
        <v>115.696</v>
        <stp/>
        <stp>##V3_BDPV12</stp>
        <stp>FR0011439975 @bgn Corp</stp>
        <stp>LAST_PRICE</stp>
        <stp>[AutoPrice 28.xlsm]front!R838C16</stp>
        <tr r="P838" s="1"/>
      </tp>
      <tp>
        <v>101.66200000000001</v>
        <stp/>
        <stp>##V3_BDPV12</stp>
        <stp>FR0010809236 @bgn Corp</stp>
        <stp>LAST_PRICE</stp>
        <stp>[AutoPrice 28.xlsm]front!R844C16</stp>
        <tr r="P844" s="1"/>
      </tp>
      <tp>
        <v>104.736</v>
        <stp/>
        <stp>##V3_BDPV12</stp>
        <stp>FR0011769090 @bgn Corp</stp>
        <stp>LAST_PRICE</stp>
        <stp>[AutoPrice 28.xlsm]front!R866C16</stp>
        <tr r="P866" s="1"/>
      </tp>
      <tp>
        <v>105.38</v>
        <stp/>
        <stp>##V3_BDPV12</stp>
        <stp>FR0011365220 @bgn Corp</stp>
        <stp>LAST_PRICE</stp>
        <stp>[AutoPrice 28.xlsm]front!R741C16</stp>
        <tr r="P741" s="1"/>
      </tp>
      <tp>
        <v>99.917000000000002</v>
        <stp/>
        <stp>##V3_BDPV12</stp>
        <stp>FR0011911247 @bgn Corp</stp>
        <stp>LAST_PRICE</stp>
        <stp>[AutoPrice 28.xlsm]front!R294C16</stp>
        <tr r="P294" s="1"/>
      </tp>
      <tp>
        <v>116.34</v>
        <stp/>
        <stp>##V3_BDPV12</stp>
        <stp>FR0010961540 @bgn Corp</stp>
        <stp>LAST_PRICE</stp>
        <stp>[AutoPrice 28.xlsm]front!R251C16</stp>
        <tr r="P251" s="1"/>
      </tp>
      <tp>
        <v>101.837</v>
        <stp/>
        <stp>##V3_BDPV12</stp>
        <stp>FR0011261890 @bgn Corp</stp>
        <stp>LAST_PRICE</stp>
        <stp>[AutoPrice 28.xlsm]front!R282C16</stp>
        <tr r="P282" s="1"/>
      </tp>
      <tp>
        <v>112.92100000000001</v>
        <stp/>
        <stp>##V3_BDPV12</stp>
        <stp>XS0765564827 @bgn Corp</stp>
        <stp>LAST_PRICE</stp>
        <stp>[AutoPrice 28.xlsm]front!R144C16</stp>
        <tr r="P144" s="1"/>
      </tp>
      <tp>
        <v>102.831</v>
        <stp/>
        <stp>##V3_BDPV12</stp>
        <stp>XS0321640301 @bgn Corp</stp>
        <stp>LAST_PRICE</stp>
        <stp>[AutoPrice 28.xlsm]front!R158C16</stp>
        <tr r="P158" s="1"/>
      </tp>
      <tp>
        <v>105.598</v>
        <stp/>
        <stp>##V3_BDPV12</stp>
        <stp>XS0253627136 @bgn Corp</stp>
        <stp>LAST_PRICE</stp>
        <stp>[AutoPrice 28.xlsm]front!R143C16</stp>
        <tr r="P143" s="1"/>
      </tp>
      <tp>
        <v>102.438</v>
        <stp/>
        <stp>##V3_BDPV12</stp>
        <stp>XS0857662448 @bgn Corp</stp>
        <stp>LAST_PRICE</stp>
        <stp>[AutoPrice 28.xlsm]front!R521C16</stp>
        <tr r="P521" s="1"/>
      </tp>
      <tp>
        <v>104.227</v>
        <stp/>
        <stp>##V3_BDPV12</stp>
        <stp>XS0798333802 @bgn Corp</stp>
        <stp>LAST_PRICE</stp>
        <stp>[AutoPrice 28.xlsm]front!R831C16</stp>
        <tr r="P831" s="1"/>
      </tp>
      <tp>
        <v>103.727</v>
        <stp/>
        <stp>##V3_BDPV12</stp>
        <stp>XS0438140526 @bgn Corp</stp>
        <stp>LAST_PRICE</stp>
        <stp>[AutoPrice 28.xlsm]front!R183C16</stp>
        <tr r="P183" s="1"/>
      </tp>
      <tp>
        <v>113.093</v>
        <stp/>
        <stp>##V3_BDPV12</stp>
        <stp>XS0215159731 @bgn Corp</stp>
        <stp>LAST_PRICE</stp>
        <stp>[AutoPrice 28.xlsm]front!R988C16</stp>
        <tr r="P988" s="1"/>
      </tp>
      <tp>
        <v>107.76</v>
        <stp/>
        <stp>##V3_BDPV12</stp>
        <stp>XS0765295828 @bgn Corp</stp>
        <stp>LAST_PRICE</stp>
        <stp>[AutoPrice 28.xlsm]front!R213C16</stp>
        <tr r="P213" s="1"/>
      </tp>
      <tp>
        <v>112.601</v>
        <stp/>
        <stp>##V3_BDPV12</stp>
        <stp>XS0834371469 @bgn Corp</stp>
        <stp>LAST_PRICE</stp>
        <stp>[AutoPrice 28.xlsm]front!R306C16</stp>
        <tr r="P306" s="1"/>
      </tp>
      <tp>
        <v>105.036</v>
        <stp/>
        <stp>##V3_BDPV12</stp>
        <stp>XS0642351505 @bgn Corp</stp>
        <stp>LAST_PRICE</stp>
        <stp>[AutoPrice 28.xlsm]front!R455C16</stp>
        <tr r="P455" s="1"/>
      </tp>
      <tp>
        <v>107.664</v>
        <stp/>
        <stp>##V3_BDPV12</stp>
        <stp>XS0909369489 @bgn Corp</stp>
        <stp>LAST_PRICE</stp>
        <stp>[AutoPrice 28.xlsm]front!R946C16</stp>
        <tr r="P946" s="1"/>
      </tp>
      <tp>
        <v>114.27800000000001</v>
        <stp/>
        <stp>##V3_BDPV12</stp>
        <stp>XS0710090928 @bgn Corp</stp>
        <stp>LAST_PRICE</stp>
        <stp>[AutoPrice 28.xlsm]front!R155C16</stp>
        <tr r="P155" s="1"/>
      </tp>
      <tp>
        <v>100.233</v>
        <stp/>
        <stp>##V3_BDPV12</stp>
        <stp>XS1069552393 @bgn Corp</stp>
        <stp>LAST_PRICE</stp>
        <stp>[AutoPrice 28.xlsm]front!R497C16</stp>
        <tr r="P497" s="1"/>
      </tp>
      <tp>
        <v>103.485</v>
        <stp/>
        <stp>##V3_BDPV12</stp>
        <stp>XS0967299016 @bgn Corp</stp>
        <stp>LAST_PRICE</stp>
        <stp>[AutoPrice 28.xlsm]front!R822C16</stp>
        <tr r="P822" s="1"/>
      </tp>
      <tp>
        <v>108.983</v>
        <stp/>
        <stp>##V3_BDPV12</stp>
        <stp>XS0415624120 @bgn Corp</stp>
        <stp>LAST_PRICE</stp>
        <stp>[AutoPrice 28.xlsm]front!R201C16</stp>
        <tr r="P201" s="1"/>
      </tp>
      <tp>
        <v>103.1</v>
        <stp/>
        <stp>##V3_BDPV12</stp>
        <stp>XS1025752293 @bgn Corp</stp>
        <stp>LAST_PRICE</stp>
        <stp>[AutoPrice 28.xlsm]front!R645C16</stp>
        <tr r="P645" s="1"/>
      </tp>
      <tp>
        <v>111.044</v>
        <stp/>
        <stp>##V3_BDPV12</stp>
        <stp>XS0543354236 @bgn Corp</stp>
        <stp>LAST_PRICE</stp>
        <stp>[AutoPrice 28.xlsm]front!R633C16</stp>
        <tr r="P633" s="1"/>
      </tp>
      <tp>
        <v>127.964</v>
        <stp/>
        <stp>##V3_BDPV12</stp>
        <stp>XS0300113254 @bgn Corp</stp>
        <stp>LAST_PRICE</stp>
        <stp>[AutoPrice 28.xlsm]front!R550C16</stp>
        <tr r="P550" s="1"/>
      </tp>
      <tp>
        <v>103.467</v>
        <stp/>
        <stp>##V3_BDPV12</stp>
        <stp>XS0221705204 @bgn Corp</stp>
        <stp>LAST_PRICE</stp>
        <stp>[AutoPrice 28.xlsm]front!R151C16</stp>
        <tr r="P151" s="1"/>
      </tp>
      <tp>
        <v>105.66800000000001</v>
        <stp/>
        <stp>##V3_BDPV12</stp>
        <stp>XS0977496636 @bgn Corp</stp>
        <stp>LAST_PRICE</stp>
        <stp>[AutoPrice 28.xlsm]front!R482C16</stp>
        <tr r="P482" s="1"/>
      </tp>
      <tp>
        <v>117.265</v>
        <stp/>
        <stp>##V3_BDPV12</stp>
        <stp>XS0541620901 @bgn Corp</stp>
        <stp>LAST_PRICE</stp>
        <stp>[AutoPrice 28.xlsm]front!R122C16</stp>
        <tr r="P122" s="1"/>
      </tp>
      <tp>
        <v>107.999</v>
        <stp/>
        <stp>##V3_BDPV12</stp>
        <stp>XS1004236185 @bgn Corp</stp>
        <stp>LAST_PRICE</stp>
        <stp>[AutoPrice 28.xlsm]front!R385C16</stp>
        <tr r="P385" s="1"/>
      </tp>
      <tp>
        <v>111.324</v>
        <stp/>
        <stp>##V3_BDPV12</stp>
        <stp>XS0759200321 @bgn Corp</stp>
        <stp>LAST_PRICE</stp>
        <stp>[AutoPrice 28.xlsm]front!R178C16</stp>
        <tr r="P178" s="1"/>
      </tp>
      <tp>
        <v>105.88</v>
        <stp/>
        <stp>##V3_BDPV12</stp>
        <stp>XS0241946630 @bgn Corp</stp>
        <stp>LAST_PRICE</stp>
        <stp>[AutoPrice 28.xlsm]front!R686C16</stp>
        <tr r="P686" s="1"/>
      </tp>
      <tp>
        <v>103.65900000000001</v>
        <stp/>
        <stp>##V3_BDPV12</stp>
        <stp>XS0876682666 @bgn Corp</stp>
        <stp>LAST_PRICE</stp>
        <stp>[AutoPrice 28.xlsm]front!R110C16</stp>
        <tr r="P110" s="1"/>
      </tp>
      <tp>
        <v>102.134</v>
        <stp/>
        <stp>##V3_BDPV12</stp>
        <stp>XS0456708212 @bgn Corp</stp>
        <stp>LAST_PRICE</stp>
        <stp>[AutoPrice 28.xlsm]front!R951C16</stp>
        <tr r="P951" s="1"/>
      </tp>
      <tp>
        <v>101.221</v>
        <stp/>
        <stp>##V3_BDPV12</stp>
        <stp>XS0420117383 @bgn Corp</stp>
        <stp>LAST_PRICE</stp>
        <stp>[AutoPrice 28.xlsm]front!R159C16</stp>
        <tr r="P159" s="1"/>
      </tp>
      <tp>
        <v>129.70599999999999</v>
        <stp/>
        <stp>##V3_BDPV12</stp>
        <stp>XS0409749206 @bgn Corp</stp>
        <stp>LAST_PRICE</stp>
        <stp>[AutoPrice 28.xlsm]front!R244C16</stp>
        <tr r="P244" s="1"/>
      </tp>
      <tp>
        <v>101.569</v>
        <stp/>
        <stp>##V3_BDPV12</stp>
        <stp>XS1023268490 @bgn Corp</stp>
        <stp>LAST_PRICE</stp>
        <stp>[AutoPrice 28.xlsm]front!R163C16</stp>
        <tr r="P163" s="1"/>
      </tp>
      <tp>
        <v>104.973</v>
        <stp/>
        <stp>##V3_BDPV12</stp>
        <stp>XS0559319172 @bgn Corp</stp>
        <stp>LAST_PRICE</stp>
        <stp>[AutoPrice 28.xlsm]front!R799C16</stp>
        <tr r="P799" s="1"/>
      </tp>
      <tp>
        <v>129.27199999999999</v>
        <stp/>
        <stp>##V3_BDPV12</stp>
        <stp>XS0417209052 @bgn Corp</stp>
        <stp>LAST_PRICE</stp>
        <stp>[AutoPrice 28.xlsm]front!R357C16</stp>
        <tr r="P357" s="1"/>
      </tp>
      <tp>
        <v>100.14</v>
        <stp/>
        <stp>##V3_BDPV12</stp>
        <stp>XS1023268060 @bgn Corp</stp>
        <stp>LAST_PRICE</stp>
        <stp>[AutoPrice 28.xlsm]front!R161C16</stp>
        <tr r="P161" s="1"/>
      </tp>
      <tp>
        <v>7.8587412230533005</v>
        <stp/>
        <stp>##V3_BDPV12</stp>
        <stp>DE000A1PGWA5 @bgn  Corp</stp>
        <stp>risk_mid</stp>
        <stp>[AutoPrice 28.xlsm]front!R795C36</stp>
        <tr r="AJ795" s="1"/>
      </tp>
      <tp>
        <v>2.375</v>
        <stp/>
        <stp>##V3_BDPV12</stp>
        <stp>DE000A1RE1W1 Corp</stp>
        <stp>cpn</stp>
        <stp>[AutoPrice 28.xlsm]front!R474C5</stp>
        <tr r="E474" s="1"/>
      </tp>
      <tp>
        <v>109.976</v>
        <stp/>
        <stp>##V3_BDPV12</stp>
        <stp>XS0585904443 @bgn Corp</stp>
        <stp>LAST_PRICE</stp>
        <stp>[AutoPrice 28.xlsm]front!R689C16</stp>
        <tr r="P689" s="1"/>
      </tp>
      <tp>
        <v>106.09</v>
        <stp/>
        <stp>##V3_BDPV12</stp>
        <stp>XS0999296006 @bgn Corp</stp>
        <stp>LAST_PRICE</stp>
        <stp>[AutoPrice 28.xlsm]front!R552C16</stp>
        <tr r="P552" s="1"/>
      </tp>
      <tp>
        <v>119.164</v>
        <stp/>
        <stp>##V3_BDPV12</stp>
        <stp>XS0473114543 @bgn Corp</stp>
        <stp>LAST_PRICE</stp>
        <stp>[AutoPrice 28.xlsm]front!R987C16</stp>
        <tr r="P987" s="1"/>
      </tp>
      <tp>
        <v>120.10899999999999</v>
        <stp/>
        <stp>##V3_BDPV12</stp>
        <stp>XS0479869744 @bgn Corp</stp>
        <stp>LAST_PRICE</stp>
        <stp>[AutoPrice 28.xlsm]front!R748C16</stp>
        <tr r="P748" s="1"/>
      </tp>
      <tp>
        <v>106.21299999999999</v>
        <stp/>
        <stp>##V3_BDPV12</stp>
        <stp>XS0683639933 @bgn Corp</stp>
        <stp>LAST_PRICE</stp>
        <stp>[AutoPrice 28.xlsm]front!R850C16</stp>
        <tr r="P850" s="1"/>
      </tp>
      <tp>
        <v>111.24</v>
        <stp/>
        <stp>##V3_BDPV12</stp>
        <stp>XS0362329517 @bgn Corp</stp>
        <stp>LAST_PRICE</stp>
        <stp>[AutoPrice 28.xlsm]front!R754C16</stp>
        <tr r="P754" s="1"/>
      </tp>
      <tp>
        <v>102.134</v>
        <stp/>
        <stp>##V3_BDPV12</stp>
        <stp>XS0804777679 @bgn Corp</stp>
        <stp>LAST_PRICE</stp>
        <stp>[AutoPrice 28.xlsm]front!R886C16</stp>
        <tr r="P886" s="1"/>
      </tp>
      <tp>
        <v>117.532</v>
        <stp/>
        <stp>##V3_BDPV12</stp>
        <stp>XS0364908375 @bgn Corp</stp>
        <stp>LAST_PRICE</stp>
        <stp>[AutoPrice 28.xlsm]front!R100C16</stp>
        <tr r="P100" s="1"/>
      </tp>
      <tp>
        <v>102.17</v>
        <stp/>
        <stp>##V3_BDPV12</stp>
        <stp>XS0210318795 @bgn Corp</stp>
        <stp>LAST_PRICE</stp>
        <stp>[AutoPrice 28.xlsm]front!R610C16</stp>
        <tr r="P610" s="1"/>
      </tp>
      <tp>
        <v>101.932</v>
        <stp/>
        <stp>##V3_BDPV12</stp>
        <stp>XS0207037507 @bgn Corp</stp>
        <stp>LAST_PRICE</stp>
        <stp>[AutoPrice 28.xlsm]front!R975C16</stp>
        <tr r="P975" s="1"/>
      </tp>
      <tp>
        <v>102.001</v>
        <stp/>
        <stp>##V3_BDPV12</stp>
        <stp>XS0495756537 @bgn Corp</stp>
        <stp>LAST_PRICE</stp>
        <stp>[AutoPrice 28.xlsm]front!R257C16</stp>
        <tr r="P257" s="1"/>
      </tp>
      <tp>
        <v>111.274</v>
        <stp/>
        <stp>##V3_BDPV12</stp>
        <stp>XS0307005545 @bgn Corp</stp>
        <stp>LAST_PRICE</stp>
        <stp>[AutoPrice 28.xlsm]front!R983C16</stp>
        <tr r="P983" s="1"/>
      </tp>
      <tp>
        <v>112.595</v>
        <stp/>
        <stp>##V3_BDPV12</stp>
        <stp>XS0704178556 @bgn Corp</stp>
        <stp>LAST_PRICE</stp>
        <stp>[AutoPrice 28.xlsm]front!R408C16</stp>
        <tr r="P408" s="1"/>
      </tp>
    </main>
    <main first="connect.rtdsub">
      <tp>
        <v>112.279054238719</v>
        <stp/>
        <stp>EBOND_LDN|9628672</stp>
        <stp>-18562</stp>
        <stp>RMDS</stp>
        <stp/>
        <stp/>
        <tr r="AS624" s="1"/>
      </tp>
      <tp>
        <v>117.17539735724</v>
        <stp/>
        <stp>EBOND_LDN|9628672</stp>
        <stp>-18560</stp>
        <stp>RMDS</stp>
        <stp/>
        <stp/>
        <tr r="AR624" s="1"/>
      </tp>
      <tp>
        <v>82.286569925381997</v>
        <stp/>
        <stp>EBOND_LDN|9548754</stp>
        <stp>-18562</stp>
        <stp>RMDS</stp>
        <stp/>
        <stp/>
        <tr r="AS1115" s="1"/>
      </tp>
      <tp>
        <v>91.148777270251003</v>
        <stp/>
        <stp>EBOND_LDN|9548754</stp>
        <stp>-18560</stp>
        <stp>RMDS</stp>
        <stp/>
        <stp/>
        <tr r="AR1115" s="1"/>
      </tp>
      <tp>
        <v>39.113999870107001</v>
        <stp/>
        <stp>EBOND_LDN|3718261</stp>
        <stp>-18562</stp>
        <stp>RMDS</stp>
        <stp/>
        <stp/>
        <tr r="AS59" s="1"/>
      </tp>
      <tp>
        <v>56.667103422601002</v>
        <stp/>
        <stp>EBOND_LDN|3718261</stp>
        <stp>-18560</stp>
        <stp>RMDS</stp>
        <stp/>
        <stp/>
        <tr r="AR59" s="1"/>
      </tp>
      <tp>
        <v>38.676673667279999</v>
        <stp/>
        <stp>EBOND_LDN|2248344</stp>
        <stp>-18560</stp>
        <stp>RMDS</stp>
        <stp/>
        <stp/>
        <tr r="AR454" s="1"/>
      </tp>
      <tp>
        <v>10.006774004706999</v>
        <stp/>
        <stp>EBOND_LDN|3388278</stp>
        <stp>-18562</stp>
        <stp>RMDS</stp>
        <stp/>
        <stp/>
        <tr r="AS975" s="1"/>
      </tp>
      <tp>
        <v>-6.7215247380500003</v>
        <stp/>
        <stp>EBOND_LDN|2248344</stp>
        <stp>-18562</stp>
        <stp>RMDS</stp>
        <stp/>
        <stp/>
        <tr r="AS454" s="1"/>
      </tp>
      <tp>
        <v>50.099716573475</v>
        <stp/>
        <stp>EBOND_LDN|3388278</stp>
        <stp>-18560</stp>
        <stp>RMDS</stp>
        <stp/>
        <stp/>
        <tr r="AR975" s="1"/>
      </tp>
      <tp>
        <v>55.233071569008999</v>
        <stp/>
        <stp>EBOND_LDN|5859955</stp>
        <stp>-18562</stp>
        <stp>RMDS</stp>
        <stp/>
        <stp/>
        <tr r="AS728" s="1"/>
      </tp>
      <tp>
        <v>63.864630894138003</v>
        <stp/>
        <stp>EBOND_LDN|5859955</stp>
        <stp>-18560</stp>
        <stp>RMDS</stp>
        <stp/>
        <stp/>
        <tr r="AR728" s="1"/>
      </tp>
      <tp>
        <v>35.634673827156</v>
        <stp/>
        <stp>EBOND_LDN|7899479</stp>
        <stp>-18560</stp>
        <stp>RMDS</stp>
        <stp/>
        <stp/>
        <tr r="AR930" s="1"/>
      </tp>
      <tp>
        <v>25.850908772297998</v>
        <stp/>
        <stp>EBOND_LDN|7899479</stp>
        <stp>-18562</stp>
        <stp>RMDS</stp>
        <stp/>
        <stp/>
        <tr r="AS930" s="1"/>
      </tp>
      <tp>
        <v>6.4633740065729999</v>
        <stp/>
        <stp>EBOND_LDN|9619821</stp>
        <stp>-18562</stp>
        <stp>RMDS</stp>
        <stp/>
        <stp/>
        <tr r="AS10" s="1"/>
      </tp>
      <tp>
        <v>33.182147028126003</v>
        <stp/>
        <stp>EBOND_LDN|9619821</stp>
        <stp>-18560</stp>
        <stp>RMDS</stp>
        <stp/>
        <stp/>
        <tr r="AR10" s="1"/>
      </tp>
      <tp>
        <v>72.141645825200001</v>
        <stp/>
        <stp>EBOND_LDN|7939623</stp>
        <stp>-18560</stp>
        <stp>RMDS</stp>
        <stp/>
        <stp/>
        <tr r="AR502" s="1"/>
      </tp>
      <tp>
        <v>61.236662435447997</v>
        <stp/>
        <stp>EBOND_LDN|7939623</stp>
        <stp>-18562</stp>
        <stp>RMDS</stp>
        <stp/>
        <stp/>
        <tr r="AS502" s="1"/>
      </tp>
      <tp t="s">
        <v>on</v>
        <stp/>
        <stp>EBOND_LDN|8718489</stp>
        <stp>-20271</stp>
        <stp>RMDS</stp>
        <stp/>
        <stp/>
        <tr r="K77" s="1"/>
      </tp>
      <tp t="s">
        <v>.6</v>
        <stp/>
        <stp>EBOND_LDN|8718489</stp>
        <stp>-20270</stp>
        <stp>RMDS</stp>
        <stp/>
        <stp/>
        <tr r="J77" s="1"/>
      </tp>
      <tp t="s">
        <v>b</v>
        <stp/>
        <stp>EBOND_LDN|8718489</stp>
        <stp>-20268</stp>
        <stp>RMDS</stp>
        <stp/>
        <stp/>
        <tr r="I77" s="1"/>
      </tp>
      <tp t="s">
        <v>bb</v>
        <stp/>
        <stp>EBOND_LDN|6598551</stp>
        <stp>-20268</stp>
        <stp>RMDS</stp>
        <stp/>
        <stp/>
        <tr r="I184" s="1"/>
      </tp>
      <tp t="s">
        <v>.3</v>
        <stp/>
        <stp>EBOND_LDN|6598551</stp>
        <stp>-20270</stp>
        <stp>RMDS</stp>
        <stp/>
        <stp/>
        <tr r="J184" s="1"/>
      </tp>
      <tp t="s">
        <v>on</v>
        <stp/>
        <stp>EBOND_LDN|6598551</stp>
        <stp>-20271</stp>
        <stp>RMDS</stp>
        <stp/>
        <stp/>
        <tr r="K184" s="1"/>
      </tp>
    </main>
    <main first="bloomberg.rtd">
      <tp t="s">
        <v>#N/A Real Time</v>
        <stp/>
        <stp>##V3_BDPV12</stp>
        <stp>US345397VR12 @CBKG Corp</stp>
        <stp>ask</stp>
        <stp>[AutoPrice 28.xlsm]front!R805C13</stp>
        <tr r="M805" s="1"/>
      </tp>
    </main>
    <main first="connect.rtdsub">
      <tp>
        <v>266</v>
        <stp/>
        <stp>EBOND_LDN|9892359</stp>
        <stp>-18562</stp>
        <stp>RMDS</stp>
        <stp/>
        <stp/>
        <tr r="AS1050" s="1"/>
      </tp>
      <tp>
        <v>278</v>
        <stp/>
        <stp>EBOND_LDN|9892359</stp>
        <stp>-18560</stp>
        <stp>RMDS</stp>
        <stp/>
        <stp/>
        <tr r="AR1050" s="1"/>
      </tp>
      <tp>
        <v>31.957632686400999</v>
        <stp/>
        <stp>EBOND_LDN|8242074</stp>
        <stp>-18562</stp>
        <stp>RMDS</stp>
        <stp/>
        <stp/>
        <tr r="AS570" s="1"/>
      </tp>
      <tp>
        <v>56.216666827273997</v>
        <stp/>
        <stp>EBOND_LDN|8242074</stp>
        <stp>-18560</stp>
        <stp>RMDS</stp>
        <stp/>
        <stp/>
        <tr r="AR570" s="1"/>
      </tp>
      <tp>
        <v>199.211679430852</v>
        <stp/>
        <stp>EBOND_LDN|9482708</stp>
        <stp>-18562</stp>
        <stp>RMDS</stp>
        <stp/>
        <stp/>
        <tr r="AS122" s="1"/>
      </tp>
      <tp>
        <v>127.76684840750499</v>
        <stp/>
        <stp>EBOND_LDN|9482728</stp>
        <stp>-18560</stp>
        <stp>RMDS</stp>
        <stp/>
        <stp/>
        <tr r="AR655" s="1"/>
      </tp>
      <tp>
        <v>215.14758935459699</v>
        <stp/>
        <stp>EBOND_LDN|9482708</stp>
        <stp>-18560</stp>
        <stp>RMDS</stp>
        <stp/>
        <stp/>
        <tr r="AR122" s="1"/>
      </tp>
      <tp>
        <v>124.66910856272899</v>
        <stp/>
        <stp>EBOND_LDN|9482728</stp>
        <stp>-18562</stp>
        <stp>RMDS</stp>
        <stp/>
        <stp/>
        <tr r="AS655" s="1"/>
      </tp>
      <tp>
        <v>95.555028754093996</v>
        <stp/>
        <stp>EBOND_LDN|8352945</stp>
        <stp>-18560</stp>
        <stp>RMDS</stp>
        <stp/>
        <stp/>
        <tr r="AR826" s="1"/>
      </tp>
      <tp>
        <v>35.350046685743003</v>
        <stp/>
        <stp>EBOND_LDN|8352945</stp>
        <stp>-18562</stp>
        <stp>RMDS</stp>
        <stp/>
        <stp/>
        <tr r="AS826" s="1"/>
      </tp>
      <tp>
        <v>110.876891597549</v>
        <stp/>
        <stp>EBOND_LDN|6202030</stp>
        <stp>-18562</stp>
        <stp>RMDS</stp>
        <stp/>
        <stp/>
        <tr r="AS604" s="1"/>
      </tp>
      <tp>
        <v>231.66506370907601</v>
        <stp/>
        <stp>EBOND_LDN|4972297</stp>
        <stp>-18562</stp>
        <stp>RMDS</stp>
        <stp/>
        <stp/>
        <tr r="AS97" s="1"/>
      </tp>
      <tp t="s">
        <v>#N/A</v>
        <stp/>
        <stp>EBOND_LDN|6852085</stp>
        <stp>-18562</stp>
        <stp>RMDS</stp>
        <stp/>
        <stp/>
        <tr r="AS5" s="1"/>
      </tp>
      <tp>
        <v>118.798148506686</v>
        <stp/>
        <stp>EBOND_LDN|6202030</stp>
        <stp>-18560</stp>
        <stp>RMDS</stp>
        <stp/>
        <stp/>
        <tr r="AR604" s="1"/>
      </tp>
      <tp>
        <v>281.69155756328303</v>
        <stp/>
        <stp>EBOND_LDN|4972297</stp>
        <stp>-18560</stp>
        <stp>RMDS</stp>
        <stp/>
        <stp/>
        <tr r="AR97" s="1"/>
      </tp>
      <tp t="s">
        <v>#N/A</v>
        <stp/>
        <stp>EBOND_LDN|6852085</stp>
        <stp>-18560</stp>
        <stp>RMDS</stp>
        <stp/>
        <stp/>
        <tr r="AR5" s="1"/>
      </tp>
      <tp>
        <v>46.476349250308999</v>
        <stp/>
        <stp>EBOND_LDN|7872237</stp>
        <stp>-18560</stp>
        <stp>RMDS</stp>
        <stp/>
        <stp/>
        <tr r="AR344" s="1"/>
      </tp>
      <tp>
        <v>42.515254194293</v>
        <stp/>
        <stp>EBOND_LDN|7872237</stp>
        <stp>-18562</stp>
        <stp>RMDS</stp>
        <stp/>
        <stp/>
        <tr r="AS344" s="1"/>
      </tp>
      <tp t="s">
        <v>bb</v>
        <stp/>
        <stp>EBOND_LDN|9904098</stp>
        <stp>-20268</stp>
        <stp>RMDS</stp>
        <stp/>
        <stp/>
        <tr r="I828" s="1"/>
      </tp>
      <tp t="s">
        <v>0.12</v>
        <stp/>
        <stp>EBOND_LDN|9904098</stp>
        <stp>-20270</stp>
        <stp>RMDS</stp>
        <stp/>
        <stp/>
        <tr r="J828" s="1"/>
      </tp>
      <tp t="s">
        <v>on</v>
        <stp/>
        <stp>EBOND_LDN|9904098</stp>
        <stp>-20271</stp>
        <stp>RMDS</stp>
        <stp/>
        <stp/>
        <tr r="K828" s="1"/>
      </tp>
      <tp>
        <v>0</v>
        <stp/>
        <stp>EBOND_LDN|5363966</stp>
        <stp>-18562</stp>
        <stp>RMDS</stp>
        <stp/>
        <stp/>
        <tr r="AS84" s="1"/>
      </tp>
      <tp>
        <v>0</v>
        <stp/>
        <stp>EBOND_LDN|5363966</stp>
        <stp>-18560</stp>
        <stp>RMDS</stp>
        <stp/>
        <stp/>
        <tr r="AR84" s="1"/>
      </tp>
      <tp t="s">
        <v>0.4</v>
        <stp/>
        <stp>EBOND_LDN|2004088</stp>
        <stp>-20270</stp>
        <stp>RMDS</stp>
        <stp/>
        <stp/>
        <tr r="J314" s="1"/>
      </tp>
      <tp t="s">
        <v>on</v>
        <stp/>
        <stp>EBOND_LDN|2004088</stp>
        <stp>-20271</stp>
        <stp>RMDS</stp>
        <stp/>
        <stp/>
        <tr r="K314" s="1"/>
      </tp>
      <tp>
        <v>16.928124145666999</v>
        <stp/>
        <stp>EBOND_LDN|7883408</stp>
        <stp>-18562</stp>
        <stp>RMDS</stp>
        <stp/>
        <stp/>
        <tr r="AS280" s="1"/>
      </tp>
      <tp>
        <v>37.779699442150999</v>
        <stp/>
        <stp>EBOND_LDN|7883408</stp>
        <stp>-18560</stp>
        <stp>RMDS</stp>
        <stp/>
        <stp/>
        <tr r="AR280" s="1"/>
      </tp>
      <tp t="s">
        <v>b</v>
        <stp/>
        <stp>EBOND_LDN|2004088</stp>
        <stp>-20268</stp>
        <stp>RMDS</stp>
        <stp/>
        <stp/>
        <tr r="I314" s="1"/>
      </tp>
      <tp>
        <v>5.7940192746600001</v>
        <stp/>
        <stp>EBOND_LDN|2103320</stp>
        <stp>-18560</stp>
        <stp>RMDS</stp>
        <stp/>
        <stp/>
        <tr r="AR86" s="1"/>
      </tp>
      <tp>
        <v>-158.28719228271601</v>
        <stp/>
        <stp>EBOND_LDN|2103320</stp>
        <stp>-18562</stp>
        <stp>RMDS</stp>
        <stp/>
        <stp/>
        <tr r="AS86" s="1"/>
      </tp>
      <tp>
        <v>44.440251922195998</v>
        <stp/>
        <stp>EBOND_LDN|8263946</stp>
        <stp>-18560</stp>
        <stp>RMDS</stp>
        <stp/>
        <stp/>
        <tr r="AR518" s="1"/>
      </tp>
      <tp>
        <v>34.823484355264</v>
        <stp/>
        <stp>EBOND_LDN|8263946</stp>
        <stp>-18562</stp>
        <stp>RMDS</stp>
        <stp/>
        <stp/>
        <tr r="AS518" s="1"/>
      </tp>
      <tp>
        <v>0</v>
        <stp/>
        <stp>EBOND_LDN|9500690</stp>
        <stp>-18562</stp>
        <stp>RMDS</stp>
        <stp/>
        <stp/>
        <tr r="AS1253" s="1"/>
      </tp>
      <tp>
        <v>0</v>
        <stp/>
        <stp>EBOND_LDN|9500690</stp>
        <stp>-18560</stp>
        <stp>RMDS</stp>
        <stp/>
        <stp/>
        <tr r="AR1253" s="1"/>
      </tp>
      <tp>
        <v>131.002807860541</v>
        <stp/>
        <stp>EBOND_LDN|8730613</stp>
        <stp>-18560</stp>
        <stp>RMDS</stp>
        <stp/>
        <stp/>
        <tr r="AR236" s="1"/>
      </tp>
      <tp>
        <v>127.183519892818</v>
        <stp/>
        <stp>EBOND_LDN|8730613</stp>
        <stp>-18562</stp>
        <stp>RMDS</stp>
        <stp/>
        <stp/>
        <tr r="AS236" s="1"/>
      </tp>
      <tp>
        <v>49.879023884025003</v>
        <stp/>
        <stp>EBOND_LDN|4960666</stp>
        <stp>-18560</stp>
        <stp>RMDS</stp>
        <stp/>
        <stp/>
        <tr r="AR613" s="1"/>
      </tp>
      <tp>
        <v>42.605524370174003</v>
        <stp/>
        <stp>EBOND_LDN|4960666</stp>
        <stp>-18562</stp>
        <stp>RMDS</stp>
        <stp/>
        <stp/>
        <tr r="AS613" s="1"/>
      </tp>
      <tp>
        <v>75.229687878107995</v>
        <stp/>
        <stp>EBOND_LDN|9600830</stp>
        <stp>-18562</stp>
        <stp>RMDS</stp>
        <stp/>
        <stp/>
        <tr r="AS851" s="1"/>
      </tp>
      <tp>
        <v>84.259874505785007</v>
        <stp/>
        <stp>EBOND_LDN|9600830</stp>
        <stp>-18560</stp>
        <stp>RMDS</stp>
        <stp/>
        <stp/>
        <tr r="AR851" s="1"/>
      </tp>
      <tp t="s">
        <v>on</v>
        <stp/>
        <stp>EBOND_LDN|5987500</stp>
        <stp>-20271</stp>
        <stp>RMDS</stp>
        <stp/>
        <stp/>
        <tr r="K589" s="1"/>
      </tp>
      <tp t="s">
        <v>1.5</v>
        <stp/>
        <stp>EBOND_LDN|5987500</stp>
        <stp>-20270</stp>
        <stp>RMDS</stp>
        <stp/>
        <stp/>
        <tr r="J589" s="1"/>
      </tp>
      <tp t="s">
        <v>m</v>
        <stp/>
        <stp>EBOND_LDN|5987500</stp>
        <stp>-20268</stp>
        <stp>RMDS</stp>
        <stp/>
        <stp/>
        <tr r="I589" s="1"/>
      </tp>
      <tp>
        <v>176.01727063901899</v>
        <stp/>
        <stp>EBOND_LDN|9070957</stp>
        <stp>-18562</stp>
        <stp>RMDS</stp>
        <stp/>
        <stp/>
        <tr r="AS622" s="1"/>
      </tp>
      <tp>
        <v>180.140186788064</v>
        <stp/>
        <stp>EBOND_LDN|9070957</stp>
        <stp>-18560</stp>
        <stp>RMDS</stp>
        <stp/>
        <stp/>
        <tr r="AR622" s="1"/>
      </tp>
    </main>
    <main first="bloomberg.rtd">
      <tp>
        <v>105.364</v>
        <stp/>
        <stp>##V3_BDPV12</stp>
        <stp>DE000A1R0691 @CBKG Corp</stp>
        <stp>ask</stp>
        <stp>[AutoPrice 28.xlsm]front!R796C13</stp>
        <tr r="M796" s="1"/>
      </tp>
    </main>
    <main first="connect.rtdsub">
      <tp>
        <v>114.329156669493</v>
        <stp/>
        <stp>EBOND_LDN|2420412</stp>
        <stp>-18562</stp>
        <stp>RMDS</stp>
        <stp/>
        <stp/>
        <tr r="AS1154" s="1"/>
      </tp>
      <tp>
        <v>120.278182831934</v>
        <stp/>
        <stp>EBOND_LDN|2420412</stp>
        <stp>-18560</stp>
        <stp>RMDS</stp>
        <stp/>
        <stp/>
        <tr r="AR1154" s="1"/>
      </tp>
      <tp t="s">
        <v>ss</v>
        <stp/>
        <stp>EBOND_LDN|8806548</stp>
        <stp>-20268</stp>
        <stp>RMDS</stp>
        <stp/>
        <stp/>
        <tr r="I173" s="1"/>
      </tp>
      <tp>
        <v>100.636259456256</v>
        <stp/>
        <stp>EBOND_LDN|8801430</stp>
        <stp>-18560</stp>
        <stp>RMDS</stp>
        <stp/>
        <stp/>
        <tr r="AR1178" s="1"/>
      </tp>
      <tp>
        <v>94.686537136981002</v>
        <stp/>
        <stp>EBOND_LDN|8801430</stp>
        <stp>-18562</stp>
        <stp>RMDS</stp>
        <stp/>
        <stp/>
        <tr r="AS1178" s="1"/>
      </tp>
      <tp t="s">
        <v>.5</v>
        <stp/>
        <stp>EBOND_LDN|8806548</stp>
        <stp>-20270</stp>
        <stp>RMDS</stp>
        <stp/>
        <stp/>
        <tr r="J173" s="1"/>
      </tp>
      <tp t="s">
        <v>on</v>
        <stp/>
        <stp>EBOND_LDN|8806548</stp>
        <stp>-20271</stp>
        <stp>RMDS</stp>
        <stp/>
        <stp/>
        <tr r="K173" s="1"/>
      </tp>
      <tp>
        <v>265.34337142528199</v>
        <stp/>
        <stp>EBOND_LDN|6411751</stp>
        <stp>-18562</stp>
        <stp>RMDS</stp>
        <stp/>
        <stp/>
        <tr r="AS41" s="1"/>
      </tp>
      <tp t="s">
        <v>.36</v>
        <stp/>
        <stp>EBOND_LDN|8596851</stp>
        <stp>-20270</stp>
        <stp>RMDS</stp>
        <stp/>
        <stp/>
        <tr r="J387" s="1"/>
      </tp>
      <tp t="s">
        <v>on</v>
        <stp/>
        <stp>EBOND_LDN|8596851</stp>
        <stp>-20271</stp>
        <stp>RMDS</stp>
        <stp/>
        <stp/>
        <tr r="K387" s="1"/>
      </tp>
      <tp>
        <v>290.13180889220303</v>
        <stp/>
        <stp>EBOND_LDN|6411751</stp>
        <stp>-18560</stp>
        <stp>RMDS</stp>
        <stp/>
        <stp/>
        <tr r="AR41" s="1"/>
      </tp>
      <tp>
        <v>78.900099961769001</v>
        <stp/>
        <stp>EBOND_LDN|9571947</stp>
        <stp>-18562</stp>
        <stp>RMDS</stp>
        <stp/>
        <stp/>
        <tr r="AS434" s="1"/>
      </tp>
      <tp>
        <v>0</v>
        <stp/>
        <stp>EBOND_LDN|2461246</stp>
        <stp>-18562</stp>
        <stp>RMDS</stp>
        <stp/>
        <stp/>
        <tr r="AS7" s="1"/>
      </tp>
      <tp>
        <v>87.642206074483994</v>
        <stp/>
        <stp>EBOND_LDN|9571947</stp>
        <stp>-18560</stp>
        <stp>RMDS</stp>
        <stp/>
        <stp/>
        <tr r="AR434" s="1"/>
      </tp>
      <tp>
        <v>0</v>
        <stp/>
        <stp>EBOND_LDN|2461246</stp>
        <stp>-18560</stp>
        <stp>RMDS</stp>
        <stp/>
        <stp/>
        <tr r="AR7" s="1"/>
      </tp>
      <tp>
        <v>48.789595902218998</v>
        <stp/>
        <stp>EBOND_LDN|8561806</stp>
        <stp>-18562</stp>
        <stp>RMDS</stp>
        <stp/>
        <stp/>
        <tr r="AS490" s="1"/>
      </tp>
      <tp>
        <v>54.906227378677997</v>
        <stp/>
        <stp>EBOND_LDN|8561806</stp>
        <stp>-18560</stp>
        <stp>RMDS</stp>
        <stp/>
        <stp/>
        <tr r="AR490" s="1"/>
      </tp>
      <tp t="s">
        <v>m</v>
        <stp/>
        <stp>EBOND_LDN|8596851</stp>
        <stp>-20268</stp>
        <stp>RMDS</stp>
        <stp/>
        <stp/>
        <tr r="I387" s="1"/>
      </tp>
    </main>
    <main first="bloomberg.rtd">
      <tp>
        <v>101.125</v>
        <stp/>
        <stp>##V3_BDPV12</stp>
        <stp>DE000A1R0683 @CBKG Corp</stp>
        <stp>ask</stp>
        <stp>[AutoPrice 28.xlsm]front!R784C13</stp>
        <tr r="M784" s="1"/>
      </tp>
    </main>
    <main first="connect.rtdsub">
      <tp t="s">
        <v>b</v>
        <stp/>
        <stp>EBOND_LDN|3111849</stp>
        <stp>-20268</stp>
        <stp>RMDS</stp>
        <stp/>
        <stp/>
        <tr r="I1221" s="1"/>
      </tp>
      <tp t="s">
        <v>bb</v>
        <stp/>
        <stp>EBOND_LDN|8711319</stp>
        <stp>-20268</stp>
        <stp>RMDS</stp>
        <stp/>
        <stp/>
        <tr r="I215" s="1"/>
      </tp>
      <tp t="s">
        <v>on</v>
        <stp/>
        <stp>EBOND_LDN|3111849</stp>
        <stp>-20271</stp>
        <stp>RMDS</stp>
        <stp/>
        <stp/>
        <tr r="K1221" s="1"/>
      </tp>
      <tp t="s">
        <v>.2</v>
        <stp/>
        <stp>EBOND_LDN|3111849</stp>
        <stp>-20270</stp>
        <stp>RMDS</stp>
        <stp/>
        <stp/>
        <tr r="J1221" s="1"/>
      </tp>
      <tp t="s">
        <v>1</v>
        <stp/>
        <stp>EBOND_LDN|8711319</stp>
        <stp>-20270</stp>
        <stp>RMDS</stp>
        <stp/>
        <stp/>
        <tr r="J215" s="1"/>
      </tp>
      <tp t="s">
        <v>on</v>
        <stp/>
        <stp>EBOND_LDN|8711319</stp>
        <stp>-20271</stp>
        <stp>RMDS</stp>
        <stp/>
        <stp/>
        <tr r="K215" s="1"/>
      </tp>
      <tp t="s">
        <v>.2</v>
        <stp/>
        <stp>EBOND_LDN|8801428</stp>
        <stp>-20270</stp>
        <stp>RMDS</stp>
        <stp/>
        <stp/>
        <tr r="J1169" s="1"/>
      </tp>
      <tp t="s">
        <v>on</v>
        <stp/>
        <stp>EBOND_LDN|8801428</stp>
        <stp>-20271</stp>
        <stp>RMDS</stp>
        <stp/>
        <stp/>
        <tr r="K1169" s="1"/>
      </tp>
      <tp t="s">
        <v>bb</v>
        <stp/>
        <stp>EBOND_LDN|8801428</stp>
        <stp>-20268</stp>
        <stp>RMDS</stp>
        <stp/>
        <stp/>
        <tr r="I1169" s="1"/>
      </tp>
      <tp>
        <v>51.486028244617003</v>
        <stp/>
        <stp>EBOND_LDN|8576437</stp>
        <stp>-18560</stp>
        <stp>RMDS</stp>
        <stp/>
        <stp/>
        <tr r="AR951" s="1"/>
      </tp>
      <tp>
        <v>22.747506943314999</v>
        <stp/>
        <stp>EBOND_LDN|8576437</stp>
        <stp>-18562</stp>
        <stp>RMDS</stp>
        <stp/>
        <stp/>
        <tr r="AS951" s="1"/>
      </tp>
      <tp>
        <v>73.442741455787996</v>
        <stp/>
        <stp>EBOND_LDN|2076127</stp>
        <stp>-18560</stp>
        <stp>RMDS</stp>
        <stp/>
        <stp/>
        <tr r="AR617" s="1"/>
      </tp>
      <tp>
        <v>69.990888459291</v>
        <stp/>
        <stp>EBOND_LDN|2076127</stp>
        <stp>-18562</stp>
        <stp>RMDS</stp>
        <stp/>
        <stp/>
        <tr r="AS617" s="1"/>
      </tp>
      <tp>
        <v>49.618837150730997</v>
        <stp/>
        <stp>EBOND_LDN|6106700</stp>
        <stp>-18562</stp>
        <stp>RMDS</stp>
        <stp/>
        <stp/>
        <tr r="AS197" s="1"/>
      </tp>
      <tp>
        <v>97.026255725132003</v>
        <stp/>
        <stp>EBOND_LDN|9036813</stp>
        <stp>-18562</stp>
        <stp>RMDS</stp>
        <stp/>
        <stp/>
        <tr r="AS652" s="1"/>
      </tp>
      <tp>
        <v>59.301233564584997</v>
        <stp/>
        <stp>EBOND_LDN|6106700</stp>
        <stp>-18560</stp>
        <stp>RMDS</stp>
        <stp/>
        <stp/>
        <tr r="AR197" s="1"/>
      </tp>
      <tp>
        <v>100.373316058637</v>
        <stp/>
        <stp>EBOND_LDN|9036813</stp>
        <stp>-18560</stp>
        <stp>RMDS</stp>
        <stp/>
        <stp/>
        <tr r="AR652" s="1"/>
      </tp>
      <tp>
        <v>58.219425503735998</v>
        <stp/>
        <stp>EBOND_LDN|8496929</stp>
        <stp>-18560</stp>
        <stp>RMDS</stp>
        <stp/>
        <stp/>
        <tr r="AR1042" s="1"/>
      </tp>
      <tp>
        <v>22.323555876225001</v>
        <stp/>
        <stp>EBOND_LDN|8496929</stp>
        <stp>-18562</stp>
        <stp>RMDS</stp>
        <stp/>
        <stp/>
        <tr r="AS1042" s="1"/>
      </tp>
      <tp>
        <v>109.07562573480401</v>
        <stp/>
        <stp>EBOND_LDN|9586908</stp>
        <stp>-18562</stp>
        <stp>RMDS</stp>
        <stp/>
        <stp/>
        <tr r="AS292" s="1"/>
      </tp>
      <tp>
        <v>115.09946079447</v>
        <stp/>
        <stp>EBOND_LDN|9586908</stp>
        <stp>-18560</stp>
        <stp>RMDS</stp>
        <stp/>
        <stp/>
        <tr r="AR292" s="1"/>
      </tp>
      <tp>
        <v>166.88510815542301</v>
        <stp/>
        <stp>EBOND_LDN|9487248</stp>
        <stp>-18562</stp>
        <stp>RMDS</stp>
        <stp/>
        <stp/>
        <tr r="AS232" s="1"/>
      </tp>
      <tp>
        <v>173.077383153433</v>
        <stp/>
        <stp>EBOND_LDN|9487248</stp>
        <stp>-18560</stp>
        <stp>RMDS</stp>
        <stp/>
        <stp/>
        <tr r="AR232" s="1"/>
      </tp>
      <tp>
        <v>0</v>
        <stp/>
        <stp>EBOND_LDN|8297219</stp>
        <stp>-18560</stp>
        <stp>RMDS</stp>
        <stp/>
        <stp/>
        <tr r="AR188" s="1"/>
      </tp>
      <tp>
        <v>0</v>
        <stp/>
        <stp>EBOND_LDN|8297219</stp>
        <stp>-18562</stp>
        <stp>RMDS</stp>
        <stp/>
        <stp/>
        <tr r="AS188" s="1"/>
      </tp>
      <tp t="s">
        <v>bb</v>
        <stp/>
        <stp>EBOND_LDN|8980150</stp>
        <stp>-20268</stp>
        <stp>RMDS</stp>
        <stp/>
        <stp/>
        <tr r="I858" s="1"/>
      </tp>
      <tp t="s">
        <v>0.25</v>
        <stp/>
        <stp>EBOND_LDN|8980150</stp>
        <stp>-20270</stp>
        <stp>RMDS</stp>
        <stp/>
        <stp/>
        <tr r="J858" s="1"/>
      </tp>
      <tp t="s">
        <v>on</v>
        <stp/>
        <stp>EBOND_LDN|8980150</stp>
        <stp>-20271</stp>
        <stp>RMDS</stp>
        <stp/>
        <stp/>
        <tr r="K858" s="1"/>
      </tp>
      <tp>
        <v>165.07998178986</v>
        <stp/>
        <stp>EBOND_LDN|9077637</stp>
        <stp>-18560</stp>
        <stp>RMDS</stp>
        <stp/>
        <stp/>
        <tr r="AR169" s="1"/>
      </tp>
      <tp>
        <v>130.99215754103699</v>
        <stp/>
        <stp>EBOND_LDN|9077637</stp>
        <stp>-18562</stp>
        <stp>RMDS</stp>
        <stp/>
        <stp/>
        <tr r="AS169" s="1"/>
      </tp>
      <tp>
        <v>83.003763677120006</v>
        <stp/>
        <stp>EBOND_LDN|8967526</stp>
        <stp>-18560</stp>
        <stp>RMDS</stp>
        <stp/>
        <stp/>
        <tr r="AR618" s="1"/>
      </tp>
      <tp>
        <v>78.867248354069005</v>
        <stp/>
        <stp>EBOND_LDN|8967526</stp>
        <stp>-18562</stp>
        <stp>RMDS</stp>
        <stp/>
        <stp/>
        <tr r="AS618" s="1"/>
      </tp>
      <tp>
        <v>127.143156981678</v>
        <stp/>
        <stp>EBOND_LDN|4477617</stp>
        <stp>-18562</stp>
        <stp>RMDS</stp>
        <stp/>
        <stp/>
        <tr r="AS547" s="1"/>
      </tp>
      <tp>
        <v>133.76077435447999</v>
        <stp/>
        <stp>EBOND_LDN|4477617</stp>
        <stp>-18560</stp>
        <stp>RMDS</stp>
        <stp/>
        <stp/>
        <tr r="AR547" s="1"/>
      </tp>
      <tp t="s">
        <v>m</v>
        <stp/>
        <stp>EBOND_LDN|8000958</stp>
        <stp>-20268</stp>
        <stp>RMDS</stp>
        <stp/>
        <stp/>
        <tr r="I332" s="1"/>
      </tp>
      <tp>
        <v>132.33118600385501</v>
        <stp/>
        <stp>EBOND_LDN|4107400</stp>
        <stp>-18562</stp>
        <stp>RMDS</stp>
        <stp/>
        <stp/>
        <tr r="AS160" s="1"/>
      </tp>
      <tp>
        <v>176.24795875915601</v>
        <stp/>
        <stp>EBOND_LDN|4107400</stp>
        <stp>-18560</stp>
        <stp>RMDS</stp>
        <stp/>
        <stp/>
        <tr r="AR160" s="1"/>
      </tp>
      <tp t="s">
        <v>on</v>
        <stp/>
        <stp>EBOND_LDN|8000958</stp>
        <stp>-20271</stp>
        <stp>RMDS</stp>
        <stp/>
        <stp/>
        <tr r="K332" s="1"/>
      </tp>
      <tp>
        <v>136.494262830933</v>
        <stp/>
        <stp>EBOND_LDN|9237953</stp>
        <stp>-18560</stp>
        <stp>RMDS</stp>
        <stp/>
        <stp/>
        <tr r="AR327" s="1"/>
      </tp>
      <tp t="s">
        <v>0.15</v>
        <stp/>
        <stp>EBOND_LDN|8000958</stp>
        <stp>-20270</stp>
        <stp>RMDS</stp>
        <stp/>
        <stp/>
        <tr r="J332" s="1"/>
      </tp>
      <tp>
        <v>124.243434311017</v>
        <stp/>
        <stp>EBOND_LDN|9237953</stp>
        <stp>-18562</stp>
        <stp>RMDS</stp>
        <stp/>
        <stp/>
        <tr r="AS327" s="1"/>
      </tp>
      <tp>
        <v>23.796781276604001</v>
        <stp/>
        <stp>EBOND_LDN|6967196</stp>
        <stp>-18562</stp>
        <stp>RMDS</stp>
        <stp/>
        <stp/>
        <tr r="AS611" s="1"/>
      </tp>
      <tp>
        <v>41.088596471126998</v>
        <stp/>
        <stp>EBOND_LDN|6967196</stp>
        <stp>-18560</stp>
        <stp>RMDS</stp>
        <stp/>
        <stp/>
        <tr r="AR611" s="1"/>
      </tp>
      <tp t="s">
        <v>b</v>
        <stp/>
        <stp>EBOND_LDN|6490171</stp>
        <stp>-20268</stp>
        <stp>RMDS</stp>
        <stp/>
        <stp/>
        <tr r="I968" s="1"/>
      </tp>
      <tp t="s">
        <v>on</v>
        <stp/>
        <stp>EBOND_LDN|6490171</stp>
        <stp>-20271</stp>
        <stp>RMDS</stp>
        <stp/>
        <stp/>
        <tr r="K968" s="1"/>
      </tp>
      <tp t="s">
        <v>0.5</v>
        <stp/>
        <stp>EBOND_LDN|6490171</stp>
        <stp>-20270</stp>
        <stp>RMDS</stp>
        <stp/>
        <stp/>
        <tr r="J968" s="1"/>
      </tp>
      <tp>
        <v>83.926092633435999</v>
        <stp/>
        <stp>EBOND_LDN|5457075</stp>
        <stp>-18560</stp>
        <stp>RMDS</stp>
        <stp/>
        <stp/>
        <tr r="AR631" s="1"/>
      </tp>
      <tp>
        <v>78.429903308061995</v>
        <stp/>
        <stp>EBOND_LDN|5457075</stp>
        <stp>-18562</stp>
        <stp>RMDS</stp>
        <stp/>
        <stp/>
        <tr r="AS631" s="1"/>
      </tp>
      <tp t="s">
        <v>m</v>
        <stp/>
        <stp>EBOND_LDN|9483240</stp>
        <stp>-20268</stp>
        <stp>RMDS</stp>
        <stp/>
        <stp/>
        <tr r="I113" s="1"/>
      </tp>
      <tp t="s">
        <v>1</v>
        <stp/>
        <stp>EBOND_LDN|9483240</stp>
        <stp>-20270</stp>
        <stp>RMDS</stp>
        <stp/>
        <stp/>
        <tr r="J113" s="1"/>
      </tp>
      <tp t="s">
        <v>on</v>
        <stp/>
        <stp>EBOND_LDN|9483240</stp>
        <stp>-20271</stp>
        <stp>RMDS</stp>
        <stp/>
        <stp/>
        <tr r="K113" s="1"/>
      </tp>
      <tp>
        <v>125.824168950162</v>
        <stp/>
        <stp>EBOND_LDN|8974587</stp>
        <stp>-18562</stp>
        <stp>RMDS</stp>
        <stp/>
        <stp/>
        <tr r="AS1049" s="1"/>
      </tp>
      <tp>
        <v>135.98923176826801</v>
        <stp/>
        <stp>EBOND_LDN|8974587</stp>
        <stp>-18560</stp>
        <stp>RMDS</stp>
        <stp/>
        <stp/>
        <tr r="AR1049" s="1"/>
      </tp>
      <tp>
        <v>173.28102929331601</v>
        <stp/>
        <stp>EBOND_LDN|9674517</stp>
        <stp>-18560</stp>
        <stp>RMDS</stp>
        <stp/>
        <stp/>
        <tr r="AR251" s="1"/>
      </tp>
      <tp>
        <v>168.680022812815</v>
        <stp/>
        <stp>EBOND_LDN|9674517</stp>
        <stp>-18562</stp>
        <stp>RMDS</stp>
        <stp/>
        <stp/>
        <tr r="AS251" s="1"/>
      </tp>
      <tp t="s">
        <v>on</v>
        <stp/>
        <stp>EBOND_LDN|2003038</stp>
        <stp>-20271</stp>
        <stp>RMDS</stp>
        <stp/>
        <stp/>
        <tr r="K13" s="1"/>
      </tp>
      <tp t="s">
        <v>.15</v>
        <stp/>
        <stp>EBOND_LDN|2003038</stp>
        <stp>-20270</stp>
        <stp>RMDS</stp>
        <stp/>
        <stp/>
        <tr r="J13" s="1"/>
      </tp>
      <tp t="s">
        <v>b</v>
        <stp/>
        <stp>EBOND_LDN|2003038</stp>
        <stp>-20268</stp>
        <stp>RMDS</stp>
        <stp/>
        <stp/>
        <tr r="I13" s="1"/>
      </tp>
      <tp t="s">
        <v>.2</v>
        <stp/>
        <stp>EBOND_LDN|9983910</stp>
        <stp>-20270</stp>
        <stp>RMDS</stp>
        <stp/>
        <stp/>
        <tr r="J1171" s="1"/>
      </tp>
      <tp t="s">
        <v>on</v>
        <stp/>
        <stp>EBOND_LDN|9983910</stp>
        <stp>-20271</stp>
        <stp>RMDS</stp>
        <stp/>
        <stp/>
        <tr r="K1171" s="1"/>
      </tp>
      <tp t="s">
        <v>m</v>
        <stp/>
        <stp>EBOND_LDN|8383970</stp>
        <stp>-20268</stp>
        <stp>RMDS</stp>
        <stp/>
        <stp/>
        <tr r="I152" s="1"/>
      </tp>
      <tp t="s">
        <v>bb</v>
        <stp/>
        <stp>EBOND_LDN|9983910</stp>
        <stp>-20268</stp>
        <stp>RMDS</stp>
        <stp/>
        <stp/>
        <tr r="I1171" s="1"/>
      </tp>
      <tp t="s">
        <v>1</v>
        <stp/>
        <stp>EBOND_LDN|8383970</stp>
        <stp>-20270</stp>
        <stp>RMDS</stp>
        <stp/>
        <stp/>
        <tr r="J152" s="1"/>
      </tp>
      <tp t="s">
        <v>on</v>
        <stp/>
        <stp>EBOND_LDN|8383970</stp>
        <stp>-20271</stp>
        <stp>RMDS</stp>
        <stp/>
        <stp/>
        <tr r="K152" s="1"/>
      </tp>
      <tp>
        <v>113.641509682791</v>
        <stp/>
        <stp>EBOND_LDN|2384408</stp>
        <stp>-18560</stp>
        <stp>RMDS</stp>
        <stp/>
        <stp/>
        <tr r="AR353" s="1"/>
      </tp>
      <tp>
        <v>96.381412789940001</v>
        <stp/>
        <stp>EBOND_LDN|2384408</stp>
        <stp>-18562</stp>
        <stp>RMDS</stp>
        <stp/>
        <stp/>
        <tr r="AS353" s="1"/>
      </tp>
      <tp>
        <v>124.562718531662</v>
        <stp/>
        <stp>EBOND_LDN|9505370</stp>
        <stp>-18560</stp>
        <stp>RMDS</stp>
        <stp/>
        <stp/>
        <tr r="AR633" s="1"/>
      </tp>
      <tp>
        <v>120.564767670983</v>
        <stp/>
        <stp>EBOND_LDN|9505370</stp>
        <stp>-18562</stp>
        <stp>RMDS</stp>
        <stp/>
        <stp/>
        <tr r="AS633" s="1"/>
      </tp>
      <tp>
        <v>154.058428717694</v>
        <stp/>
        <stp>EBOND_LDN|8035033</stp>
        <stp>-18560</stp>
        <stp>RMDS</stp>
        <stp/>
        <stp/>
        <tr r="AR350" s="1"/>
      </tp>
      <tp>
        <v>149.256672334922</v>
        <stp/>
        <stp>EBOND_LDN|8035033</stp>
        <stp>-18562</stp>
        <stp>RMDS</stp>
        <stp/>
        <stp/>
        <tr r="AS350" s="1"/>
      </tp>
      <tp>
        <v>168.735699392225</v>
        <stp/>
        <stp>EBOND_LDN|9535193</stp>
        <stp>-18562</stp>
        <stp>RMDS</stp>
        <stp/>
        <stp/>
        <tr r="AS734" s="1"/>
      </tp>
      <tp>
        <v>174.35126018077199</v>
        <stp/>
        <stp>EBOND_LDN|9535193</stp>
        <stp>-18560</stp>
        <stp>RMDS</stp>
        <stp/>
        <stp/>
        <tr r="AR734" s="1"/>
      </tp>
      <tp>
        <v>70.018408118153005</v>
        <stp/>
        <stp>EBOND_LDN|6985868</stp>
        <stp>-18560</stp>
        <stp>RMDS</stp>
        <stp/>
        <stp/>
        <tr r="AR953" s="1"/>
      </tp>
      <tp>
        <v>42.279179627361003</v>
        <stp/>
        <stp>EBOND_LDN|6985868</stp>
        <stp>-18562</stp>
        <stp>RMDS</stp>
        <stp/>
        <stp/>
        <tr r="AS953" s="1"/>
      </tp>
      <tp>
        <v>68.879987605495003</v>
        <stp/>
        <stp>EBOND_LDN|9545574</stp>
        <stp>-18560</stp>
        <stp>RMDS</stp>
        <stp/>
        <stp/>
        <tr r="AR1043" s="1"/>
      </tp>
      <tp>
        <v>46.306145509914003</v>
        <stp/>
        <stp>EBOND_LDN|9545574</stp>
        <stp>-18562</stp>
        <stp>RMDS</stp>
        <stp/>
        <stp/>
        <tr r="AS1043" s="1"/>
      </tp>
      <tp>
        <v>38.651548191315001</v>
        <stp/>
        <stp>EBOND_LDN|6275447</stp>
        <stp>-18560</stp>
        <stp>RMDS</stp>
        <stp/>
        <stp/>
        <tr r="AR392" s="1"/>
      </tp>
      <tp>
        <v>-73.323206160138994</v>
        <stp/>
        <stp>EBOND_LDN|6275447</stp>
        <stp>-18562</stp>
        <stp>RMDS</stp>
        <stp/>
        <stp/>
        <tr r="AS392" s="1"/>
      </tp>
      <tp>
        <v>38.058044830595001</v>
        <stp/>
        <stp>EBOND_LDN|8315921</stp>
        <stp>-18562</stp>
        <stp>RMDS</stp>
        <stp/>
        <stp/>
        <tr r="AS443" s="1"/>
      </tp>
      <tp t="s">
        <v>on</v>
        <stp/>
        <stp>EBOND_LDN|8692871</stp>
        <stp>-20271</stp>
        <stp>RMDS</stp>
        <stp/>
        <stp/>
        <tr r="K908" s="1"/>
      </tp>
      <tp t="s">
        <v>0.3</v>
        <stp/>
        <stp>EBOND_LDN|8692871</stp>
        <stp>-20270</stp>
        <stp>RMDS</stp>
        <stp/>
        <stp/>
        <tr r="J908" s="1"/>
      </tp>
      <tp>
        <v>61.060047807501</v>
        <stp/>
        <stp>EBOND_LDN|8315921</stp>
        <stp>-18560</stp>
        <stp>RMDS</stp>
        <stp/>
        <stp/>
        <tr r="AR443" s="1"/>
      </tp>
      <tp>
        <v>185.870734488696</v>
        <stp/>
        <stp>EBOND_LDN|3935313</stp>
        <stp>-18562</stp>
        <stp>RMDS</stp>
        <stp/>
        <stp/>
        <tr r="AS83" s="1"/>
      </tp>
      <tp>
        <v>61.045421272890003</v>
        <stp/>
        <stp>EBOND_LDN|6135693</stp>
        <stp>-18562</stp>
        <stp>RMDS</stp>
        <stp/>
        <stp/>
        <tr r="AS430" s="1"/>
      </tp>
      <tp t="s">
        <v>b</v>
        <stp/>
        <stp>EBOND_LDN|8692871</stp>
        <stp>-20268</stp>
        <stp>RMDS</stp>
        <stp/>
        <stp/>
        <tr r="I908" s="1"/>
      </tp>
      <tp>
        <v>283.64232569545902</v>
        <stp/>
        <stp>EBOND_LDN|3935313</stp>
        <stp>-18560</stp>
        <stp>RMDS</stp>
        <stp/>
        <stp/>
        <tr r="AR83" s="1"/>
      </tp>
      <tp>
        <v>72.177243364218995</v>
        <stp/>
        <stp>EBOND_LDN|6135693</stp>
        <stp>-18560</stp>
        <stp>RMDS</stp>
        <stp/>
        <stp/>
        <tr r="AR430" s="1"/>
      </tp>
      <tp t="s">
        <v>m</v>
        <stp/>
        <stp>EBOND_LDN|5612039</stp>
        <stp>-20268</stp>
        <stp>RMDS</stp>
        <stp/>
        <stp/>
        <tr r="I117" s="1"/>
      </tp>
      <tp t="s">
        <v>on</v>
        <stp/>
        <stp>EBOND_LDN|5612039</stp>
        <stp>-20271</stp>
        <stp>RMDS</stp>
        <stp/>
        <stp/>
        <tr r="K117" s="1"/>
      </tp>
      <tp t="s">
        <v>1</v>
        <stp/>
        <stp>EBOND_LDN|5612039</stp>
        <stp>-20270</stp>
        <stp>RMDS</stp>
        <stp/>
        <stp/>
        <tr r="J117" s="1"/>
      </tp>
    </main>
    <main first="bloomberg.rtd">
      <tp t="s">
        <v>11/06/2014</v>
        <stp/>
        <stp>##V3_BDPV12</stp>
        <stp>XS0733071632 @bgn Corp</stp>
        <stp>LAST_UPDATE</stp>
        <stp>[AutoPrice 28.xlsm]front!R154C15</stp>
        <tr r="O154" s="1"/>
      </tp>
      <tp t="s">
        <v>11/06/2014</v>
        <stp/>
        <stp>##V3_BDPV12</stp>
        <stp>XS1035001921 @bgn Corp</stp>
        <stp>LAST_UPDATE</stp>
        <stp>[AutoPrice 28.xlsm]front!R804C15</stp>
        <tr r="O804" s="1"/>
      </tp>
      <tp t="s">
        <v>07:01:51</v>
        <stp/>
        <stp>##V3_BDPV12</stp>
        <stp>XS0833631343 @bgn Corp</stp>
        <stp>LAST_UPDATE</stp>
        <stp>[AutoPrice 28.xlsm]front!R423C15</stp>
        <tr r="O423" s="1"/>
      </tp>
      <tp t="s">
        <v>07:01:51</v>
        <stp/>
        <stp>##V3_BDPV12</stp>
        <stp>XS1045386494 @bgn Corp</stp>
        <stp>LAST_UPDATE</stp>
        <stp>[AutoPrice 28.xlsm]front!R472C15</stp>
        <tr r="O472" s="1"/>
      </tp>
      <tp t="s">
        <v>07:01:51</v>
        <stp/>
        <stp>##V3_BDPV12</stp>
        <stp>XS0942756445 @bgn Corp</stp>
        <stp>LAST_UPDATE</stp>
        <stp>[AutoPrice 28.xlsm]front!R390C15</stp>
        <tr r="O390" s="1"/>
      </tp>
      <tp t="s">
        <v>07:01:49</v>
        <stp/>
        <stp>##V3_BDPV12</stp>
        <stp>XS0751937185 @bgn Corp</stp>
        <stp>LAST_UPDATE</stp>
        <stp>[AutoPrice 28.xlsm]front!R577C15</stp>
        <tr r="O577" s="1"/>
      </tp>
      <tp t="s">
        <v>11/06/2014</v>
        <stp/>
        <stp>##V3_BDPV12</stp>
        <stp>XS0547796077 @bgn Corp</stp>
        <stp>LAST_UPDATE</stp>
        <stp>[AutoPrice 28.xlsm]front!R222C15</stp>
        <tr r="O222" s="1"/>
      </tp>
      <tp t="s">
        <v>07:01:31</v>
        <stp/>
        <stp>##V3_BDPV12</stp>
        <stp>XS0361244667 @bgn Corp</stp>
        <stp>LAST_UPDATE</stp>
        <stp>[AutoPrice 28.xlsm]front!R271C15</stp>
        <tr r="O271" s="1"/>
      </tp>
      <tp t="s">
        <v>07:01:28</v>
        <stp/>
        <stp>##V3_BDPV12</stp>
        <stp>XS0410303647 @bgn Corp</stp>
        <stp>LAST_UPDATE</stp>
        <stp>[AutoPrice 28.xlsm]front!R344C15</stp>
        <tr r="O344" s="1"/>
      </tp>
      <tp t="s">
        <v>11/06/2014</v>
        <stp/>
        <stp>##V3_BDPV12</stp>
        <stp>XS0147306301 @bgn Corp</stp>
        <stp>LAST_UPDATE</stp>
        <stp>[AutoPrice 28.xlsm]front!R125C15</stp>
        <tr r="O125" s="1"/>
      </tp>
      <tp t="s">
        <v>11/06/2014</v>
        <stp/>
        <stp>##V3_BDPV12</stp>
        <stp>XS0972165681 @bgn Corp</stp>
        <stp>LAST_UPDATE</stp>
        <stp>[AutoPrice 28.xlsm]front!R225C15</stp>
        <tr r="O225" s="1"/>
      </tp>
      <tp t="s">
        <v>#N/A N/A</v>
        <stp/>
        <stp>##V3_BDPV12</stp>
        <stp>XS0367884375 @bgn Corp</stp>
        <stp>LAST_UPDATE</stp>
        <stp>[AutoPrice 28.xlsm]front!R266C15</stp>
        <tr r="O266" s="1"/>
      </tp>
      <tp t="s">
        <v>07:01:27</v>
        <stp/>
        <stp>##V3_BDPV12</stp>
        <stp>XS0756457833 @bgn Corp</stp>
        <stp>LAST_UPDATE</stp>
        <stp>[AutoPrice 28.xlsm]front!R825C15</stp>
        <tr r="O825" s="1"/>
      </tp>
      <tp t="s">
        <v>07:01:51</v>
        <stp/>
        <stp>##V3_BDPV12</stp>
        <stp>XS0606202454 @bgn Corp</stp>
        <stp>LAST_UPDATE</stp>
        <stp>[AutoPrice 28.xlsm]front!R582C15</stp>
        <tr r="O582" s="1"/>
      </tp>
      <tp t="s">
        <v>11/06/2014</v>
        <stp/>
        <stp>##V3_BDPV12</stp>
        <stp>XS1075995768 @bgn Corp</stp>
        <stp>LAST_UPDATE</stp>
        <stp>[AutoPrice 28.xlsm]front!R523C15</stp>
        <tr r="O523" s="1"/>
      </tp>
      <tp t="s">
        <v>07:01:27</v>
        <stp/>
        <stp>##V3_BDPV12</stp>
        <stp>XS0557897203 @bgn Corp</stp>
        <stp>LAST_UPDATE</stp>
        <stp>[AutoPrice 28.xlsm]front!R258C15</stp>
        <tr r="O258" s="1"/>
      </tp>
      <tp t="s">
        <v>07:01:54</v>
        <stp/>
        <stp>##V3_BDPV12</stp>
        <stp>XS0632241112 @bgn Corp</stp>
        <stp>LAST_UPDATE</stp>
        <stp>[AutoPrice 28.xlsm]front!R464C15</stp>
        <tr r="O464" s="1"/>
      </tp>
      <tp t="s">
        <v>07:01:54</v>
        <stp/>
        <stp>##V3_BDPV12</stp>
        <stp>XS0933241456 @bgn Corp</stp>
        <stp>LAST_UPDATE</stp>
        <stp>[AutoPrice 28.xlsm]front!R702C15</stp>
        <tr r="O702" s="1"/>
      </tp>
      <tp t="s">
        <v>07:01:27</v>
        <stp/>
        <stp>##V3_BDPV12</stp>
        <stp>XS0800572454 @bgn Corp</stp>
        <stp>LAST_UPDATE</stp>
        <stp>[AutoPrice 28.xlsm]front!R435C15</stp>
        <tr r="O435" s="1"/>
      </tp>
      <tp t="s">
        <v>11/06/2014</v>
        <stp/>
        <stp>##V3_BDPV12</stp>
        <stp>XS0052067583 @bgn Corp</stp>
        <stp>LAST_UPDATE</stp>
        <stp>[AutoPrice 28.xlsm]front!R606C15</stp>
        <tr r="O606" s="1"/>
      </tp>
      <tp t="s">
        <v>07:01:48</v>
        <stp/>
        <stp>##V3_BDPV12</stp>
        <stp>XS0236951207 @bgn Corp</stp>
        <stp>LAST_UPDATE</stp>
        <stp>[AutoPrice 28.xlsm]front!R501C15</stp>
        <tr r="O501" s="1"/>
      </tp>
      <tp t="s">
        <v>07:01:56</v>
        <stp/>
        <stp>##V3_BDPV12</stp>
        <stp>XS0934191114 @bgn Corp</stp>
        <stp>LAST_UPDATE</stp>
        <stp>[AutoPrice 28.xlsm]front!R427C15</stp>
        <tr r="O427" s="1"/>
      </tp>
      <tp t="s">
        <v>07:01:56</v>
        <stp/>
        <stp>##V3_BDPV12</stp>
        <stp>XS0241946630 @bgn Corp</stp>
        <stp>LAST_UPDATE</stp>
        <stp>[AutoPrice 28.xlsm]front!R686C15</stp>
        <tr r="O686" s="1"/>
      </tp>
      <tp t="s">
        <v>07:01:27</v>
        <stp/>
        <stp>##V3_BDPV12</stp>
        <stp>XS0432071131 @bgn Corp</stp>
        <stp>LAST_UPDATE</stp>
        <stp>[AutoPrice 28.xlsm]front!R198C15</stp>
        <tr r="O198" s="1"/>
      </tp>
      <tp t="s">
        <v>07:01:28</v>
        <stp/>
        <stp>##V3_BDPV12</stp>
        <stp>XS0456567055 @bgn Corp</stp>
        <stp>LAST_UPDATE</stp>
        <stp>[AutoPrice 28.xlsm]front!R490C15</stp>
        <tr r="O490" s="1"/>
      </tp>
      <tp t="s">
        <v>07:01:28</v>
        <stp/>
        <stp>##V3_BDPV12</stp>
        <stp>XS1030851791 @bgn Corp</stp>
        <stp>LAST_UPDATE</stp>
        <stp>[AutoPrice 28.xlsm]front!R517C15</stp>
        <tr r="O517" s="1"/>
      </tp>
      <tp t="s">
        <v>07:01:27</v>
        <stp/>
        <stp>##V3_BDPV12</stp>
        <stp>XS0974375130 @bgn Corp</stp>
        <stp>LAST_UPDATE</stp>
        <stp>[AutoPrice 28.xlsm]front!R713C15</stp>
        <tr r="O713" s="1"/>
      </tp>
      <tp t="s">
        <v>11/06/2014</v>
        <stp/>
        <stp>##V3_BDPV12</stp>
        <stp>XS1052677892 @bgn Corp</stp>
        <stp>LAST_UPDATE</stp>
        <stp>[AutoPrice 28.xlsm]front!R917C15</stp>
        <tr r="O917" s="1"/>
      </tp>
      <tp t="s">
        <v>07:01:31</v>
        <stp/>
        <stp>##V3_BDPV12</stp>
        <stp>XS0746276335 @bgn Corp</stp>
        <stp>LAST_UPDATE</stp>
        <stp>[AutoPrice 28.xlsm]front!R692C15</stp>
        <tr r="O692" s="1"/>
      </tp>
      <tp t="s">
        <v>07:01:26</v>
        <stp/>
        <stp>##V3_BDPV12</stp>
        <stp>XS0850057588 @bgn Corp</stp>
        <stp>LAST_UPDATE</stp>
        <stp>[AutoPrice 28.xlsm]front!R616C15</stp>
        <tr r="O616" s="1"/>
      </tp>
      <tp t="s">
        <v>11/06/2014</v>
        <stp/>
        <stp>##V3_BDPV12</stp>
        <stp>XS1040506112 @bgn Corp</stp>
        <stp>LAST_UPDATE</stp>
        <stp>[AutoPrice 28.xlsm]front!R226C15</stp>
        <tr r="O226" s="1"/>
      </tp>
      <tp t="s">
        <v>07:01:28</v>
        <stp/>
        <stp>##V3_BDPV12</stp>
        <stp>XS0702452995 @bgn Corp</stp>
        <stp>LAST_UPDATE</stp>
        <stp>[AutoPrice 28.xlsm]front!R895C15</stp>
        <tr r="O895" s="1"/>
      </tp>
      <tp t="s">
        <v>07:01:26</v>
        <stp/>
        <stp>##V3_BDPV12</stp>
        <stp>XS0834371469 @bgn Corp</stp>
        <stp>LAST_UPDATE</stp>
        <stp>[AutoPrice 28.xlsm]front!R306C15</stp>
        <tr r="O306" s="1"/>
      </tp>
      <tp t="s">
        <v>11/06/2014</v>
        <stp/>
        <stp>##V3_BDPV12</stp>
        <stp>XS0576395478 @bgn Corp</stp>
        <stp>LAST_UPDATE</stp>
        <stp>[AutoPrice 28.xlsm]front!R176C15</stp>
        <tr r="O176" s="1"/>
      </tp>
      <tp t="s">
        <v>11/06/2014</v>
        <stp/>
        <stp>##V3_BDPV12</stp>
        <stp>XS0321640301 @bgn Corp</stp>
        <stp>LAST_UPDATE</stp>
        <stp>[AutoPrice 28.xlsm]front!R158C15</stp>
        <tr r="O158" s="1"/>
      </tp>
      <tp t="s">
        <v>07:01:04</v>
        <stp/>
        <stp>##V3_BDPV12</stp>
        <stp>XS0253627136 @bgn Corp</stp>
        <stp>LAST_UPDATE</stp>
        <stp>[AutoPrice 28.xlsm]front!R143C15</stp>
        <tr r="O143" s="1"/>
      </tp>
      <tp t="s">
        <v>07:01:57</v>
        <stp/>
        <stp>##V3_BDPV12</stp>
        <stp>XS1017833242 @bgn Corp</stp>
        <stp>LAST_UPDATE</stp>
        <stp>[AutoPrice 28.xlsm]front!R936C15</stp>
        <tr r="O936" s="1"/>
      </tp>
      <tp t="s">
        <v>07:01:50</v>
        <stp/>
        <stp>##V3_BDPV12</stp>
        <stp>XS0731681556 @bgn Corp</stp>
        <stp>LAST_UPDATE</stp>
        <stp>[AutoPrice 28.xlsm]front!R897C15</stp>
        <tr r="O897" s="1"/>
      </tp>
      <tp t="s">
        <v>07:01:39</v>
        <stp/>
        <stp>##V3_BDPV12</stp>
        <stp>XS1070075988 @bgn Corp</stp>
        <stp>LAST_UPDATE</stp>
        <stp>[AutoPrice 28.xlsm]front!R508C15</stp>
        <tr r="O508" s="1"/>
      </tp>
      <tp t="s">
        <v>07:01:54</v>
        <stp/>
        <stp>##V3_BDPV12</stp>
        <stp>XS0608392550 @bgn Corp</stp>
        <stp>LAST_UPDATE</stp>
        <stp>[AutoPrice 28.xlsm]front!R131C15</stp>
        <tr r="O131" s="1"/>
      </tp>
      <tp t="s">
        <v>11/06/2014</v>
        <stp/>
        <stp>##V3_BDPV12</stp>
        <stp>XS0972165848 @bgn Corp</stp>
        <stp>LAST_UPDATE</stp>
        <stp>[AutoPrice 28.xlsm]front!R664C15</stp>
        <tr r="O664" s="1"/>
      </tp>
      <tp t="s">
        <v>11/06/2014</v>
        <stp/>
        <stp>##V3_BDPV12</stp>
        <stp>XS0765564827 @bgn Corp</stp>
        <stp>LAST_UPDATE</stp>
        <stp>[AutoPrice 28.xlsm]front!R144C15</stp>
        <tr r="O144" s="1"/>
      </tp>
      <tp t="s">
        <v>07:01:25</v>
        <stp/>
        <stp>##V3_BDPV12</stp>
        <stp>XS0326230181 @bgn Corp</stp>
        <stp>LAST_UPDATE</stp>
        <stp>[AutoPrice 28.xlsm]front!R948C15</stp>
        <tr r="O948" s="1"/>
      </tp>
      <tp t="s">
        <v>#N/A N/A</v>
        <stp/>
        <stp>##V3_BDPV12</stp>
        <stp>XS1078235733 @bgn Corp</stp>
        <stp>LAST_UPDATE</stp>
        <stp>[AutoPrice 28.xlsm]front!R148C15</stp>
        <tr r="O148" s="1"/>
      </tp>
      <tp t="s">
        <v>11/06/2014</v>
        <stp/>
        <stp>##V3_BDPV12</stp>
        <stp>XS0768664731 @bgn Corp</stp>
        <stp>LAST_UPDATE</stp>
        <stp>[AutoPrice 28.xlsm]front!R146C15</stp>
        <tr r="O146" s="1"/>
      </tp>
      <tp t="s">
        <v>07:01:19</v>
        <stp/>
        <stp>##V3_BDPV12</stp>
        <stp>XS0637101139 @bgn Corp</stp>
        <stp>LAST_UPDATE</stp>
        <stp>[AutoPrice 28.xlsm]front!R978C15</stp>
        <tr r="O978" s="1"/>
      </tp>
      <tp t="s">
        <v>11/06/2014</v>
        <stp/>
        <stp>##V3_BDPV12</stp>
        <stp>XS1044496203 @bgn Corp</stp>
        <stp>LAST_UPDATE</stp>
        <stp>[AutoPrice 28.xlsm]front!R970C15</stp>
        <tr r="O970" s="1"/>
      </tp>
      <tp t="s">
        <v>07:00:32</v>
        <stp/>
        <stp>##V3_BDPV12</stp>
        <stp>XS0640796032 @bgn Corp</stp>
        <stp>LAST_UPDATE</stp>
        <stp>[AutoPrice 28.xlsm]front!R829C15</stp>
        <tr r="O829" s="1"/>
      </tp>
      <tp t="s">
        <v>07:01:28</v>
        <stp/>
        <stp>##V3_BDPV12</stp>
        <stp>XS0855167523 @bgn Corp</stp>
        <stp>LAST_UPDATE</stp>
        <stp>[AutoPrice 28.xlsm]front!R999C15</stp>
        <tr r="O999" s="1"/>
      </tp>
      <tp t="s">
        <v>11/06/2014</v>
        <stp/>
        <stp>##V3_BDPV12</stp>
        <stp>XS0257807957 @bgn Corp</stp>
        <stp>LAST_UPDATE</stp>
        <stp>[AutoPrice 28.xlsm]front!R746C15</stp>
        <tr r="O746" s="1"/>
      </tp>
      <tp t="s">
        <v>07:01:25</v>
        <stp/>
        <stp>##V3_BDPV12</stp>
        <stp>XS0633111207 @bgn Corp</stp>
        <stp>LAST_UPDATE</stp>
        <stp>[AutoPrice 28.xlsm]front!R885C15</stp>
        <tr r="O885" s="1"/>
      </tp>
      <tp t="s">
        <v>11/06/2014</v>
        <stp/>
        <stp>##V3_BDPV12</stp>
        <stp>XS1052677207 @bgn Corp</stp>
        <stp>LAST_UPDATE</stp>
        <stp>[AutoPrice 28.xlsm]front!R910C15</stp>
        <tr r="O910" s="1"/>
      </tp>
      <tp t="s">
        <v>11/06/2014</v>
        <stp/>
        <stp>##V3_BDPV12</stp>
        <stp>XS0306772939 @bgn Corp</stp>
        <stp>LAST_UPDATE</stp>
        <stp>[AutoPrice 28.xlsm]front!R604C15</stp>
        <tr r="O604" s="1"/>
      </tp>
      <tp t="s">
        <v>07:01:27</v>
        <stp/>
        <stp>##V3_BDPV12</stp>
        <stp>XS0969574325 @bgn Corp</stp>
        <stp>LAST_UPDATE</stp>
        <stp>[AutoPrice 28.xlsm]front!R333C15</stp>
        <tr r="O333" s="1"/>
      </tp>
      <tp t="s">
        <v>07:01:28</v>
        <stp/>
        <stp>##V3_BDPV12</stp>
        <stp>XS1050917373 @bgn Corp</stp>
        <stp>LAST_UPDATE</stp>
        <stp>[AutoPrice 28.xlsm]front!R902C15</stp>
        <tr r="O902" s="1"/>
      </tp>
      <tp t="s">
        <v>11/06/2014</v>
        <stp/>
        <stp>##V3_BDPV12</stp>
        <stp>XS1040506898 @bgn Corp</stp>
        <stp>LAST_UPDATE</stp>
        <stp>[AutoPrice 28.xlsm]front!R227C15</stp>
        <tr r="O227" s="1"/>
      </tp>
      <tp t="s">
        <v>07:01:16</v>
        <stp/>
        <stp>##V3_BDPV12</stp>
        <stp>XS0412443052 @bgn Corp</stp>
        <stp>LAST_UPDATE</stp>
        <stp>[AutoPrice 28.xlsm]front!R884C15</stp>
        <tr r="O884" s="1"/>
      </tp>
      <tp t="s">
        <v>07:01:24</v>
        <stp/>
        <stp>##V3_BDPV12</stp>
        <stp>XS0730061396 @bgn Corp</stp>
        <stp>LAST_UPDATE</stp>
        <stp>[AutoPrice 28.xlsm]front!R827C15</stp>
        <tr r="O827" s="1"/>
      </tp>
      <tp t="s">
        <v>07:01:29</v>
        <stp/>
        <stp>##V3_BDPV12</stp>
        <stp>XS0365094811 @bgn Corp</stp>
        <stp>LAST_UPDATE</stp>
        <stp>[AutoPrice 28.xlsm]front!R648C15</stp>
        <tr r="O648" s="1"/>
      </tp>
      <tp>
        <v>5.75</v>
        <stp/>
        <stp>##V3_BDPV12</stp>
        <stp>DE000A1GNAH1 Corp</stp>
        <stp>cpn</stp>
        <stp>[AutoPrice 28.xlsm]front!R87C5</stp>
        <tr r="E87" s="1"/>
      </tp>
      <tp>
        <v>100.194</v>
        <stp/>
        <stp>##V3_BDPV12</stp>
        <stp>AT0000A0H999 @CBKG Corp</stp>
        <stp>bid</stp>
        <stp>[AutoPrice 28.xlsm]front!R1027C12</stp>
        <tr r="L1027" s="1"/>
      </tp>
      <tp>
        <v>104</v>
        <stp/>
        <stp>##V3_BDPV12</stp>
        <stp>USF48957AB45 @CBKG Corp</stp>
        <stp>bid</stp>
        <stp>[AutoPrice 28.xlsm]front!R863C12</stp>
        <tr r="L863" s="1"/>
      </tp>
      <tp>
        <v>107.126</v>
        <stp/>
        <stp>##V3_BDPV12</stp>
        <stp>DE000A0T06N0 @CBKG Corp</stp>
        <stp>ask</stp>
        <stp>[AutoPrice 28.xlsm]front!R783C13</stp>
        <tr r="M783" s="1"/>
      </tp>
      <tp t="s">
        <v>11/06/2014</v>
        <stp/>
        <stp>##V3_BDPV12</stp>
        <stp>AT0000A0PQY4 @bgn Corp</stp>
        <stp>LAST_UPDATE</stp>
        <stp>[AutoPrice 28.xlsm]front!R1029C15</stp>
        <tr r="O1029" s="1"/>
      </tp>
      <tp>
        <v>101.099</v>
        <stp/>
        <stp>##V3_BDPV12</stp>
        <stp>DE000A11QFA7 @bgn Corp</stp>
        <stp>LAST_PRICE</stp>
        <stp>[AutoPrice 28.xlsm]front!R659C16</stp>
        <tr r="P659" s="1"/>
      </tp>
      <tp>
        <v>108.60599999999999</v>
        <stp/>
        <stp>##V3_BDPV12</stp>
        <stp>AT0000A0UJL6 @bgn Corp</stp>
        <stp>LAST_PRICE</stp>
        <stp>[AutoPrice 28.xlsm]front!R541C16</stp>
        <tr r="P541" s="1"/>
      </tp>
      <tp>
        <v>104.464</v>
        <stp/>
        <stp>##V3_BDPV12</stp>
        <stp>US749343AD11 @bgn Corp</stp>
        <stp>LAST_PRICE</stp>
        <stp>[AutoPrice 28.xlsm]front!R862C16</stp>
        <tr r="P862" s="1"/>
      </tp>
      <tp>
        <v>104.5</v>
        <stp/>
        <stp>##V3_BDPV12</stp>
        <stp>USF48957AB45 @bgn Corp</stp>
        <stp>LAST_PRICE</stp>
        <stp>[AutoPrice 28.xlsm]front!R863C16</stp>
        <tr r="P863" s="1"/>
      </tp>
      <tp>
        <v>6.0411081619434981</v>
        <stp/>
        <stp>##V3_BDPV12</stp>
        <stp>DE000A11QFA7 @bgn  Corp</stp>
        <stp>risk_mid</stp>
        <stp>[AutoPrice 28.xlsm]front!R659C36</stp>
        <tr r="AJ659" s="1"/>
      </tp>
      <tp>
        <v>107.711</v>
        <stp/>
        <stp>##V3_BDPV12</stp>
        <stp>FR0011348531 @bgn Corp</stp>
        <stp>LAST_PRICE</stp>
        <stp>[AutoPrice 28.xlsm]front!R640C16</stp>
        <tr r="P640" s="1"/>
      </tp>
      <tp>
        <v>104.687</v>
        <stp/>
        <stp>##V3_BDPV12</stp>
        <stp>FR0010916734 @bgn Corp</stp>
        <stp>LAST_PRICE</stp>
        <stp>[AutoPrice 28.xlsm]front!R849C16</stp>
        <tr r="P849" s="1"/>
      </tp>
      <tp>
        <v>99.393000000000001</v>
        <stp/>
        <stp>##V3_BDPV12</stp>
        <stp>FR0010176032 @bgn Corp</stp>
        <stp>LAST_PRICE</stp>
        <stp>[AutoPrice 28.xlsm]front!R848C16</stp>
        <tr r="P848" s="1"/>
      </tp>
      <tp>
        <v>1.75</v>
        <stp/>
        <stp>##V3_BDPV12</stp>
        <stp>DE000A1MLSR4 Corp</stp>
        <stp>cpn</stp>
        <stp>[AutoPrice 28.xlsm]front!R782C5</stp>
        <tr r="E782" s="1"/>
      </tp>
      <tp>
        <v>109.587</v>
        <stp/>
        <stp>##V3_BDPV12</stp>
        <stp>FR0011321447 @bgn Corp</stp>
        <stp>LAST_PRICE</stp>
        <stp>[AutoPrice 28.xlsm]front!R860C16</stp>
        <tr r="P860" s="1"/>
      </tp>
      <tp>
        <v>107.498</v>
        <stp/>
        <stp>##V3_BDPV12</stp>
        <stp>BE6243179650 @bgn Corp</stp>
        <stp>LAST_PRICE</stp>
        <stp>[AutoPrice 28.xlsm]front!R379C16</stp>
        <tr r="P379" s="1"/>
      </tp>
      <tp>
        <v>105.934</v>
        <stp/>
        <stp>##V3_BDPV12</stp>
        <stp>FR0011441831 @bgn Corp</stp>
        <stp>LAST_PRICE</stp>
        <stp>[AutoPrice 28.xlsm]front!R568C16</stp>
        <tr r="P568" s="1"/>
      </tp>
      <tp>
        <v>104.726</v>
        <stp/>
        <stp>##V3_BDPV12</stp>
        <stp>FR0011637586 @bgn Corp</stp>
        <stp>LAST_PRICE</stp>
        <stp>[AutoPrice 28.xlsm]front!R246C16</stp>
        <tr r="P246" s="1"/>
      </tp>
      <tp>
        <v>107.999</v>
        <stp/>
        <stp>##V3_BDPV12</stp>
        <stp>ES0224244063 @bgn Corp</stp>
        <stp>LAST_PRICE</stp>
        <stp>[AutoPrice 28.xlsm]front!R130C16</stp>
        <tr r="P130" s="1"/>
      </tp>
      <tp t="s">
        <v>OTTOGR</v>
        <stp/>
        <stp>##V3_BDPV12</stp>
        <stp>AT0000A0UJL6 Corp</stp>
        <stp>ticker</stp>
        <stp>[AutoPrice 28.xlsm]front!R541C4</stp>
        <tr r="D541" s="1"/>
      </tp>
      <tp>
        <v>107.31</v>
        <stp/>
        <stp>##V3_BDPV12</stp>
        <stp>BE6248644013 @bgn Corp</stp>
        <stp>LAST_PRICE</stp>
        <stp>[AutoPrice 28.xlsm]front!R381C16</stp>
        <tr r="P381" s="1"/>
      </tp>
      <tp>
        <v>113.423</v>
        <stp/>
        <stp>##V3_BDPV12</stp>
        <stp>FR0010952770 @bgn Corp</stp>
        <stp>LAST_PRICE</stp>
        <stp>[AutoPrice 28.xlsm]front!R292C16</stp>
        <tr r="P292" s="1"/>
      </tp>
      <tp>
        <v>107.629</v>
        <stp/>
        <stp>##V3_BDPV12</stp>
        <stp>FR0011568963 @bgn Corp</stp>
        <stp>LAST_PRICE</stp>
        <stp>[AutoPrice 28.xlsm]front!R864C16</stp>
        <tr r="P864" s="1"/>
      </tp>
      <tp>
        <v>115.48699999999999</v>
        <stp/>
        <stp>##V3_BDPV12</stp>
        <stp>FR0010908905 @bgn Corp</stp>
        <stp>LAST_PRICE</stp>
        <stp>[AutoPrice 28.xlsm]front!R922C16</stp>
        <tr r="P922" s="1"/>
      </tp>
      <tp>
        <v>103.92100000000001</v>
        <stp/>
        <stp>##V3_BDPV12</stp>
        <stp>FR0011372622 @bgn Corp</stp>
        <stp>LAST_PRICE</stp>
        <stp>[AutoPrice 28.xlsm]front!R399C16</stp>
        <tr r="P399" s="1"/>
      </tp>
      <tp>
        <v>119.471</v>
        <stp/>
        <stp>##V3_BDPV12</stp>
        <stp>FR0011076462 @bgn Corp</stp>
        <stp>LAST_PRICE</stp>
        <stp>[AutoPrice 28.xlsm]front!R742C16</stp>
        <tr r="P742" s="1"/>
      </tp>
      <tp>
        <v>102.934</v>
        <stp/>
        <stp>##V3_BDPV12</stp>
        <stp>BE6265141083 @bgn Corp</stp>
        <stp>LAST_PRICE</stp>
        <stp>[AutoPrice 28.xlsm]front!R378C16</stp>
        <tr r="P378" s="1"/>
      </tp>
      <tp>
        <v>102.90900000000001</v>
        <stp/>
        <stp>##V3_BDPV12</stp>
        <stp>FR0011731876 @bgn Corp</stp>
        <stp>LAST_PRICE</stp>
        <stp>[AutoPrice 28.xlsm]front!R384C16</stp>
        <tr r="P384" s="1"/>
      </tp>
      <tp>
        <v>103.39400000000001</v>
        <stp/>
        <stp>##V3_BDPV12</stp>
        <stp>FR0011560333 @bgn Corp</stp>
        <stp>LAST_PRICE</stp>
        <stp>[AutoPrice 28.xlsm]front!R209C16</stp>
        <tr r="P209" s="1"/>
      </tp>
      <tp>
        <v>117.60299999999999</v>
        <stp/>
        <stp>##V3_BDPV12</stp>
        <stp>FR0010660043 @bgn Corp</stp>
        <stp>LAST_PRICE</stp>
        <stp>[AutoPrice 28.xlsm]front!R242C16</stp>
        <tr r="P242" s="1"/>
      </tp>
      <tp>
        <v>5.6091723709805308</v>
        <stp/>
        <stp>##V3_BDPV12</stp>
        <stp>DE000A1G85B4 @bgn  Corp</stp>
        <stp>risk_mid</stp>
        <stp>[AutoPrice 28.xlsm]front!R676C36</stp>
        <tr r="AJ676" s="1"/>
      </tp>
      <tp>
        <v>104.559</v>
        <stp/>
        <stp>##V3_BDPV12</stp>
        <stp>FR0010806745 @bgn Corp</stp>
        <stp>LAST_PRICE</stp>
        <stp>[AutoPrice 28.xlsm]front!R566C16</stp>
        <tr r="P566" s="1"/>
      </tp>
      <tp>
        <v>108.532</v>
        <stp/>
        <stp>##V3_BDPV12</stp>
        <stp>XS0951155869 @bgn Corp</stp>
        <stp>LAST_PRICE</stp>
        <stp>[AutoPrice 28.xlsm]front!R360C16</stp>
        <tr r="P360" s="1"/>
      </tp>
      <tp>
        <v>108.467</v>
        <stp/>
        <stp>##V3_BDPV12</stp>
        <stp>XS0271757832 @bgn Corp</stp>
        <stp>LAST_PRICE</stp>
        <stp>[AutoPrice 28.xlsm]front!R262C16</stp>
        <tr r="P262" s="1"/>
      </tp>
      <tp>
        <v>105.29600000000001</v>
        <stp/>
        <stp>##V3_BDPV12</stp>
        <stp>XS0419378236 @bgn Corp</stp>
        <stp>LAST_PRICE</stp>
        <stp>[AutoPrice 28.xlsm]front!R926C16</stp>
        <tr r="P926" s="1"/>
      </tp>
      <tp>
        <v>109.37</v>
        <stp/>
        <stp>##V3_BDPV12</stp>
        <stp>XS0630463965 @bgn Corp</stp>
        <stp>LAST_PRICE</stp>
        <stp>[AutoPrice 28.xlsm]front!R709C16</stp>
        <tr r="P709" s="1"/>
      </tp>
      <tp>
        <v>109.825</v>
        <stp/>
        <stp>##V3_BDPV12</stp>
        <stp>XS0950055359 @bgn Corp</stp>
        <stp>LAST_PRICE</stp>
        <stp>[AutoPrice 28.xlsm]front!R721C16</stp>
        <tr r="P721" s="1"/>
      </tp>
      <tp>
        <v>117.16200000000001</v>
        <stp/>
        <stp>##V3_BDPV12</stp>
        <stp>XS0335134705 @bgn Corp</stp>
        <stp>LAST_PRICE</stp>
        <stp>[AutoPrice 28.xlsm]front!R184C16</stp>
        <tr r="P184" s="1"/>
      </tp>
      <tp>
        <v>101.869</v>
        <stp/>
        <stp>##V3_BDPV12</stp>
        <stp>XS0204937634 @bgn Corp</stp>
        <stp>LAST_PRICE</stp>
        <stp>[AutoPrice 28.xlsm]front!R140C16</stp>
        <tr r="P140" s="1"/>
      </tp>
      <tp>
        <v>108.277</v>
        <stp/>
        <stp>##V3_BDPV12</stp>
        <stp>XS0257807957 @bgn Corp</stp>
        <stp>LAST_PRICE</stp>
        <stp>[AutoPrice 28.xlsm]front!R746C16</stp>
        <tr r="P746" s="1"/>
      </tp>
      <tp>
        <v>101.827</v>
        <stp/>
        <stp>##V3_BDPV12</stp>
        <stp>XS1051076922 @bgn Corp</stp>
        <stp>LAST_PRICE</stp>
        <stp>[AutoPrice 28.xlsm]front!R665C16</stp>
        <tr r="P665" s="1"/>
      </tp>
      <tp>
        <v>113.30200000000001</v>
        <stp/>
        <stp>##V3_BDPV12</stp>
        <stp>XS0746276335 @bgn Corp</stp>
        <stp>LAST_PRICE</stp>
        <stp>[AutoPrice 28.xlsm]front!R692C16</stp>
        <tr r="P692" s="1"/>
      </tp>
      <tp>
        <v>100.369</v>
        <stp/>
        <stp>##V3_BDPV12</stp>
        <stp>XS0441402681 @bgn Corp</stp>
        <stp>LAST_PRICE</stp>
        <stp>[AutoPrice 28.xlsm]front!R256C16</stp>
        <tr r="P256" s="1"/>
      </tp>
      <tp>
        <v>108.66800000000001</v>
        <stp/>
        <stp>##V3_BDPV12</stp>
        <stp>XS0982584004 @bgn Corp</stp>
        <stp>LAST_PRICE</stp>
        <stp>[AutoPrice 28.xlsm]front!R809C16</stp>
        <tr r="P809" s="1"/>
      </tp>
      <tp>
        <v>105.215</v>
        <stp/>
        <stp>##V3_BDPV12</stp>
        <stp>XS0850057588 @bgn Corp</stp>
        <stp>LAST_PRICE</stp>
        <stp>[AutoPrice 28.xlsm]front!R616C16</stp>
        <tr r="P616" s="1"/>
      </tp>
      <tp>
        <v>108.989</v>
        <stp/>
        <stp>##V3_BDPV12</stp>
        <stp>XS0741004062 @bgn Corp</stp>
        <stp>LAST_PRICE</stp>
        <stp>[AutoPrice 28.xlsm]front!R452C16</stp>
        <tr r="P452" s="1"/>
      </tp>
      <tp>
        <v>129.041</v>
        <stp/>
        <stp>##V3_BDPV12</stp>
        <stp>XS0052067583 @bgn Corp</stp>
        <stp>LAST_PRICE</stp>
        <stp>[AutoPrice 28.xlsm]front!R606C16</stp>
        <tr r="P606" s="1"/>
      </tp>
      <tp>
        <v>103.223</v>
        <stp/>
        <stp>##V3_BDPV12</stp>
        <stp>XS1052677892 @bgn Corp</stp>
        <stp>LAST_PRICE</stp>
        <stp>[AutoPrice 28.xlsm]front!R917C16</stp>
        <tr r="P917" s="1"/>
      </tp>
      <tp>
        <v>103</v>
        <stp/>
        <stp>##V3_BDPV12</stp>
        <stp>XS1023268573 @bgn Corp</stp>
        <stp>LAST_PRICE</stp>
        <stp>[AutoPrice 28.xlsm]front!R164C16</stp>
        <tr r="P164" s="1"/>
      </tp>
      <tp>
        <v>108.518</v>
        <stp/>
        <stp>##V3_BDPV12</stp>
        <stp>XS0247659542 @bgn Corp</stp>
        <stp>LAST_PRICE</stp>
        <stp>[AutoPrice 28.xlsm]front!R673C16</stp>
        <tr r="P673" s="1"/>
      </tp>
      <tp>
        <v>102.42700000000001</v>
        <stp/>
        <stp>##V3_BDPV12</stp>
        <stp>XS0503278847 @bgn Corp</stp>
        <stp>LAST_PRICE</stp>
        <stp>[AutoPrice 28.xlsm]front!R211C16</stp>
        <tr r="P211" s="1"/>
      </tp>
      <tp>
        <v>108.31399999999999</v>
        <stp/>
        <stp>##V3_BDPV12</stp>
        <stp>XS0417208161 @bgn Corp</stp>
        <stp>LAST_PRICE</stp>
        <stp>[AutoPrice 28.xlsm]front!R354C16</stp>
        <tr r="P354" s="1"/>
      </tp>
      <tp>
        <v>102.251</v>
        <stp/>
        <stp>##V3_BDPV12</stp>
        <stp>XS0479866567 @bgn Corp</stp>
        <stp>LAST_PRICE</stp>
        <stp>[AutoPrice 28.xlsm]front!R846C16</stp>
        <tr r="P846" s="1"/>
      </tp>
      <tp>
        <v>103.29900000000001</v>
        <stp/>
        <stp>##V3_BDPV12</stp>
        <stp>XS0989155089 @bgn Corp</stp>
        <stp>LAST_PRICE</stp>
        <stp>[AutoPrice 28.xlsm]front!R440C16</stp>
        <tr r="P440" s="1"/>
      </tp>
      <tp>
        <v>103.768</v>
        <stp/>
        <stp>##V3_BDPV12</stp>
        <stp>XS0223249003 @bgn Corp</stp>
        <stp>LAST_PRICE</stp>
        <stp>[AutoPrice 28.xlsm]front!R237C16</stp>
        <tr r="P237" s="1"/>
      </tp>
      <tp>
        <v>103.816</v>
        <stp/>
        <stp>##V3_BDPV12</stp>
        <stp>XS0996455399 @bgn Corp</stp>
        <stp>LAST_PRICE</stp>
        <stp>[AutoPrice 28.xlsm]front!R579C16</stp>
        <tr r="P579" s="1"/>
      </tp>
      <tp>
        <v>105.42700000000001</v>
        <stp/>
        <stp>##V3_BDPV12</stp>
        <stp>XS0602211202 @bgn Corp</stp>
        <stp>LAST_PRICE</stp>
        <stp>[AutoPrice 28.xlsm]front!R852C16</stp>
        <tr r="P852" s="1"/>
      </tp>
      <tp>
        <v>101.77800000000001</v>
        <stp/>
        <stp>##V3_BDPV12</stp>
        <stp>XS1054528457 @bgn Corp</stp>
        <stp>LAST_PRICE</stp>
        <stp>[AutoPrice 28.xlsm]front!R592C16</stp>
        <tr r="P592" s="1"/>
      </tp>
      <tp>
        <v>102.828</v>
        <stp/>
        <stp>##V3_BDPV12</stp>
        <stp>XS0891393414 @bgn Corp</stp>
        <stp>LAST_PRICE</stp>
        <stp>[AutoPrice 28.xlsm]front!R299C16</stp>
        <tr r="P299" s="1"/>
      </tp>
      <tp>
        <v>111.026</v>
        <stp/>
        <stp>##V3_BDPV12</stp>
        <stp>XS0289507997 @bgn Corp</stp>
        <stp>LAST_PRICE</stp>
        <stp>[AutoPrice 28.xlsm]front!R728C16</stp>
        <tr r="P728" s="1"/>
      </tp>
      <tp>
        <v>103.946</v>
        <stp/>
        <stp>##V3_BDPV12</stp>
        <stp>XS0988384904 @bgn Corp</stp>
        <stp>LAST_PRICE</stp>
        <stp>[AutoPrice 28.xlsm]front!R463C16</stp>
        <tr r="P463" s="1"/>
      </tp>
      <tp>
        <v>104.21299999999999</v>
        <stp/>
        <stp>##V3_BDPV12</stp>
        <stp>XS1014610254 @bgn Corp</stp>
        <stp>LAST_PRICE</stp>
        <stp>[AutoPrice 28.xlsm]front!R904C16</stp>
        <tr r="P904" s="1"/>
      </tp>
      <tp>
        <v>116.38500000000001</v>
        <stp/>
        <stp>##V3_BDPV12</stp>
        <stp>XS0148579153 @bgn Corp</stp>
        <stp>LAST_PRICE</stp>
        <stp>[AutoPrice 28.xlsm]front!R269C16</stp>
        <tr r="P269" s="1"/>
      </tp>
      <tp>
        <v>103.43300000000001</v>
        <stp/>
        <stp>##V3_BDPV12</stp>
        <stp>XS0991090175 @bgn Corp</stp>
        <stp>LAST_PRICE</stp>
        <stp>[AutoPrice 28.xlsm]front!R627C16</stp>
        <tr r="P627" s="1"/>
      </tp>
      <tp>
        <v>128.38399999999999</v>
        <stp/>
        <stp>##V3_BDPV12</stp>
        <stp>XS0191154961 @bgn Corp</stp>
        <stp>LAST_PRICE</stp>
        <stp>[AutoPrice 28.xlsm]front!R358C16</stp>
        <tr r="P358" s="1"/>
      </tp>
      <tp>
        <v>112.669</v>
        <stp/>
        <stp>##V3_BDPV12</stp>
        <stp>XS0430699008 @bgn Corp</stp>
        <stp>LAST_PRICE</stp>
        <stp>[AutoPrice 28.xlsm]front!R433C16</stp>
        <tr r="P433" s="1"/>
      </tp>
      <tp>
        <v>105.94799999999999</v>
        <stp/>
        <stp>##V3_BDPV12</stp>
        <stp>XS0385754733 @bgn Corp</stp>
        <stp>LAST_PRICE</stp>
        <stp>[AutoPrice 28.xlsm]front!R267C16</stp>
        <tr r="P267" s="1"/>
      </tp>
      <tp>
        <v>109.971</v>
        <stp/>
        <stp>##V3_BDPV12</stp>
        <stp>XS0718526790 @bgn Corp</stp>
        <stp>LAST_PRICE</stp>
        <stp>[AutoPrice 28.xlsm]front!R992C16</stp>
        <tr r="P992" s="1"/>
      </tp>
      <tp>
        <v>108.965</v>
        <stp/>
        <stp>##V3_BDPV12</stp>
        <stp>XS0477568637 @bgn Corp</stp>
        <stp>LAST_PRICE</stp>
        <stp>[AutoPrice 28.xlsm]front!R173C16</stp>
        <tr r="P173" s="1"/>
      </tp>
      <tp>
        <v>0.24622694390998845</v>
        <stp/>
        <stp>##V3_BDPV12</stp>
        <stp>DE000A0T1GC4 @bgn  Corp</stp>
        <stp>risk_mid</stp>
        <stp>[AutoPrice 28.xlsm]front!R609C36</stp>
        <tr r="AJ609" s="1"/>
      </tp>
      <tp>
        <v>108.39700000000001</v>
        <stp/>
        <stp>##V3_BDPV12</stp>
        <stp>XS0831389985 @bgn Corp</stp>
        <stp>LAST_PRICE</stp>
        <stp>[AutoPrice 28.xlsm]front!R708C16</stp>
        <tr r="P708" s="1"/>
      </tp>
      <tp>
        <v>110.32899999999999</v>
        <stp/>
        <stp>##V3_BDPV12</stp>
        <stp>XS0992646918 @bgn Corp</stp>
        <stp>LAST_PRICE</stp>
        <stp>[AutoPrice 28.xlsm]front!R272C16</stp>
        <tr r="P272" s="1"/>
      </tp>
      <tp>
        <v>116.712</v>
        <stp/>
        <stp>##V3_BDPV12</stp>
        <stp>XS0458230322 @bgn Corp</stp>
        <stp>LAST_PRICE</stp>
        <stp>[AutoPrice 28.xlsm]front!R967C16</stp>
        <tr r="P967" s="1"/>
      </tp>
      <tp>
        <v>102.548</v>
        <stp/>
        <stp>##V3_BDPV12</stp>
        <stp>XS0458230082 @bgn Corp</stp>
        <stp>LAST_PRICE</stp>
        <stp>[AutoPrice 28.xlsm]front!R963C16</stp>
        <tr r="P963" s="1"/>
      </tp>
      <tp>
        <v>101.587</v>
        <stp/>
        <stp>##V3_BDPV12</stp>
        <stp>XS0451641285 @bgn Corp</stp>
        <stp>LAST_PRICE</stp>
        <stp>[AutoPrice 28.xlsm]front!R811C16</stp>
        <tr r="P811" s="1"/>
      </tp>
      <tp>
        <v>118.191</v>
        <stp/>
        <stp>##V3_BDPV12</stp>
        <stp>XS0690406243 @bgn Corp</stp>
        <stp>LAST_PRICE</stp>
        <stp>[AutoPrice 28.xlsm]front!R304C16</stp>
        <tr r="P304" s="1"/>
      </tp>
      <tp>
        <v>110.893</v>
        <stp/>
        <stp>##V3_BDPV12</stp>
        <stp>XS0593606550 @bgn Corp</stp>
        <stp>LAST_PRICE</stp>
        <stp>[AutoPrice 28.xlsm]front!R337C16</stp>
        <tr r="P337" s="1"/>
      </tp>
    </main>
    <main first="connect.rtdsub">
      <tp>
        <v>56.523573718226999</v>
        <stp/>
        <stp>EBOND_LDN|7878764</stp>
        <stp>-18560</stp>
        <stp>RMDS</stp>
        <stp/>
        <stp/>
        <tr r="AR371" s="1"/>
      </tp>
      <tp>
        <v>49.811259129771003</v>
        <stp/>
        <stp>EBOND_LDN|7878764</stp>
        <stp>-18562</stp>
        <stp>RMDS</stp>
        <stp/>
        <stp/>
        <tr r="AS371" s="1"/>
      </tp>
      <tp>
        <v>50.551129787695999</v>
        <stp/>
        <stp>EBOND_LDN|2128411</stp>
        <stp>-18562</stp>
        <stp>RMDS</stp>
        <stp/>
        <stp/>
        <tr r="AS285" s="1"/>
      </tp>
      <tp>
        <v>55.551907347986003</v>
        <stp/>
        <stp>EBOND_LDN|2128411</stp>
        <stp>-18560</stp>
        <stp>RMDS</stp>
        <stp/>
        <stp/>
        <tr r="AR285" s="1"/>
      </tp>
      <tp>
        <v>253.01152121877399</v>
        <stp/>
        <stp>EBOND_LDN|3668585</stp>
        <stp>-18560</stp>
        <stp>RMDS</stp>
        <stp/>
        <stp/>
        <tr r="AR717" s="1"/>
      </tp>
      <tp>
        <v>240.50314841111299</v>
        <stp/>
        <stp>EBOND_LDN|3668585</stp>
        <stp>-18562</stp>
        <stp>RMDS</stp>
        <stp/>
        <stp/>
        <tr r="AS717" s="1"/>
      </tp>
      <tp>
        <v>40.209741100485999</v>
        <stp/>
        <stp>EBOND_LDN|4478144</stp>
        <stp>-18562</stp>
        <stp>RMDS</stp>
        <stp/>
        <stp/>
        <tr r="AS362" s="1"/>
      </tp>
      <tp>
        <v>51.785298952384998</v>
        <stp/>
        <stp>EBOND_LDN|4478144</stp>
        <stp>-18560</stp>
        <stp>RMDS</stp>
        <stp/>
        <stp/>
        <tr r="AR362" s="1"/>
      </tp>
      <tp>
        <v>49.066698803599003</v>
        <stp/>
        <stp>EBOND_LDN|8239890</stp>
        <stp>-18560</stp>
        <stp>RMDS</stp>
        <stp/>
        <stp/>
        <tr r="AR196" s="1"/>
      </tp>
      <tp>
        <v>157.12253077113499</v>
        <stp/>
        <stp>EBOND_LDN|8979824</stp>
        <stp>-18560</stp>
        <stp>RMDS</stp>
        <stp/>
        <stp/>
        <tr r="AR67" s="1"/>
      </tp>
      <tp>
        <v>41.343584646730001</v>
        <stp/>
        <stp>EBOND_LDN|8239890</stp>
        <stp>-18562</stp>
        <stp>RMDS</stp>
        <stp/>
        <stp/>
        <tr r="AS196" s="1"/>
      </tp>
      <tp>
        <v>139.740927984801</v>
        <stp/>
        <stp>EBOND_LDN|8979824</stp>
        <stp>-18562</stp>
        <stp>RMDS</stp>
        <stp/>
        <stp/>
        <tr r="AS67" s="1"/>
      </tp>
      <tp t="s">
        <v>bb</v>
        <stp/>
        <stp>EBOND_LDN|9339888</stp>
        <stp>-20268</stp>
        <stp>RMDS</stp>
        <stp/>
        <stp/>
        <tr r="I429" s="1"/>
      </tp>
      <tp t="s">
        <v>on</v>
        <stp/>
        <stp>EBOND_LDN|9339888</stp>
        <stp>-20271</stp>
        <stp>RMDS</stp>
        <stp/>
        <stp/>
        <tr r="K429" s="1"/>
      </tp>
      <tp t="s">
        <v>.5</v>
        <stp/>
        <stp>EBOND_LDN|9339888</stp>
        <stp>-20270</stp>
        <stp>RMDS</stp>
        <stp/>
        <stp/>
        <tr r="J429" s="1"/>
      </tp>
      <tp t="s">
        <v>m</v>
        <stp/>
        <stp>EBOND_LDN|5798452</stp>
        <stp>-20268</stp>
        <stp>RMDS</stp>
        <stp/>
        <stp/>
        <tr r="I647" s="1"/>
      </tp>
      <tp t="s">
        <v>.15</v>
        <stp/>
        <stp>EBOND_LDN|5798452</stp>
        <stp>-20270</stp>
        <stp>RMDS</stp>
        <stp/>
        <stp/>
        <tr r="J647" s="1"/>
      </tp>
      <tp t="s">
        <v>on</v>
        <stp/>
        <stp>EBOND_LDN|5798452</stp>
        <stp>-20271</stp>
        <stp>RMDS</stp>
        <stp/>
        <stp/>
        <tr r="K647" s="1"/>
      </tp>
      <tp t="s">
        <v>on</v>
        <stp/>
        <stp>EBOND_LDN|4438098</stp>
        <stp>-20271</stp>
        <stp>RMDS</stp>
        <stp/>
        <stp/>
        <tr r="K139" s="1"/>
      </tp>
      <tp t="s">
        <v>1</v>
        <stp/>
        <stp>EBOND_LDN|4438098</stp>
        <stp>-20270</stp>
        <stp>RMDS</stp>
        <stp/>
        <stp/>
        <tr r="J139" s="1"/>
      </tp>
      <tp t="s">
        <v>s</v>
        <stp/>
        <stp>EBOND_LDN|4438098</stp>
        <stp>-20268</stp>
        <stp>RMDS</stp>
        <stp/>
        <stp/>
        <tr r="I139" s="1"/>
      </tp>
      <tp>
        <v>88.004726914272993</v>
        <stp/>
        <stp>EBOND_LDN|8802193</stp>
        <stp>-18562</stp>
        <stp>RMDS</stp>
        <stp/>
        <stp/>
        <tr r="AS964" s="1"/>
      </tp>
      <tp>
        <v>105.09722801504699</v>
        <stp/>
        <stp>EBOND_LDN|8802193</stp>
        <stp>-18560</stp>
        <stp>RMDS</stp>
        <stp/>
        <stp/>
        <tr r="AR964" s="1"/>
      </tp>
      <tp>
        <v>83.410994993279999</v>
        <stp/>
        <stp>EBOND_LDN|9522021</stp>
        <stp>-18560</stp>
        <stp>RMDS</stp>
        <stp/>
        <stp/>
        <tr r="AR438" s="1"/>
      </tp>
      <tp t="s">
        <v>bbb</v>
        <stp/>
        <stp>EBOND_LDN|8725199</stp>
        <stp>-20268</stp>
        <stp>RMDS</stp>
        <stp/>
        <stp/>
        <tr r="I987" s="1"/>
      </tp>
      <tp>
        <v>74.538366741668995</v>
        <stp/>
        <stp>EBOND_LDN|9522021</stp>
        <stp>-18562</stp>
        <stp>RMDS</stp>
        <stp/>
        <stp/>
        <tr r="AS438" s="1"/>
      </tp>
      <tp t="s">
        <v>0.5</v>
        <stp/>
        <stp>EBOND_LDN|8725199</stp>
        <stp>-20270</stp>
        <stp>RMDS</stp>
        <stp/>
        <stp/>
        <tr r="J987" s="1"/>
      </tp>
      <tp t="s">
        <v>on</v>
        <stp/>
        <stp>EBOND_LDN|8725199</stp>
        <stp>-20271</stp>
        <stp>RMDS</stp>
        <stp/>
        <stp/>
        <tr r="K987" s="1"/>
      </tp>
      <tp>
        <v>56.966266873317998</v>
        <stp/>
        <stp>EBOND_LDN|9572644</stp>
        <stp>-18562</stp>
        <stp>RMDS</stp>
        <stp/>
        <stp/>
        <tr r="AS1190" s="1"/>
      </tp>
      <tp>
        <v>69.422234094187004</v>
        <stp/>
        <stp>EBOND_LDN|9572644</stp>
        <stp>-18560</stp>
        <stp>RMDS</stp>
        <stp/>
        <stp/>
        <tr r="AR1190" s="1"/>
      </tp>
      <tp t="s">
        <v>#N/A</v>
        <stp/>
        <stp>EBOND_LDN|6172964</stp>
        <stp>-18560</stp>
        <stp>RMDS</stp>
        <stp/>
        <stp/>
        <tr r="AR743" s="1"/>
      </tp>
      <tp t="s">
        <v>#N/A</v>
        <stp/>
        <stp>EBOND_LDN|6172964</stp>
        <stp>-18562</stp>
        <stp>RMDS</stp>
        <stp/>
        <stp/>
        <tr r="AS743" s="1"/>
      </tp>
      <tp>
        <v>88.655049752805994</v>
        <stp/>
        <stp>EBOND_LDN|7662515</stp>
        <stp>-18560</stp>
        <stp>RMDS</stp>
        <stp/>
        <stp/>
        <tr r="AR263" s="1"/>
      </tp>
      <tp>
        <v>76.620735653140002</v>
        <stp/>
        <stp>EBOND_LDN|7662515</stp>
        <stp>-18562</stp>
        <stp>RMDS</stp>
        <stp/>
        <stp/>
        <tr r="AS263" s="1"/>
      </tp>
      <tp t="s">
        <v>0.05</v>
        <stp/>
        <stp>EBOND_LDN|8825809</stp>
        <stp>-20270</stp>
        <stp>RMDS</stp>
        <stp/>
        <stp/>
        <tr r="J879" s="1"/>
      </tp>
      <tp t="s">
        <v>on</v>
        <stp/>
        <stp>EBOND_LDN|8825809</stp>
        <stp>-20271</stp>
        <stp>RMDS</stp>
        <stp/>
        <stp/>
        <tr r="K879" s="1"/>
      </tp>
      <tp t="s">
        <v>bb</v>
        <stp/>
        <stp>EBOND_LDN|8825809</stp>
        <stp>-20268</stp>
        <stp>RMDS</stp>
        <stp/>
        <stp/>
        <tr r="I879" s="1"/>
      </tp>
      <tp t="s">
        <v>bb</v>
        <stp/>
        <stp>EBOND_LDN|7995082</stp>
        <stp>-20268</stp>
        <stp>RMDS</stp>
        <stp/>
        <stp/>
        <tr r="I460" s="1"/>
      </tp>
      <tp t="s">
        <v>on</v>
        <stp/>
        <stp>EBOND_LDN|7995082</stp>
        <stp>-20271</stp>
        <stp>RMDS</stp>
        <stp/>
        <stp/>
        <tr r="K460" s="1"/>
      </tp>
      <tp t="s">
        <v>.5</v>
        <stp/>
        <stp>EBOND_LDN|7995082</stp>
        <stp>-20270</stp>
        <stp>RMDS</stp>
        <stp/>
        <stp/>
        <tr r="J460" s="1"/>
      </tp>
      <tp>
        <v>30.034338628756998</v>
        <stp/>
        <stp>EBOND_LDN|8233260</stp>
        <stp>-18562</stp>
        <stp>RMDS</stp>
        <stp/>
        <stp/>
        <tr r="AS919" s="1"/>
      </tp>
      <tp>
        <v>50.113227235792998</v>
        <stp/>
        <stp>EBOND_LDN|8233260</stp>
        <stp>-18560</stp>
        <stp>RMDS</stp>
        <stp/>
        <stp/>
        <tr r="AR919" s="1"/>
      </tp>
      <tp>
        <v>105.22088727376099</v>
        <stp/>
        <stp>EBOND_LDN|7903513</stp>
        <stp>-18562</stp>
        <stp>RMDS</stp>
        <stp/>
        <stp/>
        <tr r="AS632" s="1"/>
      </tp>
      <tp>
        <v>109.04643324723</v>
        <stp/>
        <stp>EBOND_LDN|7903513</stp>
        <stp>-18560</stp>
        <stp>RMDS</stp>
        <stp/>
        <stp/>
        <tr r="AR632" s="1"/>
      </tp>
      <tp>
        <v>113.963229920703</v>
        <stp/>
        <stp>EBOND_LDN|2123411</stp>
        <stp>-18562</stp>
        <stp>RMDS</stp>
        <stp/>
        <stp/>
        <tr r="AS625" s="1"/>
      </tp>
      <tp>
        <v>117.655867432205</v>
        <stp/>
        <stp>EBOND_LDN|2123411</stp>
        <stp>-18560</stp>
        <stp>RMDS</stp>
        <stp/>
        <stp/>
        <tr r="AR625" s="1"/>
      </tp>
      <tp>
        <v>40.024097894741999</v>
        <stp/>
        <stp>EBOND_LDN|2013712</stp>
        <stp>-18562</stp>
        <stp>RMDS</stp>
        <stp/>
        <stp/>
        <tr r="AS240" s="1"/>
      </tp>
      <tp>
        <v>51.845776777739999</v>
        <stp/>
        <stp>EBOND_LDN|2013712</stp>
        <stp>-18560</stp>
        <stp>RMDS</stp>
        <stp/>
        <stp/>
        <tr r="AR240" s="1"/>
      </tp>
      <tp>
        <v>215.28998668213799</v>
        <stp/>
        <stp>EBOND_LDN|5113092</stp>
        <stp>-18562</stp>
        <stp>RMDS</stp>
        <stp/>
        <stp/>
        <tr r="AS137" s="1"/>
      </tp>
      <tp>
        <v>261.73684932035201</v>
        <stp/>
        <stp>EBOND_LDN|5113092</stp>
        <stp>-18560</stp>
        <stp>RMDS</stp>
        <stp/>
        <stp/>
        <tr r="AR137" s="1"/>
      </tp>
      <tp>
        <v>0</v>
        <stp/>
        <stp>EBOND_LDN|2310812</stp>
        <stp>-18560</stp>
        <stp>RMDS</stp>
        <stp/>
        <stp/>
        <tr r="AR1079" s="1"/>
      </tp>
      <tp>
        <v>0</v>
        <stp/>
        <stp>EBOND_LDN|2310812</stp>
        <stp>-18562</stp>
        <stp>RMDS</stp>
        <stp/>
        <stp/>
        <tr r="AS1079" s="1"/>
      </tp>
      <tp>
        <v>0</v>
        <stp/>
        <stp>EBOND_LDN|2900823</stp>
        <stp>-18560</stp>
        <stp>RMDS</stp>
        <stp/>
        <stp/>
        <tr r="AR607" s="1"/>
      </tp>
      <tp>
        <v>0</v>
        <stp/>
        <stp>EBOND_LDN|2900823</stp>
        <stp>-18562</stp>
        <stp>RMDS</stp>
        <stp/>
        <stp/>
        <tr r="AS607" s="1"/>
      </tp>
      <tp t="s">
        <v>bb</v>
        <stp/>
        <stp>EBOND_LDN|8597512</stp>
        <stp>-20268</stp>
        <stp>RMDS</stp>
        <stp/>
        <stp/>
        <tr r="I1170" s="1"/>
      </tp>
      <tp t="s">
        <v>.2</v>
        <stp/>
        <stp>EBOND_LDN|8597512</stp>
        <stp>-20270</stp>
        <stp>RMDS</stp>
        <stp/>
        <stp/>
        <tr r="J1170" s="1"/>
      </tp>
      <tp t="s">
        <v>on</v>
        <stp/>
        <stp>EBOND_LDN|8597512</stp>
        <stp>-20271</stp>
        <stp>RMDS</stp>
        <stp/>
        <stp/>
        <tr r="K1170" s="1"/>
      </tp>
      <tp t="s">
        <v>m</v>
        <stp/>
        <stp>EBOND_LDN|6137598</stp>
        <stp>-20268</stp>
        <stp>RMDS</stp>
        <stp/>
        <stp/>
        <tr r="I877" s="1"/>
      </tp>
      <tp t="s">
        <v>on</v>
        <stp/>
        <stp>EBOND_LDN|3887113</stp>
        <stp>-20271</stp>
        <stp>RMDS</stp>
        <stp/>
        <stp/>
        <tr r="K185" s="1"/>
      </tp>
      <tp t="s">
        <v>.74</v>
        <stp/>
        <stp>EBOND_LDN|3887113</stp>
        <stp>-20270</stp>
        <stp>RMDS</stp>
        <stp/>
        <stp/>
        <tr r="J185" s="1"/>
      </tp>
      <tp t="s">
        <v>b</v>
        <stp/>
        <stp>EBOND_LDN|3887113</stp>
        <stp>-20268</stp>
        <stp>RMDS</stp>
        <stp/>
        <stp/>
        <tr r="I185" s="1"/>
      </tp>
      <tp>
        <v>0</v>
        <stp/>
        <stp>EBOND_LDN|5250776</stp>
        <stp>-18562</stp>
        <stp>RMDS</stp>
        <stp/>
        <stp/>
        <tr r="AS1254" s="1"/>
      </tp>
      <tp>
        <v>0</v>
        <stp/>
        <stp>EBOND_LDN|5250776</stp>
        <stp>-18560</stp>
        <stp>RMDS</stp>
        <stp/>
        <stp/>
        <tr r="AR1254" s="1"/>
      </tp>
      <tp t="s">
        <v>0.45</v>
        <stp/>
        <stp>EBOND_LDN|6137598</stp>
        <stp>-20270</stp>
        <stp>RMDS</stp>
        <stp/>
        <stp/>
        <tr r="J877" s="1"/>
      </tp>
      <tp t="s">
        <v>on</v>
        <stp/>
        <stp>EBOND_LDN|6137598</stp>
        <stp>-20271</stp>
        <stp>RMDS</stp>
        <stp/>
        <stp/>
        <tr r="K877" s="1"/>
      </tp>
      <tp>
        <v>365</v>
        <stp/>
        <stp>EBOND_LDN|9600803</stp>
        <stp>-18560</stp>
        <stp>RMDS</stp>
        <stp/>
        <stp/>
        <tr r="AR1041" s="1"/>
      </tp>
      <tp>
        <v>340</v>
        <stp/>
        <stp>EBOND_LDN|9600803</stp>
        <stp>-18562</stp>
        <stp>RMDS</stp>
        <stp/>
        <stp/>
        <tr r="AS1041" s="1"/>
      </tp>
      <tp>
        <v>30.719314616860999</v>
        <stp/>
        <stp>EBOND_LDN|3240437</stp>
        <stp>-18562</stp>
        <stp>RMDS</stp>
        <stp/>
        <stp/>
        <tr r="AS1002" s="1"/>
      </tp>
      <tp>
        <v>55.203613142111998</v>
        <stp/>
        <stp>EBOND_LDN|3240437</stp>
        <stp>-18560</stp>
        <stp>RMDS</stp>
        <stp/>
        <stp/>
        <tr r="AR1002" s="1"/>
      </tp>
      <tp>
        <v>-14.230996806187999</v>
        <stp/>
        <stp>EBOND_LDN|6470114</stp>
        <stp>-18562</stp>
        <stp>RMDS</stp>
        <stp/>
        <stp/>
        <tr r="AS191" s="1"/>
      </tp>
      <tp>
        <v>51.206044922860002</v>
        <stp/>
        <stp>EBOND_LDN|6470114</stp>
        <stp>-18560</stp>
        <stp>RMDS</stp>
        <stp/>
        <stp/>
        <tr r="AR191" s="1"/>
      </tp>
      <tp t="s">
        <v>bbb</v>
        <stp/>
        <stp>EBOND_LDN|4897182</stp>
        <stp>-20268</stp>
        <stp>RMDS</stp>
        <stp/>
        <stp/>
        <tr r="I1106" s="1"/>
      </tp>
      <tp t="s">
        <v>m</v>
        <stp/>
        <stp>EBOND_LDN|4337158</stp>
        <stp>-20268</stp>
        <stp>RMDS</stp>
        <stp/>
        <stp/>
        <tr r="I597" s="1"/>
      </tp>
      <tp t="s">
        <v>.2</v>
        <stp/>
        <stp>EBOND_LDN|4897182</stp>
        <stp>-20270</stp>
        <stp>RMDS</stp>
        <stp/>
        <stp/>
        <tr r="J1106" s="1"/>
      </tp>
      <tp t="s">
        <v>on</v>
        <stp/>
        <stp>EBOND_LDN|4897182</stp>
        <stp>-20271</stp>
        <stp>RMDS</stp>
        <stp/>
        <stp/>
        <tr r="K1106" s="1"/>
      </tp>
      <tp t="s">
        <v>.2</v>
        <stp/>
        <stp>EBOND_LDN|4337158</stp>
        <stp>-20270</stp>
        <stp>RMDS</stp>
        <stp/>
        <stp/>
        <tr r="J597" s="1"/>
      </tp>
      <tp t="s">
        <v>on</v>
        <stp/>
        <stp>EBOND_LDN|4337158</stp>
        <stp>-20271</stp>
        <stp>RMDS</stp>
        <stp/>
        <stp/>
        <tr r="K597" s="1"/>
      </tp>
      <tp>
        <v>30.181021646999</v>
        <stp/>
        <stp>EBOND_LDN|8061425</stp>
        <stp>-18560</stp>
        <stp>RMDS</stp>
        <stp/>
        <stp/>
        <tr r="AR159" s="1"/>
      </tp>
      <tp>
        <v>-4.3906625884819999</v>
        <stp/>
        <stp>EBOND_LDN|8061425</stp>
        <stp>-18562</stp>
        <stp>RMDS</stp>
        <stp/>
        <stp/>
        <tr r="AS159" s="1"/>
      </tp>
      <tp>
        <v>0</v>
        <stp/>
        <stp>EBOND_LDN|6171504</stp>
        <stp>-18562</stp>
        <stp>RMDS</stp>
        <stp/>
        <stp/>
        <tr r="AS706" s="1"/>
      </tp>
      <tp>
        <v>0</v>
        <stp/>
        <stp>EBOND_LDN|6171504</stp>
        <stp>-18560</stp>
        <stp>RMDS</stp>
        <stp/>
        <stp/>
        <tr r="AR706" s="1"/>
      </tp>
      <tp t="s">
        <v>on</v>
        <stp/>
        <stp>EBOND_LDN|9586903</stp>
        <stp>-20271</stp>
        <stp>RMDS</stp>
        <stp/>
        <stp/>
        <tr r="K284" s="1"/>
      </tp>
      <tp t="s">
        <v>0.15</v>
        <stp/>
        <stp>EBOND_LDN|9586903</stp>
        <stp>-20270</stp>
        <stp>RMDS</stp>
        <stp/>
        <stp/>
        <tr r="J284" s="1"/>
      </tp>
      <tp>
        <v>65.801346768347003</v>
        <stp/>
        <stp>EBOND_LDN|9211922</stp>
        <stp>-18562</stp>
        <stp>RMDS</stp>
        <stp/>
        <stp/>
        <tr r="AS922" s="1"/>
      </tp>
      <tp>
        <v>73.774636952681007</v>
        <stp/>
        <stp>EBOND_LDN|9211922</stp>
        <stp>-18560</stp>
        <stp>RMDS</stp>
        <stp/>
        <stp/>
        <tr r="AR922" s="1"/>
      </tp>
      <tp t="s">
        <v>m</v>
        <stp/>
        <stp>EBOND_LDN|9586903</stp>
        <stp>-20268</stp>
        <stp>RMDS</stp>
        <stp/>
        <stp/>
        <tr r="I284" s="1"/>
      </tp>
      <tp>
        <v>123.881812830182</v>
        <stp/>
        <stp>EBOND_LDN|3771624</stp>
        <stp>-18562</stp>
        <stp>RMDS</stp>
        <stp/>
        <stp/>
        <tr r="AS124" s="1"/>
      </tp>
      <tp>
        <v>226.847336523319</v>
        <stp/>
        <stp>EBOND_LDN|3771624</stp>
        <stp>-18560</stp>
        <stp>RMDS</stp>
        <stp/>
        <stp/>
        <tr r="AR124" s="1"/>
      </tp>
      <tp>
        <v>0</v>
        <stp/>
        <stp>EBOND_LDN|8266055</stp>
        <stp>-18560</stp>
        <stp>RMDS</stp>
        <stp/>
        <stp/>
        <tr r="AR601" s="1"/>
      </tp>
      <tp>
        <v>0</v>
        <stp/>
        <stp>EBOND_LDN|8266055</stp>
        <stp>-18562</stp>
        <stp>RMDS</stp>
        <stp/>
        <stp/>
        <tr r="AS601" s="1"/>
      </tp>
      <tp t="s">
        <v>on</v>
        <stp/>
        <stp>EBOND_LDN|9521989</stp>
        <stp>-20271</stp>
        <stp>RMDS</stp>
        <stp/>
        <stp/>
        <tr r="K157" s="1"/>
      </tp>
      <tp t="s">
        <v>5</v>
        <stp/>
        <stp>EBOND_LDN|9521989</stp>
        <stp>-20270</stp>
        <stp>RMDS</stp>
        <stp/>
        <stp/>
        <tr r="J157" s="1"/>
      </tp>
      <tp>
        <v>93.713373013817005</v>
        <stp/>
        <stp>EBOND_LDN|9036920</stp>
        <stp>-18560</stp>
        <stp>RMDS</stp>
        <stp/>
        <stp/>
        <tr r="AR1074" s="1"/>
      </tp>
      <tp>
        <v>85.474629317652003</v>
        <stp/>
        <stp>EBOND_LDN|9036920</stp>
        <stp>-18562</stp>
        <stp>RMDS</stp>
        <stp/>
        <stp/>
        <tr r="AS1074" s="1"/>
      </tp>
      <tp t="s">
        <v>bbb</v>
        <stp/>
        <stp>EBOND_LDN|9521989</stp>
        <stp>-20268</stp>
        <stp>RMDS</stp>
        <stp/>
        <stp/>
        <tr r="I157" s="1"/>
      </tp>
      <tp>
        <v>142.690893014479</v>
        <stp/>
        <stp>EBOND_LDN|2336420</stp>
        <stp>-18562</stp>
        <stp>RMDS</stp>
        <stp/>
        <stp/>
        <tr r="AS370" s="1"/>
      </tp>
      <tp>
        <v>148.52822053398901</v>
        <stp/>
        <stp>EBOND_LDN|2336420</stp>
        <stp>-18560</stp>
        <stp>RMDS</stp>
        <stp/>
        <stp/>
        <tr r="AR370" s="1"/>
      </tp>
      <tp>
        <v>38</v>
        <stp/>
        <stp>EBOND_LDN|8857726</stp>
        <stp>-18560</stp>
        <stp>RMDS</stp>
        <stp/>
        <stp/>
        <tr r="AR336" s="1"/>
      </tp>
      <tp>
        <v>-2</v>
        <stp/>
        <stp>EBOND_LDN|8857726</stp>
        <stp>-18562</stp>
        <stp>RMDS</stp>
        <stp/>
        <stp/>
        <tr r="AS336" s="1"/>
      </tp>
      <tp t="s">
        <v>m</v>
        <stp/>
        <stp>EBOND_LDN|9530638</stp>
        <stp>-20268</stp>
        <stp>RMDS</stp>
        <stp/>
        <stp/>
        <tr r="I1200" s="1"/>
      </tp>
      <tp t="s">
        <v>.3</v>
        <stp/>
        <stp>EBOND_LDN|9530638</stp>
        <stp>-20270</stp>
        <stp>RMDS</stp>
        <stp/>
        <stp/>
        <tr r="J1200" s="1"/>
      </tp>
      <tp t="s">
        <v>on</v>
        <stp/>
        <stp>EBOND_LDN|9530638</stp>
        <stp>-20271</stp>
        <stp>RMDS</stp>
        <stp/>
        <stp/>
        <tr r="K1200" s="1"/>
      </tp>
      <tp t="s">
        <v>m</v>
        <stp/>
        <stp>EBOND_LDN|6120519</stp>
        <stp>-20268</stp>
        <stp>RMDS</stp>
        <stp/>
        <stp/>
        <tr r="I701" s="1"/>
      </tp>
      <tp t="s">
        <v>.25</v>
        <stp/>
        <stp>EBOND_LDN|6120519</stp>
        <stp>-20270</stp>
        <stp>RMDS</stp>
        <stp/>
        <stp/>
        <tr r="J701" s="1"/>
      </tp>
      <tp t="s">
        <v>on</v>
        <stp/>
        <stp>EBOND_LDN|6120519</stp>
        <stp>-20271</stp>
        <stp>RMDS</stp>
        <stp/>
        <stp/>
        <tr r="K701" s="1"/>
      </tp>
      <tp>
        <v>39.658826638735</v>
        <stp/>
        <stp>EBOND_LDN|6507743</stp>
        <stp>-18562</stp>
        <stp>RMDS</stp>
        <stp/>
        <stp/>
        <tr r="AS546" s="1"/>
      </tp>
      <tp>
        <v>47.878450330744997</v>
        <stp/>
        <stp>EBOND_LDN|6507743</stp>
        <stp>-18560</stp>
        <stp>RMDS</stp>
        <stp/>
        <stp/>
        <tr r="AR546" s="1"/>
      </tp>
      <tp t="s">
        <v>m</v>
        <stp/>
        <stp>EBOND_LDN|5490092</stp>
        <stp>-20268</stp>
        <stp>RMDS</stp>
        <stp/>
        <stp/>
        <tr r="I166" s="1"/>
      </tp>
      <tp t="s">
        <v>b</v>
        <stp/>
        <stp>EBOND_LDN|7980243</stp>
        <stp>-20268</stp>
        <stp>RMDS</stp>
        <stp/>
        <stp/>
        <tr r="I201" s="1"/>
      </tp>
      <tp t="s">
        <v>m</v>
        <stp/>
        <stp>EBOND_LDN|2030708</stp>
        <stp>-20268</stp>
        <stp>RMDS</stp>
        <stp/>
        <stp/>
        <tr r="I269" s="1"/>
      </tp>
      <tp>
        <v>15.411572540968001</v>
        <stp/>
        <stp>EBOND_LDN|7857216</stp>
        <stp>-18562</stp>
        <stp>RMDS</stp>
        <stp/>
        <stp/>
        <tr r="AS239" s="1"/>
      </tp>
      <tp>
        <v>39.161923047277</v>
        <stp/>
        <stp>EBOND_LDN|7857216</stp>
        <stp>-18560</stp>
        <stp>RMDS</stp>
        <stp/>
        <stp/>
        <tr r="AR239" s="1"/>
      </tp>
      <tp t="s">
        <v>0.2</v>
        <stp/>
        <stp>EBOND_LDN|2030708</stp>
        <stp>-20270</stp>
        <stp>RMDS</stp>
        <stp/>
        <stp/>
        <tr r="J269" s="1"/>
      </tp>
      <tp t="s">
        <v>on</v>
        <stp/>
        <stp>EBOND_LDN|2030708</stp>
        <stp>-20271</stp>
        <stp>RMDS</stp>
        <stp/>
        <stp/>
        <tr r="K269" s="1"/>
      </tp>
      <tp t="s">
        <v>on</v>
        <stp/>
        <stp>EBOND_LDN|5490092</stp>
        <stp>-20271</stp>
        <stp>RMDS</stp>
        <stp/>
        <stp/>
        <tr r="K166" s="1"/>
      </tp>
      <tp t="s">
        <v>on</v>
        <stp/>
        <stp>EBOND_LDN|7980243</stp>
        <stp>-20271</stp>
        <stp>RMDS</stp>
        <stp/>
        <stp/>
        <tr r="K201" s="1"/>
      </tp>
      <tp t="s">
        <v>.2</v>
        <stp/>
        <stp>EBOND_LDN|5490092</stp>
        <stp>-20270</stp>
        <stp>RMDS</stp>
        <stp/>
        <stp/>
        <tr r="J166" s="1"/>
      </tp>
      <tp t="s">
        <v>.24</v>
        <stp/>
        <stp>EBOND_LDN|7980243</stp>
        <stp>-20270</stp>
        <stp>RMDS</stp>
        <stp/>
        <stp/>
        <tr r="J201" s="1"/>
      </tp>
      <tp>
        <v>0</v>
        <stp/>
        <stp>EBOND_LDN|8374004</stp>
        <stp>-18560</stp>
        <stp>RMDS</stp>
        <stp/>
        <stp/>
        <tr r="AR256" s="1"/>
      </tp>
      <tp>
        <v>0</v>
        <stp/>
        <stp>EBOND_LDN|8374004</stp>
        <stp>-18562</stp>
        <stp>RMDS</stp>
        <stp/>
        <stp/>
        <tr r="AS256" s="1"/>
      </tp>
      <tp>
        <v>112.672151757035</v>
        <stp/>
        <stp>EBOND_LDN|8674034</stp>
        <stp>-18562</stp>
        <stp>RMDS</stp>
        <stp/>
        <stp/>
        <tr r="AS407" s="1"/>
      </tp>
      <tp>
        <v>117.77595850744299</v>
        <stp/>
        <stp>EBOND_LDN|8674034</stp>
        <stp>-18560</stp>
        <stp>RMDS</stp>
        <stp/>
        <stp/>
        <tr r="AR407" s="1"/>
      </tp>
      <tp>
        <v>87.619782332697994</v>
        <stp/>
        <stp>EBOND_LDN|7844877</stp>
        <stp>-18560</stp>
        <stp>RMDS</stp>
        <stp/>
        <stp/>
        <tr r="AR1112" s="1"/>
      </tp>
      <tp>
        <v>-60.466934717603998</v>
        <stp/>
        <stp>EBOND_LDN|7844877</stp>
        <stp>-18562</stp>
        <stp>RMDS</stp>
        <stp/>
        <stp/>
        <tr r="AS1112" s="1"/>
      </tp>
      <tp>
        <v>84.074745095910998</v>
        <stp/>
        <stp>EBOND_LDN|8524521</stp>
        <stp>-18560</stp>
        <stp>RMDS</stp>
        <stp/>
        <stp/>
        <tr r="AR30" s="1"/>
      </tp>
      <tp>
        <v>80.806914759576003</v>
        <stp/>
        <stp>EBOND_LDN|8524521</stp>
        <stp>-18562</stp>
        <stp>RMDS</stp>
        <stp/>
        <stp/>
        <tr r="AS30" s="1"/>
      </tp>
      <tp>
        <v>45.672533037481003</v>
        <stp/>
        <stp>EBOND_LDN|9954446</stp>
        <stp>-18562</stp>
        <stp>RMDS</stp>
        <stp/>
        <stp/>
        <tr r="AS761" s="1"/>
      </tp>
      <tp>
        <v>51.671414349911998</v>
        <stp/>
        <stp>EBOND_LDN|9954446</stp>
        <stp>-18560</stp>
        <stp>RMDS</stp>
        <stp/>
        <stp/>
        <tr r="AR761" s="1"/>
      </tp>
      <tp t="s">
        <v>bb</v>
        <stp/>
        <stp>EBOND_LDN|5423649</stp>
        <stp>-20268</stp>
        <stp>RMDS</stp>
        <stp/>
        <stp/>
        <tr r="I33" s="1"/>
      </tp>
      <tp t="s">
        <v>.4</v>
        <stp/>
        <stp>EBOND_LDN|5423649</stp>
        <stp>-20270</stp>
        <stp>RMDS</stp>
        <stp/>
        <stp/>
        <tr r="J33" s="1"/>
      </tp>
      <tp t="s">
        <v>on</v>
        <stp/>
        <stp>EBOND_LDN|5423649</stp>
        <stp>-20271</stp>
        <stp>RMDS</stp>
        <stp/>
        <stp/>
        <tr r="K33" s="1"/>
      </tp>
      <tp t="s">
        <v>on</v>
        <stp/>
        <stp>EBOND_LDN|8623859</stp>
        <stp>-20271</stp>
        <stp>RMDS</stp>
        <stp/>
        <stp/>
        <tr r="K694" s="1"/>
      </tp>
      <tp t="s">
        <v>.25</v>
        <stp/>
        <stp>EBOND_LDN|8623859</stp>
        <stp>-20270</stp>
        <stp>RMDS</stp>
        <stp/>
        <stp/>
        <tr r="J694" s="1"/>
      </tp>
      <tp t="s">
        <v>b</v>
        <stp/>
        <stp>EBOND_LDN|8623859</stp>
        <stp>-20268</stp>
        <stp>RMDS</stp>
        <stp/>
        <stp/>
        <tr r="I694" s="1"/>
      </tp>
      <tp>
        <v>82.812684226339996</v>
        <stp/>
        <stp>EBOND_LDN|7054106</stp>
        <stp>-18562</stp>
        <stp>RMDS</stp>
        <stp/>
        <stp/>
        <tr r="AS648" s="1"/>
      </tp>
      <tp>
        <v>87.498055684831002</v>
        <stp/>
        <stp>EBOND_LDN|7054106</stp>
        <stp>-18560</stp>
        <stp>RMDS</stp>
        <stp/>
        <stp/>
        <tr r="AR648" s="1"/>
      </tp>
      <tp t="s">
        <v>bb</v>
        <stp/>
        <stp>EBOND_LDN|6533368</stp>
        <stp>-20268</stp>
        <stp>RMDS</stp>
        <stp/>
        <stp/>
        <tr r="I186" s="1"/>
      </tp>
      <tp t="s">
        <v>on</v>
        <stp/>
        <stp>EBOND_LDN|6533368</stp>
        <stp>-20271</stp>
        <stp>RMDS</stp>
        <stp/>
        <stp/>
        <tr r="K186" s="1"/>
      </tp>
      <tp t="s">
        <v>.5</v>
        <stp/>
        <stp>EBOND_LDN|6533368</stp>
        <stp>-20270</stp>
        <stp>RMDS</stp>
        <stp/>
        <stp/>
        <tr r="J186" s="1"/>
      </tp>
      <tp>
        <v>249.72078125057499</v>
        <stp/>
        <stp>EBOND_LDN|8535370</stp>
        <stp>-18560</stp>
        <stp>RMDS</stp>
        <stp/>
        <stp/>
        <tr r="AR637" s="1"/>
      </tp>
      <tp>
        <v>246.25237883752899</v>
        <stp/>
        <stp>EBOND_LDN|8535370</stp>
        <stp>-18562</stp>
        <stp>RMDS</stp>
        <stp/>
        <stp/>
        <tr r="AS637" s="1"/>
      </tp>
      <tp>
        <v>105.501261895103</v>
        <stp/>
        <stp>EBOND_LDN|8825341</stp>
        <stp>-18562</stp>
        <stp>RMDS</stp>
        <stp/>
        <stp/>
        <tr r="AS1093" s="1"/>
      </tp>
      <tp>
        <v>116.22825538379399</v>
        <stp/>
        <stp>EBOND_LDN|8825341</stp>
        <stp>-18560</stp>
        <stp>RMDS</stp>
        <stp/>
        <stp/>
        <tr r="AR1093" s="1"/>
      </tp>
      <tp>
        <v>95.354840244865002</v>
        <stp/>
        <stp>EBOND_LDN|9125151</stp>
        <stp>-18562</stp>
        <stp>RMDS</stp>
        <stp/>
        <stp/>
        <tr r="AS446" s="1"/>
      </tp>
      <tp>
        <v>103.10875806780901</v>
        <stp/>
        <stp>EBOND_LDN|9125151</stp>
        <stp>-18560</stp>
        <stp>RMDS</stp>
        <stp/>
        <stp/>
        <tr r="AR446" s="1"/>
      </tp>
      <tp>
        <v>59.058389077527004</v>
        <stp/>
        <stp>EBOND_LDN|9565695</stp>
        <stp>-18562</stp>
        <stp>RMDS</stp>
        <stp/>
        <stp/>
        <tr r="AS222" s="1"/>
      </tp>
      <tp>
        <v>67.698835159167004</v>
        <stp/>
        <stp>EBOND_LDN|9565695</stp>
        <stp>-18560</stp>
        <stp>RMDS</stp>
        <stp/>
        <stp/>
        <tr r="AR222" s="1"/>
      </tp>
      <tp>
        <v>88.607246619826995</v>
        <stp/>
        <stp>EBOND_LDN|8965505</stp>
        <stp>-18562</stp>
        <stp>RMDS</stp>
        <stp/>
        <stp/>
        <tr r="AS1195" s="1"/>
      </tp>
      <tp>
        <v>94.440305390814004</v>
        <stp/>
        <stp>EBOND_LDN|8965505</stp>
        <stp>-18560</stp>
        <stp>RMDS</stp>
        <stp/>
        <stp/>
        <tr r="AR1195" s="1"/>
      </tp>
      <tp t="s">
        <v>.4</v>
        <stp/>
        <stp>EBOND_LDN|8622489</stp>
        <stp>-20270</stp>
        <stp>RMDS</stp>
        <stp/>
        <stp/>
        <tr r="J214" s="1"/>
      </tp>
      <tp t="s">
        <v>on</v>
        <stp/>
        <stp>EBOND_LDN|8622489</stp>
        <stp>-20271</stp>
        <stp>RMDS</stp>
        <stp/>
        <stp/>
        <tr r="K214" s="1"/>
      </tp>
      <tp t="s">
        <v>m</v>
        <stp/>
        <stp>EBOND_LDN|8622489</stp>
        <stp>-20268</stp>
        <stp>RMDS</stp>
        <stp/>
        <stp/>
        <tr r="I214" s="1"/>
      </tp>
      <tp>
        <v>55.750110041578999</v>
        <stp/>
        <stp>EBOND_LDN|5915312</stp>
        <stp>-18562</stp>
        <stp>RMDS</stp>
        <stp/>
        <stp/>
        <tr r="AS722" s="1"/>
      </tp>
      <tp>
        <v>64.259459549124998</v>
        <stp/>
        <stp>EBOND_LDN|5915312</stp>
        <stp>-18560</stp>
        <stp>RMDS</stp>
        <stp/>
        <stp/>
        <tr r="AR722" s="1"/>
      </tp>
    </main>
    <main first="bloomberg.rtd">
      <tp t="s">
        <v>07:01:21</v>
        <stp/>
        <stp>##V3_BDPV12</stp>
        <stp>XS0479866567 @bgn Corp</stp>
        <stp>LAST_UPDATE</stp>
        <stp>[AutoPrice 28.xlsm]front!R846C15</stp>
        <tr r="O846" s="1"/>
      </tp>
      <tp t="s">
        <v>11/06/2014</v>
        <stp/>
        <stp>##V3_BDPV12</stp>
        <stp>XS0935312057 @bgn Corp</stp>
        <stp>LAST_UPDATE</stp>
        <stp>[AutoPrice 28.xlsm]front!R129C15</stp>
        <tr r="O129" s="1"/>
      </tp>
      <tp t="s">
        <v>11/06/2014</v>
        <stp/>
        <stp>##V3_BDPV12</stp>
        <stp>XS0307791698 @bgn Corp</stp>
        <stp>LAST_UPDATE</stp>
        <stp>[AutoPrice 28.xlsm]front!R405C15</stp>
        <tr r="O405" s="1"/>
      </tp>
      <tp t="s">
        <v>07:01:33</v>
        <stp/>
        <stp>##V3_BDPV12</stp>
        <stp>XS0401891733 @bgn Corp</stp>
        <stp>LAST_UPDATE</stp>
        <stp>[AutoPrice 28.xlsm]front!R356C15</stp>
        <tr r="O356" s="1"/>
      </tp>
      <tp t="s">
        <v>07:01:31</v>
        <stp/>
        <stp>##V3_BDPV12</stp>
        <stp>XS1054534422 @bgn Corp</stp>
        <stp>LAST_UPDATE</stp>
        <stp>[AutoPrice 28.xlsm]front!R593C15</stp>
        <tr r="O593" s="1"/>
      </tp>
      <tp t="s">
        <v>07:01:36</v>
        <stp/>
        <stp>##V3_BDPV12</stp>
        <stp>XS0977496636 @bgn Corp</stp>
        <stp>LAST_UPDATE</stp>
        <stp>[AutoPrice 28.xlsm]front!R482C15</stp>
        <tr r="O482" s="1"/>
      </tp>
      <tp t="s">
        <v>11/06/2014</v>
        <stp/>
        <stp>##V3_BDPV12</stp>
        <stp>XS0992638220 @bgn Corp</stp>
        <stp>LAST_UPDATE</stp>
        <stp>[AutoPrice 28.xlsm]front!R588C15</stp>
        <tr r="O588" s="1"/>
      </tp>
      <tp t="s">
        <v>07:01:27</v>
        <stp/>
        <stp>##V3_BDPV12</stp>
        <stp>XS0954684972 @bgn Corp</stp>
        <stp>LAST_UPDATE</stp>
        <stp>[AutoPrice 28.xlsm]front!R874C15</stp>
        <tr r="O874" s="1"/>
      </tp>
      <tp t="s">
        <v>11/06/2014</v>
        <stp/>
        <stp>##V3_BDPV12</stp>
        <stp>XS0844535442 @bgn Corp</stp>
        <stp>LAST_UPDATE</stp>
        <stp>[AutoPrice 28.xlsm]front!R536C15</stp>
        <tr r="O536" s="1"/>
      </tp>
      <tp t="s">
        <v>07:01:22</v>
        <stp/>
        <stp>##V3_BDPV12</stp>
        <stp>XS0275636438 @bgn Corp</stp>
        <stp>LAST_UPDATE</stp>
        <stp>[AutoPrice 28.xlsm]front!R457C15</stp>
        <tr r="O457" s="1"/>
      </tp>
      <tp t="s">
        <v>11/06/2014</v>
        <stp/>
        <stp>##V3_BDPV12</stp>
        <stp>XS0206511130 @bgn Corp</stp>
        <stp>LAST_UPDATE</stp>
        <stp>[AutoPrice 28.xlsm]front!R104C15</stp>
        <tr r="O104" s="1"/>
      </tp>
      <tp t="s">
        <v>07:01:27</v>
        <stp/>
        <stp>##V3_BDPV12</stp>
        <stp>XS0875796541 @bgn Corp</stp>
        <stp>LAST_UPDATE</stp>
        <stp>[AutoPrice 28.xlsm]front!R619C15</stp>
        <tr r="O619" s="1"/>
      </tp>
      <tp t="s">
        <v>07:01:29</v>
        <stp/>
        <stp>##V3_BDPV12</stp>
        <stp>XS1003251011 @bgn Corp</stp>
        <stp>LAST_UPDATE</stp>
        <stp>[AutoPrice 28.xlsm]front!R528C15</stp>
        <tr r="O528" s="1"/>
      </tp>
      <tp t="s">
        <v>07:01:28</v>
        <stp/>
        <stp>##V3_BDPV12</stp>
        <stp>XS0411850075 @bgn Corp</stp>
        <stp>LAST_UPDATE</stp>
        <stp>[AutoPrice 28.xlsm]front!R632C15</stp>
        <tr r="O632" s="1"/>
      </tp>
      <tp t="s">
        <v>07:01:28</v>
        <stp/>
        <stp>##V3_BDPV12</stp>
        <stp>XS0934042549 @bgn Corp</stp>
        <stp>LAST_UPDATE</stp>
        <stp>[AutoPrice 28.xlsm]front!R693C15</stp>
        <tr r="O693" s="1"/>
      </tp>
      <tp t="s">
        <v>07:01:27</v>
        <stp/>
        <stp>##V3_BDPV12</stp>
        <stp>XS0856014583 @bgn Corp</stp>
        <stp>LAST_UPDATE</stp>
        <stp>[AutoPrice 28.xlsm]front!R409C15</stp>
        <tr r="O409" s="1"/>
      </tp>
      <tp t="s">
        <v>11/06/2014</v>
        <stp/>
        <stp>##V3_BDPV12</stp>
        <stp>XS0857214968 @bgn Corp</stp>
        <stp>LAST_UPDATE</stp>
        <stp>[AutoPrice 28.xlsm]front!R955C15</stp>
        <tr r="O955" s="1"/>
      </tp>
      <tp t="s">
        <v>11/06/2014</v>
        <stp/>
        <stp>##V3_BDPV12</stp>
        <stp>XS0295018070 @bgn Corp</stp>
        <stp>LAST_UPDATE</stp>
        <stp>[AutoPrice 28.xlsm]front!R589C15</stp>
        <tr r="O589" s="1"/>
      </tp>
      <tp t="s">
        <v>07:01:22</v>
        <stp/>
        <stp>##V3_BDPV12</stp>
        <stp>XS0433152690 @bgn Corp</stp>
        <stp>LAST_UPDATE</stp>
        <stp>[AutoPrice 28.xlsm]front!R518C15</stp>
        <tr r="O518" s="1"/>
      </tp>
      <tp t="s">
        <v>07:01:29</v>
        <stp/>
        <stp>##V3_BDPV12</stp>
        <stp>XS0583059448 @bgn Corp</stp>
        <stp>LAST_UPDATE</stp>
        <stp>[AutoPrice 28.xlsm]front!R704C15</stp>
        <tr r="O704" s="1"/>
      </tp>
      <tp t="s">
        <v>11/06/2014</v>
        <stp/>
        <stp>##V3_BDPV12</stp>
        <stp>XS1064307058 @bgn Corp</stp>
        <stp>LAST_UPDATE</stp>
        <stp>[AutoPrice 28.xlsm]front!R442C15</stp>
        <tr r="O442" s="1"/>
      </tp>
      <tp t="s">
        <v>07:01:26</v>
        <stp/>
        <stp>##V3_BDPV12</stp>
        <stp>XS0982019126 @bgn Corp</stp>
        <stp>LAST_UPDATE</stp>
        <stp>[AutoPrice 28.xlsm]front!R321C15</stp>
        <tr r="O321" s="1"/>
      </tp>
      <tp t="s">
        <v>07:01:32</v>
        <stp/>
        <stp>##V3_BDPV12</stp>
        <stp>XS0944435121 @bgn Corp</stp>
        <stp>LAST_UPDATE</stp>
        <stp>[AutoPrice 28.xlsm]front!R565C15</stp>
        <tr r="O565" s="1"/>
      </tp>
      <tp t="s">
        <v>11/06/2014</v>
        <stp/>
        <stp>##V3_BDPV12</stp>
        <stp>XS0493098486 @bgn Corp</stp>
        <stp>LAST_UPDATE</stp>
        <stp>[AutoPrice 28.xlsm]front!R669C15</stp>
        <tr r="O669" s="1"/>
      </tp>
      <tp t="s">
        <v>11/06/2014</v>
        <stp/>
        <stp>##V3_BDPV12</stp>
        <stp>XS0414340074 @bgn Corp</stp>
        <stp>LAST_UPDATE</stp>
        <stp>[AutoPrice 28.xlsm]front!R584C15</stp>
        <tr r="O584" s="1"/>
      </tp>
      <tp t="s">
        <v>07:01:27</v>
        <stp/>
        <stp>##V3_BDPV12</stp>
        <stp>XS0811690550 @bgn Corp</stp>
        <stp>LAST_UPDATE</stp>
        <stp>[AutoPrice 28.xlsm]front!R599C15</stp>
        <tr r="O599" s="1"/>
      </tp>
      <tp t="s">
        <v>11/06/2014</v>
        <stp/>
        <stp>##V3_BDPV12</stp>
        <stp>XS1072516690 @bgn Corp</stp>
        <stp>LAST_UPDATE</stp>
        <stp>[AutoPrice 28.xlsm]front!R554C15</stp>
        <tr r="O554" s="1"/>
      </tp>
      <tp t="s">
        <v>11/06/2014</v>
        <stp/>
        <stp>##V3_BDPV12</stp>
        <stp>XS0810720515 @bgn Corp</stp>
        <stp>LAST_UPDATE</stp>
        <stp>[AutoPrice 28.xlsm]front!R439C15</stp>
        <tr r="O439" s="1"/>
      </tp>
      <tp t="s">
        <v>11/06/2014</v>
        <stp/>
        <stp>##V3_BDPV12</stp>
        <stp>XS0166667344 @bgn Corp</stp>
        <stp>LAST_UPDATE</stp>
        <stp>[AutoPrice 28.xlsm]front!R744C15</stp>
        <tr r="O744" s="1"/>
      </tp>
      <tp t="s">
        <v>07:01:26</v>
        <stp/>
        <stp>##V3_BDPV12</stp>
        <stp>XS1003251441 @bgn Corp</stp>
        <stp>LAST_UPDATE</stp>
        <stp>[AutoPrice 28.xlsm]front!R529C15</stp>
        <tr r="O529" s="1"/>
      </tp>
      <tp t="s">
        <v>07:01:30</v>
        <stp/>
        <stp>##V3_BDPV12</stp>
        <stp>XS0683639933 @bgn Corp</stp>
        <stp>LAST_UPDATE</stp>
        <stp>[AutoPrice 28.xlsm]front!R850C15</stp>
        <tr r="O850" s="1"/>
      </tp>
      <tp t="s">
        <v>07:00:21</v>
        <stp/>
        <stp>##V3_BDPV12</stp>
        <stp>XS0390398344 @bgn Corp</stp>
        <stp>LAST_UPDATE</stp>
        <stp>[AutoPrice 28.xlsm]front!R177C15</stp>
        <tr r="O177" s="1"/>
      </tp>
      <tp t="s">
        <v>07:01:29</v>
        <stp/>
        <stp>##V3_BDPV12</stp>
        <stp>XS0907301260 @bgn Corp</stp>
        <stp>LAST_UPDATE</stp>
        <stp>[AutoPrice 28.xlsm]front!R751C15</stp>
        <tr r="O751" s="1"/>
      </tp>
      <tp t="s">
        <v>11/06/2014</v>
        <stp/>
        <stp>##V3_BDPV12</stp>
        <stp>XS1004551294 @bgn Corp</stp>
        <stp>LAST_UPDATE</stp>
        <stp>[AutoPrice 28.xlsm]front!R522C15</stp>
        <tr r="O522" s="1"/>
      </tp>
      <tp t="s">
        <v>07:01:04</v>
        <stp/>
        <stp>##V3_BDPV12</stp>
        <stp>XS0260057285 @bgn Corp</stp>
        <stp>LAST_UPDATE</stp>
        <stp>[AutoPrice 28.xlsm]front!R109C15</stp>
        <tr r="O109" s="1"/>
      </tp>
      <tp t="s">
        <v>11/06/2014</v>
        <stp/>
        <stp>##V3_BDPV12</stp>
        <stp>XS0222383027 @bgn Corp</stp>
        <stp>LAST_UPDATE</stp>
        <stp>[AutoPrice 28.xlsm]front!R185C15</stp>
        <tr r="O185" s="1"/>
      </tp>
      <tp t="s">
        <v>07:01:28</v>
        <stp/>
        <stp>##V3_BDPV12</stp>
        <stp>XS1040105980 @bgn Corp</stp>
        <stp>LAST_UPDATE</stp>
        <stp>[AutoPrice 28.xlsm]front!R560C15</stp>
        <tr r="O560" s="1"/>
      </tp>
      <tp t="s">
        <v>11/06/2014</v>
        <stp/>
        <stp>##V3_BDPV12</stp>
        <stp>XS0764637194 @bgn Corp</stp>
        <stp>LAST_UPDATE</stp>
        <stp>[AutoPrice 28.xlsm]front!R916C15</stp>
        <tr r="O916" s="1"/>
      </tp>
      <tp t="s">
        <v>07:01:41</v>
        <stp/>
        <stp>##V3_BDPV12</stp>
        <stp>XS0826313990 @bgn Corp</stp>
        <stp>LAST_UPDATE</stp>
        <stp>[AutoPrice 28.xlsm]front!R323C15</stp>
        <tr r="O323" s="1"/>
      </tp>
      <tp t="s">
        <v>11/06/2014</v>
        <stp/>
        <stp>##V3_BDPV12</stp>
        <stp>XS0993148856 @bgn Corp</stp>
        <stp>LAST_UPDATE</stp>
        <stp>[AutoPrice 28.xlsm]front!R682C15</stp>
        <tr r="O682" s="1"/>
      </tp>
      <tp t="s">
        <v>07:01:48</v>
        <stp/>
        <stp>##V3_BDPV12</stp>
        <stp>XS0230962853 @bgn Corp</stp>
        <stp>LAST_UPDATE</stp>
        <stp>[AutoPrice 28.xlsm]front!R597C15</stp>
        <tr r="O597" s="1"/>
      </tp>
      <tp t="s">
        <v>07:01:57</v>
        <stp/>
        <stp>##V3_BDPV12</stp>
        <stp>XS0548805299 @bgn Corp</stp>
        <stp>LAST_UPDATE</stp>
        <stp>[AutoPrice 28.xlsm]front!R434C15</stp>
        <tr r="O434" s="1"/>
      </tp>
      <tp t="s">
        <v>07:01:55</v>
        <stp/>
        <stp>##V3_BDPV12</stp>
        <stp>XS1014610254 @bgn Corp</stp>
        <stp>LAST_UPDATE</stp>
        <stp>[AutoPrice 28.xlsm]front!R904C15</stp>
        <tr r="O904" s="1"/>
      </tp>
      <tp t="s">
        <v>07:01:30</v>
        <stp/>
        <stp>##V3_BDPV12</stp>
        <stp>XS0993228294 @bgn Corp</stp>
        <stp>LAST_UPDATE</stp>
        <stp>[AutoPrice 28.xlsm]front!R949C15</stp>
        <tr r="O949" s="1"/>
      </tp>
      <tp t="s">
        <v>07:01:30</v>
        <stp/>
        <stp>##V3_BDPV12</stp>
        <stp>XS0710090928 @bgn Corp</stp>
        <stp>LAST_UPDATE</stp>
        <stp>[AutoPrice 28.xlsm]front!R155C15</stp>
        <tr r="O155" s="1"/>
      </tp>
      <tp t="s">
        <v>07:01:16</v>
        <stp/>
        <stp>##V3_BDPV12</stp>
        <stp>XS0602211202 @bgn Corp</stp>
        <stp>LAST_UPDATE</stp>
        <stp>[AutoPrice 28.xlsm]front!R852C15</stp>
        <tr r="O852" s="1"/>
      </tp>
      <tp t="s">
        <v>07:01:25</v>
        <stp/>
        <stp>##V3_BDPV12</stp>
        <stp>XS0794238583 @bgn Corp</stp>
        <stp>LAST_UPDATE</stp>
        <stp>[AutoPrice 28.xlsm]front!R883C15</stp>
        <tr r="O883" s="1"/>
      </tp>
      <tp t="s">
        <v>11/06/2014</v>
        <stp/>
        <stp>##V3_BDPV12</stp>
        <stp>XS0212420987 @bgn Corp</stp>
        <stp>LAST_UPDATE</stp>
        <stp>[AutoPrice 28.xlsm]front!R145C15</stp>
        <tr r="O145" s="1"/>
      </tp>
      <tp t="s">
        <v>11/06/2014</v>
        <stp/>
        <stp>##V3_BDPV12</stp>
        <stp>XS0778476340 @bgn Corp</stp>
        <stp>LAST_UPDATE</stp>
        <stp>[AutoPrice 28.xlsm]front!R102C15</stp>
        <tr r="O102" s="1"/>
      </tp>
      <tp>
        <v>110.724</v>
        <stp/>
        <stp>##V3_BDPV12</stp>
        <stp>AT0000A0MS58 @CBKG Corp</stp>
        <stp>ask</stp>
        <stp>[AutoPrice 28.xlsm]front!R1025C13</stp>
        <tr r="M1025" s="1"/>
      </tp>
      <tp>
        <v>102.63</v>
        <stp/>
        <stp>##V3_BDPV12</stp>
        <stp>DE000A1G85B4 @CBKG Corp</stp>
        <stp>ask</stp>
        <stp>[AutoPrice 28.xlsm]front!R676C13</stp>
        <tr r="M676" s="1"/>
      </tp>
      <tp>
        <v>100.194</v>
        <stp/>
        <stp>##V3_BDPV12</stp>
        <stp>DE000A1G85A6 @CBKG Corp</stp>
        <stp>ask</stp>
        <stp>[AutoPrice 28.xlsm]front!R672C13</stp>
        <tr r="M672" s="1"/>
      </tp>
      <tp>
        <v>100.959</v>
        <stp/>
        <stp>##V3_BDPV12</stp>
        <stp>DE000A1A55G9 @CBKG Corp</stp>
        <stp>ask</stp>
        <stp>[AutoPrice 28.xlsm]front!R781C13</stp>
        <tr r="M781" s="1"/>
      </tp>
      <tp>
        <v>113.176</v>
        <stp/>
        <stp>##V3_BDPV12</stp>
        <stp>XS0552375577 @cbbt Corp</stp>
        <stp>LAST_PRICE</stp>
        <stp>[AutoPrice 28.xlsm]front!R724C16</stp>
        <tr r="P724" s="1"/>
      </tp>
      <tp>
        <v>102.958</v>
        <stp/>
        <stp>##V3_BDPV12</stp>
        <stp>XS0604640499 @cbbt Corp</stp>
        <stp>LAST_PRICE</stp>
        <stp>[AutoPrice 28.xlsm]front!R778C16</stp>
        <tr r="P778" s="1"/>
      </tp>
      <tp>
        <v>108.61</v>
        <stp/>
        <stp>##V3_BDPV12</stp>
        <stp>FR0010014845 @bgn Corp</stp>
        <stp>LAST_PRICE</stp>
        <stp>[AutoPrice 28.xlsm]front!R840C16</stp>
        <tr r="P840" s="1"/>
      </tp>
      <tp>
        <v>2</v>
        <stp/>
        <stp>##V3_BDPV12</stp>
        <stp>DE000A1MA9V5 Corp</stp>
        <stp>cpn</stp>
        <stp>[AutoPrice 28.xlsm]front!R787C5</stp>
        <tr r="E787" s="1"/>
      </tp>
      <tp>
        <v>2.0614283548603396</v>
        <stp/>
        <stp>##V3_BDPV12</stp>
        <stp>DE000A0GTCB9 @bgn  Corp</stp>
        <stp>risk_mid</stp>
        <stp>[AutoPrice 28.xlsm]front!R613C36</stp>
        <tr r="AJ613" s="1"/>
      </tp>
      <tp>
        <v>107.761</v>
        <stp/>
        <stp>##V3_BDPV12</stp>
        <stp>BE0002428036 @bgn Corp</stp>
        <stp>LAST_PRICE</stp>
        <stp>[AutoPrice 28.xlsm]front!R216C16</stp>
        <tr r="P216" s="1"/>
      </tp>
      <tp>
        <v>98.603999999999999</v>
        <stp/>
        <stp>##V3_BDPV12</stp>
        <stp>FR0011951771 @bgn Corp</stp>
        <stp>LAST_PRICE</stp>
        <stp>[AutoPrice 28.xlsm]front!R925C16</stp>
        <tr r="P925" s="1"/>
      </tp>
      <tp>
        <v>114.679</v>
        <stp/>
        <stp>##V3_BDPV12</stp>
        <stp>FR0010500744 @bgn Corp</stp>
        <stp>LAST_PRICE</stp>
        <stp>[AutoPrice 28.xlsm]front!R920C16</stp>
        <tr r="P920" s="1"/>
      </tp>
      <tp>
        <v>2.1458069149375092</v>
        <stp/>
        <stp>##V3_BDPV12</stp>
        <stp>DE000A0JRFB0 @bgn  Corp</stp>
        <stp>risk_mid</stp>
        <stp>[AutoPrice 28.xlsm]front!R931C36</stp>
        <tr r="AJ931" s="1"/>
      </tp>
      <tp>
        <v>4.25</v>
        <stp/>
        <stp>##V3_BDPV12</stp>
        <stp>DE000A1C92S3 Corp</stp>
        <stp>cpn</stp>
        <stp>[AutoPrice 28.xlsm]front!R532C5</stp>
        <tr r="E532" s="1"/>
      </tp>
      <tp>
        <v>109.791</v>
        <stp/>
        <stp>##V3_BDPV12</stp>
        <stp>FR0011242460 @bgn Corp</stp>
        <stp>LAST_PRICE</stp>
        <stp>[AutoPrice 28.xlsm]front!R487C16</stp>
        <tr r="P487" s="1"/>
      </tp>
      <tp>
        <v>117.843</v>
        <stp/>
        <stp>##V3_BDPV12</stp>
        <stp>FR0000474983 @bgn Corp</stp>
        <stp>LAST_PRICE</stp>
        <stp>[AutoPrice 28.xlsm]front!R364C16</stp>
        <tr r="P364" s="1"/>
      </tp>
      <tp>
        <v>118.175</v>
        <stp/>
        <stp>##V3_BDPV12</stp>
        <stp>FR0011052661 @bgn Corp</stp>
        <stp>LAST_PRICE</stp>
        <stp>[AutoPrice 28.xlsm]front!R449C16</stp>
        <tr r="P449" s="1"/>
      </tp>
      <tp>
        <v>116.55</v>
        <stp/>
        <stp>##V3_BDPV12</stp>
        <stp>FR0011075043 @bgn Corp</stp>
        <stp>LAST_PRICE</stp>
        <stp>[AutoPrice 28.xlsm]front!R346C16</stp>
        <tr r="P346" s="1"/>
      </tp>
      <tp>
        <v>101.593</v>
        <stp/>
        <stp>##V3_BDPV12</stp>
        <stp>FR0011355791 @bgn Corp</stp>
        <stp>LAST_PRICE</stp>
        <stp>[AutoPrice 28.xlsm]front!R207C16</stp>
        <tr r="P207" s="1"/>
      </tp>
      <tp t="s">
        <v>VW</v>
        <stp/>
        <stp>##V3_BDPV12</stp>
        <stp>US928670AB40 Corp</stp>
        <stp>ticker</stp>
        <stp>[AutoPrice 28.xlsm]front!R899C4</stp>
        <tr r="D899" s="1"/>
      </tp>
      <tp>
        <v>104.666</v>
        <stp/>
        <stp>##V3_BDPV12</stp>
        <stp>FR0011452291 @bgn Corp</stp>
        <stp>LAST_PRICE</stp>
        <stp>[AutoPrice 28.xlsm]front!R383C16</stp>
        <tr r="P383" s="1"/>
      </tp>
      <tp t="s">
        <v>07:01:39</v>
        <stp/>
        <stp>##V3_BDPV12</stp>
        <stp>AT0000A0MS58 @bgn Corp</stp>
        <stp>LAST_UPDATE</stp>
        <stp>[AutoPrice 28.xlsm]front!R1025C15</stp>
        <tr r="O1025" s="1"/>
      </tp>
      <tp>
        <v>101.889</v>
        <stp/>
        <stp>##V3_BDPV12</stp>
        <stp>FR0011437367 @bgn Corp</stp>
        <stp>LAST_PRICE</stp>
        <stp>[AutoPrice 28.xlsm]front!R415C16</stp>
        <tr r="P415" s="1"/>
      </tp>
      <tp>
        <v>107.163</v>
        <stp/>
        <stp>##V3_BDPV12</stp>
        <stp>FR0010941690 @bgn Corp</stp>
        <stp>LAST_PRICE</stp>
        <stp>[AutoPrice 28.xlsm]front!R232C16</stp>
        <tr r="P232" s="1"/>
      </tp>
      <tp>
        <v>114.218</v>
        <stp/>
        <stp>##V3_BDPV12</stp>
        <stp>XS0576395478 @bgn Corp</stp>
        <stp>LAST_PRICE</stp>
        <stp>[AutoPrice 28.xlsm]front!R176C16</stp>
        <tr r="P176" s="1"/>
      </tp>
      <tp>
        <v>118.31699999999999</v>
        <stp/>
        <stp>##V3_BDPV12</stp>
        <stp>XS0715437140 @bgn Corp</stp>
        <stp>LAST_PRICE</stp>
        <stp>[AutoPrice 28.xlsm]front!R504C16</stp>
        <tr r="P504" s="1"/>
      </tp>
      <tp>
        <v>103.211</v>
        <stp/>
        <stp>##V3_BDPV12</stp>
        <stp>XS0862091955 @bgn Corp</stp>
        <stp>LAST_PRICE</stp>
        <stp>[AutoPrice 28.xlsm]front!R576C16</stp>
        <tr r="P576" s="1"/>
      </tp>
      <tp>
        <v>113.578</v>
        <stp/>
        <stp>##V3_BDPV12</stp>
        <stp>XS0307504547 @bgn Corp</stp>
        <stp>LAST_PRICE</stp>
        <stp>[AutoPrice 28.xlsm]front!R638C16</stp>
        <tr r="P638" s="1"/>
      </tp>
      <tp>
        <v>102.754</v>
        <stp/>
        <stp>##V3_BDPV12</stp>
        <stp>XS0818948928 @bgn Corp</stp>
        <stp>LAST_PRICE</stp>
        <stp>[AutoPrice 28.xlsm]front!R893C16</stp>
        <tr r="P893" s="1"/>
      </tp>
      <tp>
        <v>114.646</v>
        <stp/>
        <stp>##V3_BDPV12</stp>
        <stp>XS0522407351 @bgn Corp</stp>
        <stp>LAST_PRICE</stp>
        <stp>[AutoPrice 28.xlsm]front!R406C16</stp>
        <tr r="P406" s="1"/>
      </tp>
      <tp>
        <v>100.639</v>
        <stp/>
        <stp>##V3_BDPV12</stp>
        <stp>XS1066312395 @bgn Corp</stp>
        <stp>LAST_PRICE</stp>
        <stp>[AutoPrice 28.xlsm]front!R561C16</stp>
        <tr r="P561" s="1"/>
      </tp>
      <tp>
        <v>132.089</v>
        <stp/>
        <stp>##V3_BDPV12</stp>
        <stp>XS0161100515 @bgn Corp</stp>
        <stp>LAST_PRICE</stp>
        <stp>[AutoPrice 28.xlsm]front!R716C16</stp>
        <tr r="P716" s="1"/>
      </tp>
      <tp>
        <v>99.165999999999997</v>
        <stp/>
        <stp>##V3_BDPV12</stp>
        <stp>XS0304816076 @bgn Corp</stp>
        <stp>LAST_PRICE</stp>
        <stp>[AutoPrice 28.xlsm]front!R706C16</stp>
        <tr r="P706" s="1"/>
      </tp>
      <tp>
        <v>106.857</v>
        <stp/>
        <stp>##V3_BDPV12</stp>
        <stp>XS0934042549 @bgn Corp</stp>
        <stp>LAST_PRICE</stp>
        <stp>[AutoPrice 28.xlsm]front!R693C16</stp>
        <tr r="P693" s="1"/>
      </tp>
      <tp>
        <v>101.738</v>
        <stp/>
        <stp>##V3_BDPV12</stp>
        <stp>XS0221574931 @bgn Corp</stp>
        <stp>LAST_PRICE</stp>
        <stp>[AutoPrice 28.xlsm]front!R128C16</stp>
        <tr r="P128" s="1"/>
      </tp>
      <tp>
        <v>127.38</v>
        <stp/>
        <stp>##V3_BDPV12</stp>
        <stp>XS0411850075 @bgn Corp</stp>
        <stp>LAST_PRICE</stp>
        <stp>[AutoPrice 28.xlsm]front!R632C16</stp>
        <tr r="P632" s="1"/>
      </tp>
      <tp>
        <v>102.70399999999999</v>
        <stp/>
        <stp>##V3_BDPV12</stp>
        <stp>XS0860596575 @bgn Corp</stp>
        <stp>LAST_PRICE</stp>
        <stp>[AutoPrice 28.xlsm]front!R771C16</stp>
        <tr r="P771" s="1"/>
      </tp>
      <tp>
        <v>103.34699999999999</v>
        <stp/>
        <stp>##V3_BDPV12</stp>
        <stp>XS0235535035 @bgn Corp</stp>
        <stp>LAST_PRICE</stp>
        <stp>[AutoPrice 28.xlsm]front!R139C16</stp>
        <tr r="P139" s="1"/>
      </tp>
      <tp>
        <v>104.95099999999999</v>
        <stp/>
        <stp>##V3_BDPV12</stp>
        <stp>XS1030851791 @bgn Corp</stp>
        <stp>LAST_PRICE</stp>
        <stp>[AutoPrice 28.xlsm]front!R517C16</stp>
        <tr r="P517" s="1"/>
      </tp>
      <tp>
        <v>102.91800000000001</v>
        <stp/>
        <stp>##V3_BDPV12</stp>
        <stp>XS0409744744 @bgn Corp</stp>
        <stp>LAST_PRICE</stp>
        <stp>[AutoPrice 28.xlsm]front!R239C16</stp>
        <tr r="P239" s="1"/>
      </tp>
      <tp>
        <v>108.122</v>
        <stp/>
        <stp>##V3_BDPV12</stp>
        <stp>XS0875797515 @bgn Corp</stp>
        <stp>LAST_PRICE</stp>
        <stp>[AutoPrice 28.xlsm]front!R623C16</stp>
        <tr r="P623" s="1"/>
      </tp>
      <tp>
        <v>100.35</v>
        <stp/>
        <stp>##V3_BDPV12</stp>
        <stp>XS0482656005 @bgn Corp</stp>
        <stp>LAST_PRICE</stp>
        <stp>[AutoPrice 28.xlsm]front!R879C16</stp>
        <tr r="P879" s="1"/>
      </tp>
      <tp>
        <v>107.366</v>
        <stp/>
        <stp>##V3_BDPV12</stp>
        <stp>XS0847087714 @bgn Corp</stp>
        <stp>LAST_PRICE</stp>
        <stp>[AutoPrice 28.xlsm]front!R542C16</stp>
        <tr r="P542" s="1"/>
      </tp>
      <tp>
        <v>102.908</v>
        <stp/>
        <stp>##V3_BDPV12</stp>
        <stp>XS0934191114 @bgn Corp</stp>
        <stp>LAST_PRICE</stp>
        <stp>[AutoPrice 28.xlsm]front!R427C16</stp>
        <tr r="P427" s="1"/>
      </tp>
      <tp>
        <v>102.84</v>
        <stp/>
        <stp>##V3_BDPV12</stp>
        <stp>XS0747743937 @bgn Corp</stp>
        <stp>LAST_PRICE</stp>
        <stp>[AutoPrice 28.xlsm]front!R220C16</stp>
        <tr r="P220" s="1"/>
      </tp>
      <tp>
        <v>103.703</v>
        <stp/>
        <stp>##V3_BDPV12</stp>
        <stp>XS0989148209 @bgn Corp</stp>
        <stp>LAST_PRICE</stp>
        <stp>[AutoPrice 28.xlsm]front!R548C16</stp>
        <tr r="P548" s="1"/>
      </tp>
      <tp>
        <v>109.102</v>
        <stp/>
        <stp>##V3_BDPV12</stp>
        <stp>XS0355666941 @bgn Corp</stp>
        <stp>LAST_PRICE</stp>
        <stp>[AutoPrice 28.xlsm]front!R630C16</stp>
        <tr r="P630" s="1"/>
      </tp>
      <tp>
        <v>116.56699999999999</v>
        <stp/>
        <stp>##V3_BDPV12</stp>
        <stp>XS0172851650 @bgn Corp</stp>
        <stp>LAST_PRICE</stp>
        <stp>[AutoPrice 28.xlsm]front!R315C16</stp>
        <tr r="P315" s="1"/>
      </tp>
      <tp>
        <v>105.504</v>
        <stp/>
        <stp>##V3_BDPV12</stp>
        <stp>XS0942082115 @bgn Corp</stp>
        <stp>LAST_PRICE</stp>
        <stp>[AutoPrice 28.xlsm]front!R361C16</stp>
        <tr r="P361" s="1"/>
      </tp>
      <tp>
        <v>104.428</v>
        <stp/>
        <stp>##V3_BDPV12</stp>
        <stp>XS0358158052 @bgn Corp</stp>
        <stp>LAST_PRICE</stp>
        <stp>[AutoPrice 28.xlsm]front!R906C16</stp>
        <tr r="P906" s="1"/>
      </tp>
      <tp>
        <v>103.267</v>
        <stp/>
        <stp>##V3_BDPV12</stp>
        <stp>XS0414340074 @bgn Corp</stp>
        <stp>LAST_PRICE</stp>
        <stp>[AutoPrice 28.xlsm]front!R584C16</stp>
        <tr r="P584" s="1"/>
      </tp>
      <tp>
        <v>105.29300000000001</v>
        <stp/>
        <stp>##V3_BDPV12</stp>
        <stp>XS1048568452 @bgn Corp</stp>
        <stp>LAST_PRICE</stp>
        <stp>[AutoPrice 28.xlsm]front!R820C16</stp>
        <tr r="P820" s="1"/>
      </tp>
      <tp>
        <v>100.66</v>
        <stp/>
        <stp>##V3_BDPV12</stp>
        <stp>XS1003251011 @bgn Corp</stp>
        <stp>LAST_PRICE</stp>
        <stp>[AutoPrice 28.xlsm]front!R528C16</stp>
        <tr r="P528" s="1"/>
      </tp>
      <tp>
        <v>107.256</v>
        <stp/>
        <stp>##V3_BDPV12</stp>
        <stp>XS0544714750 @bgn Corp</stp>
        <stp>LAST_PRICE</stp>
        <stp>[AutoPrice 28.xlsm]front!R438C16</stp>
        <tr r="P438" s="1"/>
      </tp>
      <tp>
        <v>103.78</v>
        <stp/>
        <stp>##V3_BDPV12</stp>
        <stp>XS1003251441 @bgn Corp</stp>
        <stp>LAST_PRICE</stp>
        <stp>[AutoPrice 28.xlsm]front!R529C16</stp>
        <tr r="P529" s="1"/>
      </tp>
      <tp>
        <v>4.3968164501784202</v>
        <stp/>
        <stp>##V3_BDPV12</stp>
        <stp>DE000A1X3GC3 @bgn  Corp</stp>
        <stp>risk_mid</stp>
        <stp>[AutoPrice 28.xlsm]front!R789C36</stp>
        <tr r="AJ789" s="1"/>
      </tp>
      <tp>
        <v>103.61799999999999</v>
        <stp/>
        <stp>##V3_BDPV12</stp>
        <stp>XS0729061795 @bgn Corp</stp>
        <stp>LAST_PRICE</stp>
        <stp>[AutoPrice 28.xlsm]front!R847C16</stp>
        <tr r="P847" s="1"/>
      </tp>
      <tp>
        <v>108.349</v>
        <stp/>
        <stp>##V3_BDPV12</stp>
        <stp>XS0795877454 @bgn Corp</stp>
        <stp>LAST_PRICE</stp>
        <stp>[AutoPrice 28.xlsm]front!R481C16</stp>
        <tr r="P481" s="1"/>
      </tp>
      <tp>
        <v>106.928</v>
        <stp/>
        <stp>##V3_BDPV12</stp>
        <stp>XS0412968876 @bgn Corp</stp>
        <stp>LAST_PRICE</stp>
        <stp>[AutoPrice 28.xlsm]front!R307C16</stp>
        <tr r="P307" s="1"/>
      </tp>
      <tp>
        <v>106.93300000000001</v>
        <stp/>
        <stp>##V3_BDPV12</stp>
        <stp>XS1026109204 @bgn Corp</stp>
        <stp>LAST_PRICE</stp>
        <stp>[AutoPrice 28.xlsm]front!R182C16</stp>
        <tr r="P182" s="1"/>
      </tp>
      <tp>
        <v>105.005</v>
        <stp/>
        <stp>##V3_BDPV12</stp>
        <stp>XS0369258412 @bgn Corp</stp>
        <stp>LAST_PRICE</stp>
        <stp>[AutoPrice 28.xlsm]front!R422C16</stp>
        <tr r="P422" s="1"/>
      </tp>
      <tp>
        <v>106.33799999999999</v>
        <stp/>
        <stp>##V3_BDPV12</stp>
        <stp>XS0372358902 @bgn Corp</stp>
        <stp>LAST_PRICE</stp>
        <stp>[AutoPrice 28.xlsm]front!R602C16</stp>
        <tr r="P602" s="1"/>
      </tp>
      <tp>
        <v>101.02500000000001</v>
        <stp/>
        <stp>##V3_BDPV12</stp>
        <stp>XS1076018305 @bgn Corp</stp>
        <stp>LAST_PRICE</stp>
        <stp>[AutoPrice 28.xlsm]front!R683C16</stp>
        <tr r="P683" s="1"/>
      </tp>
      <tp>
        <v>116.194</v>
        <stp/>
        <stp>##V3_BDPV12</stp>
        <stp>XS0592627003 @bgn Corp</stp>
        <stp>LAST_PRICE</stp>
        <stp>[AutoPrice 28.xlsm]front!R730C16</stp>
        <tr r="P730" s="1"/>
      </tp>
      <tp>
        <v>99.328000000000003</v>
        <stp/>
        <stp>##V3_BDPV12</stp>
        <stp>XS1069836077 @bgn Corp</stp>
        <stp>LAST_PRICE</stp>
        <stp>[AutoPrice 28.xlsm]front!R997C16</stp>
        <tr r="P997" s="1"/>
      </tp>
      <tp>
        <v>106.83199999999999</v>
        <stp/>
        <stp>##V3_BDPV12</stp>
        <stp>XS0696856847 @bgn Corp</stp>
        <stp>LAST_PRICE</stp>
        <stp>[AutoPrice 28.xlsm]front!R687C16</stp>
        <tr r="P687" s="1"/>
      </tp>
      <tp>
        <v>110.25</v>
        <stp/>
        <stp>##V3_BDPV12</stp>
        <stp>XS0848458179 @bgn Corp</stp>
        <stp>LAST_PRICE</stp>
        <stp>[AutoPrice 28.xlsm]front!R453C16</stp>
        <tr r="P453" s="1"/>
      </tp>
      <tp>
        <v>100.435</v>
        <stp/>
        <stp>##V3_BDPV12</stp>
        <stp>XS0196302425 @bgn Corp</stp>
        <stp>LAST_PRICE</stp>
        <stp>[AutoPrice 28.xlsm]front!R312C16</stp>
        <tr r="P312" s="1"/>
      </tp>
      <tp>
        <v>100.67</v>
        <stp/>
        <stp>##V3_BDPV12</stp>
        <stp>XS0831383194 @bgn Corp</stp>
        <stp>LAST_PRICE</stp>
        <stp>[AutoPrice 28.xlsm]front!R823C16</stp>
        <tr r="P823" s="1"/>
      </tp>
      <tp>
        <v>103.949</v>
        <stp/>
        <stp>##V3_BDPV12</stp>
        <stp>XS0947658208 @bgn Corp</stp>
        <stp>LAST_PRICE</stp>
        <stp>[AutoPrice 28.xlsm]front!R402C16</stp>
        <tr r="P402" s="1"/>
      </tp>
      <tp>
        <v>105.029</v>
        <stp/>
        <stp>##V3_BDPV12</stp>
        <stp>XS0551845265 @bgn Corp</stp>
        <stp>LAST_PRICE</stp>
        <stp>[AutoPrice 28.xlsm]front!R851C16</stp>
        <tr r="P851" s="1"/>
      </tp>
      <tp>
        <v>3.7550297068726479</v>
        <stp/>
        <stp>##V3_BDPV12</stp>
        <stp>DE000A1R1BC6 @bgn  Corp</stp>
        <stp>risk_mid</stp>
        <stp>[AutoPrice 28.xlsm]front!R473C36</stp>
        <tr r="AJ473" s="1"/>
      </tp>
      <tp>
        <v>2.125</v>
        <stp/>
        <stp>##V3_BDPV12</stp>
        <stp>DE000A1PGQY7 Corp</stp>
        <stp>cpn</stp>
        <stp>[AutoPrice 28.xlsm]front!R788C5</stp>
        <tr r="E788" s="1"/>
      </tp>
      <tp>
        <v>117.886</v>
        <stp/>
        <stp>##V3_BDPV12</stp>
        <stp>XS0497186758 @bgn Corp</stp>
        <stp>LAST_PRICE</stp>
        <stp>[AutoPrice 28.xlsm]front!R193C16</stp>
        <tr r="P193" s="1"/>
      </tp>
      <tp>
        <v>117.215</v>
        <stp/>
        <stp>##V3_BDPV12</stp>
        <stp>XS0434974217 @bgn Corp</stp>
        <stp>LAST_PRICE</stp>
        <stp>[AutoPrice 28.xlsm]front!R982C16</stp>
        <tr r="P982" s="1"/>
      </tp>
      <tp>
        <v>103.819</v>
        <stp/>
        <stp>##V3_BDPV12</stp>
        <stp>XS1021817355 @bgn Corp</stp>
        <stp>LAST_PRICE</stp>
        <stp>[AutoPrice 28.xlsm]front!R808C16</stp>
        <tr r="P808" s="1"/>
      </tp>
      <tp>
        <v>104.04</v>
        <stp/>
        <stp>##V3_BDPV12</stp>
        <stp>XS0873793375 @bgn Corp</stp>
        <stp>LAST_PRICE</stp>
        <stp>[AutoPrice 28.xlsm]front!R898C16</stp>
        <tr r="P898" s="1"/>
      </tp>
      <tp>
        <v>101.453</v>
        <stp/>
        <stp>##V3_BDPV12</stp>
        <stp>XS0430779537 @bgn Corp</stp>
        <stp>LAST_PRICE</stp>
        <stp>[AutoPrice 28.xlsm]front!R685C16</stp>
        <tr r="P685" s="1"/>
      </tp>
      <tp>
        <v>120.18</v>
        <stp/>
        <stp>##V3_BDPV12</stp>
        <stp>XS0593606121 @bgn Corp</stp>
        <stp>LAST_PRICE</stp>
        <stp>[AutoPrice 28.xlsm]front!R339C16</stp>
        <tr r="P339" s="1"/>
      </tp>
      <tp>
        <v>105.565</v>
        <stp/>
        <stp>##V3_BDPV12</stp>
        <stp>XS0491047154 @bgn Corp</stp>
        <stp>LAST_PRICE</stp>
        <stp>[AutoPrice 28.xlsm]front!R200C16</stp>
        <tr r="P200" s="1"/>
      </tp>
    </main>
    <main first="connect.rtdsub">
      <tp>
        <v>55.100877659104</v>
        <stp/>
        <stp>EBOND_LDN|9018013</stp>
        <stp>-18562</stp>
        <stp>RMDS</stp>
        <stp/>
        <stp/>
        <tr r="AS736" s="1"/>
      </tp>
      <tp>
        <v>63.635324383592</v>
        <stp/>
        <stp>EBOND_LDN|9018013</stp>
        <stp>-18560</stp>
        <stp>RMDS</stp>
        <stp/>
        <stp/>
        <tr r="AR736" s="1"/>
      </tp>
      <tp>
        <v>62.723874747986997</v>
        <stp/>
        <stp>EBOND_LDN|3528690</stp>
        <stp>-18562</stp>
        <stp>RMDS</stp>
        <stp/>
        <stp/>
        <tr r="AS719" s="1"/>
      </tp>
      <tp>
        <v>71.804902343273</v>
        <stp/>
        <stp>EBOND_LDN|3528690</stp>
        <stp>-18560</stp>
        <stp>RMDS</stp>
        <stp/>
        <stp/>
        <tr r="AR719" s="1"/>
      </tp>
      <tp>
        <v>167.09431747444199</v>
        <stp/>
        <stp>EBOND_LDN|8909682</stp>
        <stp>-18562</stp>
        <stp>RMDS</stp>
        <stp/>
        <stp/>
        <tr r="AS65" s="1"/>
      </tp>
      <tp>
        <v>176.210021595397</v>
        <stp/>
        <stp>EBOND_LDN|8909682</stp>
        <stp>-18560</stp>
        <stp>RMDS</stp>
        <stp/>
        <stp/>
        <tr r="AR65" s="1"/>
      </tp>
      <tp t="s">
        <v>b</v>
        <stp/>
        <stp>EBOND_LDN|8599343</stp>
        <stp>-20268</stp>
        <stp>RMDS</stp>
        <stp/>
        <stp/>
        <tr r="I1092" s="1"/>
      </tp>
      <tp t="s">
        <v>on</v>
        <stp/>
        <stp>EBOND_LDN|8599343</stp>
        <stp>-20271</stp>
        <stp>RMDS</stp>
        <stp/>
        <stp/>
        <tr r="K1092" s="1"/>
      </tp>
      <tp t="s">
        <v>.2</v>
        <stp/>
        <stp>EBOND_LDN|8599343</stp>
        <stp>-20270</stp>
        <stp>RMDS</stp>
        <stp/>
        <stp/>
        <tr r="J1092" s="1"/>
      </tp>
      <tp t="s">
        <v>b</v>
        <stp/>
        <stp>EBOND_LDN|9639819</stp>
        <stp>-20268</stp>
        <stp>RMDS</stp>
        <stp/>
        <stp/>
        <tr r="I467" s="1"/>
      </tp>
      <tp t="s">
        <v>on</v>
        <stp/>
        <stp>EBOND_LDN|9639819</stp>
        <stp>-20271</stp>
        <stp>RMDS</stp>
        <stp/>
        <stp/>
        <tr r="K467" s="1"/>
      </tp>
      <tp t="s">
        <v>.65</v>
        <stp/>
        <stp>EBOND_LDN|9639819</stp>
        <stp>-20270</stp>
        <stp>RMDS</stp>
        <stp/>
        <stp/>
        <tr r="J467" s="1"/>
      </tp>
      <tp t="s">
        <v>0.5</v>
        <stp/>
        <stp>EBOND_LDN|4439049</stp>
        <stp>-20270</stp>
        <stp>RMDS</stp>
        <stp/>
        <stp/>
        <tr r="J981" s="1"/>
      </tp>
      <tp t="s">
        <v>on</v>
        <stp/>
        <stp>EBOND_LDN|4439049</stp>
        <stp>-20271</stp>
        <stp>RMDS</stp>
        <stp/>
        <stp/>
        <tr r="K981" s="1"/>
      </tp>
      <tp t="s">
        <v>m</v>
        <stp/>
        <stp>EBOND_LDN|4439049</stp>
        <stp>-20268</stp>
        <stp>RMDS</stp>
        <stp/>
        <stp/>
        <tr r="I981" s="1"/>
      </tp>
      <tp t="s">
        <v>.2</v>
        <stp/>
        <stp>EBOND_LDN|8328098</stp>
        <stp>-20270</stp>
        <stp>RMDS</stp>
        <stp/>
        <stp/>
        <tr r="J183" s="1"/>
      </tp>
      <tp t="s">
        <v>on</v>
        <stp/>
        <stp>EBOND_LDN|8328098</stp>
        <stp>-20271</stp>
        <stp>RMDS</stp>
        <stp/>
        <stp/>
        <tr r="K183" s="1"/>
      </tp>
      <tp t="s">
        <v>m</v>
        <stp/>
        <stp>EBOND_LDN|8328098</stp>
        <stp>-20268</stp>
        <stp>RMDS</stp>
        <stp/>
        <stp/>
        <tr r="I183" s="1"/>
      </tp>
      <tp t="s">
        <v>b</v>
        <stp/>
        <stp>EBOND_LDN|9725098</stp>
        <stp>-20268</stp>
        <stp>RMDS</stp>
        <stp/>
        <stp/>
        <tr r="I985" s="1"/>
      </tp>
      <tp t="s">
        <v>bbb</v>
        <stp/>
        <stp>EBOND_LDN|8195103</stp>
        <stp>-20268</stp>
        <stp>RMDS</stp>
        <stp/>
        <stp/>
        <tr r="I824" s="1"/>
      </tp>
      <tp t="s">
        <v>on</v>
        <stp/>
        <stp>EBOND_LDN|8195103</stp>
        <stp>-20271</stp>
        <stp>RMDS</stp>
        <stp/>
        <stp/>
        <tr r="K824" s="1"/>
      </tp>
      <tp t="s">
        <v>0.1</v>
        <stp/>
        <stp>EBOND_LDN|8195103</stp>
        <stp>-20270</stp>
        <stp>RMDS</stp>
        <stp/>
        <stp/>
        <tr r="J824" s="1"/>
      </tp>
      <tp>
        <v>105.7102138061</v>
        <stp/>
        <stp>EBOND_LDN|8952037</stp>
        <stp>-18560</stp>
        <stp>RMDS</stp>
        <stp/>
        <stp/>
        <tr r="AR669" s="1"/>
      </tp>
      <tp>
        <v>97.392106486526004</v>
        <stp/>
        <stp>EBOND_LDN|8952037</stp>
        <stp>-18562</stp>
        <stp>RMDS</stp>
        <stp/>
        <stp/>
        <tr r="AS669" s="1"/>
      </tp>
      <tp t="s">
        <v>0.6</v>
        <stp/>
        <stp>EBOND_LDN|9725098</stp>
        <stp>-20270</stp>
        <stp>RMDS</stp>
        <stp/>
        <stp/>
        <tr r="J985" s="1"/>
      </tp>
      <tp t="s">
        <v>on</v>
        <stp/>
        <stp>EBOND_LDN|9725098</stp>
        <stp>-20271</stp>
        <stp>RMDS</stp>
        <stp/>
        <stp/>
        <tr r="K985" s="1"/>
      </tp>
      <tp t="s">
        <v>.5</v>
        <stp/>
        <stp>EBOND_LDN|8595673</stp>
        <stp>-20270</stp>
        <stp>RMDS</stp>
        <stp/>
        <stp/>
        <tr r="J971" s="1"/>
      </tp>
      <tp t="s">
        <v>on</v>
        <stp/>
        <stp>EBOND_LDN|8595673</stp>
        <stp>-20271</stp>
        <stp>RMDS</stp>
        <stp/>
        <stp/>
        <tr r="K971" s="1"/>
      </tp>
      <tp t="s">
        <v>m</v>
        <stp/>
        <stp>EBOND_LDN|8595673</stp>
        <stp>-20268</stp>
        <stp>RMDS</stp>
        <stp/>
        <stp/>
        <tr r="I971" s="1"/>
      </tp>
      <tp t="s">
        <v>.5</v>
        <stp/>
        <stp>EBOND_LDN|3935159</stp>
        <stp>-20270</stp>
        <stp>RMDS</stp>
        <stp/>
        <stp/>
        <tr r="J1257" s="1"/>
      </tp>
      <tp t="s">
        <v>on</v>
        <stp/>
        <stp>EBOND_LDN|3935159</stp>
        <stp>-20271</stp>
        <stp>RMDS</stp>
        <stp/>
        <stp/>
        <tr r="K1257" s="1"/>
      </tp>
      <tp t="s">
        <v>bb</v>
        <stp/>
        <stp>EBOND_LDN|3935159</stp>
        <stp>-20268</stp>
        <stp>RMDS</stp>
        <stp/>
        <stp/>
        <tr r="I1257" s="1"/>
      </tp>
      <tp>
        <v>-14.783041239118999</v>
        <stp/>
        <stp>EBOND_LDN|2862014</stp>
        <stp>-18562</stp>
        <stp>RMDS</stp>
        <stp/>
        <stp/>
        <tr r="AS79" s="1"/>
      </tp>
      <tp>
        <v>30.801046027346999</v>
        <stp/>
        <stp>EBOND_LDN|2862014</stp>
        <stp>-18560</stp>
        <stp>RMDS</stp>
        <stp/>
        <stp/>
        <tr r="AR79" s="1"/>
      </tp>
      <tp>
        <v>-160.63570256155501</v>
        <stp/>
        <stp>EBOND_LDN|6502602</stp>
        <stp>-18562</stp>
        <stp>RMDS</stp>
        <stp/>
        <stp/>
        <tr r="AS1266" s="1"/>
      </tp>
      <tp>
        <v>91.508162448711005</v>
        <stp/>
        <stp>EBOND_LDN|6502602</stp>
        <stp>-18560</stp>
        <stp>RMDS</stp>
        <stp/>
        <stp/>
        <tr r="AR1266" s="1"/>
      </tp>
      <tp>
        <v>-699.936392176597</v>
        <stp/>
        <stp>EBOND_LDN|6202032</stp>
        <stp>-18562</stp>
        <stp>RMDS</stp>
        <stp/>
        <stp/>
        <tr r="AS600" s="1"/>
      </tp>
      <tp>
        <v>455.58794235884602</v>
        <stp/>
        <stp>EBOND_LDN|6202032</stp>
        <stp>-18560</stp>
        <stp>RMDS</stp>
        <stp/>
        <stp/>
        <tr r="AR600" s="1"/>
      </tp>
      <tp>
        <v>129.89134297271301</v>
        <stp/>
        <stp>EBOND_LDN|8003742</stp>
        <stp>-18562</stp>
        <stp>RMDS</stp>
        <stp/>
        <stp/>
        <tr r="AS357" s="1"/>
      </tp>
      <tp>
        <v>135.255945173079</v>
        <stp/>
        <stp>EBOND_LDN|8003742</stp>
        <stp>-18560</stp>
        <stp>RMDS</stp>
        <stp/>
        <stp/>
        <tr r="AR357" s="1"/>
      </tp>
      <tp>
        <v>0</v>
        <stp/>
        <stp>EBOND_LDN|8523550</stp>
        <stp>-18562</stp>
        <stp>RMDS</stp>
        <stp/>
        <stp/>
        <tr r="AS1010" s="1"/>
      </tp>
      <tp>
        <v>0</v>
        <stp/>
        <stp>EBOND_LDN|8523550</stp>
        <stp>-18560</stp>
        <stp>RMDS</stp>
        <stp/>
        <stp/>
        <tr r="AR1010" s="1"/>
      </tp>
      <tp t="s">
        <v>0.2</v>
        <stp/>
        <stp>EBOND_LDN|8124878</stp>
        <stp>-20270</stp>
        <stp>RMDS</stp>
        <stp/>
        <stp/>
        <tr r="J365" s="1"/>
      </tp>
      <tp t="s">
        <v>on</v>
        <stp/>
        <stp>EBOND_LDN|8124878</stp>
        <stp>-20271</stp>
        <stp>RMDS</stp>
        <stp/>
        <stp/>
        <tr r="K365" s="1"/>
      </tp>
      <tp t="s">
        <v>0.15</v>
        <stp/>
        <stp>EBOND_LDN|7924758</stp>
        <stp>-20270</stp>
        <stp>RMDS</stp>
        <stp/>
        <stp/>
        <tr r="J307" s="1"/>
      </tp>
      <tp>
        <v>55.959545912122003</v>
        <stp/>
        <stp>EBOND_LDN|7833661</stp>
        <stp>-18560</stp>
        <stp>RMDS</stp>
        <stp/>
        <stp/>
        <tr r="AR745" s="1"/>
      </tp>
      <tp t="s">
        <v>on</v>
        <stp/>
        <stp>EBOND_LDN|7924758</stp>
        <stp>-20271</stp>
        <stp>RMDS</stp>
        <stp/>
        <stp/>
        <tr r="K307" s="1"/>
      </tp>
      <tp>
        <v>41.201301878816999</v>
        <stp/>
        <stp>EBOND_LDN|7833661</stp>
        <stp>-18562</stp>
        <stp>RMDS</stp>
        <stp/>
        <stp/>
        <tr r="AS745" s="1"/>
      </tp>
      <tp t="s">
        <v>m</v>
        <stp/>
        <stp>EBOND_LDN|7924758</stp>
        <stp>-20268</stp>
        <stp>RMDS</stp>
        <stp/>
        <stp/>
        <tr r="I307" s="1"/>
      </tp>
      <tp t="s">
        <v>m</v>
        <stp/>
        <stp>EBOND_LDN|8124878</stp>
        <stp>-20268</stp>
        <stp>RMDS</stp>
        <stp/>
        <stp/>
        <tr r="I365" s="1"/>
      </tp>
      <tp>
        <v>59.022405185034998</v>
        <stp/>
        <stp>EBOND_LDN|7070805</stp>
        <stp>-18562</stp>
        <stp>RMDS</stp>
        <stp/>
        <stp/>
        <tr r="AS980" s="1"/>
      </tp>
      <tp>
        <v>79.221060678643994</v>
        <stp/>
        <stp>EBOND_LDN|7070805</stp>
        <stp>-18560</stp>
        <stp>RMDS</stp>
        <stp/>
        <stp/>
        <tr r="AR980" s="1"/>
      </tp>
      <tp>
        <v>61.288812527612997</v>
        <stp/>
        <stp>EBOND_LDN|8730611</stp>
        <stp>-18560</stp>
        <stp>RMDS</stp>
        <stp/>
        <stp/>
        <tr r="AR234" s="1"/>
      </tp>
      <tp>
        <v>55.566627347504003</v>
        <stp/>
        <stp>EBOND_LDN|8730611</stp>
        <stp>-18562</stp>
        <stp>RMDS</stp>
        <stp/>
        <stp/>
        <tr r="AS234" s="1"/>
      </tp>
      <tp>
        <v>57.652893971262998</v>
        <stp/>
        <stp>EBOND_LDN|7020050</stp>
        <stp>-18562</stp>
        <stp>RMDS</stp>
        <stp/>
        <stp/>
        <tr r="AS754" s="1"/>
      </tp>
      <tp>
        <v>69.858693506687999</v>
        <stp/>
        <stp>EBOND_LDN|7020050</stp>
        <stp>-18560</stp>
        <stp>RMDS</stp>
        <stp/>
        <stp/>
        <tr r="AR754" s="1"/>
      </tp>
      <tp>
        <v>103.310053244485</v>
        <stp/>
        <stp>EBOND_LDN|8041166</stp>
        <stp>-18560</stp>
        <stp>RMDS</stp>
        <stp/>
        <stp/>
        <tr r="AR277" s="1"/>
      </tp>
      <tp>
        <v>84.144620578599003</v>
        <stp/>
        <stp>EBOND_LDN|8041166</stp>
        <stp>-18562</stp>
        <stp>RMDS</stp>
        <stp/>
        <stp/>
        <tr r="AS277" s="1"/>
      </tp>
      <tp>
        <v>126.778715718095</v>
        <stp/>
        <stp>EBOND_LDN|8031701</stp>
        <stp>-18562</stp>
        <stp>RMDS</stp>
        <stp/>
        <stp/>
        <tr r="AS705" s="1"/>
      </tp>
      <tp>
        <v>139.96512179767501</v>
        <stp/>
        <stp>EBOND_LDN|8031701</stp>
        <stp>-18560</stp>
        <stp>RMDS</stp>
        <stp/>
        <stp/>
        <tr r="AR705" s="1"/>
      </tp>
      <tp t="s">
        <v>0.4</v>
        <stp/>
        <stp>EBOND_LDN|6686822</stp>
        <stp>-20270</stp>
        <stp>RMDS</stp>
        <stp/>
        <stp/>
        <tr r="J241" s="1"/>
      </tp>
      <tp t="s">
        <v>on</v>
        <stp/>
        <stp>EBOND_LDN|6686822</stp>
        <stp>-20271</stp>
        <stp>RMDS</stp>
        <stp/>
        <stp/>
        <tr r="K241" s="1"/>
      </tp>
      <tp t="s">
        <v>m</v>
        <stp/>
        <stp>EBOND_LDN|6686822</stp>
        <stp>-20268</stp>
        <stp>RMDS</stp>
        <stp/>
        <stp/>
        <tr r="I241" s="1"/>
      </tp>
      <tp>
        <v>76.762349221712995</v>
        <stp/>
        <stp>EBOND_LDN|4631841</stp>
        <stp>-18560</stp>
        <stp>RMDS</stp>
        <stp/>
        <stp/>
        <tr r="AR686" s="1"/>
      </tp>
      <tp>
        <v>62.032439422026002</v>
        <stp/>
        <stp>EBOND_LDN|4631841</stp>
        <stp>-18562</stp>
        <stp>RMDS</stp>
        <stp/>
        <stp/>
        <tr r="AS686" s="1"/>
      </tp>
      <tp>
        <v>91.203773956057006</v>
        <stp/>
        <stp>EBOND_LDN|8801432</stp>
        <stp>-18560</stp>
        <stp>RMDS</stp>
        <stp/>
        <stp/>
        <tr r="AR1173" s="1"/>
      </tp>
      <tp>
        <v>85.914050101097999</v>
        <stp/>
        <stp>EBOND_LDN|8801432</stp>
        <stp>-18562</stp>
        <stp>RMDS</stp>
        <stp/>
        <stp/>
        <tr r="AS1173" s="1"/>
      </tp>
      <tp>
        <v>83.352925110404001</v>
        <stp/>
        <stp>EBOND_LDN|6171485</stp>
        <stp>-18562</stp>
        <stp>RMDS</stp>
        <stp/>
        <stp/>
        <tr r="AS1033" s="1"/>
      </tp>
      <tp>
        <v>92.784940737274994</v>
        <stp/>
        <stp>EBOND_LDN|6171485</stp>
        <stp>-18560</stp>
        <stp>RMDS</stp>
        <stp/>
        <stp/>
        <tr r="AR1033" s="1"/>
      </tp>
      <tp t="s">
        <v>m</v>
        <stp/>
        <stp>EBOND_LDN|8381372</stp>
        <stp>-20268</stp>
        <stp>RMDS</stp>
        <stp/>
        <stp/>
        <tr r="I8" s="1"/>
      </tp>
      <tp t="s">
        <v>.1</v>
        <stp/>
        <stp>EBOND_LDN|8381372</stp>
        <stp>-20270</stp>
        <stp>RMDS</stp>
        <stp/>
        <stp/>
        <tr r="J8" s="1"/>
      </tp>
      <tp t="s">
        <v>on</v>
        <stp/>
        <stp>EBOND_LDN|8381372</stp>
        <stp>-20271</stp>
        <stp>RMDS</stp>
        <stp/>
        <stp/>
        <tr r="K8" s="1"/>
      </tp>
      <tp>
        <v>0</v>
        <stp/>
        <stp>EBOND_LDN|8306792</stp>
        <stp>-18560</stp>
        <stp>RMDS</stp>
        <stp/>
        <stp/>
        <tr r="AR238" s="1"/>
      </tp>
      <tp>
        <v>0</v>
        <stp/>
        <stp>EBOND_LDN|8306792</stp>
        <stp>-18562</stp>
        <stp>RMDS</stp>
        <stp/>
        <stp/>
        <tr r="AS238" s="1"/>
      </tp>
      <tp>
        <v>285.76093459474902</v>
        <stp/>
        <stp>EBOND_LDN|5056667</stp>
        <stp>-18560</stp>
        <stp>RMDS</stp>
        <stp/>
        <stp/>
        <tr r="AR109" s="1"/>
      </tp>
      <tp>
        <v>237.34834803560301</v>
        <stp/>
        <stp>EBOND_LDN|5056667</stp>
        <stp>-18562</stp>
        <stp>RMDS</stp>
        <stp/>
        <stp/>
        <tr r="AS109" s="1"/>
      </tp>
      <tp>
        <v>324.694780856737</v>
        <stp/>
        <stp>EBOND_LDN|6006472</stp>
        <stp>-18560</stp>
        <stp>RMDS</stp>
        <stp/>
        <stp/>
        <tr r="AR138" s="1"/>
      </tp>
      <tp>
        <v>288.93731955975602</v>
        <stp/>
        <stp>EBOND_LDN|6006472</stp>
        <stp>-18562</stp>
        <stp>RMDS</stp>
        <stp/>
        <stp/>
        <tr r="AS138" s="1"/>
      </tp>
      <tp>
        <v>82.977297856644</v>
        <stp/>
        <stp>EBOND_LDN|2256297</stp>
        <stp>-18560</stp>
        <stp>RMDS</stp>
        <stp/>
        <stp/>
        <tr r="AR315" s="1"/>
      </tp>
      <tp>
        <v>71.656375926077999</v>
        <stp/>
        <stp>EBOND_LDN|2256297</stp>
        <stp>-18562</stp>
        <stp>RMDS</stp>
        <stp/>
        <stp/>
        <tr r="AS315" s="1"/>
      </tp>
      <tp t="s">
        <v>sss</v>
        <stp/>
        <stp>EBOND_LDN|3581632</stp>
        <stp>-20268</stp>
        <stp>RMDS</stp>
        <stp/>
        <stp/>
        <tr r="I90" s="1"/>
      </tp>
      <tp>
        <v>37.842528230192997</v>
        <stp/>
        <stp>EBOND_LDN|2016653</stp>
        <stp>-18562</stp>
        <stp>RMDS</stp>
        <stp/>
        <stp/>
        <tr r="AS603" s="1"/>
      </tp>
      <tp>
        <v>47.088777079856001</v>
        <stp/>
        <stp>EBOND_LDN|2016653</stp>
        <stp>-18560</stp>
        <stp>RMDS</stp>
        <stp/>
        <stp/>
        <tr r="AR603" s="1"/>
      </tp>
      <tp t="s">
        <v>1</v>
        <stp/>
        <stp>EBOND_LDN|3581632</stp>
        <stp>-20270</stp>
        <stp>RMDS</stp>
        <stp/>
        <stp/>
        <tr r="J90" s="1"/>
      </tp>
      <tp t="s">
        <v>on</v>
        <stp/>
        <stp>EBOND_LDN|3581632</stp>
        <stp>-20271</stp>
        <stp>RMDS</stp>
        <stp/>
        <stp/>
        <tr r="K90" s="1"/>
      </tp>
      <tp>
        <v>118.99537925517799</v>
        <stp/>
        <stp>EBOND_LDN|8237361</stp>
        <stp>-18562</stp>
        <stp>RMDS</stp>
        <stp/>
        <stp/>
        <tr r="AS198" s="1"/>
      </tp>
      <tp>
        <v>124.885694722569</v>
        <stp/>
        <stp>EBOND_LDN|8237361</stp>
        <stp>-18560</stp>
        <stp>RMDS</stp>
        <stp/>
        <stp/>
        <tr r="AR198" s="1"/>
      </tp>
      <tp t="s">
        <v>b</v>
        <stp/>
        <stp>EBOND_LDN|8980152</stp>
        <stp>-20268</stp>
        <stp>RMDS</stp>
        <stp/>
        <stp/>
        <tr r="I956" s="1"/>
      </tp>
      <tp>
        <v>25.499213354694</v>
        <stp/>
        <stp>EBOND_LDN|8817093</stp>
        <stp>-18562</stp>
        <stp>RMDS</stp>
        <stp/>
        <stp/>
        <tr r="AS189" s="1"/>
      </tp>
      <tp>
        <v>62.061917290592</v>
        <stp/>
        <stp>EBOND_LDN|8817093</stp>
        <stp>-18560</stp>
        <stp>RMDS</stp>
        <stp/>
        <stp/>
        <tr r="AR189" s="1"/>
      </tp>
      <tp t="s">
        <v>0.45</v>
        <stp/>
        <stp>EBOND_LDN|8980152</stp>
        <stp>-20270</stp>
        <stp>RMDS</stp>
        <stp/>
        <stp/>
        <tr r="J956" s="1"/>
      </tp>
      <tp t="s">
        <v>on</v>
        <stp/>
        <stp>EBOND_LDN|8980152</stp>
        <stp>-20271</stp>
        <stp>RMDS</stp>
        <stp/>
        <stp/>
        <tr r="K956" s="1"/>
      </tp>
      <tp t="s">
        <v>0.5</v>
        <stp/>
        <stp>EBOND_LDN|7720918</stp>
        <stp>-20270</stp>
        <stp>RMDS</stp>
        <stp/>
        <stp/>
        <tr r="J356" s="1"/>
      </tp>
      <tp t="s">
        <v>on</v>
        <stp/>
        <stp>EBOND_LDN|7720918</stp>
        <stp>-20271</stp>
        <stp>RMDS</stp>
        <stp/>
        <stp/>
        <tr r="K356" s="1"/>
      </tp>
      <tp t="s">
        <v>b</v>
        <stp/>
        <stp>EBOND_LDN|7720918</stp>
        <stp>-20268</stp>
        <stp>RMDS</stp>
        <stp/>
        <stp/>
        <tr r="I356" s="1"/>
      </tp>
      <tp t="s">
        <v>1</v>
        <stp/>
        <stp>EBOND_LDN|3830509</stp>
        <stp>-20270</stp>
        <stp>RMDS</stp>
        <stp/>
        <stp/>
        <tr r="J151" s="1"/>
      </tp>
      <tp t="s">
        <v>on</v>
        <stp/>
        <stp>EBOND_LDN|3830509</stp>
        <stp>-20271</stp>
        <stp>RMDS</stp>
        <stp/>
        <stp/>
        <tr r="K151" s="1"/>
      </tp>
      <tp t="s">
        <v>m</v>
        <stp/>
        <stp>EBOND_LDN|3830509</stp>
        <stp>-20268</stp>
        <stp>RMDS</stp>
        <stp/>
        <stp/>
        <tr r="I151" s="1"/>
      </tp>
      <tp>
        <v>0</v>
        <stp/>
        <stp>EBOND_LDN|6417013</stp>
        <stp>-18562</stp>
        <stp>RMDS</stp>
        <stp/>
        <stp/>
        <tr r="AS44" s="1"/>
      </tp>
      <tp>
        <v>0</v>
        <stp/>
        <stp>EBOND_LDN|6417013</stp>
        <stp>-18560</stp>
        <stp>RMDS</stp>
        <stp/>
        <stp/>
        <tr r="AR44" s="1"/>
      </tp>
      <tp>
        <v>325.58037540758897</v>
        <stp/>
        <stp>EBOND_LDN|2304852</stp>
        <stp>-18560</stp>
        <stp>RMDS</stp>
        <stp/>
        <stp/>
        <tr r="AR840" s="1"/>
      </tp>
      <tp>
        <v>317.65752844455102</v>
        <stp/>
        <stp>EBOND_LDN|2304852</stp>
        <stp>-18562</stp>
        <stp>RMDS</stp>
        <stp/>
        <stp/>
        <tr r="AS840" s="1"/>
      </tp>
      <tp t="s">
        <v>#N/A</v>
        <stp/>
        <stp>EBOND_LDN|8214733</stp>
        <stp>-18562</stp>
        <stp>RMDS</stp>
        <stp/>
        <stp/>
        <tr r="AS433" s="1"/>
      </tp>
      <tp t="s">
        <v>#N/A</v>
        <stp/>
        <stp>EBOND_LDN|8214733</stp>
        <stp>-18560</stp>
        <stp>RMDS</stp>
        <stp/>
        <stp/>
        <tr r="AR433" s="1"/>
      </tp>
      <tp t="s">
        <v>on</v>
        <stp/>
        <stp>EBOND_LDN|8833499</stp>
        <stp>-20271</stp>
        <stp>RMDS</stp>
        <stp/>
        <stp/>
        <tr r="K1045" s="1"/>
      </tp>
      <tp t="s">
        <v>.3</v>
        <stp/>
        <stp>EBOND_LDN|8833499</stp>
        <stp>-20270</stp>
        <stp>RMDS</stp>
        <stp/>
        <stp/>
        <tr r="J1045" s="1"/>
      </tp>
      <tp t="s">
        <v>m</v>
        <stp/>
        <stp>EBOND_LDN|8833499</stp>
        <stp>-20268</stp>
        <stp>RMDS</stp>
        <stp/>
        <stp/>
        <tr r="I1045" s="1"/>
      </tp>
      <tp>
        <v>72.819235026377001</v>
        <stp/>
        <stp>EBOND_LDN|5814943</stp>
        <stp>-18562</stp>
        <stp>RMDS</stp>
        <stp/>
        <stp/>
        <tr r="AS1206" s="1"/>
      </tp>
      <tp>
        <v>81.680728671145999</v>
        <stp/>
        <stp>EBOND_LDN|5814943</stp>
        <stp>-18560</stp>
        <stp>RMDS</stp>
        <stp/>
        <stp/>
        <tr r="AR1206" s="1"/>
      </tp>
      <tp>
        <v>66.148688802199999</v>
        <stp/>
        <stp>EBOND_LDN|2204192</stp>
        <stp>-18560</stp>
        <stp>RMDS</stp>
        <stp/>
        <stp/>
        <tr r="AR896" s="1"/>
      </tp>
      <tp>
        <v>61.469408805123997</v>
        <stp/>
        <stp>EBOND_LDN|2204192</stp>
        <stp>-18562</stp>
        <stp>RMDS</stp>
        <stp/>
        <stp/>
        <tr r="AS896" s="1"/>
      </tp>
      <tp>
        <v>94.969790805521001</v>
        <stp/>
        <stp>EBOND_LDN|8314853</stp>
        <stp>-18560</stp>
        <stp>RMDS</stp>
        <stp/>
        <stp/>
        <tr r="AR1224" s="1"/>
      </tp>
      <tp>
        <v>86.130653555695005</v>
        <stp/>
        <stp>EBOND_LDN|8314853</stp>
        <stp>-18562</stp>
        <stp>RMDS</stp>
        <stp/>
        <stp/>
        <tr r="AS1224" s="1"/>
      </tp>
      <tp t="s">
        <v>m</v>
        <stp/>
        <stp>EBOND_LDN|9282092</stp>
        <stp>-20268</stp>
        <stp>RMDS</stp>
        <stp/>
        <stp/>
        <tr r="I367" s="1"/>
      </tp>
      <tp>
        <v>0</v>
        <stp/>
        <stp>EBOND_LDN|8345006</stp>
        <stp>-18560</stp>
        <stp>RMDS</stp>
        <stp/>
        <stp/>
        <tr r="AR386" s="1"/>
      </tp>
      <tp>
        <v>0</v>
        <stp/>
        <stp>EBOND_LDN|8345006</stp>
        <stp>-18562</stp>
        <stp>RMDS</stp>
        <stp/>
        <stp/>
        <tr r="AS386" s="1"/>
      </tp>
      <tp t="s">
        <v>on</v>
        <stp/>
        <stp>EBOND_LDN|9282092</stp>
        <stp>-20271</stp>
        <stp>RMDS</stp>
        <stp/>
        <stp/>
        <tr r="K367" s="1"/>
      </tp>
      <tp t="s">
        <v>0.8</v>
        <stp/>
        <stp>EBOND_LDN|9282092</stp>
        <stp>-20270</stp>
        <stp>RMDS</stp>
        <stp/>
        <stp/>
        <tr r="J367" s="1"/>
      </tp>
      <tp t="s">
        <v>.1</v>
        <stp/>
        <stp>EBOND_LDN|9482702</stp>
        <stp>-20270</stp>
        <stp>RMDS</stp>
        <stp/>
        <stp/>
        <tr r="J14" s="1"/>
      </tp>
      <tp t="s">
        <v>on</v>
        <stp/>
        <stp>EBOND_LDN|9482702</stp>
        <stp>-20271</stp>
        <stp>RMDS</stp>
        <stp/>
        <stp/>
        <tr r="K14" s="1"/>
      </tp>
      <tp t="s">
        <v>m</v>
        <stp/>
        <stp>EBOND_LDN|9482702</stp>
        <stp>-20268</stp>
        <stp>RMDS</stp>
        <stp/>
        <stp/>
        <tr r="I14" s="1"/>
      </tp>
      <tp>
        <v>139.70241767848299</v>
        <stp/>
        <stp>EBOND_LDN|5075935</stp>
        <stp>-18560</stp>
        <stp>RMDS</stp>
        <stp/>
        <stp/>
        <tr r="AR1247" s="1"/>
      </tp>
      <tp>
        <v>117.19107743932101</v>
        <stp/>
        <stp>EBOND_LDN|5075935</stp>
        <stp>-18562</stp>
        <stp>RMDS</stp>
        <stp/>
        <stp/>
        <tr r="AS1247" s="1"/>
      </tp>
      <tp>
        <v>100.519937801292</v>
        <stp/>
        <stp>EBOND_LDN|2015163</stp>
        <stp>-18560</stp>
        <stp>RMDS</stp>
        <stp/>
        <stp/>
        <tr r="AR606" s="1"/>
      </tp>
      <tp>
        <v>92.409164096911994</v>
        <stp/>
        <stp>EBOND_LDN|2015163</stp>
        <stp>-18562</stp>
        <stp>RMDS</stp>
        <stp/>
        <stp/>
        <tr r="AS606" s="1"/>
      </tp>
      <tp>
        <v>57.290770555567001</v>
        <stp/>
        <stp>EBOND_LDN|7945526</stp>
        <stp>-18560</stp>
        <stp>RMDS</stp>
        <stp/>
        <stp/>
        <tr r="AR674" s="1"/>
      </tp>
      <tp>
        <v>50.335913007889999</v>
        <stp/>
        <stp>EBOND_LDN|7945526</stp>
        <stp>-18562</stp>
        <stp>RMDS</stp>
        <stp/>
        <stp/>
        <tr r="AS674" s="1"/>
      </tp>
      <tp>
        <v>58.423289998648002</v>
        <stp/>
        <stp>EBOND_LDN|6975065</stp>
        <stp>-18560</stp>
        <stp>RMDS</stp>
        <stp/>
        <stp/>
        <tr r="AR499" s="1"/>
      </tp>
      <tp>
        <v>30.715924896956999</v>
        <stp/>
        <stp>EBOND_LDN|6975065</stp>
        <stp>-18562</stp>
        <stp>RMDS</stp>
        <stp/>
        <stp/>
        <tr r="AS499" s="1"/>
      </tp>
    </main>
    <main first="bloomberg.rtd">
      <tp t="s">
        <v>07:01:26</v>
        <stp/>
        <stp>##V3_BDPV12</stp>
        <stp>XS0230663196 @bgn Corp</stp>
        <stp>LAST_UPDATE</stp>
        <stp>[AutoPrice 28.xlsm]front!R590C15</stp>
        <tr r="O590" s="1"/>
      </tp>
      <tp t="s">
        <v>07:01:30</v>
        <stp/>
        <stp>##V3_BDPV12</stp>
        <stp>XS0950055359 @bgn Corp</stp>
        <stp>LAST_UPDATE</stp>
        <stp>[AutoPrice 28.xlsm]front!R721C15</stp>
        <tr r="O721" s="1"/>
      </tp>
      <tp t="s">
        <v>07:01:18</v>
        <stp/>
        <stp>##V3_BDPV12</stp>
        <stp>XS0429612566 @bgn Corp</stp>
        <stp>LAST_UPDATE</stp>
        <stp>[AutoPrice 28.xlsm]front!R824C15</stp>
        <tr r="O824" s="1"/>
      </tp>
      <tp t="s">
        <v>11/06/2014</v>
        <stp/>
        <stp>##V3_BDPV12</stp>
        <stp>XS0995039806 @bgn Corp</stp>
        <stp>LAST_UPDATE</stp>
        <stp>[AutoPrice 28.xlsm]front!R909C15</stp>
        <tr r="O909" s="1"/>
      </tp>
      <tp t="s">
        <v>07:01:29</v>
        <stp/>
        <stp>##V3_BDPV12</stp>
        <stp>XS0863116231 @bgn Corp</stp>
        <stp>LAST_UPDATE</stp>
        <stp>[AutoPrice 28.xlsm]front!R533C15</stp>
        <tr r="O533" s="1"/>
      </tp>
      <tp t="s">
        <v>07:01:26</v>
        <stp/>
        <stp>##V3_BDPV12</stp>
        <stp>XS0911691003 @bgn Corp</stp>
        <stp>LAST_UPDATE</stp>
        <stp>[AutoPrice 28.xlsm]front!R493C15</stp>
        <tr r="O493" s="1"/>
      </tp>
      <tp t="s">
        <v>07:01:15</v>
        <stp/>
        <stp>##V3_BDPV12</stp>
        <stp>XS0578317587 @bgn Corp</stp>
        <stp>LAST_UPDATE</stp>
        <stp>[AutoPrice 28.xlsm]front!R828C15</stp>
        <tr r="O828" s="1"/>
      </tp>
      <tp t="s">
        <v>11/06/2014</v>
        <stp/>
        <stp>##V3_BDPV12</stp>
        <stp>XS0741004062 @bgn Corp</stp>
        <stp>LAST_UPDATE</stp>
        <stp>[AutoPrice 28.xlsm]front!R452C15</stp>
        <tr r="O452" s="1"/>
      </tp>
      <tp t="s">
        <v>07:01:27</v>
        <stp/>
        <stp>##V3_BDPV12</stp>
        <stp>XS0908570459 @bgn Corp</stp>
        <stp>LAST_UPDATE</stp>
        <stp>[AutoPrice 28.xlsm]front!R905C15</stp>
        <tr r="O905" s="1"/>
      </tp>
      <tp t="s">
        <v>07:01:31</v>
        <stp/>
        <stp>##V3_BDPV12</stp>
        <stp>XS0557635777 @bgn Corp</stp>
        <stp>LAST_UPDATE</stp>
        <stp>[AutoPrice 28.xlsm]front!R515C15</stp>
        <tr r="O515" s="1"/>
      </tp>
      <tp t="s">
        <v>07:01:28</v>
        <stp/>
        <stp>##V3_BDPV12</stp>
        <stp>XS0616431507 @bgn Corp</stp>
        <stp>LAST_UPDATE</stp>
        <stp>[AutoPrice 28.xlsm]front!R650C15</stp>
        <tr r="O650" s="1"/>
      </tp>
      <tp t="s">
        <v>07:01:30</v>
        <stp/>
        <stp>##V3_BDPV12</stp>
        <stp>XS0828012863 @bgn Corp</stp>
        <stp>LAST_UPDATE</stp>
        <stp>[AutoPrice 28.xlsm]front!R690C15</stp>
        <tr r="O690" s="1"/>
      </tp>
      <tp t="s">
        <v>07:01:27</v>
        <stp/>
        <stp>##V3_BDPV12</stp>
        <stp>XS0563306314 @bgn Corp</stp>
        <stp>LAST_UPDATE</stp>
        <stp>[AutoPrice 28.xlsm]front!R653C15</stp>
        <tr r="O653" s="1"/>
      </tp>
      <tp t="s">
        <v>07:01:33</v>
        <stp/>
        <stp>##V3_BDPV12</stp>
        <stp>XS0875797515 @bgn Corp</stp>
        <stp>LAST_UPDATE</stp>
        <stp>[AutoPrice 28.xlsm]front!R623C15</stp>
        <tr r="O623" s="1"/>
      </tp>
      <tp t="s">
        <v>11/06/2014</v>
        <stp/>
        <stp>##V3_BDPV12</stp>
        <stp>XS1019821732 @bgn Corp</stp>
        <stp>LAST_UPDATE</stp>
        <stp>[AutoPrice 28.xlsm]front!R977C15</stp>
        <tr r="O977" s="1"/>
      </tp>
      <tp t="s">
        <v>11/06/2014</v>
        <stp/>
        <stp>##V3_BDPV12</stp>
        <stp>XS0747744232 @bgn Corp</stp>
        <stp>LAST_UPDATE</stp>
        <stp>[AutoPrice 28.xlsm]front!R223C15</stp>
        <tr r="O223" s="1"/>
      </tp>
      <tp t="s">
        <v>07:01:32</v>
        <stp/>
        <stp>##V3_BDPV12</stp>
        <stp>XS1040104231 @bgn Corp</stp>
        <stp>LAST_UPDATE</stp>
        <stp>[AutoPrice 28.xlsm]front!R557C15</stp>
        <tr r="O557" s="1"/>
      </tp>
      <tp t="s">
        <v>07:01:26</v>
        <stp/>
        <stp>##V3_BDPV12</stp>
        <stp>XS0457145430 @bgn Corp</stp>
        <stp>LAST_UPDATE</stp>
        <stp>[AutoPrice 28.xlsm]front!R458C15</stp>
        <tr r="O458" s="1"/>
      </tp>
      <tp t="s">
        <v>07:01:33</v>
        <stp/>
        <stp>##V3_BDPV12</stp>
        <stp>XS0543354236 @bgn Corp</stp>
        <stp>LAST_UPDATE</stp>
        <stp>[AutoPrice 28.xlsm]front!R633C15</stp>
        <tr r="O633" s="1"/>
      </tp>
      <tp t="s">
        <v>07:01:27</v>
        <stp/>
        <stp>##V3_BDPV12</stp>
        <stp>XS0207320242 @bgn Corp</stp>
        <stp>LAST_UPDATE</stp>
        <stp>[AutoPrice 28.xlsm]front!R264C15</stp>
        <tr r="O264" s="1"/>
      </tp>
      <tp t="s">
        <v>07:01:31</v>
        <stp/>
        <stp>##V3_BDPV12</stp>
        <stp>XS0544714750 @bgn Corp</stp>
        <stp>LAST_UPDATE</stp>
        <stp>[AutoPrice 28.xlsm]front!R438C15</stp>
        <tr r="O438" s="1"/>
      </tp>
      <tp t="s">
        <v>07:01:23</v>
        <stp/>
        <stp>##V3_BDPV12</stp>
        <stp>XS0275937471 @bgn Corp</stp>
        <stp>LAST_UPDATE</stp>
        <stp>[AutoPrice 28.xlsm]front!R166C15</stp>
        <tr r="O166" s="1"/>
      </tp>
      <tp t="s">
        <v>07:01:24</v>
        <stp/>
        <stp>##V3_BDPV12</stp>
        <stp>XS1069836077 @bgn Corp</stp>
        <stp>LAST_UPDATE</stp>
        <stp>[AutoPrice 28.xlsm]front!R997C15</stp>
        <tr r="O997" s="1"/>
      </tp>
      <tp t="s">
        <v>11/06/2014</v>
        <stp/>
        <stp>##V3_BDPV12</stp>
        <stp>XS0997829519 @bgn Corp</stp>
        <stp>LAST_UPDATE</stp>
        <stp>[AutoPrice 28.xlsm]front!R295C15</stp>
        <tr r="O295" s="1"/>
      </tp>
      <tp t="s">
        <v>11/06/2014</v>
        <stp/>
        <stp>##V3_BDPV12</stp>
        <stp>XS0805500062 @bgn Corp</stp>
        <stp>LAST_UPDATE</stp>
        <stp>[AutoPrice 28.xlsm]front!R537C15</stp>
        <tr r="O537" s="1"/>
      </tp>
      <tp t="s">
        <v>07:01:08</v>
        <stp/>
        <stp>##V3_BDPV12</stp>
        <stp>XS0323922376 @bgn Corp</stp>
        <stp>LAST_UPDATE</stp>
        <stp>[AutoPrice 28.xlsm]front!R111C15</stp>
        <tr r="O111" s="1"/>
      </tp>
      <tp t="s">
        <v>07:01:27</v>
        <stp/>
        <stp>##V3_BDPV12</stp>
        <stp>XS0301010145 @bgn Corp</stp>
        <stp>LAST_UPDATE</stp>
        <stp>[AutoPrice 28.xlsm]front!R197C15</stp>
        <tr r="O197" s="1"/>
      </tp>
      <tp t="s">
        <v>07:01:27</v>
        <stp/>
        <stp>##V3_BDPV12</stp>
        <stp>XS1025752293 @bgn Corp</stp>
        <stp>LAST_UPDATE</stp>
        <stp>[AutoPrice 28.xlsm]front!R645C15</stp>
        <tr r="O645" s="1"/>
      </tp>
      <tp t="s">
        <v>11/06/2014</v>
        <stp/>
        <stp>##V3_BDPV12</stp>
        <stp>XS0110081782 @bgn Corp</stp>
        <stp>LAST_UPDATE</stp>
        <stp>[AutoPrice 28.xlsm]front!R607C15</stp>
        <tr r="O607" s="1"/>
      </tp>
      <tp t="s">
        <v>11/06/2014</v>
        <stp/>
        <stp>##V3_BDPV12</stp>
        <stp>XS0951395317 @bgn Corp</stp>
        <stp>LAST_UPDATE</stp>
        <stp>[AutoPrice 28.xlsm]front!R345C15</stp>
        <tr r="O345" s="1"/>
      </tp>
      <tp t="s">
        <v>07:01:31</v>
        <stp/>
        <stp>##V3_BDPV12</stp>
        <stp>XS0473787025 @bgn Corp</stp>
        <stp>LAST_UPDATE</stp>
        <stp>[AutoPrice 28.xlsm]front!R234C15</stp>
        <tr r="O234" s="1"/>
      </tp>
      <tp t="s">
        <v>07:01:27</v>
        <stp/>
        <stp>##V3_BDPV12</stp>
        <stp>XS0991099630 @bgn Corp</stp>
        <stp>LAST_UPDATE</stp>
        <stp>[AutoPrice 28.xlsm]front!R628C15</stp>
        <tr r="O628" s="1"/>
      </tp>
      <tp t="s">
        <v>11/06/2014</v>
        <stp/>
        <stp>##V3_BDPV12</stp>
        <stp>XS0963566921 @bgn Corp</stp>
        <stp>LAST_UPDATE</stp>
        <stp>[AutoPrice 28.xlsm]front!R892C15</stp>
        <tr r="O892" s="1"/>
      </tp>
      <tp t="s">
        <v>07:01:33</v>
        <stp/>
        <stp>##V3_BDPV12</stp>
        <stp>XS0438843871 @bgn Corp</stp>
        <stp>LAST_UPDATE</stp>
        <stp>[AutoPrice 28.xlsm]front!R261C15</stp>
        <tr r="O261" s="1"/>
      </tp>
      <tp t="s">
        <v>07:01:26</v>
        <stp/>
        <stp>##V3_BDPV12</stp>
        <stp>XS0465576030 @bgn Corp</stp>
        <stp>LAST_UPDATE</stp>
        <stp>[AutoPrice 28.xlsm]front!R731C15</stp>
        <tr r="O731" s="1"/>
      </tp>
      <tp t="s">
        <v>07:01:29</v>
        <stp/>
        <stp>##V3_BDPV12</stp>
        <stp>XS0860596575 @bgn Corp</stp>
        <stp>LAST_UPDATE</stp>
        <stp>[AutoPrice 28.xlsm]front!R771C15</stp>
        <tr r="O771" s="1"/>
      </tp>
      <tp t="s">
        <v>11/06/2014</v>
        <stp/>
        <stp>##V3_BDPV12</stp>
        <stp>XS0123682758 @bgn Corp</stp>
        <stp>LAST_UPDATE</stp>
        <stp>[AutoPrice 28.xlsm]front!R603C15</stp>
        <tr r="O603" s="1"/>
      </tp>
      <tp t="s">
        <v>07:01:26</v>
        <stp/>
        <stp>##V3_BDPV12</stp>
        <stp>XS0911431517 @bgn Corp</stp>
        <stp>LAST_UPDATE</stp>
        <stp>[AutoPrice 28.xlsm]front!R651C15</stp>
        <tr r="O651" s="1"/>
      </tp>
      <tp t="s">
        <v>07:01:32</v>
        <stp/>
        <stp>##V3_BDPV12</stp>
        <stp>XS0554975325 @bgn Corp</stp>
        <stp>LAST_UPDATE</stp>
        <stp>[AutoPrice 28.xlsm]front!R467C15</stp>
        <tr r="O467" s="1"/>
      </tp>
      <tp t="s">
        <v>07:01:27</v>
        <stp/>
        <stp>##V3_BDPV12</stp>
        <stp>XS1020952435 @bgn Corp</stp>
        <stp>LAST_UPDATE</stp>
        <stp>[AutoPrice 28.xlsm]front!R714C15</stp>
        <tr r="O714" s="1"/>
      </tp>
      <tp t="s">
        <v>11/06/2014</v>
        <stp/>
        <stp>##V3_BDPV12</stp>
        <stp>XS0352065584 @bgn Corp</stp>
        <stp>LAST_UPDATE</stp>
        <stp>[AutoPrice 28.xlsm]front!R404C15</stp>
        <tr r="O404" s="1"/>
      </tp>
      <tp t="s">
        <v>07:01:14</v>
        <stp/>
        <stp>##V3_BDPV12</stp>
        <stp>XS0205790214 @bgn Corp</stp>
        <stp>LAST_UPDATE</stp>
        <stp>[AutoPrice 28.xlsm]front!R456C15</stp>
        <tr r="O456" s="1"/>
      </tp>
      <tp t="s">
        <v>11/06/2014</v>
        <stp/>
        <stp>##V3_BDPV12</stp>
        <stp>XS0647264398 @bgn Corp</stp>
        <stp>LAST_UPDATE</stp>
        <stp>[AutoPrice 28.xlsm]front!R818C15</stp>
        <tr r="O818" s="1"/>
      </tp>
      <tp t="s">
        <v>07:01:27</v>
        <stp/>
        <stp>##V3_BDPV12</stp>
        <stp>XS0842214818 @bgn Corp</stp>
        <stp>LAST_UPDATE</stp>
        <stp>[AutoPrice 28.xlsm]front!R695C15</stp>
        <tr r="O695" s="1"/>
      </tp>
      <tp t="s">
        <v>11/06/2014</v>
        <stp/>
        <stp>##V3_BDPV12</stp>
        <stp>XS0974877150 @bgn Corp</stp>
        <stp>LAST_UPDATE</stp>
        <stp>[AutoPrice 28.xlsm]front!R960C15</stp>
        <tr r="O960" s="1"/>
      </tp>
      <tp t="s">
        <v>07:01:16</v>
        <stp/>
        <stp>##V3_BDPV12</stp>
        <stp>XS0594299066 @bgn Corp</stp>
        <stp>LAST_UPDATE</stp>
        <stp>[AutoPrice 28.xlsm]front!R832C15</stp>
        <tr r="O832" s="1"/>
      </tp>
      <tp t="s">
        <v>07:01:26</v>
        <stp/>
        <stp>##V3_BDPV12</stp>
        <stp>XS0653885961 @bgn Corp</stp>
        <stp>LAST_UPDATE</stp>
        <stp>[AutoPrice 28.xlsm]front!R770C15</stp>
        <tr r="O770" s="1"/>
      </tp>
      <tp t="s">
        <v>11/06/2014</v>
        <stp/>
        <stp>##V3_BDPV12</stp>
        <stp>XS0857215346 @bgn Corp</stp>
        <stp>LAST_UPDATE</stp>
        <stp>[AutoPrice 28.xlsm]front!R959C15</stp>
        <tr r="O959" s="1"/>
      </tp>
      <tp t="s">
        <v>07:01:27</v>
        <stp/>
        <stp>##V3_BDPV12</stp>
        <stp>XS0968316256 @bgn Corp</stp>
        <stp>LAST_UPDATE</stp>
        <stp>[AutoPrice 28.xlsm]front!R775C15</stp>
        <tr r="O775" s="1"/>
      </tp>
      <tp t="s">
        <v>07:01:30</v>
        <stp/>
        <stp>##V3_BDPV12</stp>
        <stp>XS0782708456 @bgn Corp</stp>
        <stp>LAST_UPDATE</stp>
        <stp>[AutoPrice 28.xlsm]front!R891C15</stp>
        <tr r="O891" s="1"/>
      </tp>
      <tp t="s">
        <v>07:01:30</v>
        <stp/>
        <stp>##V3_BDPV12</stp>
        <stp>XS0763676557 @bgn Corp</stp>
        <stp>LAST_UPDATE</stp>
        <stp>[AutoPrice 28.xlsm]front!R889C15</stp>
        <tr r="O889" s="1"/>
      </tp>
      <tp t="s">
        <v>07:01:28</v>
        <stp/>
        <stp>##V3_BDPV12</stp>
        <stp>XS0989148209 @bgn Corp</stp>
        <stp>LAST_UPDATE</stp>
        <stp>[AutoPrice 28.xlsm]front!R548C15</stp>
        <tr r="O548" s="1"/>
      </tp>
      <tp t="s">
        <v>07:01:24</v>
        <stp/>
        <stp>##V3_BDPV12</stp>
        <stp>XS0630463965 @bgn Corp</stp>
        <stp>LAST_UPDATE</stp>
        <stp>[AutoPrice 28.xlsm]front!R709C15</stp>
        <tr r="O709" s="1"/>
      </tp>
      <tp t="s">
        <v>07:01:26</v>
        <stp/>
        <stp>##V3_BDPV12</stp>
        <stp>XS1028952312 @bgn Corp</stp>
        <stp>LAST_UPDATE</stp>
        <stp>[AutoPrice 28.xlsm]front!R420C15</stp>
        <tr r="O420" s="1"/>
      </tp>
      <tp t="s">
        <v>11/06/2014</v>
        <stp/>
        <stp>##V3_BDPV12</stp>
        <stp>XS0805410239 @bgn Corp</stp>
        <stp>LAST_UPDATE</stp>
        <stp>[AutoPrice 28.xlsm]front!R814C15</stp>
        <tr r="O814" s="1"/>
      </tp>
      <tp t="s">
        <v>07:01:15</v>
        <stp/>
        <stp>##V3_BDPV12</stp>
        <stp>XS0438813536 @bgn Corp</stp>
        <stp>LAST_UPDATE</stp>
        <stp>[AutoPrice 28.xlsm]front!R514C15</stp>
        <tr r="O514" s="1"/>
      </tp>
      <tp t="s">
        <v>07:01:30</v>
        <stp/>
        <stp>##V3_BDPV12</stp>
        <stp>XS0831383194 @bgn Corp</stp>
        <stp>LAST_UPDATE</stp>
        <stp>[AutoPrice 28.xlsm]front!R823C15</stp>
        <tr r="O823" s="1"/>
      </tp>
      <tp t="s">
        <v>11/06/2014</v>
        <stp/>
        <stp>##V3_BDPV12</stp>
        <stp>XS0953215349 @bgn Corp</stp>
        <stp>LAST_UPDATE</stp>
        <stp>[AutoPrice 28.xlsm]front!R819C15</stp>
        <tr r="O819" s="1"/>
      </tp>
      <tp t="s">
        <v>07:01:27</v>
        <stp/>
        <stp>##V3_BDPV12</stp>
        <stp>XS0934983999 @bgn Corp</stp>
        <stp>LAST_UPDATE</stp>
        <stp>[AutoPrice 28.xlsm]front!R520C15</stp>
        <tr r="O520" s="1"/>
      </tp>
      <tp t="s">
        <v>11/06/2014</v>
        <stp/>
        <stp>##V3_BDPV12</stp>
        <stp>XS0458685913 @bgn Corp</stp>
        <stp>LAST_UPDATE</stp>
        <stp>[AutoPrice 28.xlsm]front!R971C15</stp>
        <tr r="O971" s="1"/>
      </tp>
      <tp t="s">
        <v>11/06/2014</v>
        <stp/>
        <stp>##V3_BDPV12</stp>
        <stp>XS0329522246 @bgn Corp</stp>
        <stp>LAST_UPDATE</stp>
        <stp>[AutoPrice 28.xlsm]front!R186C15</stp>
        <tr r="O186" s="1"/>
      </tp>
      <tp t="s">
        <v>07:01:30</v>
        <stp/>
        <stp>##V3_BDPV12</stp>
        <stp>XS0951155869 @bgn Corp</stp>
        <stp>LAST_UPDATE</stp>
        <stp>[AutoPrice 28.xlsm]front!R360C15</stp>
        <tr r="O360" s="1"/>
      </tp>
      <tp t="s">
        <v>07:01:27</v>
        <stp/>
        <stp>##V3_BDPV12</stp>
        <stp>XS0551845265 @bgn Corp</stp>
        <stp>LAST_UPDATE</stp>
        <stp>[AutoPrice 28.xlsm]front!R851C15</stp>
        <tr r="O851" s="1"/>
      </tp>
      <tp t="s">
        <v>07:01:24</v>
        <stp/>
        <stp>##V3_BDPV12</stp>
        <stp>XS0576107519 @bgn Corp</stp>
        <stp>LAST_UPDATE</stp>
        <stp>[AutoPrice 28.xlsm]front!R882C15</stp>
        <tr r="O882" s="1"/>
      </tp>
      <tp t="s">
        <v>07:01:30</v>
        <stp/>
        <stp>##V3_BDPV12</stp>
        <stp>XS0297699588 @bgn Corp</stp>
        <stp>LAST_UPDATE</stp>
        <stp>[AutoPrice 28.xlsm]front!R991C15</stp>
        <tr r="O991" s="1"/>
      </tp>
      <tp t="s">
        <v>07:01:15</v>
        <stp/>
        <stp>##V3_BDPV12</stp>
        <stp>XS0403540189 @bgn Corp</stp>
        <stp>LAST_UPDATE</stp>
        <stp>[AutoPrice 28.xlsm]front!R990C15</stp>
        <tr r="O990" s="1"/>
      </tp>
      <tp t="s">
        <v>07:01:22</v>
        <stp/>
        <stp>##V3_BDPV12</stp>
        <stp>XS0271757832 @bgn Corp</stp>
        <stp>LAST_UPDATE</stp>
        <stp>[AutoPrice 28.xlsm]front!R262C15</stp>
        <tr r="O262" s="1"/>
      </tp>
      <tp t="s">
        <v>11/06/2014</v>
        <stp/>
        <stp>##V3_BDPV12</stp>
        <stp>XS0906420574 @bgn Corp</stp>
        <stp>LAST_UPDATE</stp>
        <stp>[AutoPrice 28.xlsm]front!R817C15</stp>
        <tr r="O817" s="1"/>
      </tp>
      <tp t="s">
        <v>07:01:26</v>
        <stp/>
        <stp>##V3_BDPV12</stp>
        <stp>XS0237323943 @bgn Corp</stp>
        <stp>LAST_UPDATE</stp>
        <stp>[AutoPrice 28.xlsm]front!R547C15</stp>
        <tr r="O547" s="1"/>
      </tp>
      <tp>
        <v>104.504</v>
        <stp/>
        <stp>##V3_BDPV12</stp>
        <stp>DE000A1R04X6 @CBKG Corp</stp>
        <stp>ask</stp>
        <stp>[AutoPrice 28.xlsm]front!R794C13</stp>
        <tr r="M794" s="1"/>
      </tp>
      <tp>
        <v>100.236</v>
        <stp/>
        <stp>##V3_BDPV12</stp>
        <stp>XS0949696628 @bval Corp</stp>
        <stp>LAST_PRICE</stp>
        <stp>[AutoPrice 28.xlsm]front!R763C16</stp>
        <tr r="P763" s="1"/>
      </tp>
      <tp>
        <v>101.932</v>
        <stp/>
        <stp>##V3_BDPV12</stp>
        <stp>XS1061697568 @cbbt Corp</stp>
        <stp>LAST_PRICE</stp>
        <stp>[AutoPrice 28.xlsm]front!R544C16</stp>
        <tr r="P544" s="1"/>
      </tp>
      <tp>
        <v>112.393</v>
        <stp/>
        <stp>##V3_BDPV12</stp>
        <stp>XS0760187400 @cbbt Corp</stp>
        <stp>LAST_PRICE</stp>
        <stp>[AutoPrice 28.xlsm]front!R725C16</stp>
        <tr r="P725" s="1"/>
      </tp>
      <tp>
        <v>114.393</v>
        <stp/>
        <stp>##V3_BDPV12</stp>
        <stp>XS0604641034 @cbbt Corp</stp>
        <stp>LAST_PRICE</stp>
        <stp>[AutoPrice 28.xlsm]front!R779C16</stp>
        <tr r="P779" s="1"/>
      </tp>
      <tp>
        <v>100.089</v>
        <stp/>
        <stp>##V3_BDPV12</stp>
        <stp>AT0000A0DRQ4 @bgn Corp</stp>
        <stp>LAST_PRICE</stp>
        <stp>[AutoPrice 28.xlsm]front!R188C16</stp>
        <tr r="P188" s="1"/>
      </tp>
      <tp>
        <v>101.28100000000001</v>
        <stp/>
        <stp>##V3_BDPV12</stp>
        <stp>FR0011859396 @bgn Corp</stp>
        <stp>LAST_PRICE</stp>
        <stp>[AutoPrice 28.xlsm]front!R398C16</stp>
        <tr r="P398" s="1"/>
      </tp>
      <tp>
        <v>107.014</v>
        <stp/>
        <stp>##V3_BDPV12</stp>
        <stp>FR0011805803 @bgn Corp</stp>
        <stp>LAST_PRICE</stp>
        <stp>[AutoPrice 28.xlsm]front!R118C16</stp>
        <tr r="P118" s="1"/>
      </tp>
      <tp>
        <v>102.565</v>
        <stp/>
        <stp>##V3_BDPV12</stp>
        <stp>BE6265262327 @bgn Corp</stp>
        <stp>LAST_PRICE</stp>
        <stp>[AutoPrice 28.xlsm]front!R596C16</stp>
        <tr r="P596" s="1"/>
      </tp>
      <tp>
        <v>104.566</v>
        <stp/>
        <stp>##V3_BDPV12</stp>
        <stp>FR0011121631 @bgn Corp</stp>
        <stp>LAST_PRICE</stp>
        <stp>[AutoPrice 28.xlsm]front!R413C16</stp>
        <tr r="P413" s="1"/>
      </tp>
      <tp>
        <v>113.435</v>
        <stp/>
        <stp>##V3_BDPV12</stp>
        <stp>FR0010817452 @bgn Corp</stp>
        <stp>LAST_PRICE</stp>
        <stp>[AutoPrice 28.xlsm]front!R230C16</stp>
        <tr r="P230" s="1"/>
      </tp>
      <tp>
        <v>110.205</v>
        <stp/>
        <stp>##V3_BDPV12</stp>
        <stp>BE0002442177 @bgn Corp</stp>
        <stp>LAST_PRICE</stp>
        <stp>[AutoPrice 28.xlsm]front!R217C16</stp>
        <tr r="P217" s="1"/>
      </tp>
      <tp>
        <v>101.236</v>
        <stp/>
        <stp>##V3_BDPV12</stp>
        <stp>FR0011912872 @bgn Corp</stp>
        <stp>LAST_PRICE</stp>
        <stp>[AutoPrice 28.xlsm]front!R507C16</stp>
        <tr r="P507" s="1"/>
      </tp>
      <tp>
        <v>114.643</v>
        <stp/>
        <stp>##V3_BDPV12</stp>
        <stp>FR0010815472 @bgn Corp</stp>
        <stp>LAST_PRICE</stp>
        <stp>[AutoPrice 28.xlsm]front!R567C16</stp>
        <tr r="P567" s="1"/>
      </tp>
      <tp>
        <v>106.869</v>
        <stp/>
        <stp>##V3_BDPV12</stp>
        <stp>FR0011124601 @bgn Corp</stp>
        <stp>LAST_PRICE</stp>
        <stp>[AutoPrice 28.xlsm]front!R444C16</stp>
        <tr r="P444" s="1"/>
      </tp>
      <tp>
        <v>103.13800000000001</v>
        <stp/>
        <stp>##V3_BDPV12</stp>
        <stp>FR0011625441 @bgn Corp</stp>
        <stp>LAST_PRICE</stp>
        <stp>[AutoPrice 28.xlsm]front!R527C16</stp>
        <tr r="P527" s="1"/>
      </tp>
      <tp>
        <v>116.10899999999999</v>
        <stp/>
        <stp>##V3_BDPV12</stp>
        <stp>FR0000472334 @bgn Corp</stp>
        <stp>LAST_PRICE</stp>
        <stp>[AutoPrice 28.xlsm]front!R285C16</stp>
        <tr r="P285" s="1"/>
      </tp>
      <tp>
        <v>105.779</v>
        <stp/>
        <stp>##V3_BDPV12</stp>
        <stp>FR0011765825 @bgn Corp</stp>
        <stp>LAST_PRICE</stp>
        <stp>[AutoPrice 28.xlsm]front!R451C16</stp>
        <tr r="P451" s="1"/>
      </tp>
      <tp>
        <v>108.816</v>
        <stp/>
        <stp>##V3_BDPV12</stp>
        <stp>FR0010948257 @bgn Corp</stp>
        <stp>LAST_PRICE</stp>
        <stp>[AutoPrice 28.xlsm]front!R921C16</stp>
        <tr r="P921" s="1"/>
      </tp>
      <tp>
        <v>106.152</v>
        <stp/>
        <stp>##V3_BDPV12</stp>
        <stp>FR0011527241 @bgn Corp</stp>
        <stp>LAST_PRICE</stp>
        <stp>[AutoPrice 28.xlsm]front!R419C16</stp>
        <tr r="P419" s="1"/>
      </tp>
      <tp>
        <v>105.77800000000001</v>
        <stp/>
        <stp>##V3_BDPV12</stp>
        <stp>XS0234434222 @bgn Corp</stp>
        <stp>LAST_PRICE</stp>
        <stp>[AutoPrice 28.xlsm]front!R496C16</stp>
        <tr r="P496" s="1"/>
      </tp>
      <tp>
        <v>111.423</v>
        <stp/>
        <stp>##V3_BDPV12</stp>
        <stp>XS0495973470 @bgn Corp</stp>
        <stp>LAST_PRICE</stp>
        <stp>[AutoPrice 28.xlsm]front!R956C16</stp>
        <tr r="P956" s="1"/>
      </tp>
      <tp>
        <v>107.693</v>
        <stp/>
        <stp>##V3_BDPV12</stp>
        <stp>XS0432810116 @bgn Corp</stp>
        <stp>LAST_PRICE</stp>
        <stp>[AutoPrice 28.xlsm]front!R194C16</stp>
        <tr r="P194" s="1"/>
      </tp>
      <tp>
        <v>108.22</v>
        <stp/>
        <stp>##V3_BDPV12</stp>
        <stp>XS0520759803 @bgn Corp</stp>
        <stp>LAST_PRICE</stp>
        <stp>[AutoPrice 28.xlsm]front!R965C16</stp>
        <tr r="P965" s="1"/>
      </tp>
      <tp>
        <v>101.577</v>
        <stp/>
        <stp>##V3_BDPV12</stp>
        <stp>XS1046812712 @bgn Corp</stp>
        <stp>LAST_PRICE</stp>
        <stp>[AutoPrice 28.xlsm]front!R401C16</stp>
        <tr r="P401" s="1"/>
      </tp>
      <tp>
        <v>106.041</v>
        <stp/>
        <stp>##V3_BDPV12</stp>
        <stp>XS0847580353 @bgn Corp</stp>
        <stp>LAST_PRICE</stp>
        <stp>[AutoPrice 28.xlsm]front!R621C16</stp>
        <tr r="P621" s="1"/>
      </tp>
      <tp>
        <v>108.298</v>
        <stp/>
        <stp>##V3_BDPV12</stp>
        <stp>XS0478931354 @bgn Corp</stp>
        <stp>LAST_PRICE</stp>
        <stp>[AutoPrice 28.xlsm]front!R767C16</stp>
        <tr r="P767" s="1"/>
      </tp>
      <tp>
        <v>105.014</v>
        <stp/>
        <stp>##V3_BDPV12</stp>
        <stp>XS0358820222 @bgn Corp</stp>
        <stp>LAST_PRICE</stp>
        <stp>[AutoPrice 28.xlsm]front!R499C16</stp>
        <tr r="P499" s="1"/>
      </tp>
      <tp>
        <v>118.739</v>
        <stp/>
        <stp>##V3_BDPV12</stp>
        <stp>XS0410303647 @bgn Corp</stp>
        <stp>LAST_PRICE</stp>
        <stp>[AutoPrice 28.xlsm]front!R344C16</stp>
        <tr r="P344" s="1"/>
      </tp>
      <tp>
        <v>98.435000000000002</v>
        <stp/>
        <stp>##V3_BDPV12</stp>
        <stp>XS0922885362 @bgn Corp</stp>
        <stp>LAST_PRICE</stp>
        <stp>[AutoPrice 28.xlsm]front!R643C16</stp>
        <tr r="P643" s="1"/>
      </tp>
      <tp>
        <v>102.244</v>
        <stp/>
        <stp>##V3_BDPV12</stp>
        <stp>XS1017828911 @bgn Corp</stp>
        <stp>LAST_PRICE</stp>
        <stp>[AutoPrice 28.xlsm]front!R933C16</stp>
        <tr r="P933" s="1"/>
      </tp>
      <tp>
        <v>100.98</v>
        <stp/>
        <stp>##V3_BDPV12</stp>
        <stp>XS0206511130 @bgn Corp</stp>
        <stp>LAST_PRICE</stp>
        <stp>[AutoPrice 28.xlsm]front!R104C16</stp>
        <tr r="P104" s="1"/>
      </tp>
      <tp>
        <v>120.374</v>
        <stp/>
        <stp>##V3_BDPV12</stp>
        <stp>XS0468425615 @bgn Corp</stp>
        <stp>LAST_PRICE</stp>
        <stp>[AutoPrice 28.xlsm]front!R407C16</stp>
        <tr r="P407" s="1"/>
      </tp>
      <tp>
        <v>121.57599999999999</v>
        <stp/>
        <stp>##V3_BDPV12</stp>
        <stp>XS0465576030 @bgn Corp</stp>
        <stp>LAST_PRICE</stp>
        <stp>[AutoPrice 28.xlsm]front!R731C16</stp>
        <tr r="P731" s="1"/>
      </tp>
      <tp>
        <v>114.437</v>
        <stp/>
        <stp>##V3_BDPV12</stp>
        <stp>XS0428147093 @bgn Corp</stp>
        <stp>LAST_PRICE</stp>
        <stp>[AutoPrice 28.xlsm]front!R309C16</stp>
        <tr r="P309" s="1"/>
      </tp>
      <tp>
        <v>103.88800000000001</v>
        <stp/>
        <stp>##V3_BDPV12</stp>
        <stp>XS0166667344 @bgn Corp</stp>
        <stp>LAST_PRICE</stp>
        <stp>[AutoPrice 28.xlsm]front!R744C16</stp>
        <tr r="P744" s="1"/>
      </tp>
      <tp>
        <v>117.212</v>
        <stp/>
        <stp>##V3_BDPV12</stp>
        <stp>XS0237323943 @bgn Corp</stp>
        <stp>LAST_PRICE</stp>
        <stp>[AutoPrice 28.xlsm]front!R547C16</stp>
        <tr r="P547" s="1"/>
      </tp>
      <tp>
        <v>111.23099999999999</v>
        <stp/>
        <stp>##V3_BDPV12</stp>
        <stp>XS0438813536 @bgn Corp</stp>
        <stp>LAST_PRICE</stp>
        <stp>[AutoPrice 28.xlsm]front!R514C16</stp>
        <tr r="P514" s="1"/>
      </tp>
      <tp>
        <v>141.709</v>
        <stp/>
        <stp>##V3_BDPV12</stp>
        <stp>XS0438844093 @bgn Corp</stp>
        <stp>LAST_PRICE</stp>
        <stp>[AutoPrice 28.xlsm]front!R265C16</stp>
        <tr r="P265" s="1"/>
      </tp>
      <tp>
        <v>116.32599999999999</v>
        <stp/>
        <stp>##V3_BDPV12</stp>
        <stp>XS0633025977 @bgn Corp</stp>
        <stp>LAST_PRICE</stp>
        <stp>[AutoPrice 28.xlsm]front!R224C16</stp>
        <tr r="P224" s="1"/>
      </tp>
      <tp>
        <v>102.739</v>
        <stp/>
        <stp>##V3_BDPV12</stp>
        <stp>XS0911691003 @bgn Corp</stp>
        <stp>LAST_PRICE</stp>
        <stp>[AutoPrice 28.xlsm]front!R493C16</stp>
        <tr r="P493" s="1"/>
      </tp>
      <tp>
        <v>119.485</v>
        <stp/>
        <stp>##V3_BDPV12</stp>
        <stp>XS0295018070 @bgn Corp</stp>
        <stp>LAST_PRICE</stp>
        <stp>[AutoPrice 28.xlsm]front!R589C16</stp>
        <tr r="P589" s="1"/>
      </tp>
      <tp>
        <v>113.163</v>
        <stp/>
        <stp>##V3_BDPV12</stp>
        <stp>XS0503665290 @bgn Corp</stp>
        <stp>LAST_PRICE</stp>
        <stp>[AutoPrice 28.xlsm]front!R106C16</stp>
        <tr r="P106" s="1"/>
      </tp>
      <tp>
        <v>103.139</v>
        <stp/>
        <stp>##V3_BDPV12</stp>
        <stp>XS1013954646 @bgn Corp</stp>
        <stp>LAST_PRICE</stp>
        <stp>[AutoPrice 28.xlsm]front!R179C16</stp>
        <tr r="P179" s="1"/>
      </tp>
      <tp>
        <v>106.774</v>
        <stp/>
        <stp>##V3_BDPV12</stp>
        <stp>XS0577452823 @bgn Corp</stp>
        <stp>LAST_PRICE</stp>
        <stp>[AutoPrice 28.xlsm]front!R190C16</stp>
        <tr r="P190" s="1"/>
      </tp>
      <tp>
        <v>110.792</v>
        <stp/>
        <stp>##V3_BDPV12</stp>
        <stp>XS0286705321 @bgn Corp</stp>
        <stp>LAST_PRICE</stp>
        <stp>[AutoPrice 28.xlsm]front!R647C16</stp>
        <tr r="P647" s="1"/>
      </tp>
      <tp>
        <v>125.142</v>
        <stp/>
        <stp>##V3_BDPV12</stp>
        <stp>XS0399861086 @bgn Corp</stp>
        <stp>LAST_PRICE</stp>
        <stp>[AutoPrice 28.xlsm]front!R263C16</stp>
        <tr r="P263" s="1"/>
      </tp>
      <tp>
        <v>113.57899999999999</v>
        <stp/>
        <stp>##V3_BDPV12</stp>
        <stp>XS0723509104 @bgn Corp</stp>
        <stp>LAST_PRICE</stp>
        <stp>[AutoPrice 28.xlsm]front!R175C16</stp>
        <tr r="P175" s="1"/>
      </tp>
      <tp>
        <v>102.98399999999999</v>
        <stp/>
        <stp>##V3_BDPV12</stp>
        <stp>XS0416848363 @bgn Corp</stp>
        <stp>LAST_PRICE</stp>
        <stp>[AutoPrice 28.xlsm]front!R332C16</stp>
        <tr r="P332" s="1"/>
      </tp>
      <tp>
        <v>111.736</v>
        <stp/>
        <stp>##V3_BDPV12</stp>
        <stp>XS0297699588 @bgn Corp</stp>
        <stp>LAST_PRICE</stp>
        <stp>[AutoPrice 28.xlsm]front!R991C16</stp>
        <tr r="P991" s="1"/>
      </tp>
      <tp>
        <v>102.971</v>
        <stp/>
        <stp>##V3_BDPV12</stp>
        <stp>XS0954684972 @bgn Corp</stp>
        <stp>LAST_PRICE</stp>
        <stp>[AutoPrice 28.xlsm]front!R874C16</stp>
        <tr r="P874" s="1"/>
      </tp>
      <tp>
        <v>102.646</v>
        <stp/>
        <stp>##V3_BDPV12</stp>
        <stp>XS0633148621 @bgn Corp</stp>
        <stp>LAST_PRICE</stp>
        <stp>[AutoPrice 28.xlsm]front!R298C16</stp>
        <tr r="P298" s="1"/>
      </tp>
      <tp>
        <v>116.18600000000001</v>
        <stp/>
        <stp>##V3_BDPV12</stp>
        <stp>XS0592505316 @bgn Corp</stp>
        <stp>LAST_PRICE</stp>
        <stp>[AutoPrice 28.xlsm]front!R519C16</stp>
        <tr r="P519" s="1"/>
      </tp>
      <tp>
        <v>101.533</v>
        <stp/>
        <stp>##V3_BDPV12</stp>
        <stp>XS0578317587 @bgn Corp</stp>
        <stp>LAST_PRICE</stp>
        <stp>[AutoPrice 28.xlsm]front!R828C16</stp>
        <tr r="P828" s="1"/>
      </tp>
      <tp>
        <v>112.538</v>
        <stp/>
        <stp>##V3_BDPV12</stp>
        <stp>XS0429612566 @bgn Corp</stp>
        <stp>LAST_PRICE</stp>
        <stp>[AutoPrice 28.xlsm]front!R824C16</stp>
        <tr r="P824" s="1"/>
      </tp>
      <tp>
        <v>106.152</v>
        <stp/>
        <stp>##V3_BDPV12</stp>
        <stp>XS0905797113 @bgn Corp</stp>
        <stp>LAST_PRICE</stp>
        <stp>[AutoPrice 28.xlsm]front!R861C16</stp>
        <tr r="P861" s="1"/>
      </tp>
      <tp>
        <v>104.11</v>
        <stp/>
        <stp>##V3_BDPV12</stp>
        <stp>XS1001749107 @bgn Corp</stp>
        <stp>LAST_PRICE</stp>
        <stp>[AutoPrice 28.xlsm]front!R641C16</stp>
        <tr r="P641" s="1"/>
      </tp>
      <tp>
        <v>2</v>
        <stp/>
        <stp>##V3_BDPV12</stp>
        <stp>DE000A1R07P5 Corp</stp>
        <stp>cpn</stp>
        <stp>[AutoPrice 28.xlsm]front!R996C5</stp>
        <tr r="E996" s="1"/>
      </tp>
      <tp>
        <v>103.31</v>
        <stp/>
        <stp>##V3_BDPV12</stp>
        <stp>XS1048529041 @bgn Corp</stp>
        <stp>LAST_PRICE</stp>
        <stp>[AutoPrice 28.xlsm]front!R311C16</stp>
        <tr r="P311" s="1"/>
      </tp>
      <tp>
        <v>99.814999999999998</v>
        <stp/>
        <stp>##V3_BDPV12</stp>
        <stp>XS1069439740 @bgn Corp</stp>
        <stp>LAST_PRICE</stp>
        <stp>[AutoPrice 28.xlsm]front!R108C16</stp>
        <tr r="P108" s="1"/>
      </tp>
      <tp>
        <v>111.77200000000001</v>
        <stp/>
        <stp>##V3_BDPV12</stp>
        <stp>XS0629645531 @bgn Corp</stp>
        <stp>LAST_PRICE</stp>
        <stp>[AutoPrice 28.xlsm]front!R998C16</stp>
        <tr r="P998" s="1"/>
      </tp>
      <tp>
        <v>103.955</v>
        <stp/>
        <stp>##V3_BDPV12</stp>
        <stp>XS1031019562 @bgn Corp</stp>
        <stp>LAST_PRICE</stp>
        <stp>[AutoPrice 28.xlsm]front!R432C16</stp>
        <tr r="P432" s="1"/>
      </tp>
      <tp>
        <v>113.485</v>
        <stp/>
        <stp>##V3_BDPV12</stp>
        <stp>XS0693940511 @bgn Corp</stp>
        <stp>LAST_PRICE</stp>
        <stp>[AutoPrice 28.xlsm]front!R707C16</stp>
        <tr r="P707" s="1"/>
      </tp>
      <tp>
        <v>108.149</v>
        <stp/>
        <stp>##V3_BDPV12</stp>
        <stp>XS1064049767 @bgn Corp</stp>
        <stp>LAST_PRICE</stp>
        <stp>[AutoPrice 28.xlsm]front!R150C16</stp>
        <tr r="P150" s="1"/>
      </tp>
      <tp>
        <v>112.411</v>
        <stp/>
        <stp>##V3_BDPV12</stp>
        <stp>XS0184373925 @bgn Corp</stp>
        <stp>LAST_PRICE</stp>
        <stp>[AutoPrice 28.xlsm]front!R711C16</stp>
        <tr r="P711" s="1"/>
      </tp>
      <tp>
        <v>102.51900000000001</v>
        <stp/>
        <stp>##V3_BDPV12</stp>
        <stp>XS0828736198 @bgn Corp</stp>
        <stp>LAST_PRICE</stp>
        <stp>[AutoPrice 28.xlsm]front!R869C16</stp>
        <tr r="P869" s="1"/>
      </tp>
    </main>
    <main first="connect.rtdsub">
      <tp>
        <v>252.97818826752501</v>
        <stp/>
        <stp>EBOND_LDN|6468943</stp>
        <stp>-18562</stp>
        <stp>RMDS</stp>
        <stp/>
        <stp/>
        <tr r="AS111" s="1"/>
      </tp>
      <tp>
        <v>282.90273398325797</v>
        <stp/>
        <stp>EBOND_LDN|6468943</stp>
        <stp>-18560</stp>
        <stp>RMDS</stp>
        <stp/>
        <stp/>
        <tr r="AR111" s="1"/>
      </tp>
      <tp>
        <v>96.596073008063996</v>
        <stp/>
        <stp>EBOND_LDN|7658640</stp>
        <stp>-18560</stp>
        <stp>RMDS</stp>
        <stp/>
        <stp/>
        <tr r="AR316" s="1"/>
      </tp>
      <tp>
        <v>86.925639927326998</v>
        <stp/>
        <stp>EBOND_LDN|7658640</stp>
        <stp>-18562</stp>
        <stp>RMDS</stp>
        <stp/>
        <stp/>
        <tr r="AS316" s="1"/>
      </tp>
      <tp>
        <v>185.48258068823401</v>
        <stp/>
        <stp>EBOND_LDN|2038496</stp>
        <stp>-18562</stp>
        <stp>RMDS</stp>
        <stp/>
        <stp/>
        <tr r="AS125" s="1"/>
      </tp>
      <tp>
        <v>218.865375435891</v>
        <stp/>
        <stp>EBOND_LDN|2038496</stp>
        <stp>-18560</stp>
        <stp>RMDS</stp>
        <stp/>
        <stp/>
        <tr r="AR125" s="1"/>
      </tp>
      <tp>
        <v>69.664385967334994</v>
        <stp/>
        <stp>EBOND_LDN|4478142</stp>
        <stp>-18562</stp>
        <stp>RMDS</stp>
        <stp/>
        <stp/>
        <tr r="AS366" s="1"/>
      </tp>
      <tp>
        <v>76.966476510895006</v>
        <stp/>
        <stp>EBOND_LDN|4478142</stp>
        <stp>-18560</stp>
        <stp>RMDS</stp>
        <stp/>
        <stp/>
        <tr r="AR366" s="1"/>
      </tp>
      <tp>
        <v>27.568221020586002</v>
        <stp/>
        <stp>EBOND_LDN|6459960</stp>
        <stp>-18560</stp>
        <stp>RMDS</stp>
        <stp/>
        <stp/>
        <tr r="AR929" s="1"/>
      </tp>
      <tp>
        <v>-6.8751364463459996</v>
        <stp/>
        <stp>EBOND_LDN|6459960</stp>
        <stp>-18562</stp>
        <stp>RMDS</stp>
        <stp/>
        <stp/>
        <tr r="AS929" s="1"/>
      </tp>
      <tp>
        <v>61.275136689470003</v>
        <stp/>
        <stp>EBOND_LDN|5269813</stp>
        <stp>-18560</stp>
        <stp>RMDS</stp>
        <stp/>
        <stp/>
        <tr r="AR598" s="1"/>
      </tp>
      <tp>
        <v>52.978265517463001</v>
        <stp/>
        <stp>EBOND_LDN|5269813</stp>
        <stp>-18562</stp>
        <stp>RMDS</stp>
        <stp/>
        <stp/>
        <tr r="AS598" s="1"/>
      </tp>
      <tp>
        <v>0</v>
        <stp/>
        <stp>EBOND_LDN|2239426</stp>
        <stp>-18562</stp>
        <stp>RMDS</stp>
        <stp/>
        <stp/>
        <tr r="AS1015" s="1"/>
      </tp>
      <tp>
        <v>21.4083620589</v>
        <stp/>
        <stp>EBOND_LDN|3129517</stp>
        <stp>-18562</stp>
        <stp>RMDS</stp>
        <stp/>
        <stp/>
        <tr r="AS273" s="1"/>
      </tp>
      <tp>
        <v>0</v>
        <stp/>
        <stp>EBOND_LDN|2239426</stp>
        <stp>-18560</stp>
        <stp>RMDS</stp>
        <stp/>
        <stp/>
        <tr r="AR1015" s="1"/>
      </tp>
      <tp>
        <v>50.870218087300003</v>
        <stp/>
        <stp>EBOND_LDN|3129517</stp>
        <stp>-18560</stp>
        <stp>RMDS</stp>
        <stp/>
        <stp/>
        <tr r="AR273" s="1"/>
      </tp>
    </main>
    <main first="bloomberg.rtd">
      <tp>
        <v>104.88500000000001</v>
        <stp/>
        <stp>##V3_BDPV12</stp>
        <stp>USF2893TAM83 @CBKG Corp</stp>
        <stp>bid</stp>
        <stp>[AutoPrice 28.xlsm]front!R1235C12</stp>
        <tr r="L1235" s="1"/>
      </tp>
    </main>
    <main first="connect.rtdsub">
      <tp t="s">
        <v>.15</v>
        <stp/>
        <stp>EBOND_LDN|7389935</stp>
        <stp>-20270</stp>
        <stp>RMDS</stp>
        <stp/>
        <stp/>
        <tr r="J609" s="1"/>
      </tp>
      <tp t="s">
        <v>on</v>
        <stp/>
        <stp>EBOND_LDN|7389935</stp>
        <stp>-20271</stp>
        <stp>RMDS</stp>
        <stp/>
        <stp/>
        <tr r="K609" s="1"/>
      </tp>
      <tp t="s">
        <v>on</v>
        <stp/>
        <stp>EBOND_LDN|8559628</stp>
        <stp>-20271</stp>
        <stp>RMDS</stp>
        <stp/>
        <stp/>
        <tr r="K208" s="1"/>
      </tp>
      <tp t="s">
        <v>.5</v>
        <stp/>
        <stp>EBOND_LDN|8559628</stp>
        <stp>-20270</stp>
        <stp>RMDS</stp>
        <stp/>
        <stp/>
        <tr r="J208" s="1"/>
      </tp>
      <tp t="s">
        <v>b</v>
        <stp/>
        <stp>EBOND_LDN|7389935</stp>
        <stp>-20268</stp>
        <stp>RMDS</stp>
        <stp/>
        <stp/>
        <tr r="I609" s="1"/>
      </tp>
      <tp t="s">
        <v>b</v>
        <stp/>
        <stp>EBOND_LDN|8559628</stp>
        <stp>-20268</stp>
        <stp>RMDS</stp>
        <stp/>
        <stp/>
        <tr r="I208" s="1"/>
      </tp>
      <tp t="s">
        <v>on</v>
        <stp/>
        <stp>EBOND_LDN|8348689</stp>
        <stp>-20271</stp>
        <stp>RMDS</stp>
        <stp/>
        <stp/>
        <tr r="K276" s="1"/>
      </tp>
      <tp t="s">
        <v>0.7</v>
        <stp/>
        <stp>EBOND_LDN|8348689</stp>
        <stp>-20270</stp>
        <stp>RMDS</stp>
        <stp/>
        <stp/>
        <tr r="J276" s="1"/>
      </tp>
      <tp t="s">
        <v>b</v>
        <stp/>
        <stp>EBOND_LDN|8348689</stp>
        <stp>-20268</stp>
        <stp>RMDS</stp>
        <stp/>
        <stp/>
        <tr r="I276" s="1"/>
      </tp>
      <tp>
        <v>213.50732266476899</v>
        <stp/>
        <stp>EBOND_LDN|8802195</stp>
        <stp>-18562</stp>
        <stp>RMDS</stp>
        <stp/>
        <stp/>
        <tr r="AS972" s="1"/>
      </tp>
      <tp>
        <v>221.67180733517901</v>
        <stp/>
        <stp>EBOND_LDN|8802195</stp>
        <stp>-18560</stp>
        <stp>RMDS</stp>
        <stp/>
        <stp/>
        <tr r="AR972" s="1"/>
      </tp>
      <tp>
        <v>18.096524665678</v>
        <stp/>
        <stp>EBOND_LDN|8542081</stp>
        <stp>-18562</stp>
        <stp>RMDS</stp>
        <stp/>
        <stp/>
        <tr r="AS639" s="1"/>
      </tp>
      <tp>
        <v>96.765122787307007</v>
        <stp/>
        <stp>EBOND_LDN|8542081</stp>
        <stp>-18560</stp>
        <stp>RMDS</stp>
        <stp/>
        <stp/>
        <tr r="AR639" s="1"/>
      </tp>
      <tp t="s">
        <v>bb</v>
        <stp/>
        <stp>EBOND_LDN|7085855</stp>
        <stp>-20268</stp>
        <stp>RMDS</stp>
        <stp/>
        <stp/>
        <tr r="I243" s="1"/>
      </tp>
      <tp t="s">
        <v>on</v>
        <stp/>
        <stp>EBOND_LDN|7085855</stp>
        <stp>-20271</stp>
        <stp>RMDS</stp>
        <stp/>
        <stp/>
        <tr r="K243" s="1"/>
      </tp>
      <tp t="s">
        <v>0.2</v>
        <stp/>
        <stp>EBOND_LDN|7085855</stp>
        <stp>-20270</stp>
        <stp>RMDS</stp>
        <stp/>
        <stp/>
        <tr r="J243" s="1"/>
      </tp>
      <tp>
        <v>237.72607960172499</v>
        <stp/>
        <stp>EBOND_LDN|9072422</stp>
        <stp>-18560</stp>
        <stp>RMDS</stp>
        <stp/>
        <stp/>
        <tr r="AR106" s="1"/>
      </tp>
      <tp>
        <v>220.32715669294501</v>
        <stp/>
        <stp>EBOND_LDN|9072422</stp>
        <stp>-18562</stp>
        <stp>RMDS</stp>
        <stp/>
        <stp/>
        <tr r="AS106" s="1"/>
      </tp>
      <tp>
        <v>39.455795630436</v>
        <stp/>
        <stp>EBOND_LDN|8262463</stp>
        <stp>-18562</stp>
        <stp>RMDS</stp>
        <stp/>
        <stp/>
        <tr r="AS1107" s="1"/>
      </tp>
      <tp>
        <v>47.196224379146997</v>
        <stp/>
        <stp>EBOND_LDN|8262463</stp>
        <stp>-18560</stp>
        <stp>RMDS</stp>
        <stp/>
        <stp/>
        <tr r="AR1107" s="1"/>
      </tp>
      <tp>
        <v>273.05718332557598</v>
        <stp/>
        <stp>EBOND_LDN|5772622</stp>
        <stp>-18562</stp>
        <stp>RMDS</stp>
        <stp/>
        <stp/>
        <tr r="AS98" s="1"/>
      </tp>
      <tp>
        <v>311.13749443780802</v>
        <stp/>
        <stp>EBOND_LDN|5772622</stp>
        <stp>-18560</stp>
        <stp>RMDS</stp>
        <stp/>
        <stp/>
        <tr r="AR98" s="1"/>
      </tp>
      <tp t="s">
        <v>on</v>
        <stp/>
        <stp>EBOND_LDN|8385865</stp>
        <stp>-20271</stp>
        <stp>RMDS</stp>
        <stp/>
        <stp/>
        <tr r="K976" s="1"/>
      </tp>
      <tp t="s">
        <v>-</v>
        <stp/>
        <stp>EBOND_LDN|8385865</stp>
        <stp>-20270</stp>
        <stp>RMDS</stp>
        <stp/>
        <stp/>
        <tr r="J976" s="1"/>
      </tp>
      <tp>
        <v>111.457076352838</v>
        <stp/>
        <stp>EBOND_LDN|7832676</stp>
        <stp>-18560</stp>
        <stp>RMDS</stp>
        <stp/>
        <stp/>
        <tr r="AR290" s="1"/>
      </tp>
      <tp>
        <v>104.72442786567299</v>
        <stp/>
        <stp>EBOND_LDN|7832676</stp>
        <stp>-18562</stp>
        <stp>RMDS</stp>
        <stp/>
        <stp/>
        <tr r="AS290" s="1"/>
      </tp>
      <tp t="s">
        <v>-</v>
        <stp/>
        <stp>EBOND_LDN|8385865</stp>
        <stp>-20268</stp>
        <stp>RMDS</stp>
        <stp/>
        <stp/>
        <tr r="I976" s="1"/>
      </tp>
      <tp t="s">
        <v>b</v>
        <stp/>
        <stp>EBOND_LDN|8694594</stp>
        <stp>-20268</stp>
        <stp>RMDS</stp>
        <stp/>
        <stp/>
        <tr r="I1185" s="1"/>
      </tp>
      <tp t="s">
        <v>#N/A</v>
        <stp/>
        <stp>EBOND_LDN|4594974</stp>
        <stp>-20268</stp>
        <stp>RMDS</stp>
        <stp/>
        <stp/>
        <tr r="I16" s="1"/>
      </tp>
      <tp t="s">
        <v>#N/A</v>
        <stp/>
        <stp>EBOND_LDN|4594974</stp>
        <stp>-20270</stp>
        <stp>RMDS</stp>
        <stp/>
        <stp/>
        <tr r="J16" s="1"/>
      </tp>
      <tp t="s">
        <v>#N/A</v>
        <stp/>
        <stp>EBOND_LDN|4594974</stp>
        <stp>-20271</stp>
        <stp>RMDS</stp>
        <stp/>
        <stp/>
        <tr r="K16" s="1"/>
      </tp>
      <tp t="s">
        <v>on</v>
        <stp/>
        <stp>EBOND_LDN|8694594</stp>
        <stp>-20271</stp>
        <stp>RMDS</stp>
        <stp/>
        <stp/>
        <tr r="K1185" s="1"/>
      </tp>
      <tp t="s">
        <v>.7</v>
        <stp/>
        <stp>EBOND_LDN|8694594</stp>
        <stp>-20270</stp>
        <stp>RMDS</stp>
        <stp/>
        <stp/>
        <tr r="J1185" s="1"/>
      </tp>
      <tp>
        <v>324.63175625621898</v>
        <stp/>
        <stp>EBOND_LDN|3373052</stp>
        <stp>-18560</stp>
        <stp>RMDS</stp>
        <stp/>
        <stp/>
        <tr r="AR104" s="1"/>
      </tp>
      <tp>
        <v>107.91547254090401</v>
        <stp/>
        <stp>EBOND_LDN|3373052</stp>
        <stp>-18562</stp>
        <stp>RMDS</stp>
        <stp/>
        <stp/>
        <tr r="AS104" s="1"/>
      </tp>
      <tp t="s">
        <v>1</v>
        <stp/>
        <stp>EBOND_LDN|4884665</stp>
        <stp>-20270</stp>
        <stp>RMDS</stp>
        <stp/>
        <stp/>
        <tr r="J143" s="1"/>
      </tp>
      <tp t="s">
        <v>on</v>
        <stp/>
        <stp>EBOND_LDN|4884665</stp>
        <stp>-20271</stp>
        <stp>RMDS</stp>
        <stp/>
        <stp/>
        <tr r="K143" s="1"/>
      </tp>
      <tp t="s">
        <v>s</v>
        <stp/>
        <stp>EBOND_LDN|4884665</stp>
        <stp>-20268</stp>
        <stp>RMDS</stp>
        <stp/>
        <stp/>
        <tr r="I143" s="1"/>
      </tp>
      <tp t="s">
        <v>#N/A</v>
        <stp/>
        <stp>EBOND_LDN|3063243</stp>
        <stp>-18562</stp>
        <stp>RMDS</stp>
        <stp/>
        <stp/>
        <tr r="AS9" s="1"/>
      </tp>
      <tp>
        <v>85.898508521612996</v>
        <stp/>
        <stp>EBOND_LDN|8333976</stp>
        <stp>-18562</stp>
        <stp>RMDS</stp>
        <stp/>
        <stp/>
        <tr r="AS514" s="1"/>
      </tp>
      <tp t="s">
        <v>#N/A</v>
        <stp/>
        <stp>EBOND_LDN|3063243</stp>
        <stp>-18560</stp>
        <stp>RMDS</stp>
        <stp/>
        <stp/>
        <tr r="AR9" s="1"/>
      </tp>
      <tp>
        <v>96.824602838019004</v>
        <stp/>
        <stp>EBOND_LDN|8333976</stp>
        <stp>-18560</stp>
        <stp>RMDS</stp>
        <stp/>
        <stp/>
        <tr r="AR514" s="1"/>
      </tp>
      <tp>
        <v>66.212601070909997</v>
        <stp/>
        <stp>EBOND_LDN|6533276</stp>
        <stp>-18560</stp>
        <stp>RMDS</stp>
        <stp/>
        <stp/>
        <tr r="AR753" s="1"/>
      </tp>
      <tp>
        <v>27.797073689148998</v>
        <stp/>
        <stp>EBOND_LDN|6533276</stp>
        <stp>-18562</stp>
        <stp>RMDS</stp>
        <stp/>
        <stp/>
        <tr r="AS753" s="1"/>
      </tp>
      <tp t="s">
        <v>m</v>
        <stp/>
        <stp>EBOND_LDN|8087385</stp>
        <stp>-20268</stp>
        <stp>RMDS</stp>
        <stp/>
        <stp/>
        <tr r="I325" s="1"/>
      </tp>
      <tp t="s">
        <v>on</v>
        <stp/>
        <stp>EBOND_LDN|2187825</stp>
        <stp>-20271</stp>
        <stp>RMDS</stp>
        <stp/>
        <stp/>
        <tr r="K615" s="1"/>
      </tp>
      <tp t="s">
        <v>.2</v>
        <stp/>
        <stp>EBOND_LDN|2187825</stp>
        <stp>-20270</stp>
        <stp>RMDS</stp>
        <stp/>
        <stp/>
        <tr r="J615" s="1"/>
      </tp>
      <tp t="s">
        <v>1.0</v>
        <stp/>
        <stp>EBOND_LDN|8087385</stp>
        <stp>-20270</stp>
        <stp>RMDS</stp>
        <stp/>
        <stp/>
        <tr r="J325" s="1"/>
      </tp>
      <tp t="s">
        <v>on</v>
        <stp/>
        <stp>EBOND_LDN|8087385</stp>
        <stp>-20271</stp>
        <stp>RMDS</stp>
        <stp/>
        <stp/>
        <tr r="K325" s="1"/>
      </tp>
      <tp t="s">
        <v>b</v>
        <stp/>
        <stp>EBOND_LDN|2187825</stp>
        <stp>-20268</stp>
        <stp>RMDS</stp>
        <stp/>
        <stp/>
        <tr r="I615" s="1"/>
      </tp>
      <tp>
        <v>42.496256650878003</v>
        <stp/>
        <stp>EBOND_LDN|8050770</stp>
        <stp>-18560</stp>
        <stp>RMDS</stp>
        <stp/>
        <stp/>
        <tr r="AR926" s="1"/>
      </tp>
      <tp>
        <v>30.402975820224999</v>
        <stp/>
        <stp>EBOND_LDN|8050770</stp>
        <stp>-18562</stp>
        <stp>RMDS</stp>
        <stp/>
        <stp/>
        <tr r="AS926" s="1"/>
      </tp>
      <tp t="s">
        <v>b</v>
        <stp/>
        <stp>EBOND_LDN|8047969</stp>
        <stp>-20268</stp>
        <stp>RMDS</stp>
        <stp/>
        <stp/>
        <tr r="I688" s="1"/>
      </tp>
      <tp>
        <v>115.38388464611501</v>
        <stp/>
        <stp>EBOND_LDN|2140251</stp>
        <stp>-18562</stp>
        <stp>RMDS</stp>
        <stp/>
        <stp/>
        <tr r="AS322" s="1"/>
      </tp>
      <tp t="s">
        <v>.25</v>
        <stp/>
        <stp>EBOND_LDN|8047969</stp>
        <stp>-20270</stp>
        <stp>RMDS</stp>
        <stp/>
        <stp/>
        <tr r="J688" s="1"/>
      </tp>
      <tp>
        <v>124.311960719539</v>
        <stp/>
        <stp>EBOND_LDN|2140251</stp>
        <stp>-18560</stp>
        <stp>RMDS</stp>
        <stp/>
        <stp/>
        <tr r="AR322" s="1"/>
      </tp>
      <tp t="s">
        <v>on</v>
        <stp/>
        <stp>EBOND_LDN|8047969</stp>
        <stp>-20271</stp>
        <stp>RMDS</stp>
        <stp/>
        <stp/>
        <tr r="K688" s="1"/>
      </tp>
      <tp>
        <v>13.765911446369</v>
        <stp/>
        <stp>EBOND_LDN|7000145</stp>
        <stp>-18562</stp>
        <stp>RMDS</stp>
        <stp/>
        <stp/>
        <tr r="AS412" s="1"/>
      </tp>
      <tp>
        <v>26.664820746792</v>
        <stp/>
        <stp>EBOND_LDN|7000145</stp>
        <stp>-18560</stp>
        <stp>RMDS</stp>
        <stp/>
        <stp/>
        <tr r="AR412" s="1"/>
      </tp>
      <tp t="s">
        <v>on</v>
        <stp/>
        <stp>EBOND_LDN|8486055</stp>
        <stp>-20271</stp>
        <stp>RMDS</stp>
        <stp/>
        <stp/>
        <tr r="K250" s="1"/>
      </tp>
      <tp t="s">
        <v>0.55</v>
        <stp/>
        <stp>EBOND_LDN|8486055</stp>
        <stp>-20270</stp>
        <stp>RMDS</stp>
        <stp/>
        <stp/>
        <tr r="J250" s="1"/>
      </tp>
      <tp t="s">
        <v>m</v>
        <stp/>
        <stp>EBOND_LDN|8486055</stp>
        <stp>-20268</stp>
        <stp>RMDS</stp>
        <stp/>
        <stp/>
        <tr r="I250" s="1"/>
      </tp>
      <tp>
        <v>173.246510975294</v>
        <stp/>
        <stp>EBOND_LDN|8661743</stp>
        <stp>-18560</stp>
        <stp>RMDS</stp>
        <stp/>
        <stp/>
        <tr r="AR812" s="1"/>
      </tp>
      <tp>
        <v>158.75971463809199</v>
        <stp/>
        <stp>EBOND_LDN|8661743</stp>
        <stp>-18562</stp>
        <stp>RMDS</stp>
        <stp/>
        <stp/>
        <tr r="AS812" s="1"/>
      </tp>
      <tp>
        <v>139.02481953828001</v>
        <stp/>
        <stp>EBOND_LDN|8621497</stp>
        <stp>-18560</stp>
        <stp>RMDS</stp>
        <stp/>
        <stp/>
        <tr r="AR230" s="1"/>
      </tp>
      <tp>
        <v>131.787419750699</v>
        <stp/>
        <stp>EBOND_LDN|8621497</stp>
        <stp>-18562</stp>
        <stp>RMDS</stp>
        <stp/>
        <stp/>
        <tr r="AS230" s="1"/>
      </tp>
      <tp>
        <v>119.57086125089801</v>
        <stp/>
        <stp>EBOND_LDN|7001405</stp>
        <stp>-18562</stp>
        <stp>RMDS</stp>
        <stp/>
        <stp/>
        <tr r="AS271" s="1"/>
      </tp>
      <tp>
        <v>125.770345803504</v>
        <stp/>
        <stp>EBOND_LDN|7001405</stp>
        <stp>-18560</stp>
        <stp>RMDS</stp>
        <stp/>
        <stp/>
        <tr r="AR271" s="1"/>
      </tp>
      <tp t="s">
        <v>m</v>
        <stp/>
        <stp>EBOND_LDN|2146389</stp>
        <stp>-20268</stp>
        <stp>RMDS</stp>
        <stp/>
        <stp/>
        <tr r="I254" s="1"/>
      </tp>
      <tp t="s">
        <v>on</v>
        <stp/>
        <stp>EBOND_LDN|2146389</stp>
        <stp>-20271</stp>
        <stp>RMDS</stp>
        <stp/>
        <stp/>
        <tr r="K254" s="1"/>
      </tp>
      <tp t="s">
        <v>1.0</v>
        <stp/>
        <stp>EBOND_LDN|2146389</stp>
        <stp>-20270</stp>
        <stp>RMDS</stp>
        <stp/>
        <stp/>
        <tr r="J254" s="1"/>
      </tp>
      <tp>
        <v>0</v>
        <stp/>
        <stp>EBOND_LDN|2311414</stp>
        <stp>-18560</stp>
        <stp>RMDS</stp>
        <stp/>
        <stp/>
        <tr r="AR103" s="1"/>
      </tp>
      <tp>
        <v>0</v>
        <stp/>
        <stp>EBOND_LDN|2311414</stp>
        <stp>-18562</stp>
        <stp>RMDS</stp>
        <stp/>
        <stp/>
        <tr r="AS103" s="1"/>
      </tp>
      <tp>
        <v>80.159388337620996</v>
        <stp/>
        <stp>EBOND_LDN|7021317</stp>
        <stp>-18562</stp>
        <stp>RMDS</stp>
        <stp/>
        <stp/>
        <tr r="AS1193" s="1"/>
      </tp>
      <tp>
        <v>86.066076476578004</v>
        <stp/>
        <stp>EBOND_LDN|7021317</stp>
        <stp>-18560</stp>
        <stp>RMDS</stp>
        <stp/>
        <stp/>
        <tr r="AR1193" s="1"/>
      </tp>
      <tp t="s">
        <v>bb</v>
        <stp/>
        <stp>EBOND_LDN|3141889</stp>
        <stp>-20268</stp>
        <stp>RMDS</stp>
        <stp/>
        <stp/>
        <tr r="I1204" s="1"/>
      </tp>
      <tp t="s">
        <v>on</v>
        <stp/>
        <stp>EBOND_LDN|3141889</stp>
        <stp>-20271</stp>
        <stp>RMDS</stp>
        <stp/>
        <stp/>
        <tr r="K1204" s="1"/>
      </tp>
      <tp t="s">
        <v>.2</v>
        <stp/>
        <stp>EBOND_LDN|3141889</stp>
        <stp>-20270</stp>
        <stp>RMDS</stp>
        <stp/>
        <stp/>
        <tr r="J1204" s="1"/>
      </tp>
      <tp>
        <v>0</v>
        <stp/>
        <stp>EBOND_LDN|7116814</stp>
        <stp>-18562</stp>
        <stp>RMDS</stp>
        <stp/>
        <stp/>
        <tr r="AS671" s="1"/>
      </tp>
      <tp>
        <v>0</v>
        <stp/>
        <stp>EBOND_LDN|7116814</stp>
        <stp>-18560</stp>
        <stp>RMDS</stp>
        <stp/>
        <stp/>
        <tr r="AR671" s="1"/>
      </tp>
      <tp t="s">
        <v>on</v>
        <stp/>
        <stp>EBOND_LDN|9591724</stp>
        <stp>-20271</stp>
        <stp>RMDS</stp>
        <stp/>
        <stp/>
        <tr r="K1097" s="1"/>
      </tp>
      <tp t="s">
        <v>.2</v>
        <stp/>
        <stp>EBOND_LDN|9591724</stp>
        <stp>-20270</stp>
        <stp>RMDS</stp>
        <stp/>
        <stp/>
        <tr r="J1097" s="1"/>
      </tp>
      <tp t="s">
        <v>b</v>
        <stp/>
        <stp>EBOND_LDN|9591724</stp>
        <stp>-20268</stp>
        <stp>RMDS</stp>
        <stp/>
        <stp/>
        <tr r="I1097" s="1"/>
      </tp>
      <tp t="s">
        <v>.5</v>
        <stp/>
        <stp>EBOND_LDN|9551538</stp>
        <stp>-20270</stp>
        <stp>RMDS</stp>
        <stp/>
        <stp/>
        <tr r="J1241" s="1"/>
      </tp>
      <tp t="s">
        <v>on</v>
        <stp/>
        <stp>EBOND_LDN|9551538</stp>
        <stp>-20271</stp>
        <stp>RMDS</stp>
        <stp/>
        <stp/>
        <tr r="K1241" s="1"/>
      </tp>
      <tp t="s">
        <v>b</v>
        <stp/>
        <stp>EBOND_LDN|9551538</stp>
        <stp>-20268</stp>
        <stp>RMDS</stp>
        <stp/>
        <stp/>
        <tr r="I1241" s="1"/>
      </tp>
      <tp>
        <v>153.028124372295</v>
        <stp/>
        <stp>EBOND_LDN|2126037</stp>
        <stp>-18560</stp>
        <stp>RMDS</stp>
        <stp/>
        <stp/>
        <tr r="AR699" s="1"/>
      </tp>
      <tp>
        <v>148.68348505142501</v>
        <stp/>
        <stp>EBOND_LDN|2126037</stp>
        <stp>-18562</stp>
        <stp>RMDS</stp>
        <stp/>
        <stp/>
        <tr r="AS699" s="1"/>
      </tp>
      <tp>
        <v>30.904010903886999</v>
        <stp/>
        <stp>EBOND_LDN|7376742</stp>
        <stp>-18560</stp>
        <stp>RMDS</stp>
        <stp/>
        <stp/>
        <tr r="AR783" s="1"/>
      </tp>
      <tp>
        <v>27.079270266971999</v>
        <stp/>
        <stp>EBOND_LDN|7376742</stp>
        <stp>-18562</stp>
        <stp>RMDS</stp>
        <stp/>
        <stp/>
        <tr r="AS783" s="1"/>
      </tp>
      <tp>
        <v>79.946556780036005</v>
        <stp/>
        <stp>EBOND_LDN|2216754</stp>
        <stp>-18560</stp>
        <stp>RMDS</stp>
        <stp/>
        <stp/>
        <tr r="AR300" s="1"/>
      </tp>
      <tp>
        <v>49.369576526053997</v>
        <stp/>
        <stp>EBOND_LDN|4636136</stp>
        <stp>-18562</stp>
        <stp>RMDS</stp>
        <stp/>
        <stp/>
        <tr r="AS841" s="1"/>
      </tp>
      <tp>
        <v>70.734025423822004</v>
        <stp/>
        <stp>EBOND_LDN|2216754</stp>
        <stp>-18562</stp>
        <stp>RMDS</stp>
        <stp/>
        <stp/>
        <tr r="AS300" s="1"/>
      </tp>
      <tp>
        <v>79.033962850962993</v>
        <stp/>
        <stp>EBOND_LDN|4636136</stp>
        <stp>-18560</stp>
        <stp>RMDS</stp>
        <stp/>
        <stp/>
        <tr r="AR841" s="1"/>
      </tp>
      <tp>
        <v>61.987725206786997</v>
        <stp/>
        <stp>EBOND_LDN|9977242</stp>
        <stp>-18562</stp>
        <stp>RMDS</stp>
        <stp/>
        <stp/>
        <tr r="AS245" s="1"/>
      </tp>
      <tp>
        <v>66.296664141148</v>
        <stp/>
        <stp>EBOND_LDN|9977242</stp>
        <stp>-18560</stp>
        <stp>RMDS</stp>
        <stp/>
        <stp/>
        <tr r="AR245" s="1"/>
      </tp>
      <tp>
        <v>44.5716164492</v>
        <stp/>
        <stp>EBOND_LDN|3527927</stp>
        <stp>-18560</stp>
        <stp>RMDS</stp>
        <stp/>
        <stp/>
        <tr r="AR610" s="1"/>
      </tp>
      <tp>
        <v>11.967314565035</v>
        <stp/>
        <stp>EBOND_LDN|3527927</stp>
        <stp>-18562</stp>
        <stp>RMDS</stp>
        <stp/>
        <stp/>
        <tr r="AS610" s="1"/>
      </tp>
      <tp>
        <v>29.379236329127</v>
        <stp/>
        <stp>EBOND_LDN|8177282</stp>
        <stp>-18562</stp>
        <stp>RMDS</stp>
        <stp/>
        <stp/>
        <tr r="AS206" s="1"/>
      </tp>
      <tp>
        <v>54.134369797904</v>
        <stp/>
        <stp>EBOND_LDN|8177282</stp>
        <stp>-18560</stp>
        <stp>RMDS</stp>
        <stp/>
        <stp/>
        <tr r="AR206" s="1"/>
      </tp>
      <tp>
        <v>48.459582570987003</v>
        <stp/>
        <stp>EBOND_LDN|7157960</stp>
        <stp>-18560</stp>
        <stp>RMDS</stp>
        <stp/>
        <stp/>
        <tr r="AR602" s="1"/>
      </tp>
      <tp>
        <v>35.027073908223002</v>
        <stp/>
        <stp>EBOND_LDN|7157960</stp>
        <stp>-18562</stp>
        <stp>RMDS</stp>
        <stp/>
        <stp/>
        <tr r="AS602" s="1"/>
      </tp>
      <tp>
        <v>99.316383946100999</v>
        <stp/>
        <stp>EBOND_LDN|9727807</stp>
        <stp>-18560</stp>
        <stp>RMDS</stp>
        <stp/>
        <stp/>
        <tr r="AR653" s="1"/>
      </tp>
      <tp>
        <v>96.337438815054</v>
        <stp/>
        <stp>EBOND_LDN|9727807</stp>
        <stp>-18562</stp>
        <stp>RMDS</stp>
        <stp/>
        <stp/>
        <tr r="AS653" s="1"/>
      </tp>
      <tp>
        <v>65.899373181366002</v>
        <stp/>
        <stp>EBOND_LDN|2454830</stp>
        <stp>-18560</stp>
        <stp>RMDS</stp>
        <stp/>
        <stp/>
        <tr r="AR312" s="1"/>
      </tp>
      <tp>
        <v>-31.046809879607999</v>
        <stp/>
        <stp>EBOND_LDN|2454830</stp>
        <stp>-18562</stp>
        <stp>RMDS</stp>
        <stp/>
        <stp/>
        <tr r="AS312" s="1"/>
      </tp>
      <tp t="s">
        <v>#Stale</v>
        <stp/>
        <stp>EBOND_LDN|8324047</stp>
        <stp>-18560</stp>
        <stp>RMDS</stp>
        <stp/>
        <stp/>
        <tr r="AR319" s="1"/>
      </tp>
      <tp t="s">
        <v>#Stale</v>
        <stp/>
        <stp>EBOND_LDN|8324047</stp>
        <stp>-18562</stp>
        <stp>RMDS</stp>
        <stp/>
        <stp/>
        <tr r="AS319" s="1"/>
      </tp>
      <tp>
        <v>208.08275308750501</v>
        <stp/>
        <stp>EBOND_LDN|9624747</stp>
        <stp>-18560</stp>
        <stp>RMDS</stp>
        <stp/>
        <stp/>
        <tr r="AR836" s="1"/>
      </tp>
      <tp>
        <v>197.659474388924</v>
        <stp/>
        <stp>EBOND_LDN|9624747</stp>
        <stp>-18562</stp>
        <stp>RMDS</stp>
        <stp/>
        <stp/>
        <tr r="AS836" s="1"/>
      </tp>
      <tp>
        <v>45.507713953531997</v>
        <stp/>
        <stp>EBOND_LDN|3734046</stp>
        <stp>-18560</stp>
        <stp>RMDS</stp>
        <stp/>
        <stp/>
        <tr r="AR727" s="1"/>
      </tp>
      <tp>
        <v>18.636676402557001</v>
        <stp/>
        <stp>EBOND_LDN|3734046</stp>
        <stp>-18562</stp>
        <stp>RMDS</stp>
        <stp/>
        <stp/>
        <tr r="AS727" s="1"/>
      </tp>
      <tp>
        <v>123.974560747504</v>
        <stp/>
        <stp>EBOND_LDN|3954400</stp>
        <stp>-18562</stp>
        <stp>RMDS</stp>
        <stp/>
        <stp/>
        <tr r="AS1264" s="1"/>
      </tp>
      <tp>
        <v>171.30919712159101</v>
        <stp/>
        <stp>EBOND_LDN|3954400</stp>
        <stp>-18560</stp>
        <stp>RMDS</stp>
        <stp/>
        <stp/>
        <tr r="AR1264" s="1"/>
      </tp>
      <tp>
        <v>139.50782123407501</v>
        <stp/>
        <stp>EBOND_LDN|7954240</stp>
        <stp>-18562</stp>
        <stp>RMDS</stp>
        <stp/>
        <stp/>
        <tr r="AS1020" s="1"/>
      </tp>
      <tp>
        <v>150.473809901528</v>
        <stp/>
        <stp>EBOND_LDN|7954240</stp>
        <stp>-18560</stp>
        <stp>RMDS</stp>
        <stp/>
        <stp/>
        <tr r="AR1020" s="1"/>
      </tp>
      <tp>
        <v>0</v>
        <stp/>
        <stp>EBOND_LDN|8965193</stp>
        <stp>-18562</stp>
        <stp>RMDS</stp>
        <stp/>
        <stp/>
        <tr r="AS42" s="1"/>
      </tp>
      <tp>
        <v>0</v>
        <stp/>
        <stp>EBOND_LDN|8965193</stp>
        <stp>-18560</stp>
        <stp>RMDS</stp>
        <stp/>
        <stp/>
        <tr r="AR42" s="1"/>
      </tp>
      <tp t="s">
        <v>on</v>
        <stp/>
        <stp>EBOND_LDN|6282855</stp>
        <stp>-20271</stp>
        <stp>RMDS</stp>
        <stp/>
        <stp/>
        <tr r="K920" s="1"/>
      </tp>
      <tp t="s">
        <v>0.3</v>
        <stp/>
        <stp>EBOND_LDN|6282855</stp>
        <stp>-20270</stp>
        <stp>RMDS</stp>
        <stp/>
        <stp/>
        <tr r="J920" s="1"/>
      </tp>
      <tp>
        <v>40.369096579324001</v>
        <stp/>
        <stp>EBOND_LDN|8075792</stp>
        <stp>-18562</stp>
        <stp>RMDS</stp>
        <stp/>
        <stp/>
        <tr r="AS937" s="1"/>
      </tp>
      <tp>
        <v>53.279503312060001</v>
        <stp/>
        <stp>EBOND_LDN|8075792</stp>
        <stp>-18560</stp>
        <stp>RMDS</stp>
        <stp/>
        <stp/>
        <tr r="AR937" s="1"/>
      </tp>
      <tp>
        <v>2.8213327810709998</v>
        <stp/>
        <stp>EBOND_LDN|9565693</stp>
        <stp>-18562</stp>
        <stp>RMDS</stp>
        <stp/>
        <stp/>
        <tr r="AS219" s="1"/>
      </tp>
      <tp>
        <v>34.470464995253003</v>
        <stp/>
        <stp>EBOND_LDN|9565693</stp>
        <stp>-18560</stp>
        <stp>RMDS</stp>
        <stp/>
        <stp/>
        <tr r="AR219" s="1"/>
      </tp>
      <tp>
        <v>53.948902433933</v>
        <stp/>
        <stp>EBOND_LDN|8925697</stp>
        <stp>-18562</stp>
        <stp>RMDS</stp>
        <stp/>
        <stp/>
        <tr r="AS22" s="1"/>
      </tp>
      <tp>
        <v>59.550848625591001</v>
        <stp/>
        <stp>EBOND_LDN|8925697</stp>
        <stp>-18560</stp>
        <stp>RMDS</stp>
        <stp/>
        <stp/>
        <tr r="AR22" s="1"/>
      </tp>
      <tp t="s">
        <v>b</v>
        <stp/>
        <stp>EBOND_LDN|6282855</stp>
        <stp>-20268</stp>
        <stp>RMDS</stp>
        <stp/>
        <stp/>
        <tr r="I920" s="1"/>
      </tp>
      <tp>
        <v>49.639040797816001</v>
        <stp/>
        <stp>EBOND_LDN|6105445</stp>
        <stp>-18562</stp>
        <stp>RMDS</stp>
        <stp/>
        <stp/>
        <tr r="AS72" s="1"/>
      </tp>
      <tp>
        <v>60.912452936145002</v>
        <stp/>
        <stp>EBOND_LDN|6105445</stp>
        <stp>-18560</stp>
        <stp>RMDS</stp>
        <stp/>
        <stp/>
        <tr r="AR72" s="1"/>
      </tp>
      <tp>
        <v>38.143066985238001</v>
        <stp/>
        <stp>EBOND_LDN|8255850</stp>
        <stp>-18560</stp>
        <stp>RMDS</stp>
        <stp/>
        <stp/>
        <tr r="AR194" s="1"/>
      </tp>
      <tp>
        <v>30.519946033989001</v>
        <stp/>
        <stp>EBOND_LDN|8255850</stp>
        <stp>-18562</stp>
        <stp>RMDS</stp>
        <stp/>
        <stp/>
        <tr r="AS194" s="1"/>
      </tp>
      <tp t="s">
        <v>on</v>
        <stp/>
        <stp>EBOND_LDN|7052198</stp>
        <stp>-20271</stp>
        <stp>RMDS</stp>
        <stp/>
        <stp/>
        <tr r="K759" s="1"/>
      </tp>
      <tp t="s">
        <v>0.1</v>
        <stp/>
        <stp>EBOND_LDN|7052198</stp>
        <stp>-20270</stp>
        <stp>RMDS</stp>
        <stp/>
        <stp/>
        <tr r="J759" s="1"/>
      </tp>
      <tp t="s">
        <v>b</v>
        <stp/>
        <stp>EBOND_LDN|7052198</stp>
        <stp>-20268</stp>
        <stp>RMDS</stp>
        <stp/>
        <stp/>
        <tr r="I759" s="1"/>
      </tp>
      <tp t="s">
        <v>#N/A</v>
        <stp/>
        <stp>EBOND_LDN|7092324</stp>
        <stp>-20270</stp>
        <stp>RMDS</stp>
        <stp/>
        <stp/>
        <tr r="J266" s="1"/>
      </tp>
      <tp t="s">
        <v>#N/A</v>
        <stp/>
        <stp>EBOND_LDN|7092324</stp>
        <stp>-20271</stp>
        <stp>RMDS</stp>
        <stp/>
        <stp/>
        <tr r="K266" s="1"/>
      </tp>
      <tp>
        <v>217.82524847313701</v>
        <stp/>
        <stp>EBOND_LDN|2075672</stp>
        <stp>-18560</stp>
        <stp>RMDS</stp>
        <stp/>
        <stp/>
        <tr r="AR99" s="1"/>
      </tp>
      <tp>
        <v>207.53187339369799</v>
        <stp/>
        <stp>EBOND_LDN|2075672</stp>
        <stp>-18562</stp>
        <stp>RMDS</stp>
        <stp/>
        <stp/>
        <tr r="AS99" s="1"/>
      </tp>
      <tp t="s">
        <v>#N/A</v>
        <stp/>
        <stp>EBOND_LDN|7092324</stp>
        <stp>-20268</stp>
        <stp>RMDS</stp>
        <stp/>
        <stp/>
        <tr r="I266" s="1"/>
      </tp>
    </main>
    <main first="bloomberg.rtd">
      <tp t="s">
        <v>11/06/2014</v>
        <stp/>
        <stp>##V3_BDPV12</stp>
        <stp>XS1041793123 @bgn Corp</stp>
        <stp>LAST_UPDATE</stp>
        <stp>[AutoPrice 28.xlsm]front!R498C15</stp>
        <tr r="O498" s="1"/>
      </tp>
      <tp t="s">
        <v>07:01:57</v>
        <stp/>
        <stp>##V3_BDPV12</stp>
        <stp>XS0977500767 @bgn Corp</stp>
        <stp>LAST_UPDATE</stp>
        <stp>[AutoPrice 28.xlsm]front!R479C15</stp>
        <tr r="O479" s="1"/>
      </tp>
      <tp t="s">
        <v>07:01:42</v>
        <stp/>
        <stp>##V3_BDPV12</stp>
        <stp>XS0775870982 @bgn Corp</stp>
        <stp>LAST_UPDATE</stp>
        <stp>[AutoPrice 28.xlsm]front!R859C15</stp>
        <tr r="O859" s="1"/>
      </tp>
      <tp t="s">
        <v>11/06/2014</v>
        <stp/>
        <stp>##V3_BDPV12</stp>
        <stp>XS1075430741 @bgn Corp</stp>
        <stp>LAST_UPDATE</stp>
        <stp>[AutoPrice 28.xlsm]front!R605C15</stp>
        <tr r="O605" s="1"/>
      </tp>
      <tp t="s">
        <v>07:01:53</v>
        <stp/>
        <stp>##V3_BDPV12</stp>
        <stp>XS0304987042 @bgn Corp</stp>
        <stp>LAST_UPDATE</stp>
        <stp>[AutoPrice 28.xlsm]front!R133C15</stp>
        <tr r="O133" s="1"/>
      </tp>
      <tp t="s">
        <v>07:01:50</v>
        <stp/>
        <stp>##V3_BDPV12</stp>
        <stp>XS0629645531 @bgn Corp</stp>
        <stp>LAST_UPDATE</stp>
        <stp>[AutoPrice 28.xlsm]front!R998C15</stp>
        <tr r="O998" s="1"/>
      </tp>
      <tp t="s">
        <v>11/06/2014</v>
        <stp/>
        <stp>##V3_BDPV12</stp>
        <stp>XS0633014427 @bgn Corp</stp>
        <stp>LAST_UPDATE</stp>
        <stp>[AutoPrice 28.xlsm]front!R221C15</stp>
        <tr r="O221" s="1"/>
      </tp>
      <tp t="s">
        <v>11/06/2014</v>
        <stp/>
        <stp>##V3_BDPV12</stp>
        <stp>XS0873630742 @bgn Corp</stp>
        <stp>LAST_UPDATE</stp>
        <stp>[AutoPrice 28.xlsm]front!R136C15</stp>
        <tr r="O136" s="1"/>
      </tp>
      <tp t="s">
        <v>07:01:33</v>
        <stp/>
        <stp>##V3_BDPV12</stp>
        <stp>XS0809847667 @bgn Corp</stp>
        <stp>LAST_UPDATE</stp>
        <stp>[AutoPrice 28.xlsm]front!R928C15</stp>
        <tr r="O928" s="1"/>
      </tp>
      <tp t="s">
        <v>07:01:33</v>
        <stp/>
        <stp>##V3_BDPV12</stp>
        <stp>XS0342783692 @bgn Corp</stp>
        <stp>LAST_UPDATE</stp>
        <stp>[AutoPrice 28.xlsm]front!R241C15</stp>
        <tr r="O241" s="1"/>
      </tp>
      <tp t="s">
        <v>07:01:27</v>
        <stp/>
        <stp>##V3_BDPV12</stp>
        <stp>XS0541453147 @bgn Corp</stp>
        <stp>LAST_UPDATE</stp>
        <stp>[AutoPrice 28.xlsm]front!R655C15</stp>
        <tr r="O655" s="1"/>
      </tp>
      <tp t="s">
        <v>07:01:27</v>
        <stp/>
        <stp>##V3_BDPV12</stp>
        <stp>XS0718526790 @bgn Corp</stp>
        <stp>LAST_UPDATE</stp>
        <stp>[AutoPrice 28.xlsm]front!R992C15</stp>
        <tr r="O992" s="1"/>
      </tp>
      <tp t="s">
        <v>07:01:33</v>
        <stp/>
        <stp>##V3_BDPV12</stp>
        <stp>XS0857662448 @bgn Corp</stp>
        <stp>LAST_UPDATE</stp>
        <stp>[AutoPrice 28.xlsm]front!R521C15</stp>
        <tr r="O521" s="1"/>
      </tp>
      <tp t="s">
        <v>11/06/2014</v>
        <stp/>
        <stp>##V3_BDPV12</stp>
        <stp>XS0922885362 @bgn Corp</stp>
        <stp>LAST_UPDATE</stp>
        <stp>[AutoPrice 28.xlsm]front!R643C15</stp>
        <tr r="O643" s="1"/>
      </tp>
      <tp t="s">
        <v>07:01:30</v>
        <stp/>
        <stp>##V3_BDPV12</stp>
        <stp>XS0367001228 @bgn Corp</stp>
        <stp>LAST_UPDATE</stp>
        <stp>[AutoPrice 28.xlsm]front!R243C15</stp>
        <tr r="O243" s="1"/>
      </tp>
      <tp t="s">
        <v>07:01:31</v>
        <stp/>
        <stp>##V3_BDPV12</stp>
        <stp>XS0168881760 @bgn Corp</stp>
        <stp>LAST_UPDATE</stp>
        <stp>[AutoPrice 28.xlsm]front!R896C15</stp>
        <tr r="O896" s="1"/>
      </tp>
      <tp t="s">
        <v>11/06/2014</v>
        <stp/>
        <stp>##V3_BDPV12</stp>
        <stp>XS0323955541 @bgn Corp</stp>
        <stp>LAST_UPDATE</stp>
        <stp>[AutoPrice 28.xlsm]front!R191C15</stp>
        <tr r="O191" s="1"/>
      </tp>
      <tp t="s">
        <v>07:01:42</v>
        <stp/>
        <stp>##V3_BDPV12</stp>
        <stp>XS0752092311 @bgn Corp</stp>
        <stp>LAST_UPDATE</stp>
        <stp>[AutoPrice 28.xlsm]front!R636C15</stp>
        <tr r="O636" s="1"/>
      </tp>
      <tp t="s">
        <v>07:01:57</v>
        <stp/>
        <stp>##V3_BDPV12</stp>
        <stp>XS0825855751 @bgn Corp</stp>
        <stp>LAST_UPDATE</stp>
        <stp>[AutoPrice 28.xlsm]front!R279C15</stp>
        <tr r="O279" s="1"/>
      </tp>
      <tp t="s">
        <v>07:01:54</v>
        <stp/>
        <stp>##V3_BDPV12</stp>
        <stp>XS0413806596 @bgn Corp</stp>
        <stp>LAST_UPDATE</stp>
        <stp>[AutoPrice 28.xlsm]front!R674C15</stp>
        <tr r="O674" s="1"/>
      </tp>
      <tp t="s">
        <v>07:01:52</v>
        <stp/>
        <stp>##V3_BDPV12</stp>
        <stp>XS0856032213 @bgn Corp</stp>
        <stp>LAST_UPDATE</stp>
        <stp>[AutoPrice 28.xlsm]front!R468C15</stp>
        <tr r="O468" s="1"/>
      </tp>
      <tp t="s">
        <v>07:01:50</v>
        <stp/>
        <stp>##V3_BDPV12</stp>
        <stp>XS0364671346 @bgn Corp</stp>
        <stp>LAST_UPDATE</stp>
        <stp>[AutoPrice 28.xlsm]front!R759C15</stp>
        <tr r="O759" s="1"/>
      </tp>
      <tp t="s">
        <v>07:01:06</v>
        <stp/>
        <stp>##V3_BDPV12</stp>
        <stp>XS1038784119 @bgn Corp</stp>
        <stp>LAST_UPDATE</stp>
        <stp>[AutoPrice 28.xlsm]front!R867C15</stp>
        <tr r="O867" s="1"/>
      </tp>
      <tp t="s">
        <v>07:01:57</v>
        <stp/>
        <stp>##V3_BDPV12</stp>
        <stp>XS0909787300 @bgn Corp</stp>
        <stp>LAST_UPDATE</stp>
        <stp>[AutoPrice 28.xlsm]front!R887C15</stp>
        <tr r="O887" s="1"/>
      </tp>
      <tp t="s">
        <v>11/06/2014</v>
        <stp/>
        <stp>##V3_BDPV12</stp>
        <stp>XS0234434222 @bgn Corp</stp>
        <stp>LAST_UPDATE</stp>
        <stp>[AutoPrice 28.xlsm]front!R496C15</stp>
        <tr r="O496" s="1"/>
      </tp>
      <tp t="s">
        <v>11/06/2014</v>
        <stp/>
        <stp>##V3_BDPV12</stp>
        <stp>XS0221705204 @bgn Corp</stp>
        <stp>LAST_UPDATE</stp>
        <stp>[AutoPrice 28.xlsm]front!R151C15</stp>
        <tr r="O151" s="1"/>
      </tp>
      <tp t="s">
        <v>11/06/2014</v>
        <stp/>
        <stp>##V3_BDPV12</stp>
        <stp>XS0204937634 @bgn Corp</stp>
        <stp>LAST_UPDATE</stp>
        <stp>[AutoPrice 28.xlsm]front!R140C15</stp>
        <tr r="O140" s="1"/>
      </tp>
      <tp t="s">
        <v>11/06/2014</v>
        <stp/>
        <stp>##V3_BDPV12</stp>
        <stp>XS0335134705 @bgn Corp</stp>
        <stp>LAST_UPDATE</stp>
        <stp>[AutoPrice 28.xlsm]front!R184C15</stp>
        <tr r="O184" s="1"/>
      </tp>
      <tp t="s">
        <v>07:01:51</v>
        <stp/>
        <stp>##V3_BDPV12</stp>
        <stp>XS0828235225 @bgn Corp</stp>
        <stp>LAST_UPDATE</stp>
        <stp>[AutoPrice 28.xlsm]front!R994C15</stp>
        <tr r="O994" s="1"/>
      </tp>
      <tp t="s">
        <v>11/06/2014</v>
        <stp/>
        <stp>##V3_BDPV12</stp>
        <stp>XS0234284668 @bgn Corp</stp>
        <stp>LAST_UPDATE</stp>
        <stp>[AutoPrice 28.xlsm]front!R134C15</stp>
        <tr r="O134" s="1"/>
      </tp>
      <tp t="s">
        <v>07:01:29</v>
        <stp/>
        <stp>##V3_BDPV12</stp>
        <stp>XS0862941506 @bgn Corp</stp>
        <stp>LAST_UPDATE</stp>
        <stp>[AutoPrice 28.xlsm]front!R480C15</stp>
        <tr r="O480" s="1"/>
      </tp>
      <tp t="s">
        <v>11/06/2014</v>
        <stp/>
        <stp>##V3_BDPV12</stp>
        <stp>XS0747743937 @bgn Corp</stp>
        <stp>LAST_UPDATE</stp>
        <stp>[AutoPrice 28.xlsm]front!R220C15</stp>
        <tr r="O220" s="1"/>
      </tp>
      <tp t="s">
        <v>07:01:08</v>
        <stp/>
        <stp>##V3_BDPV12</stp>
        <stp>XS1054522922 @bgn Corp</stp>
        <stp>LAST_UPDATE</stp>
        <stp>[AutoPrice 28.xlsm]front!R126C15</stp>
        <tr r="O126" s="1"/>
      </tp>
      <tp t="s">
        <v>11/06/2014</v>
        <stp/>
        <stp>##V3_BDPV12</stp>
        <stp>XS0647263317 @bgn Corp</stp>
        <stp>LAST_UPDATE</stp>
        <stp>[AutoPrice 28.xlsm]front!R810C15</stp>
        <tr r="O810" s="1"/>
      </tp>
      <tp t="s">
        <v>07:01:27</v>
        <stp/>
        <stp>##V3_BDPV12</stp>
        <stp>XS0905797113 @bgn Corp</stp>
        <stp>LAST_UPDATE</stp>
        <stp>[AutoPrice 28.xlsm]front!R861C15</stp>
        <tr r="O861" s="1"/>
      </tp>
      <tp t="s">
        <v>07:01:33</v>
        <stp/>
        <stp>##V3_BDPV12</stp>
        <stp>XS0878010718 @bgn Corp</stp>
        <stp>LAST_UPDATE</stp>
        <stp>[AutoPrice 28.xlsm]front!R317C15</stp>
        <tr r="O317" s="1"/>
      </tp>
      <tp t="s">
        <v>11/06/2014</v>
        <stp/>
        <stp>##V3_BDPV12</stp>
        <stp>XS1050842423 @bgn Corp</stp>
        <stp>LAST_UPDATE</stp>
        <stp>[AutoPrice 28.xlsm]front!R962C15</stp>
        <tr r="O962" s="1"/>
      </tp>
      <tp t="s">
        <v>07:01:30</v>
        <stp/>
        <stp>##V3_BDPV12</stp>
        <stp>XS0910916666 @bgn Corp</stp>
        <stp>LAST_UPDATE</stp>
        <stp>[AutoPrice 28.xlsm]front!R835C15</stp>
        <tr r="O835" s="1"/>
      </tp>
      <tp t="s">
        <v>07:01:33</v>
        <stp/>
        <stp>##V3_BDPV12</stp>
        <stp>XS0862091955 @bgn Corp</stp>
        <stp>LAST_UPDATE</stp>
        <stp>[AutoPrice 28.xlsm]front!R576C15</stp>
        <tr r="O576" s="1"/>
      </tp>
      <tp t="s">
        <v>07:01:33</v>
        <stp/>
        <stp>##V3_BDPV12</stp>
        <stp>XS0500397905 @bgn Corp</stp>
        <stp>LAST_UPDATE</stp>
        <stp>[AutoPrice 28.xlsm]front!R652C15</stp>
        <tr r="O652" s="1"/>
      </tp>
      <tp t="s">
        <v>07:01:56</v>
        <stp/>
        <stp>##V3_BDPV12</stp>
        <stp>XS0434974217 @bgn Corp</stp>
        <stp>LAST_UPDATE</stp>
        <stp>[AutoPrice 28.xlsm]front!R982C15</stp>
        <tr r="O982" s="1"/>
      </tp>
      <tp t="s">
        <v>07:01:57</v>
        <stp/>
        <stp>##V3_BDPV12</stp>
        <stp>XS0823975585 @bgn Corp</stp>
        <stp>LAST_UPDATE</stp>
        <stp>[AutoPrice 28.xlsm]front!R903C15</stp>
        <tr r="O903" s="1"/>
      </tp>
      <tp t="s">
        <v>07:01:28</v>
        <stp/>
        <stp>##V3_BDPV12</stp>
        <stp>XS0164831843 @bgn Corp</stp>
        <stp>LAST_UPDATE</stp>
        <stp>[AutoPrice 28.xlsm]front!R459C15</stp>
        <tr r="O459" s="1"/>
      </tp>
      <tp t="s">
        <v>11/06/2014</v>
        <stp/>
        <stp>##V3_BDPV12</stp>
        <stp>XS0808637309 @bgn Corp</stp>
        <stp>LAST_UPDATE</stp>
        <stp>[AutoPrice 28.xlsm]front!R204C15</stp>
        <tr r="O204" s="1"/>
      </tp>
      <tp t="s">
        <v>07:01:27</v>
        <stp/>
        <stp>##V3_BDPV12</stp>
        <stp>XS0369461644 @bgn Corp</stp>
        <stp>LAST_UPDATE</stp>
        <stp>[AutoPrice 28.xlsm]front!R675C15</stp>
        <tr r="O675" s="1"/>
      </tp>
      <tp t="s">
        <v>07:01:31</v>
        <stp/>
        <stp>##V3_BDPV12</stp>
        <stp>XS0408827409 @bgn Corp</stp>
        <stp>LAST_UPDATE</stp>
        <stp>[AutoPrice 28.xlsm]front!R580C15</stp>
        <tr r="O580" s="1"/>
      </tp>
      <tp t="s">
        <v>07:01:13</v>
        <stp/>
        <stp>##V3_BDPV12</stp>
        <stp>XS0804777679 @bgn Corp</stp>
        <stp>LAST_UPDATE</stp>
        <stp>[AutoPrice 28.xlsm]front!R886C15</stp>
        <tr r="O886" s="1"/>
      </tp>
      <tp t="s">
        <v>07:01:33</v>
        <stp/>
        <stp>##V3_BDPV12</stp>
        <stp>XS0972240997 @bgn Corp</stp>
        <stp>LAST_UPDATE</stp>
        <stp>[AutoPrice 28.xlsm]front!R127C15</stp>
        <tr r="O127" s="1"/>
      </tp>
      <tp t="s">
        <v>07:01:30</v>
        <stp/>
        <stp>##V3_BDPV12</stp>
        <stp>XS0438844093 @bgn Corp</stp>
        <stp>LAST_UPDATE</stp>
        <stp>[AutoPrice 28.xlsm]front!R265C15</stp>
        <tr r="O265" s="1"/>
      </tp>
      <tp t="s">
        <v>11/06/2014</v>
        <stp/>
        <stp>##V3_BDPV12</stp>
        <stp>XS0926785808 @bgn Corp</stp>
        <stp>LAST_UPDATE</stp>
        <stp>[AutoPrice 28.xlsm]front!R441C15</stp>
        <tr r="O441" s="1"/>
      </tp>
      <tp t="s">
        <v>11/06/2014</v>
        <stp/>
        <stp>##V3_BDPV12</stp>
        <stp>XS0207037507 @bgn Corp</stp>
        <stp>LAST_UPDATE</stp>
        <stp>[AutoPrice 28.xlsm]front!R975C15</stp>
        <tr r="O975" s="1"/>
      </tp>
      <tp t="s">
        <v>07:01:11</v>
        <stp/>
        <stp>##V3_BDPV12</stp>
        <stp>XS0365901734 @bgn Corp</stp>
        <stp>LAST_UPDATE</stp>
        <stp>[AutoPrice 28.xlsm]front!R980C15</stp>
        <tr r="O980" s="1"/>
      </tp>
      <tp>
        <v>106.06399999999999</v>
        <stp/>
        <stp>##V3_BDPV12</stp>
        <stp>US749343AB54 @bgn Corp</stp>
        <stp>LAST_PRICE</stp>
        <stp>[AutoPrice 28.xlsm]front!R854C16</stp>
        <tr r="P854" s="1"/>
      </tp>
      <tp t="s">
        <v>VW</v>
        <stp/>
        <stp>##V3_BDPV12</stp>
        <stp>USN93695BL23 Corp</stp>
        <stp>ticker</stp>
        <stp>[AutoPrice 28.xlsm]front!R900C4</stp>
        <tr r="D900" s="1"/>
      </tp>
      <tp t="s">
        <v>07:01:28</v>
        <stp/>
        <stp>##V3_BDPV12</stp>
        <stp>DE000A1HJ483 @bgn Corp</stp>
        <stp>LAST_UPDATE</stp>
        <stp>[AutoPrice 28.xlsm]front!R1137C15</stp>
        <tr r="O1137" s="1"/>
      </tp>
      <tp>
        <v>103.962</v>
        <stp/>
        <stp>##V3_BDPV12</stp>
        <stp>XS0903136736 @cbbt Corp</stp>
        <stp>LAST_PRICE</stp>
        <stp>[AutoPrice 28.xlsm]front!R726C16</stp>
        <tr r="P726" s="1"/>
      </tp>
      <tp>
        <v>103.06</v>
        <stp/>
        <stp>##V3_BDPV12</stp>
        <stp>XS1057783174 @cbbt Corp</stp>
        <stp>LAST_PRICE</stp>
        <stp>[AutoPrice 28.xlsm]front!R581C16</stp>
        <tr r="P581" s="1"/>
      </tp>
      <tp>
        <v>110.258</v>
        <stp/>
        <stp>##V3_BDPV12</stp>
        <stp>XS0834385923 @cbbt Corp</stp>
        <stp>LAST_PRICE</stp>
        <stp>[AutoPrice 28.xlsm]front!R941C16</stp>
        <tr r="P941" s="1"/>
      </tp>
      <tp t="s">
        <v>07:01:23</v>
        <stp/>
        <stp>##V3_BDPV12</stp>
        <stp>DE000A1R0410 @bgn Corp</stp>
        <stp>LAST_UPDATE</stp>
        <stp>[AutoPrice 28.xlsm]front!R1023C15</stp>
        <tr r="O1023" s="1"/>
      </tp>
      <tp>
        <v>5.9193429803777065</v>
        <stp/>
        <stp>##V3_BDPV12</stp>
        <stp>USN93695BL23 @bgn  Corp</stp>
        <stp>risk_mid</stp>
        <stp>[AutoPrice 28.xlsm]front!R900C36</stp>
        <tr r="AJ900" s="1"/>
      </tp>
    </main>
    <main first="bloomberg.rtd">
      <tp>
        <v>103.809</v>
        <stp/>
        <stp>##V3_BDPV12</stp>
        <stp>FR0010765354 @bgn Corp</stp>
        <stp>LAST_PRICE</stp>
        <stp>[AutoPrice 28.xlsm]front!R919C16</stp>
        <tr r="P919" s="1"/>
      </tp>
      <tp>
        <v>104.136</v>
        <stp/>
        <stp>##V3_BDPV12</stp>
        <stp>FR0011344076 @bgn Corp</stp>
        <stp>LAST_PRICE</stp>
        <stp>[AutoPrice 28.xlsm]front!R923C16</stp>
        <tr r="P923" s="1"/>
      </tp>
      <tp>
        <v>107.583</v>
        <stp/>
        <stp>##V3_BDPV12</stp>
        <stp>FR0010359687 @bgn Corp</stp>
        <stp>LAST_PRICE</stp>
        <stp>[AutoPrice 28.xlsm]front!R137C16</stp>
        <tr r="P137" s="1"/>
      </tp>
      <tp>
        <v>110.06100000000001</v>
        <stp/>
        <stp>##V3_BDPV12</stp>
        <stp>FR0011538461 @bgn Corp</stp>
        <stp>LAST_PRICE</stp>
        <stp>[AutoPrice 28.xlsm]front!R116C16</stp>
        <tr r="P116" s="1"/>
      </tp>
      <tp>
        <v>126.58799999999999</v>
        <stp/>
        <stp>##V3_BDPV12</stp>
        <stp>FR0010678185 @bgn Corp</stp>
        <stp>LAST_PRICE</stp>
        <stp>[AutoPrice 28.xlsm]front!R287C16</stp>
        <tr r="P287" s="1"/>
      </tp>
      <tp>
        <v>106.321</v>
        <stp/>
        <stp>##V3_BDPV12</stp>
        <stp>FR0011052117 @bgn Corp</stp>
        <stp>LAST_PRICE</stp>
        <stp>[AutoPrice 28.xlsm]front!R855C16</stp>
        <tr r="P855" s="1"/>
      </tp>
      <tp>
        <v>116.21299999999999</v>
        <stp/>
        <stp>##V3_BDPV12</stp>
        <stp>FR0011048966 @bgn Corp</stp>
        <stp>LAST_PRICE</stp>
        <stp>[AutoPrice 28.xlsm]front!R326C16</stp>
        <tr r="P326" s="1"/>
      </tp>
      <tp>
        <v>108.93899999999999</v>
        <stp/>
        <stp>##V3_BDPV12</stp>
        <stp>FR0011233451 @bgn Corp</stp>
        <stp>LAST_PRICE</stp>
        <stp>[AutoPrice 28.xlsm]front!R837C16</stp>
        <tr r="P837" s="1"/>
      </tp>
      <tp t="s">
        <v>TOTAL</v>
        <stp/>
        <stp>##V3_BDPV12</stp>
        <stp>US89153VAG41 Corp</stp>
        <stp>ticker</stp>
        <stp>[AutoPrice 28.xlsm]front!R349C4</stp>
        <tr r="D349" s="1"/>
      </tp>
      <tp>
        <v>105.85299999999999</v>
        <stp/>
        <stp>##V3_BDPV12</stp>
        <stp>FR0011156017 @bgn Corp</stp>
        <stp>LAST_PRICE</stp>
        <stp>[AutoPrice 28.xlsm]front!R394C16</stp>
        <tr r="P394" s="1"/>
      </tp>
      <tp>
        <v>103.648</v>
        <stp/>
        <stp>##V3_BDPV12</stp>
        <stp>FR0010746016 @bgn Corp</stp>
        <stp>LAST_PRICE</stp>
        <stp>[AutoPrice 28.xlsm]front!R393C16</stp>
        <tr r="P393" s="1"/>
      </tp>
      <tp>
        <v>123.934</v>
        <stp/>
        <stp>##V3_BDPV12</stp>
        <stp>FR0010745976 @bgn Corp</stp>
        <stp>LAST_PRICE</stp>
        <stp>[AutoPrice 28.xlsm]front!R325C16</stp>
        <tr r="P325" s="1"/>
      </tp>
      <tp>
        <v>102.47799999999999</v>
        <stp/>
        <stp>##V3_BDPV12</stp>
        <stp>FR0011033281 @bgn Corp</stp>
        <stp>LAST_PRICE</stp>
        <stp>[AutoPrice 28.xlsm]front!R524C16</stp>
        <tr r="P524" s="1"/>
      </tp>
      <tp>
        <v>106.441</v>
        <stp/>
        <stp>##V3_BDPV12</stp>
        <stp>FR0010804492 @bgn Corp</stp>
        <stp>LAST_PRICE</stp>
        <stp>[AutoPrice 28.xlsm]front!R228C16</stp>
        <tr r="P228" s="1"/>
      </tp>
      <tp>
        <v>104.666</v>
        <stp/>
        <stp>##V3_BDPV12</stp>
        <stp>FR0010612713 @bgn Corp</stp>
        <stp>LAST_PRICE</stp>
        <stp>[AutoPrice 28.xlsm]front!R412C16</stp>
        <tr r="P412" s="1"/>
      </tp>
      <tp>
        <v>111.18</v>
        <stp/>
        <stp>##V3_BDPV12</stp>
        <stp>FR0011022110 @bgn Corp</stp>
        <stp>LAST_PRICE</stp>
        <stp>[AutoPrice 28.xlsm]front!R572C16</stp>
        <tr r="P572" s="1"/>
      </tp>
      <tp>
        <v>136.297</v>
        <stp/>
        <stp>##V3_BDPV12</stp>
        <stp>FR0010033381 @bgn Corp</stp>
        <stp>LAST_PRICE</stp>
        <stp>[AutoPrice 28.xlsm]front!R370C16</stp>
        <tr r="P370" s="1"/>
      </tp>
      <tp>
        <v>4.125</v>
        <stp/>
        <stp>##V3_BDPV12</stp>
        <stp>DE000A1C9VQ4 Corp</stp>
        <stp>cpn</stp>
        <stp>[AutoPrice 28.xlsm]front!R786C5</stp>
        <tr r="E786" s="1"/>
      </tp>
      <tp>
        <v>107.136</v>
        <stp/>
        <stp>##V3_BDPV12</stp>
        <stp>FR0010962134 @bgn Corp</stp>
        <stp>LAST_PRICE</stp>
        <stp>[AutoPrice 28.xlsm]front!R395C16</stp>
        <tr r="P395" s="1"/>
      </tp>
      <tp>
        <v>122.136</v>
        <stp/>
        <stp>##V3_BDPV12</stp>
        <stp>FR0011033851 @bgn Corp</stp>
        <stp>LAST_PRICE</stp>
        <stp>[AutoPrice 28.xlsm]front!R114C16</stp>
        <tr r="P114" s="1"/>
      </tp>
      <tp>
        <v>109.303</v>
        <stp/>
        <stp>##V3_BDPV12</stp>
        <stp>FR0011261924 @bgn Corp</stp>
        <stp>LAST_PRICE</stp>
        <stp>[AutoPrice 28.xlsm]front!R293C16</stp>
        <tr r="P293" s="1"/>
      </tp>
      <tp>
        <v>127.79600000000001</v>
        <stp/>
        <stp>##V3_BDPV12</stp>
        <stp>XS0432071131 @bgn Corp</stp>
        <stp>LAST_PRICE</stp>
        <stp>[AutoPrice 28.xlsm]front!R198C16</stp>
        <tr r="P198" s="1"/>
      </tp>
      <tp>
        <v>101.044</v>
        <stp/>
        <stp>##V3_BDPV12</stp>
        <stp>XS0729046051 @bgn Corp</stp>
        <stp>LAST_PRICE</stp>
        <stp>[AutoPrice 28.xlsm]front!R758C16</stp>
        <tr r="P758" s="1"/>
      </tp>
      <tp>
        <v>116.57299999999999</v>
        <stp/>
        <stp>##V3_BDPV12</stp>
        <stp>XS0733071632 @bgn Corp</stp>
        <stp>LAST_PRICE</stp>
        <stp>[AutoPrice 28.xlsm]front!R154C16</stp>
        <tr r="P154" s="1"/>
      </tp>
      <tp>
        <v>104.538</v>
        <stp/>
        <stp>##V3_BDPV12</stp>
        <stp>XS0997829519 @bgn Corp</stp>
        <stp>LAST_PRICE</stp>
        <stp>[AutoPrice 28.xlsm]front!R295C16</stp>
        <tr r="P295" s="1"/>
      </tp>
      <tp>
        <v>125.004</v>
        <stp/>
        <stp>##V3_BDPV12</stp>
        <stp>XS0207320242 @bgn Corp</stp>
        <stp>LAST_PRICE</stp>
        <stp>[AutoPrice 28.xlsm]front!R264C16</stp>
        <tr r="P264" s="1"/>
      </tp>
      <tp>
        <v>111.99299999999999</v>
        <stp/>
        <stp>##V3_BDPV12</stp>
        <stp>XS0413806596 @bgn Corp</stp>
        <stp>LAST_PRICE</stp>
        <stp>[AutoPrice 28.xlsm]front!R674C16</stp>
        <tr r="P674" s="1"/>
      </tp>
      <tp>
        <v>100.04600000000001</v>
        <stp/>
        <stp>##V3_BDPV12</stp>
        <stp>XS1075430741 @bgn Corp</stp>
        <stp>LAST_PRICE</stp>
        <stp>[AutoPrice 28.xlsm]front!R605C16</stp>
        <tr r="P605" s="1"/>
      </tp>
      <tp>
        <v>105.718</v>
        <stp/>
        <stp>##V3_BDPV12</stp>
        <stp>XS1015217703 @bgn Corp</stp>
        <stp>LAST_PRICE</stp>
        <stp>[AutoPrice 28.xlsm]front!R777C16</stp>
        <tr r="P777" s="1"/>
      </tp>
      <tp t="s">
        <v>07:01:35</v>
        <stp/>
        <stp>##V3_BDPV12</stp>
        <stp>DE000A1TM5X8 @bgn Corp</stp>
        <stp>LAST_UPDATE</stp>
        <stp>[AutoPrice 28.xlsm]front!R1102C15</stp>
        <tr r="O1102" s="1"/>
      </tp>
      <tp>
        <v>119.04</v>
        <stp/>
        <stp>##V3_BDPV12</stp>
        <stp>XS0600056641 @bgn Corp</stp>
        <stp>LAST_PRICE</stp>
        <stp>[AutoPrice 28.xlsm]front!R670C16</stp>
        <tr r="P670" s="1"/>
      </tp>
      <tp>
        <v>100.411</v>
        <stp/>
        <stp>##V3_BDPV12</stp>
        <stp>XS0196630270 @bgn Corp</stp>
        <stp>LAST_PRICE</stp>
        <stp>[AutoPrice 28.xlsm]front!R979C16</stp>
        <tr r="P979" s="1"/>
      </tp>
      <tp>
        <v>103.90300000000001</v>
        <stp/>
        <stp>##V3_BDPV12</stp>
        <stp>XS1040506112 @bgn Corp</stp>
        <stp>LAST_PRICE</stp>
        <stp>[AutoPrice 28.xlsm]front!R226C16</stp>
        <tr r="P226" s="1"/>
      </tp>
      <tp>
        <v>104.393</v>
        <stp/>
        <stp>##V3_BDPV12</stp>
        <stp>XS0364671346 @bgn Corp</stp>
        <stp>LAST_PRICE</stp>
        <stp>[AutoPrice 28.xlsm]front!R759C16</stp>
        <tr r="P759" s="1"/>
      </tp>
      <tp>
        <v>106.447</v>
        <stp/>
        <stp>##V3_BDPV12</stp>
        <stp>XS0260057285 @bgn Corp</stp>
        <stp>LAST_PRICE</stp>
        <stp>[AutoPrice 28.xlsm]front!R109C16</stp>
        <tr r="P109" s="1"/>
      </tp>
      <tp>
        <v>110.38</v>
        <stp/>
        <stp>##V3_BDPV12</stp>
        <stp>XS0606202454 @bgn Corp</stp>
        <stp>LAST_PRICE</stp>
        <stp>[AutoPrice 28.xlsm]front!R582C16</stp>
        <tr r="P582" s="1"/>
      </tp>
      <tp>
        <v>104.259</v>
        <stp/>
        <stp>##V3_BDPV12</stp>
        <stp>XS0171904583 @bgn Corp</stp>
        <stp>LAST_PRICE</stp>
        <stp>[AutoPrice 28.xlsm]front!R454C16</stp>
        <tr r="P454" s="1"/>
      </tp>
      <tp>
        <v>117.642</v>
        <stp/>
        <stp>##V3_BDPV12</stp>
        <stp>XS0447977801 @bgn Corp</stp>
        <stp>LAST_PRICE</stp>
        <stp>[AutoPrice 28.xlsm]front!R484C16</stp>
        <tr r="P484" s="1"/>
      </tp>
      <tp>
        <v>102.983</v>
        <stp/>
        <stp>##V3_BDPV12</stp>
        <stp>XS0234284668 @bgn Corp</stp>
        <stp>LAST_PRICE</stp>
        <stp>[AutoPrice 28.xlsm]front!R134C16</stp>
        <tr r="P134" s="1"/>
      </tp>
      <tp>
        <v>113.229</v>
        <stp/>
        <stp>##V3_BDPV12</stp>
        <stp>XS0616431507 @bgn Corp</stp>
        <stp>LAST_PRICE</stp>
        <stp>[AutoPrice 28.xlsm]front!R650C16</stp>
        <tr r="P650" s="1"/>
      </tp>
      <tp>
        <v>103.97799999999999</v>
        <stp/>
        <stp>##V3_BDPV12</stp>
        <stp>XS0230663196 @bgn Corp</stp>
        <stp>LAST_PRICE</stp>
        <stp>[AutoPrice 28.xlsm]front!R590C16</stp>
        <tr r="P590" s="1"/>
      </tp>
      <tp>
        <v>108.73</v>
        <stp/>
        <stp>##V3_BDPV12</stp>
        <stp>XS0808637309 @bgn Corp</stp>
        <stp>LAST_PRICE</stp>
        <stp>[AutoPrice 28.xlsm]front!R204C16</stp>
        <tr r="P204" s="1"/>
      </tp>
      <tp>
        <v>113.623</v>
        <stp/>
        <stp>##V3_BDPV12</stp>
        <stp>XS0307791698 @bgn Corp</stp>
        <stp>LAST_PRICE</stp>
        <stp>[AutoPrice 28.xlsm]front!R405C16</stp>
        <tr r="P405" s="1"/>
      </tp>
      <tp>
        <v>124.815</v>
        <stp/>
        <stp>##V3_BDPV12</stp>
        <stp>XS0503603267 @bgn Corp</stp>
        <stp>LAST_PRICE</stp>
        <stp>[AutoPrice 28.xlsm]front!R622C16</stp>
        <tr r="P622" s="1"/>
      </tp>
      <tp>
        <v>107.587</v>
        <stp/>
        <stp>##V3_BDPV12</stp>
        <stp>XS1030900242 @bgn Corp</stp>
        <stp>LAST_PRICE</stp>
        <stp>[AutoPrice 28.xlsm]front!R750C16</stp>
        <tr r="P750" s="1"/>
      </tp>
      <tp>
        <v>99.872</v>
        <stp/>
        <stp>##V3_BDPV12</stp>
        <stp>XS1069539291 @bgn Corp</stp>
        <stp>LAST_PRICE</stp>
        <stp>[AutoPrice 28.xlsm]front!R477C16</stp>
        <tr r="P477" s="1"/>
      </tp>
      <tp>
        <v>101.709</v>
        <stp/>
        <stp>##V3_BDPV12</stp>
        <stp>XS0387846925 @bgn Corp</stp>
        <stp>LAST_PRICE</stp>
        <stp>[AutoPrice 28.xlsm]front!R500C16</stp>
        <tr r="P500" s="1"/>
      </tp>
      <tp>
        <v>115.054</v>
        <stp/>
        <stp>##V3_BDPV12</stp>
        <stp>XS0699330097 @bgn Corp</stp>
        <stp>LAST_PRICE</stp>
        <stp>[AutoPrice 28.xlsm]front!R275C16</stp>
        <tr r="P275" s="1"/>
      </tp>
      <tp>
        <v>102.613</v>
        <stp/>
        <stp>##V3_BDPV12</stp>
        <stp>XS1050917373 @bgn Corp</stp>
        <stp>LAST_PRICE</stp>
        <stp>[AutoPrice 28.xlsm]front!R902C16</stp>
        <tr r="P902" s="1"/>
      </tp>
      <tp>
        <v>115.047</v>
        <stp/>
        <stp>##V3_BDPV12</stp>
        <stp>XS0545428285 @bgn Corp</stp>
        <stp>LAST_PRICE</stp>
        <stp>[AutoPrice 28.xlsm]front!R734C16</stp>
        <tr r="P734" s="1"/>
      </tp>
      <tp>
        <v>110.5</v>
        <stp/>
        <stp>##V3_BDPV12</stp>
        <stp>XS0412443052 @bgn Corp</stp>
        <stp>LAST_PRICE</stp>
        <stp>[AutoPrice 28.xlsm]front!R884C16</stp>
        <tr r="P884" s="1"/>
      </tp>
      <tp>
        <v>121.934</v>
        <stp/>
        <stp>##V3_BDPV12</stp>
        <stp>XS0418729934 @bgn Corp</stp>
        <stp>LAST_PRICE</stp>
        <stp>[AutoPrice 28.xlsm]front!R277C16</stp>
        <tr r="P277" s="1"/>
      </tp>
      <tp>
        <v>114.732</v>
        <stp/>
        <stp>##V3_BDPV12</stp>
        <stp>XS0187202303 @bgn Corp</stp>
        <stp>LAST_PRICE</stp>
        <stp>[AutoPrice 28.xlsm]front!R353C16</stp>
        <tr r="P353" s="1"/>
      </tp>
      <tp>
        <v>101.191</v>
        <stp/>
        <stp>##V3_BDPV12</stp>
        <stp>XS1067329570 @bgn Corp</stp>
        <stp>LAST_PRICE</stp>
        <stp>[AutoPrice 28.xlsm]front!R752C16</stp>
        <tr r="P752" s="1"/>
      </tp>
      <tp>
        <v>109.19499999999999</v>
        <stp/>
        <stp>##V3_BDPV12</stp>
        <stp>XS0775870982 @bgn Corp</stp>
        <stp>LAST_PRICE</stp>
        <stp>[AutoPrice 28.xlsm]front!R859C16</stp>
        <tr r="P859" s="1"/>
      </tp>
      <tp t="s">
        <v>#N/A Real Time</v>
        <stp/>
        <stp>##V3_BDPV12</stp>
        <stp>XS0304458564 @bgn Corp</stp>
        <stp>LAST_PRICE</stp>
        <stp>[AutoPrice 28.xlsm]front!R743C16</stp>
        <tr r="P743" s="1"/>
      </tp>
      <tp>
        <v>120.001</v>
        <stp/>
        <stp>##V3_BDPV12</stp>
        <stp>XS0275939683 @bgn Corp</stp>
        <stp>LAST_PRICE</stp>
        <stp>[AutoPrice 28.xlsm]front!R167C16</stp>
        <tr r="P167" s="1"/>
      </tp>
      <tp>
        <v>109.241</v>
        <stp/>
        <stp>##V3_BDPV12</stp>
        <stp>XS0210629522 @bgn Corp</stp>
        <stp>LAST_PRICE</stp>
        <stp>[AutoPrice 28.xlsm]front!R719C16</stp>
        <tr r="P719" s="1"/>
      </tp>
      <tp>
        <v>104.393</v>
        <stp/>
        <stp>##V3_BDPV12</stp>
        <stp>XS0583801997 @bgn Corp</stp>
        <stp>LAST_PRICE</stp>
        <stp>[AutoPrice 28.xlsm]front!R761C16</stp>
        <tr r="P761" s="1"/>
      </tp>
      <tp>
        <v>103.553</v>
        <stp/>
        <stp>##V3_BDPV12</stp>
        <stp>XS0996734868 @bgn Corp</stp>
        <stp>LAST_PRICE</stp>
        <stp>[AutoPrice 28.xlsm]front!R302C16</stp>
        <tr r="P302" s="1"/>
      </tp>
      <tp>
        <v>101.869</v>
        <stp/>
        <stp>##V3_BDPV12</stp>
        <stp>XS0485615867 @bgn Corp</stp>
        <stp>LAST_PRICE</stp>
        <stp>[AutoPrice 28.xlsm]front!R336C16</stp>
        <tr r="P336" s="1"/>
      </tp>
      <tp>
        <v>5.3428694120896125</v>
        <stp/>
        <stp>##V3_BDPV12</stp>
        <stp>DE000A1R02E0 @bgn  Corp</stp>
        <stp>risk_mid</stp>
        <stp>[AutoPrice 28.xlsm]front!R489C36</stp>
        <tr r="AJ489" s="1"/>
      </tp>
      <tp>
        <v>105.05200000000001</v>
        <stp/>
        <stp>##V3_BDPV12</stp>
        <stp>XS0235117891 @bgn Corp</stp>
        <stp>LAST_PRICE</stp>
        <stp>[AutoPrice 28.xlsm]front!R947C16</stp>
        <tr r="P947" s="1"/>
      </tp>
      <tp>
        <v>124.578</v>
        <stp/>
        <stp>##V3_BDPV12</stp>
        <stp>XS0399647675 @bgn Corp</stp>
        <stp>LAST_PRICE</stp>
        <stp>[AutoPrice 28.xlsm]front!R316C16</stp>
        <tr r="P316" s="1"/>
      </tp>
    </main>
    <main first="connect.rtdsub">
      <tp>
        <v>0</v>
        <stp/>
        <stp>EBOND_LDN|8538327</stp>
        <stp>-18560</stp>
        <stp>RMDS</stp>
        <stp/>
        <stp/>
        <tr r="AR685" s="1"/>
      </tp>
      <tp>
        <v>0</v>
        <stp/>
        <stp>EBOND_LDN|8538327</stp>
        <stp>-18562</stp>
        <stp>RMDS</stp>
        <stp/>
        <stp/>
        <tr r="AS685" s="1"/>
      </tp>
      <tp>
        <v>92.411002147687995</v>
        <stp/>
        <stp>EBOND_LDN|3838367</stp>
        <stp>-18560</stp>
        <stp>RMDS</stp>
        <stp/>
        <stp/>
        <tr r="AR563" s="1"/>
      </tp>
      <tp>
        <v>61.863866580789001</v>
        <stp/>
        <stp>EBOND_LDN|3838367</stp>
        <stp>-18562</stp>
        <stp>RMDS</stp>
        <stp/>
        <stp/>
        <tr r="AS563" s="1"/>
      </tp>
      <tp>
        <v>0</v>
        <stp/>
        <stp>EBOND_LDN|4718375</stp>
        <stp>-18562</stp>
        <stp>RMDS</stp>
        <stp/>
        <stp/>
        <tr r="AS89" s="1"/>
      </tp>
      <tp>
        <v>0</v>
        <stp/>
        <stp>EBOND_LDN|4718375</stp>
        <stp>-18560</stp>
        <stp>RMDS</stp>
        <stp/>
        <stp/>
        <tr r="AR89" s="1"/>
      </tp>
      <tp>
        <v>0</v>
        <stp/>
        <stp>EBOND_LDN|5368192</stp>
        <stp>-18560</stp>
        <stp>RMDS</stp>
        <stp/>
        <stp/>
        <tr r="AR1037" s="1"/>
      </tp>
      <tp>
        <v>0</v>
        <stp/>
        <stp>EBOND_LDN|5368192</stp>
        <stp>-18562</stp>
        <stp>RMDS</stp>
        <stp/>
        <stp/>
        <tr r="AS1037" s="1"/>
      </tp>
      <tp>
        <v>100.214577647049</v>
        <stp/>
        <stp>EBOND_LDN|8509644</stp>
        <stp>-18562</stp>
        <stp>RMDS</stp>
        <stp/>
        <stp/>
        <tr r="AS465" s="1"/>
      </tp>
      <tp>
        <v>108.68091645156299</v>
        <stp/>
        <stp>EBOND_LDN|8509644</stp>
        <stp>-18560</stp>
        <stp>RMDS</stp>
        <stp/>
        <stp/>
        <tr r="AR465" s="1"/>
      </tp>
      <tp>
        <v>39.120523942105997</v>
        <stp/>
        <stp>EBOND_LDN|8959511</stp>
        <stp>-18562</stp>
        <stp>RMDS</stp>
        <stp/>
        <stp/>
        <tr r="AS200" s="1"/>
      </tp>
      <tp>
        <v>83.665388857292001</v>
        <stp/>
        <stp>EBOND_LDN|8959511</stp>
        <stp>-18560</stp>
        <stp>RMDS</stp>
        <stp/>
        <stp/>
        <tr r="AR200" s="1"/>
      </tp>
      <tp>
        <v>44.860006633499999</v>
        <stp/>
        <stp>EBOND_LDN|9669572</stp>
        <stp>-18562</stp>
        <stp>RMDS</stp>
        <stp/>
        <stp/>
        <tr r="AS515" s="1"/>
      </tp>
      <tp>
        <v>309.69350202512197</v>
        <stp/>
        <stp>EBOND_LDN|4409864</stp>
        <stp>-18560</stp>
        <stp>RMDS</stp>
        <stp/>
        <stp/>
        <tr r="AR134" s="1"/>
      </tp>
      <tp>
        <v>58.624542265187003</v>
        <stp/>
        <stp>EBOND_LDN|9669572</stp>
        <stp>-18560</stp>
        <stp>RMDS</stp>
        <stp/>
        <stp/>
        <tr r="AR515" s="1"/>
      </tp>
      <tp>
        <v>237.223132472972</v>
        <stp/>
        <stp>EBOND_LDN|4409864</stp>
        <stp>-18562</stp>
        <stp>RMDS</stp>
        <stp/>
        <stp/>
        <tr r="AS134" s="1"/>
      </tp>
      <tp>
        <v>72.737341729297</v>
        <stp/>
        <stp>EBOND_LDN|6229636</stp>
        <stp>-18562</stp>
        <stp>RMDS</stp>
        <stp/>
        <stp/>
        <tr r="AS405" s="1"/>
      </tp>
      <tp>
        <v>323.87476571163302</v>
        <stp/>
        <stp>EBOND_LDN|6309604</stp>
        <stp>-18560</stp>
        <stp>RMDS</stp>
        <stp/>
        <stp/>
        <tr r="AR130" s="1"/>
      </tp>
      <tp>
        <v>78.880334136209996</v>
        <stp/>
        <stp>EBOND_LDN|6229636</stp>
        <stp>-18560</stp>
        <stp>RMDS</stp>
        <stp/>
        <stp/>
        <tr r="AR405" s="1"/>
      </tp>
      <tp>
        <v>291.30338712362698</v>
        <stp/>
        <stp>EBOND_LDN|6309604</stp>
        <stp>-18562</stp>
        <stp>RMDS</stp>
        <stp/>
        <stp/>
        <tr r="AS130" s="1"/>
      </tp>
      <tp>
        <v>94.266422463116996</v>
        <stp/>
        <stp>EBOND_LDN|3639707</stp>
        <stp>-18560</stp>
        <stp>RMDS</stp>
        <stp/>
        <stp/>
        <tr r="AR301" s="1"/>
      </tp>
      <tp>
        <v>85.951205663438998</v>
        <stp/>
        <stp>EBOND_LDN|3639707</stp>
        <stp>-18562</stp>
        <stp>RMDS</stp>
        <stp/>
        <stp/>
        <tr r="AS301" s="1"/>
      </tp>
      <tp>
        <v>29.476479944575001</v>
        <stp/>
        <stp>EBOND_LDN|4429096</stp>
        <stp>-18562</stp>
        <stp>RMDS</stp>
        <stp/>
        <stp/>
        <tr r="AS947" s="1"/>
      </tp>
      <tp>
        <v>36.328015191935002</v>
        <stp/>
        <stp>EBOND_LDN|4429096</stp>
        <stp>-18560</stp>
        <stp>RMDS</stp>
        <stp/>
        <stp/>
        <tr r="AR947" s="1"/>
      </tp>
      <tp t="s">
        <v>.5</v>
        <stp/>
        <stp>EBOND_LDN|4899425</stp>
        <stp>-20270</stp>
        <stp>RMDS</stp>
        <stp/>
        <stp/>
        <tr r="J1075" s="1"/>
      </tp>
      <tp t="s">
        <v>on</v>
        <stp/>
        <stp>EBOND_LDN|4899425</stp>
        <stp>-20271</stp>
        <stp>RMDS</stp>
        <stp/>
        <stp/>
        <tr r="K1075" s="1"/>
      </tp>
      <tp t="s">
        <v>b5</v>
        <stp/>
        <stp>EBOND_LDN|4899425</stp>
        <stp>-20268</stp>
        <stp>RMDS</stp>
        <stp/>
        <stp/>
        <tr r="I1075" s="1"/>
      </tp>
      <tp>
        <v>30.551772806117999</v>
        <stp/>
        <stp>EBOND_LDN|7032807</stp>
        <stp>-18562</stp>
        <stp>RMDS</stp>
        <stp/>
        <stp/>
        <tr r="AS12" s="1"/>
      </tp>
      <tp t="s">
        <v>0.5</v>
        <stp/>
        <stp>EBOND_LDN|8595675</stp>
        <stp>-20270</stp>
        <stp>RMDS</stp>
        <stp/>
        <stp/>
        <tr r="J967" s="1"/>
      </tp>
      <tp>
        <v>40.971419390202001</v>
        <stp/>
        <stp>EBOND_LDN|7032807</stp>
        <stp>-18560</stp>
        <stp>RMDS</stp>
        <stp/>
        <stp/>
        <tr r="AR12" s="1"/>
      </tp>
      <tp t="s">
        <v>on</v>
        <stp/>
        <stp>EBOND_LDN|8595675</stp>
        <stp>-20271</stp>
        <stp>RMDS</stp>
        <stp/>
        <stp/>
        <tr r="K967" s="1"/>
      </tp>
      <tp t="s">
        <v>b</v>
        <stp/>
        <stp>EBOND_LDN|8595675</stp>
        <stp>-20268</stp>
        <stp>RMDS</stp>
        <stp/>
        <stp/>
        <tr r="I967" s="1"/>
      </tp>
      <tp>
        <v>61.489306212163001</v>
        <stp/>
        <stp>EBOND_LDN|5362912</stp>
        <stp>-18560</stp>
        <stp>RMDS</stp>
        <stp/>
        <stp/>
        <tr r="AR262" s="1"/>
      </tp>
      <tp>
        <v>49.303431424437001</v>
        <stp/>
        <stp>EBOND_LDN|5362912</stp>
        <stp>-18562</stp>
        <stp>RMDS</stp>
        <stp/>
        <stp/>
        <tr r="AS262" s="1"/>
      </tp>
      <tp t="s">
        <v>m</v>
        <stp/>
        <stp>EBOND_LDN|7895435</stp>
        <stp>-20268</stp>
        <stp>RMDS</stp>
        <stp/>
        <stp/>
        <tr r="I872" s="1"/>
      </tp>
      <tp t="s">
        <v>on</v>
        <stp/>
        <stp>EBOND_LDN|7895435</stp>
        <stp>-20271</stp>
        <stp>RMDS</stp>
        <stp/>
        <stp/>
        <tr r="K872" s="1"/>
      </tp>
      <tp t="s">
        <v>.12</v>
        <stp/>
        <stp>EBOND_LDN|7895435</stp>
        <stp>-20270</stp>
        <stp>RMDS</stp>
        <stp/>
        <stp/>
        <tr r="J872" s="1"/>
      </tp>
      <tp>
        <v>0</v>
        <stp/>
        <stp>EBOND_LDN|2322546</stp>
        <stp>-18560</stp>
        <stp>RMDS</stp>
        <stp/>
        <stp/>
        <tr r="AR1071" s="1"/>
      </tp>
      <tp>
        <v>0</v>
        <stp/>
        <stp>EBOND_LDN|2322546</stp>
        <stp>-18562</stp>
        <stp>RMDS</stp>
        <stp/>
        <stp/>
        <tr r="AS1071" s="1"/>
      </tp>
      <tp t="s">
        <v>#N/A</v>
        <stp/>
        <stp>EBOND_LDN|4455319</stp>
        <stp>-20268</stp>
        <stp>RMDS</stp>
        <stp/>
        <stp/>
        <tr r="I496" s="1"/>
      </tp>
      <tp t="s">
        <v>#N/A</v>
        <stp/>
        <stp>EBOND_LDN|4455319</stp>
        <stp>-20271</stp>
        <stp>RMDS</stp>
        <stp/>
        <stp/>
        <tr r="K496" s="1"/>
      </tp>
      <tp t="s">
        <v>#N/A</v>
        <stp/>
        <stp>EBOND_LDN|4455319</stp>
        <stp>-20270</stp>
        <stp>RMDS</stp>
        <stp/>
        <stp/>
        <tr r="J496" s="1"/>
      </tp>
      <tp t="s">
        <v>m</v>
        <stp/>
        <stp>EBOND_LDN|8094155</stp>
        <stp>-20268</stp>
        <stp>RMDS</stp>
        <stp/>
        <stp/>
        <tr r="I393" s="1"/>
      </tp>
      <tp t="s">
        <v>on</v>
        <stp/>
        <stp>EBOND_LDN|8094155</stp>
        <stp>-20271</stp>
        <stp>RMDS</stp>
        <stp/>
        <stp/>
        <tr r="K393" s="1"/>
      </tp>
      <tp t="s">
        <v>.1</v>
        <stp/>
        <stp>EBOND_LDN|8094155</stp>
        <stp>-20270</stp>
        <stp>RMDS</stp>
        <stp/>
        <stp/>
        <tr r="J393" s="1"/>
      </tp>
      <tp>
        <v>34.249782737396998</v>
        <stp/>
        <stp>EBOND_LDN|8003744</stp>
        <stp>-18562</stp>
        <stp>RMDS</stp>
        <stp/>
        <stp/>
        <tr r="AS354" s="1"/>
      </tp>
      <tp>
        <v>47.710889150809003</v>
        <stp/>
        <stp>EBOND_LDN|8003744</stp>
        <stp>-18560</stp>
        <stp>RMDS</stp>
        <stp/>
        <stp/>
        <tr r="AR354" s="1"/>
      </tp>
    </main>
    <main first="bloomberg.rtd">
      <tp>
        <v>111.56100000000001</v>
        <stp/>
        <stp>##V3_BDPV12</stp>
        <stp>DE000A0T61L9 @CBKG Corp</stp>
        <stp>bid</stp>
        <stp>[AutoPrice 28.xlsm]front!R1020C12</stp>
        <tr r="L1020" s="1"/>
      </tp>
    </main>
    <main first="connect.rtdsub">
      <tp t="s">
        <v>#Stale</v>
        <stp/>
        <stp>EBOND_LDN|4044938</stp>
        <stp>-20268</stp>
        <stp>RMDS</stp>
        <stp/>
        <stp/>
        <tr r="I848" s="1"/>
      </tp>
      <tp t="s">
        <v>#Stale</v>
        <stp/>
        <stp>EBOND_LDN|4044938</stp>
        <stp>-20271</stp>
        <stp>RMDS</stp>
        <stp/>
        <stp/>
        <tr r="K848" s="1"/>
      </tp>
      <tp t="s">
        <v>#Stale</v>
        <stp/>
        <stp>EBOND_LDN|4044938</stp>
        <stp>-20270</stp>
        <stp>RMDS</stp>
        <stp/>
        <stp/>
        <tr r="J848" s="1"/>
      </tp>
      <tp t="s">
        <v>on</v>
        <stp/>
        <stp>EBOND_LDN|7544748</stp>
        <stp>-20271</stp>
        <stp>RMDS</stp>
        <stp/>
        <stp/>
        <tr r="K287" s="1"/>
      </tp>
      <tp t="s">
        <v>0.25</v>
        <stp/>
        <stp>EBOND_LDN|7544748</stp>
        <stp>-20270</stp>
        <stp>RMDS</stp>
        <stp/>
        <stp/>
        <tr r="J287" s="1"/>
      </tp>
      <tp t="s">
        <v>bb</v>
        <stp/>
        <stp>EBOND_LDN|7544748</stp>
        <stp>-20268</stp>
        <stp>RMDS</stp>
        <stp/>
        <stp/>
        <tr r="I287" s="1"/>
      </tp>
      <tp>
        <v>54.380404674409</v>
        <stp/>
        <stp>EBOND_LDN|7673783</stp>
        <stp>-18560</stp>
        <stp>RMDS</stp>
        <stp/>
        <stp/>
        <tr r="AR1188" s="1"/>
      </tp>
      <tp>
        <v>41.584418056277002</v>
        <stp/>
        <stp>EBOND_LDN|7673783</stp>
        <stp>-18562</stp>
        <stp>RMDS</stp>
        <stp/>
        <stp/>
        <tr r="AS1188" s="1"/>
      </tp>
      <tp>
        <v>20.675823599684001</v>
        <stp/>
        <stp>EBOND_LDN|6473173</stp>
        <stp>-18560</stp>
        <stp>RMDS</stp>
        <stp/>
        <stp/>
        <tr r="AR421" s="1"/>
      </tp>
      <tp>
        <v>-9.5324908305849991</v>
        <stp/>
        <stp>EBOND_LDN|6473173</stp>
        <stp>-18562</stp>
        <stp>RMDS</stp>
        <stp/>
        <stp/>
        <tr r="AS421" s="1"/>
      </tp>
      <tp>
        <v>603.23452542548796</v>
        <stp/>
        <stp>EBOND_LDN|9940180</stp>
        <stp>-18562</stp>
        <stp>RMDS</stp>
        <stp/>
        <stp/>
        <tr r="AS190" s="1"/>
      </tp>
      <tp>
        <v>639.74114311613403</v>
        <stp/>
        <stp>EBOND_LDN|9940180</stp>
        <stp>-18560</stp>
        <stp>RMDS</stp>
        <stp/>
        <stp/>
        <tr r="AR190" s="1"/>
      </tp>
      <tp>
        <v>80.877286059067998</v>
        <stp/>
        <stp>EBOND_LDN|6140870</stp>
        <stp>-18560</stp>
        <stp>RMDS</stp>
        <stp/>
        <stp/>
        <tr r="AR69" s="1"/>
      </tp>
      <tp>
        <v>69.703897180827994</v>
        <stp/>
        <stp>EBOND_LDN|6140870</stp>
        <stp>-18562</stp>
        <stp>RMDS</stp>
        <stp/>
        <stp/>
        <tr r="AS69" s="1"/>
      </tp>
      <tp>
        <v>114.810032094272</v>
        <stp/>
        <stp>EBOND_LDN|9300424</stp>
        <stp>-18562</stp>
        <stp>RMDS</stp>
        <stp/>
        <stp/>
        <tr r="AS620" s="1"/>
      </tp>
      <tp>
        <v>118.43176554990001</v>
        <stp/>
        <stp>EBOND_LDN|9300424</stp>
        <stp>-18560</stp>
        <stp>RMDS</stp>
        <stp/>
        <stp/>
        <tr r="AR620" s="1"/>
      </tp>
      <tp>
        <v>162.29595810651199</v>
        <stp/>
        <stp>EBOND_LDN|2120126</stp>
        <stp>-18560</stp>
        <stp>RMDS</stp>
        <stp/>
        <stp/>
        <tr r="AR658" s="1"/>
      </tp>
      <tp>
        <v>159.57228198447399</v>
        <stp/>
        <stp>EBOND_LDN|2120126</stp>
        <stp>-18562</stp>
        <stp>RMDS</stp>
        <stp/>
        <stp/>
        <tr r="AS658" s="1"/>
      </tp>
      <tp>
        <v>34.934876356628997</v>
        <stp/>
        <stp>EBOND_LDN|5030557</stp>
        <stp>-18562</stp>
        <stp>RMDS</stp>
        <stp/>
        <stp/>
        <tr r="AS931" s="1"/>
      </tp>
      <tp>
        <v>44.257012559263998</v>
        <stp/>
        <stp>EBOND_LDN|5030557</stp>
        <stp>-18560</stp>
        <stp>RMDS</stp>
        <stp/>
        <stp/>
        <tr r="AR931" s="1"/>
      </tp>
      <tp>
        <v>0</v>
        <stp/>
        <stp>EBOND_LDN|2440450</stp>
        <stp>-18562</stp>
        <stp>RMDS</stp>
        <stp/>
        <stp/>
        <tr r="AS1060" s="1"/>
      </tp>
      <tp>
        <v>0</v>
        <stp/>
        <stp>EBOND_LDN|2440450</stp>
        <stp>-18560</stp>
        <stp>RMDS</stp>
        <stp/>
        <stp/>
        <tr r="AR1060" s="1"/>
      </tp>
      <tp>
        <v>0</v>
        <stp/>
        <stp>EBOND_LDN|8321536</stp>
        <stp>-18562</stp>
        <stp>RMDS</stp>
        <stp/>
        <stp/>
        <tr r="AS1168" s="1"/>
      </tp>
      <tp>
        <v>0</v>
        <stp/>
        <stp>EBOND_LDN|8321536</stp>
        <stp>-18560</stp>
        <stp>RMDS</stp>
        <stp/>
        <stp/>
        <tr r="AR1168" s="1"/>
      </tp>
      <tp t="s">
        <v>.25</v>
        <stp/>
        <stp>EBOND_LDN|8886464</stp>
        <stp>-20270</stp>
        <stp>RMDS</stp>
        <stp/>
        <stp/>
        <tr r="J532" s="1"/>
      </tp>
      <tp t="s">
        <v>on</v>
        <stp/>
        <stp>EBOND_LDN|8886464</stp>
        <stp>-20271</stp>
        <stp>RMDS</stp>
        <stp/>
        <stp/>
        <tr r="K532" s="1"/>
      </tp>
      <tp t="s">
        <v>b</v>
        <stp/>
        <stp>EBOND_LDN|8886464</stp>
        <stp>-20268</stp>
        <stp>RMDS</stp>
        <stp/>
        <stp/>
        <tr r="I532" s="1"/>
      </tp>
      <tp>
        <v>74.833706023052002</v>
        <stp/>
        <stp>EBOND_LDN|2231517</stp>
        <stp>-18560</stp>
        <stp>RMDS</stp>
        <stp/>
        <stp/>
        <tr r="AR355" s="1"/>
      </tp>
      <tp>
        <v>65.581266104465001</v>
        <stp/>
        <stp>EBOND_LDN|2231517</stp>
        <stp>-18562</stp>
        <stp>RMDS</stp>
        <stp/>
        <stp/>
        <tr r="AS355" s="1"/>
      </tp>
      <tp t="s">
        <v>#N/A</v>
        <stp/>
        <stp>EBOND_LDN|4686194</stp>
        <stp>-20268</stp>
        <stp>RMDS</stp>
        <stp/>
        <stp/>
        <tr r="I17" s="1"/>
      </tp>
      <tp t="s">
        <v>#N/A</v>
        <stp/>
        <stp>EBOND_LDN|4686194</stp>
        <stp>-20271</stp>
        <stp>RMDS</stp>
        <stp/>
        <stp/>
        <tr r="K17" s="1"/>
      </tp>
      <tp t="s">
        <v>#N/A</v>
        <stp/>
        <stp>EBOND_LDN|4686194</stp>
        <stp>-20270</stp>
        <stp>RMDS</stp>
        <stp/>
        <stp/>
        <tr r="J17" s="1"/>
      </tp>
      <tp>
        <v>69.525561494722993</v>
        <stp/>
        <stp>EBOND_LDN|9206254</stp>
        <stp>-18560</stp>
        <stp>RMDS</stp>
        <stp/>
        <stp/>
        <tr r="AR462" s="1"/>
      </tp>
      <tp>
        <v>88.094355330503006</v>
        <stp/>
        <stp>EBOND_LDN|9616225</stp>
        <stp>-18562</stp>
        <stp>RMDS</stp>
        <stp/>
        <stp/>
        <tr r="AS724" s="1"/>
      </tp>
      <tp>
        <v>60.678939228280001</v>
        <stp/>
        <stp>EBOND_LDN|9206254</stp>
        <stp>-18562</stp>
        <stp>RMDS</stp>
        <stp/>
        <stp/>
        <tr r="AS462" s="1"/>
      </tp>
      <tp>
        <v>95.389629598829998</v>
        <stp/>
        <stp>EBOND_LDN|9616225</stp>
        <stp>-18560</stp>
        <stp>RMDS</stp>
        <stp/>
        <stp/>
        <tr r="AR724" s="1"/>
      </tp>
      <tp t="s">
        <v>1</v>
        <stp/>
        <stp>EBOND_LDN|9381394</stp>
        <stp>-20270</stp>
        <stp>RMDS</stp>
        <stp/>
        <stp/>
        <tr r="J900" s="1"/>
      </tp>
      <tp t="s">
        <v>on</v>
        <stp/>
        <stp>EBOND_LDN|9381394</stp>
        <stp>-20271</stp>
        <stp>RMDS</stp>
        <stp/>
        <stp/>
        <tr r="K900" s="1"/>
      </tp>
      <tp t="s">
        <v>b</v>
        <stp/>
        <stp>EBOND_LDN|9381394</stp>
        <stp>-20268</stp>
        <stp>RMDS</stp>
        <stp/>
        <stp/>
        <tr r="I900" s="1"/>
      </tp>
      <tp t="s">
        <v>on</v>
        <stp/>
        <stp>EBOND_LDN|9491175</stp>
        <stp>-20271</stp>
        <stp>RMDS</stp>
        <stp/>
        <stp/>
        <tr r="K1061" s="1"/>
      </tp>
      <tp t="s">
        <v>.9</v>
        <stp/>
        <stp>EBOND_LDN|9491175</stp>
        <stp>-20270</stp>
        <stp>RMDS</stp>
        <stp/>
        <stp/>
        <tr r="J1061" s="1"/>
      </tp>
      <tp t="s">
        <v>b</v>
        <stp/>
        <stp>EBOND_LDN|9491175</stp>
        <stp>-20268</stp>
        <stp>RMDS</stp>
        <stp/>
        <stp/>
        <tr r="I1061" s="1"/>
      </tp>
      <tp>
        <v>75.901619934710993</v>
        <stp/>
        <stp>EBOND_LDN|2016325</stp>
        <stp>-18560</stp>
        <stp>RMDS</stp>
        <stp/>
        <stp/>
        <tr r="AR551" s="1"/>
      </tp>
      <tp>
        <v>54.137359627644003</v>
        <stp/>
        <stp>EBOND_LDN|2016325</stp>
        <stp>-18562</stp>
        <stp>RMDS</stp>
        <stp/>
        <stp/>
        <tr r="AS551" s="1"/>
      </tp>
      <tp>
        <v>135.52375400468901</v>
        <stp/>
        <stp>EBOND_LDN|9946860</stp>
        <stp>-18560</stp>
        <stp>RMDS</stp>
        <stp/>
        <stp/>
        <tr r="AR704" s="1"/>
      </tp>
      <tp>
        <v>120.510698687592</v>
        <stp/>
        <stp>EBOND_LDN|9946860</stp>
        <stp>-18562</stp>
        <stp>RMDS</stp>
        <stp/>
        <stp/>
        <tr r="AS704" s="1"/>
      </tp>
      <tp t="s">
        <v>#Stale</v>
        <stp/>
        <stp>EBOND_LDN|3967832</stp>
        <stp>-18560</stp>
        <stp>RMDS</stp>
        <stp/>
        <stp/>
        <tr r="AR237" s="1"/>
      </tp>
      <tp t="s">
        <v>#Stale</v>
        <stp/>
        <stp>EBOND_LDN|3967832</stp>
        <stp>-18562</stp>
        <stp>RMDS</stp>
        <stp/>
        <stp/>
        <tr r="AS237" s="1"/>
      </tp>
      <tp t="s">
        <v>1.0</v>
        <stp/>
        <stp>EBOND_LDN|9090125</stp>
        <stp>-20270</stp>
        <stp>RMDS</stp>
        <stp/>
        <stp/>
        <tr r="J253" s="1"/>
      </tp>
      <tp t="s">
        <v>on</v>
        <stp/>
        <stp>EBOND_LDN|9090125</stp>
        <stp>-20271</stp>
        <stp>RMDS</stp>
        <stp/>
        <stp/>
        <tr r="K253" s="1"/>
      </tp>
      <tp t="s">
        <v>m</v>
        <stp/>
        <stp>EBOND_LDN|9090125</stp>
        <stp>-20268</stp>
        <stp>RMDS</stp>
        <stp/>
        <stp/>
        <tr r="I253" s="1"/>
      </tp>
      <tp>
        <v>-11.17445942708</v>
        <stp/>
        <stp>EBOND_LDN|7407904</stp>
        <stp>-18562</stp>
        <stp>RMDS</stp>
        <stp/>
        <stp/>
        <tr r="AS500" s="1"/>
      </tp>
      <tp>
        <v>64.564755464518001</v>
        <stp/>
        <stp>EBOND_LDN|7407904</stp>
        <stp>-18560</stp>
        <stp>RMDS</stp>
        <stp/>
        <stp/>
        <tr r="AR500" s="1"/>
      </tp>
      <tp>
        <v>91.839575937844998</v>
        <stp/>
        <stp>EBOND_LDN|3137137</stp>
        <stp>-18560</stp>
        <stp>RMDS</stp>
        <stp/>
        <stp/>
        <tr r="AR583" s="1"/>
      </tp>
      <tp>
        <v>47.230509534459003</v>
        <stp/>
        <stp>EBOND_LDN|3137137</stp>
        <stp>-18562</stp>
        <stp>RMDS</stp>
        <stp/>
        <stp/>
        <tr r="AS583" s="1"/>
      </tp>
      <tp>
        <v>0</v>
        <stp/>
        <stp>EBOND_LDN|9517875</stp>
        <stp>-18560</stp>
        <stp>RMDS</stp>
        <stp/>
        <stp/>
        <tr r="AR1252" s="1"/>
      </tp>
      <tp>
        <v>0</v>
        <stp/>
        <stp>EBOND_LDN|9517875</stp>
        <stp>-18562</stp>
        <stp>RMDS</stp>
        <stp/>
        <stp/>
        <tr r="AS1252" s="1"/>
      </tp>
      <tp t="s">
        <v>on</v>
        <stp/>
        <stp>EBOND_LDN|9490935</stp>
        <stp>-20271</stp>
        <stp>RMDS</stp>
        <stp/>
        <stp/>
        <tr r="K1055" s="1"/>
      </tp>
      <tp t="s">
        <v>.3</v>
        <stp/>
        <stp>EBOND_LDN|9490935</stp>
        <stp>-20270</stp>
        <stp>RMDS</stp>
        <stp/>
        <stp/>
        <tr r="J1055" s="1"/>
      </tp>
      <tp>
        <v>27.462614260811002</v>
        <stp/>
        <stp>EBOND_LDN|6827686</stp>
        <stp>-18562</stp>
        <stp>RMDS</stp>
        <stp/>
        <stp/>
        <tr r="AS404" s="1"/>
      </tp>
      <tp>
        <v>40.389986134691</v>
        <stp/>
        <stp>EBOND_LDN|6827686</stp>
        <stp>-18560</stp>
        <stp>RMDS</stp>
        <stp/>
        <stp/>
        <tr r="AR404" s="1"/>
      </tp>
      <tp t="s">
        <v>b</v>
        <stp/>
        <stp>EBOND_LDN|9490935</stp>
        <stp>-20268</stp>
        <stp>RMDS</stp>
        <stp/>
        <stp/>
        <tr r="I1055" s="1"/>
      </tp>
      <tp t="s">
        <v>bbb</v>
        <stp/>
        <stp>EBOND_LDN|5490045</stp>
        <stp>-20268</stp>
        <stp>RMDS</stp>
        <stp/>
        <stp/>
        <tr r="I167" s="1"/>
      </tp>
      <tp t="s">
        <v>.9</v>
        <stp/>
        <stp>EBOND_LDN|5490045</stp>
        <stp>-20270</stp>
        <stp>RMDS</stp>
        <stp/>
        <stp/>
        <tr r="J167" s="1"/>
      </tp>
      <tp t="s">
        <v>on</v>
        <stp/>
        <stp>EBOND_LDN|5490045</stp>
        <stp>-20271</stp>
        <stp>RMDS</stp>
        <stp/>
        <stp/>
        <tr r="K167" s="1"/>
      </tp>
      <tp t="s">
        <v>1.5</v>
        <stp/>
        <stp>EBOND_LDN|8783234</stp>
        <stp>-20270</stp>
        <stp>RMDS</stp>
        <stp/>
        <stp/>
        <tr r="J29" s="1"/>
      </tp>
      <tp t="s">
        <v>on</v>
        <stp/>
        <stp>EBOND_LDN|8783234</stp>
        <stp>-20271</stp>
        <stp>RMDS</stp>
        <stp/>
        <stp/>
        <tr r="K29" s="1"/>
      </tp>
      <tp>
        <v>211.69010734095599</v>
        <stp/>
        <stp>EBOND_LDN|9054391</stp>
        <stp>-18562</stp>
        <stp>RMDS</stp>
        <stp/>
        <stp/>
        <tr r="AS984" s="1"/>
      </tp>
      <tp>
        <v>224.33615681427</v>
        <stp/>
        <stp>EBOND_LDN|9054391</stp>
        <stp>-18560</stp>
        <stp>RMDS</stp>
        <stp/>
        <stp/>
        <tr r="AR984" s="1"/>
      </tp>
      <tp>
        <v>102.968081709166</v>
        <stp/>
        <stp>EBOND_LDN|8624296</stp>
        <stp>-18560</stp>
        <stp>RMDS</stp>
        <stp/>
        <stp/>
        <tr r="AR1138" s="1"/>
      </tp>
      <tp t="s">
        <v>m</v>
        <stp/>
        <stp>EBOND_LDN|8783234</stp>
        <stp>-20268</stp>
        <stp>RMDS</stp>
        <stp/>
        <stp/>
        <tr r="I29" s="1"/>
      </tp>
      <tp>
        <v>82.829839633605999</v>
        <stp/>
        <stp>EBOND_LDN|8624296</stp>
        <stp>-18562</stp>
        <stp>RMDS</stp>
        <stp/>
        <stp/>
        <tr r="AS1138" s="1"/>
      </tp>
      <tp>
        <v>137.14340944870401</v>
        <stp/>
        <stp>EBOND_LDN|9254121</stp>
        <stp>-18562</stp>
        <stp>RMDS</stp>
        <stp/>
        <stp/>
        <tr r="AS830" s="1"/>
      </tp>
      <tp>
        <v>152.22486489925399</v>
        <stp/>
        <stp>EBOND_LDN|9254121</stp>
        <stp>-18560</stp>
        <stp>RMDS</stp>
        <stp/>
        <stp/>
        <tr r="AR830" s="1"/>
      </tp>
      <tp t="s">
        <v>on</v>
        <stp/>
        <stp>EBOND_LDN|4743868</stp>
        <stp>-20271</stp>
        <stp>RMDS</stp>
        <stp/>
        <stp/>
        <tr r="K403" s="1"/>
      </tp>
      <tp t="s">
        <v>.1</v>
        <stp/>
        <stp>EBOND_LDN|4743868</stp>
        <stp>-20270</stp>
        <stp>RMDS</stp>
        <stp/>
        <stp/>
        <tr r="J403" s="1"/>
      </tp>
      <tp t="s">
        <v>m</v>
        <stp/>
        <stp>EBOND_LDN|8693505</stp>
        <stp>-20268</stp>
        <stp>RMDS</stp>
        <stp/>
        <stp/>
        <tr r="I735" s="1"/>
      </tp>
      <tp t="s">
        <v>.25</v>
        <stp/>
        <stp>EBOND_LDN|8693505</stp>
        <stp>-20270</stp>
        <stp>RMDS</stp>
        <stp/>
        <stp/>
        <tr r="J735" s="1"/>
      </tp>
      <tp t="s">
        <v>on</v>
        <stp/>
        <stp>EBOND_LDN|8693505</stp>
        <stp>-20271</stp>
        <stp>RMDS</stp>
        <stp/>
        <stp/>
        <tr r="K735" s="1"/>
      </tp>
      <tp t="s">
        <v>m</v>
        <stp/>
        <stp>EBOND_LDN|4743868</stp>
        <stp>-20268</stp>
        <stp>RMDS</stp>
        <stp/>
        <stp/>
        <tr r="I403" s="1"/>
      </tp>
      <tp>
        <v>127.128971377906</v>
        <stp/>
        <stp>EBOND_LDN|8804444</stp>
        <stp>-18562</stp>
        <stp>RMDS</stp>
        <stp/>
        <stp/>
        <tr r="AS748" s="1"/>
      </tp>
      <tp>
        <v>133.470345961107</v>
        <stp/>
        <stp>EBOND_LDN|8804444</stp>
        <stp>-18560</stp>
        <stp>RMDS</stp>
        <stp/>
        <stp/>
        <tr r="AR748" s="1"/>
      </tp>
      <tp t="s">
        <v>b</v>
        <stp/>
        <stp>EBOND_LDN|8393915</stp>
        <stp>-20268</stp>
        <stp>RMDS</stp>
        <stp/>
        <stp/>
        <tr r="I842" s="1"/>
      </tp>
      <tp>
        <v>0</v>
        <stp/>
        <stp>EBOND_LDN|8954881</stp>
        <stp>-18562</stp>
        <stp>RMDS</stp>
        <stp/>
        <stp/>
        <tr r="AS43" s="1"/>
      </tp>
      <tp t="s">
        <v>.5</v>
        <stp/>
        <stp>EBOND_LDN|8393915</stp>
        <stp>-20270</stp>
        <stp>RMDS</stp>
        <stp/>
        <stp/>
        <tr r="J842" s="1"/>
      </tp>
      <tp>
        <v>0</v>
        <stp/>
        <stp>EBOND_LDN|8954881</stp>
        <stp>-18560</stp>
        <stp>RMDS</stp>
        <stp/>
        <stp/>
        <tr r="AR43" s="1"/>
      </tp>
      <tp t="s">
        <v>on</v>
        <stp/>
        <stp>EBOND_LDN|8393915</stp>
        <stp>-20271</stp>
        <stp>RMDS</stp>
        <stp/>
        <stp/>
        <tr r="K842" s="1"/>
      </tp>
      <tp>
        <v>74.065224277940999</v>
        <stp/>
        <stp>EBOND_LDN|8804864</stp>
        <stp>-18560</stp>
        <stp>RMDS</stp>
        <stp/>
        <stp/>
        <tr r="AR846" s="1"/>
      </tp>
      <tp>
        <v>42.610951352675002</v>
        <stp/>
        <stp>EBOND_LDN|8804864</stp>
        <stp>-18562</stp>
        <stp>RMDS</stp>
        <stp/>
        <stp/>
        <tr r="AS846" s="1"/>
      </tp>
      <tp t="s">
        <v>.1</v>
        <stp/>
        <stp>EBOND_LDN|7983314</stp>
        <stp>-20270</stp>
        <stp>RMDS</stp>
        <stp/>
        <stp/>
        <tr r="J58" s="1"/>
      </tp>
      <tp>
        <v>296.03583716118999</v>
        <stp/>
        <stp>EBOND_LDN|2124796</stp>
        <stp>-18562</stp>
        <stp>RMDS</stp>
        <stp/>
        <stp/>
        <tr r="AS716" s="1"/>
      </tp>
      <tp t="s">
        <v>on</v>
        <stp/>
        <stp>EBOND_LDN|7983314</stp>
        <stp>-20271</stp>
        <stp>RMDS</stp>
        <stp/>
        <stp/>
        <tr r="K58" s="1"/>
      </tp>
      <tp>
        <v>301.565605824785</v>
        <stp/>
        <stp>EBOND_LDN|2124796</stp>
        <stp>-18560</stp>
        <stp>RMDS</stp>
        <stp/>
        <stp/>
        <tr r="AR716" s="1"/>
      </tp>
      <tp t="s">
        <v>m</v>
        <stp/>
        <stp>EBOND_LDN|7983314</stp>
        <stp>-20268</stp>
        <stp>RMDS</stp>
        <stp/>
        <stp/>
        <tr r="I58" s="1"/>
      </tp>
      <tp t="s">
        <v>#Stale</v>
        <stp/>
        <stp>EBOND_LDN|2245810</stp>
        <stp>-18560</stp>
        <stp>RMDS</stp>
        <stp/>
        <stp/>
        <tr r="AR320" s="1"/>
      </tp>
      <tp t="s">
        <v>#Stale</v>
        <stp/>
        <stp>EBOND_LDN|2245810</stp>
        <stp>-18562</stp>
        <stp>RMDS</stp>
        <stp/>
        <stp/>
        <tr r="AS320" s="1"/>
      </tp>
      <tp>
        <v>48.671187941625</v>
        <stp/>
        <stp>EBOND_LDN|4365902</stp>
        <stp>-18560</stp>
        <stp>RMDS</stp>
        <stp/>
        <stp/>
        <tr r="AR646" s="1"/>
      </tp>
      <tp>
        <v>37.732328113534997</v>
        <stp/>
        <stp>EBOND_LDN|4365902</stp>
        <stp>-18562</stp>
        <stp>RMDS</stp>
        <stp/>
        <stp/>
        <tr r="AS646" s="1"/>
      </tp>
      <tp>
        <v>220.35764119444801</v>
        <stp/>
        <stp>EBOND_LDN|3405364</stp>
        <stp>-18560</stp>
        <stp>RMDS</stp>
        <stp/>
        <stp/>
        <tr r="AR264" s="1"/>
      </tp>
      <tp>
        <v>211.04520515621701</v>
        <stp/>
        <stp>EBOND_LDN|3405364</stp>
        <stp>-18562</stp>
        <stp>RMDS</stp>
        <stp/>
        <stp/>
        <tr r="AS264" s="1"/>
      </tp>
    </main>
    <main first="bloomberg.rtd">
      <tp t="s">
        <v>07:01:19</v>
        <stp/>
        <stp>##V3_BDPV12</stp>
        <stp>XS0235605853 @bgn Corp</stp>
        <stp>LAST_UPDATE</stp>
        <stp>[AutoPrice 28.xlsm]front!R981C15</stp>
        <tr r="O981" s="1"/>
      </tp>
      <tp t="s">
        <v>11/06/2014</v>
        <stp/>
        <stp>##V3_BDPV12</stp>
        <stp>XS1031555094 @bgn Corp</stp>
        <stp>LAST_UPDATE</stp>
        <stp>[AutoPrice 28.xlsm]front!R553C15</stp>
        <tr r="O553" s="1"/>
      </tp>
      <tp t="s">
        <v>07:01:20</v>
        <stp/>
        <stp>##V3_BDPV12</stp>
        <stp>XS0674821748 @bgn Corp</stp>
        <stp>LAST_UPDATE</stp>
        <stp>[AutoPrice 28.xlsm]front!R757C15</stp>
        <tr r="O757" s="1"/>
      </tp>
      <tp t="s">
        <v>11/06/2014</v>
        <stp/>
        <stp>##V3_BDPV12</stp>
        <stp>XS0235535035 @bgn Corp</stp>
        <stp>LAST_UPDATE</stp>
        <stp>[AutoPrice 28.xlsm]front!R139C15</stp>
        <tr r="O139" s="1"/>
      </tp>
      <tp t="s">
        <v>07:01:23</v>
        <stp/>
        <stp>##V3_BDPV12</stp>
        <stp>XS0515937406 @bgn Corp</stp>
        <stp>LAST_UPDATE</stp>
        <stp>[AutoPrice 28.xlsm]front!R462C15</stp>
        <tr r="O462" s="1"/>
      </tp>
      <tp t="s">
        <v>11/06/2014</v>
        <stp/>
        <stp>##V3_BDPV12</stp>
        <stp>XS0951553592 @bgn Corp</stp>
        <stp>LAST_UPDATE</stp>
        <stp>[AutoPrice 28.xlsm]front!R101C15</stp>
        <tr r="O101" s="1"/>
      </tp>
      <tp t="s">
        <v>11/06/2014</v>
        <stp/>
        <stp>##V3_BDPV12</stp>
        <stp>XS1046812712 @bgn Corp</stp>
        <stp>LAST_UPDATE</stp>
        <stp>[AutoPrice 28.xlsm]front!R401C15</stp>
        <tr r="O401" s="1"/>
      </tp>
      <tp t="s">
        <v>07:01:17</v>
        <stp/>
        <stp>##V3_BDPV12</stp>
        <stp>XS0441402681 @bgn Corp</stp>
        <stp>LAST_UPDATE</stp>
        <stp>[AutoPrice 28.xlsm]front!R256C15</stp>
        <tr r="O256" s="1"/>
      </tp>
      <tp t="s">
        <v>07:01:33</v>
        <stp/>
        <stp>##V3_BDPV12</stp>
        <stp>XS1015217703 @bgn Corp</stp>
        <stp>LAST_UPDATE</stp>
        <stp>[AutoPrice 28.xlsm]front!R777C15</stp>
        <tr r="O777" s="1"/>
      </tp>
      <tp t="s">
        <v>07:01:34</v>
        <stp/>
        <stp>##V3_BDPV12</stp>
        <stp>XS0454773713 @bgn Corp</stp>
        <stp>LAST_UPDATE</stp>
        <stp>[AutoPrice 28.xlsm]front!R637C15</stp>
        <tr r="O637" s="1"/>
      </tp>
      <tp t="s">
        <v>07:01:33</v>
        <stp/>
        <stp>##V3_BDPV12</stp>
        <stp>XS1004236185 @bgn Corp</stp>
        <stp>LAST_UPDATE</stp>
        <stp>[AutoPrice 28.xlsm]front!R385C15</stp>
        <tr r="O385" s="1"/>
      </tp>
      <tp t="s">
        <v>07:01:32</v>
        <stp/>
        <stp>##V3_BDPV12</stp>
        <stp>XS0172851650 @bgn Corp</stp>
        <stp>LAST_UPDATE</stp>
        <stp>[AutoPrice 28.xlsm]front!R315C15</stp>
        <tr r="O315" s="1"/>
      </tp>
      <tp t="s">
        <v>11/06/2014</v>
        <stp/>
        <stp>##V3_BDPV12</stp>
        <stp>XS0969570687 @bgn Corp</stp>
        <stp>LAST_UPDATE</stp>
        <stp>[AutoPrice 28.xlsm]front!R801C15</stp>
        <tr r="O801" s="1"/>
      </tp>
      <tp t="s">
        <v>07:01:30</v>
        <stp/>
        <stp>##V3_BDPV12</stp>
        <stp>XS0173501379 @bgn Corp</stp>
        <stp>LAST_UPDATE</stp>
        <stp>[AutoPrice 28.xlsm]front!R772C15</stp>
        <tr r="O772" s="1"/>
      </tp>
      <tp>
        <v>100.239</v>
        <stp/>
        <stp>##V3_BDPV12</stp>
        <stp>AT0000A0DRQ4 @CBKG Corp</stp>
        <stp>ask</stp>
        <stp>[AutoPrice 28.xlsm]front!R188C13</stp>
        <tr r="M188" s="1"/>
      </tp>
      <tp t="s">
        <v>07:01:28</v>
        <stp/>
        <stp>##V3_BDPV12</stp>
        <stp>XS0302816672 @bgn Corp</stp>
        <stp>LAST_UPDATE</stp>
        <stp>[AutoPrice 28.xlsm]front!R430C15</stp>
        <tr r="O430" s="1"/>
      </tp>
      <tp t="s">
        <v>07:01:55</v>
        <stp/>
        <stp>##V3_BDPV12</stp>
        <stp>XS0753143709 @bgn Corp</stp>
        <stp>LAST_UPDATE</stp>
        <stp>[AutoPrice 28.xlsm]front!R470C15</stp>
        <tr r="O470" s="1"/>
      </tp>
      <tp t="s">
        <v>07:01:55</v>
        <stp/>
        <stp>##V3_BDPV12</stp>
        <stp>XS0942082115 @bgn Corp</stp>
        <stp>LAST_UPDATE</stp>
        <stp>[AutoPrice 28.xlsm]front!R361C15</stp>
        <tr r="O361" s="1"/>
      </tp>
      <tp t="s">
        <v>11/06/2014</v>
        <stp/>
        <stp>##V3_BDPV12</stp>
        <stp>XS0675221419 @bgn Corp</stp>
        <stp>LAST_UPDATE</stp>
        <stp>[AutoPrice 28.xlsm]front!R174C15</stp>
        <tr r="O174" s="1"/>
      </tp>
      <tp t="s">
        <v>11/06/2014</v>
        <stp/>
        <stp>##V3_BDPV12</stp>
        <stp>XS0600056641 @bgn Corp</stp>
        <stp>LAST_UPDATE</stp>
        <stp>[AutoPrice 28.xlsm]front!R670C15</stp>
        <tr r="O670" s="1"/>
      </tp>
      <tp t="s">
        <v>07:01:57</v>
        <stp/>
        <stp>##V3_BDPV12</stp>
        <stp>XS1041772986 @bgn Corp</stp>
        <stp>LAST_UPDATE</stp>
        <stp>[AutoPrice 28.xlsm]front!R950C15</stp>
        <tr r="O950" s="1"/>
      </tp>
      <tp t="s">
        <v>07:01:48</v>
        <stp/>
        <stp>##V3_BDPV12</stp>
        <stp>XS0841812851 @bgn Corp</stp>
        <stp>LAST_UPDATE</stp>
        <stp>[AutoPrice 28.xlsm]front!R857C15</stp>
        <tr r="O857" s="1"/>
      </tp>
      <tp t="s">
        <v>11/06/2014</v>
        <stp/>
        <stp>##V3_BDPV12</stp>
        <stp>XS0715437140 @bgn Corp</stp>
        <stp>LAST_UPDATE</stp>
        <stp>[AutoPrice 28.xlsm]front!R504C15</stp>
        <tr r="O504" s="1"/>
      </tp>
      <tp t="s">
        <v>07:01:30</v>
        <stp/>
        <stp>##V3_BDPV12</stp>
        <stp>XS0162990229 @bgn Corp</stp>
        <stp>LAST_UPDATE</stp>
        <stp>[AutoPrice 28.xlsm]front!R254C15</stp>
        <tr r="O254" s="1"/>
      </tp>
      <tp t="s">
        <v>07:01:24</v>
        <stp/>
        <stp>##V3_BDPV12</stp>
        <stp>XS1076781589 @bgn Corp</stp>
        <stp>LAST_UPDATE</stp>
        <stp>[AutoPrice 28.xlsm]front!R120C15</stp>
        <tr r="O120" s="1"/>
      </tp>
      <tp t="s">
        <v>07:01:27</v>
        <stp/>
        <stp>##V3_BDPV12</stp>
        <stp>XS0823954580 @bgn Corp</stp>
        <stp>LAST_UPDATE</stp>
        <stp>[AutoPrice 28.xlsm]front!R431C15</stp>
        <tr r="O431" s="1"/>
      </tp>
      <tp t="s">
        <v>11/06/2014</v>
        <stp/>
        <stp>##V3_BDPV12</stp>
        <stp>XS0933505967 @bgn Corp</stp>
        <stp>LAST_UPDATE</stp>
        <stp>[AutoPrice 28.xlsm]front!R803C15</stp>
        <tr r="O803" s="1"/>
      </tp>
      <tp t="s">
        <v>07:01:51</v>
        <stp/>
        <stp>##V3_BDPV12</stp>
        <stp>XS0304816076 @bgn Corp</stp>
        <stp>LAST_UPDATE</stp>
        <stp>[AutoPrice 28.xlsm]front!R706C15</stp>
        <tr r="O706" s="1"/>
      </tp>
      <tp t="s">
        <v>07:01:25</v>
        <stp/>
        <stp>##V3_BDPV12</stp>
        <stp>XS0127984747 @bgn Corp</stp>
        <stp>LAST_UPDATE</stp>
        <stp>[AutoPrice 28.xlsm]front!R314C15</stp>
        <tr r="O314" s="1"/>
      </tp>
      <tp t="s">
        <v>11/06/2014</v>
        <stp/>
        <stp>##V3_BDPV12</stp>
        <stp>XS0161100515 @bgn Corp</stp>
        <stp>LAST_UPDATE</stp>
        <stp>[AutoPrice 28.xlsm]front!R716C15</stp>
        <tr r="O716" s="1"/>
      </tp>
      <tp t="s">
        <v>07:01:27</v>
        <stp/>
        <stp>##V3_BDPV12</stp>
        <stp>XS0478931354 @bgn Corp</stp>
        <stp>LAST_UPDATE</stp>
        <stp>[AutoPrice 28.xlsm]front!R767C15</stp>
        <tr r="O767" s="1"/>
      </tp>
      <tp t="s">
        <v>07:01:33</v>
        <stp/>
        <stp>##V3_BDPV12</stp>
        <stp>XS1069430368 @bgn Corp</stp>
        <stp>LAST_UPDATE</stp>
        <stp>[AutoPrice 28.xlsm]front!R697C15</stp>
        <tr r="O697" s="1"/>
      </tp>
      <tp t="s">
        <v>11/06/2014</v>
        <stp/>
        <stp>##V3_BDPV12</stp>
        <stp>XS1051003538 @bgn Corp</stp>
        <stp>LAST_UPDATE</stp>
        <stp>[AutoPrice 28.xlsm]front!R961C15</stp>
        <tr r="O961" s="1"/>
      </tp>
      <tp t="s">
        <v>11/06/2014</v>
        <stp/>
        <stp>##V3_BDPV12</stp>
        <stp>XS0764640149 @bgn Corp</stp>
        <stp>LAST_UPDATE</stp>
        <stp>[AutoPrice 28.xlsm]front!R815C15</stp>
        <tr r="O815" s="1"/>
      </tp>
      <tp t="s">
        <v>07:01:31</v>
        <stp/>
        <stp>##V3_BDPV12</stp>
        <stp>XS0828724004 @bgn Corp</stp>
        <stp>LAST_UPDATE</stp>
        <stp>[AutoPrice 28.xlsm]front!R578C15</stp>
        <tr r="O578" s="1"/>
      </tp>
      <tp t="s">
        <v>07:01:33</v>
        <stp/>
        <stp>##V3_BDPV12</stp>
        <stp>XS0529414319 @bgn Corp</stp>
        <stp>LAST_UPDATE</stp>
        <stp>[AutoPrice 28.xlsm]front!R429C15</stp>
        <tr r="O429" s="1"/>
      </tp>
      <tp t="s">
        <v>07:01:52</v>
        <stp/>
        <stp>##V3_BDPV12</stp>
        <stp>XS0931455777 @bgn Corp</stp>
        <stp>LAST_UPDATE</stp>
        <stp>[AutoPrice 28.xlsm]front!R876C15</stp>
        <tr r="O876" s="1"/>
      </tp>
      <tp t="s">
        <v>07:01:22</v>
        <stp/>
        <stp>##V3_BDPV12</stp>
        <stp>XS0940302002 @bgn Corp</stp>
        <stp>LAST_UPDATE</stp>
        <stp>[AutoPrice 28.xlsm]front!R856C15</stp>
        <tr r="O856" s="1"/>
      </tp>
      <tp t="s">
        <v>11/06/2014</v>
        <stp/>
        <stp>##V3_BDPV12</stp>
        <stp>XS0633025977 @bgn Corp</stp>
        <stp>LAST_UPDATE</stp>
        <stp>[AutoPrice 28.xlsm]front!R224C15</stp>
        <tr r="O224" s="1"/>
      </tp>
      <tp t="s">
        <v>07:00:31</v>
        <stp/>
        <stp>##V3_BDPV12</stp>
        <stp>XS0652913988 @bgn Corp</stp>
        <stp>LAST_UPDATE</stp>
        <stp>[AutoPrice 28.xlsm]front!R324C15</stp>
        <tr r="O324" s="1"/>
      </tp>
      <tp t="s">
        <v>11/06/2014</v>
        <stp/>
        <stp>##V3_BDPV12</stp>
        <stp>XS0221574931 @bgn Corp</stp>
        <stp>LAST_UPDATE</stp>
        <stp>[AutoPrice 28.xlsm]front!R128C15</stp>
        <tr r="O128" s="1"/>
      </tp>
      <tp t="s">
        <v>07:01:27</v>
        <stp/>
        <stp>##V3_BDPV12</stp>
        <stp>XS0856173546 @bgn Corp</stp>
        <stp>LAST_UPDATE</stp>
        <stp>[AutoPrice 28.xlsm]front!R845C15</stp>
        <tr r="O845" s="1"/>
      </tp>
      <tp t="s">
        <v>#N/A Real Time</v>
        <stp/>
        <stp>##V3_BDPV12</stp>
        <stp>USN77616AA34 @CBKG Corp</stp>
        <stp>bid</stp>
        <stp>[AutoPrice 28.xlsm]front!R1122C12</stp>
        <tr r="L1122" s="1"/>
      </tp>
      <tp>
        <v>108.97799999999999</v>
        <stp/>
        <stp>##V3_BDPV12</stp>
        <stp>DE000A1C92S3 @CBKG Corp</stp>
        <stp>ask</stp>
        <stp>[AutoPrice 28.xlsm]front!R532C13</stp>
        <tr r="M532" s="1"/>
      </tp>
      <tp>
        <v>105.533</v>
        <stp/>
        <stp>##V3_BDPV12</stp>
        <stp>DE000A1R02E0 @CBKG Corp</stp>
        <stp>ask</stp>
        <stp>[AutoPrice 28.xlsm]front!R489C13</stp>
        <tr r="M489" s="1"/>
      </tp>
      <tp>
        <v>104.538</v>
        <stp/>
        <stp>##V3_BDPV12</stp>
        <stp>DE000A0TT2M2 @CBKG Corp</stp>
        <stp>ask</stp>
        <stp>[AutoPrice 28.xlsm]front!R611C13</stp>
        <tr r="M611" s="1"/>
      </tp>
      <tp>
        <v>108.05800000000001</v>
        <stp/>
        <stp>##V3_BDPV12</stp>
        <stp>US928670AB40 @bgn Corp</stp>
        <stp>LAST_PRICE</stp>
        <stp>[AutoPrice 28.xlsm]front!R899C16</stp>
        <tr r="P899" s="1"/>
      </tp>
      <tp>
        <v>116.31399999999999</v>
        <stp/>
        <stp>##V3_BDPV12</stp>
        <stp>US345397VU41 @bgn Corp</stp>
        <stp>LAST_PRICE</stp>
        <stp>[AutoPrice 28.xlsm]front!R806C16</stp>
        <tr r="P806" s="1"/>
      </tp>
      <tp>
        <v>101.294</v>
        <stp/>
        <stp>##V3_BDPV12</stp>
        <stp>FR0010808071 @bgn Corp</stp>
        <stp>LAST_PRICE</stp>
        <stp>[AutoPrice 28.xlsm]front!R639C16</stp>
        <tr r="P639" s="1"/>
      </tp>
      <tp>
        <v>1.6839073745472888</v>
        <stp/>
        <stp>##V3_BDPV12</stp>
        <stp>DE000A0GMHG2 @bgn  Corp</stp>
        <stp>risk_mid</stp>
        <stp>[AutoPrice 28.xlsm]front!R841C36</stp>
        <tr r="AJ841" s="1"/>
      </tp>
      <tp>
        <v>131.34</v>
        <stp/>
        <stp>##V3_BDPV12</stp>
        <stp>FR0010709451 @bgn Corp</stp>
        <stp>LAST_PRICE</stp>
        <stp>[AutoPrice 28.xlsm]front!R290C16</stp>
        <tr r="P290" s="1"/>
      </tp>
      <tp>
        <v>116.355</v>
        <stp/>
        <stp>##V3_BDPV12</stp>
        <stp>FR0010918490 @bgn Corp</stp>
        <stp>LAST_PRICE</stp>
        <stp>[AutoPrice 28.xlsm]front!R367C16</stp>
        <tr r="P367" s="1"/>
      </tp>
      <tp>
        <v>102.916</v>
        <stp/>
        <stp>##V3_BDPV12</stp>
        <stp>NL0000117190 @bgn Corp</stp>
        <stp>LAST_PRICE</stp>
        <stp>[AutoPrice 28.xlsm]front!R563C16</stp>
        <tr r="P563" s="1"/>
      </tp>
      <tp>
        <v>107.703</v>
        <stp/>
        <stp>##V3_BDPV12</stp>
        <stp>FR0011400571 @bgn Corp</stp>
        <stp>LAST_PRICE</stp>
        <stp>[AutoPrice 28.xlsm]front!R450C16</stp>
        <tr r="P450" s="1"/>
      </tp>
      <tp>
        <v>107.35</v>
        <stp/>
        <stp>##V3_BDPV12</stp>
        <stp>FR0010871376 @bgn Corp</stp>
        <stp>LAST_PRICE</stp>
        <stp>[AutoPrice 28.xlsm]front!R571C16</stp>
        <tr r="P571" s="1"/>
      </tp>
      <tp>
        <v>111.895</v>
        <stp/>
        <stp>##V3_BDPV12</stp>
        <stp>AT0000A12GN0 @bgn Corp</stp>
        <stp>LAST_PRICE</stp>
        <stp>[AutoPrice 28.xlsm]front!R149C16</stp>
        <tr r="P149" s="1"/>
      </tp>
      <tp>
        <v>110.871</v>
        <stp/>
        <stp>##V3_BDPV12</stp>
        <stp>FR0011147305 @bgn Corp</stp>
        <stp>LAST_PRICE</stp>
        <stp>[AutoPrice 28.xlsm]front!R288C16</stp>
        <tr r="P288" s="1"/>
      </tp>
      <tp>
        <v>110.396</v>
        <stp/>
        <stp>##V3_BDPV12</stp>
        <stp>FR0011182559 @bgn Corp</stp>
        <stp>LAST_PRICE</stp>
        <stp>[AutoPrice 28.xlsm]front!R737C16</stp>
        <tr r="P737" s="1"/>
      </tp>
      <tp>
        <v>100.559</v>
        <stp/>
        <stp>##V3_BDPV12</stp>
        <stp>FR0011965177 @bgn Corp</stp>
        <stp>LAST_PRICE</stp>
        <stp>[AutoPrice 28.xlsm]front!R389C16</stp>
        <tr r="P389" s="1"/>
      </tp>
      <tp>
        <v>112.502</v>
        <stp/>
        <stp>##V3_BDPV12</stp>
        <stp>FR0011033232 @bgn Corp</stp>
        <stp>LAST_PRICE</stp>
        <stp>[AutoPrice 28.xlsm]front!R525C16</stp>
        <tr r="P525" s="1"/>
      </tp>
      <tp>
        <v>107.65</v>
        <stp/>
        <stp>##V3_BDPV12</stp>
        <stp>FR0011560077 @bgn Corp</stp>
        <stp>LAST_PRICE</stp>
        <stp>[AutoPrice 28.xlsm]front!R657C16</stp>
        <tr r="P657" s="1"/>
      </tp>
      <tp>
        <v>102.262</v>
        <stp/>
        <stp>##V3_BDPV12</stp>
        <stp>BE6000431112 @bgn Corp</stp>
        <stp>LAST_PRICE</stp>
        <stp>[AutoPrice 28.xlsm]front!R214C16</stp>
        <tr r="P214" s="1"/>
      </tp>
      <tp>
        <v>105.449</v>
        <stp/>
        <stp>##V3_BDPV12</stp>
        <stp>FR0011274026 @bgn Corp</stp>
        <stp>LAST_PRICE</stp>
        <stp>[AutoPrice 28.xlsm]front!R382C16</stp>
        <tr r="P382" s="1"/>
      </tp>
      <tp>
        <v>107.78100000000001</v>
        <stp/>
        <stp>##V3_BDPV12</stp>
        <stp>FR0010465427 @bgn Corp</stp>
        <stp>LAST_PRICE</stp>
        <stp>[AutoPrice 28.xlsm]front!R296C16</stp>
        <tr r="P296" s="1"/>
      </tp>
      <tp>
        <v>118.866</v>
        <stp/>
        <stp>##V3_BDPV12</stp>
        <stp>FR0011224963 @bgn Corp</stp>
        <stp>LAST_PRICE</stp>
        <stp>[AutoPrice 28.xlsm]front!R369C16</stp>
        <tr r="P369" s="1"/>
      </tp>
      <tp>
        <v>109.136</v>
        <stp/>
        <stp>##V3_BDPV12</stp>
        <stp>FR0010830042 @bgn Corp</stp>
        <stp>LAST_PRICE</stp>
        <stp>[AutoPrice 28.xlsm]front!R735C16</stp>
        <tr r="P735" s="1"/>
      </tp>
      <tp>
        <v>102.002</v>
        <stp/>
        <stp>##V3_BDPV12</stp>
        <stp>FR0011513340 @bgn Corp</stp>
        <stp>LAST_PRICE</stp>
        <stp>[AutoPrice 28.xlsm]front!R416C16</stp>
        <tr r="P416" s="1"/>
      </tp>
      <tp>
        <v>104.952</v>
        <stp/>
        <stp>##V3_BDPV12</stp>
        <stp>FR0011625433 @bgn Corp</stp>
        <stp>LAST_PRICE</stp>
        <stp>[AutoPrice 28.xlsm]front!R210C16</stp>
        <tr r="P210" s="1"/>
      </tp>
      <tp>
        <v>117.739</v>
        <stp/>
        <stp>##V3_BDPV12</stp>
        <stp>FR0011225143 @bgn Corp</stp>
        <stp>LAST_PRICE</stp>
        <stp>[AutoPrice 28.xlsm]front!R252C16</stp>
        <tr r="P252" s="1"/>
      </tp>
      <tp>
        <v>117.336</v>
        <stp/>
        <stp>##V3_BDPV12</stp>
        <stp>FR0010913780 @bgn Corp</stp>
        <stp>LAST_PRICE</stp>
        <stp>[AutoPrice 28.xlsm]front!R327C16</stp>
        <tr r="P327" s="1"/>
      </tp>
      <tp>
        <v>108.842</v>
        <stp/>
        <stp>##V3_BDPV12</stp>
        <stp>FR0010394478 @bgn Corp</stp>
        <stp>LAST_PRICE</stp>
        <stp>[AutoPrice 28.xlsm]front!R424C16</stp>
        <tr r="P424" s="1"/>
      </tp>
      <tp>
        <v>120.858</v>
        <stp/>
        <stp>##V3_BDPV12</stp>
        <stp>BE0934985020 @bgn Corp</stp>
        <stp>LAST_PRICE</stp>
        <stp>[AutoPrice 28.xlsm]front!R371C16</stp>
        <tr r="P371" s="1"/>
      </tp>
      <tp>
        <v>100.428</v>
        <stp/>
        <stp>##V3_BDPV12</stp>
        <stp>BE6265140077 @bgn Corp</stp>
        <stp>LAST_PRICE</stp>
        <stp>[AutoPrice 28.xlsm]front!R373C16</stp>
        <tr r="P373" s="1"/>
      </tp>
      <tp>
        <v>103.29600000000001</v>
        <stp/>
        <stp>##V3_BDPV12</stp>
        <stp>FR0011584929 @bgn Corp</stp>
        <stp>LAST_PRICE</stp>
        <stp>[AutoPrice 28.xlsm]front!R510C16</stp>
        <tr r="P510" s="1"/>
      </tp>
      <tp>
        <v>104.173</v>
        <stp/>
        <stp>##V3_BDPV12</stp>
        <stp>FR0010245555 @bgn Corp</stp>
        <stp>LAST_PRICE</stp>
        <stp>[AutoPrice 28.xlsm]front!R646C16</stp>
        <tr r="P646" s="1"/>
      </tp>
      <tp>
        <v>115.018</v>
        <stp/>
        <stp>##V3_BDPV12</stp>
        <stp>XS0164831843 @bgn Corp</stp>
        <stp>LAST_PRICE</stp>
        <stp>[AutoPrice 28.xlsm]front!R459C16</stp>
        <tr r="P459" s="1"/>
      </tp>
      <tp>
        <v>108.447</v>
        <stp/>
        <stp>##V3_BDPV12</stp>
        <stp>XS0419264063 @bgn Corp</stp>
        <stp>LAST_PRICE</stp>
        <stp>[AutoPrice 28.xlsm]front!R688C16</stp>
        <tr r="P688" s="1"/>
      </tp>
      <tp>
        <v>106.914</v>
        <stp/>
        <stp>##V3_BDPV12</stp>
        <stp>XS1031555094 @bgn Corp</stp>
        <stp>LAST_PRICE</stp>
        <stp>[AutoPrice 28.xlsm]front!R553C16</stp>
        <tr r="P553" s="1"/>
      </tp>
      <tp>
        <v>108.336</v>
        <stp/>
        <stp>##V3_BDPV12</stp>
        <stp>XS0432070752 @bgn Corp</stp>
        <stp>LAST_PRICE</stp>
        <stp>[AutoPrice 28.xlsm]front!R196C16</stp>
        <tr r="P196" s="1"/>
      </tp>
      <tp>
        <v>109.044</v>
        <stp/>
        <stp>##V3_BDPV12</stp>
        <stp>XS0747744232 @bgn Corp</stp>
        <stp>LAST_PRICE</stp>
        <stp>[AutoPrice 28.xlsm]front!R223C16</stp>
        <tr r="P223" s="1"/>
      </tp>
      <tp>
        <v>103.902</v>
        <stp/>
        <stp>##V3_BDPV12</stp>
        <stp>XS0438843871 @bgn Corp</stp>
        <stp>LAST_PRICE</stp>
        <stp>[AutoPrice 28.xlsm]front!R261C16</stp>
        <tr r="P261" s="1"/>
      </tp>
      <tp>
        <v>118.89</v>
        <stp/>
        <stp>##V3_BDPV12</stp>
        <stp>XS0369461644 @bgn Corp</stp>
        <stp>LAST_PRICE</stp>
        <stp>[AutoPrice 28.xlsm]front!R675C16</stp>
        <tr r="P675" s="1"/>
      </tp>
      <tp>
        <v>103.315</v>
        <stp/>
        <stp>##V3_BDPV12</stp>
        <stp>XS0909788290 @bgn Corp</stp>
        <stp>LAST_PRICE</stp>
        <stp>[AutoPrice 28.xlsm]front!R901C16</stp>
        <tr r="P901" s="1"/>
      </tp>
      <tp>
        <v>129.054</v>
        <stp/>
        <stp>##V3_BDPV12</stp>
        <stp>XS0106655235 @bgn Corp</stp>
        <stp>LAST_PRICE</stp>
        <stp>[AutoPrice 28.xlsm]front!R551C16</stp>
        <tr r="P551" s="1"/>
      </tp>
      <tp>
        <v>116.36499999999999</v>
        <stp/>
        <stp>##V3_BDPV12</stp>
        <stp>XS0213972614 @bgn Corp</stp>
        <stp>LAST_PRICE</stp>
        <stp>[AutoPrice 28.xlsm]front!R301C16</stp>
        <tr r="P301" s="1"/>
      </tp>
      <tp>
        <v>106.991</v>
        <stp/>
        <stp>##V3_BDPV12</stp>
        <stp>XS0976892611 @bgn Corp</stp>
        <stp>LAST_PRICE</stp>
        <stp>[AutoPrice 28.xlsm]front!R574C16</stp>
        <tr r="P574" s="1"/>
      </tp>
      <tp>
        <v>99.869</v>
        <stp/>
        <stp>##V3_BDPV12</stp>
        <stp>XS1071713470 @bgn Corp</stp>
        <stp>LAST_PRICE</stp>
        <stp>[AutoPrice 28.xlsm]front!R437C16</stp>
        <tr r="P437" s="1"/>
      </tp>
      <tp>
        <v>99.834999999999994</v>
        <stp/>
        <stp>##V3_BDPV12</stp>
        <stp>XS1076781589 @bgn Corp</stp>
        <stp>LAST_PRICE</stp>
        <stp>[AutoPrice 28.xlsm]front!R120C16</stp>
        <tr r="P120" s="1"/>
      </tp>
      <tp>
        <v>98.953000000000003</v>
        <stp/>
        <stp>##V3_BDPV12</stp>
        <stp>XS1075995768 @bgn Corp</stp>
        <stp>LAST_PRICE</stp>
        <stp>[AutoPrice 28.xlsm]front!R523C16</stp>
        <tr r="P523" s="1"/>
      </tp>
      <tp>
        <v>119.556</v>
        <stp/>
        <stp>##V3_BDPV12</stp>
        <stp>XS0311212723 @bgn Corp</stp>
        <stp>LAST_PRICE</stp>
        <stp>[AutoPrice 28.xlsm]front!R461C16</stp>
        <tr r="P461" s="1"/>
      </tp>
      <tp>
        <v>104.572</v>
        <stp/>
        <stp>##V3_BDPV12</stp>
        <stp>XS0751937185 @bgn Corp</stp>
        <stp>LAST_PRICE</stp>
        <stp>[AutoPrice 28.xlsm]front!R577C16</stp>
        <tr r="P577" s="1"/>
      </tp>
      <tp>
        <v>101.953</v>
        <stp/>
        <stp>##V3_BDPV12</stp>
        <stp>XS1048521733 @bgn Corp</stp>
        <stp>LAST_PRICE</stp>
        <stp>[AutoPrice 28.xlsm]front!R310C16</stp>
        <tr r="P310" s="1"/>
      </tp>
      <tp>
        <v>116.70699999999999</v>
        <stp/>
        <stp>##V3_BDPV12</stp>
        <stp>XS0842214818 @bgn Corp</stp>
        <stp>LAST_PRICE</stp>
        <stp>[AutoPrice 28.xlsm]front!R695C16</stp>
        <tr r="P695" s="1"/>
      </tp>
      <tp>
        <v>103.26300000000001</v>
        <stp/>
        <stp>##V3_BDPV12</stp>
        <stp>XS0942081570 @bgn Corp</stp>
        <stp>LAST_PRICE</stp>
        <stp>[AutoPrice 28.xlsm]front!R359C16</stp>
        <tr r="P359" s="1"/>
      </tp>
      <tp>
        <v>134.43700000000001</v>
        <stp/>
        <stp>##V3_BDPV12</stp>
        <stp>XS0162513211 @bgn Corp</stp>
        <stp>LAST_PRICE</stp>
        <stp>[AutoPrice 28.xlsm]front!R322C16</stp>
        <tr r="P322" s="1"/>
      </tp>
      <tp>
        <v>114.011</v>
        <stp/>
        <stp>##V3_BDPV12</stp>
        <stp>XS0563306314 @bgn Corp</stp>
        <stp>LAST_PRICE</stp>
        <stp>[AutoPrice 28.xlsm]front!R653C16</stp>
        <tr r="P653" s="1"/>
      </tp>
      <tp>
        <v>116.09699999999999</v>
        <stp/>
        <stp>##V3_BDPV12</stp>
        <stp>XS0123682758 @bgn Corp</stp>
        <stp>LAST_PRICE</stp>
        <stp>[AutoPrice 28.xlsm]front!R603C16</stp>
        <tr r="P603" s="1"/>
      </tp>
      <tp>
        <v>104.803</v>
        <stp/>
        <stp>##V3_BDPV12</stp>
        <stp>XS0557635777 @bgn Corp</stp>
        <stp>LAST_PRICE</stp>
        <stp>[AutoPrice 28.xlsm]front!R515C16</stp>
        <tr r="P515" s="1"/>
      </tp>
      <tp>
        <v>102.505</v>
        <stp/>
        <stp>##V3_BDPV12</stp>
        <stp>XS1072613380 @bgn Corp</stp>
        <stp>LAST_PRICE</stp>
        <stp>[AutoPrice 28.xlsm]front!R135C16</stp>
        <tr r="P135" s="1"/>
      </tp>
      <tp>
        <v>102.123</v>
        <stp/>
        <stp>##V3_BDPV12</stp>
        <stp>XS1040104231 @bgn Corp</stp>
        <stp>LAST_PRICE</stp>
        <stp>[AutoPrice 28.xlsm]front!R557C16</stp>
        <tr r="P557" s="1"/>
      </tp>
      <tp>
        <v>7.625</v>
        <stp/>
        <stp>##V3_BDPV12</stp>
        <stp>DE000A0XFCT5 Corp</stp>
        <stp>cpn</stp>
        <stp>[AutoPrice 28.xlsm]front!R531C5</stp>
        <tr r="E531" s="1"/>
      </tp>
      <tp>
        <v>102.825</v>
        <stp/>
        <stp>##V3_BDPV12</stp>
        <stp>XS1054534422 @bgn Corp</stp>
        <stp>LAST_PRICE</stp>
        <stp>[AutoPrice 28.xlsm]front!R593C16</stp>
        <tr r="P593" s="1"/>
      </tp>
      <tp>
        <v>105.285</v>
        <stp/>
        <stp>##V3_BDPV12</stp>
        <stp>XS0811690550 @bgn Corp</stp>
        <stp>LAST_PRICE</stp>
        <stp>[AutoPrice 28.xlsm]front!R599C16</stp>
        <tr r="P599" s="1"/>
      </tp>
      <tp>
        <v>100.00700000000001</v>
        <stp/>
        <stp>##V3_BDPV12</stp>
        <stp>XS0968315019 @bgn Corp</stp>
        <stp>LAST_PRICE</stp>
        <stp>[AutoPrice 28.xlsm]front!R765C16</stp>
        <tr r="P765" s="1"/>
      </tp>
      <tp>
        <v>103.05200000000001</v>
        <stp/>
        <stp>##V3_BDPV12</stp>
        <stp>XS0878010718 @bgn Corp</stp>
        <stp>LAST_PRICE</stp>
        <stp>[AutoPrice 28.xlsm]front!R317C16</stp>
        <tr r="P317" s="1"/>
      </tp>
      <tp>
        <v>100.351</v>
        <stp/>
        <stp>##V3_BDPV12</stp>
        <stp>XS1072516690 @bgn Corp</stp>
        <stp>LAST_PRICE</stp>
        <stp>[AutoPrice 28.xlsm]front!R554C16</stp>
        <tr r="P554" s="1"/>
      </tp>
      <tp>
        <v>99.994</v>
        <stp/>
        <stp>##V3_BDPV12</stp>
        <stp>XS1051000781 @bgn Corp</stp>
        <stp>LAST_PRICE</stp>
        <stp>[AutoPrice 28.xlsm]front!R162C16</stp>
        <tr r="P162" s="1"/>
      </tp>
      <tp>
        <v>136.39699999999999</v>
        <stp/>
        <stp>##V3_BDPV12</stp>
        <stp>XS0162990229 @bgn Corp</stp>
        <stp>LAST_PRICE</stp>
        <stp>[AutoPrice 28.xlsm]front!R254C16</stp>
        <tr r="P254" s="1"/>
      </tp>
      <tp>
        <v>105.821</v>
        <stp/>
        <stp>##V3_BDPV12</stp>
        <stp>XS1004551294 @bgn Corp</stp>
        <stp>LAST_PRICE</stp>
        <stp>[AutoPrice 28.xlsm]front!R522C16</stp>
        <tr r="P522" s="1"/>
      </tp>
      <tp>
        <v>107.505</v>
        <stp/>
        <stp>##V3_BDPV12</stp>
        <stp>XS0433152690 @bgn Corp</stp>
        <stp>LAST_PRICE</stp>
        <stp>[AutoPrice 28.xlsm]front!R518C16</stp>
        <tr r="P518" s="1"/>
      </tp>
      <tp>
        <v>104.04</v>
        <stp/>
        <stp>##V3_BDPV12</stp>
        <stp>XS0352065584 @bgn Corp</stp>
        <stp>LAST_PRICE</stp>
        <stp>[AutoPrice 28.xlsm]front!R404C16</stp>
        <tr r="P404" s="1"/>
      </tp>
      <tp>
        <v>116.139</v>
        <stp/>
        <stp>##V3_BDPV12</stp>
        <stp>XS0680904827 @bgn Corp</stp>
        <stp>LAST_PRICE</stp>
        <stp>[AutoPrice 28.xlsm]front!R732C16</stp>
        <tr r="P732" s="1"/>
      </tp>
      <tp>
        <v>110.146</v>
        <stp/>
        <stp>##V3_BDPV12</stp>
        <stp>XS0411602765 @bgn Corp</stp>
        <stp>LAST_PRICE</stp>
        <stp>[AutoPrice 28.xlsm]front!R872C16</stp>
        <tr r="P872" s="1"/>
      </tp>
      <tp>
        <v>115.02</v>
        <stp/>
        <stp>##V3_BDPV12</stp>
        <stp>XS0326230181 @bgn Corp</stp>
        <stp>LAST_PRICE</stp>
        <stp>[AutoPrice 28.xlsm]front!R948C16</stp>
        <tr r="P948" s="1"/>
      </tp>
      <tp>
        <v>107.449</v>
        <stp/>
        <stp>##V3_BDPV12</stp>
        <stp>XS0994991411 @bgn Corp</stp>
        <stp>LAST_PRICE</stp>
        <stp>[AutoPrice 28.xlsm]front!R351C16</stp>
        <tr r="P351" s="1"/>
      </tp>
      <tp>
        <v>104.949</v>
        <stp/>
        <stp>##V3_BDPV12</stp>
        <stp>XS1017833242 @bgn Corp</stp>
        <stp>LAST_PRICE</stp>
        <stp>[AutoPrice 28.xlsm]front!R936C16</stp>
        <tr r="P936" s="1"/>
      </tp>
      <tp>
        <v>103.73699999999999</v>
        <stp/>
        <stp>##V3_BDPV12</stp>
        <stp>XS0756457833 @bgn Corp</stp>
        <stp>LAST_PRICE</stp>
        <stp>[AutoPrice 28.xlsm]front!R825C16</stp>
        <tr r="P825" s="1"/>
      </tp>
      <tp>
        <v>102.44799999999999</v>
        <stp/>
        <stp>##V3_BDPV12</stp>
        <stp>XS1035001921 @bgn Corp</stp>
        <stp>LAST_PRICE</stp>
        <stp>[AutoPrice 28.xlsm]front!R804C16</stp>
        <tr r="P804" s="1"/>
      </tp>
      <tp>
        <v>104.489</v>
        <stp/>
        <stp>##V3_BDPV12</stp>
        <stp>XS1002933072 @bgn Corp</stp>
        <stp>LAST_PRICE</stp>
        <stp>[AutoPrice 28.xlsm]front!R974C16</stp>
        <tr r="P974" s="1"/>
      </tp>
      <tp>
        <v>116.066</v>
        <stp/>
        <stp>##V3_BDPV12</stp>
        <stp>XS0169888558 @bgn Corp</stp>
        <stp>LAST_PRICE</stp>
        <stp>[AutoPrice 28.xlsm]front!R747C16</stp>
        <tr r="P747" s="1"/>
      </tp>
      <tp>
        <v>130.94999999999999</v>
        <stp/>
        <stp>##V3_BDPV12</stp>
        <stp>XS0162869076 @bgn Corp</stp>
        <stp>LAST_PRICE</stp>
        <stp>[AutoPrice 28.xlsm]front!R699C16</stp>
        <tr r="P699" s="1"/>
      </tp>
      <tp>
        <v>3.9196045184375805</v>
        <stp/>
        <stp>##V3_BDPV12</stp>
        <stp>DE000A1PGPF8 @bgn  Corp</stp>
        <stp>risk_mid</stp>
        <stp>[AutoPrice 28.xlsm]front!R871C36</stp>
        <tr r="AJ871" s="1"/>
      </tp>
      <tp>
        <v>101.63</v>
        <stp/>
        <stp>##V3_BDPV12</stp>
        <stp>XS0857214968 @bgn Corp</stp>
        <stp>LAST_PRICE</stp>
        <stp>[AutoPrice 28.xlsm]front!R955C16</stp>
        <tr r="P955" s="1"/>
      </tp>
      <tp>
        <v>125.21299999999999</v>
        <stp/>
        <stp>##V3_BDPV12</stp>
        <stp>XS0426738976 @bgn Corp</stp>
        <stp>LAST_PRICE</stp>
        <stp>[AutoPrice 28.xlsm]front!R235C16</stp>
        <tr r="P235" s="1"/>
      </tp>
      <tp>
        <v>103.24299999999999</v>
        <stp/>
        <stp>##V3_BDPV12</stp>
        <stp>XS0782708456 @bgn Corp</stp>
        <stp>LAST_PRICE</stp>
        <stp>[AutoPrice 28.xlsm]front!R891C16</stp>
        <tr r="P891" s="1"/>
      </tp>
      <tp>
        <v>114.691</v>
        <stp/>
        <stp>##V3_BDPV12</stp>
        <stp>XS0953215349 @bgn Corp</stp>
        <stp>LAST_PRICE</stp>
        <stp>[AutoPrice 28.xlsm]front!R819C16</stp>
        <tr r="P819" s="1"/>
      </tp>
      <tp>
        <v>159.15799999999999</v>
        <stp/>
        <stp>##V3_BDPV12</stp>
        <stp>XS0161488498 @bgn Corp</stp>
        <stp>LAST_PRICE</stp>
        <stp>[AutoPrice 28.xlsm]front!R625C16</stp>
        <tr r="P625" s="1"/>
      </tp>
      <tp>
        <v>103.52800000000001</v>
        <stp/>
        <stp>##V3_BDPV12</stp>
        <stp>XS0795872901 @bgn Corp</stp>
        <stp>LAST_PRICE</stp>
        <stp>[AutoPrice 28.xlsm]front!R478C16</stp>
        <tr r="P478" s="1"/>
      </tp>
      <tp>
        <v>102.72499999999999</v>
        <stp/>
        <stp>##V3_BDPV12</stp>
        <stp>XS1041772986 @bgn Corp</stp>
        <stp>LAST_PRICE</stp>
        <stp>[AutoPrice 28.xlsm]front!R950C16</stp>
        <tr r="P950" s="1"/>
      </tp>
      <tp>
        <v>100.077</v>
        <stp/>
        <stp>##V3_BDPV12</stp>
        <stp>XS1038784119 @bgn Corp</stp>
        <stp>LAST_PRICE</stp>
        <stp>[AutoPrice 28.xlsm]front!R867C16</stp>
        <tr r="P867" s="1"/>
      </tp>
      <tp>
        <v>100.869</v>
        <stp/>
        <stp>##V3_BDPV12</stp>
        <stp>XS0909787300 @bgn Corp</stp>
        <stp>LAST_PRICE</stp>
        <stp>[AutoPrice 28.xlsm]front!R887C16</stp>
        <tr r="P887" s="1"/>
      </tp>
      <tp>
        <v>105.39</v>
        <stp/>
        <stp>##V3_BDPV12</stp>
        <stp>XS0235605853 @bgn Corp</stp>
        <stp>LAST_PRICE</stp>
        <stp>[AutoPrice 28.xlsm]front!R981C16</stp>
        <tr r="P981" s="1"/>
      </tp>
      <tp>
        <v>107.39700000000001</v>
        <stp/>
        <stp>##V3_BDPV12</stp>
        <stp>XS0500128326 @bgn Corp</stp>
        <stp>LAST_PRICE</stp>
        <stp>[AutoPrice 28.xlsm]front!R662C16</stp>
        <tr r="P662" s="1"/>
      </tp>
      <tp>
        <v>125.78100000000001</v>
        <stp/>
        <stp>##V3_BDPV12</stp>
        <stp>XS0478803355 @bgn Corp</stp>
        <stp>LAST_PRICE</stp>
        <stp>[AutoPrice 28.xlsm]front!R972C16</stp>
        <tr r="P972" s="1"/>
      </tp>
      <tp>
        <v>116.246</v>
        <stp/>
        <stp>##V3_BDPV12</stp>
        <stp>XS0494953820 @bgn Corp</stp>
        <stp>LAST_PRICE</stp>
        <stp>[AutoPrice 28.xlsm]front!R618C16</stp>
        <tr r="P618" s="1"/>
      </tp>
      <tp>
        <v>100.18</v>
        <stp/>
        <stp>##V3_BDPV12</stp>
        <stp>XS0643300717 @bgn Corp</stp>
        <stp>LAST_PRICE</stp>
        <stp>[AutoPrice 28.xlsm]front!R843C16</stp>
        <tr r="P843" s="1"/>
      </tp>
      <tp>
        <v>108.187</v>
        <stp/>
        <stp>##V3_BDPV12</stp>
        <stp>XS0470632646 @bgn Corp</stp>
        <stp>LAST_PRICE</stp>
        <stp>[AutoPrice 28.xlsm]front!R908C16</stp>
        <tr r="P908" s="1"/>
      </tp>
    </main>
    <main first="connect.rtdsub">
      <tp>
        <v>170.34649029663399</v>
        <stp/>
        <stp>EBOND_LDN|8508397</stp>
        <stp>-18562</stp>
        <stp>RMDS</stp>
        <stp/>
        <stp/>
        <tr r="AS1151" s="1"/>
      </tp>
      <tp>
        <v>175.07510107940001</v>
        <stp/>
        <stp>EBOND_LDN|8508397</stp>
        <stp>-18560</stp>
        <stp>RMDS</stp>
        <stp/>
        <stp/>
        <tr r="AR1151" s="1"/>
      </tp>
      <tp>
        <v>123.011632743869</v>
        <stp/>
        <stp>EBOND_LDN|8648273</stp>
        <stp>-18562</stp>
        <stp>RMDS</stp>
        <stp/>
        <stp/>
        <tr r="AS731" s="1"/>
      </tp>
      <tp>
        <v>128.76980739666001</v>
        <stp/>
        <stp>EBOND_LDN|8648273</stp>
        <stp>-18560</stp>
        <stp>RMDS</stp>
        <stp/>
        <stp/>
        <tr r="AR731" s="1"/>
      </tp>
      <tp>
        <v>98.000995750940007</v>
        <stp/>
        <stp>EBOND_LDN|9258112</stp>
        <stp>-18560</stp>
        <stp>RMDS</stp>
        <stp/>
        <stp/>
        <tr r="AR1161" s="1"/>
      </tp>
      <tp>
        <v>92.396663316943005</v>
        <stp/>
        <stp>EBOND_LDN|9258112</stp>
        <stp>-18562</stp>
        <stp>RMDS</stp>
        <stp/>
        <stp/>
        <tr r="AS1161" s="1"/>
      </tp>
      <tp>
        <v>75.136707265639004</v>
        <stp/>
        <stp>EBOND_LDN|9718556</stp>
        <stp>-18560</stp>
        <stp>RMDS</stp>
        <stp/>
        <stp/>
        <tr r="AR417" s="1"/>
      </tp>
      <tp>
        <v>69.702390068482003</v>
        <stp/>
        <stp>EBOND_LDN|9718556</stp>
        <stp>-18562</stp>
        <stp>RMDS</stp>
        <stp/>
        <stp/>
        <tr r="AS417" s="1"/>
      </tp>
      <tp>
        <v>-118.152080556076</v>
        <stp/>
        <stp>EBOND_LDN|2448343</stp>
        <stp>-18562</stp>
        <stp>RMDS</stp>
        <stp/>
        <stp/>
        <tr r="AS6" s="1"/>
      </tp>
      <tp>
        <v>87.038784288564003</v>
        <stp/>
        <stp>EBOND_LDN|2448343</stp>
        <stp>-18560</stp>
        <stp>RMDS</stp>
        <stp/>
        <stp/>
        <tr r="AR6" s="1"/>
      </tp>
      <tp>
        <v>84.798307142737002</v>
        <stp/>
        <stp>EBOND_LDN|9268931</stp>
        <stp>-18562</stp>
        <stp>RMDS</stp>
        <stp/>
        <stp/>
        <tr r="AS406" s="1"/>
      </tp>
      <tp>
        <v>89.590755438741994</v>
        <stp/>
        <stp>EBOND_LDN|9268931</stp>
        <stp>-18560</stp>
        <stp>RMDS</stp>
        <stp/>
        <stp/>
        <tr r="AR406" s="1"/>
      </tp>
      <tp>
        <v>137</v>
        <stp/>
        <stp>EBOND_LDN|2408427</stp>
        <stp>-18560</stp>
        <stp>RMDS</stp>
        <stp/>
        <stp/>
        <tr r="AR358" s="1"/>
      </tp>
      <tp>
        <v>122</v>
        <stp/>
        <stp>EBOND_LDN|2408427</stp>
        <stp>-18562</stp>
        <stp>RMDS</stp>
        <stp/>
        <stp/>
        <tr r="AS358" s="1"/>
      </tp>
      <tp>
        <v>30.077701638674998</v>
        <stp/>
        <stp>EBOND_LDN|8559632</stp>
        <stp>-18560</stp>
        <stp>RMDS</stp>
        <stp/>
        <stp/>
        <tr r="AR205" s="1"/>
      </tp>
      <tp>
        <v>-0.73165613377100003</v>
        <stp/>
        <stp>EBOND_LDN|8559632</stp>
        <stp>-18562</stp>
        <stp>RMDS</stp>
        <stp/>
        <stp/>
        <tr r="AS205" s="1"/>
      </tp>
      <tp>
        <v>52.766944156335001</v>
        <stp/>
        <stp>EBOND_LDN|9019536</stp>
        <stp>-18560</stp>
        <stp>RMDS</stp>
        <stp/>
        <stp/>
        <tr r="AR509" s="1"/>
      </tp>
      <tp>
        <v>33.548729201733998</v>
        <stp/>
        <stp>EBOND_LDN|9019536</stp>
        <stp>-18562</stp>
        <stp>RMDS</stp>
        <stp/>
        <stp/>
        <tr r="AS509" s="1"/>
      </tp>
    </main>
    <main first="bloomberg.rtd">
      <tp t="s">
        <v>#N/A Real Time</v>
        <stp/>
        <stp>##V3_BDPV12</stp>
        <stp>US345397VU41 @CBKG Corp</stp>
        <stp>ask</stp>
        <stp>[AutoPrice 28.xlsm]front!R806C13</stp>
        <tr r="M806" s="1"/>
      </tp>
    </main>
    <main first="connect.rtdsub">
      <tp t="s">
        <v>m</v>
        <stp/>
        <stp>EBOND_LDN|9669609</stp>
        <stp>-20268</stp>
        <stp>RMDS</stp>
        <stp/>
        <stp/>
        <tr r="I258" s="1"/>
      </tp>
      <tp t="s">
        <v>0.5</v>
        <stp/>
        <stp>EBOND_LDN|9669609</stp>
        <stp>-20270</stp>
        <stp>RMDS</stp>
        <stp/>
        <stp/>
        <tr r="J258" s="1"/>
      </tp>
      <tp t="s">
        <v>on</v>
        <stp/>
        <stp>EBOND_LDN|9669609</stp>
        <stp>-20271</stp>
        <stp>RMDS</stp>
        <stp/>
        <stp/>
        <tr r="K258" s="1"/>
      </tp>
      <tp t="s">
        <v>b</v>
        <stp/>
        <stp>EBOND_LDN|8279978</stp>
        <stp>-20268</stp>
        <stp>RMDS</stp>
        <stp/>
        <stp/>
        <tr r="I1141" s="1"/>
      </tp>
      <tp t="s">
        <v>on</v>
        <stp/>
        <stp>EBOND_LDN|8279978</stp>
        <stp>-20271</stp>
        <stp>RMDS</stp>
        <stp/>
        <stp/>
        <tr r="K1141" s="1"/>
      </tp>
      <tp t="s">
        <v>.3</v>
        <stp/>
        <stp>EBOND_LDN|8279978</stp>
        <stp>-20270</stp>
        <stp>RMDS</stp>
        <stp/>
        <stp/>
        <tr r="J1141" s="1"/>
      </tp>
      <tp t="s">
        <v>m</v>
        <stp/>
        <stp>EBOND_LDN|8978728</stp>
        <stp>-20268</stp>
        <stp>RMDS</stp>
        <stp/>
        <stp/>
        <tr r="I257" s="1"/>
      </tp>
      <tp t="s">
        <v>on</v>
        <stp/>
        <stp>EBOND_LDN|8978728</stp>
        <stp>-20271</stp>
        <stp>RMDS</stp>
        <stp/>
        <stp/>
        <tr r="K257" s="1"/>
      </tp>
      <tp t="s">
        <v>0.25</v>
        <stp/>
        <stp>EBOND_LDN|8978728</stp>
        <stp>-20270</stp>
        <stp>RMDS</stp>
        <stp/>
        <stp/>
        <tr r="J257" s="1"/>
      </tp>
      <tp>
        <v>55.67662273517</v>
        <stp/>
        <stp>EBOND_LDN|8802197</stp>
        <stp>-18562</stp>
        <stp>RMDS</stp>
        <stp/>
        <stp/>
        <tr r="AS786" s="1"/>
      </tp>
      <tp>
        <v>59.342876999274999</v>
        <stp/>
        <stp>EBOND_LDN|8802197</stp>
        <stp>-18560</stp>
        <stp>RMDS</stp>
        <stp/>
        <stp/>
        <tr r="AR786" s="1"/>
      </tp>
      <tp>
        <v>26.928736588273999</v>
        <stp/>
        <stp>EBOND_LDN|4322815</stp>
        <stp>-18560</stp>
        <stp>RMDS</stp>
        <stp/>
        <stp/>
        <tr r="AR590" s="1"/>
      </tp>
      <tp>
        <v>19.410166254372999</v>
        <stp/>
        <stp>EBOND_LDN|4322815</stp>
        <stp>-18562</stp>
        <stp>RMDS</stp>
        <stp/>
        <stp/>
        <tr r="AS590" s="1"/>
      </tp>
      <tp t="s">
        <v>on</v>
        <stp/>
        <stp>EBOND_LDN|6895456</stp>
        <stp>-20271</stp>
        <stp>RMDS</stp>
        <stp/>
        <stp/>
        <tr r="K630" s="1"/>
      </tp>
      <tp t="s">
        <v>.15</v>
        <stp/>
        <stp>EBOND_LDN|6895456</stp>
        <stp>-20270</stp>
        <stp>RMDS</stp>
        <stp/>
        <stp/>
        <tr r="J630" s="1"/>
      </tp>
      <tp t="s">
        <v>b</v>
        <stp/>
        <stp>EBOND_LDN|6895456</stp>
        <stp>-20268</stp>
        <stp>RMDS</stp>
        <stp/>
        <stp/>
        <tr r="I630" s="1"/>
      </tp>
      <tp>
        <v>101.207901133067</v>
        <stp/>
        <stp>EBOND_LDN|8512936</stp>
        <stp>-18560</stp>
        <stp>RMDS</stp>
        <stp/>
        <stp/>
        <tr r="AR228" s="1"/>
      </tp>
      <tp>
        <v>88.388585331596005</v>
        <stp/>
        <stp>EBOND_LDN|8512936</stp>
        <stp>-18562</stp>
        <stp>RMDS</stp>
        <stp/>
        <stp/>
        <tr r="AS228" s="1"/>
      </tp>
      <tp t="s">
        <v>.1</v>
        <stp/>
        <stp>EBOND_LDN|8494246</stp>
        <stp>-20270</stp>
        <stp>RMDS</stp>
        <stp/>
        <stp/>
        <tr r="J811" s="1"/>
      </tp>
      <tp t="s">
        <v>.25</v>
        <stp/>
        <stp>EBOND_LDN|9464349</stp>
        <stp>-20270</stp>
        <stp>RMDS</stp>
        <stp/>
        <stp/>
        <tr r="J691" s="1"/>
      </tp>
      <tp t="s">
        <v>on</v>
        <stp/>
        <stp>EBOND_LDN|8494246</stp>
        <stp>-20271</stp>
        <stp>RMDS</stp>
        <stp/>
        <stp/>
        <tr r="K811" s="1"/>
      </tp>
      <tp t="s">
        <v>on</v>
        <stp/>
        <stp>EBOND_LDN|9464349</stp>
        <stp>-20271</stp>
        <stp>RMDS</stp>
        <stp/>
        <stp/>
        <tr r="K691" s="1"/>
      </tp>
      <tp t="s">
        <v>b</v>
        <stp/>
        <stp>EBOND_LDN|8494246</stp>
        <stp>-20268</stp>
        <stp>RMDS</stp>
        <stp/>
        <stp/>
        <tr r="I811" s="1"/>
      </tp>
      <tp t="s">
        <v>b</v>
        <stp/>
        <stp>EBOND_LDN|9464349</stp>
        <stp>-20268</stp>
        <stp>RMDS</stp>
        <stp/>
        <stp/>
        <tr r="I691" s="1"/>
      </tp>
      <tp>
        <v>184.248503338207</v>
        <stp/>
        <stp>EBOND_LDN|8353712</stp>
        <stp>-18560</stp>
        <stp>RMDS</stp>
        <stp/>
        <stp/>
        <tr r="AR329" s="1"/>
      </tp>
      <tp>
        <v>174.77066713457799</v>
        <stp/>
        <stp>EBOND_LDN|8353712</stp>
        <stp>-18562</stp>
        <stp>RMDS</stp>
        <stp/>
        <stp/>
        <tr r="AS329" s="1"/>
      </tp>
      <tp t="s">
        <v>on</v>
        <stp/>
        <stp>EBOND_LDN|8574488</stp>
        <stp>-20271</stp>
        <stp>RMDS</stp>
        <stp/>
        <stp/>
        <tr r="K458" s="1"/>
      </tp>
      <tp t="s">
        <v>.5</v>
        <stp/>
        <stp>EBOND_LDN|8574488</stp>
        <stp>-20270</stp>
        <stp>RMDS</stp>
        <stp/>
        <stp/>
        <tr r="J458" s="1"/>
      </tp>
      <tp t="s">
        <v>b</v>
        <stp/>
        <stp>EBOND_LDN|8574488</stp>
        <stp>-20268</stp>
        <stp>RMDS</stp>
        <stp/>
        <stp/>
        <tr r="I458" s="1"/>
      </tp>
      <tp>
        <v>140.99999999999099</v>
        <stp/>
        <stp>EBOND_LDN|7743473</stp>
        <stp>-18562</stp>
        <stp>RMDS</stp>
        <stp/>
        <stp/>
        <tr r="AS248" s="1"/>
      </tp>
      <tp>
        <v>150.999999999968</v>
        <stp/>
        <stp>EBOND_LDN|7743473</stp>
        <stp>-18560</stp>
        <stp>RMDS</stp>
        <stp/>
        <stp/>
        <tr r="AR248" s="1"/>
      </tp>
      <tp>
        <v>215.43037937832301</v>
        <stp/>
        <stp>EBOND_LDN|7053672</stp>
        <stp>-18560</stp>
        <stp>RMDS</stp>
        <stp/>
        <stp/>
        <tr r="AR100" s="1"/>
      </tp>
      <tp>
        <v>123.662902215849</v>
        <stp/>
        <stp>EBOND_LDN|8333974</stp>
        <stp>-18562</stp>
        <stp>RMDS</stp>
        <stp/>
        <stp/>
        <tr r="AS265" s="1"/>
      </tp>
      <tp>
        <v>191.32284664972099</v>
        <stp/>
        <stp>EBOND_LDN|7053672</stp>
        <stp>-18562</stp>
        <stp>RMDS</stp>
        <stp/>
        <stp/>
        <tr r="AS100" s="1"/>
      </tp>
      <tp>
        <v>130.84472147663001</v>
        <stp/>
        <stp>EBOND_LDN|8333974</stp>
        <stp>-18560</stp>
        <stp>RMDS</stp>
        <stp/>
        <stp/>
        <tr r="AR265" s="1"/>
      </tp>
      <tp>
        <v>74.560528930529998</v>
        <stp/>
        <stp>EBOND_LDN|2223205</stp>
        <stp>-18560</stp>
        <stp>RMDS</stp>
        <stp/>
        <stp/>
        <tr r="AR747" s="1"/>
      </tp>
      <tp>
        <v>68.715630088904007</v>
        <stp/>
        <stp>EBOND_LDN|2223205</stp>
        <stp>-18562</stp>
        <stp>RMDS</stp>
        <stp/>
        <stp/>
        <tr r="AS747" s="1"/>
      </tp>
      <tp t="s">
        <v>on</v>
        <stp/>
        <stp>EBOND_LDN|6094216</stp>
        <stp>-20271</stp>
        <stp>RMDS</stp>
        <stp/>
        <stp/>
        <tr r="K550" s="1"/>
      </tp>
      <tp t="s">
        <v>.75</v>
        <stp/>
        <stp>EBOND_LDN|6094216</stp>
        <stp>-20270</stp>
        <stp>RMDS</stp>
        <stp/>
        <stp/>
        <tr r="J550" s="1"/>
      </tp>
      <tp>
        <v>50.176259363279001</v>
        <stp/>
        <stp>EBOND_LDN|3333684</stp>
        <stp>-18560</stp>
        <stp>RMDS</stp>
        <stp/>
        <stp/>
        <tr r="AR456" s="1"/>
      </tp>
      <tp>
        <v>30.798197655060999</v>
        <stp/>
        <stp>EBOND_LDN|3333684</stp>
        <stp>-18562</stp>
        <stp>RMDS</stp>
        <stp/>
        <stp/>
        <tr r="AS456" s="1"/>
      </tp>
      <tp t="s">
        <v>m</v>
        <stp/>
        <stp>EBOND_LDN|6094216</stp>
        <stp>-20268</stp>
        <stp>RMDS</stp>
        <stp/>
        <stp/>
        <tr r="I550" s="1"/>
      </tp>
      <tp t="s">
        <v>m</v>
        <stp/>
        <stp>EBOND_LDN|8497556</stp>
        <stp>-20268</stp>
        <stp>RMDS</stp>
        <stp/>
        <stp/>
        <tr r="I61" s="1"/>
      </tp>
      <tp t="s">
        <v>on</v>
        <stp/>
        <stp>EBOND_LDN|8497556</stp>
        <stp>-20271</stp>
        <stp>RMDS</stp>
        <stp/>
        <stp/>
        <tr r="K61" s="1"/>
      </tp>
      <tp t="s">
        <v>.9</v>
        <stp/>
        <stp>EBOND_LDN|8497556</stp>
        <stp>-20270</stp>
        <stp>RMDS</stp>
        <stp/>
        <stp/>
        <tr r="J61" s="1"/>
      </tp>
      <tp>
        <v>121.710867727588</v>
        <stp/>
        <stp>EBOND_LDN|9610836</stp>
        <stp>-18562</stp>
        <stp>RMDS</stp>
        <stp/>
        <stp/>
        <tr r="AS870" s="1"/>
      </tp>
      <tp>
        <v>138.27532246542401</v>
        <stp/>
        <stp>EBOND_LDN|9610836</stp>
        <stp>-18560</stp>
        <stp>RMDS</stp>
        <stp/>
        <stp/>
        <tr r="AR870" s="1"/>
      </tp>
      <tp>
        <v>439.10887932223699</v>
        <stp/>
        <stp>EBOND_LDN|5760131</stp>
        <stp>-18562</stp>
        <stp>RMDS</stp>
        <stp/>
        <stp/>
        <tr r="AS1271" s="1"/>
      </tp>
      <tp>
        <v>478.70807567333202</v>
        <stp/>
        <stp>EBOND_LDN|5760131</stp>
        <stp>-18560</stp>
        <stp>RMDS</stp>
        <stp/>
        <stp/>
        <tr r="AR1271" s="1"/>
      </tp>
      <tp>
        <v>218.046323190831</v>
        <stp/>
        <stp>EBOND_LDN|3821885</stp>
        <stp>-18562</stp>
        <stp>RMDS</stp>
        <stp/>
        <stp/>
        <tr r="AS128" s="1"/>
      </tp>
      <tp>
        <v>321.883736893356</v>
        <stp/>
        <stp>EBOND_LDN|3821885</stp>
        <stp>-18560</stp>
        <stp>RMDS</stp>
        <stp/>
        <stp/>
        <tr r="AR128" s="1"/>
      </tp>
      <tp t="s">
        <v>m</v>
        <stp/>
        <stp>EBOND_LDN|8966389</stp>
        <stp>-20268</stp>
        <stp>RMDS</stp>
        <stp/>
        <stp/>
        <tr r="I39" s="1"/>
      </tp>
      <tp t="s">
        <v>on</v>
        <stp/>
        <stp>EBOND_LDN|8966389</stp>
        <stp>-20271</stp>
        <stp>RMDS</stp>
        <stp/>
        <stp/>
        <tr r="K39" s="1"/>
      </tp>
      <tp t="s">
        <v>1</v>
        <stp/>
        <stp>EBOND_LDN|8966389</stp>
        <stp>-20270</stp>
        <stp>RMDS</stp>
        <stp/>
        <stp/>
        <tr r="J39" s="1"/>
      </tp>
      <tp>
        <v>11.829229208316001</v>
        <stp/>
        <stp>EBOND_LDN|6441983</stp>
        <stp>-18562</stp>
        <stp>RMDS</stp>
        <stp/>
        <stp/>
        <tr r="AS158" s="1"/>
      </tp>
      <tp>
        <v>36.463927624877002</v>
        <stp/>
        <stp>EBOND_LDN|6441983</stp>
        <stp>-18560</stp>
        <stp>RMDS</stp>
        <stp/>
        <stp/>
        <tr r="AR158" s="1"/>
      </tp>
      <tp>
        <v>88.792180177378</v>
        <stp/>
        <stp>EBOND_LDN|8031664</stp>
        <stp>-18560</stp>
        <stp>RMDS</stp>
        <stp/>
        <stp/>
        <tr r="AR1072" s="1"/>
      </tp>
      <tp>
        <v>79.576209756970002</v>
        <stp/>
        <stp>EBOND_LDN|8031664</stp>
        <stp>-18562</stp>
        <stp>RMDS</stp>
        <stp/>
        <stp/>
        <tr r="AS1072" s="1"/>
      </tp>
      <tp t="s">
        <v>on</v>
        <stp/>
        <stp>EBOND_LDN|3596546</stp>
        <stp>-20271</stp>
        <stp>RMDS</stp>
        <stp/>
        <stp/>
        <tr r="K145" s="1"/>
      </tp>
      <tp t="s">
        <v>1</v>
        <stp/>
        <stp>EBOND_LDN|3596546</stp>
        <stp>-20270</stp>
        <stp>RMDS</stp>
        <stp/>
        <stp/>
        <tr r="J145" s="1"/>
      </tp>
      <tp t="s">
        <v>.2</v>
        <stp/>
        <stp>EBOND_LDN|7386157</stp>
        <stp>-20270</stp>
        <stp>RMDS</stp>
        <stp/>
        <stp/>
        <tr r="J585" s="1"/>
      </tp>
      <tp t="s">
        <v>on</v>
        <stp/>
        <stp>EBOND_LDN|7386157</stp>
        <stp>-20271</stp>
        <stp>RMDS</stp>
        <stp/>
        <stp/>
        <tr r="K585" s="1"/>
      </tp>
      <tp t="s">
        <v>s</v>
        <stp/>
        <stp>EBOND_LDN|3596546</stp>
        <stp>-20268</stp>
        <stp>RMDS</stp>
        <stp/>
        <stp/>
        <tr r="I145" s="1"/>
      </tp>
      <tp t="s">
        <v>m</v>
        <stp/>
        <stp>EBOND_LDN|7386157</stp>
        <stp>-20268</stp>
        <stp>RMDS</stp>
        <stp/>
        <stp/>
        <tr r="I585" s="1"/>
      </tp>
      <tp>
        <v>221.21018839210899</v>
        <stp/>
        <stp>EBOND_LDN|6171200</stp>
        <stp>-18562</stp>
        <stp>RMDS</stp>
        <stp/>
        <stp/>
        <tr r="AS133" s="1"/>
      </tp>
      <tp>
        <v>254.19967515583201</v>
        <stp/>
        <stp>EBOND_LDN|6171200</stp>
        <stp>-18560</stp>
        <stp>RMDS</stp>
        <stp/>
        <stp/>
        <tr r="AR133" s="1"/>
      </tp>
      <tp t="s">
        <v>b</v>
        <stp/>
        <stp>EBOND_LDN|9281017</stp>
        <stp>-20268</stp>
        <stp>RMDS</stp>
        <stp/>
        <stp/>
        <tr r="I471" s="1"/>
      </tp>
      <tp t="s">
        <v>on</v>
        <stp/>
        <stp>EBOND_LDN|9281017</stp>
        <stp>-20271</stp>
        <stp>RMDS</stp>
        <stp/>
        <stp/>
        <tr r="K471" s="1"/>
      </tp>
      <tp t="s">
        <v>.8</v>
        <stp/>
        <stp>EBOND_LDN|9281017</stp>
        <stp>-20270</stp>
        <stp>RMDS</stp>
        <stp/>
        <stp/>
        <tr r="J471" s="1"/>
      </tp>
      <tp>
        <v>0</v>
        <stp/>
        <stp>EBOND_LDN|6076950</stp>
        <stp>-18562</stp>
        <stp>RMDS</stp>
        <stp/>
        <stp/>
        <tr r="AS296" s="1"/>
      </tp>
      <tp>
        <v>0</v>
        <stp/>
        <stp>EBOND_LDN|6076950</stp>
        <stp>-18560</stp>
        <stp>RMDS</stp>
        <stp/>
        <stp/>
        <tr r="AR296" s="1"/>
      </tp>
      <tp>
        <v>41.831088947540003</v>
        <stp/>
        <stp>EBOND_LDN|7826815</stp>
        <stp>-18562</stp>
        <stp>RMDS</stp>
        <stp/>
        <stp/>
        <tr r="AS268" s="1"/>
      </tp>
      <tp>
        <v>53.663862931525998</v>
        <stp/>
        <stp>EBOND_LDN|7826815</stp>
        <stp>-18560</stp>
        <stp>RMDS</stp>
        <stp/>
        <stp/>
        <tr r="AR268" s="1"/>
      </tp>
      <tp t="s">
        <v>m</v>
        <stp/>
        <stp>EBOND_LDN|9981407</stp>
        <stp>-20268</stp>
        <stp>RMDS</stp>
        <stp/>
        <stp/>
        <tr r="I1025" s="1"/>
      </tp>
      <tp t="s">
        <v>on</v>
        <stp/>
        <stp>EBOND_LDN|9981407</stp>
        <stp>-20271</stp>
        <stp>RMDS</stp>
        <stp/>
        <stp/>
        <tr r="K1025" s="1"/>
      </tp>
      <tp t="s">
        <v>.5</v>
        <stp/>
        <stp>EBOND_LDN|9981407</stp>
        <stp>-20270</stp>
        <stp>RMDS</stp>
        <stp/>
        <stp/>
        <tr r="J1025" s="1"/>
      </tp>
      <tp t="s">
        <v>b</v>
        <stp/>
        <stp>EBOND_LDN|5391666</stp>
        <stp>-20268</stp>
        <stp>RMDS</stp>
        <stp/>
        <stp/>
        <tr r="I21" s="1"/>
      </tp>
      <tp t="s">
        <v>on</v>
        <stp/>
        <stp>EBOND_LDN|5391666</stp>
        <stp>-20271</stp>
        <stp>RMDS</stp>
        <stp/>
        <stp/>
        <tr r="K21" s="1"/>
      </tp>
      <tp>
        <v>124.166019174309</v>
        <stp/>
        <stp>EBOND_LDN|2016066</stp>
        <stp>-18560</stp>
        <stp>RMDS</stp>
        <stp/>
        <stp/>
        <tr r="AR608" s="1"/>
      </tp>
      <tp t="s">
        <v>.15</v>
        <stp/>
        <stp>EBOND_LDN|5391666</stp>
        <stp>-20270</stp>
        <stp>RMDS</stp>
        <stp/>
        <stp/>
        <tr r="J21" s="1"/>
      </tp>
      <tp>
        <v>118.708526143768</v>
        <stp/>
        <stp>EBOND_LDN|2016066</stp>
        <stp>-18562</stp>
        <stp>RMDS</stp>
        <stp/>
        <stp/>
        <tr r="AS608" s="1"/>
      </tp>
      <tp t="s">
        <v>on</v>
        <stp/>
        <stp>EBOND_LDN|8181867</stp>
        <stp>-20271</stp>
        <stp>RMDS</stp>
        <stp/>
        <stp/>
        <tr r="K341" s="1"/>
      </tp>
      <tp t="s">
        <v>0.1</v>
        <stp/>
        <stp>EBOND_LDN|8181867</stp>
        <stp>-20270</stp>
        <stp>RMDS</stp>
        <stp/>
        <stp/>
        <tr r="J341" s="1"/>
      </tp>
      <tp t="s">
        <v>m</v>
        <stp/>
        <stp>EBOND_LDN|8181867</stp>
        <stp>-20268</stp>
        <stp>RMDS</stp>
        <stp/>
        <stp/>
        <tr r="I341" s="1"/>
      </tp>
      <tp t="s">
        <v>1</v>
        <stp/>
        <stp>EBOND_LDN|3581557</stp>
        <stp>-20270</stp>
        <stp>RMDS</stp>
        <stp/>
        <stp/>
        <tr r="J93" s="1"/>
      </tp>
      <tp t="s">
        <v>on</v>
        <stp/>
        <stp>EBOND_LDN|3581557</stp>
        <stp>-20271</stp>
        <stp>RMDS</stp>
        <stp/>
        <stp/>
        <tr r="K93" s="1"/>
      </tp>
      <tp>
        <v>200.286621806836</v>
        <stp/>
        <stp>EBOND_LDN|5246333</stp>
        <stp>-18562</stp>
        <stp>RMDS</stp>
        <stp/>
        <stp/>
        <tr r="AS40" s="1"/>
      </tp>
      <tp>
        <v>244.70015941369601</v>
        <stp/>
        <stp>EBOND_LDN|5246333</stp>
        <stp>-18560</stp>
        <stp>RMDS</stp>
        <stp/>
        <stp/>
        <tr r="AR40" s="1"/>
      </tp>
      <tp t="s">
        <v>m</v>
        <stp/>
        <stp>EBOND_LDN|3581557</stp>
        <stp>-20268</stp>
        <stp>RMDS</stp>
        <stp/>
        <stp/>
        <tr r="I93" s="1"/>
      </tp>
      <tp>
        <v>0</v>
        <stp/>
        <stp>EBOND_LDN|7376290</stp>
        <stp>-18560</stp>
        <stp>RMDS</stp>
        <stp/>
        <stp/>
        <tr r="AR242" s="1"/>
      </tp>
      <tp t="s">
        <v>m</v>
        <stp/>
        <stp>EBOND_LDN|6171328</stp>
        <stp>-20268</stp>
        <stp>RMDS</stp>
        <stp/>
        <stp/>
        <tr r="I816" s="1"/>
      </tp>
      <tp>
        <v>0</v>
        <stp/>
        <stp>EBOND_LDN|7376290</stp>
        <stp>-18562</stp>
        <stp>RMDS</stp>
        <stp/>
        <stp/>
        <tr r="AS242" s="1"/>
      </tp>
      <tp>
        <v>169.57837723651099</v>
        <stp/>
        <stp>EBOND_LDN|2016626</stp>
        <stp>-18560</stp>
        <stp>RMDS</stp>
        <stp/>
        <stp/>
        <tr r="AR105" s="1"/>
      </tp>
      <tp t="s">
        <v>on</v>
        <stp/>
        <stp>EBOND_LDN|6171328</stp>
        <stp>-20271</stp>
        <stp>RMDS</stp>
        <stp/>
        <stp/>
        <tr r="K816" s="1"/>
      </tp>
      <tp>
        <v>153.87620043373499</v>
        <stp/>
        <stp>EBOND_LDN|2016626</stp>
        <stp>-18562</stp>
        <stp>RMDS</stp>
        <stp/>
        <stp/>
        <tr r="AS105" s="1"/>
      </tp>
      <tp t="s">
        <v>0.4</v>
        <stp/>
        <stp>EBOND_LDN|6171328</stp>
        <stp>-20270</stp>
        <stp>RMDS</stp>
        <stp/>
        <stp/>
        <tr r="J816" s="1"/>
      </tp>
      <tp t="s">
        <v>b</v>
        <stp/>
        <stp>EBOND_LDN|8180367</stp>
        <stp>-20268</stp>
        <stp>RMDS</stp>
        <stp/>
        <stp/>
        <tr r="I309" s="1"/>
      </tp>
      <tp t="s">
        <v>on</v>
        <stp/>
        <stp>EBOND_LDN|8180367</stp>
        <stp>-20271</stp>
        <stp>RMDS</stp>
        <stp/>
        <stp/>
        <tr r="K309" s="1"/>
      </tp>
      <tp t="s">
        <v>0.2</v>
        <stp/>
        <stp>EBOND_LDN|8180367</stp>
        <stp>-20270</stp>
        <stp>RMDS</stp>
        <stp/>
        <stp/>
        <tr r="J309" s="1"/>
      </tp>
      <tp t="s">
        <v>bbb</v>
        <stp/>
        <stp>EBOND_LDN|8480197</stp>
        <stp>-20268</stp>
        <stp>RMDS</stp>
        <stp/>
        <stp/>
        <tr r="I484" s="1"/>
      </tp>
      <tp t="s">
        <v>on</v>
        <stp/>
        <stp>EBOND_LDN|8480197</stp>
        <stp>-20271</stp>
        <stp>RMDS</stp>
        <stp/>
        <stp/>
        <tr r="K484" s="1"/>
      </tp>
      <tp t="s">
        <v>.8</v>
        <stp/>
        <stp>EBOND_LDN|8480197</stp>
        <stp>-20270</stp>
        <stp>RMDS</stp>
        <stp/>
        <stp/>
        <tr r="J484" s="1"/>
      </tp>
      <tp>
        <v>74.904782868832001</v>
        <stp/>
        <stp>EBOND_LDN|8857742</stp>
        <stp>-18562</stp>
        <stp>RMDS</stp>
        <stp/>
        <stp/>
        <tr r="AS303" s="1"/>
      </tp>
      <tp>
        <v>81.599057918542997</v>
        <stp/>
        <stp>EBOND_LDN|8857742</stp>
        <stp>-18560</stp>
        <stp>RMDS</stp>
        <stp/>
        <stp/>
        <tr r="AR303" s="1"/>
      </tp>
      <tp>
        <v>108.738828201441</v>
        <stp/>
        <stp>EBOND_LDN|3667141</stp>
        <stp>-18560</stp>
        <stp>RMDS</stp>
        <stp/>
        <stp/>
        <tr r="AR1019" s="1"/>
      </tp>
      <tp>
        <v>82.845761062429006</v>
        <stp/>
        <stp>EBOND_LDN|3667141</stp>
        <stp>-18562</stp>
        <stp>RMDS</stp>
        <stp/>
        <stp/>
        <tr r="AS1019" s="1"/>
      </tp>
      <tp t="s">
        <v>bb</v>
        <stp/>
        <stp>EBOND_LDN|8490966</stp>
        <stp>-20268</stp>
        <stp>RMDS</stp>
        <stp/>
        <stp/>
        <tr r="I1159" s="1"/>
      </tp>
      <tp t="s">
        <v>.3</v>
        <stp/>
        <stp>EBOND_LDN|8490966</stp>
        <stp>-20270</stp>
        <stp>RMDS</stp>
        <stp/>
        <stp/>
        <tr r="J1159" s="1"/>
      </tp>
      <tp t="s">
        <v>on</v>
        <stp/>
        <stp>EBOND_LDN|8490966</stp>
        <stp>-20271</stp>
        <stp>RMDS</stp>
        <stp/>
        <stp/>
        <tr r="K1159" s="1"/>
      </tp>
      <tp t="s">
        <v>on</v>
        <stp/>
        <stp>EBOND_LDN|7980187</stp>
        <stp>-20271</stp>
        <stp>RMDS</stp>
        <stp/>
        <stp/>
        <tr r="K203" s="1"/>
      </tp>
      <tp t="s">
        <v>.8</v>
        <stp/>
        <stp>EBOND_LDN|7980187</stp>
        <stp>-20270</stp>
        <stp>RMDS</stp>
        <stp/>
        <stp/>
        <tr r="J203" s="1"/>
      </tp>
      <tp>
        <v>75.420968656637001</v>
        <stp/>
        <stp>EBOND_LDN|7367141</stp>
        <stp>-18560</stp>
        <stp>RMDS</stp>
        <stp/>
        <stp/>
        <tr r="AR27" s="1"/>
      </tp>
      <tp>
        <v>69.530767304156996</v>
        <stp/>
        <stp>EBOND_LDN|7367141</stp>
        <stp>-18562</stp>
        <stp>RMDS</stp>
        <stp/>
        <stp/>
        <tr r="AS27" s="1"/>
      </tp>
      <tp t="s">
        <v>b</v>
        <stp/>
        <stp>EBOND_LDN|7980187</stp>
        <stp>-20268</stp>
        <stp>RMDS</stp>
        <stp/>
        <stp/>
        <tr r="I203" s="1"/>
      </tp>
      <tp>
        <v>37.345603209476003</v>
        <stp/>
        <stp>EBOND_LDN|7367311</stp>
        <stp>-18560</stp>
        <stp>RMDS</stp>
        <stp/>
        <stp/>
        <tr r="AR267" s="1"/>
      </tp>
      <tp>
        <v>29.613734541296001</v>
        <stp/>
        <stp>EBOND_LDN|7367311</stp>
        <stp>-18562</stp>
        <stp>RMDS</stp>
        <stp/>
        <stp/>
        <tr r="AS267" s="1"/>
      </tp>
      <tp>
        <v>141.443770769031</v>
        <stp/>
        <stp>EBOND_LDN|8234024</stp>
        <stp>-18562</stp>
        <stp>RMDS</stp>
        <stp/>
        <stp/>
        <tr r="AS1003" s="1"/>
      </tp>
      <tp>
        <v>155.23326720032799</v>
        <stp/>
        <stp>EBOND_LDN|8234024</stp>
        <stp>-18560</stp>
        <stp>RMDS</stp>
        <stp/>
        <stp/>
        <tr r="AR1003" s="1"/>
      </tp>
      <tp>
        <v>177.02378324276401</v>
        <stp/>
        <stp>EBOND_LDN|6234524</stp>
        <stp>-18562</stp>
        <stp>RMDS</stp>
        <stp/>
        <stp/>
        <tr r="AS1076" s="1"/>
      </tp>
      <tp>
        <v>184.00484256067901</v>
        <stp/>
        <stp>EBOND_LDN|6234524</stp>
        <stp>-18560</stp>
        <stp>RMDS</stp>
        <stp/>
        <stp/>
        <tr r="AR1076" s="1"/>
      </tp>
      <tp t="s">
        <v>m</v>
        <stp/>
        <stp>EBOND_LDN|3393266</stp>
        <stp>-20268</stp>
        <stp>RMDS</stp>
        <stp/>
        <stp/>
        <tr r="I47" s="1"/>
      </tp>
      <tp t="s">
        <v>on</v>
        <stp/>
        <stp>EBOND_LDN|3393266</stp>
        <stp>-20271</stp>
        <stp>RMDS</stp>
        <stp/>
        <stp/>
        <tr r="K47" s="1"/>
      </tp>
      <tp t="s">
        <v>.12</v>
        <stp/>
        <stp>EBOND_LDN|3393266</stp>
        <stp>-20270</stp>
        <stp>RMDS</stp>
        <stp/>
        <stp/>
        <tr r="J47" s="1"/>
      </tp>
      <tp>
        <v>68.642275644557003</v>
        <stp/>
        <stp>EBOND_LDN|9075030</stp>
        <stp>-18560</stp>
        <stp>RMDS</stp>
        <stp/>
        <stp/>
        <tr r="AR374" s="1"/>
      </tp>
      <tp>
        <v>62.267366397034998</v>
        <stp/>
        <stp>EBOND_LDN|9075030</stp>
        <stp>-18562</stp>
        <stp>RMDS</stp>
        <stp/>
        <stp/>
        <tr r="AS374" s="1"/>
      </tp>
      <tp t="s">
        <v>.25</v>
        <stp/>
        <stp>EBOND_LDN|8862609</stp>
        <stp>-20270</stp>
        <stp>RMDS</stp>
        <stp/>
        <stp/>
        <tr r="J445" s="1"/>
      </tp>
      <tp t="s">
        <v>on</v>
        <stp/>
        <stp>EBOND_LDN|8862609</stp>
        <stp>-20271</stp>
        <stp>RMDS</stp>
        <stp/>
        <stp/>
        <tr r="K445" s="1"/>
      </tp>
      <tp t="s">
        <v>m</v>
        <stp/>
        <stp>EBOND_LDN|8862609</stp>
        <stp>-20268</stp>
        <stp>RMDS</stp>
        <stp/>
        <stp/>
        <tr r="I445" s="1"/>
      </tp>
      <tp>
        <v>78.452695277692001</v>
        <stp/>
        <stp>EBOND_LDN|5975860</stp>
        <stp>-18560</stp>
        <stp>RMDS</stp>
        <stp/>
        <stp/>
        <tr r="AR1114" s="1"/>
      </tp>
      <tp>
        <v>68.405845696892996</v>
        <stp/>
        <stp>EBOND_LDN|5975860</stp>
        <stp>-18562</stp>
        <stp>RMDS</stp>
        <stp/>
        <stp/>
        <tr r="AS1114" s="1"/>
      </tp>
      <tp t="s">
        <v>bb</v>
        <stp/>
        <stp>EBOND_LDN|6282547</stp>
        <stp>-20268</stp>
        <stp>RMDS</stp>
        <stp/>
        <stp/>
        <tr r="I461" s="1"/>
      </tp>
      <tp t="s">
        <v>.7</v>
        <stp/>
        <stp>EBOND_LDN|6282547</stp>
        <stp>-20270</stp>
        <stp>RMDS</stp>
        <stp/>
        <stp/>
        <tr r="J461" s="1"/>
      </tp>
      <tp t="s">
        <v>on</v>
        <stp/>
        <stp>EBOND_LDN|6282547</stp>
        <stp>-20271</stp>
        <stp>RMDS</stp>
        <stp/>
        <stp/>
        <tr r="K461" s="1"/>
      </tp>
      <tp>
        <v>44.279344149198998</v>
        <stp/>
        <stp>EBOND_LDN|3935204</stp>
        <stp>-18562</stp>
        <stp>RMDS</stp>
        <stp/>
        <stp/>
        <tr r="AS629" s="1"/>
      </tp>
      <tp>
        <v>58.655849441808002</v>
        <stp/>
        <stp>EBOND_LDN|3935204</stp>
        <stp>-18560</stp>
        <stp>RMDS</stp>
        <stp/>
        <stp/>
        <tr r="AR629" s="1"/>
      </tp>
    </main>
    <main first="bloomberg.rtd">
      <tp t="s">
        <v>11/06/2014</v>
        <stp/>
        <stp>##V3_BDPV12</stp>
        <stp>XS0478802548 @bgn Corp</stp>
        <stp>LAST_UPDATE</stp>
        <stp>[AutoPrice 28.xlsm]front!R964C15</stp>
        <tr r="O964" s="1"/>
      </tp>
      <tp t="s">
        <v>07:01:18</v>
        <stp/>
        <stp>##V3_BDPV12</stp>
        <stp>XS1013954646 @bgn Corp</stp>
        <stp>LAST_UPDATE</stp>
        <stp>[AutoPrice 28.xlsm]front!R179C15</stp>
        <tr r="O179" s="1"/>
      </tp>
      <tp t="s">
        <v>11/06/2014</v>
        <stp/>
        <stp>##V3_BDPV12</stp>
        <stp>XS0170732738 @bgn Corp</stp>
        <stp>LAST_UPDATE</stp>
        <stp>[AutoPrice 28.xlsm]front!R320C15</stp>
        <tr r="O320" s="1"/>
      </tp>
      <tp t="s">
        <v>07:01:22</v>
        <stp/>
        <stp>##V3_BDPV12</stp>
        <stp>XS0268583993 @bgn Corp</stp>
        <stp>LAST_UPDATE</stp>
        <stp>[AutoPrice 28.xlsm]front!R598C15</stp>
        <tr r="O598" s="1"/>
      </tp>
      <tp t="s">
        <v>07:01:34</v>
        <stp/>
        <stp>##V3_BDPV12</stp>
        <stp>XS0942081570 @bgn Corp</stp>
        <stp>LAST_UPDATE</stp>
        <stp>[AutoPrice 28.xlsm]front!R359C15</stp>
        <tr r="O359" s="1"/>
      </tp>
      <tp t="s">
        <v>11/06/2014</v>
        <stp/>
        <stp>##V3_BDPV12</stp>
        <stp>XS0976892611 @bgn Corp</stp>
        <stp>LAST_UPDATE</stp>
        <stp>[AutoPrice 28.xlsm]front!R574C15</stp>
        <tr r="O574" s="1"/>
      </tp>
      <tp t="s">
        <v>11/06/2014</v>
        <stp/>
        <stp>##V3_BDPV12</stp>
        <stp>XS0944451243 @bgn Corp</stp>
        <stp>LAST_UPDATE</stp>
        <stp>[AutoPrice 28.xlsm]front!R331C15</stp>
        <tr r="O331" s="1"/>
      </tp>
      <tp t="s">
        <v>07:01:39</v>
        <stp/>
        <stp>##V3_BDPV12</stp>
        <stp>XS0522407351 @bgn Corp</stp>
        <stp>LAST_UPDATE</stp>
        <stp>[AutoPrice 28.xlsm]front!R406C15</stp>
        <tr r="O406" s="1"/>
      </tp>
      <tp t="s">
        <v>11/06/2014</v>
        <stp/>
        <stp>##V3_BDPV12</stp>
        <stp>XS0408285913 @bgn Corp</stp>
        <stp>LAST_UPDATE</stp>
        <stp>[AutoPrice 28.xlsm]front!R745C15</stp>
        <tr r="O745" s="1"/>
      </tp>
      <tp t="s">
        <v>07:01:52</v>
        <stp/>
        <stp>##V3_BDPV12</stp>
        <stp>XS0906815591 @bgn Corp</stp>
        <stp>LAST_UPDATE</stp>
        <stp>[AutoPrice 28.xlsm]front!R559C15</stp>
        <tr r="O559" s="1"/>
      </tp>
      <tp t="s">
        <v>07:01:16</v>
        <stp/>
        <stp>##V3_BDPV12</stp>
        <stp>XS0415624120 @bgn Corp</stp>
        <stp>LAST_UPDATE</stp>
        <stp>[AutoPrice 28.xlsm]front!R201C15</stp>
        <tr r="O201" s="1"/>
      </tp>
      <tp t="s">
        <v>11/06/2014</v>
        <stp/>
        <stp>##V3_BDPV12</stp>
        <stp>XS0433216339 @bgn Corp</stp>
        <stp>LAST_UPDATE</stp>
        <stp>[AutoPrice 28.xlsm]front!R601C15</stp>
        <tr r="O601" s="1"/>
      </tp>
      <tp t="s">
        <v>07:01:55</v>
        <stp/>
        <stp>##V3_BDPV12</stp>
        <stp>XS1051000781 @bgn Corp</stp>
        <stp>LAST_UPDATE</stp>
        <stp>[AutoPrice 28.xlsm]front!R162C15</stp>
        <tr r="O162" s="1"/>
      </tp>
      <tp t="s">
        <v>07:01:34</v>
        <stp/>
        <stp>##V3_BDPV12</stp>
        <stp>XS0873432511 @bgn Corp</stp>
        <stp>LAST_UPDATE</stp>
        <stp>[AutoPrice 28.xlsm]front!R180C15</stp>
        <tr r="O180" s="1"/>
      </tp>
      <tp t="s">
        <v>07:01:34</v>
        <stp/>
        <stp>##V3_BDPV12</stp>
        <stp>XS0503665290 @bgn Corp</stp>
        <stp>LAST_UPDATE</stp>
        <stp>[AutoPrice 28.xlsm]front!R106C15</stp>
        <tr r="O106" s="1"/>
      </tp>
      <tp t="s">
        <v>07:01:33</v>
        <stp/>
        <stp>##V3_BDPV12</stp>
        <stp>XS0811124790 @bgn Corp</stp>
        <stp>LAST_UPDATE</stp>
        <stp>[AutoPrice 28.xlsm]front!R634C15</stp>
        <tr r="O634" s="1"/>
      </tp>
      <tp t="s">
        <v>07:01:27</v>
        <stp/>
        <stp>##V3_BDPV12</stp>
        <stp>XS0415624716 @bgn Corp</stp>
        <stp>LAST_UPDATE</stp>
        <stp>[AutoPrice 28.xlsm]front!R203C15</stp>
        <tr r="O203" s="1"/>
      </tp>
      <tp t="s">
        <v>07:01:31</v>
        <stp/>
        <stp>##V3_BDPV12</stp>
        <stp>XS0829317832 @bgn Corp</stp>
        <stp>LAST_UPDATE</stp>
        <stp>[AutoPrice 28.xlsm]front!R156C15</stp>
        <tr r="O156" s="1"/>
      </tp>
      <tp t="s">
        <v>07:01:29</v>
        <stp/>
        <stp>##V3_BDPV12</stp>
        <stp>XS0877622034 @bgn Corp</stp>
        <stp>LAST_UPDATE</stp>
        <stp>[AutoPrice 28.xlsm]front!R776C15</stp>
        <tr r="O776" s="1"/>
      </tp>
      <tp t="s">
        <v>11/06/2014</v>
        <stp/>
        <stp>##V3_BDPV12</stp>
        <stp>XS0458230082 @bgn Corp</stp>
        <stp>LAST_UPDATE</stp>
        <stp>[AutoPrice 28.xlsm]front!R963C15</stp>
        <tr r="O963" s="1"/>
      </tp>
      <tp t="s">
        <v>07:01:30</v>
        <stp/>
        <stp>##V3_BDPV12</stp>
        <stp>XS0327237300 @bgn Corp</stp>
        <stp>LAST_UPDATE</stp>
        <stp>[AutoPrice 28.xlsm]front!R546C15</stp>
        <tr r="O546" s="1"/>
      </tp>
      <tp t="s">
        <v>11/06/2014</v>
        <stp/>
        <stp>##V3_BDPV12</stp>
        <stp>XS0106655235 @bgn Corp</stp>
        <stp>LAST_UPDATE</stp>
        <stp>[AutoPrice 28.xlsm]front!R551C15</stp>
        <tr r="O551" s="1"/>
      </tp>
      <tp t="s">
        <v>07:01:14</v>
        <stp/>
        <stp>##V3_BDPV12</stp>
        <stp>XS0876682666 @bgn Corp</stp>
        <stp>LAST_UPDATE</stp>
        <stp>[AutoPrice 28.xlsm]front!R110C15</stp>
        <tr r="O110" s="1"/>
      </tp>
      <tp t="s">
        <v>07:01:35</v>
        <stp/>
        <stp>##V3_BDPV12</stp>
        <stp>XS0322977223 @bgn Corp</stp>
        <stp>LAST_UPDATE</stp>
        <stp>[AutoPrice 28.xlsm]front!R270C15</stp>
        <tr r="O270" s="1"/>
      </tp>
      <tp t="s">
        <v>07:01:17</v>
        <stp/>
        <stp>##V3_BDPV12</stp>
        <stp>XS0420117383 @bgn Corp</stp>
        <stp>LAST_UPDATE</stp>
        <stp>[AutoPrice 28.xlsm]front!R159C15</stp>
        <tr r="O159" s="1"/>
      </tp>
      <tp t="s">
        <v>11/06/2014</v>
        <stp/>
        <stp>##V3_BDPV12</stp>
        <stp>XS0458230322 @bgn Corp</stp>
        <stp>LAST_UPDATE</stp>
        <stp>[AutoPrice 28.xlsm]front!R967C15</stp>
        <tr r="O967" s="1"/>
      </tp>
      <tp t="s">
        <v>07:01:27</v>
        <stp/>
        <stp>##V3_BDPV12</stp>
        <stp>XS0816704125 @bgn Corp</stp>
        <stp>LAST_UPDATE</stp>
        <stp>[AutoPrice 28.xlsm]front!R549C15</stp>
        <tr r="O549" s="1"/>
      </tp>
      <tp t="s">
        <v>07:01:31</v>
        <stp/>
        <stp>##V3_BDPV12</stp>
        <stp>XS0877622380 @bgn Corp</stp>
        <stp>LAST_UPDATE</stp>
        <stp>[AutoPrice 28.xlsm]front!R766C15</stp>
        <tr r="O766" s="1"/>
      </tp>
      <tp t="s">
        <v>07:01:30</v>
        <stp/>
        <stp>##V3_BDPV12</stp>
        <stp>XS0162513211 @bgn Corp</stp>
        <stp>LAST_UPDATE</stp>
        <stp>[AutoPrice 28.xlsm]front!R322C15</stp>
        <tr r="O322" s="1"/>
      </tp>
      <tp t="s">
        <v>07:01:34</v>
        <stp/>
        <stp>##V3_BDPV12</stp>
        <stp>XS0642351505 @bgn Corp</stp>
        <stp>LAST_UPDATE</stp>
        <stp>[AutoPrice 28.xlsm]front!R455C15</stp>
        <tr r="O455" s="1"/>
      </tp>
      <tp t="s">
        <v>07:01:18</v>
        <stp/>
        <stp>##V3_BDPV12</stp>
        <stp>XS0935786789 @bgn Corp</stp>
        <stp>LAST_UPDATE</stp>
        <stp>[AutoPrice 28.xlsm]front!R199C15</stp>
        <tr r="O199" s="1"/>
      </tp>
      <tp t="s">
        <v>11/06/2014</v>
        <stp/>
        <stp>##V3_BDPV12</stp>
        <stp>XS0413494500 @bgn Corp</stp>
        <stp>LAST_UPDATE</stp>
        <stp>[AutoPrice 28.xlsm]front!R502C15</stp>
        <tr r="O502" s="1"/>
      </tp>
      <tp t="s">
        <v>07:01:33</v>
        <stp/>
        <stp>##V3_BDPV12</stp>
        <stp>XS0906815088 @bgn Corp</stp>
        <stp>LAST_UPDATE</stp>
        <stp>[AutoPrice 28.xlsm]front!R556C15</stp>
        <tr r="O556" s="1"/>
      </tp>
      <tp t="s">
        <v>07:01:33</v>
        <stp/>
        <stp>##V3_BDPV12</stp>
        <stp>XS0811554962 @bgn Corp</stp>
        <stp>LAST_UPDATE</stp>
        <stp>[AutoPrice 28.xlsm]front!R492C15</stp>
        <tr r="O492" s="1"/>
      </tp>
      <tp t="s">
        <v>07:01:33</v>
        <stp/>
        <stp>##V3_BDPV12</stp>
        <stp>XS1048521733 @bgn Corp</stp>
        <stp>LAST_UPDATE</stp>
        <stp>[AutoPrice 28.xlsm]front!R310C15</stp>
        <tr r="O310" s="1"/>
      </tp>
      <tp t="s">
        <v>07:01:26</v>
        <stp/>
        <stp>##V3_BDPV12</stp>
        <stp>XS0428037740 @bgn Corp</stp>
        <stp>LAST_UPDATE</stp>
        <stp>[AutoPrice 28.xlsm]front!R206C15</stp>
        <tr r="O206" s="1"/>
      </tp>
      <tp t="s">
        <v>11/06/2014</v>
        <stp/>
        <stp>##V3_BDPV12</stp>
        <stp>XS0808635436 @bgn Corp</stp>
        <stp>LAST_UPDATE</stp>
        <stp>[AutoPrice 28.xlsm]front!R147C15</stp>
        <tr r="O147" s="1"/>
      </tp>
      <tp t="s">
        <v>07:01:34</v>
        <stp/>
        <stp>##V3_BDPV12</stp>
        <stp>XS0577452823 @bgn Corp</stp>
        <stp>LAST_UPDATE</stp>
        <stp>[AutoPrice 28.xlsm]front!R190C15</stp>
        <tr r="O190" s="1"/>
      </tp>
      <tp t="s">
        <v>07:01:06</v>
        <stp/>
        <stp>##V3_BDPV12</stp>
        <stp>XS0218734118 @bgn Corp</stp>
        <stp>LAST_UPDATE</stp>
        <stp>[AutoPrice 28.xlsm]front!R727C15</stp>
        <tr r="O727" s="1"/>
      </tp>
      <tp t="s">
        <v>07:01:11</v>
        <stp/>
        <stp>##V3_BDPV12</stp>
        <stp>XS0358820222 @bgn Corp</stp>
        <stp>LAST_UPDATE</stp>
        <stp>[AutoPrice 28.xlsm]front!R499C15</stp>
        <tr r="O499" s="1"/>
      </tp>
      <tp t="s">
        <v>07:01:33</v>
        <stp/>
        <stp>##V3_BDPV12</stp>
        <stp>XS0629937409 @bgn Corp</stp>
        <stp>LAST_UPDATE</stp>
        <stp>[AutoPrice 28.xlsm]front!R278C15</stp>
        <tr r="O278" s="1"/>
      </tp>
      <tp t="s">
        <v>07:01:31</v>
        <stp/>
        <stp>##V3_BDPV12</stp>
        <stp>XS0419264063 @bgn Corp</stp>
        <stp>LAST_UPDATE</stp>
        <stp>[AutoPrice 28.xlsm]front!R688C15</stp>
        <tr r="O688" s="1"/>
      </tp>
      <tp t="s">
        <v>11/06/2014</v>
        <stp/>
        <stp>##V3_BDPV12</stp>
        <stp>XS0470632646 @bgn Corp</stp>
        <stp>LAST_UPDATE</stp>
        <stp>[AutoPrice 28.xlsm]front!R908C15</stp>
        <tr r="O908" s="1"/>
      </tp>
      <tp t="s">
        <v>07:01:32</v>
        <stp/>
        <stp>##V3_BDPV12</stp>
        <stp>XS0758640279 @bgn Corp</stp>
        <stp>LAST_UPDATE</stp>
        <stp>[AutoPrice 28.xlsm]front!R516C15</stp>
        <tr r="O516" s="1"/>
      </tp>
      <tp t="s">
        <v>07:01:30</v>
        <stp/>
        <stp>##V3_BDPV12</stp>
        <stp>XS0645941419 @bgn Corp</stp>
        <stp>LAST_UPDATE</stp>
        <stp>[AutoPrice 28.xlsm]front!R943C15</stp>
        <tr r="O943" s="1"/>
      </tp>
      <tp t="s">
        <v>07:01:06</v>
        <stp/>
        <stp>##V3_BDPV12</stp>
        <stp>XS0412154378 @bgn Corp</stp>
        <stp>LAST_UPDATE</stp>
        <stp>[AutoPrice 28.xlsm]front!R930C15</stp>
        <tr r="O930" s="1"/>
      </tp>
      <tp t="s">
        <v>07:01:27</v>
        <stp/>
        <stp>##V3_BDPV12</stp>
        <stp>XS0408095387 @bgn Corp</stp>
        <stp>LAST_UPDATE</stp>
        <stp>[AutoPrice 28.xlsm]front!R268C15</stp>
        <tr r="O268" s="1"/>
      </tp>
      <tp t="s">
        <v>11/06/2014</v>
        <stp/>
        <stp>##V3_BDPV12</stp>
        <stp>XS0628597683 @bgn Corp</stp>
        <stp>LAST_UPDATE</stp>
        <stp>[AutoPrice 28.xlsm]front!R798C15</stp>
        <tr r="O798" s="1"/>
      </tp>
      <tp t="s">
        <v>07:01:29</v>
        <stp/>
        <stp>##V3_BDPV12</stp>
        <stp>XS0301945860 @bgn Corp</stp>
        <stp>LAST_UPDATE</stp>
        <stp>[AutoPrice 28.xlsm]front!R308C15</stp>
        <tr r="O308" s="1"/>
      </tp>
      <tp t="s">
        <v>11/06/2014</v>
        <stp/>
        <stp>##V3_BDPV12</stp>
        <stp>XS1021817355 @bgn Corp</stp>
        <stp>LAST_UPDATE</stp>
        <stp>[AutoPrice 28.xlsm]front!R808C15</stp>
        <tr r="O808" s="1"/>
      </tp>
      <tp t="s">
        <v>07:01:34</v>
        <stp/>
        <stp>##V3_BDPV12</stp>
        <stp>XS0307005545 @bgn Corp</stp>
        <stp>LAST_UPDATE</stp>
        <stp>[AutoPrice 28.xlsm]front!R983C15</stp>
        <tr r="O983" s="1"/>
      </tp>
      <tp t="s">
        <v>07:01:23</v>
        <stp/>
        <stp>##V3_BDPV12</stp>
        <stp>XS0562783034 @bgn Corp</stp>
        <stp>LAST_UPDATE</stp>
        <stp>[AutoPrice 28.xlsm]front!R985C15</stp>
        <tr r="O985" s="1"/>
      </tp>
      <tp t="s">
        <v>07:01:37</v>
        <stp/>
        <stp>##V3_BDPV12</stp>
        <stp>XS0428147093 @bgn Corp</stp>
        <stp>LAST_UPDATE</stp>
        <stp>[AutoPrice 28.xlsm]front!R309C15</stp>
        <tr r="O309" s="1"/>
      </tp>
      <tp t="s">
        <v>07:01:33</v>
        <stp/>
        <stp>##V3_BDPV12</stp>
        <stp>XS0758420748 @bgn Corp</stp>
        <stp>LAST_UPDATE</stp>
        <stp>[AutoPrice 28.xlsm]front!R494C15</stp>
        <tr r="O494" s="1"/>
      </tp>
      <tp t="s">
        <v>07:01:23</v>
        <stp/>
        <stp>##V3_BDPV12</stp>
        <stp>XS0759200321 @bgn Corp</stp>
        <stp>LAST_UPDATE</stp>
        <stp>[AutoPrice 28.xlsm]front!R178C15</stp>
        <tr r="O178" s="1"/>
      </tp>
      <tp t="s">
        <v>07:01:33</v>
        <stp/>
        <stp>##V3_BDPV12</stp>
        <stp>XS0525787874 @bgn Corp</stp>
        <stp>LAST_UPDATE</stp>
        <stp>[AutoPrice 28.xlsm]front!R620C15</stp>
        <tr r="O620" s="1"/>
      </tp>
      <tp>
        <v>105.489</v>
        <stp/>
        <stp>##V3_BDPV12</stp>
        <stp>DE000A1RE1W1 @CBKG Corp</stp>
        <stp>ask</stp>
        <stp>[AutoPrice 28.xlsm]front!R474C13</stp>
        <tr r="M474" s="1"/>
      </tp>
      <tp t="s">
        <v>11/06/2014</v>
        <stp/>
        <stp>##V3_BDPV12</stp>
        <stp>USN77616AA34 @bval Corp</stp>
        <stp>LAST_UPDATE</stp>
        <stp>[AutoPrice 28.xlsm]front!R1122C15</stp>
        <tr r="O1122" s="1"/>
      </tp>
      <tp>
        <v>107.81</v>
        <stp/>
        <stp>##V3_BDPV12</stp>
        <stp>XS0440643087 @bval Corp</stp>
        <stp>LAST_PRICE</stp>
        <stp>[AutoPrice 28.xlsm]front!R667C16</stp>
        <tr r="P667" s="1"/>
      </tp>
      <tp t="s">
        <v>RENAUL</v>
        <stp/>
        <stp>##V3_BDPV12</stp>
        <stp>USF48957AB45 Corp</stp>
        <stp>ticker</stp>
        <stp>[AutoPrice 28.xlsm]front!R863C4</stp>
        <tr r="D863" s="1"/>
      </tp>
      <tp>
        <v>115.268</v>
        <stp/>
        <stp>##V3_BDPV12</stp>
        <stp>US345397VR12 @bgn Corp</stp>
        <stp>LAST_PRICE</stp>
        <stp>[AutoPrice 28.xlsm]front!R805C16</stp>
        <tr r="P805" s="1"/>
      </tp>
      <tp>
        <v>3.7100946738625851</v>
        <stp/>
        <stp>##V3_BDPV12</stp>
        <stp>USF48957AB45 @bgn  Corp</stp>
        <stp>risk_mid</stp>
        <stp>[AutoPrice 28.xlsm]front!R863C36</stp>
        <tr r="AJ863" s="1"/>
      </tp>
      <tp>
        <v>105.282</v>
        <stp/>
        <stp>##V3_BDPV12</stp>
        <stp>XS0366202694 @cbbt Corp</stp>
        <stp>LAST_PRICE</stp>
        <stp>[AutoPrice 28.xlsm]front!R954C16</stp>
        <tr r="P954" s="1"/>
      </tp>
      <tp>
        <v>0.22049984800815992</v>
        <stp/>
        <stp>##V3_BDPV12</stp>
        <stp>DE000A1A55G9 @bgn  Corp</stp>
        <stp>risk_mid</stp>
        <stp>[AutoPrice 28.xlsm]front!R781C36</stp>
        <tr r="AJ781" s="1"/>
      </tp>
      <tp t="s">
        <v>VIGAV</v>
        <stp/>
        <stp>##V3_BDPV12</stp>
        <stp>AT0000A12GN0 Corp</stp>
        <stp>ticker</stp>
        <stp>[AutoPrice 28.xlsm]front!R149C4</stp>
        <tr r="D149" s="1"/>
      </tp>
      <tp>
        <v>111.681</v>
        <stp/>
        <stp>##V3_BDPV12</stp>
        <stp>FR0000487258 @bgn Corp</stp>
        <stp>LAST_PRICE</stp>
        <stp>[AutoPrice 28.xlsm]front!R240C16</stp>
        <tr r="P240" s="1"/>
      </tp>
      <tp>
        <v>108.78400000000001</v>
        <stp/>
        <stp>##V3_BDPV12</stp>
        <stp>FR0011301480 @bgn Corp</stp>
        <stp>LAST_PRICE</stp>
        <stp>[AutoPrice 28.xlsm]front!R447C16</stp>
        <tr r="P447" s="1"/>
      </tp>
      <tp>
        <v>116.20399999999999</v>
        <stp/>
        <stp>##V3_BDPV12</stp>
        <stp>FR0010804500 @bgn Corp</stp>
        <stp>LAST_PRICE</stp>
        <stp>[AutoPrice 28.xlsm]front!R233C16</stp>
        <tr r="P233" s="1"/>
      </tp>
      <tp>
        <v>103.098</v>
        <stp/>
        <stp>##V3_BDPV12</stp>
        <stp>FR0010773697 @bgn Corp</stp>
        <stp>LAST_PRICE</stp>
        <stp>[AutoPrice 28.xlsm]front!R443C16</stp>
        <tr r="P443" s="1"/>
      </tp>
      <tp>
        <v>111.381</v>
        <stp/>
        <stp>##V3_BDPV12</stp>
        <stp>FR0011125442 @bgn Corp</stp>
        <stp>LAST_PRICE</stp>
        <stp>[AutoPrice 28.xlsm]front!R229C16</stp>
        <tr r="P229" s="1"/>
      </tp>
      <tp>
        <v>116.871</v>
        <stp/>
        <stp>##V3_BDPV12</stp>
        <stp>BE6221503202 @bgn Corp</stp>
        <stp>LAST_PRICE</stp>
        <stp>[AutoPrice 28.xlsm]front!R377C16</stp>
        <tr r="P377" s="1"/>
      </tp>
      <tp>
        <v>115.30800000000001</v>
        <stp/>
        <stp>##V3_BDPV12</stp>
        <stp>FR0010941484 @bgn Corp</stp>
        <stp>LAST_PRICE</stp>
        <stp>[AutoPrice 28.xlsm]front!R113C16</stp>
        <tr r="P113" s="1"/>
      </tp>
      <tp>
        <v>102.916</v>
        <stp/>
        <stp>##V3_BDPV12</stp>
        <stp>BE0002466416 @bgn Corp</stp>
        <stp>LAST_PRICE</stp>
        <stp>[AutoPrice 28.xlsm]front!R260C16</stp>
        <tr r="P260" s="1"/>
      </tp>
      <tp>
        <v>106.714</v>
        <stp/>
        <stp>##V3_BDPV12</stp>
        <stp>FR0011560986 @bgn Corp</stp>
        <stp>LAST_PRICE</stp>
        <stp>[AutoPrice 28.xlsm]front!R231C16</stp>
        <tr r="P231" s="1"/>
      </tp>
      <tp>
        <v>122.64400000000001</v>
        <stp/>
        <stp>##V3_BDPV12</stp>
        <stp>FR0010800540 @bgn Corp</stp>
        <stp>LAST_PRICE</stp>
        <stp>[AutoPrice 28.xlsm]front!R250C16</stp>
        <tr r="P250" s="1"/>
      </tp>
      <tp>
        <v>118.541</v>
        <stp/>
        <stp>##V3_BDPV12</stp>
        <stp>FR0010261396 @bgn Corp</stp>
        <stp>LAST_PRICE</stp>
        <stp>[AutoPrice 28.xlsm]front!R366C16</stp>
        <tr r="P366" s="1"/>
      </tp>
      <tp>
        <v>108.973</v>
        <stp/>
        <stp>##V3_BDPV12</stp>
        <stp>FR0011236983 @bgn Corp</stp>
        <stp>LAST_PRICE</stp>
        <stp>[AutoPrice 28.xlsm]front!R511C16</stp>
        <tr r="P511" s="1"/>
      </tp>
      <tp>
        <v>105.84699999999999</v>
        <stp/>
        <stp>##V3_BDPV12</stp>
        <stp>FR0011261916 @bgn Corp</stp>
        <stp>LAST_PRICE</stp>
        <stp>[AutoPrice 28.xlsm]front!R286C16</stp>
        <tr r="P286" s="1"/>
      </tp>
      <tp>
        <v>113.723</v>
        <stp/>
        <stp>##V3_BDPV12</stp>
        <stp>FR0010967216 @bgn Corp</stp>
        <stp>LAST_PRICE</stp>
        <stp>[AutoPrice 28.xlsm]front!R417C16</stp>
        <tr r="P417" s="1"/>
      </tp>
      <tp>
        <v>129.87799999999999</v>
        <stp/>
        <stp>##V3_BDPV12</stp>
        <stp>FR0010780528 @bgn Corp</stp>
        <stp>LAST_PRICE</stp>
        <stp>[AutoPrice 28.xlsm]front!R329C16</stp>
        <tr r="P329" s="1"/>
      </tp>
      <tp t="s">
        <v>#N/A Real Time</v>
        <stp/>
        <stp>##V3_BDPV12</stp>
        <stp>XS1078235733 @bgn Corp</stp>
        <stp>LAST_PRICE</stp>
        <stp>[AutoPrice 28.xlsm]front!R148C16</stp>
        <tr r="P148" s="1"/>
      </tp>
      <tp>
        <v>131.19200000000001</v>
        <stp/>
        <stp>##V3_BDPV12</stp>
        <stp>XS0768664731 @bgn Corp</stp>
        <stp>LAST_PRICE</stp>
        <stp>[AutoPrice 28.xlsm]front!R146C16</stp>
        <tr r="P146" s="1"/>
      </tp>
      <tp>
        <v>116.307</v>
        <stp/>
        <stp>##V3_BDPV12</stp>
        <stp>XS0632659933 @bgn Corp</stp>
        <stp>LAST_PRICE</stp>
        <stp>[AutoPrice 28.xlsm]front!R995C16</stp>
        <tr r="P995" s="1"/>
      </tp>
      <tp>
        <v>111.70399999999999</v>
        <stp/>
        <stp>##V3_BDPV12</stp>
        <stp>XS0147306301 @bgn Corp</stp>
        <stp>LAST_PRICE</stp>
        <stp>[AutoPrice 28.xlsm]front!R125C16</stp>
        <tr r="P125" s="1"/>
      </tp>
      <tp>
        <v>113.545</v>
        <stp/>
        <stp>##V3_BDPV12</stp>
        <stp>XS0515937406 @bgn Corp</stp>
        <stp>LAST_PRICE</stp>
        <stp>[AutoPrice 28.xlsm]front!R462C16</stp>
        <tr r="P462" s="1"/>
      </tp>
      <tp>
        <v>131.03100000000001</v>
        <stp/>
        <stp>##V3_BDPV12</stp>
        <stp>XS0686703736 @bgn Corp</stp>
        <stp>LAST_PRICE</stp>
        <stp>[AutoPrice 28.xlsm]front!R969C16</stp>
        <tr r="P969" s="1"/>
      </tp>
      <tp>
        <v>112.083</v>
        <stp/>
        <stp>##V3_BDPV12</stp>
        <stp>XS0302816672 @bgn Corp</stp>
        <stp>LAST_PRICE</stp>
        <stp>[AutoPrice 28.xlsm]front!R430C16</stp>
        <tr r="P430" s="1"/>
      </tp>
      <tp>
        <v>114.21899999999999</v>
        <stp/>
        <stp>##V3_BDPV12</stp>
        <stp>XS0501648371 @bgn Corp</stp>
        <stp>LAST_PRICE</stp>
        <stp>[AutoPrice 28.xlsm]front!R984C16</stp>
        <tr r="P984" s="1"/>
      </tp>
      <tp>
        <v>109.152</v>
        <stp/>
        <stp>##V3_BDPV12</stp>
        <stp>XS0275937471 @bgn Corp</stp>
        <stp>LAST_PRICE</stp>
        <stp>[AutoPrice 28.xlsm]front!R166C16</stp>
        <tr r="P166" s="1"/>
      </tp>
      <tp>
        <v>113.53400000000001</v>
        <stp/>
        <stp>##V3_BDPV12</stp>
        <stp>XS0778476340 @bgn Corp</stp>
        <stp>LAST_PRICE</stp>
        <stp>[AutoPrice 28.xlsm]front!R102C16</stp>
        <tr r="P102" s="1"/>
      </tp>
      <tp>
        <v>124.318</v>
        <stp/>
        <stp>##V3_BDPV12</stp>
        <stp>XS0454773713 @bgn Corp</stp>
        <stp>LAST_PRICE</stp>
        <stp>[AutoPrice 28.xlsm]front!R637C16</stp>
        <tr r="P637" s="1"/>
      </tp>
      <tp>
        <v>124.60299999999999</v>
        <stp/>
        <stp>##V3_BDPV12</stp>
        <stp>XS0361244667 @bgn Corp</stp>
        <stp>LAST_PRICE</stp>
        <stp>[AutoPrice 28.xlsm]front!R271C16</stp>
        <tr r="P271" s="1"/>
      </tp>
      <tp>
        <v>115.18600000000001</v>
        <stp/>
        <stp>##V3_BDPV12</stp>
        <stp>XS0327237300 @bgn Corp</stp>
        <stp>LAST_PRICE</stp>
        <stp>[AutoPrice 28.xlsm]front!R546C16</stp>
        <tr r="P546" s="1"/>
      </tp>
      <tp>
        <v>102.295</v>
        <stp/>
        <stp>##V3_BDPV12</stp>
        <stp>XS0906815088 @bgn Corp</stp>
        <stp>LAST_PRICE</stp>
        <stp>[AutoPrice 28.xlsm]front!R556C16</stp>
        <tr r="P556" s="1"/>
      </tp>
      <tp>
        <v>7.97407088383153</v>
        <stp/>
        <stp>##V3_BDPV12</stp>
        <stp>DE000A1R0XG3 @bgn  Corp</stp>
        <stp>risk_mid</stp>
        <stp>[AutoPrice 28.xlsm]front!R935C36</stp>
        <tr r="AJ935" s="1"/>
      </tp>
      <tp>
        <v>101.986</v>
        <stp/>
        <stp>##V3_BDPV12</stp>
        <stp>XS0470518605 @bgn Corp</stp>
        <stp>LAST_PRICE</stp>
        <stp>[AutoPrice 28.xlsm]front!R881C16</stp>
        <tr r="P881" s="1"/>
      </tp>
      <tp>
        <v>104.624</v>
        <stp/>
        <stp>##V3_BDPV12</stp>
        <stp>XS0875796541 @bgn Corp</stp>
        <stp>LAST_PRICE</stp>
        <stp>[AutoPrice 28.xlsm]front!R619C16</stp>
        <tr r="P619" s="1"/>
      </tp>
      <tp>
        <v>112.104</v>
        <stp/>
        <stp>##V3_BDPV12</stp>
        <stp>XS0437307464 @bgn Corp</stp>
        <stp>LAST_PRICE</stp>
        <stp>[AutoPrice 28.xlsm]front!R319C16</stp>
        <tr r="P319" s="1"/>
      </tp>
      <tp>
        <v>132.78899999999999</v>
        <stp/>
        <stp>##V3_BDPV12</stp>
        <stp>XS0415624716 @bgn Corp</stp>
        <stp>LAST_PRICE</stp>
        <stp>[AutoPrice 28.xlsm]front!R203C16</stp>
        <tr r="P203" s="1"/>
      </tp>
      <tp>
        <v>108.41500000000001</v>
        <stp/>
        <stp>##V3_BDPV12</stp>
        <stp>XS1020952435 @bgn Corp</stp>
        <stp>LAST_PRICE</stp>
        <stp>[AutoPrice 28.xlsm]front!R714C16</stp>
        <tr r="P714" s="1"/>
      </tp>
      <tp>
        <v>105.012</v>
        <stp/>
        <stp>##V3_BDPV12</stp>
        <stp>XS0236951207 @bgn Corp</stp>
        <stp>LAST_PRICE</stp>
        <stp>[AutoPrice 28.xlsm]front!R501C16</stp>
        <tr r="P501" s="1"/>
      </tp>
      <tp>
        <v>105.482</v>
        <stp/>
        <stp>##V3_BDPV12</stp>
        <stp>XS0969795680 @bgn Corp</stp>
        <stp>LAST_PRICE</stp>
        <stp>[AutoPrice 28.xlsm]front!R539C16</stp>
        <tr r="P539" s="1"/>
      </tp>
      <tp>
        <v>105.55</v>
        <stp/>
        <stp>##V3_BDPV12</stp>
        <stp>XS1054522922 @bgn Corp</stp>
        <stp>LAST_PRICE</stp>
        <stp>[AutoPrice 28.xlsm]front!R126C16</stp>
        <tr r="P126" s="1"/>
      </tp>
      <tp>
        <v>116.36199999999999</v>
        <stp/>
        <stp>##V3_BDPV12</stp>
        <stp>XS0456451771 @bgn Corp</stp>
        <stp>LAST_PRICE</stp>
        <stp>[AutoPrice 28.xlsm]front!R208C16</stp>
        <tr r="P208" s="1"/>
      </tp>
      <tp>
        <v>105.824</v>
        <stp/>
        <stp>##V3_BDPV12</stp>
        <stp>XS0991099630 @bgn Corp</stp>
        <stp>LAST_PRICE</stp>
        <stp>[AutoPrice 28.xlsm]front!R628C16</stp>
        <tr r="P628" s="1"/>
      </tp>
      <tp>
        <v>115.559</v>
        <stp/>
        <stp>##V3_BDPV12</stp>
        <stp>XS0632241112 @bgn Corp</stp>
        <stp>LAST_PRICE</stp>
        <stp>[AutoPrice 28.xlsm]front!R464C16</stp>
        <tr r="P464" s="1"/>
      </tp>
      <tp>
        <v>105.751</v>
        <stp/>
        <stp>##V3_BDPV12</stp>
        <stp>XS0633014427 @bgn Corp</stp>
        <stp>LAST_PRICE</stp>
        <stp>[AutoPrice 28.xlsm]front!R221C16</stp>
        <tr r="P221" s="1"/>
      </tp>
      <tp>
        <v>100.08199999999999</v>
        <stp/>
        <stp>##V3_BDPV12</stp>
        <stp>XS0306773234 @bgn Corp</stp>
        <stp>LAST_PRICE</stp>
        <stp>[AutoPrice 28.xlsm]front!R600C16</stp>
        <tr r="P600" s="1"/>
      </tp>
      <tp>
        <v>102.733</v>
        <stp/>
        <stp>##V3_BDPV12</stp>
        <stp>XS0912992160 @bgn Corp</stp>
        <stp>LAST_PRICE</stp>
        <stp>[AutoPrice 28.xlsm]front!R644C16</stp>
        <tr r="P644" s="1"/>
      </tp>
      <tp>
        <v>109.90600000000001</v>
        <stp/>
        <stp>##V3_BDPV12</stp>
        <stp>XS0275164084 @bgn Corp</stp>
        <stp>LAST_PRICE</stp>
        <stp>[AutoPrice 28.xlsm]front!R631C16</stp>
        <tr r="P631" s="1"/>
      </tp>
      <tp>
        <v>105.476</v>
        <stp/>
        <stp>##V3_BDPV12</stp>
        <stp>XS0858089740 @bgn Corp</stp>
        <stp>LAST_PRICE</stp>
        <stp>[AutoPrice 28.xlsm]front!R878C16</stp>
        <tr r="P878" s="1"/>
      </tp>
      <tp>
        <v>103.268</v>
        <stp/>
        <stp>##V3_BDPV12</stp>
        <stp>XS1015212811 @bgn Corp</stp>
        <stp>LAST_PRICE</stp>
        <stp>[AutoPrice 28.xlsm]front!R774C16</stp>
        <tr r="P774" s="1"/>
      </tp>
      <tp>
        <v>103.886</v>
        <stp/>
        <stp>##V3_BDPV12</stp>
        <stp>XS1040105980 @bgn Corp</stp>
        <stp>LAST_PRICE</stp>
        <stp>[AutoPrice 28.xlsm]front!R560C16</stp>
        <tr r="P560" s="1"/>
      </tp>
      <tp>
        <v>109.926</v>
        <stp/>
        <stp>##V3_BDPV12</stp>
        <stp>XS0457145430 @bgn Corp</stp>
        <stp>LAST_PRICE</stp>
        <stp>[AutoPrice 28.xlsm]front!R458C16</stp>
        <tr r="P458" s="1"/>
      </tp>
      <tp>
        <v>101.41800000000001</v>
        <stp/>
        <stp>##V3_BDPV12</stp>
        <stp>XS1052677207 @bgn Corp</stp>
        <stp>LAST_PRICE</stp>
        <stp>[AutoPrice 28.xlsm]front!R910C16</stp>
        <tr r="P910" s="1"/>
      </tp>
      <tp>
        <v>105.348</v>
        <stp/>
        <stp>##V3_BDPV12</stp>
        <stp>XS0633111207 @bgn Corp</stp>
        <stp>LAST_PRICE</stp>
        <stp>[AutoPrice 28.xlsm]front!R885C16</stp>
        <tr r="P885" s="1"/>
      </tp>
      <tp>
        <v>127.339</v>
        <stp/>
        <stp>##V3_BDPV12</stp>
        <stp>XS0416848520 @bgn Corp</stp>
        <stp>LAST_PRICE</stp>
        <stp>[AutoPrice 28.xlsm]front!R334C16</stp>
        <tr r="P334" s="1"/>
      </tp>
      <tp>
        <v>104.679</v>
        <stp/>
        <stp>##V3_BDPV12</stp>
        <stp>XS0994990280 @bgn Corp</stp>
        <stp>LAST_PRICE</stp>
        <stp>[AutoPrice 28.xlsm]front!R347C16</stp>
        <tr r="P347" s="1"/>
      </tp>
      <tp>
        <v>102.282</v>
        <stp/>
        <stp>##V3_BDPV12</stp>
        <stp>XS0336018832 @bgn Corp</stp>
        <stp>LAST_PRICE</stp>
        <stp>[AutoPrice 28.xlsm]front!R195C16</stp>
        <tr r="P195" s="1"/>
      </tp>
      <tp>
        <v>105.60299999999999</v>
        <stp/>
        <stp>##V3_BDPV12</stp>
        <stp>XS1019821732 @bgn Corp</stp>
        <stp>LAST_PRICE</stp>
        <stp>[AutoPrice 28.xlsm]front!R977C16</stp>
        <tr r="P977" s="1"/>
      </tp>
      <tp>
        <v>101.152</v>
        <stp/>
        <stp>##V3_BDPV12</stp>
        <stp>XS1076018131 @bgn Corp</stp>
        <stp>LAST_PRICE</stp>
        <stp>[AutoPrice 28.xlsm]front!R681C16</stp>
        <tr r="P681" s="1"/>
      </tp>
      <tp>
        <v>107.80800000000001</v>
        <stp/>
        <stp>##V3_BDPV12</stp>
        <stp>XS0764637194 @bgn Corp</stp>
        <stp>LAST_PRICE</stp>
        <stp>[AutoPrice 28.xlsm]front!R916C16</stp>
        <tr r="P916" s="1"/>
      </tp>
      <tp>
        <v>113.274</v>
        <stp/>
        <stp>##V3_BDPV12</stp>
        <stp>XS0645669200 @bgn Corp</stp>
        <stp>LAST_PRICE</stp>
        <stp>[AutoPrice 28.xlsm]front!R503C16</stp>
        <tr r="P503" s="1"/>
      </tp>
      <tp>
        <v>111.565</v>
        <stp/>
        <stp>##V3_BDPV12</stp>
        <stp>XS0805410239 @bgn Corp</stp>
        <stp>LAST_PRICE</stp>
        <stp>[AutoPrice 28.xlsm]front!R814C16</stp>
        <tr r="P814" s="1"/>
      </tp>
      <tp>
        <v>111.45699999999999</v>
        <stp/>
        <stp>##V3_BDPV12</stp>
        <stp>XS0386772684 @bgn Corp</stp>
        <stp>LAST_PRICE</stp>
        <stp>[AutoPrice 28.xlsm]front!R585C16</stp>
        <tr r="P585" s="1"/>
      </tp>
      <tp>
        <v>100.515</v>
        <stp/>
        <stp>##V3_BDPV12</stp>
        <stp>XS1061608300 @bgn Corp</stp>
        <stp>LAST_PRICE</stp>
        <stp>[AutoPrice 28.xlsm]front!R187C16</stp>
        <tr r="P187" s="1"/>
      </tp>
      <tp>
        <v>114.61499999999999</v>
        <stp/>
        <stp>##V3_BDPV12</stp>
        <stp>XS0499243300 @bgn Corp</stp>
        <stp>LAST_PRICE</stp>
        <stp>[AutoPrice 28.xlsm]front!R428C16</stp>
        <tr r="P428" s="1"/>
      </tp>
      <tp>
        <v>111.806</v>
        <stp/>
        <stp>##V3_BDPV12</stp>
        <stp>XS0418508924 @bgn Corp</stp>
        <stp>LAST_PRICE</stp>
        <stp>[AutoPrice 28.xlsm]front!R705C16</stp>
        <tr r="P705" s="1"/>
      </tp>
      <tp>
        <v>111.65</v>
        <stp/>
        <stp>##V3_BDPV12</stp>
        <stp>XS0486101024 @bgn Corp</stp>
        <stp>LAST_PRICE</stp>
        <stp>[AutoPrice 28.xlsm]front!R715C16</stp>
        <tr r="P715" s="1"/>
      </tp>
      <tp>
        <v>113.164</v>
        <stp/>
        <stp>##V3_BDPV12</stp>
        <stp>XS0975113498 @bgn Corp</stp>
        <stp>LAST_PRICE</stp>
        <stp>[AutoPrice 28.xlsm]front!R989C16</stp>
        <tr r="P989" s="1"/>
      </tp>
      <tp>
        <v>116.21299999999999</v>
        <stp/>
        <stp>##V3_BDPV12</stp>
        <stp>XS0170239692 @bgn Corp</stp>
        <stp>LAST_PRICE</stp>
        <stp>[AutoPrice 28.xlsm]front!R355C16</stp>
        <tr r="P355" s="1"/>
      </tp>
      <tp>
        <v>111.08499999999999</v>
        <stp/>
        <stp>##V3_BDPV12</stp>
        <stp>XS0851688860 @bgn Corp</stp>
        <stp>LAST_PRICE</stp>
        <stp>[AutoPrice 28.xlsm]front!R121C16</stp>
        <tr r="P121" s="1"/>
      </tp>
      <tp>
        <v>101.88800000000001</v>
        <stp/>
        <stp>##V3_BDPV12</stp>
        <stp>XS1033658565 @bgn Corp</stp>
        <stp>LAST_PRICE</stp>
        <stp>[AutoPrice 28.xlsm]front!R729C16</stp>
        <tr r="P729" s="1"/>
      </tp>
    </main>
    <main first="connect.rtdsub">
      <tp>
        <v>108.56882601459201</v>
        <stp/>
        <stp>EBOND_LDN|9258363</stp>
        <stp>-18562</stp>
        <stp>RMDS</stp>
        <stp/>
        <stp/>
        <tr r="AS965" s="1"/>
      </tp>
      <tp>
        <v>121.39857289550299</v>
        <stp/>
        <stp>EBOND_LDN|9258363</stp>
        <stp>-18560</stp>
        <stp>RMDS</stp>
        <stp/>
        <stp/>
        <tr r="AR965" s="1"/>
      </tp>
      <tp>
        <v>61.881442411533001</v>
        <stp/>
        <stp>EBOND_LDN|8208786</stp>
        <stp>-18560</stp>
        <stp>RMDS</stp>
        <stp/>
        <stp/>
        <tr r="AR1129" s="1"/>
      </tp>
      <tp>
        <v>22.935298628954001</v>
        <stp/>
        <stp>EBOND_LDN|8208786</stp>
        <stp>-18562</stp>
        <stp>RMDS</stp>
        <stp/>
        <stp/>
        <tr r="AS1129" s="1"/>
      </tp>
      <tp>
        <v>30.791357491633001</v>
        <stp/>
        <stp>EBOND_LDN|7738935</stp>
        <stp>-18562</stp>
        <stp>RMDS</stp>
        <stp/>
        <stp/>
        <tr r="AS990" s="1"/>
      </tp>
      <tp>
        <v>40.204351003705</v>
        <stp/>
        <stp>EBOND_LDN|7738935</stp>
        <stp>-18560</stp>
        <stp>RMDS</stp>
        <stp/>
        <stp/>
        <tr r="AR990" s="1"/>
      </tp>
      <tp>
        <v>75.481211130964994</v>
        <stp/>
        <stp>EBOND_LDN|8508406</stp>
        <stp>-18562</stp>
        <stp>RMDS</stp>
        <stp/>
        <stp/>
        <tr r="AS1144" s="1"/>
      </tp>
      <tp>
        <v>84.065787061875994</v>
        <stp/>
        <stp>EBOND_LDN|8508406</stp>
        <stp>-18560</stp>
        <stp>RMDS</stp>
        <stp/>
        <stp/>
        <tr r="AR1144" s="1"/>
      </tp>
      <tp>
        <v>271.888252441801</v>
        <stp/>
        <stp>EBOND_LDN|3268500</stp>
        <stp>-18560</stp>
        <stp>RMDS</stp>
        <stp/>
        <stp/>
        <tr r="AR140" s="1"/>
      </tp>
      <tp>
        <v>97.575992418191007</v>
        <stp/>
        <stp>EBOND_LDN|3268500</stp>
        <stp>-18562</stp>
        <stp>RMDS</stp>
        <stp/>
        <stp/>
        <tr r="AS140" s="1"/>
      </tp>
      <tp>
        <v>138.925730878867</v>
        <stp/>
        <stp>EBOND_LDN|7918397</stp>
        <stp>-18562</stp>
        <stp>RMDS</stp>
        <stp/>
        <stp/>
        <tr r="AS318" s="1"/>
      </tp>
      <tp>
        <v>146.486823252298</v>
        <stp/>
        <stp>EBOND_LDN|7918397</stp>
        <stp>-18560</stp>
        <stp>RMDS</stp>
        <stp/>
        <stp/>
        <tr r="AR318" s="1"/>
      </tp>
    </main>
    <main first="bloomberg.rtd">
      <tp>
        <v>108.306</v>
        <stp/>
        <stp>##V3_BDPV12</stp>
        <stp>AT0000A0UJL6 @CBKG Corp</stp>
        <stp>bid</stp>
        <stp>[AutoPrice 28.xlsm]front!R541C12</stp>
        <tr r="L541" s="1"/>
      </tp>
    </main>
    <main first="connect.rtdsub">
      <tp>
        <v>63.018172784031002</v>
        <stp/>
        <stp>EBOND_LDN|8369720</stp>
        <stp>-18562</stp>
        <stp>RMDS</stp>
        <stp/>
        <stp/>
        <tr r="AS52" s="1"/>
      </tp>
      <tp>
        <v>69.576602659760994</v>
        <stp/>
        <stp>EBOND_LDN|8369720</stp>
        <stp>-18560</stp>
        <stp>RMDS</stp>
        <stp/>
        <stp/>
        <tr r="AR52" s="1"/>
      </tp>
      <tp>
        <v>98.596374718530001</v>
        <stp/>
        <stp>EBOND_LDN|8309756</stp>
        <stp>-18560</stp>
        <stp>RMDS</stp>
        <stp/>
        <stp/>
        <tr r="AR1176" s="1"/>
      </tp>
      <tp>
        <v>93.229126082720001</v>
        <stp/>
        <stp>EBOND_LDN|8309756</stp>
        <stp>-18562</stp>
        <stp>RMDS</stp>
        <stp/>
        <stp/>
        <tr r="AS1176" s="1"/>
      </tp>
      <tp>
        <v>0</v>
        <stp/>
        <stp>EBOND_LDN|8309596</stp>
        <stp>-18560</stp>
        <stp>RMDS</stp>
        <stp/>
        <stp/>
        <tr r="AR56" s="1"/>
      </tp>
      <tp>
        <v>0</v>
        <stp/>
        <stp>EBOND_LDN|8309596</stp>
        <stp>-18562</stp>
        <stp>RMDS</stp>
        <stp/>
        <stp/>
        <tr r="AS56" s="1"/>
      </tp>
      <tp>
        <v>85.093120905576001</v>
        <stp/>
        <stp>EBOND_LDN|9019557</stp>
        <stp>-18562</stp>
        <stp>RMDS</stp>
        <stp/>
        <stp/>
        <tr r="AS428" s="1"/>
      </tp>
      <tp>
        <v>91.716956223367006</v>
        <stp/>
        <stp>EBOND_LDN|9019557</stp>
        <stp>-18560</stp>
        <stp>RMDS</stp>
        <stp/>
        <stp/>
        <tr r="AR428" s="1"/>
      </tp>
      <tp>
        <v>66.841038535912006</v>
        <stp/>
        <stp>EBOND_LDN|8979931</stp>
        <stp>-18560</stp>
        <stp>RMDS</stp>
        <stp/>
        <stp/>
        <tr r="AR571" s="1"/>
      </tp>
      <tp>
        <v>-253.71777526384699</v>
        <stp/>
        <stp>EBOND_LDN|9379891</stp>
        <stp>-18560</stp>
        <stp>RMDS</stp>
        <stp/>
        <stp/>
        <tr r="AR899" s="1"/>
      </tp>
      <tp>
        <v>57.060429677085999</v>
        <stp/>
        <stp>EBOND_LDN|8979931</stp>
        <stp>-18562</stp>
        <stp>RMDS</stp>
        <stp/>
        <stp/>
        <tr r="AS571" s="1"/>
      </tp>
      <tp>
        <v>-253.71777526384699</v>
        <stp/>
        <stp>EBOND_LDN|9379891</stp>
        <stp>-18562</stp>
        <stp>RMDS</stp>
        <stp/>
        <stp/>
        <tr r="AS899" s="1"/>
      </tp>
      <tp>
        <v>58.713751546163003</v>
        <stp/>
        <stp>EBOND_LDN|7839745</stp>
        <stp>-18562</stp>
        <stp>RMDS</stp>
        <stp/>
        <stp/>
        <tr r="AS614" s="1"/>
      </tp>
      <tp>
        <v>65.821428734481998</v>
        <stp/>
        <stp>EBOND_LDN|7839745</stp>
        <stp>-18560</stp>
        <stp>RMDS</stp>
        <stp/>
        <stp/>
        <tr r="AR614" s="1"/>
      </tp>
      <tp>
        <v>0</v>
        <stp/>
        <stp>EBOND_LDN|6279171</stp>
        <stp>-18562</stp>
        <stp>RMDS</stp>
        <stp/>
        <stp/>
        <tr r="AS1000" s="1"/>
      </tp>
      <tp>
        <v>0</v>
        <stp/>
        <stp>EBOND_LDN|6279171</stp>
        <stp>-18560</stp>
        <stp>RMDS</stp>
        <stp/>
        <stp/>
        <tr r="AR1000" s="1"/>
      </tp>
      <tp t="s">
        <v>on</v>
        <stp/>
        <stp>EBOND_LDN|4469638</stp>
        <stp>-20271</stp>
        <stp>RMDS</stp>
        <stp/>
        <stp/>
        <tr r="K501" s="1"/>
      </tp>
      <tp t="s">
        <v>.18</v>
        <stp/>
        <stp>EBOND_LDN|4469638</stp>
        <stp>-20270</stp>
        <stp>RMDS</stp>
        <stp/>
        <stp/>
        <tr r="J501" s="1"/>
      </tp>
      <tp t="s">
        <v>m</v>
        <stp/>
        <stp>EBOND_LDN|7869498</stp>
        <stp>-20268</stp>
        <stp>RMDS</stp>
        <stp/>
        <stp/>
        <tr r="I718" s="1"/>
      </tp>
      <tp t="s">
        <v>on</v>
        <stp/>
        <stp>EBOND_LDN|7869498</stp>
        <stp>-20271</stp>
        <stp>RMDS</stp>
        <stp/>
        <stp/>
        <tr r="K718" s="1"/>
      </tp>
      <tp t="s">
        <v>.2</v>
        <stp/>
        <stp>EBOND_LDN|7869498</stp>
        <stp>-20270</stp>
        <stp>RMDS</stp>
        <stp/>
        <stp/>
        <tr r="J718" s="1"/>
      </tp>
      <tp t="s">
        <v>m</v>
        <stp/>
        <stp>EBOND_LDN|4469638</stp>
        <stp>-20268</stp>
        <stp>RMDS</stp>
        <stp/>
        <stp/>
        <tr r="I501" s="1"/>
      </tp>
      <tp t="s">
        <v>b</v>
        <stp/>
        <stp>EBOND_LDN|4669138</stp>
        <stp>-20268</stp>
        <stp>RMDS</stp>
        <stp/>
        <stp/>
        <tr r="I1230" s="1"/>
      </tp>
      <tp t="s">
        <v>on</v>
        <stp/>
        <stp>EBOND_LDN|4669138</stp>
        <stp>-20271</stp>
        <stp>RMDS</stp>
        <stp/>
        <stp/>
        <tr r="K1230" s="1"/>
      </tp>
      <tp t="s">
        <v>.5</v>
        <stp/>
        <stp>EBOND_LDN|4669138</stp>
        <stp>-20270</stp>
        <stp>RMDS</stp>
        <stp/>
        <stp/>
        <tr r="J1230" s="1"/>
      </tp>
      <tp t="s">
        <v>on</v>
        <stp/>
        <stp>EBOND_LDN|9888136</stp>
        <stp>-20271</stp>
        <stp>RMDS</stp>
        <stp/>
        <stp/>
        <tr r="K882" s="1"/>
      </tp>
      <tp t="s">
        <v>0.08</v>
        <stp/>
        <stp>EBOND_LDN|9888136</stp>
        <stp>-20270</stp>
        <stp>RMDS</stp>
        <stp/>
        <stp/>
        <tr r="J882" s="1"/>
      </tp>
      <tp t="s">
        <v>bb</v>
        <stp/>
        <stp>EBOND_LDN|9888136</stp>
        <stp>-20268</stp>
        <stp>RMDS</stp>
        <stp/>
        <stp/>
        <tr r="I882" s="1"/>
      </tp>
      <tp t="s">
        <v>b</v>
        <stp/>
        <stp>EBOND_LDN|7888436</stp>
        <stp>-20268</stp>
        <stp>RMDS</stp>
        <stp/>
        <stp/>
        <tr r="I580" s="1"/>
      </tp>
      <tp t="s">
        <v>on</v>
        <stp/>
        <stp>EBOND_LDN|7888436</stp>
        <stp>-20271</stp>
        <stp>RMDS</stp>
        <stp/>
        <stp/>
        <tr r="K580" s="1"/>
      </tp>
      <tp t="s">
        <v>.2</v>
        <stp/>
        <stp>EBOND_LDN|7888436</stp>
        <stp>-20270</stp>
        <stp>RMDS</stp>
        <stp/>
        <stp/>
        <tr r="J580" s="1"/>
      </tp>
      <tp t="s">
        <v>0.4</v>
        <stp/>
        <stp>EBOND_LDN|9485366</stp>
        <stp>-20270</stp>
        <stp>RMDS</stp>
        <stp/>
        <stp/>
        <tr r="J348" s="1"/>
      </tp>
      <tp t="s">
        <v>on</v>
        <stp/>
        <stp>EBOND_LDN|9485366</stp>
        <stp>-20271</stp>
        <stp>RMDS</stp>
        <stp/>
        <stp/>
        <tr r="K348" s="1"/>
      </tp>
      <tp>
        <v>84.659353006662002</v>
        <stp/>
        <stp>EBOND_LDN|9072251</stp>
        <stp>-18562</stp>
        <stp>RMDS</stp>
        <stp/>
        <stp/>
        <tr r="AS211" s="1"/>
      </tp>
      <tp>
        <v>131.081706174494</v>
        <stp/>
        <stp>EBOND_LDN|9072251</stp>
        <stp>-18560</stp>
        <stp>RMDS</stp>
        <stp/>
        <stp/>
        <tr r="AR211" s="1"/>
      </tp>
      <tp>
        <v>0</v>
        <stp/>
        <stp>EBOND_LDN|8452383</stp>
        <stp>-18562</stp>
        <stp>RMDS</stp>
        <stp/>
        <stp/>
        <tr r="AS781" s="1"/>
      </tp>
      <tp>
        <v>0</v>
        <stp/>
        <stp>EBOND_LDN|8452383</stp>
        <stp>-18560</stp>
        <stp>RMDS</stp>
        <stp/>
        <stp/>
        <tr r="AR781" s="1"/>
      </tp>
      <tp t="s">
        <v>b</v>
        <stp/>
        <stp>EBOND_LDN|9485366</stp>
        <stp>-20268</stp>
        <stp>RMDS</stp>
        <stp/>
        <stp/>
        <tr r="I348" s="1"/>
      </tp>
      <tp t="s">
        <v>.1</v>
        <stp/>
        <stp>EBOND_LDN|8595677</stp>
        <stp>-20270</stp>
        <stp>RMDS</stp>
        <stp/>
        <stp/>
        <tr r="J963" s="1"/>
      </tp>
      <tp t="s">
        <v>on</v>
        <stp/>
        <stp>EBOND_LDN|8595677</stp>
        <stp>-20271</stp>
        <stp>RMDS</stp>
        <stp/>
        <stp/>
        <tr r="K963" s="1"/>
      </tp>
      <tp t="s">
        <v>m</v>
        <stp/>
        <stp>EBOND_LDN|8595677</stp>
        <stp>-20268</stp>
        <stp>RMDS</stp>
        <stp/>
        <stp/>
        <tr r="I963" s="1"/>
      </tp>
    </main>
    <main first="bloomberg.rtd">
      <tp t="s">
        <v>#N/A Real Time</v>
        <stp/>
        <stp>##V3_BDPV12</stp>
        <stp>US928670AK49 @CBKG Corp</stp>
        <stp>bid</stp>
        <stp>[AutoPrice 28.xlsm]front!R888C12</stp>
        <tr r="L888" s="1"/>
      </tp>
    </main>
    <main first="connect.rtdsub">
      <tp t="s">
        <v>on</v>
        <stp/>
        <stp>EBOND_LDN|8494037</stp>
        <stp>-20271</stp>
        <stp>RMDS</stp>
        <stp/>
        <stp/>
        <tr r="K756" s="1"/>
      </tp>
      <tp t="s">
        <v>0.05</v>
        <stp/>
        <stp>EBOND_LDN|8494037</stp>
        <stp>-20270</stp>
        <stp>RMDS</stp>
        <stp/>
        <stp/>
        <tr r="J756" s="1"/>
      </tp>
      <tp t="s">
        <v>#N/A</v>
        <stp/>
        <stp>EBOND_LDN|8694137</stp>
        <stp>-20268</stp>
        <stp>RMDS</stp>
        <stp/>
        <stp/>
        <tr r="I48" s="1"/>
      </tp>
      <tp t="s">
        <v>m</v>
        <stp/>
        <stp>EBOND_LDN|8274149</stp>
        <stp>-20268</stp>
        <stp>RMDS</stp>
        <stp/>
        <stp/>
        <tr r="I1018" s="1"/>
      </tp>
      <tp t="s">
        <v>#N/A</v>
        <stp/>
        <stp>EBOND_LDN|8694137</stp>
        <stp>-20271</stp>
        <stp>RMDS</stp>
        <stp/>
        <stp/>
        <tr r="K48" s="1"/>
      </tp>
      <tp t="s">
        <v>#N/A</v>
        <stp/>
        <stp>EBOND_LDN|8694137</stp>
        <stp>-20270</stp>
        <stp>RMDS</stp>
        <stp/>
        <stp/>
        <tr r="J48" s="1"/>
      </tp>
      <tp t="s">
        <v>0.1</v>
        <stp/>
        <stp>EBOND_LDN|8274149</stp>
        <stp>-20270</stp>
        <stp>RMDS</stp>
        <stp/>
        <stp/>
        <tr r="J1018" s="1"/>
      </tp>
      <tp t="s">
        <v>on</v>
        <stp/>
        <stp>EBOND_LDN|8274149</stp>
        <stp>-20271</stp>
        <stp>RMDS</stp>
        <stp/>
        <stp/>
        <tr r="K1018" s="1"/>
      </tp>
      <tp t="s">
        <v>b</v>
        <stp/>
        <stp>EBOND_LDN|8494037</stp>
        <stp>-20268</stp>
        <stp>RMDS</stp>
        <stp/>
        <stp/>
        <tr r="I756" s="1"/>
      </tp>
      <tp>
        <v>90.425192381236997</v>
        <stp/>
        <stp>EBOND_LDN|8553733</stp>
        <stp>-18560</stp>
        <stp>RMDS</stp>
        <stp/>
        <stp/>
        <tr r="AR844" s="1"/>
      </tp>
      <tp>
        <v>61.097280884111001</v>
        <stp/>
        <stp>EBOND_LDN|8553733</stp>
        <stp>-18562</stp>
        <stp>RMDS</stp>
        <stp/>
        <stp/>
        <tr r="AS844" s="1"/>
      </tp>
      <tp t="s">
        <v>on</v>
        <stp/>
        <stp>EBOND_LDN|9674519</stp>
        <stp>-20271</stp>
        <stp>RMDS</stp>
        <stp/>
        <stp/>
        <tr r="K255" s="1"/>
      </tp>
      <tp t="s">
        <v>1.5</v>
        <stp/>
        <stp>EBOND_LDN|9674519</stp>
        <stp>-20270</stp>
        <stp>RMDS</stp>
        <stp/>
        <stp/>
        <tr r="J255" s="1"/>
      </tp>
      <tp t="s">
        <v>m</v>
        <stp/>
        <stp>EBOND_LDN|9674519</stp>
        <stp>-20268</stp>
        <stp>RMDS</stp>
        <stp/>
        <stp/>
        <tr r="I255" s="1"/>
      </tp>
      <tp t="s">
        <v>b</v>
        <stp/>
        <stp>EBOND_LDN|9264848</stp>
        <stp>-20268</stp>
        <stp>RMDS</stp>
        <stp/>
        <stp/>
        <tr r="I849" s="1"/>
      </tp>
      <tp t="s">
        <v>0.15</v>
        <stp/>
        <stp>EBOND_LDN|9264848</stp>
        <stp>-20270</stp>
        <stp>RMDS</stp>
        <stp/>
        <stp/>
        <tr r="J849" s="1"/>
      </tp>
      <tp t="s">
        <v>on</v>
        <stp/>
        <stp>EBOND_LDN|9264848</stp>
        <stp>-20271</stp>
        <stp>RMDS</stp>
        <stp/>
        <stp/>
        <tr r="K849" s="1"/>
      </tp>
      <tp>
        <v>0</v>
        <stp/>
        <stp>EBOND_LDN|6173211</stp>
        <stp>-18562</stp>
        <stp>RMDS</stp>
        <stp/>
        <stp/>
        <tr r="AS957" s="1"/>
      </tp>
      <tp>
        <v>0</v>
        <stp/>
        <stp>EBOND_LDN|6173211</stp>
        <stp>-18560</stp>
        <stp>RMDS</stp>
        <stp/>
        <stp/>
        <tr r="AR957" s="1"/>
      </tp>
      <tp>
        <v>51.413229467971</v>
        <stp/>
        <stp>EBOND_LDN|7913307</stp>
        <stp>-18562</stp>
        <stp>RMDS</stp>
        <stp/>
        <stp/>
        <tr r="AS884" s="1"/>
      </tp>
      <tp>
        <v>57.019085038893003</v>
        <stp/>
        <stp>EBOND_LDN|7913307</stp>
        <stp>-18560</stp>
        <stp>RMDS</stp>
        <stp/>
        <stp/>
        <tr r="AR884" s="1"/>
      </tp>
      <tp>
        <v>186.904465887698</v>
        <stp/>
        <stp>EBOND_LDN|9510257</stp>
        <stp>-18562</stp>
        <stp>RMDS</stp>
        <stp/>
        <stp/>
        <tr r="AS1110" s="1"/>
      </tp>
      <tp>
        <v>216.94616251303401</v>
        <stp/>
        <stp>EBOND_LDN|9510257</stp>
        <stp>-18560</stp>
        <stp>RMDS</stp>
        <stp/>
        <stp/>
        <tr r="AR1110" s="1"/>
      </tp>
      <tp>
        <v>46.462146749699997</v>
        <stp/>
        <stp>EBOND_LDN|8420204</stp>
        <stp>-18562</stp>
        <stp>RMDS</stp>
        <stp/>
        <stp/>
        <tr r="AS1078" s="1"/>
      </tp>
      <tp>
        <v>64.074459554300006</v>
        <stp/>
        <stp>EBOND_LDN|8420204</stp>
        <stp>-18560</stp>
        <stp>RMDS</stp>
        <stp/>
        <stp/>
        <tr r="AR1078" s="1"/>
      </tp>
      <tp>
        <v>33.828202708151998</v>
        <stp/>
        <stp>EBOND_LDN|6120454</stp>
        <stp>-18562</stp>
        <stp>RMDS</stp>
        <stp/>
        <stp/>
        <tr r="AS308" s="1"/>
      </tp>
      <tp>
        <v>37.006209978944</v>
        <stp/>
        <stp>EBOND_LDN|6120454</stp>
        <stp>-18560</stp>
        <stp>RMDS</stp>
        <stp/>
        <stp/>
        <tr r="AR308" s="1"/>
      </tp>
      <tp>
        <v>64.967815381622003</v>
        <stp/>
        <stp>EBOND_LDN|6460610</stp>
        <stp>-18562</stp>
        <stp>RMDS</stp>
        <stp/>
        <stp/>
        <tr r="AS270" s="1"/>
      </tp>
      <tp>
        <v>73.375411231391993</v>
        <stp/>
        <stp>EBOND_LDN|6460610</stp>
        <stp>-18560</stp>
        <stp>RMDS</stp>
        <stp/>
        <stp/>
        <tr r="AR270" s="1"/>
      </tp>
      <tp t="s">
        <v>#N/A</v>
        <stp/>
        <stp>EBOND_LDN|2440452</stp>
        <stp>-18562</stp>
        <stp>RMDS</stp>
        <stp/>
        <stp/>
        <tr r="AS1053" s="1"/>
      </tp>
      <tp t="s">
        <v>#N/A</v>
        <stp/>
        <stp>EBOND_LDN|2440452</stp>
        <stp>-18560</stp>
        <stp>RMDS</stp>
        <stp/>
        <stp/>
        <tr r="AR1053" s="1"/>
      </tp>
      <tp>
        <v>61.590099833080998</v>
        <stp/>
        <stp>EBOND_LDN|8161310</stp>
        <stp>-18562</stp>
        <stp>RMDS</stp>
        <stp/>
        <stp/>
        <tr r="AS1054" s="1"/>
      </tp>
      <tp t="s">
        <v>.5</v>
        <stp/>
        <stp>EBOND_LDN|2166838</stp>
        <stp>-20270</stp>
        <stp>RMDS</stp>
        <stp/>
        <stp/>
        <tr r="J459" s="1"/>
      </tp>
      <tp t="s">
        <v>on</v>
        <stp/>
        <stp>EBOND_LDN|2166838</stp>
        <stp>-20271</stp>
        <stp>RMDS</stp>
        <stp/>
        <stp/>
        <tr r="K459" s="1"/>
      </tp>
      <tp>
        <v>74.587178269242997</v>
        <stp/>
        <stp>EBOND_LDN|8161310</stp>
        <stp>-18560</stp>
        <stp>RMDS</stp>
        <stp/>
        <stp/>
        <tr r="AR1054" s="1"/>
      </tp>
      <tp>
        <v>119.418913366558</v>
        <stp/>
        <stp>EBOND_LDN|3111847</stp>
        <stp>-18562</stp>
        <stp>RMDS</stp>
        <stp/>
        <stp/>
        <tr r="AS1226" s="1"/>
      </tp>
      <tp>
        <v>138.465583497648</v>
        <stp/>
        <stp>EBOND_LDN|3111847</stp>
        <stp>-18560</stp>
        <stp>RMDS</stp>
        <stp/>
        <stp/>
        <tr r="AR1226" s="1"/>
      </tp>
      <tp t="s">
        <v>b</v>
        <stp/>
        <stp>EBOND_LDN|2166838</stp>
        <stp>-20268</stp>
        <stp>RMDS</stp>
        <stp/>
        <stp/>
        <tr r="I459" s="1"/>
      </tp>
      <tp>
        <v>70.061552289437998</v>
        <stp/>
        <stp>EBOND_LDN|8561080</stp>
        <stp>-18562</stp>
        <stp>RMDS</stp>
        <stp/>
        <stp/>
        <tr r="AS1032" s="1"/>
      </tp>
      <tp>
        <v>82.331920741245</v>
        <stp/>
        <stp>EBOND_LDN|8561080</stp>
        <stp>-18560</stp>
        <stp>RMDS</stp>
        <stp/>
        <stp/>
        <tr r="AR1032" s="1"/>
      </tp>
      <tp t="s">
        <v>on</v>
        <stp/>
        <stp>EBOND_LDN|8796607</stp>
        <stp>-20271</stp>
        <stp>RMDS</stp>
        <stp/>
        <stp/>
        <tr r="K767" s="1"/>
      </tp>
      <tp t="s">
        <v>0.12</v>
        <stp/>
        <stp>EBOND_LDN|8796607</stp>
        <stp>-20270</stp>
        <stp>RMDS</stp>
        <stp/>
        <stp/>
        <tr r="J767" s="1"/>
      </tp>
      <tp t="s">
        <v>bb</v>
        <stp/>
        <stp>EBOND_LDN|8796607</stp>
        <stp>-20268</stp>
        <stp>RMDS</stp>
        <stp/>
        <stp/>
        <tr r="I767" s="1"/>
      </tp>
      <tp>
        <v>51.602628346278998</v>
        <stp/>
        <stp>EBOND_LDN|4921084</stp>
        <stp>-18562</stp>
        <stp>RMDS</stp>
        <stp/>
        <stp/>
        <tr r="AS1113" s="1"/>
      </tp>
      <tp>
        <v>64.231033072158993</v>
        <stp/>
        <stp>EBOND_LDN|4921084</stp>
        <stp>-18560</stp>
        <stp>RMDS</stp>
        <stp/>
        <stp/>
        <tr r="AR1113" s="1"/>
      </tp>
      <tp>
        <v>0</v>
        <stp/>
        <stp>EBOND_LDN|9026114</stp>
        <stp>-18562</stp>
        <stp>RMDS</stp>
        <stp/>
        <stp/>
        <tr r="AS1027" s="1"/>
      </tp>
      <tp>
        <v>0</v>
        <stp/>
        <stp>EBOND_LDN|9026114</stp>
        <stp>-18560</stp>
        <stp>RMDS</stp>
        <stp/>
        <stp/>
        <tr r="AR1027" s="1"/>
      </tp>
      <tp t="s">
        <v>#N/A</v>
        <stp/>
        <stp>EBOND_LDN|8366060</stp>
        <stp>-18562</stp>
        <stp>RMDS</stp>
        <stp/>
        <stp/>
        <tr r="AS667" s="1"/>
      </tp>
      <tp t="s">
        <v>#N/A</v>
        <stp/>
        <stp>EBOND_LDN|8366060</stp>
        <stp>-18560</stp>
        <stp>RMDS</stp>
        <stp/>
        <stp/>
        <tr r="AR667" s="1"/>
      </tp>
      <tp>
        <v>85.827387393025006</v>
        <stp/>
        <stp>EBOND_LDN|8156643</stp>
        <stp>-18562</stp>
        <stp>RMDS</stp>
        <stp/>
        <stp/>
        <tr r="AS235" s="1"/>
      </tp>
      <tp>
        <v>79.258422300244007</v>
        <stp/>
        <stp>EBOND_LDN|6546832</stp>
        <stp>-18560</stp>
        <stp>RMDS</stp>
        <stp/>
        <stp/>
        <tr r="AR1156" s="1"/>
      </tp>
      <tp>
        <v>89.492923289697003</v>
        <stp/>
        <stp>EBOND_LDN|8156643</stp>
        <stp>-18560</stp>
        <stp>RMDS</stp>
        <stp/>
        <stp/>
        <tr r="AR235" s="1"/>
      </tp>
      <tp>
        <v>73.759128841863003</v>
        <stp/>
        <stp>EBOND_LDN|6546832</stp>
        <stp>-18562</stp>
        <stp>RMDS</stp>
        <stp/>
        <stp/>
        <tr r="AS1156" s="1"/>
      </tp>
      <tp>
        <v>15.865628791396</v>
        <stp/>
        <stp>EBOND_LDN|6606706</stp>
        <stp>-18560</stp>
        <stp>RMDS</stp>
        <stp/>
        <stp/>
        <tr r="AR195" s="1"/>
      </tp>
      <tp>
        <v>-3.4035161093530002</v>
        <stp/>
        <stp>EBOND_LDN|6606706</stp>
        <stp>-18562</stp>
        <stp>RMDS</stp>
        <stp/>
        <stp/>
        <tr r="AS195" s="1"/>
      </tp>
      <tp>
        <v>94.903596310137999</v>
        <stp/>
        <stp>EBOND_LDN|6816617</stp>
        <stp>-18562</stp>
        <stp>RMDS</stp>
        <stp/>
        <stp/>
        <tr r="AS38" s="1"/>
      </tp>
      <tp>
        <v>48.119145528879997</v>
        <stp/>
        <stp>EBOND_LDN|7956723</stp>
        <stp>-18560</stp>
        <stp>RMDS</stp>
        <stp/>
        <stp/>
        <tr r="AR584" s="1"/>
      </tp>
      <tp>
        <v>102.043779509269</v>
        <stp/>
        <stp>EBOND_LDN|6816617</stp>
        <stp>-18560</stp>
        <stp>RMDS</stp>
        <stp/>
        <stp/>
        <tr r="AR38" s="1"/>
      </tp>
      <tp>
        <v>27.345019656676001</v>
        <stp/>
        <stp>EBOND_LDN|7956723</stp>
        <stp>-18562</stp>
        <stp>RMDS</stp>
        <stp/>
        <stp/>
        <tr r="AS584" s="1"/>
      </tp>
      <tp t="s">
        <v>on</v>
        <stp/>
        <stp>EBOND_LDN|3671719</stp>
        <stp>-20271</stp>
        <stp>RMDS</stp>
        <stp/>
        <stp/>
        <tr r="K988" s="1"/>
      </tp>
      <tp t="s">
        <v>0.5</v>
        <stp/>
        <stp>EBOND_LDN|3671719</stp>
        <stp>-20270</stp>
        <stp>RMDS</stp>
        <stp/>
        <stp/>
        <tr r="J988" s="1"/>
      </tp>
      <tp t="s">
        <v>b</v>
        <stp/>
        <stp>EBOND_LDN|3671719</stp>
        <stp>-20268</stp>
        <stp>RMDS</stp>
        <stp/>
        <stp/>
        <tr r="I988" s="1"/>
      </tp>
      <tp>
        <v>72.552275893800996</v>
        <stp/>
        <stp>EBOND_LDN|9037055</stp>
        <stp>-18562</stp>
        <stp>RMDS</stp>
        <stp/>
        <stp/>
        <tr r="AS662" s="1"/>
      </tp>
      <tp>
        <v>79.415923130124995</v>
        <stp/>
        <stp>EBOND_LDN|9037055</stp>
        <stp>-18560</stp>
        <stp>RMDS</stp>
        <stp/>
        <stp/>
        <tr r="AR662" s="1"/>
      </tp>
      <tp>
        <v>150.91170026230799</v>
        <stp/>
        <stp>EBOND_LDN|6207956</stp>
        <stp>-18560</stp>
        <stp>RMDS</stp>
        <stp/>
        <stp/>
        <tr r="AR983" s="1"/>
      </tp>
      <tp>
        <v>131.922138744146</v>
        <stp/>
        <stp>EBOND_LDN|6207956</stp>
        <stp>-18562</stp>
        <stp>RMDS</stp>
        <stp/>
        <stp/>
        <tr r="AS983" s="1"/>
      </tp>
      <tp>
        <v>210</v>
        <stp/>
        <stp>EBOND_LDN|8857733</stp>
        <stp>-18560</stp>
        <stp>RMDS</stp>
        <stp/>
        <stp/>
        <tr r="AR338" s="1"/>
      </tp>
      <tp>
        <v>185</v>
        <stp/>
        <stp>EBOND_LDN|8857733</stp>
        <stp>-18562</stp>
        <stp>RMDS</stp>
        <stp/>
        <stp/>
        <tr r="AS338" s="1"/>
      </tp>
      <tp>
        <v>57.240984847074003</v>
        <stp/>
        <stp>EBOND_LDN|9574201</stp>
        <stp>-18562</stp>
        <stp>RMDS</stp>
        <stp/>
        <stp/>
        <tr r="AS921" s="1"/>
      </tp>
      <tp>
        <v>63.960826038553002</v>
        <stp/>
        <stp>EBOND_LDN|9574201</stp>
        <stp>-18560</stp>
        <stp>RMDS</stp>
        <stp/>
        <stp/>
        <tr r="AR921" s="1"/>
      </tp>
      <tp t="s">
        <v>on</v>
        <stp/>
        <stp>EBOND_LDN|8863238</stp>
        <stp>-20271</stp>
        <stp>RMDS</stp>
        <stp/>
        <stp/>
        <tr r="K715" s="1"/>
      </tp>
      <tp t="s">
        <v>.35</v>
        <stp/>
        <stp>EBOND_LDN|8863238</stp>
        <stp>-20270</stp>
        <stp>RMDS</stp>
        <stp/>
        <stp/>
        <tr r="J715" s="1"/>
      </tp>
      <tp>
        <v>66.265781531640997</v>
        <stp/>
        <stp>EBOND_LDN|2274801</stp>
        <stp>-18560</stp>
        <stp>RMDS</stp>
        <stp/>
        <stp/>
        <tr r="AR772" s="1"/>
      </tp>
      <tp>
        <v>62.914821249356997</v>
        <stp/>
        <stp>EBOND_LDN|2274801</stp>
        <stp>-18562</stp>
        <stp>RMDS</stp>
        <stp/>
        <stp/>
        <tr r="AS772" s="1"/>
      </tp>
      <tp t="s">
        <v>ss</v>
        <stp/>
        <stp>EBOND_LDN|8863238</stp>
        <stp>-20268</stp>
        <stp>RMDS</stp>
        <stp/>
        <stp/>
        <tr r="I715" s="1"/>
      </tp>
      <tp t="s">
        <v>0.4</v>
        <stp/>
        <stp>EBOND_LDN|9693767</stp>
        <stp>-20270</stp>
        <stp>RMDS</stp>
        <stp/>
        <stp/>
        <tr r="J1004" s="1"/>
      </tp>
      <tp t="s">
        <v>on</v>
        <stp/>
        <stp>EBOND_LDN|9693767</stp>
        <stp>-20271</stp>
        <stp>RMDS</stp>
        <stp/>
        <stp/>
        <tr r="K1004" s="1"/>
      </tp>
      <tp t="s">
        <v>b</v>
        <stp/>
        <stp>EBOND_LDN|7983846</stp>
        <stp>-20268</stp>
        <stp>RMDS</stp>
        <stp/>
        <stp/>
        <tr r="I531" s="1"/>
      </tp>
      <tp t="s">
        <v>b</v>
        <stp/>
        <stp>EBOND_LDN|9693767</stp>
        <stp>-20268</stp>
        <stp>RMDS</stp>
        <stp/>
        <stp/>
        <tr r="I1004" s="1"/>
      </tp>
      <tp t="s">
        <v>on</v>
        <stp/>
        <stp>EBOND_LDN|7983846</stp>
        <stp>-20271</stp>
        <stp>RMDS</stp>
        <stp/>
        <stp/>
        <tr r="K531" s="1"/>
      </tp>
      <tp t="s">
        <v>.15</v>
        <stp/>
        <stp>EBOND_LDN|7983846</stp>
        <stp>-20270</stp>
        <stp>RMDS</stp>
        <stp/>
        <stp/>
        <tr r="J531" s="1"/>
      </tp>
      <tp t="s">
        <v>m</v>
        <stp/>
        <stp>EBOND_LDN|5483886</stp>
        <stp>-20268</stp>
        <stp>RMDS</stp>
        <stp/>
        <stp/>
        <tr r="I50" s="1"/>
      </tp>
      <tp t="s">
        <v>m</v>
        <stp/>
        <stp>EBOND_LDN|8693507</stp>
        <stp>-20268</stp>
        <stp>RMDS</stp>
        <stp/>
        <stp/>
        <tr r="I740" s="1"/>
      </tp>
      <tp>
        <v>0</v>
        <stp/>
        <stp>EBOND_LDN|4744872</stp>
        <stp>-18562</stp>
        <stp>RMDS</stp>
        <stp/>
        <stp/>
        <tr r="AS673" s="1"/>
      </tp>
      <tp>
        <v>0</v>
        <stp/>
        <stp>EBOND_LDN|4744872</stp>
        <stp>-18560</stp>
        <stp>RMDS</stp>
        <stp/>
        <stp/>
        <tr r="AR673" s="1"/>
      </tp>
      <tp t="s">
        <v>.45</v>
        <stp/>
        <stp>EBOND_LDN|8693507</stp>
        <stp>-20270</stp>
        <stp>RMDS</stp>
        <stp/>
        <stp/>
        <tr r="J740" s="1"/>
      </tp>
      <tp t="s">
        <v>on</v>
        <stp/>
        <stp>EBOND_LDN|8693507</stp>
        <stp>-20271</stp>
        <stp>RMDS</stp>
        <stp/>
        <stp/>
        <tr r="K740" s="1"/>
      </tp>
      <tp t="s">
        <v>.28</v>
        <stp/>
        <stp>EBOND_LDN|5483886</stp>
        <stp>-20270</stp>
        <stp>RMDS</stp>
        <stp/>
        <stp/>
        <tr r="J50" s="1"/>
      </tp>
      <tp t="s">
        <v>on</v>
        <stp/>
        <stp>EBOND_LDN|5483886</stp>
        <stp>-20271</stp>
        <stp>RMDS</stp>
        <stp/>
        <stp/>
        <tr r="K50" s="1"/>
      </tp>
      <tp t="s">
        <v>on</v>
        <stp/>
        <stp>EBOND_LDN|4973669</stp>
        <stp>-20271</stp>
        <stp>RMDS</stp>
        <stp/>
        <stp/>
        <tr r="K746" s="1"/>
      </tp>
      <tp t="s">
        <v>.25</v>
        <stp/>
        <stp>EBOND_LDN|4973669</stp>
        <stp>-20270</stp>
        <stp>RMDS</stp>
        <stp/>
        <stp/>
        <tr r="J746" s="1"/>
      </tp>
      <tp t="s">
        <v>b</v>
        <stp/>
        <stp>EBOND_LDN|4973669</stp>
        <stp>-20268</stp>
        <stp>RMDS</stp>
        <stp/>
        <stp/>
        <tr r="I746" s="1"/>
      </tp>
      <tp>
        <v>47.505239522261</v>
        <stp/>
        <stp>EBOND_LDN|6964700</stp>
        <stp>-18562</stp>
        <stp>RMDS</stp>
        <stp/>
        <stp/>
        <tr r="AS906" s="1"/>
      </tp>
      <tp>
        <v>58.945882075565002</v>
        <stp/>
        <stp>EBOND_LDN|6964700</stp>
        <stp>-18560</stp>
        <stp>RMDS</stp>
        <stp/>
        <stp/>
        <tr r="AR906" s="1"/>
      </tp>
      <tp>
        <v>116.695603773597</v>
        <stp/>
        <stp>EBOND_LDN|7865950</stp>
        <stp>-18562</stp>
        <stp>RMDS</stp>
        <stp/>
        <stp/>
        <tr r="AS244" s="1"/>
      </tp>
      <tp>
        <v>122.129613473178</v>
        <stp/>
        <stp>EBOND_LDN|7865950</stp>
        <stp>-18560</stp>
        <stp>RMDS</stp>
        <stp/>
        <stp/>
        <tr r="AR244" s="1"/>
      </tp>
      <tp>
        <v>126.24298649839</v>
        <stp/>
        <stp>EBOND_LDN|9545572</stp>
        <stp>-18560</stp>
        <stp>RMDS</stp>
        <stp/>
        <stp/>
        <tr r="AR1047" s="1"/>
      </tp>
      <tp>
        <v>111.437637216551</v>
        <stp/>
        <stp>EBOND_LDN|9545572</stp>
        <stp>-18562</stp>
        <stp>RMDS</stp>
        <stp/>
        <stp/>
        <tr r="AS1047" s="1"/>
      </tp>
      <tp>
        <v>64.413303208998002</v>
        <stp/>
        <stp>EBOND_LDN|5835935</stp>
        <stp>-18560</stp>
        <stp>RMDS</stp>
        <stp/>
        <stp/>
        <tr r="AR36" s="1"/>
      </tp>
      <tp>
        <v>58.708757422590999</v>
        <stp/>
        <stp>EBOND_LDN|5835935</stp>
        <stp>-18562</stp>
        <stp>RMDS</stp>
        <stp/>
        <stp/>
        <tr r="AS36" s="1"/>
      </tp>
      <tp t="s">
        <v>b</v>
        <stp/>
        <stp>EBOND_LDN|7072499</stp>
        <stp>-20268</stp>
        <stp>RMDS</stp>
        <stp/>
        <stp/>
        <tr r="I954" s="1"/>
      </tp>
      <tp t="s">
        <v>.5</v>
        <stp/>
        <stp>EBOND_LDN|3692147</stp>
        <stp>-20270</stp>
        <stp>RMDS</stp>
        <stp/>
        <stp/>
        <tr r="J1036" s="1"/>
      </tp>
      <tp t="s">
        <v>on</v>
        <stp/>
        <stp>EBOND_LDN|3692147</stp>
        <stp>-20271</stp>
        <stp>RMDS</stp>
        <stp/>
        <stp/>
        <tr r="K1036" s="1"/>
      </tp>
      <tp t="s">
        <v>on</v>
        <stp/>
        <stp>EBOND_LDN|7072499</stp>
        <stp>-20271</stp>
        <stp>RMDS</stp>
        <stp/>
        <stp/>
        <tr r="K954" s="1"/>
      </tp>
      <tp t="s">
        <v>0.25</v>
        <stp/>
        <stp>EBOND_LDN|7072499</stp>
        <stp>-20270</stp>
        <stp>RMDS</stp>
        <stp/>
        <stp/>
        <tr r="J954" s="1"/>
      </tp>
      <tp t="s">
        <v>b</v>
        <stp/>
        <stp>EBOND_LDN|3692147</stp>
        <stp>-20268</stp>
        <stp>RMDS</stp>
        <stp/>
        <stp/>
        <tr r="I1036" s="1"/>
      </tp>
      <tp>
        <v>71.197025927341002</v>
        <stp/>
        <stp>EBOND_LDN|4665310</stp>
        <stp>-18560</stp>
        <stp>RMDS</stp>
        <stp/>
        <stp/>
        <tr r="AR1184" s="1"/>
      </tp>
      <tp>
        <v>53.906844721691002</v>
        <stp/>
        <stp>EBOND_LDN|4665310</stp>
        <stp>-18562</stp>
        <stp>RMDS</stp>
        <stp/>
        <stp/>
        <tr r="AS1184" s="1"/>
      </tp>
    </main>
    <main first="bloomberg.rtd">
      <tp t="s">
        <v>07:01:17</v>
        <stp/>
        <stp>##V3_BDPV12</stp>
        <stp>XS0235117891 @bgn Corp</stp>
        <stp>LAST_UPDATE</stp>
        <stp>[AutoPrice 28.xlsm]front!R947C15</stp>
        <tr r="O947" s="1"/>
      </tp>
      <tp t="s">
        <v>07:01:30</v>
        <stp/>
        <stp>##V3_BDPV12</stp>
        <stp>XS0862952297 @bgn Corp</stp>
        <stp>LAST_UPDATE</stp>
        <stp>[AutoPrice 28.xlsm]front!R483C15</stp>
        <tr r="O483" s="1"/>
      </tp>
      <tp t="s">
        <v>07:01:33</v>
        <stp/>
        <stp>##V3_BDPV12</stp>
        <stp>XS0811555183 @bgn Corp</stp>
        <stp>LAST_UPDATE</stp>
        <stp>[AutoPrice 28.xlsm]front!R495C15</stp>
        <tr r="O495" s="1"/>
      </tp>
      <tp t="s">
        <v>07:01:29</v>
        <stp/>
        <stp>##V3_BDPV12</stp>
        <stp>XS0307504547 @bgn Corp</stp>
        <stp>LAST_UPDATE</stp>
        <stp>[AutoPrice 28.xlsm]front!R638C15</stp>
        <tr r="O638" s="1"/>
      </tp>
      <tp t="s">
        <v>07:01:34</v>
        <stp/>
        <stp>##V3_BDPV12</stp>
        <stp>XS0503554627 @bgn Corp</stp>
        <stp>LAST_UPDATE</stp>
        <stp>[AutoPrice 28.xlsm]front!R169C15</stp>
        <tr r="O169" s="1"/>
      </tp>
      <tp t="s">
        <v>07:01:26</v>
        <stp/>
        <stp>##V3_BDPV12</stp>
        <stp>XS1072613380 @bgn Corp</stp>
        <stp>LAST_UPDATE</stp>
        <stp>[AutoPrice 28.xlsm]front!R135C15</stp>
        <tr r="O135" s="1"/>
      </tp>
      <tp t="s">
        <v>07:01:33</v>
        <stp/>
        <stp>##V3_BDPV12</stp>
        <stp>XS1066312395 @bgn Corp</stp>
        <stp>LAST_UPDATE</stp>
        <stp>[AutoPrice 28.xlsm]front!R561C15</stp>
        <tr r="O561" s="1"/>
      </tp>
      <tp t="s">
        <v>07:01:33</v>
        <stp/>
        <stp>##V3_BDPV12</stp>
        <stp>XS0801954867 @bgn Corp</stp>
        <stp>LAST_UPDATE</stp>
        <stp>[AutoPrice 28.xlsm]front!R986C15</stp>
        <tr r="O986" s="1"/>
      </tp>
      <tp t="s">
        <v>11/06/2014</v>
        <stp/>
        <stp>##V3_BDPV12</stp>
        <stp>XS0437307464 @bgn Corp</stp>
        <stp>LAST_UPDATE</stp>
        <stp>[AutoPrice 28.xlsm]front!R319C15</stp>
        <tr r="O319" s="1"/>
      </tp>
      <tp t="s">
        <v>07:01:35</v>
        <stp/>
        <stp>##V3_BDPV12</stp>
        <stp>XS0301954771 @bgn Corp</stp>
        <stp>LAST_UPDATE</stp>
        <stp>[AutoPrice 28.xlsm]front!R701C15</stp>
        <tr r="O701" s="1"/>
      </tp>
      <tp t="s">
        <v>11/06/2014</v>
        <stp/>
        <stp>##V3_BDPV12</stp>
        <stp>XS0359781191 @bgn Corp</stp>
        <stp>LAST_UPDATE</stp>
        <stp>[AutoPrice 28.xlsm]front!R953C15</stp>
        <tr r="O953" s="1"/>
      </tp>
      <tp t="s">
        <v>07:01:30</v>
        <stp/>
        <stp>##V3_BDPV12</stp>
        <stp>XS0828736198 @bgn Corp</stp>
        <stp>LAST_UPDATE</stp>
        <stp>[AutoPrice 28.xlsm]front!R869C15</stp>
        <tr r="O869" s="1"/>
      </tp>
      <tp t="s">
        <v>07:01:18</v>
        <stp/>
        <stp>##V3_BDPV12</stp>
        <stp>XS1013955379 @bgn Corp</stp>
        <stp>LAST_UPDATE</stp>
        <stp>[AutoPrice 28.xlsm]front!R181C15</stp>
        <tr r="O181" s="1"/>
      </tp>
      <tp t="s">
        <v>07:01:28</v>
        <stp/>
        <stp>##V3_BDPV12</stp>
        <stp>XS1071713470 @bgn Corp</stp>
        <stp>LAST_UPDATE</stp>
        <stp>[AutoPrice 28.xlsm]front!R437C15</stp>
        <tr r="O437" s="1"/>
      </tp>
      <tp t="s">
        <v>07:01:29</v>
        <stp/>
        <stp>##V3_BDPV12</stp>
        <stp>XS1004674450 @bgn Corp</stp>
        <stp>LAST_UPDATE</stp>
        <stp>[AutoPrice 28.xlsm]front!R112C15</stp>
        <tr r="O112" s="1"/>
      </tp>
      <tp t="s">
        <v>11/06/2014</v>
        <stp/>
        <stp>##V3_BDPV12</stp>
        <stp>XS0478803355 @bgn Corp</stp>
        <stp>LAST_UPDATE</stp>
        <stp>[AutoPrice 28.xlsm]front!R972C15</stp>
        <tr r="O972" s="1"/>
      </tp>
      <tp t="s">
        <v>07:01:33</v>
        <stp/>
        <stp>##V3_BDPV12</stp>
        <stp>XS0847580353 @bgn Corp</stp>
        <stp>LAST_UPDATE</stp>
        <stp>[AutoPrice 28.xlsm]front!R621C15</stp>
        <tr r="O621" s="1"/>
      </tp>
      <tp t="s">
        <v>07:01:27</v>
        <stp/>
        <stp>##V3_BDPV12</stp>
        <stp>XS0456451771 @bgn Corp</stp>
        <stp>LAST_UPDATE</stp>
        <stp>[AutoPrice 28.xlsm]front!R208C15</stp>
        <tr r="O208" s="1"/>
      </tp>
      <tp t="s">
        <v>11/06/2014</v>
        <stp/>
        <stp>##V3_BDPV12</stp>
        <stp>XS0838847381 @bgn Corp</stp>
        <stp>LAST_UPDATE</stp>
        <stp>[AutoPrice 28.xlsm]front!R802C15</stp>
        <tr r="O802" s="1"/>
      </tp>
      <tp t="s">
        <v>07:01:24</v>
        <stp/>
        <stp>##V3_BDPV12</stp>
        <stp>XS0643300717 @bgn Corp</stp>
        <stp>LAST_UPDATE</stp>
        <stp>[AutoPrice 28.xlsm]front!R843C15</stp>
        <tr r="O843" s="1"/>
      </tp>
      <tp t="s">
        <v>07:01:31</v>
        <stp/>
        <stp>##V3_BDPV12</stp>
        <stp>XS0729046218 @bgn Corp</stp>
        <stp>LAST_UPDATE</stp>
        <stp>[AutoPrice 28.xlsm]front!R773C15</stp>
        <tr r="O773" s="1"/>
      </tp>
      <tp t="s">
        <v>07:01:26</v>
        <stp/>
        <stp>##V3_BDPV12</stp>
        <stp>XS0409744744 @bgn Corp</stp>
        <stp>LAST_UPDATE</stp>
        <stp>[AutoPrice 28.xlsm]front!R239C15</stp>
        <tr r="O239" s="1"/>
      </tp>
      <tp t="s">
        <v>11/06/2014</v>
        <stp/>
        <stp>##V3_BDPV12</stp>
        <stp>XS0755521142 @bgn Corp</stp>
        <stp>LAST_UPDATE</stp>
        <stp>[AutoPrice 28.xlsm]front!R966C15</stp>
        <tr r="O966" s="1"/>
      </tp>
      <tp t="s">
        <v>07:01:21</v>
        <stp/>
        <stp>##V3_BDPV12</stp>
        <stp>XS0456451938 @bgn Corp</stp>
        <stp>LAST_UPDATE</stp>
        <stp>[AutoPrice 28.xlsm]front!R205C15</stp>
        <tr r="O205" s="1"/>
      </tp>
      <tp t="s">
        <v>07:01:29</v>
        <stp/>
        <stp>##V3_BDPV12</stp>
        <stp>XS0222766973 @bgn Corp</stp>
        <stp>LAST_UPDATE</stp>
        <stp>[AutoPrice 28.xlsm]front!R629C15</stp>
        <tr r="O629" s="1"/>
      </tp>
      <tp t="s">
        <v>11/06/2014</v>
        <stp/>
        <stp>##V3_BDPV12</stp>
        <stp>XS1069552393 @bgn Corp</stp>
        <stp>LAST_UPDATE</stp>
        <stp>[AutoPrice 28.xlsm]front!R497C15</stp>
        <tr r="O497" s="1"/>
      </tp>
      <tp t="s">
        <v>07:01:34</v>
        <stp/>
        <stp>##V3_BDPV12</stp>
        <stp>XS0729046051 @bgn Corp</stp>
        <stp>LAST_UPDATE</stp>
        <stp>[AutoPrice 28.xlsm]front!R758C15</stp>
        <tr r="O758" s="1"/>
      </tp>
      <tp t="s">
        <v>07:01:35</v>
        <stp/>
        <stp>##V3_BDPV12</stp>
        <stp>XS0911405784 @bgn Corp</stp>
        <stp>LAST_UPDATE</stp>
        <stp>[AutoPrice 28.xlsm]front!R952C15</stp>
        <tr r="O952" s="1"/>
      </tp>
      <tp t="s">
        <v>07:01:33</v>
        <stp/>
        <stp>##V3_BDPV12</stp>
        <stp>XS0834367863 @bgn Corp</stp>
        <stp>LAST_UPDATE</stp>
        <stp>[AutoPrice 28.xlsm]front!R305C15</stp>
        <tr r="O305" s="1"/>
      </tp>
      <tp t="s">
        <v>07:01:33</v>
        <stp/>
        <stp>##V3_BDPV12</stp>
        <stp>XS0878743623 @bgn Corp</stp>
        <stp>LAST_UPDATE</stp>
        <stp>[AutoPrice 28.xlsm]front!R107C15</stp>
        <tr r="O107" s="1"/>
      </tp>
      <tp t="s">
        <v>11/06/2014</v>
        <stp/>
        <stp>##V3_BDPV12</stp>
        <stp>XS0369462022 @bgn Corp</stp>
        <stp>LAST_UPDATE</stp>
        <stp>[AutoPrice 28.xlsm]front!R671C15</stp>
        <tr r="O671" s="1"/>
      </tp>
      <tp t="s">
        <v>07:01:27</v>
        <stp/>
        <stp>##V3_BDPV12</stp>
        <stp>XS0873793375 @bgn Corp</stp>
        <stp>LAST_UPDATE</stp>
        <stp>[AutoPrice 28.xlsm]front!R898C15</stp>
        <tr r="O898" s="1"/>
      </tp>
      <tp t="s">
        <v>07:01:30</v>
        <stp/>
        <stp>##V3_BDPV12</stp>
        <stp>XS0969572204 @bgn Corp</stp>
        <stp>LAST_UPDATE</stp>
        <stp>[AutoPrice 28.xlsm]front!R335C15</stp>
        <tr r="O335" s="1"/>
      </tp>
      <tp t="s">
        <v>07:01:33</v>
        <stp/>
        <stp>##V3_BDPV12</stp>
        <stp>XS0746010908 @bgn Corp</stp>
        <stp>LAST_UPDATE</stp>
        <stp>[AutoPrice 28.xlsm]front!R733C15</stp>
        <tr r="O733" s="1"/>
      </tp>
      <tp t="s">
        <v>07:01:33</v>
        <stp/>
        <stp>##V3_BDPV12</stp>
        <stp>XS0975113498 @bgn Corp</stp>
        <stp>LAST_UPDATE</stp>
        <stp>[AutoPrice 28.xlsm]front!R989C15</stp>
        <tr r="O989" s="1"/>
      </tp>
      <tp t="s">
        <v>07:01:33</v>
        <stp/>
        <stp>##V3_BDPV12</stp>
        <stp>XS0473783891 @bgn Corp</stp>
        <stp>LAST_UPDATE</stp>
        <stp>[AutoPrice 28.xlsm]front!R236C15</stp>
        <tr r="O236" s="1"/>
      </tp>
      <tp t="s">
        <v>11/06/2014</v>
        <stp/>
        <stp>##V3_BDPV12</stp>
        <stp>XS0541620901 @bgn Corp</stp>
        <stp>LAST_UPDATE</stp>
        <stp>[AutoPrice 28.xlsm]front!R122C15</stp>
        <tr r="O122" s="1"/>
      </tp>
      <tp t="s">
        <v>07:01:33</v>
        <stp/>
        <stp>##V3_BDPV12</stp>
        <stp>XS0214965963 @bgn Corp</stp>
        <stp>LAST_UPDATE</stp>
        <stp>[AutoPrice 28.xlsm]front!R717C15</stp>
        <tr r="O717" s="1"/>
      </tp>
      <tp t="s">
        <v>11/06/2014</v>
        <stp/>
        <stp>##V3_BDPV12</stp>
        <stp>XS0451641285 @bgn Corp</stp>
        <stp>LAST_UPDATE</stp>
        <stp>[AutoPrice 28.xlsm]front!R811C15</stp>
        <tr r="O811" s="1"/>
      </tp>
      <tp t="s">
        <v>11/06/2014</v>
        <stp/>
        <stp>##V3_BDPV12</stp>
        <stp>XS0442190855 @bgn Corp</stp>
        <stp>LAST_UPDATE</stp>
        <stp>[AutoPrice 28.xlsm]front!R152C15</stp>
        <tr r="O152" s="1"/>
      </tp>
      <tp>
        <v>101.64700000000001</v>
        <stp/>
        <stp>##V3_BDPV12</stp>
        <stp>XS1046851025 @cbbt Corp</stp>
        <stp>LAST_PRICE</stp>
        <stp>[AutoPrice 28.xlsm]front!R780C16</stp>
        <tr r="P780" s="1"/>
      </tp>
      <tp>
        <v>105.544</v>
        <stp/>
        <stp>##V3_BDPV12</stp>
        <stp>XS0834386228 @cbbt Corp</stp>
        <stp>LAST_PRICE</stp>
        <stp>[AutoPrice 28.xlsm]front!R939C16</stp>
        <tr r="P939" s="1"/>
      </tp>
      <tp>
        <v>2.0943488714479486</v>
        <stp/>
        <stp>##V3_BDPV12</stp>
        <stp>DE000A1G7EH9 @bgn  Corp</stp>
        <stp>risk_mid</stp>
        <stp>[AutoPrice 28.xlsm]front!R764C36</stp>
        <tr r="AJ764" s="1"/>
      </tp>
      <tp>
        <v>103.322</v>
        <stp/>
        <stp>##V3_BDPV12</stp>
        <stp>FR0011560069 @bgn Corp</stp>
        <stp>LAST_PRICE</stp>
        <stp>[AutoPrice 28.xlsm]front!R649C16</stp>
        <tr r="P649" s="1"/>
      </tp>
      <tp>
        <v>114.036</v>
        <stp/>
        <stp>##V3_BDPV12</stp>
        <stp>FR0010893396 @bgn Corp</stp>
        <stp>LAST_PRICE</stp>
        <stp>[AutoPrice 28.xlsm]front!R446C16</stp>
        <tr r="P446" s="1"/>
      </tp>
      <tp>
        <v>103.69499999999999</v>
        <stp/>
        <stp>##V3_BDPV12</stp>
        <stp>BE6265142099 @bgn Corp</stp>
        <stp>LAST_PRICE</stp>
        <stp>[AutoPrice 28.xlsm]front!R380C16</stp>
        <tr r="P380" s="1"/>
      </tp>
      <tp>
        <v>103.794</v>
        <stp/>
        <stp>##V3_BDPV12</stp>
        <stp>FR0010766329 @bgn Corp</stp>
        <stp>LAST_PRICE</stp>
        <stp>[AutoPrice 28.xlsm]front!R570C16</stp>
        <tr r="P570" s="1"/>
      </tp>
      <tp>
        <v>104.33199999999999</v>
        <stp/>
        <stp>##V3_BDPV12</stp>
        <stp>FR0011592096 @bgn Corp</stp>
        <stp>LAST_PRICE</stp>
        <stp>[AutoPrice 28.xlsm]front!R165C16</stp>
        <tr r="P165" s="1"/>
      </tp>
      <tp>
        <v>120.128</v>
        <stp/>
        <stp>##V3_BDPV12</stp>
        <stp>XS0608392550 @bgn Corp</stp>
        <stp>LAST_PRICE</stp>
        <stp>[AutoPrice 28.xlsm]front!R131C16</stp>
        <tr r="P131" s="1"/>
      </tp>
      <tp>
        <v>108.989</v>
        <stp/>
        <stp>##V3_BDPV12</stp>
        <stp>XS0408285913 @bgn Corp</stp>
        <stp>LAST_PRICE</stp>
        <stp>[AutoPrice 28.xlsm]front!R745C16</stp>
        <tr r="P745" s="1"/>
      </tp>
      <tp>
        <v>103.624</v>
        <stp/>
        <stp>##V3_BDPV12</stp>
        <stp>XS0408827409 @bgn Corp</stp>
        <stp>LAST_PRICE</stp>
        <stp>[AutoPrice 28.xlsm]front!R580C16</stp>
        <tr r="P580" s="1"/>
      </tp>
      <tp>
        <v>104.253</v>
        <stp/>
        <stp>##V3_BDPV12</stp>
        <stp>XS0811554962 @bgn Corp</stp>
        <stp>LAST_PRICE</stp>
        <stp>[AutoPrice 28.xlsm]front!R492C16</stp>
        <tr r="P492" s="1"/>
      </tp>
      <tp>
        <v>112.925</v>
        <stp/>
        <stp>##V3_BDPV12</stp>
        <stp>XS0752092311 @bgn Corp</stp>
        <stp>LAST_PRICE</stp>
        <stp>[AutoPrice 28.xlsm]front!R636C16</stp>
        <tr r="P636" s="1"/>
      </tp>
      <tp>
        <v>109.52800000000001</v>
        <stp/>
        <stp>##V3_BDPV12</stp>
        <stp>XS0557897203 @bgn Corp</stp>
        <stp>LAST_PRICE</stp>
        <stp>[AutoPrice 28.xlsm]front!R258C16</stp>
        <tr r="P258" s="1"/>
      </tp>
      <tp>
        <v>101.55</v>
        <stp/>
        <stp>##V3_BDPV12</stp>
        <stp>XS0935312057 @bgn Corp</stp>
        <stp>LAST_PRICE</stp>
        <stp>[AutoPrice 28.xlsm]front!R129C16</stp>
        <tr r="P129" s="1"/>
      </tp>
      <tp>
        <v>100.825</v>
        <stp/>
        <stp>##V3_BDPV12</stp>
        <stp>XS1070075988 @bgn Corp</stp>
        <stp>LAST_PRICE</stp>
        <stp>[AutoPrice 28.xlsm]front!R508C16</stp>
        <tr r="P508" s="1"/>
      </tp>
      <tp>
        <v>110.062</v>
        <stp/>
        <stp>##V3_BDPV12</stp>
        <stp>XS0653885961 @bgn Corp</stp>
        <stp>LAST_PRICE</stp>
        <stp>[AutoPrice 28.xlsm]front!R770C16</stp>
        <tr r="P770" s="1"/>
      </tp>
      <tp>
        <v>103.75</v>
        <stp/>
        <stp>##V3_BDPV12</stp>
        <stp>XS0854746343 @bgn Corp</stp>
        <stp>LAST_PRICE</stp>
        <stp>[AutoPrice 28.xlsm]front!R436C16</stp>
        <tr r="P436" s="1"/>
      </tp>
      <tp>
        <v>103.245</v>
        <stp/>
        <stp>##V3_BDPV12</stp>
        <stp>XS0944451243 @bgn Corp</stp>
        <stp>LAST_PRICE</stp>
        <stp>[AutoPrice 28.xlsm]front!R331C16</stp>
        <tr r="P331" s="1"/>
      </tp>
      <tp>
        <v>109.251</v>
        <stp/>
        <stp>##V3_BDPV12</stp>
        <stp>XS0652913988 @bgn Corp</stp>
        <stp>LAST_PRICE</stp>
        <stp>[AutoPrice 28.xlsm]front!R324C16</stp>
        <tr r="P324" s="1"/>
      </tp>
      <tp>
        <v>113.163</v>
        <stp/>
        <stp>##V3_BDPV12</stp>
        <stp>XS0878743623 @bgn Corp</stp>
        <stp>LAST_PRICE</stp>
        <stp>[AutoPrice 28.xlsm]front!R107C16</stp>
        <tr r="P107" s="1"/>
      </tp>
      <tp>
        <v>105.46299999999999</v>
        <stp/>
        <stp>##V3_BDPV12</stp>
        <stp>XS0999654873 @bgn Corp</stp>
        <stp>LAST_PRICE</stp>
        <stp>[AutoPrice 28.xlsm]front!R821C16</stp>
        <tr r="P821" s="1"/>
      </tp>
      <tp>
        <v>103.54600000000001</v>
        <stp/>
        <stp>##V3_BDPV12</stp>
        <stp>XS0810720515 @bgn Corp</stp>
        <stp>LAST_PRICE</stp>
        <stp>[AutoPrice 28.xlsm]front!R439C16</stp>
        <tr r="P439" s="1"/>
      </tp>
      <tp>
        <v>109.15600000000001</v>
        <stp/>
        <stp>##V3_BDPV12</stp>
        <stp>XS0205790214 @bgn Corp</stp>
        <stp>LAST_PRICE</stp>
        <stp>[AutoPrice 28.xlsm]front!R456C16</stp>
        <tr r="P456" s="1"/>
      </tp>
      <tp>
        <v>108.012</v>
        <stp/>
        <stp>##V3_BDPV12</stp>
        <stp>XS0637101139 @bgn Corp</stp>
        <stp>LAST_PRICE</stp>
        <stp>[AutoPrice 28.xlsm]front!R978C16</stp>
        <tr r="P978" s="1"/>
      </tp>
      <tp>
        <v>111.96299999999999</v>
        <stp/>
        <stp>##V3_BDPV12</stp>
        <stp>XS0767815599 @bgn Corp</stp>
        <stp>LAST_PRICE</stp>
        <stp>[AutoPrice 28.xlsm]front!R958C16</stp>
        <tr r="P958" s="1"/>
      </tp>
      <tp>
        <v>105.01</v>
        <stp/>
        <stp>##V3_BDPV12</stp>
        <stp>XS0857215346 @bgn Corp</stp>
        <stp>LAST_PRICE</stp>
        <stp>[AutoPrice 28.xlsm]front!R959C16</stp>
        <tr r="P959" s="1"/>
      </tp>
      <tp>
        <v>107.73399999999999</v>
        <stp/>
        <stp>##V3_BDPV12</stp>
        <stp>XS0901578681 @bgn Corp</stp>
        <stp>LAST_PRICE</stp>
        <stp>[AutoPrice 28.xlsm]front!R141C16</stp>
        <tr r="P141" s="1"/>
      </tp>
      <tp>
        <v>127.252</v>
        <stp/>
        <stp>##V3_BDPV12</stp>
        <stp>XS0802738434 @bgn Corp</stp>
        <stp>LAST_PRICE</stp>
        <stp>[AutoPrice 28.xlsm]front!R142C16</stp>
        <tr r="P142" s="1"/>
      </tp>
      <tp>
        <v>129.905</v>
        <stp/>
        <stp>##V3_BDPV12</stp>
        <stp>XS0458685913 @bgn Corp</stp>
        <stp>LAST_PRICE</stp>
        <stp>[AutoPrice 28.xlsm]front!R971C16</stp>
        <tr r="P971" s="1"/>
      </tp>
      <tp>
        <v>111.76900000000001</v>
        <stp/>
        <stp>##V3_BDPV12</stp>
        <stp>XS0906420574 @bgn Corp</stp>
        <stp>LAST_PRICE</stp>
        <stp>[AutoPrice 28.xlsm]front!R817C16</stp>
        <tr r="P817" s="1"/>
      </tp>
      <tp>
        <v>103.21</v>
        <stp/>
        <stp>##V3_BDPV12</stp>
        <stp>XS0993228294 @bgn Corp</stp>
        <stp>LAST_PRICE</stp>
        <stp>[AutoPrice 28.xlsm]front!R949C16</stp>
        <tr r="P949" s="1"/>
      </tp>
      <tp>
        <v>102.19499999999999</v>
        <stp/>
        <stp>##V3_BDPV12</stp>
        <stp>XS0895821055 @bgn Corp</stp>
        <stp>LAST_PRICE</stp>
        <stp>[AutoPrice 28.xlsm]front!R594C16</stp>
        <tr r="P594" s="1"/>
      </tp>
      <tp t="s">
        <v>07:01:33</v>
        <stp/>
        <stp>##V3_BDPV12</stp>
        <stp>DE000A1R08U3 @bgn Corp</stp>
        <stp>LAST_UPDATE</stp>
        <stp>[AutoPrice 28.xlsm]front!R1022C15</stp>
        <tr r="O1022" s="1"/>
      </tp>
    </main>
    <main first="connect.rtdsub">
      <tp>
        <v>62.978342827132998</v>
        <stp/>
        <stp>EBOND_LDN|7118888</stp>
        <stp>-18562</stp>
        <stp>RMDS</stp>
        <stp/>
        <stp/>
        <tr r="AS675" s="1"/>
      </tp>
      <tp>
        <v>67.552830284538999</v>
        <stp/>
        <stp>EBOND_LDN|7118888</stp>
        <stp>-18560</stp>
        <stp>RMDS</stp>
        <stp/>
        <stp/>
        <tr r="AR675" s="1"/>
      </tp>
      <tp>
        <v>81.456923837202993</v>
        <stp/>
        <stp>EBOND_LDN|8998630</stp>
        <stp>-18560</stp>
        <stp>RMDS</stp>
        <stp/>
        <stp/>
        <tr r="AR193" s="1"/>
      </tp>
      <tp>
        <v>74.925411233847001</v>
        <stp/>
        <stp>EBOND_LDN|8998630</stp>
        <stp>-18562</stp>
        <stp>RMDS</stp>
        <stp/>
        <stp/>
        <tr r="AS193" s="1"/>
      </tp>
      <tp>
        <v>153.812948340904</v>
        <stp/>
        <stp>EBOND_LDN|2309829</stp>
        <stp>-18562</stp>
        <stp>RMDS</stp>
        <stp/>
        <stp/>
        <tr r="AS1153" s="1"/>
      </tp>
      <tp>
        <v>162.365199571608</v>
        <stp/>
        <stp>EBOND_LDN|2309829</stp>
        <stp>-18560</stp>
        <stp>RMDS</stp>
        <stp/>
        <stp/>
        <tr r="AR1153" s="1"/>
      </tp>
      <tp t="s">
        <v>.5</v>
        <stp/>
        <stp>EBOND_LDN|5479706</stp>
        <stp>-20270</stp>
        <stp>RMDS</stp>
        <stp/>
        <stp/>
        <tr r="J457" s="1"/>
      </tp>
      <tp t="s">
        <v>on</v>
        <stp/>
        <stp>EBOND_LDN|5479706</stp>
        <stp>-20271</stp>
        <stp>RMDS</stp>
        <stp/>
        <stp/>
        <tr r="K457" s="1"/>
      </tp>
      <tp t="s">
        <v>m</v>
        <stp/>
        <stp>EBOND_LDN|2219120</stp>
        <stp>-20268</stp>
        <stp>RMDS</stp>
        <stp/>
        <stp/>
        <tr r="I364" s="1"/>
      </tp>
      <tp t="s">
        <v>m</v>
        <stp/>
        <stp>EBOND_LDN|7919490</stp>
        <stp>-20268</stp>
        <stp>RMDS</stp>
        <stp/>
        <stp/>
        <tr r="I313" s="1"/>
      </tp>
    </main>
    <main first="bloomberg.rtd">
      <tp t="s">
        <v>#N/A Real Time</v>
        <stp/>
        <stp>##V3_BDPV12</stp>
        <stp>US89152UAG76 @CBKG Corp</stp>
        <stp>bid</stp>
        <stp>[AutoPrice 28.xlsm]front!R343C12</stp>
        <tr r="L343" s="1"/>
      </tp>
    </main>
    <main first="connect.rtdsub">
      <tp t="s">
        <v>0.5</v>
        <stp/>
        <stp>EBOND_LDN|2219120</stp>
        <stp>-20270</stp>
        <stp>RMDS</stp>
        <stp/>
        <stp/>
        <tr r="J364" s="1"/>
      </tp>
      <tp t="s">
        <v>0.1</v>
        <stp/>
        <stp>EBOND_LDN|7919490</stp>
        <stp>-20270</stp>
        <stp>RMDS</stp>
        <stp/>
        <stp/>
        <tr r="J313" s="1"/>
      </tp>
      <tp t="s">
        <v>on</v>
        <stp/>
        <stp>EBOND_LDN|2219120</stp>
        <stp>-20271</stp>
        <stp>RMDS</stp>
        <stp/>
        <stp/>
        <tr r="K364" s="1"/>
      </tp>
      <tp t="s">
        <v>on</v>
        <stp/>
        <stp>EBOND_LDN|7919490</stp>
        <stp>-20271</stp>
        <stp>RMDS</stp>
        <stp/>
        <stp/>
        <tr r="K313" s="1"/>
      </tp>
      <tp t="s">
        <v>b</v>
        <stp/>
        <stp>EBOND_LDN|5479706</stp>
        <stp>-20268</stp>
        <stp>RMDS</stp>
        <stp/>
        <stp/>
        <tr r="I457" s="1"/>
      </tp>
      <tp t="s">
        <v>0.2</v>
        <stp/>
        <stp>EBOND_LDN|2449245</stp>
        <stp>-20270</stp>
        <stp>RMDS</stp>
        <stp/>
        <stp/>
        <tr r="J918" s="1"/>
      </tp>
      <tp t="s">
        <v>on</v>
        <stp/>
        <stp>EBOND_LDN|6059614</stp>
        <stp>-20271</stp>
        <stp>RMDS</stp>
        <stp/>
        <stp/>
        <tr r="K991" s="1"/>
      </tp>
      <tp t="s">
        <v>on</v>
        <stp/>
        <stp>EBOND_LDN|2449245</stp>
        <stp>-20271</stp>
        <stp>RMDS</stp>
        <stp/>
        <stp/>
        <tr r="K918" s="1"/>
      </tp>
      <tp t="s">
        <v>0.2</v>
        <stp/>
        <stp>EBOND_LDN|6059614</stp>
        <stp>-20270</stp>
        <stp>RMDS</stp>
        <stp/>
        <stp/>
        <tr r="J991" s="1"/>
      </tp>
      <tp t="s">
        <v>m</v>
        <stp/>
        <stp>EBOND_LDN|8529903</stp>
        <stp>-20268</stp>
        <stp>RMDS</stp>
        <stp/>
        <stp/>
        <tr r="I566" s="1"/>
      </tp>
      <tp t="s">
        <v>on</v>
        <stp/>
        <stp>EBOND_LDN|8529903</stp>
        <stp>-20271</stp>
        <stp>RMDS</stp>
        <stp/>
        <stp/>
        <tr r="K566" s="1"/>
      </tp>
      <tp t="s">
        <v>.5</v>
        <stp/>
        <stp>EBOND_LDN|8529903</stp>
        <stp>-20270</stp>
        <stp>RMDS</stp>
        <stp/>
        <stp/>
        <tr r="J566" s="1"/>
      </tp>
      <tp t="s">
        <v>m</v>
        <stp/>
        <stp>EBOND_LDN|2449245</stp>
        <stp>-20268</stp>
        <stp>RMDS</stp>
        <stp/>
        <stp/>
        <tr r="I918" s="1"/>
      </tp>
      <tp t="s">
        <v>m</v>
        <stp/>
        <stp>EBOND_LDN|6059614</stp>
        <stp>-20268</stp>
        <stp>RMDS</stp>
        <stp/>
        <stp/>
        <tr r="I991" s="1"/>
      </tp>
      <tp t="s">
        <v>0.5</v>
        <stp/>
        <stp>EBOND_LDN|3129513</stp>
        <stp>-20270</stp>
        <stp>RMDS</stp>
        <stp/>
        <stp/>
        <tr r="J274" s="1"/>
      </tp>
      <tp t="s">
        <v>on</v>
        <stp/>
        <stp>EBOND_LDN|3129513</stp>
        <stp>-20271</stp>
        <stp>RMDS</stp>
        <stp/>
        <stp/>
        <tr r="K274" s="1"/>
      </tp>
      <tp t="s">
        <v>b</v>
        <stp/>
        <stp>EBOND_LDN|3129513</stp>
        <stp>-20268</stp>
        <stp>RMDS</stp>
        <stp/>
        <stp/>
        <tr r="I274" s="1"/>
      </tp>
      <tp t="s">
        <v>.2</v>
        <stp/>
        <stp>EBOND_LDN|9728773</stp>
        <stp>-20270</stp>
        <stp>RMDS</stp>
        <stp/>
        <stp/>
        <tr r="J1157" s="1"/>
      </tp>
      <tp t="s">
        <v>on</v>
        <stp/>
        <stp>EBOND_LDN|9728773</stp>
        <stp>-20271</stp>
        <stp>RMDS</stp>
        <stp/>
        <stp/>
        <tr r="K1157" s="1"/>
      </tp>
      <tp t="s">
        <v>on</v>
        <stp/>
        <stp>EBOND_LDN|8348685</stp>
        <stp>-20271</stp>
        <stp>RMDS</stp>
        <stp/>
        <stp/>
        <tr r="K530" s="1"/>
      </tp>
      <tp t="s">
        <v>on</v>
        <stp/>
        <stp>EBOND_LDN|8998628</stp>
        <stp>-20271</stp>
        <stp>RMDS</stp>
        <stp/>
        <stp/>
        <tr r="K192" s="1"/>
      </tp>
      <tp t="s">
        <v>.1</v>
        <stp/>
        <stp>EBOND_LDN|8348685</stp>
        <stp>-20270</stp>
        <stp>RMDS</stp>
        <stp/>
        <stp/>
        <tr r="J530" s="1"/>
      </tp>
      <tp t="s">
        <v>.2</v>
        <stp/>
        <stp>EBOND_LDN|8998628</stp>
        <stp>-20270</stp>
        <stp>RMDS</stp>
        <stp/>
        <stp/>
        <tr r="J192" s="1"/>
      </tp>
      <tp t="s">
        <v>b</v>
        <stp/>
        <stp>EBOND_LDN|8348685</stp>
        <stp>-20268</stp>
        <stp>RMDS</stp>
        <stp/>
        <stp/>
        <tr r="I530" s="1"/>
      </tp>
      <tp t="s">
        <v>m</v>
        <stp/>
        <stp>EBOND_LDN|8998628</stp>
        <stp>-20268</stp>
        <stp>RMDS</stp>
        <stp/>
        <stp/>
        <tr r="I192" s="1"/>
      </tp>
      <tp t="s">
        <v>b</v>
        <stp/>
        <stp>EBOND_LDN|9728773</stp>
        <stp>-20268</stp>
        <stp>RMDS</stp>
        <stp/>
        <stp/>
        <tr r="I1157" s="1"/>
      </tp>
      <tp t="s">
        <v>m</v>
        <stp/>
        <stp>EBOND_LDN|6108381</stp>
        <stp>-20268</stp>
        <stp>RMDS</stp>
        <stp/>
        <stp/>
        <tr r="I368" s="1"/>
      </tp>
      <tp t="s">
        <v>on</v>
        <stp/>
        <stp>EBOND_LDN|6108381</stp>
        <stp>-20271</stp>
        <stp>RMDS</stp>
        <stp/>
        <stp/>
        <tr r="K368" s="1"/>
      </tp>
      <tp t="s">
        <v>1</v>
        <stp/>
        <stp>EBOND_LDN|6108381</stp>
        <stp>-20270</stp>
        <stp>RMDS</stp>
        <stp/>
        <stp/>
        <tr r="J368" s="1"/>
      </tp>
    </main>
    <main first="bloomberg.rtd">
      <tp t="s">
        <v>#N/A Real Time</v>
        <stp/>
        <stp>##V3_BDPV12</stp>
        <stp>US89153VAG41 @CBKG Corp</stp>
        <stp>bid</stp>
        <stp>[AutoPrice 28.xlsm]front!R349C12</stp>
        <tr r="L349" s="1"/>
      </tp>
    </main>
    <main first="connect.rtdsub">
      <tp>
        <v>69.015455252419002</v>
        <stp/>
        <stp>EBOND_LDN|8092080</stp>
        <stp>-18562</stp>
        <stp>RMDS</stp>
        <stp/>
        <stp/>
        <tr r="AS397" s="1"/>
      </tp>
      <tp>
        <v>75.540909564697998</v>
        <stp/>
        <stp>EBOND_LDN|8092080</stp>
        <stp>-18560</stp>
        <stp>RMDS</stp>
        <stp/>
        <stp/>
        <tr r="AR397" s="1"/>
      </tp>
      <tp t="s">
        <v>.25</v>
        <stp/>
        <stp>EBOND_LDN|9975796</stp>
        <stp>-20270</stp>
        <stp>RMDS</stp>
        <stp/>
        <stp/>
        <tr r="J689" s="1"/>
      </tp>
      <tp>
        <v>0</v>
        <stp/>
        <stp>EBOND_LDN|9692660</stp>
        <stp>-18562</stp>
        <stp>RMDS</stp>
        <stp/>
        <stp/>
        <tr r="AS799" s="1"/>
      </tp>
      <tp t="s">
        <v>on</v>
        <stp/>
        <stp>EBOND_LDN|9975796</stp>
        <stp>-20271</stp>
        <stp>RMDS</stp>
        <stp/>
        <stp/>
        <tr r="K689" s="1"/>
      </tp>
      <tp>
        <v>0</v>
        <stp/>
        <stp>EBOND_LDN|9692660</stp>
        <stp>-18560</stp>
        <stp>RMDS</stp>
        <stp/>
        <stp/>
        <tr r="AR799" s="1"/>
      </tp>
      <tp t="s">
        <v>m</v>
        <stp/>
        <stp>EBOND_LDN|9085619</stp>
        <stp>-20268</stp>
        <stp>RMDS</stp>
        <stp/>
        <stp/>
        <tr r="I486" s="1"/>
      </tp>
      <tp t="s">
        <v>on</v>
        <stp/>
        <stp>EBOND_LDN|9085619</stp>
        <stp>-20271</stp>
        <stp>RMDS</stp>
        <stp/>
        <stp/>
        <tr r="K486" s="1"/>
      </tp>
      <tp t="s">
        <v>.5</v>
        <stp/>
        <stp>EBOND_LDN|9085619</stp>
        <stp>-20270</stp>
        <stp>RMDS</stp>
        <stp/>
        <stp/>
        <tr r="J486" s="1"/>
      </tp>
      <tp t="s">
        <v>b</v>
        <stp/>
        <stp>EBOND_LDN|9975796</stp>
        <stp>-20268</stp>
        <stp>RMDS</stp>
        <stp/>
        <stp/>
        <tr r="I689" s="1"/>
      </tp>
      <tp>
        <v>80.074997417836002</v>
        <stp/>
        <stp>EBOND_LDN|8992580</stp>
        <stp>-18562</stp>
        <stp>RMDS</stp>
        <stp/>
        <stp/>
        <tr r="AS723" s="1"/>
      </tp>
      <tp>
        <v>88.337206836998007</v>
        <stp/>
        <stp>EBOND_LDN|8992580</stp>
        <stp>-18560</stp>
        <stp>RMDS</stp>
        <stp/>
        <stp/>
        <tr r="AR723" s="1"/>
      </tp>
      <tp t="s">
        <v>#N/A</v>
        <stp/>
        <stp>EBOND_LDN|2015300</stp>
        <stp>-20268</stp>
        <stp>RMDS</stp>
        <stp/>
        <stp/>
        <tr r="I62" s="1"/>
      </tp>
      <tp t="s">
        <v>#N/A</v>
        <stp/>
        <stp>EBOND_LDN|2015300</stp>
        <stp>-20270</stp>
        <stp>RMDS</stp>
        <stp/>
        <stp/>
        <tr r="J62" s="1"/>
      </tp>
      <tp t="s">
        <v>#N/A</v>
        <stp/>
        <stp>EBOND_LDN|2015300</stp>
        <stp>-20271</stp>
        <stp>RMDS</stp>
        <stp/>
        <stp/>
        <tr r="K62" s="1"/>
      </tp>
      <tp t="s">
        <v>ss</v>
        <stp/>
        <stp>EBOND_LDN|2355554</stp>
        <stp>-20268</stp>
        <stp>RMDS</stp>
        <stp/>
        <stp/>
        <tr r="I711" s="1"/>
      </tp>
      <tp t="s">
        <v>.35</v>
        <stp/>
        <stp>EBOND_LDN|2355554</stp>
        <stp>-20270</stp>
        <stp>RMDS</stp>
        <stp/>
        <stp/>
        <tr r="J711" s="1"/>
      </tp>
      <tp t="s">
        <v>on</v>
        <stp/>
        <stp>EBOND_LDN|2355554</stp>
        <stp>-20271</stp>
        <stp>RMDS</stp>
        <stp/>
        <stp/>
        <tr r="K711" s="1"/>
      </tp>
      <tp t="s">
        <v>on</v>
        <stp/>
        <stp>EBOND_LDN|7885379</stp>
        <stp>-20271</stp>
        <stp>RMDS</stp>
        <stp/>
        <stp/>
        <tr r="K1155" s="1"/>
      </tp>
      <tp t="s">
        <v>.2</v>
        <stp/>
        <stp>EBOND_LDN|7885379</stp>
        <stp>-20270</stp>
        <stp>RMDS</stp>
        <stp/>
        <stp/>
        <tr r="J1155" s="1"/>
      </tp>
      <tp t="s">
        <v>b</v>
        <stp/>
        <stp>EBOND_LDN|7885379</stp>
        <stp>-20268</stp>
        <stp>RMDS</stp>
        <stp/>
        <stp/>
        <tr r="I1155" s="1"/>
      </tp>
      <tp t="s">
        <v>.25</v>
        <stp/>
        <stp>EBOND_LDN|6234422</stp>
        <stp>-20270</stp>
        <stp>RMDS</stp>
        <stp/>
        <stp/>
        <tr r="J638" s="1"/>
      </tp>
      <tp t="s">
        <v>on</v>
        <stp/>
        <stp>EBOND_LDN|6234422</stp>
        <stp>-20271</stp>
        <stp>RMDS</stp>
        <stp/>
        <stp/>
        <tr r="K638" s="1"/>
      </tp>
      <tp t="s">
        <v>.18</v>
        <stp/>
        <stp>EBOND_LDN|6664487</stp>
        <stp>-20270</stp>
        <stp>RMDS</stp>
        <stp/>
        <stp/>
        <tr r="J25" s="1"/>
      </tp>
      <tp t="s">
        <v>on</v>
        <stp/>
        <stp>EBOND_LDN|6664487</stp>
        <stp>-20271</stp>
        <stp>RMDS</stp>
        <stp/>
        <stp/>
        <tr r="K25" s="1"/>
      </tp>
      <tp t="s">
        <v>b</v>
        <stp/>
        <stp>EBOND_LDN|6664487</stp>
        <stp>-20268</stp>
        <stp>RMDS</stp>
        <stp/>
        <stp/>
        <tr r="I25" s="1"/>
      </tp>
      <tp t="s">
        <v>b</v>
        <stp/>
        <stp>EBOND_LDN|6234422</stp>
        <stp>-20268</stp>
        <stp>RMDS</stp>
        <stp/>
        <stp/>
        <tr r="I638" s="1"/>
      </tp>
      <tp t="s">
        <v>s</v>
        <stp/>
        <stp>EBOND_LDN|8104991</stp>
        <stp>-20268</stp>
        <stp>RMDS</stp>
        <stp/>
        <stp/>
        <tr r="I80" s="1"/>
      </tp>
      <tp t="s">
        <v>.18</v>
        <stp/>
        <stp>EBOND_LDN|8104991</stp>
        <stp>-20270</stp>
        <stp>RMDS</stp>
        <stp/>
        <stp/>
        <tr r="J80" s="1"/>
      </tp>
      <tp t="s">
        <v>on</v>
        <stp/>
        <stp>EBOND_LDN|8104991</stp>
        <stp>-20271</stp>
        <stp>RMDS</stp>
        <stp/>
        <stp/>
        <tr r="K80" s="1"/>
      </tp>
      <tp>
        <v>54.906621046890002</v>
        <stp/>
        <stp>EBOND_LDN|6493180</stp>
        <stp>-18562</stp>
        <stp>RMDS</stp>
        <stp/>
        <stp/>
        <tr r="AS948" s="1"/>
      </tp>
      <tp>
        <v>60.438715005159999</v>
        <stp/>
        <stp>EBOND_LDN|6493180</stp>
        <stp>-18560</stp>
        <stp>RMDS</stp>
        <stp/>
        <stp/>
        <tr r="AR948" s="1"/>
      </tp>
      <tp>
        <v>138.47555714300901</v>
        <stp/>
        <stp>EBOND_LDN|9690240</stp>
        <stp>-18560</stp>
        <stp>RMDS</stp>
        <stp/>
        <stp/>
        <tr r="AR64" s="1"/>
      </tp>
      <tp>
        <v>130.52106455453</v>
        <stp/>
        <stp>EBOND_LDN|9690240</stp>
        <stp>-18562</stp>
        <stp>RMDS</stp>
        <stp/>
        <stp/>
        <tr r="AS64" s="1"/>
      </tp>
      <tp t="s">
        <v>.35</v>
        <stp/>
        <stp>EBOND_LDN|8597038</stp>
        <stp>-20270</stp>
        <stp>RMDS</stp>
        <stp/>
        <stp/>
        <tr r="J1180" s="1"/>
      </tp>
      <tp t="s">
        <v>on</v>
        <stp/>
        <stp>EBOND_LDN|8597038</stp>
        <stp>-20271</stp>
        <stp>RMDS</stp>
        <stp/>
        <stp/>
        <tr r="K1180" s="1"/>
      </tp>
      <tp t="s">
        <v>bb</v>
        <stp/>
        <stp>EBOND_LDN|8597038</stp>
        <stp>-20268</stp>
        <stp>RMDS</stp>
        <stp/>
        <stp/>
        <tr r="I1180" s="1"/>
      </tp>
      <tp t="s">
        <v>#N/A</v>
        <stp/>
        <stp>EBOND_LDN|8857724</stp>
        <stp>-20268</stp>
        <stp>RMDS</stp>
        <stp/>
        <stp/>
        <tr r="I340" s="1"/>
      </tp>
      <tp t="s">
        <v>m</v>
        <stp/>
        <stp>EBOND_LDN|9687679</stp>
        <stp>-20268</stp>
        <stp>RMDS</stp>
        <stp/>
        <stp/>
        <tr r="I395" s="1"/>
      </tp>
      <tp t="s">
        <v>on</v>
        <stp/>
        <stp>EBOND_LDN|9687679</stp>
        <stp>-20271</stp>
        <stp>RMDS</stp>
        <stp/>
        <stp/>
        <tr r="K395" s="1"/>
      </tp>
      <tp t="s">
        <v>.2</v>
        <stp/>
        <stp>EBOND_LDN|9687679</stp>
        <stp>-20270</stp>
        <stp>RMDS</stp>
        <stp/>
        <stp/>
        <tr r="J395" s="1"/>
      </tp>
      <tp t="s">
        <v>#N/A</v>
        <stp/>
        <stp>EBOND_LDN|8857724</stp>
        <stp>-20270</stp>
        <stp>RMDS</stp>
        <stp/>
        <stp/>
        <tr r="J340" s="1"/>
      </tp>
      <tp t="s">
        <v>#N/A</v>
        <stp/>
        <stp>EBOND_LDN|8857724</stp>
        <stp>-20271</stp>
        <stp>RMDS</stp>
        <stp/>
        <stp/>
        <tr r="K340" s="1"/>
      </tp>
      <tp>
        <v>166.47566757616801</v>
        <stp/>
        <stp>EBOND_LDN|8290880</stp>
        <stp>-18560</stp>
        <stp>RMDS</stp>
        <stp/>
        <stp/>
        <tr r="AR982" s="1"/>
      </tp>
      <tp>
        <v>147.77416908345401</v>
        <stp/>
        <stp>EBOND_LDN|8290880</stp>
        <stp>-18562</stp>
        <stp>RMDS</stp>
        <stp/>
        <stp/>
        <tr r="AS982" s="1"/>
      </tp>
      <tp t="s">
        <v>m</v>
        <stp/>
        <stp>EBOND_LDN|8276376</stp>
        <stp>-20268</stp>
        <stp>RMDS</stp>
        <stp/>
        <stp/>
        <tr r="I45" s="1"/>
      </tp>
      <tp t="s">
        <v>on</v>
        <stp/>
        <stp>EBOND_LDN|8276376</stp>
        <stp>-20271</stp>
        <stp>RMDS</stp>
        <stp/>
        <stp/>
        <tr r="K45" s="1"/>
      </tp>
      <tp t="s">
        <v>.14</v>
        <stp/>
        <stp>EBOND_LDN|8276376</stp>
        <stp>-20270</stp>
        <stp>RMDS</stp>
        <stp/>
        <stp/>
        <tr r="J45" s="1"/>
      </tp>
      <tp>
        <v>35.501084248139001</v>
        <stp/>
        <stp>EBOND_LDN|7111828</stp>
        <stp>-18560</stp>
        <stp>RMDS</stp>
        <stp/>
        <stp/>
        <tr r="AR422" s="1"/>
      </tp>
      <tp>
        <v>16.148920265158999</v>
        <stp/>
        <stp>EBOND_LDN|7111828</stp>
        <stp>-18562</stp>
        <stp>RMDS</stp>
        <stp/>
        <stp/>
        <tr r="AS422" s="1"/>
      </tp>
      <tp>
        <v>266.43131803750902</v>
        <stp/>
        <stp>EBOND_LDN|8511528</stp>
        <stp>-18560</stp>
        <stp>RMDS</stp>
        <stp/>
        <stp/>
        <tr r="AR233" s="1"/>
      </tp>
      <tp t="s">
        <v>on</v>
        <stp/>
        <stp>EBOND_LDN|5466937</stp>
        <stp>-20271</stp>
        <stp>RMDS</stp>
        <stp/>
        <stp/>
        <tr r="K363" s="1"/>
      </tp>
      <tp>
        <v>261.206922727191</v>
        <stp/>
        <stp>EBOND_LDN|8511528</stp>
        <stp>-18562</stp>
        <stp>RMDS</stp>
        <stp/>
        <stp/>
        <tr r="AS233" s="1"/>
      </tp>
      <tp t="s">
        <v>0.4</v>
        <stp/>
        <stp>EBOND_LDN|5466937</stp>
        <stp>-20270</stp>
        <stp>RMDS</stp>
        <stp/>
        <stp/>
        <tr r="J363" s="1"/>
      </tp>
      <tp t="s">
        <v>m</v>
        <stp/>
        <stp>EBOND_LDN|5466937</stp>
        <stp>-20268</stp>
        <stp>RMDS</stp>
        <stp/>
        <stp/>
        <tr r="I363" s="1"/>
      </tp>
      <tp t="s">
        <v>.6</v>
        <stp/>
        <stp>EBOND_LDN|6546435</stp>
        <stp>-20270</stp>
        <stp>RMDS</stp>
        <stp/>
        <stp/>
        <tr r="J564" s="1"/>
      </tp>
      <tp t="s">
        <v>on</v>
        <stp/>
        <stp>EBOND_LDN|6546435</stp>
        <stp>-20271</stp>
        <stp>RMDS</stp>
        <stp/>
        <stp/>
        <tr r="K564" s="1"/>
      </tp>
      <tp t="s">
        <v>b</v>
        <stp/>
        <stp>EBOND_LDN|6546435</stp>
        <stp>-20268</stp>
        <stp>RMDS</stp>
        <stp/>
        <stp/>
        <tr r="I564" s="1"/>
      </tp>
      <tp>
        <v>134.318846886758</v>
        <stp/>
        <stp>EBOND_LDN|4291260</stp>
        <stp>-18562</stp>
        <stp>RMDS</stp>
        <stp/>
        <stp/>
        <tr r="AS37" s="1"/>
      </tp>
      <tp>
        <v>143.778950539314</v>
        <stp/>
        <stp>EBOND_LDN|4291260</stp>
        <stp>-18560</stp>
        <stp>RMDS</stp>
        <stp/>
        <stp/>
        <tr r="AR37" s="1"/>
      </tp>
      <tp t="s">
        <v>.25</v>
        <stp/>
        <stp>EBOND_LDN|2196658</stp>
        <stp>-20270</stp>
        <stp>RMDS</stp>
        <stp/>
        <stp/>
        <tr r="J744" s="1"/>
      </tp>
      <tp t="s">
        <v>on</v>
        <stp/>
        <stp>EBOND_LDN|2196658</stp>
        <stp>-20271</stp>
        <stp>RMDS</stp>
        <stp/>
        <stp/>
        <tr r="K744" s="1"/>
      </tp>
      <tp t="s">
        <v>b</v>
        <stp/>
        <stp>EBOND_LDN|2196658</stp>
        <stp>-20268</stp>
        <stp>RMDS</stp>
        <stp/>
        <stp/>
        <tr r="I744" s="1"/>
      </tp>
      <tp t="s">
        <v>m</v>
        <stp/>
        <stp>EBOND_LDN|5410850</stp>
        <stp>-20268</stp>
        <stp>RMDS</stp>
        <stp/>
        <stp/>
        <tr r="I424" s="1"/>
      </tp>
      <tp t="s">
        <v>on</v>
        <stp/>
        <stp>EBOND_LDN|5410850</stp>
        <stp>-20271</stp>
        <stp>RMDS</stp>
        <stp/>
        <stp/>
        <tr r="K424" s="1"/>
      </tp>
      <tp t="s">
        <v>.25</v>
        <stp/>
        <stp>EBOND_LDN|5410850</stp>
        <stp>-20270</stp>
        <stp>RMDS</stp>
        <stp/>
        <stp/>
        <tr r="J424" s="1"/>
      </tp>
      <tp t="s">
        <v>on</v>
        <stp/>
        <stp>EBOND_LDN|4890698</stp>
        <stp>-20271</stp>
        <stp>RMDS</stp>
        <stp/>
        <stp/>
        <tr r="K32" s="1"/>
      </tp>
      <tp t="s">
        <v>-</v>
        <stp/>
        <stp>EBOND_LDN|4890698</stp>
        <stp>-20270</stp>
        <stp>RMDS</stp>
        <stp/>
        <stp/>
        <tr r="J32" s="1"/>
      </tp>
      <tp t="s">
        <v>-</v>
        <stp/>
        <stp>EBOND_LDN|4890698</stp>
        <stp>-20268</stp>
        <stp>RMDS</stp>
        <stp/>
        <stp/>
        <tr r="I32" s="1"/>
      </tp>
      <tp t="s">
        <v>on</v>
        <stp/>
        <stp>EBOND_LDN|8290878</stp>
        <stp>-20271</stp>
        <stp>RMDS</stp>
        <stp/>
        <stp/>
        <tr r="K63" s="1"/>
      </tp>
      <tp t="s">
        <v>.15</v>
        <stp/>
        <stp>EBOND_LDN|8290878</stp>
        <stp>-20270</stp>
        <stp>RMDS</stp>
        <stp/>
        <stp/>
        <tr r="J63" s="1"/>
      </tp>
      <tp t="s">
        <v>m</v>
        <stp/>
        <stp>EBOND_LDN|8330932</stp>
        <stp>-20268</stp>
        <stp>RMDS</stp>
        <stp/>
        <stp/>
        <tr r="I666" s="1"/>
      </tp>
      <tp t="s">
        <v>.25</v>
        <stp/>
        <stp>EBOND_LDN|8330932</stp>
        <stp>-20270</stp>
        <stp>RMDS</stp>
        <stp/>
        <stp/>
        <tr r="J666" s="1"/>
      </tp>
      <tp t="s">
        <v>on</v>
        <stp/>
        <stp>EBOND_LDN|8330932</stp>
        <stp>-20271</stp>
        <stp>RMDS</stp>
        <stp/>
        <stp/>
        <tr r="K666" s="1"/>
      </tp>
      <tp t="s">
        <v>m</v>
        <stp/>
        <stp>EBOND_LDN|8290878</stp>
        <stp>-20268</stp>
        <stp>RMDS</stp>
        <stp/>
        <stp/>
        <tr r="I63" s="1"/>
      </tp>
      <tp>
        <v>93.462893830067998</v>
        <stp/>
        <stp>EBOND_LDN|6197220</stp>
        <stp>-18560</stp>
        <stp>RMDS</stp>
        <stp/>
        <stp/>
        <tr r="AR1145" s="1"/>
      </tp>
      <tp>
        <v>87.207647288112994</v>
        <stp/>
        <stp>EBOND_LDN|6197220</stp>
        <stp>-18562</stp>
        <stp>RMDS</stp>
        <stp/>
        <stp/>
        <tr r="AS1145" s="1"/>
      </tp>
      <tp t="s">
        <v>on</v>
        <stp/>
        <stp>EBOND_LDN|8003271</stp>
        <stp>-20271</stp>
        <stp>RMDS</stp>
        <stp/>
        <stp/>
        <tr r="K334" s="1"/>
      </tp>
      <tp t="s">
        <v>0.65</v>
        <stp/>
        <stp>EBOND_LDN|8003271</stp>
        <stp>-20270</stp>
        <stp>RMDS</stp>
        <stp/>
        <stp/>
        <tr r="J334" s="1"/>
      </tp>
      <tp t="s">
        <v>b</v>
        <stp/>
        <stp>EBOND_LDN|8003271</stp>
        <stp>-20268</stp>
        <stp>RMDS</stp>
        <stp/>
        <stp/>
        <tr r="I334" s="1"/>
      </tp>
      <tp t="s">
        <v>b</v>
        <stp/>
        <stp>EBOND_LDN|7833802</stp>
        <stp>-20268</stp>
        <stp>RMDS</stp>
        <stp/>
        <stp/>
        <tr r="I281" s="1"/>
      </tp>
      <tp t="s">
        <v>.4</v>
        <stp/>
        <stp>EBOND_LDN|7843945</stp>
        <stp>-20270</stp>
        <stp>RMDS</stp>
        <stp/>
        <stp/>
        <tr r="J177" s="1"/>
      </tp>
      <tp t="s">
        <v>on</v>
        <stp/>
        <stp>EBOND_LDN|7843945</stp>
        <stp>-20271</stp>
        <stp>RMDS</stp>
        <stp/>
        <stp/>
        <tr r="K177" s="1"/>
      </tp>
      <tp t="s">
        <v>s4</v>
        <stp/>
        <stp>EBOND_LDN|7843945</stp>
        <stp>-20268</stp>
        <stp>RMDS</stp>
        <stp/>
        <stp/>
        <tr r="I177" s="1"/>
      </tp>
      <tp t="s">
        <v>0.15</v>
        <stp/>
        <stp>EBOND_LDN|7833802</stp>
        <stp>-20270</stp>
        <stp>RMDS</stp>
        <stp/>
        <stp/>
        <tr r="J281" s="1"/>
      </tp>
      <tp t="s">
        <v>on</v>
        <stp/>
        <stp>EBOND_LDN|7833802</stp>
        <stp>-20271</stp>
        <stp>RMDS</stp>
        <stp/>
        <stp/>
        <tr r="K281" s="1"/>
      </tp>
      <tp t="s">
        <v>m</v>
        <stp/>
        <stp>EBOND_LDN|4933902</stp>
        <stp>-20268</stp>
        <stp>RMDS</stp>
        <stp/>
        <stp/>
        <tr r="I1016" s="1"/>
      </tp>
      <tp t="s">
        <v>on</v>
        <stp/>
        <stp>EBOND_LDN|4933902</stp>
        <stp>-20271</stp>
        <stp>RMDS</stp>
        <stp/>
        <stp/>
        <tr r="K1016" s="1"/>
      </tp>
      <tp t="s">
        <v>1</v>
        <stp/>
        <stp>EBOND_LDN|4933902</stp>
        <stp>-20270</stp>
        <stp>RMDS</stp>
        <stp/>
        <stp/>
        <tr r="J1016" s="1"/>
      </tp>
      <tp>
        <v>207.16585516231299</v>
        <stp/>
        <stp>EBOND_LDN|9984881</stp>
        <stp>-18562</stp>
        <stp>RMDS</stp>
        <stp/>
        <stp/>
        <tr r="AS176" s="1"/>
      </tp>
      <tp>
        <v>222.48993284882599</v>
        <stp/>
        <stp>EBOND_LDN|9984881</stp>
        <stp>-18560</stp>
        <stp>RMDS</stp>
        <stp/>
        <stp/>
        <tr r="AR176" s="1"/>
      </tp>
      <tp t="s">
        <v>bbb</v>
        <stp/>
        <stp>EBOND_LDN|8333962</stp>
        <stp>-20268</stp>
        <stp>RMDS</stp>
        <stp/>
        <stp/>
        <tr r="I261" s="1"/>
      </tp>
      <tp t="s">
        <v>on</v>
        <stp/>
        <stp>EBOND_LDN|8333962</stp>
        <stp>-20271</stp>
        <stp>RMDS</stp>
        <stp/>
        <stp/>
        <tr r="K261" s="1"/>
      </tp>
      <tp t="s">
        <v>0.1</v>
        <stp/>
        <stp>EBOND_LDN|8333962</stp>
        <stp>-20270</stp>
        <stp>RMDS</stp>
        <stp/>
        <stp/>
        <tr r="J261" s="1"/>
      </tp>
      <tp>
        <v>110.40771313300699</v>
        <stp/>
        <stp>EBOND_LDN|8604829</stp>
        <stp>-18562</stp>
        <stp>RMDS</stp>
        <stp/>
        <stp/>
        <tr r="AS567" s="1"/>
      </tp>
      <tp>
        <v>149.11547022934599</v>
        <stp/>
        <stp>EBOND_LDN|8604829</stp>
        <stp>-18560</stp>
        <stp>RMDS</stp>
        <stp/>
        <stp/>
        <tr r="AR567" s="1"/>
      </tp>
      <tp t="s">
        <v>on</v>
        <stp/>
        <stp>EBOND_LDN|2453674</stp>
        <stp>-20271</stp>
        <stp>RMDS</stp>
        <stp/>
        <stp/>
        <tr r="K979" s="1"/>
      </tp>
      <tp t="s">
        <v>0.1</v>
        <stp/>
        <stp>EBOND_LDN|2453674</stp>
        <stp>-20270</stp>
        <stp>RMDS</stp>
        <stp/>
        <stp/>
        <tr r="J979" s="1"/>
      </tp>
      <tp t="s">
        <v>m</v>
        <stp/>
        <stp>EBOND_LDN|2453674</stp>
        <stp>-20268</stp>
        <stp>RMDS</stp>
        <stp/>
        <stp/>
        <tr r="I979" s="1"/>
      </tp>
      <tp t="s">
        <v>bb</v>
        <stp/>
        <stp>EBOND_LDN|8692778</stp>
        <stp>-20268</stp>
        <stp>RMDS</stp>
        <stp/>
        <stp/>
        <tr r="I881" s="1"/>
      </tp>
      <tp t="s">
        <v>on</v>
        <stp/>
        <stp>EBOND_LDN|8692778</stp>
        <stp>-20271</stp>
        <stp>RMDS</stp>
        <stp/>
        <stp/>
        <tr r="K881" s="1"/>
      </tp>
      <tp t="s">
        <v>0.07</v>
        <stp/>
        <stp>EBOND_LDN|8692778</stp>
        <stp>-20270</stp>
        <stp>RMDS</stp>
        <stp/>
        <stp/>
        <tr r="J881" s="1"/>
      </tp>
      <tp t="s">
        <v>.25</v>
        <stp/>
        <stp>EBOND_LDN|8962457</stp>
        <stp>-20270</stp>
        <stp>RMDS</stp>
        <stp/>
        <stp/>
        <tr r="J684" s="1"/>
      </tp>
      <tp t="s">
        <v>on</v>
        <stp/>
        <stp>EBOND_LDN|8962457</stp>
        <stp>-20271</stp>
        <stp>RMDS</stp>
        <stp/>
        <stp/>
        <tr r="K684" s="1"/>
      </tp>
      <tp t="s">
        <v>b</v>
        <stp/>
        <stp>EBOND_LDN|8962457</stp>
        <stp>-20268</stp>
        <stp>RMDS</stp>
        <stp/>
        <stp/>
        <tr r="I684" s="1"/>
      </tp>
      <tp t="s">
        <v>b</v>
        <stp/>
        <stp>EBOND_LDN|4982169</stp>
        <stp>-20268</stp>
        <stp>RMDS</stp>
        <stp/>
        <stp/>
        <tr r="I700" s="1"/>
      </tp>
      <tp>
        <v>25.206755868376</v>
        <stp/>
        <stp>EBOND_LDN|3895790</stp>
        <stp>-18562</stp>
        <stp>RMDS</stp>
        <stp/>
        <stp/>
        <tr r="AS1187" s="1"/>
      </tp>
      <tp>
        <v>44.405027583440003</v>
        <stp/>
        <stp>EBOND_LDN|3895790</stp>
        <stp>-18560</stp>
        <stp>RMDS</stp>
        <stp/>
        <stp/>
        <tr r="AR1187" s="1"/>
      </tp>
      <tp>
        <v>0</v>
        <stp/>
        <stp>EBOND_LDN|2885661</stp>
        <stp>-18560</stp>
        <stp>RMDS</stp>
        <stp/>
        <stp/>
        <tr r="AR1070" s="1"/>
      </tp>
      <tp t="s">
        <v>on</v>
        <stp/>
        <stp>EBOND_LDN|4982169</stp>
        <stp>-20271</stp>
        <stp>RMDS</stp>
        <stp/>
        <stp/>
        <tr r="K700" s="1"/>
      </tp>
      <tp>
        <v>0</v>
        <stp/>
        <stp>EBOND_LDN|2885661</stp>
        <stp>-18562</stp>
        <stp>RMDS</stp>
        <stp/>
        <stp/>
        <tr r="AS1070" s="1"/>
      </tp>
      <tp t="s">
        <v>.90</v>
        <stp/>
        <stp>EBOND_LDN|4982169</stp>
        <stp>-20270</stp>
        <stp>RMDS</stp>
        <stp/>
        <stp/>
        <tr r="J700" s="1"/>
      </tp>
    </main>
    <main first="bloomberg.rtd">
      <tp t="s">
        <v>07:01:48</v>
        <stp/>
        <stp>##V3_BDPV12</stp>
        <stp>XS1026109204 @bgn Corp</stp>
        <stp>LAST_UPDATE</stp>
        <stp>[AutoPrice 28.xlsm]front!R182C15</stp>
        <tr r="O182" s="1"/>
      </tp>
      <tp t="s">
        <v>07:01:24</v>
        <stp/>
        <stp>##V3_BDPV12</stp>
        <stp>XS0484213268 @bgn Corp</stp>
        <stp>LAST_UPDATE</stp>
        <stp>[AutoPrice 28.xlsm]front!R340C15</stp>
        <tr r="O340" s="1"/>
      </tp>
      <tp t="s">
        <v>07:01:58</v>
        <stp/>
        <stp>##V3_BDPV12</stp>
        <stp>XS0633148621 @bgn Corp</stp>
        <stp>LAST_UPDATE</stp>
        <stp>[AutoPrice 28.xlsm]front!R298C15</stp>
        <tr r="O298" s="1"/>
      </tp>
      <tp t="s">
        <v>11/06/2014</v>
        <stp/>
        <stp>##V3_BDPV12</stp>
        <stp>XS0789283792 @bgn Corp</stp>
        <stp>LAST_UPDATE</stp>
        <stp>[AutoPrice 28.xlsm]front!R912C15</stp>
        <tr r="O912" s="1"/>
      </tp>
      <tp t="s">
        <v>11/06/2014</v>
        <stp/>
        <stp>##V3_BDPV12</stp>
        <stp>XS0992632702 @bgn Corp</stp>
        <stp>LAST_UPDATE</stp>
        <stp>[AutoPrice 28.xlsm]front!R586C15</stp>
        <tr r="O586" s="1"/>
      </tp>
      <tp t="s">
        <v>11/06/2014</v>
        <stp/>
        <stp>##V3_BDPV12</stp>
        <stp>XS0225369403 @bgn Corp</stp>
        <stp>LAST_UPDATE</stp>
        <stp>[AutoPrice 28.xlsm]front!R160C15</stp>
        <tr r="O160" s="1"/>
      </tp>
      <tp t="s">
        <v>07:01:34</v>
        <stp/>
        <stp>##V3_BDPV12</stp>
        <stp>XS1033658565 @bgn Corp</stp>
        <stp>LAST_UPDATE</stp>
        <stp>[AutoPrice 28.xlsm]front!R729C15</stp>
        <tr r="O729" s="1"/>
      </tp>
      <tp t="s">
        <v>07:01:17</v>
        <stp/>
        <stp>##V3_BDPV12</stp>
        <stp>XS0196302425 @bgn Corp</stp>
        <stp>LAST_UPDATE</stp>
        <stp>[AutoPrice 28.xlsm]front!R312C15</stp>
        <tr r="O312" s="1"/>
      </tp>
      <tp t="s">
        <v>07:01:27</v>
        <stp/>
        <stp>##V3_BDPV12</stp>
        <stp>XS0223249003 @bgn Corp</stp>
        <stp>LAST_UPDATE</stp>
        <stp>[AutoPrice 28.xlsm]front!R237C15</stp>
        <tr r="O237" s="1"/>
      </tp>
      <tp t="s">
        <v>11/06/2014</v>
        <stp/>
        <stp>##V3_BDPV12</stp>
        <stp>XS0520759803 @bgn Corp</stp>
        <stp>LAST_UPDATE</stp>
        <stp>[AutoPrice 28.xlsm]front!R965C15</stp>
        <tr r="O965" s="1"/>
      </tp>
      <tp t="s">
        <v>07:01:52</v>
        <stp/>
        <stp>##V3_BDPV12</stp>
        <stp>XS0827999318 @bgn Corp</stp>
        <stp>LAST_UPDATE</stp>
        <stp>[AutoPrice 28.xlsm]front!R656C15</stp>
        <tr r="O656" s="1"/>
      </tp>
      <tp t="s">
        <v>11/06/2014</v>
        <stp/>
        <stp>##V3_BDPV12</stp>
        <stp>XS0723509104 @bgn Corp</stp>
        <stp>LAST_UPDATE</stp>
        <stp>[AutoPrice 28.xlsm]front!R175C15</stp>
        <tr r="O175" s="1"/>
      </tp>
      <tp t="s">
        <v>07:01:30</v>
        <stp/>
        <stp>##V3_BDPV12</stp>
        <stp>XS0938218400 @bgn Corp</stp>
        <stp>LAST_UPDATE</stp>
        <stp>[AutoPrice 28.xlsm]front!R212C15</stp>
        <tr r="O212" s="1"/>
      </tp>
      <tp t="s">
        <v>07:01:17</v>
        <stp/>
        <stp>##V3_BDPV12</stp>
        <stp>XS0336018832 @bgn Corp</stp>
        <stp>LAST_UPDATE</stp>
        <stp>[AutoPrice 28.xlsm]front!R195C15</stp>
        <tr r="O195" s="1"/>
      </tp>
      <tp t="s">
        <v>11/06/2014</v>
        <stp/>
        <stp>##V3_BDPV12</stp>
        <stp>XS0996772876 @bgn Corp</stp>
        <stp>LAST_UPDATE</stp>
        <stp>[AutoPrice 28.xlsm]front!R172C15</stp>
        <tr r="O172" s="1"/>
      </tp>
      <tp t="s">
        <v>07:01:30</v>
        <stp/>
        <stp>##V3_BDPV12</stp>
        <stp>XS0795872901 @bgn Corp</stp>
        <stp>LAST_UPDATE</stp>
        <stp>[AutoPrice 28.xlsm]front!R478C15</stp>
        <tr r="O478" s="1"/>
      </tp>
      <tp t="s">
        <v>11/06/2014</v>
        <stp/>
        <stp>##V3_BDPV12</stp>
        <stp>XS0686703736 @bgn Corp</stp>
        <stp>LAST_UPDATE</stp>
        <stp>[AutoPrice 28.xlsm]front!R969C15</stp>
        <tr r="O969" s="1"/>
      </tp>
      <tp t="s">
        <v>07:00:48</v>
        <stp/>
        <stp>##V3_BDPV12</stp>
        <stp>XS0329479728 @bgn Corp</stp>
        <stp>LAST_UPDATE</stp>
        <stp>[AutoPrice 28.xlsm]front!R753C15</stp>
        <tr r="O753" s="1"/>
      </tp>
      <tp t="s">
        <v>07:01:35</v>
        <stp/>
        <stp>##V3_BDPV12</stp>
        <stp>XS0736488585 @bgn Corp</stp>
        <stp>LAST_UPDATE</stp>
        <stp>[AutoPrice 28.xlsm]front!R944C15</stp>
        <tr r="O944" s="1"/>
      </tp>
      <tp t="s">
        <v>07:01:28</v>
        <stp/>
        <stp>##V3_BDPV12</stp>
        <stp>XS0184373925 @bgn Corp</stp>
        <stp>LAST_UPDATE</stp>
        <stp>[AutoPrice 28.xlsm]front!R711C15</stp>
        <tr r="O711" s="1"/>
      </tp>
      <tp>
        <v>100.282</v>
        <stp/>
        <stp>##V3_BDPV12</stp>
        <stp>USG0446NAF18 @CBKG Corp</stp>
        <stp>bid</stp>
        <stp>[AutoPrice 28.xlsm]front!R907C12</stp>
        <tr r="L907" s="1"/>
      </tp>
      <tp>
        <v>108.221</v>
        <stp/>
        <stp>##V3_BDPV12</stp>
        <stp>USN93695BL23 @bgn Corp</stp>
        <stp>LAST_PRICE</stp>
        <stp>[AutoPrice 28.xlsm]front!R900C16</stp>
        <tr r="P900" s="1"/>
      </tp>
      <tp>
        <v>103.624</v>
        <stp/>
        <stp>##V3_BDPV12</stp>
        <stp>XS0924998809 @cbbt Corp</stp>
        <stp>LAST_PRICE</stp>
        <stp>[AutoPrice 28.xlsm]front!R942C16</stp>
        <tr r="P942" s="1"/>
      </tp>
      <tp t="s">
        <v>DT</v>
        <stp/>
        <stp>##V3_BDPV12</stp>
        <stp>USN2557FFA77 Corp</stp>
        <stp>ticker</stp>
        <stp>[AutoPrice 28.xlsm]front!R612C4</stp>
        <tr r="D612" s="1"/>
      </tp>
      <tp t="s">
        <v>07:01:36</v>
        <stp/>
        <stp>##V3_BDPV12</stp>
        <stp>DE000A1MA9H4 @bgn Corp</stp>
        <stp>LAST_UPDATE</stp>
        <stp>[AutoPrice 28.xlsm]front!R1021C15</stp>
        <tr r="O1021" s="1"/>
      </tp>
      <tp>
        <v>107.652</v>
        <stp/>
        <stp>##V3_BDPV12</stp>
        <stp>FR0010890517 @bgn Corp</stp>
        <stp>LAST_PRICE</stp>
        <stp>[AutoPrice 28.xlsm]front!R486C16</stp>
        <tr r="P486" s="1"/>
      </tp>
      <tp>
        <v>109.536</v>
        <stp/>
        <stp>##V3_BDPV12</stp>
        <stp>FR0010397927 @bgn Corp</stp>
        <stp>LAST_PRICE</stp>
        <stp>[AutoPrice 28.xlsm]front!R363C16</stp>
        <tr r="P363" s="1"/>
      </tp>
      <tp>
        <v>101.64400000000001</v>
        <stp/>
        <stp>##V3_BDPV12</stp>
        <stp>FR0011361948 @bgn Corp</stp>
        <stp>LAST_PRICE</stp>
        <stp>[AutoPrice 28.xlsm]front!R414C16</stp>
        <tr r="P414" s="1"/>
      </tp>
      <tp>
        <v>110.98699999999999</v>
        <stp/>
        <stp>##V3_BDPV12</stp>
        <stp>FR0011374099 @bgn Corp</stp>
        <stp>LAST_PRICE</stp>
        <stp>[AutoPrice 28.xlsm]front!R388C16</stp>
        <tr r="P388" s="1"/>
      </tp>
      <tp>
        <v>123.14</v>
        <stp/>
        <stp>##V3_BDPV12</stp>
        <stp>FR0010474239 @bgn Corp</stp>
        <stp>LAST_PRICE</stp>
        <stp>[AutoPrice 28.xlsm]front!R368C16</stp>
        <tr r="P368" s="1"/>
      </tp>
      <tp>
        <v>110.411</v>
        <stp/>
        <stp>##V3_BDPV12</stp>
        <stp>BE6000480606 @bgn Corp</stp>
        <stp>LAST_PRICE</stp>
        <stp>[AutoPrice 28.xlsm]front!R215C16</stp>
        <tr r="P215" s="1"/>
      </tp>
      <tp>
        <v>5.9712310407448399</v>
        <stp/>
        <stp>##V3_BDPV12</stp>
        <stp>USG0446NAG90 @bgn  Corp</stp>
        <stp>risk_mid</stp>
        <stp>[AutoPrice 28.xlsm]front!R914C36</stp>
        <tr r="AJ914" s="1"/>
      </tp>
      <tp>
        <v>1.7930306639719618</v>
        <stp/>
        <stp>##V3_BDPV12</stp>
        <stp>USF0819HE376 @bgn  Corp</stp>
        <stp>risk_mid</stp>
        <stp>[AutoPrice 28.xlsm]front!R834C36</stp>
        <tr r="AJ834" s="1"/>
      </tp>
      <tp>
        <v>105.782</v>
        <stp/>
        <stp>##V3_BDPV12</stp>
        <stp>FR0010261388 @bgn Corp</stp>
        <stp>LAST_PRICE</stp>
        <stp>[AutoPrice 28.xlsm]front!R362C16</stp>
        <tr r="P362" s="1"/>
      </tp>
      <tp>
        <v>122.52200000000001</v>
        <stp/>
        <stp>##V3_BDPV12</stp>
        <stp>FR0010891317 @bgn Corp</stp>
        <stp>LAST_PRICE</stp>
        <stp>[AutoPrice 28.xlsm]front!R253C16</stp>
        <tr r="P253" s="1"/>
      </tp>
      <tp>
        <v>112.715</v>
        <stp/>
        <stp>##V3_BDPV12</stp>
        <stp>XS0746010908 @bgn Corp</stp>
        <stp>LAST_PRICE</stp>
        <stp>[AutoPrice 28.xlsm]front!R733C16</stp>
        <tr r="P733" s="1"/>
      </tp>
      <tp>
        <v>103.56399999999999</v>
        <stp/>
        <stp>##V3_BDPV12</stp>
        <stp>XS0828724004 @bgn Corp</stp>
        <stp>LAST_PRICE</stp>
        <stp>[AutoPrice 28.xlsm]front!R578C16</stp>
        <tr r="P578" s="1"/>
      </tp>
      <tp>
        <v>102.825</v>
        <stp/>
        <stp>##V3_BDPV12</stp>
        <stp>XS0977500767 @bgn Corp</stp>
        <stp>LAST_PRICE</stp>
        <stp>[AutoPrice 28.xlsm]front!R479C16</stp>
        <tr r="P479" s="1"/>
      </tp>
      <tp>
        <v>107.42400000000001</v>
        <stp/>
        <stp>##V3_BDPV12</stp>
        <stp>XS0982019126 @bgn Corp</stp>
        <stp>LAST_PRICE</stp>
        <stp>[AutoPrice 28.xlsm]front!R321C16</stp>
        <tr r="P321" s="1"/>
      </tp>
      <tp>
        <v>104.779</v>
        <stp/>
        <stp>##V3_BDPV12</stp>
        <stp>XS0877622034 @bgn Corp</stp>
        <stp>LAST_PRICE</stp>
        <stp>[AutoPrice 28.xlsm]front!R776C16</stp>
        <tr r="P776" s="1"/>
      </tp>
      <tp>
        <v>125.518</v>
        <stp/>
        <stp>##V3_BDPV12</stp>
        <stp>XS0401891733 @bgn Corp</stp>
        <stp>LAST_PRICE</stp>
        <stp>[AutoPrice 28.xlsm]front!R356C16</stp>
        <tr r="P356" s="1"/>
      </tp>
      <tp>
        <v>100.874</v>
        <stp/>
        <stp>##V3_BDPV12</stp>
        <stp>XS0547937408 @bgn Corp</stp>
        <stp>LAST_PRICE</stp>
        <stp>[AutoPrice 28.xlsm]front!R219C16</stp>
        <tr r="P219" s="1"/>
      </tp>
      <tp t="s">
        <v>07:01:17</v>
        <stp/>
        <stp>##V3_BDPV12</stp>
        <stp>DE000A1MA9X1 @bgn Corp</stp>
        <stp>LAST_UPDATE</stp>
        <stp>[AutoPrice 28.xlsm]front!R1100C15</stp>
        <tr r="O1100" s="1"/>
      </tp>
      <tp>
        <v>104.78100000000001</v>
        <stp/>
        <stp>##V3_BDPV12</stp>
        <stp>XS0811555183 @bgn Corp</stp>
        <stp>LAST_PRICE</stp>
        <stp>[AutoPrice 28.xlsm]front!R495C16</stp>
        <tr r="P495" s="1"/>
      </tp>
      <tp t="s">
        <v>#N/A Real Time</v>
        <stp/>
        <stp>##V3_BDPV12</stp>
        <stp>XS0367884375 @bgn Corp</stp>
        <stp>LAST_PRICE</stp>
        <stp>[AutoPrice 28.xlsm]front!R266C16</stp>
        <tr r="P266" s="1"/>
      </tp>
      <tp>
        <v>112.02200000000001</v>
        <stp/>
        <stp>##V3_BDPV12</stp>
        <stp>XS0541787783 @bgn Corp</stp>
        <stp>LAST_PRICE</stp>
        <stp>[AutoPrice 28.xlsm]front!R348C16</stp>
        <tr r="P348" s="1"/>
      </tp>
      <tp>
        <v>108.83</v>
        <stp/>
        <stp>##V3_BDPV12</stp>
        <stp>XS0390398344 @bgn Corp</stp>
        <stp>LAST_PRICE</stp>
        <stp>[AutoPrice 28.xlsm]front!R177C16</stp>
        <tr r="P177" s="1"/>
      </tp>
      <tp>
        <v>106.747</v>
        <stp/>
        <stp>##V3_BDPV12</stp>
        <stp>XS0972165681 @bgn Corp</stp>
        <stp>LAST_PRICE</stp>
        <stp>[AutoPrice 28.xlsm]front!R225C16</stp>
        <tr r="P225" s="1"/>
      </tp>
      <tp>
        <v>111.699</v>
        <stp/>
        <stp>##V3_BDPV12</stp>
        <stp>XS0302948319 @bgn Corp</stp>
        <stp>LAST_PRICE</stp>
        <stp>[AutoPrice 28.xlsm]front!R877C16</stp>
        <tr r="P877" s="1"/>
      </tp>
      <tp>
        <v>103.36799999999999</v>
        <stp/>
        <stp>##V3_BDPV12</stp>
        <stp>XS0465889912 @bgn Corp</stp>
        <stp>LAST_PRICE</stp>
        <stp>[AutoPrice 28.xlsm]front!R812C16</stp>
        <tr r="P812" s="1"/>
      </tp>
      <tp>
        <v>104.369</v>
        <stp/>
        <stp>##V3_BDPV12</stp>
        <stp>XS0968316256 @bgn Corp</stp>
        <stp>LAST_PRICE</stp>
        <stp>[AutoPrice 28.xlsm]front!R775C16</stp>
        <tr r="P775" s="1"/>
      </tp>
      <tp>
        <v>119.062</v>
        <stp/>
        <stp>##V3_BDPV12</stp>
        <stp>XS0951553592 @bgn Corp</stp>
        <stp>LAST_PRICE</stp>
        <stp>[AutoPrice 28.xlsm]front!R101C16</stp>
        <tr r="P101" s="1"/>
      </tp>
      <tp>
        <v>101.09</v>
        <stp/>
        <stp>##V3_BDPV12</stp>
        <stp>XS1068765418 @bgn Corp</stp>
        <stp>LAST_PRICE</stp>
        <stp>[AutoPrice 28.xlsm]front!R660C16</stp>
        <tr r="P660" s="1"/>
      </tp>
      <tp>
        <v>104.127</v>
        <stp/>
        <stp>##V3_BDPV12</stp>
        <stp>XS0790015548 @bgn Corp</stp>
        <stp>LAST_PRICE</stp>
        <stp>[AutoPrice 28.xlsm]front!R993C16</stp>
        <tr r="P993" s="1"/>
      </tp>
      <tp>
        <v>110.39100000000001</v>
        <stp/>
        <stp>##V3_BDPV12</stp>
        <stp>XS0127984747 @bgn Corp</stp>
        <stp>LAST_PRICE</stp>
        <stp>[AutoPrice 28.xlsm]front!R314C16</stp>
        <tr r="P314" s="1"/>
      </tp>
      <tp>
        <v>113.541</v>
        <stp/>
        <stp>##V3_BDPV12</stp>
        <stp>XS0874864860 @bgn Corp</stp>
        <stp>LAST_PRICE</stp>
        <stp>[AutoPrice 28.xlsm]front!R698C16</stp>
        <tr r="P698" s="1"/>
      </tp>
      <tp>
        <v>110.48699999999999</v>
        <stp/>
        <stp>##V3_BDPV12</stp>
        <stp>XS0974375130 @bgn Corp</stp>
        <stp>LAST_PRICE</stp>
        <stp>[AutoPrice 28.xlsm]front!R713C16</stp>
        <tr r="P713" s="1"/>
      </tp>
      <tp>
        <v>107.26</v>
        <stp/>
        <stp>##V3_BDPV12</stp>
        <stp>XS0613002368 @bgn Corp</stp>
        <stp>LAST_PRICE</stp>
        <stp>[AutoPrice 28.xlsm]front!R813C16</stp>
        <tr r="P813" s="1"/>
      </tp>
      <tp>
        <v>107.246</v>
        <stp/>
        <stp>##V3_BDPV12</stp>
        <stp>XS0295383524 @bgn Corp</stp>
        <stp>LAST_PRICE</stp>
        <stp>[AutoPrice 28.xlsm]front!R138C16</stp>
        <tr r="P138" s="1"/>
      </tp>
      <tp>
        <v>119.16</v>
        <stp/>
        <stp>##V3_BDPV12</stp>
        <stp>XS0553728709 @bgn Corp</stp>
        <stp>LAST_PRICE</stp>
        <stp>[AutoPrice 28.xlsm]front!R624C16</stp>
        <tr r="P624" s="1"/>
      </tp>
      <tp>
        <v>103.636</v>
        <stp/>
        <stp>##V3_BDPV12</stp>
        <stp>XS0866278921 @bgn Corp</stp>
        <stp>LAST_PRICE</stp>
        <stp>[AutoPrice 28.xlsm]front!R425C16</stp>
        <tr r="P425" s="1"/>
      </tp>
      <tp>
        <v>105.959</v>
        <stp/>
        <stp>##V3_BDPV12</stp>
        <stp>XS0868458653 @bgn Corp</stp>
        <stp>LAST_PRICE</stp>
        <stp>[AutoPrice 28.xlsm]front!R712C16</stp>
        <tr r="P712" s="1"/>
      </tp>
      <tp>
        <v>116.637</v>
        <stp/>
        <stp>##V3_BDPV12</stp>
        <stp>XS0462999573 @bgn Corp</stp>
        <stp>LAST_PRICE</stp>
        <stp>[AutoPrice 28.xlsm]front!R694C16</stp>
        <tr r="P694" s="1"/>
      </tp>
      <tp>
        <v>109.015</v>
        <stp/>
        <stp>##V3_BDPV12</stp>
        <stp>XS0974877150 @bgn Corp</stp>
        <stp>LAST_PRICE</stp>
        <stp>[AutoPrice 28.xlsm]front!R960C16</stp>
        <tr r="P960" s="1"/>
      </tp>
      <tp>
        <v>103.232</v>
        <stp/>
        <stp>##V3_BDPV12</stp>
        <stp>XS0957258212 @bgn Corp</stp>
        <stp>LAST_PRICE</stp>
        <stp>[AutoPrice 28.xlsm]front!R591C16</stp>
        <tr r="P591" s="1"/>
      </tp>
      <tp>
        <v>99.643000000000001</v>
        <stp/>
        <stp>##V3_BDPV12</stp>
        <stp>XS0963566921 @bgn Corp</stp>
        <stp>LAST_PRICE</stp>
        <stp>[AutoPrice 28.xlsm]front!R892C16</stp>
        <tr r="P892" s="1"/>
      </tp>
      <tp>
        <v>107.298</v>
        <stp/>
        <stp>##V3_BDPV12</stp>
        <stp>XS0758419658 @bgn Corp</stp>
        <stp>LAST_PRICE</stp>
        <stp>[AutoPrice 28.xlsm]front!R491C16</stp>
        <tr r="P491" s="1"/>
      </tp>
      <tp>
        <v>100.758</v>
        <stp/>
        <stp>##V3_BDPV12</stp>
        <stp>XS0910916666 @bgn Corp</stp>
        <stp>LAST_PRICE</stp>
        <stp>[AutoPrice 28.xlsm]front!R835C16</stp>
        <tr r="P835" s="1"/>
      </tp>
      <tp>
        <v>102.286</v>
        <stp/>
        <stp>##V3_BDPV12</stp>
        <stp>XS0933505967 @bgn Corp</stp>
        <stp>LAST_PRICE</stp>
        <stp>[AutoPrice 28.xlsm]front!R803C16</stp>
        <tr r="P803" s="1"/>
      </tp>
      <tp>
        <v>103.405</v>
        <stp/>
        <stp>##V3_BDPV12</stp>
        <stp>XS0828235225 @bgn Corp</stp>
        <stp>LAST_PRICE</stp>
        <stp>[AutoPrice 28.xlsm]front!R994C16</stp>
        <tr r="P994" s="1"/>
      </tp>
      <tp>
        <v>103.61199999999999</v>
        <stp/>
        <stp>##V3_BDPV12</stp>
        <stp>XS0909359332 @bgn Corp</stp>
        <stp>LAST_PRICE</stp>
        <stp>[AutoPrice 28.xlsm]front!R410C16</stp>
        <tr r="P410" s="1"/>
      </tp>
      <tp>
        <v>106.205</v>
        <stp/>
        <stp>##V3_BDPV12</stp>
        <stp>XS0995643003 @bgn Corp</stp>
        <stp>LAST_PRICE</stp>
        <stp>[AutoPrice 28.xlsm]front!R755C16</stp>
        <tr r="P755" s="1"/>
      </tp>
      <tp>
        <v>104.854</v>
        <stp/>
        <stp>##V3_BDPV12</stp>
        <stp>XS0787510618 @bgn Corp</stp>
        <stp>LAST_PRICE</stp>
        <stp>[AutoPrice 28.xlsm]front!R555C16</stp>
        <tr r="P555" s="1"/>
      </tp>
      <tp>
        <v>103.678</v>
        <stp/>
        <stp>##V3_BDPV12</stp>
        <stp>XS0794393040 @bgn Corp</stp>
        <stp>LAST_PRICE</stp>
        <stp>[AutoPrice 28.xlsm]front!R703C16</stp>
        <tr r="P703" s="1"/>
      </tp>
      <tp>
        <v>103.226</v>
        <stp/>
        <stp>##V3_BDPV12</stp>
        <stp>XS0895820834 @bgn Corp</stp>
        <stp>LAST_PRICE</stp>
        <stp>[AutoPrice 28.xlsm]front!R595C16</stp>
        <tr r="P595" s="1"/>
      </tp>
      <tp>
        <v>114.875</v>
        <stp/>
        <stp>##V3_BDPV12</stp>
        <stp>XS0097283096 @bgn Corp</stp>
        <stp>LAST_PRICE</stp>
        <stp>[AutoPrice 28.xlsm]front!R608C16</stp>
        <tr r="P608" s="1"/>
      </tp>
    </main>
    <main first="connect.rtdsub">
      <tp>
        <v>224.58375265055599</v>
        <stp/>
        <stp>EBOND_LDN|8718489</stp>
        <stp>-18560</stp>
        <stp>RMDS</stp>
        <stp/>
        <stp/>
        <tr r="AR77" s="1"/>
      </tp>
      <tp>
        <v>201.507174183161</v>
        <stp/>
        <stp>EBOND_LDN|8718489</stp>
        <stp>-18562</stp>
        <stp>RMDS</stp>
        <stp/>
        <stp/>
        <tr r="AS77" s="1"/>
      </tp>
      <tp>
        <v>48.362491079172997</v>
        <stp/>
        <stp>EBOND_LDN|6598551</stp>
        <stp>-18562</stp>
        <stp>RMDS</stp>
        <stp/>
        <stp/>
        <tr r="AS184" s="1"/>
      </tp>
      <tp>
        <v>56.188552934515997</v>
        <stp/>
        <stp>EBOND_LDN|6598551</stp>
        <stp>-18560</stp>
        <stp>RMDS</stp>
        <stp/>
        <stp/>
        <tr r="AR184" s="1"/>
      </tp>
      <tp t="s">
        <v>on</v>
        <stp/>
        <stp>EBOND_LDN|5859955</stp>
        <stp>-20271</stp>
        <stp>RMDS</stp>
        <stp/>
        <stp/>
        <tr r="K728" s="1"/>
      </tp>
      <tp t="s">
        <v>.25</v>
        <stp/>
        <stp>EBOND_LDN|5859955</stp>
        <stp>-20270</stp>
        <stp>RMDS</stp>
        <stp/>
        <stp/>
        <tr r="J728" s="1"/>
      </tp>
      <tp t="s">
        <v>m</v>
        <stp/>
        <stp>EBOND_LDN|5859955</stp>
        <stp>-20268</stp>
        <stp>RMDS</stp>
        <stp/>
        <stp/>
        <tr r="I728" s="1"/>
      </tp>
      <tp t="s">
        <v>m</v>
        <stp/>
        <stp>EBOND_LDN|7899479</stp>
        <stp>-20268</stp>
        <stp>RMDS</stp>
        <stp/>
        <stp/>
        <tr r="I930" s="1"/>
      </tp>
      <tp t="s">
        <v>on</v>
        <stp/>
        <stp>EBOND_LDN|7899479</stp>
        <stp>-20271</stp>
        <stp>RMDS</stp>
        <stp/>
        <stp/>
        <tr r="K930" s="1"/>
      </tp>
      <tp t="s">
        <v>0.1</v>
        <stp/>
        <stp>EBOND_LDN|7899479</stp>
        <stp>-20270</stp>
        <stp>RMDS</stp>
        <stp/>
        <stp/>
        <tr r="J930" s="1"/>
      </tp>
      <tp t="s">
        <v>ss</v>
        <stp/>
        <stp>EBOND_LDN|7939623</stp>
        <stp>-20268</stp>
        <stp>RMDS</stp>
        <stp/>
        <stp/>
        <tr r="I502" s="1"/>
      </tp>
      <tp t="s">
        <v>b</v>
        <stp/>
        <stp>EBOND_LDN|9619821</stp>
        <stp>-20268</stp>
        <stp>RMDS</stp>
        <stp/>
        <stp/>
        <tr r="I10" s="1"/>
      </tp>
    </main>
    <main first="bloomberg.rtd">
      <tp t="s">
        <v>#N/A Real Time</v>
        <stp/>
        <stp>##V3_BDPV12</stp>
        <stp>US89153VAF67 @CBKG Corp</stp>
        <stp>bid</stp>
        <stp>[AutoPrice 28.xlsm]front!R342C12</stp>
        <tr r="L342" s="1"/>
      </tp>
    </main>
    <main first="connect.rtdsub">
      <tp t="s">
        <v>.1</v>
        <stp/>
        <stp>EBOND_LDN|9619821</stp>
        <stp>-20270</stp>
        <stp>RMDS</stp>
        <stp/>
        <stp/>
        <tr r="J10" s="1"/>
      </tp>
      <tp t="s">
        <v>on</v>
        <stp/>
        <stp>EBOND_LDN|9619821</stp>
        <stp>-20271</stp>
        <stp>RMDS</stp>
        <stp/>
        <stp/>
        <tr r="K10" s="1"/>
      </tp>
      <tp t="s">
        <v>on</v>
        <stp/>
        <stp>EBOND_LDN|7939623</stp>
        <stp>-20271</stp>
        <stp>RMDS</stp>
        <stp/>
        <stp/>
        <tr r="K502" s="1"/>
      </tp>
      <tp t="s">
        <v>.2</v>
        <stp/>
        <stp>EBOND_LDN|7939623</stp>
        <stp>-20270</stp>
        <stp>RMDS</stp>
        <stp/>
        <stp/>
        <tr r="J502" s="1"/>
      </tp>
      <tp t="s">
        <v>.4</v>
        <stp/>
        <stp>EBOND_LDN|9548754</stp>
        <stp>-20270</stp>
        <stp>RMDS</stp>
        <stp/>
        <stp/>
        <tr r="J1115" s="1"/>
      </tp>
      <tp t="s">
        <v>on</v>
        <stp/>
        <stp>EBOND_LDN|9548754</stp>
        <stp>-20271</stp>
        <stp>RMDS</stp>
        <stp/>
        <stp/>
        <tr r="K1115" s="1"/>
      </tp>
      <tp t="s">
        <v>b</v>
        <stp/>
        <stp>EBOND_LDN|9628672</stp>
        <stp>-20268</stp>
        <stp>RMDS</stp>
        <stp/>
        <stp/>
        <tr r="I624" s="1"/>
      </tp>
      <tp t="s">
        <v>on</v>
        <stp/>
        <stp>EBOND_LDN|9628672</stp>
        <stp>-20271</stp>
        <stp>RMDS</stp>
        <stp/>
        <stp/>
        <tr r="K624" s="1"/>
      </tp>
      <tp t="s">
        <v>.7</v>
        <stp/>
        <stp>EBOND_LDN|9628672</stp>
        <stp>-20270</stp>
        <stp>RMDS</stp>
        <stp/>
        <stp/>
        <tr r="J624" s="1"/>
      </tp>
      <tp t="s">
        <v>b</v>
        <stp/>
        <stp>EBOND_LDN|9548754</stp>
        <stp>-20268</stp>
        <stp>RMDS</stp>
        <stp/>
        <stp/>
        <tr r="I1115" s="1"/>
      </tp>
      <tp t="s">
        <v>b</v>
        <stp/>
        <stp>EBOND_LDN|3718261</stp>
        <stp>-20268</stp>
        <stp>RMDS</stp>
        <stp/>
        <stp/>
        <tr r="I59" s="1"/>
      </tp>
      <tp t="s">
        <v>m</v>
        <stp/>
        <stp>EBOND_LDN|3388278</stp>
        <stp>-20268</stp>
        <stp>RMDS</stp>
        <stp/>
        <stp/>
        <tr r="I975" s="1"/>
      </tp>
      <tp t="s">
        <v>b</v>
        <stp/>
        <stp>EBOND_LDN|2248344</stp>
        <stp>-20268</stp>
        <stp>RMDS</stp>
        <stp/>
        <stp/>
        <tr r="I454" s="1"/>
      </tp>
      <tp t="s">
        <v>on</v>
        <stp/>
        <stp>EBOND_LDN|3718261</stp>
        <stp>-20271</stp>
        <stp>RMDS</stp>
        <stp/>
        <stp/>
        <tr r="K59" s="1"/>
      </tp>
      <tp t="s">
        <v>.16</v>
        <stp/>
        <stp>EBOND_LDN|3718261</stp>
        <stp>-20270</stp>
        <stp>RMDS</stp>
        <stp/>
        <stp/>
        <tr r="J59" s="1"/>
      </tp>
      <tp t="s">
        <v>.2</v>
        <stp/>
        <stp>EBOND_LDN|3388278</stp>
        <stp>-20270</stp>
        <stp>RMDS</stp>
        <stp/>
        <stp/>
        <tr r="J975" s="1"/>
      </tp>
      <tp t="s">
        <v>on</v>
        <stp/>
        <stp>EBOND_LDN|3388278</stp>
        <stp>-20271</stp>
        <stp>RMDS</stp>
        <stp/>
        <stp/>
        <tr r="K975" s="1"/>
      </tp>
      <tp t="s">
        <v>.5</v>
        <stp/>
        <stp>EBOND_LDN|2248344</stp>
        <stp>-20270</stp>
        <stp>RMDS</stp>
        <stp/>
        <stp/>
        <tr r="J454" s="1"/>
      </tp>
      <tp t="s">
        <v>on</v>
        <stp/>
        <stp>EBOND_LDN|2248344</stp>
        <stp>-20271</stp>
        <stp>RMDS</stp>
        <stp/>
        <stp/>
        <tr r="K454" s="1"/>
      </tp>
      <tp t="s">
        <v>.25</v>
        <stp/>
        <stp>EBOND_LDN|9505370</stp>
        <stp>-20270</stp>
        <stp>RMDS</stp>
        <stp/>
        <stp/>
        <tr r="J633" s="1"/>
      </tp>
      <tp t="s">
        <v>on</v>
        <stp/>
        <stp>EBOND_LDN|9505370</stp>
        <stp>-20271</stp>
        <stp>RMDS</stp>
        <stp/>
        <stp/>
        <tr r="K633" s="1"/>
      </tp>
      <tp t="s">
        <v>b</v>
        <stp/>
        <stp>EBOND_LDN|9505370</stp>
        <stp>-20268</stp>
        <stp>RMDS</stp>
        <stp/>
        <stp/>
        <tr r="I633" s="1"/>
      </tp>
      <tp t="s">
        <v>on</v>
        <stp/>
        <stp>EBOND_LDN|8035033</stp>
        <stp>-20271</stp>
        <stp>RMDS</stp>
        <stp/>
        <stp/>
        <tr r="K350" s="1"/>
      </tp>
      <tp t="s">
        <v>0.5</v>
        <stp/>
        <stp>EBOND_LDN|8035033</stp>
        <stp>-20270</stp>
        <stp>RMDS</stp>
        <stp/>
        <stp/>
        <tr r="J350" s="1"/>
      </tp>
      <tp t="s">
        <v>.60</v>
        <stp/>
        <stp>EBOND_LDN|9535193</stp>
        <stp>-20270</stp>
        <stp>RMDS</stp>
        <stp/>
        <stp/>
        <tr r="J734" s="1"/>
      </tp>
      <tp t="s">
        <v>on</v>
        <stp/>
        <stp>EBOND_LDN|9535193</stp>
        <stp>-20271</stp>
        <stp>RMDS</stp>
        <stp/>
        <stp/>
        <tr r="K734" s="1"/>
      </tp>
      <tp t="s">
        <v>s</v>
        <stp/>
        <stp>EBOND_LDN|9535193</stp>
        <stp>-20268</stp>
        <stp>RMDS</stp>
        <stp/>
        <stp/>
        <tr r="I734" s="1"/>
      </tp>
      <tp t="s">
        <v>m</v>
        <stp/>
        <stp>EBOND_LDN|8035033</stp>
        <stp>-20268</stp>
        <stp>RMDS</stp>
        <stp/>
        <stp/>
        <tr r="I350" s="1"/>
      </tp>
      <tp t="s">
        <v>on</v>
        <stp/>
        <stp>EBOND_LDN|6985868</stp>
        <stp>-20271</stp>
        <stp>RMDS</stp>
        <stp/>
        <stp/>
        <tr r="K953" s="1"/>
      </tp>
      <tp t="s">
        <v>0.25</v>
        <stp/>
        <stp>EBOND_LDN|6985868</stp>
        <stp>-20270</stp>
        <stp>RMDS</stp>
        <stp/>
        <stp/>
        <tr r="J953" s="1"/>
      </tp>
      <tp t="s">
        <v>b</v>
        <stp/>
        <stp>EBOND_LDN|6985868</stp>
        <stp>-20268</stp>
        <stp>RMDS</stp>
        <stp/>
        <stp/>
        <tr r="I953" s="1"/>
      </tp>
      <tp t="s">
        <v>0.3</v>
        <stp/>
        <stp>EBOND_LDN|9545574</stp>
        <stp>-20270</stp>
        <stp>RMDS</stp>
        <stp/>
        <stp/>
        <tr r="J1043" s="1"/>
      </tp>
      <tp t="s">
        <v>on</v>
        <stp/>
        <stp>EBOND_LDN|9545574</stp>
        <stp>-20271</stp>
        <stp>RMDS</stp>
        <stp/>
        <stp/>
        <tr r="K1043" s="1"/>
      </tp>
      <tp t="s">
        <v>m</v>
        <stp/>
        <stp>EBOND_LDN|9545574</stp>
        <stp>-20268</stp>
        <stp>RMDS</stp>
        <stp/>
        <stp/>
        <tr r="I1043" s="1"/>
      </tp>
      <tp t="s">
        <v>.1</v>
        <stp/>
        <stp>EBOND_LDN|6275447</stp>
        <stp>-20270</stp>
        <stp>RMDS</stp>
        <stp/>
        <stp/>
        <tr r="J392" s="1"/>
      </tp>
      <tp t="s">
        <v>on</v>
        <stp/>
        <stp>EBOND_LDN|6275447</stp>
        <stp>-20271</stp>
        <stp>RMDS</stp>
        <stp/>
        <stp/>
        <tr r="K392" s="1"/>
      </tp>
      <tp t="s">
        <v>bb</v>
        <stp/>
        <stp>EBOND_LDN|6275447</stp>
        <stp>-20268</stp>
        <stp>RMDS</stp>
        <stp/>
        <stp/>
        <tr r="I392" s="1"/>
      </tp>
      <tp t="s">
        <v>1</v>
        <stp/>
        <stp>EBOND_LDN|3935313</stp>
        <stp>-20270</stp>
        <stp>RMDS</stp>
        <stp/>
        <stp/>
        <tr r="J83" s="1"/>
      </tp>
      <tp t="s">
        <v>.35</v>
        <stp/>
        <stp>EBOND_LDN|6135693</stp>
        <stp>-20270</stp>
        <stp>RMDS</stp>
        <stp/>
        <stp/>
        <tr r="J430" s="1"/>
      </tp>
      <tp t="s">
        <v>on</v>
        <stp/>
        <stp>EBOND_LDN|3935313</stp>
        <stp>-20271</stp>
        <stp>RMDS</stp>
        <stp/>
        <stp/>
        <tr r="K83" s="1"/>
      </tp>
      <tp t="s">
        <v>on</v>
        <stp/>
        <stp>EBOND_LDN|6135693</stp>
        <stp>-20271</stp>
        <stp>RMDS</stp>
        <stp/>
        <stp/>
        <tr r="K430" s="1"/>
      </tp>
      <tp t="s">
        <v>m</v>
        <stp/>
        <stp>EBOND_LDN|8315921</stp>
        <stp>-20268</stp>
        <stp>RMDS</stp>
        <stp/>
        <stp/>
        <tr r="I443" s="1"/>
      </tp>
      <tp t="s">
        <v>m</v>
        <stp/>
        <stp>EBOND_LDN|3935313</stp>
        <stp>-20268</stp>
        <stp>RMDS</stp>
        <stp/>
        <stp/>
        <tr r="I83" s="1"/>
      </tp>
      <tp t="s">
        <v>m</v>
        <stp/>
        <stp>EBOND_LDN|6135693</stp>
        <stp>-20268</stp>
        <stp>RMDS</stp>
        <stp/>
        <stp/>
        <tr r="I430" s="1"/>
      </tp>
      <tp t="s">
        <v>on</v>
        <stp/>
        <stp>EBOND_LDN|8315921</stp>
        <stp>-20271</stp>
        <stp>RMDS</stp>
        <stp/>
        <stp/>
        <tr r="K443" s="1"/>
      </tp>
      <tp>
        <v>87.492364127863993</v>
        <stp/>
        <stp>EBOND_LDN|8692871</stp>
        <stp>-18562</stp>
        <stp>RMDS</stp>
        <stp/>
        <stp/>
        <tr r="AS908" s="1"/>
      </tp>
      <tp t="s">
        <v>.15</v>
        <stp/>
        <stp>EBOND_LDN|8315921</stp>
        <stp>-20270</stp>
        <stp>RMDS</stp>
        <stp/>
        <stp/>
        <tr r="J443" s="1"/>
      </tp>
      <tp>
        <v>99.186034779257994</v>
        <stp/>
        <stp>EBOND_LDN|8692871</stp>
        <stp>-18560</stp>
        <stp>RMDS</stp>
        <stp/>
        <stp/>
        <tr r="AR908" s="1"/>
      </tp>
      <tp>
        <v>263.13668967302198</v>
        <stp/>
        <stp>EBOND_LDN|5612039</stp>
        <stp>-18562</stp>
        <stp>RMDS</stp>
        <stp/>
        <stp/>
        <tr r="AS117" s="1"/>
      </tp>
      <tp>
        <v>303.53579428269302</v>
        <stp/>
        <stp>EBOND_LDN|5612039</stp>
        <stp>-18560</stp>
        <stp>RMDS</stp>
        <stp/>
        <stp/>
        <tr r="AR117" s="1"/>
      </tp>
      <tp>
        <v>253.32724078906199</v>
        <stp/>
        <stp>EBOND_LDN|9483240</stp>
        <stp>-18562</stp>
        <stp>RMDS</stp>
        <stp/>
        <stp/>
        <tr r="AS113" s="1"/>
      </tp>
      <tp>
        <v>269.725832174446</v>
        <stp/>
        <stp>EBOND_LDN|9483240</stp>
        <stp>-18560</stp>
        <stp>RMDS</stp>
        <stp/>
        <stp/>
        <tr r="AR113" s="1"/>
      </tp>
      <tp t="s">
        <v>on</v>
        <stp/>
        <stp>EBOND_LDN|9674517</stp>
        <stp>-20271</stp>
        <stp>RMDS</stp>
        <stp/>
        <stp/>
        <tr r="K251" s="1"/>
      </tp>
      <tp t="s">
        <v>0.5</v>
        <stp/>
        <stp>EBOND_LDN|9674517</stp>
        <stp>-20270</stp>
        <stp>RMDS</stp>
        <stp/>
        <stp/>
        <tr r="J251" s="1"/>
      </tp>
      <tp t="s">
        <v>s</v>
        <stp/>
        <stp>EBOND_LDN|8974587</stp>
        <stp>-20268</stp>
        <stp>RMDS</stp>
        <stp/>
        <stp/>
        <tr r="I1049" s="1"/>
      </tp>
      <tp t="s">
        <v>on</v>
        <stp/>
        <stp>EBOND_LDN|8974587</stp>
        <stp>-20271</stp>
        <stp>RMDS</stp>
        <stp/>
        <stp/>
        <tr r="K1049" s="1"/>
      </tp>
      <tp t="s">
        <v>.6</v>
        <stp/>
        <stp>EBOND_LDN|8974587</stp>
        <stp>-20270</stp>
        <stp>RMDS</stp>
        <stp/>
        <stp/>
        <tr r="J1049" s="1"/>
      </tp>
      <tp t="s">
        <v>b</v>
        <stp/>
        <stp>EBOND_LDN|9674517</stp>
        <stp>-20268</stp>
        <stp>RMDS</stp>
        <stp/>
        <stp/>
        <tr r="I251" s="1"/>
      </tp>
      <tp>
        <v>46.508659455566999</v>
        <stp/>
        <stp>EBOND_LDN|2003038</stp>
        <stp>-18560</stp>
        <stp>RMDS</stp>
        <stp/>
        <stp/>
        <tr r="AR13" s="1"/>
      </tp>
      <tp>
        <v>34.686448895555003</v>
        <stp/>
        <stp>EBOND_LDN|2003038</stp>
        <stp>-18562</stp>
        <stp>RMDS</stp>
        <stp/>
        <stp/>
        <tr r="AS13" s="1"/>
      </tp>
      <tp>
        <v>197.16352054238601</v>
        <stp/>
        <stp>EBOND_LDN|8383970</stp>
        <stp>-18562</stp>
        <stp>RMDS</stp>
        <stp/>
        <stp/>
        <tr r="AS152" s="1"/>
      </tp>
      <tp>
        <v>215.51646266208499</v>
        <stp/>
        <stp>EBOND_LDN|8383970</stp>
        <stp>-18560</stp>
        <stp>RMDS</stp>
        <stp/>
        <stp/>
        <tr r="AR152" s="1"/>
      </tp>
      <tp>
        <v>72.463749002930001</v>
        <stp/>
        <stp>EBOND_LDN|9983910</stp>
        <stp>-18562</stp>
        <stp>RMDS</stp>
        <stp/>
        <stp/>
        <tr r="AS1171" s="1"/>
      </tp>
      <tp>
        <v>79.496438779160002</v>
        <stp/>
        <stp>EBOND_LDN|9983910</stp>
        <stp>-18560</stp>
        <stp>RMDS</stp>
        <stp/>
        <stp/>
        <tr r="AR1171" s="1"/>
      </tp>
      <tp t="s">
        <v>on</v>
        <stp/>
        <stp>EBOND_LDN|2384408</stp>
        <stp>-20271</stp>
        <stp>RMDS</stp>
        <stp/>
        <stp/>
        <tr r="K353" s="1"/>
      </tp>
      <tp t="s">
        <v>1.5</v>
        <stp/>
        <stp>EBOND_LDN|2384408</stp>
        <stp>-20270</stp>
        <stp>RMDS</stp>
        <stp/>
        <stp/>
        <tr r="J353" s="1"/>
      </tp>
      <tp t="s">
        <v>m</v>
        <stp/>
        <stp>EBOND_LDN|2384408</stp>
        <stp>-20268</stp>
        <stp>RMDS</stp>
        <stp/>
        <stp/>
        <tr r="I353" s="1"/>
      </tp>
      <tp t="s">
        <v>on</v>
        <stp/>
        <stp>EBOND_LDN|8297219</stp>
        <stp>-20271</stp>
        <stp>RMDS</stp>
        <stp/>
        <stp/>
        <tr r="K188" s="1"/>
      </tp>
      <tp t="s">
        <v>.3</v>
        <stp/>
        <stp>EBOND_LDN|8297219</stp>
        <stp>-20270</stp>
        <stp>RMDS</stp>
        <stp/>
        <stp/>
        <tr r="J188" s="1"/>
      </tp>
      <tp t="s">
        <v>b</v>
        <stp/>
        <stp>EBOND_LDN|9487248</stp>
        <stp>-20268</stp>
        <stp>RMDS</stp>
        <stp/>
        <stp/>
        <tr r="I232" s="1"/>
      </tp>
      <tp t="s">
        <v>0.4</v>
        <stp/>
        <stp>EBOND_LDN|9487248</stp>
        <stp>-20270</stp>
        <stp>RMDS</stp>
        <stp/>
        <stp/>
        <tr r="J232" s="1"/>
      </tp>
      <tp t="s">
        <v>on</v>
        <stp/>
        <stp>EBOND_LDN|9487248</stp>
        <stp>-20271</stp>
        <stp>RMDS</stp>
        <stp/>
        <stp/>
        <tr r="K232" s="1"/>
      </tp>
      <tp t="s">
        <v>m</v>
        <stp/>
        <stp>EBOND_LDN|8297219</stp>
        <stp>-20268</stp>
        <stp>RMDS</stp>
        <stp/>
        <stp/>
        <tr r="I188" s="1"/>
      </tp>
      <tp>
        <v>136.307937219769</v>
        <stp/>
        <stp>EBOND_LDN|8980150</stp>
        <stp>-18562</stp>
        <stp>RMDS</stp>
        <stp/>
        <stp/>
        <tr r="AS858" s="1"/>
      </tp>
      <tp>
        <v>144.93041979498901</v>
        <stp/>
        <stp>EBOND_LDN|8980150</stp>
        <stp>-18560</stp>
        <stp>RMDS</stp>
        <stp/>
        <stp/>
        <tr r="AR858" s="1"/>
      </tp>
      <tp t="s">
        <v>m</v>
        <stp/>
        <stp>EBOND_LDN|9077637</stp>
        <stp>-20268</stp>
        <stp>RMDS</stp>
        <stp/>
        <stp/>
        <tr r="I169" s="1"/>
      </tp>
      <tp t="s">
        <v>on</v>
        <stp/>
        <stp>EBOND_LDN|9077637</stp>
        <stp>-20271</stp>
        <stp>RMDS</stp>
        <stp/>
        <stp/>
        <tr r="K169" s="1"/>
      </tp>
      <tp t="s">
        <v>1</v>
        <stp/>
        <stp>EBOND_LDN|9077637</stp>
        <stp>-20270</stp>
        <stp>RMDS</stp>
        <stp/>
        <stp/>
        <tr r="J169" s="1"/>
      </tp>
      <tp t="s">
        <v>b</v>
        <stp/>
        <stp>EBOND_LDN|8967526</stp>
        <stp>-20268</stp>
        <stp>RMDS</stp>
        <stp/>
        <stp/>
        <tr r="I618" s="1"/>
      </tp>
      <tp t="s">
        <v>on</v>
        <stp/>
        <stp>EBOND_LDN|8967526</stp>
        <stp>-20271</stp>
        <stp>RMDS</stp>
        <stp/>
        <stp/>
        <tr r="K618" s="1"/>
      </tp>
      <tp t="s">
        <v>.25</v>
        <stp/>
        <stp>EBOND_LDN|8967526</stp>
        <stp>-20270</stp>
        <stp>RMDS</stp>
        <stp/>
        <stp/>
        <tr r="J618" s="1"/>
      </tp>
      <tp t="s">
        <v>on</v>
        <stp/>
        <stp>EBOND_LDN|4477617</stp>
        <stp>-20271</stp>
        <stp>RMDS</stp>
        <stp/>
        <stp/>
        <tr r="K547" s="1"/>
      </tp>
      <tp t="s">
        <v>.45</v>
        <stp/>
        <stp>EBOND_LDN|4477617</stp>
        <stp>-20270</stp>
        <stp>RMDS</stp>
        <stp/>
        <stp/>
        <tr r="J547" s="1"/>
      </tp>
      <tp t="s">
        <v>b</v>
        <stp/>
        <stp>EBOND_LDN|4477617</stp>
        <stp>-20268</stp>
        <stp>RMDS</stp>
        <stp/>
        <stp/>
        <tr r="I547" s="1"/>
      </tp>
      <tp t="s">
        <v>on</v>
        <stp/>
        <stp>EBOND_LDN|4107400</stp>
        <stp>-20271</stp>
        <stp>RMDS</stp>
        <stp/>
        <stp/>
        <tr r="K160" s="1"/>
      </tp>
      <tp t="s">
        <v>.5</v>
        <stp/>
        <stp>EBOND_LDN|4107400</stp>
        <stp>-20270</stp>
        <stp>RMDS</stp>
        <stp/>
        <stp/>
        <tr r="J160" s="1"/>
      </tp>
      <tp>
        <v>18.777723974503001</v>
        <stp/>
        <stp>EBOND_LDN|8000958</stp>
        <stp>-18562</stp>
        <stp>RMDS</stp>
        <stp/>
        <stp/>
        <tr r="AS332" s="1"/>
      </tp>
      <tp>
        <v>38.505531780113998</v>
        <stp/>
        <stp>EBOND_LDN|8000958</stp>
        <stp>-18560</stp>
        <stp>RMDS</stp>
        <stp/>
        <stp/>
        <tr r="AR332" s="1"/>
      </tp>
      <tp t="s">
        <v>on</v>
        <stp/>
        <stp>EBOND_LDN|9237953</stp>
        <stp>-20271</stp>
        <stp>RMDS</stp>
        <stp/>
        <stp/>
        <tr r="K327" s="1"/>
      </tp>
      <tp t="s">
        <v>1.0</v>
        <stp/>
        <stp>EBOND_LDN|9237953</stp>
        <stp>-20270</stp>
        <stp>RMDS</stp>
        <stp/>
        <stp/>
        <tr r="J327" s="1"/>
      </tp>
      <tp t="s">
        <v>m</v>
        <stp/>
        <stp>EBOND_LDN|4107400</stp>
        <stp>-20268</stp>
        <stp>RMDS</stp>
        <stp/>
        <stp/>
        <tr r="I160" s="1"/>
      </tp>
      <tp t="s">
        <v>m</v>
        <stp/>
        <stp>EBOND_LDN|9237953</stp>
        <stp>-20268</stp>
        <stp>RMDS</stp>
        <stp/>
        <stp/>
        <tr r="I327" s="1"/>
      </tp>
      <tp>
        <v>177.651695251908</v>
        <stp/>
        <stp>EBOND_LDN|6490171</stp>
        <stp>-18560</stp>
        <stp>RMDS</stp>
        <stp/>
        <stp/>
        <tr r="AR968" s="1"/>
      </tp>
      <tp>
        <v>164.15866483730699</v>
        <stp/>
        <stp>EBOND_LDN|6490171</stp>
        <stp>-18562</stp>
        <stp>RMDS</stp>
        <stp/>
        <stp/>
        <tr r="AS968" s="1"/>
      </tp>
      <tp t="s">
        <v>b</v>
        <stp/>
        <stp>EBOND_LDN|6967196</stp>
        <stp>-20268</stp>
        <stp>RMDS</stp>
        <stp/>
        <stp/>
        <tr r="I611" s="1"/>
      </tp>
      <tp t="s">
        <v>.15</v>
        <stp/>
        <stp>EBOND_LDN|6967196</stp>
        <stp>-20270</stp>
        <stp>RMDS</stp>
        <stp/>
        <stp/>
        <tr r="J611" s="1"/>
      </tp>
      <tp t="s">
        <v>on</v>
        <stp/>
        <stp>EBOND_LDN|6967196</stp>
        <stp>-20271</stp>
        <stp>RMDS</stp>
        <stp/>
        <stp/>
        <tr r="K611" s="1"/>
      </tp>
      <tp t="s">
        <v>b</v>
        <stp/>
        <stp>EBOND_LDN|5457075</stp>
        <stp>-20268</stp>
        <stp>RMDS</stp>
        <stp/>
        <stp/>
        <tr r="I631" s="1"/>
      </tp>
      <tp t="s">
        <v>on</v>
        <stp/>
        <stp>EBOND_LDN|5457075</stp>
        <stp>-20271</stp>
        <stp>RMDS</stp>
        <stp/>
        <stp/>
        <tr r="K631" s="1"/>
      </tp>
      <tp t="s">
        <v>.15</v>
        <stp/>
        <stp>EBOND_LDN|5457075</stp>
        <stp>-20270</stp>
        <stp>RMDS</stp>
        <stp/>
        <stp/>
        <tr r="J631" s="1"/>
      </tp>
      <tp>
        <v>-1.628592359108</v>
        <stp/>
        <stp>EBOND_LDN|3111849</stp>
        <stp>-18562</stp>
        <stp>RMDS</stp>
        <stp/>
        <stp/>
        <tr r="AS1221" s="1"/>
      </tp>
      <tp>
        <v>150.147269657425</v>
        <stp/>
        <stp>EBOND_LDN|8711319</stp>
        <stp>-18560</stp>
        <stp>RMDS</stp>
        <stp/>
        <stp/>
        <tr r="AR215" s="1"/>
      </tp>
      <tp>
        <v>51.127921542247002</v>
        <stp/>
        <stp>EBOND_LDN|3111849</stp>
        <stp>-18560</stp>
        <stp>RMDS</stp>
        <stp/>
        <stp/>
        <tr r="AR1221" s="1"/>
      </tp>
      <tp>
        <v>111.90299711840299</v>
        <stp/>
        <stp>EBOND_LDN|8711319</stp>
        <stp>-18562</stp>
        <stp>RMDS</stp>
        <stp/>
        <stp/>
        <tr r="AS215" s="1"/>
      </tp>
      <tp t="s">
        <v>0.1</v>
        <stp/>
        <stp>EBOND_LDN|8576437</stp>
        <stp>-20270</stp>
        <stp>RMDS</stp>
        <stp/>
        <stp/>
        <tr r="J951" s="1"/>
      </tp>
      <tp t="s">
        <v>on</v>
        <stp/>
        <stp>EBOND_LDN|8576437</stp>
        <stp>-20271</stp>
        <stp>RMDS</stp>
        <stp/>
        <stp/>
        <tr r="K951" s="1"/>
      </tp>
      <tp>
        <v>58.002170724332998</v>
        <stp/>
        <stp>EBOND_LDN|8801428</stp>
        <stp>-18560</stp>
        <stp>RMDS</stp>
        <stp/>
        <stp/>
        <tr r="AR1169" s="1"/>
      </tp>
      <tp>
        <v>26.306446546773</v>
        <stp/>
        <stp>EBOND_LDN|8801428</stp>
        <stp>-18562</stp>
        <stp>RMDS</stp>
        <stp/>
        <stp/>
        <tr r="AS1169" s="1"/>
      </tp>
      <tp t="s">
        <v>b</v>
        <stp/>
        <stp>EBOND_LDN|8576437</stp>
        <stp>-20268</stp>
        <stp>RMDS</stp>
        <stp/>
        <stp/>
        <tr r="I951" s="1"/>
      </tp>
      <tp t="s">
        <v>b</v>
        <stp/>
        <stp>EBOND_LDN|2076127</stp>
        <stp>-20268</stp>
        <stp>RMDS</stp>
        <stp/>
        <stp/>
        <tr r="I617" s="1"/>
      </tp>
      <tp t="s">
        <v>.2</v>
        <stp/>
        <stp>EBOND_LDN|2076127</stp>
        <stp>-20270</stp>
        <stp>RMDS</stp>
        <stp/>
        <stp/>
        <tr r="J617" s="1"/>
      </tp>
      <tp t="s">
        <v>on</v>
        <stp/>
        <stp>EBOND_LDN|2076127</stp>
        <stp>-20271</stp>
        <stp>RMDS</stp>
        <stp/>
        <stp/>
        <tr r="K617" s="1"/>
      </tp>
      <tp t="s">
        <v>on</v>
        <stp/>
        <stp>EBOND_LDN|9586908</stp>
        <stp>-20271</stp>
        <stp>RMDS</stp>
        <stp/>
        <stp/>
        <tr r="K292" s="1"/>
      </tp>
      <tp t="s">
        <v>0.5</v>
        <stp/>
        <stp>EBOND_LDN|9586908</stp>
        <stp>-20270</stp>
        <stp>RMDS</stp>
        <stp/>
        <stp/>
        <tr r="J292" s="1"/>
      </tp>
      <tp t="s">
        <v>b4</v>
        <stp/>
        <stp>EBOND_LDN|6106700</stp>
        <stp>-20268</stp>
        <stp>RMDS</stp>
        <stp/>
        <stp/>
        <tr r="I197" s="1"/>
      </tp>
      <tp t="s">
        <v>m</v>
        <stp/>
        <stp>EBOND_LDN|9036813</stp>
        <stp>-20268</stp>
        <stp>RMDS</stp>
        <stp/>
        <stp/>
        <tr r="I652" s="1"/>
      </tp>
      <tp t="s">
        <v>m</v>
        <stp/>
        <stp>EBOND_LDN|8496929</stp>
        <stp>-20268</stp>
        <stp>RMDS</stp>
        <stp/>
        <stp/>
        <tr r="I1042" s="1"/>
      </tp>
      <tp t="s">
        <v>on</v>
        <stp/>
        <stp>EBOND_LDN|6106700</stp>
        <stp>-20271</stp>
        <stp>RMDS</stp>
        <stp/>
        <stp/>
        <tr r="K197" s="1"/>
      </tp>
      <tp t="s">
        <v>on</v>
        <stp/>
        <stp>EBOND_LDN|9036813</stp>
        <stp>-20271</stp>
        <stp>RMDS</stp>
        <stp/>
        <stp/>
        <tr r="K652" s="1"/>
      </tp>
      <tp t="s">
        <v>.3</v>
        <stp/>
        <stp>EBOND_LDN|6106700</stp>
        <stp>-20270</stp>
        <stp>RMDS</stp>
        <stp/>
        <stp/>
        <tr r="J197" s="1"/>
      </tp>
      <tp t="s">
        <v>.2</v>
        <stp/>
        <stp>EBOND_LDN|9036813</stp>
        <stp>-20270</stp>
        <stp>RMDS</stp>
        <stp/>
        <stp/>
        <tr r="J652" s="1"/>
      </tp>
      <tp t="s">
        <v>.1</v>
        <stp/>
        <stp>EBOND_LDN|8496929</stp>
        <stp>-20270</stp>
        <stp>RMDS</stp>
        <stp/>
        <stp/>
        <tr r="J1042" s="1"/>
      </tp>
      <tp t="s">
        <v>on</v>
        <stp/>
        <stp>EBOND_LDN|8496929</stp>
        <stp>-20271</stp>
        <stp>RMDS</stp>
        <stp/>
        <stp/>
        <tr r="K1042" s="1"/>
      </tp>
      <tp t="s">
        <v>m</v>
        <stp/>
        <stp>EBOND_LDN|9586908</stp>
        <stp>-20268</stp>
        <stp>RMDS</stp>
        <stp/>
        <stp/>
        <tr r="I292" s="1"/>
      </tp>
      <tp t="s">
        <v>on</v>
        <stp/>
        <stp>EBOND_LDN|8801430</stp>
        <stp>-20271</stp>
        <stp>RMDS</stp>
        <stp/>
        <stp/>
        <tr r="K1178" s="1"/>
      </tp>
      <tp t="s">
        <v>.35</v>
        <stp/>
        <stp>EBOND_LDN|8801430</stp>
        <stp>-20270</stp>
        <stp>RMDS</stp>
        <stp/>
        <stp/>
        <tr r="J1178" s="1"/>
      </tp>
      <tp>
        <v>102.434531173821</v>
        <stp/>
        <stp>EBOND_LDN|8806548</stp>
        <stp>-18562</stp>
        <stp>RMDS</stp>
        <stp/>
        <stp/>
        <tr r="AS173" s="1"/>
      </tp>
      <tp>
        <v>125.57859663086199</v>
        <stp/>
        <stp>EBOND_LDN|8806548</stp>
        <stp>-18560</stp>
        <stp>RMDS</stp>
        <stp/>
        <stp/>
        <tr r="AR173" s="1"/>
      </tp>
      <tp t="s">
        <v>bb</v>
        <stp/>
        <stp>EBOND_LDN|8801430</stp>
        <stp>-20268</stp>
        <stp>RMDS</stp>
        <stp/>
        <stp/>
        <tr r="I1178" s="1"/>
      </tp>
      <tp t="s">
        <v>.1</v>
        <stp/>
        <stp>EBOND_LDN|2461246</stp>
        <stp>-20270</stp>
        <stp>RMDS</stp>
        <stp/>
        <stp/>
        <tr r="J7" s="1"/>
      </tp>
      <tp t="s">
        <v>on</v>
        <stp/>
        <stp>EBOND_LDN|9571947</stp>
        <stp>-20271</stp>
        <stp>RMDS</stp>
        <stp/>
        <stp/>
        <tr r="K434" s="1"/>
      </tp>
      <tp t="s">
        <v>on</v>
        <stp/>
        <stp>EBOND_LDN|2461246</stp>
        <stp>-20271</stp>
        <stp>RMDS</stp>
        <stp/>
        <stp/>
        <tr r="K7" s="1"/>
      </tp>
      <tp t="s">
        <v>.3</v>
        <stp/>
        <stp>EBOND_LDN|9571947</stp>
        <stp>-20270</stp>
        <stp>RMDS</stp>
        <stp/>
        <stp/>
        <tr r="J434" s="1"/>
      </tp>
      <tp t="s">
        <v>on</v>
        <stp/>
        <stp>EBOND_LDN|8561806</stp>
        <stp>-20271</stp>
        <stp>RMDS</stp>
        <stp/>
        <stp/>
        <tr r="K490" s="1"/>
      </tp>
      <tp t="s">
        <v>.15</v>
        <stp/>
        <stp>EBOND_LDN|8561806</stp>
        <stp>-20270</stp>
        <stp>RMDS</stp>
        <stp/>
        <stp/>
        <tr r="J490" s="1"/>
      </tp>
      <tp t="s">
        <v>m</v>
        <stp/>
        <stp>EBOND_LDN|6411751</stp>
        <stp>-20268</stp>
        <stp>RMDS</stp>
        <stp/>
        <stp/>
        <tr r="I41" s="1"/>
      </tp>
      <tp t="s">
        <v>on</v>
        <stp/>
        <stp>EBOND_LDN|6411751</stp>
        <stp>-20271</stp>
        <stp>RMDS</stp>
        <stp/>
        <stp/>
        <tr r="K41" s="1"/>
      </tp>
      <tp t="s">
        <v>.8</v>
        <stp/>
        <stp>EBOND_LDN|6411751</stp>
        <stp>-20270</stp>
        <stp>RMDS</stp>
        <stp/>
        <stp/>
        <tr r="J41" s="1"/>
      </tp>
      <tp>
        <v>187.01004016345701</v>
        <stp/>
        <stp>EBOND_LDN|8596851</stp>
        <stp>-18562</stp>
        <stp>RMDS</stp>
        <stp/>
        <stp/>
        <tr r="AS387" s="1"/>
      </tp>
      <tp>
        <v>201.57593572872099</v>
        <stp/>
        <stp>EBOND_LDN|8596851</stp>
        <stp>-18560</stp>
        <stp>RMDS</stp>
        <stp/>
        <stp/>
        <tr r="AR387" s="1"/>
      </tp>
      <tp t="s">
        <v>m</v>
        <stp/>
        <stp>EBOND_LDN|2461246</stp>
        <stp>-20268</stp>
        <stp>RMDS</stp>
        <stp/>
        <stp/>
        <tr r="I7" s="1"/>
      </tp>
      <tp t="s">
        <v>b</v>
        <stp/>
        <stp>EBOND_LDN|9571947</stp>
        <stp>-20268</stp>
        <stp>RMDS</stp>
        <stp/>
        <stp/>
        <tr r="I434" s="1"/>
      </tp>
      <tp t="s">
        <v>b</v>
        <stp/>
        <stp>EBOND_LDN|8561806</stp>
        <stp>-20268</stp>
        <stp>RMDS</stp>
        <stp/>
        <stp/>
        <tr r="I490" s="1"/>
      </tp>
      <tp t="s">
        <v>m</v>
        <stp/>
        <stp>EBOND_LDN|9500690</stp>
        <stp>-20268</stp>
        <stp>RMDS</stp>
        <stp/>
        <stp/>
        <tr r="I1253" s="1"/>
      </tp>
      <tp t="s">
        <v>0.3</v>
        <stp/>
        <stp>EBOND_LDN|8730613</stp>
        <stp>-20270</stp>
        <stp>RMDS</stp>
        <stp/>
        <stp/>
        <tr r="J236" s="1"/>
      </tp>
      <tp t="s">
        <v>on</v>
        <stp/>
        <stp>EBOND_LDN|8730613</stp>
        <stp>-20271</stp>
        <stp>RMDS</stp>
        <stp/>
        <stp/>
        <tr r="K236" s="1"/>
      </tp>
      <tp t="s">
        <v>.5</v>
        <stp/>
        <stp>EBOND_LDN|9500690</stp>
        <stp>-20270</stp>
        <stp>RMDS</stp>
        <stp/>
        <stp/>
        <tr r="J1253" s="1"/>
      </tp>
      <tp t="s">
        <v>on</v>
        <stp/>
        <stp>EBOND_LDN|9500690</stp>
        <stp>-20271</stp>
        <stp>RMDS</stp>
        <stp/>
        <stp/>
        <tr r="K1253" s="1"/>
      </tp>
      <tp t="s">
        <v>m</v>
        <stp/>
        <stp>EBOND_LDN|8730613</stp>
        <stp>-20268</stp>
        <stp>RMDS</stp>
        <stp/>
        <stp/>
        <tr r="I236" s="1"/>
      </tp>
      <tp t="s">
        <v>on</v>
        <stp/>
        <stp>EBOND_LDN|4960666</stp>
        <stp>-20271</stp>
        <stp>RMDS</stp>
        <stp/>
        <stp/>
        <tr r="K613" s="1"/>
      </tp>
      <tp t="s">
        <v>.15</v>
        <stp/>
        <stp>EBOND_LDN|4960666</stp>
        <stp>-20270</stp>
        <stp>RMDS</stp>
        <stp/>
        <stp/>
        <tr r="J613" s="1"/>
      </tp>
      <tp t="s">
        <v>b</v>
        <stp/>
        <stp>EBOND_LDN|4960666</stp>
        <stp>-20268</stp>
        <stp>RMDS</stp>
        <stp/>
        <stp/>
        <tr r="I613" s="1"/>
      </tp>
      <tp t="s">
        <v>on</v>
        <stp/>
        <stp>EBOND_LDN|9070957</stp>
        <stp>-20271</stp>
        <stp>RMDS</stp>
        <stp/>
        <stp/>
        <tr r="K622" s="1"/>
      </tp>
      <tp t="s">
        <v>.45</v>
        <stp/>
        <stp>EBOND_LDN|9070957</stp>
        <stp>-20270</stp>
        <stp>RMDS</stp>
        <stp/>
        <stp/>
        <tr r="J622" s="1"/>
      </tp>
      <tp t="s">
        <v>b</v>
        <stp/>
        <stp>EBOND_LDN|9600830</stp>
        <stp>-20268</stp>
        <stp>RMDS</stp>
        <stp/>
        <stp/>
        <tr r="I851" s="1"/>
      </tp>
      <tp t="s">
        <v>on</v>
        <stp/>
        <stp>EBOND_LDN|9600830</stp>
        <stp>-20271</stp>
        <stp>RMDS</stp>
        <stp/>
        <stp/>
        <tr r="K851" s="1"/>
      </tp>
      <tp t="s">
        <v>0.15</v>
        <stp/>
        <stp>EBOND_LDN|9600830</stp>
        <stp>-20270</stp>
        <stp>RMDS</stp>
        <stp/>
        <stp/>
        <tr r="J851" s="1"/>
      </tp>
      <tp>
        <v>170.91225481933401</v>
        <stp/>
        <stp>EBOND_LDN|5987500</stp>
        <stp>-18562</stp>
        <stp>RMDS</stp>
        <stp/>
        <stp/>
        <tr r="AS589" s="1"/>
      </tp>
      <tp>
        <v>178.22063466478801</v>
        <stp/>
        <stp>EBOND_LDN|5987500</stp>
        <stp>-18560</stp>
        <stp>RMDS</stp>
        <stp/>
        <stp/>
        <tr r="AR589" s="1"/>
      </tp>
      <tp t="s">
        <v>b</v>
        <stp/>
        <stp>EBOND_LDN|9070957</stp>
        <stp>-20268</stp>
        <stp>RMDS</stp>
        <stp/>
        <stp/>
        <tr r="I622" s="1"/>
      </tp>
      <tp t="s">
        <v>on</v>
        <stp/>
        <stp>EBOND_LDN|2420412</stp>
        <stp>-20271</stp>
        <stp>RMDS</stp>
        <stp/>
        <stp/>
        <tr r="K1154" s="1"/>
      </tp>
      <tp t="s">
        <v>.6</v>
        <stp/>
        <stp>EBOND_LDN|2420412</stp>
        <stp>-20270</stp>
        <stp>RMDS</stp>
        <stp/>
        <stp/>
        <tr r="J1154" s="1"/>
      </tp>
      <tp t="s">
        <v>bb</v>
        <stp/>
        <stp>EBOND_LDN|2420412</stp>
        <stp>-20268</stp>
        <stp>RMDS</stp>
        <stp/>
        <stp/>
        <tr r="I1154" s="1"/>
      </tp>
      <tp>
        <v>101.539845705936</v>
        <stp/>
        <stp>EBOND_LDN|9904098</stp>
        <stp>-18562</stp>
        <stp>RMDS</stp>
        <stp/>
        <stp/>
        <tr r="AS828" s="1"/>
      </tp>
      <tp>
        <v>121.786853684194</v>
        <stp/>
        <stp>EBOND_LDN|9904098</stp>
        <stp>-18560</stp>
        <stp>RMDS</stp>
        <stp/>
        <stp/>
        <tr r="AR828" s="1"/>
      </tp>
      <tp t="s">
        <v>on</v>
        <stp/>
        <stp>EBOND_LDN|5363966</stp>
        <stp>-20271</stp>
        <stp>RMDS</stp>
        <stp/>
        <stp/>
        <tr r="K84" s="1"/>
      </tp>
      <tp t="s">
        <v>2.2</v>
        <stp/>
        <stp>EBOND_LDN|5363966</stp>
        <stp>-20270</stp>
        <stp>RMDS</stp>
        <stp/>
        <stp/>
        <tr r="J84" s="1"/>
      </tp>
      <tp t="s">
        <v>bb</v>
        <stp/>
        <stp>EBOND_LDN|5363966</stp>
        <stp>-20268</stp>
        <stp>RMDS</stp>
        <stp/>
        <stp/>
        <tr r="I84" s="1"/>
      </tp>
      <tp t="s">
        <v>m</v>
        <stp/>
        <stp>EBOND_LDN|7883408</stp>
        <stp>-20268</stp>
        <stp>RMDS</stp>
        <stp/>
        <stp/>
        <tr r="I280" s="1"/>
      </tp>
      <tp t="s">
        <v>0.15</v>
        <stp/>
        <stp>EBOND_LDN|7883408</stp>
        <stp>-20270</stp>
        <stp>RMDS</stp>
        <stp/>
        <stp/>
        <tr r="J280" s="1"/>
      </tp>
      <tp>
        <v>41.505212776588003</v>
        <stp/>
        <stp>EBOND_LDN|2004088</stp>
        <stp>-18562</stp>
        <stp>RMDS</stp>
        <stp/>
        <stp/>
        <tr r="AS314" s="1"/>
      </tp>
      <tp t="s">
        <v>on</v>
        <stp/>
        <stp>EBOND_LDN|7883408</stp>
        <stp>-20271</stp>
        <stp>RMDS</stp>
        <stp/>
        <stp/>
        <tr r="K280" s="1"/>
      </tp>
      <tp>
        <v>61.719421651376997</v>
        <stp/>
        <stp>EBOND_LDN|2004088</stp>
        <stp>-18560</stp>
        <stp>RMDS</stp>
        <stp/>
        <stp/>
        <tr r="AR314" s="1"/>
      </tp>
      <tp t="s">
        <v>m</v>
        <stp/>
        <stp>EBOND_LDN|2103320</stp>
        <stp>-20268</stp>
        <stp>RMDS</stp>
        <stp/>
        <stp/>
        <tr r="I86" s="1"/>
      </tp>
      <tp t="s">
        <v>m</v>
        <stp/>
        <stp>EBOND_LDN|8263946</stp>
        <stp>-20268</stp>
        <stp>RMDS</stp>
        <stp/>
        <stp/>
        <tr r="I518" s="1"/>
      </tp>
      <tp t="s">
        <v>on</v>
        <stp/>
        <stp>EBOND_LDN|2103320</stp>
        <stp>-20271</stp>
        <stp>RMDS</stp>
        <stp/>
        <stp/>
        <tr r="K86" s="1"/>
      </tp>
      <tp t="s">
        <v>1</v>
        <stp/>
        <stp>EBOND_LDN|2103320</stp>
        <stp>-20270</stp>
        <stp>RMDS</stp>
        <stp/>
        <stp/>
        <tr r="J86" s="1"/>
      </tp>
      <tp t="s">
        <v>.2</v>
        <stp/>
        <stp>EBOND_LDN|8263946</stp>
        <stp>-20270</stp>
        <stp>RMDS</stp>
        <stp/>
        <stp/>
        <tr r="J518" s="1"/>
      </tp>
      <tp t="s">
        <v>on</v>
        <stp/>
        <stp>EBOND_LDN|8263946</stp>
        <stp>-20271</stp>
        <stp>RMDS</stp>
        <stp/>
        <stp/>
        <tr r="K518" s="1"/>
      </tp>
      <tp t="s">
        <v>off</v>
        <stp/>
        <stp>EBOND_LDN|9892359</stp>
        <stp>-20271</stp>
        <stp>RMDS</stp>
        <stp/>
        <stp/>
        <tr r="K1050" s="1"/>
      </tp>
      <tp t="s">
        <v>-</v>
        <stp/>
        <stp>EBOND_LDN|9892359</stp>
        <stp>-20270</stp>
        <stp>RMDS</stp>
        <stp/>
        <stp/>
        <tr r="J1050" s="1"/>
      </tp>
      <tp t="s">
        <v>m</v>
        <stp/>
        <stp>EBOND_LDN|9892359</stp>
        <stp>-20268</stp>
        <stp>RMDS</stp>
        <stp/>
        <stp/>
        <tr r="I1050" s="1"/>
      </tp>
      <tp t="s">
        <v>on</v>
        <stp/>
        <stp>EBOND_LDN|8242074</stp>
        <stp>-20271</stp>
        <stp>RMDS</stp>
        <stp/>
        <stp/>
        <tr r="K570" s="1"/>
      </tp>
      <tp t="s">
        <v>.15</v>
        <stp/>
        <stp>EBOND_LDN|8242074</stp>
        <stp>-20270</stp>
        <stp>RMDS</stp>
        <stp/>
        <stp/>
        <tr r="J570" s="1"/>
      </tp>
      <tp t="s">
        <v>m</v>
        <stp/>
        <stp>EBOND_LDN|8242074</stp>
        <stp>-20268</stp>
        <stp>RMDS</stp>
        <stp/>
        <stp/>
        <tr r="I570" s="1"/>
      </tp>
      <tp t="s">
        <v>1</v>
        <stp/>
        <stp>EBOND_LDN|9482708</stp>
        <stp>-20270</stp>
        <stp>RMDS</stp>
        <stp/>
        <stp/>
        <tr r="J122" s="1"/>
      </tp>
      <tp t="s">
        <v>on</v>
        <stp/>
        <stp>EBOND_LDN|9482708</stp>
        <stp>-20271</stp>
        <stp>RMDS</stp>
        <stp/>
        <stp/>
        <tr r="K122" s="1"/>
      </tp>
      <tp t="s">
        <v>.25</v>
        <stp/>
        <stp>EBOND_LDN|9482728</stp>
        <stp>-20270</stp>
        <stp>RMDS</stp>
        <stp/>
        <stp/>
        <tr r="J655" s="1"/>
      </tp>
      <tp t="s">
        <v>on</v>
        <stp/>
        <stp>EBOND_LDN|9482728</stp>
        <stp>-20271</stp>
        <stp>RMDS</stp>
        <stp/>
        <stp/>
        <tr r="K655" s="1"/>
      </tp>
      <tp t="s">
        <v>m</v>
        <stp/>
        <stp>EBOND_LDN|9482708</stp>
        <stp>-20268</stp>
        <stp>RMDS</stp>
        <stp/>
        <stp/>
        <tr r="I122" s="1"/>
      </tp>
      <tp t="s">
        <v>m</v>
        <stp/>
        <stp>EBOND_LDN|9482728</stp>
        <stp>-20268</stp>
        <stp>RMDS</stp>
        <stp/>
        <stp/>
        <tr r="I655" s="1"/>
      </tp>
      <tp t="s">
        <v>ss</v>
        <stp/>
        <stp>EBOND_LDN|8352945</stp>
        <stp>-20268</stp>
        <stp>RMDS</stp>
        <stp/>
        <stp/>
        <tr r="I826" s="1"/>
      </tp>
      <tp t="s">
        <v>on</v>
        <stp/>
        <stp>EBOND_LDN|8352945</stp>
        <stp>-20271</stp>
        <stp>RMDS</stp>
        <stp/>
        <stp/>
        <tr r="K826" s="1"/>
      </tp>
      <tp t="s">
        <v>0.05</v>
        <stp/>
        <stp>EBOND_LDN|8352945</stp>
        <stp>-20270</stp>
        <stp>RMDS</stp>
        <stp/>
        <stp/>
        <tr r="J826" s="1"/>
      </tp>
      <tp t="s">
        <v>1</v>
        <stp/>
        <stp>EBOND_LDN|4972297</stp>
        <stp>-20270</stp>
        <stp>RMDS</stp>
        <stp/>
        <stp/>
        <tr r="J97" s="1"/>
      </tp>
      <tp t="s">
        <v>on</v>
        <stp/>
        <stp>EBOND_LDN|6202030</stp>
        <stp>-20271</stp>
        <stp>RMDS</stp>
        <stp/>
        <stp/>
        <tr r="K604" s="1"/>
      </tp>
      <tp t="s">
        <v>#N/A</v>
        <stp/>
        <stp>EBOND_LDN|6852085</stp>
        <stp>-20270</stp>
        <stp>RMDS</stp>
        <stp/>
        <stp/>
        <tr r="J5" s="1"/>
      </tp>
      <tp t="s">
        <v>on</v>
        <stp/>
        <stp>EBOND_LDN|4972297</stp>
        <stp>-20271</stp>
        <stp>RMDS</stp>
        <stp/>
        <stp/>
        <tr r="K97" s="1"/>
      </tp>
      <tp t="s">
        <v>.25</v>
        <stp/>
        <stp>EBOND_LDN|6202030</stp>
        <stp>-20270</stp>
        <stp>RMDS</stp>
        <stp/>
        <stp/>
        <tr r="J604" s="1"/>
      </tp>
      <tp t="s">
        <v>#N/A</v>
        <stp/>
        <stp>EBOND_LDN|6852085</stp>
        <stp>-20271</stp>
        <stp>RMDS</stp>
        <stp/>
        <stp/>
        <tr r="K5" s="1"/>
      </tp>
      <tp t="s">
        <v>m</v>
        <stp/>
        <stp>EBOND_LDN|4972297</stp>
        <stp>-20268</stp>
        <stp>RMDS</stp>
        <stp/>
        <stp/>
        <tr r="I97" s="1"/>
      </tp>
      <tp t="s">
        <v>#N/A</v>
        <stp/>
        <stp>EBOND_LDN|6852085</stp>
        <stp>-20268</stp>
        <stp>RMDS</stp>
        <stp/>
        <stp/>
        <tr r="I5" s="1"/>
      </tp>
      <tp t="s">
        <v>b</v>
        <stp/>
        <stp>EBOND_LDN|6202030</stp>
        <stp>-20268</stp>
        <stp>RMDS</stp>
        <stp/>
        <stp/>
        <tr r="I604" s="1"/>
      </tp>
      <tp t="s">
        <v>m</v>
        <stp/>
        <stp>EBOND_LDN|7872237</stp>
        <stp>-20268</stp>
        <stp>RMDS</stp>
        <stp/>
        <stp/>
        <tr r="I344" s="1"/>
      </tp>
      <tp t="s">
        <v>on</v>
        <stp/>
        <stp>EBOND_LDN|7872237</stp>
        <stp>-20271</stp>
        <stp>RMDS</stp>
        <stp/>
        <stp/>
        <tr r="K344" s="1"/>
      </tp>
      <tp t="s">
        <v>0.20</v>
        <stp/>
        <stp>EBOND_LDN|7872237</stp>
        <stp>-20270</stp>
        <stp>RMDS</stp>
        <stp/>
        <stp/>
        <tr r="J344" s="1"/>
      </tp>
    </main>
    <main first="bloomberg.rtd">
      <tp t="s">
        <v>11/06/2014</v>
        <stp/>
        <stp>##V3_BDPV12</stp>
        <stp>XS0430699008 @bgn Corp</stp>
        <stp>LAST_UPDATE</stp>
        <stp>[AutoPrice 28.xlsm]front!R433C15</stp>
        <tr r="O433" s="1"/>
      </tp>
      <tp t="s">
        <v>07:01:37</v>
        <stp/>
        <stp>##V3_BDPV12</stp>
        <stp>XS0821168423 @bgn Corp</stp>
        <stp>LAST_UPDATE</stp>
        <stp>[AutoPrice 28.xlsm]front!R119C15</stp>
        <tr r="O119" s="1"/>
      </tp>
      <tp t="s">
        <v>11/06/2014</v>
        <stp/>
        <stp>##V3_BDPV12</stp>
        <stp>XS0386772684 @bgn Corp</stp>
        <stp>LAST_UPDATE</stp>
        <stp>[AutoPrice 28.xlsm]front!R585C15</stp>
        <tr r="O585" s="1"/>
      </tp>
      <tp t="s">
        <v>07:01:32</v>
        <stp/>
        <stp>##V3_BDPV12</stp>
        <stp>XS1023268490 @bgn Corp</stp>
        <stp>LAST_UPDATE</stp>
        <stp>[AutoPrice 28.xlsm]front!R163C15</stp>
        <tr r="O163" s="1"/>
      </tp>
      <tp t="s">
        <v>11/06/2014</v>
        <stp/>
        <stp>##V3_BDPV12</stp>
        <stp>XS0925668625 @bgn Corp</stp>
        <stp>LAST_UPDATE</stp>
        <stp>[AutoPrice 28.xlsm]front!R538C15</stp>
        <tr r="O538" s="1"/>
      </tp>
      <tp t="s">
        <v>07:01:27</v>
        <stp/>
        <stp>##V3_BDPV12</stp>
        <stp>XS0891393414 @bgn Corp</stp>
        <stp>LAST_UPDATE</stp>
        <stp>[AutoPrice 28.xlsm]front!R299C15</stp>
        <tr r="O299" s="1"/>
      </tp>
      <tp t="s">
        <v>11/06/2014</v>
        <stp/>
        <stp>##V3_BDPV12</stp>
        <stp>XS0187202303 @bgn Corp</stp>
        <stp>LAST_UPDATE</stp>
        <stp>[AutoPrice 28.xlsm]front!R353C15</stp>
        <tr r="O353" s="1"/>
      </tp>
      <tp t="s">
        <v>07:01:39</v>
        <stp/>
        <stp>##V3_BDPV12</stp>
        <stp>XS1023268573 @bgn Corp</stp>
        <stp>LAST_UPDATE</stp>
        <stp>[AutoPrice 28.xlsm]front!R164C15</stp>
        <tr r="O164" s="1"/>
      </tp>
      <tp t="s">
        <v>07:01:35</v>
        <stp/>
        <stp>##V3_BDPV12</stp>
        <stp>XS0731679907 @bgn Corp</stp>
        <stp>LAST_UPDATE</stp>
        <stp>[AutoPrice 28.xlsm]front!R880C15</stp>
        <tr r="O880" s="1"/>
      </tp>
      <tp t="s">
        <v>07:01:30</v>
        <stp/>
        <stp>##V3_BDPV12</stp>
        <stp>XS0794393396 @bgn Corp</stp>
        <stp>LAST_UPDATE</stp>
        <stp>[AutoPrice 28.xlsm]front!R710C15</stp>
        <tr r="O710" s="1"/>
      </tp>
      <tp t="s">
        <v>07:01:39</v>
        <stp/>
        <stp>##V3_BDPV12</stp>
        <stp>XS1031019562 @bgn Corp</stp>
        <stp>LAST_UPDATE</stp>
        <stp>[AutoPrice 28.xlsm]front!R432C15</stp>
        <tr r="O432" s="1"/>
      </tp>
      <tp t="s">
        <v>11/06/2014</v>
        <stp/>
        <stp>##V3_BDPV12</stp>
        <stp>XS0097283096 @bgn Corp</stp>
        <stp>LAST_UPDATE</stp>
        <stp>[AutoPrice 28.xlsm]front!R608C15</stp>
        <tr r="O608" s="1"/>
      </tp>
      <tp t="s">
        <v>07:01:04</v>
        <stp/>
        <stp>##V3_BDPV12</stp>
        <stp>XS0295383524 @bgn Corp</stp>
        <stp>LAST_UPDATE</stp>
        <stp>[AutoPrice 28.xlsm]front!R138C15</stp>
        <tr r="O138" s="1"/>
      </tp>
      <tp t="s">
        <v>07:01:34</v>
        <stp/>
        <stp>##V3_BDPV12</stp>
        <stp>XS0981442931 @bgn Corp</stp>
        <stp>LAST_UPDATE</stp>
        <stp>[AutoPrice 28.xlsm]front!R945C15</stp>
        <tr r="O945" s="1"/>
      </tp>
      <tp t="s">
        <v>07:01:33</v>
        <stp/>
        <stp>##V3_BDPV12</stp>
        <stp>XS0632659933 @bgn Corp</stp>
        <stp>LAST_UPDATE</stp>
        <stp>[AutoPrice 28.xlsm]front!R995C15</stp>
        <tr r="O995" s="1"/>
      </tp>
      <tp t="s">
        <v>07:01:06</v>
        <stp/>
        <stp>##V3_BDPV12</stp>
        <stp>XS1023268060 @bgn Corp</stp>
        <stp>LAST_UPDATE</stp>
        <stp>[AutoPrice 28.xlsm]front!R161C15</stp>
        <tr r="O161" s="1"/>
      </tp>
      <tp t="s">
        <v>11/06/2014</v>
        <stp/>
        <stp>##V3_BDPV12</stp>
        <stp>XS0995643003 @bgn Corp</stp>
        <stp>LAST_UPDATE</stp>
        <stp>[AutoPrice 28.xlsm]front!R755C15</stp>
        <tr r="O755" s="1"/>
      </tp>
      <tp t="s">
        <v>07:01:03</v>
        <stp/>
        <stp>##V3_BDPV12</stp>
        <stp>XS0430779537 @bgn Corp</stp>
        <stp>LAST_UPDATE</stp>
        <stp>[AutoPrice 28.xlsm]front!R685C15</stp>
        <tr r="O685" s="1"/>
      </tp>
      <tp t="s">
        <v>07:01:29</v>
        <stp/>
        <stp>##V3_BDPV12</stp>
        <stp>XS0794393040 @bgn Corp</stp>
        <stp>LAST_UPDATE</stp>
        <stp>[AutoPrice 28.xlsm]front!R703C15</stp>
        <tr r="O703" s="1"/>
      </tp>
      <tp t="s">
        <v>07:01:28</v>
        <stp/>
        <stp>##V3_BDPV12</stp>
        <stp>XS0881362502 @bgn Corp</stp>
        <stp>LAST_UPDATE</stp>
        <stp>[AutoPrice 28.xlsm]front!R875C15</stp>
        <tr r="O875" s="1"/>
      </tp>
      <tp t="s">
        <v>07:01:27</v>
        <stp/>
        <stp>##V3_BDPV12</stp>
        <stp>XS0426738976 @bgn Corp</stp>
        <stp>LAST_UPDATE</stp>
        <stp>[AutoPrice 28.xlsm]front!R235C15</stp>
        <tr r="O235" s="1"/>
      </tp>
      <tp t="s">
        <v>07:01:39</v>
        <stp/>
        <stp>##V3_BDPV12</stp>
        <stp>XS0499243300 @bgn Corp</stp>
        <stp>LAST_UPDATE</stp>
        <stp>[AutoPrice 28.xlsm]front!R428C15</stp>
        <tr r="O428" s="1"/>
      </tp>
      <tp t="s">
        <v>07:01:32</v>
        <stp/>
        <stp>##V3_BDPV12</stp>
        <stp>XS0831389985 @bgn Corp</stp>
        <stp>LAST_UPDATE</stp>
        <stp>[AutoPrice 28.xlsm]front!R708C15</stp>
        <tr r="O708" s="1"/>
      </tp>
      <tp t="s">
        <v>11/06/2014</v>
        <stp/>
        <stp>##V3_BDPV12</stp>
        <stp>XS0495973470 @bgn Corp</stp>
        <stp>LAST_UPDATE</stp>
        <stp>[AutoPrice 28.xlsm]front!R956C15</stp>
        <tr r="O956" s="1"/>
      </tp>
      <tp t="s">
        <v>07:00:45</v>
        <stp/>
        <stp>##V3_BDPV12</stp>
        <stp>XS0798333802 @bgn Corp</stp>
        <stp>LAST_UPDATE</stp>
        <stp>[AutoPrice 28.xlsm]front!R831C15</stp>
        <tr r="O831" s="1"/>
      </tp>
      <tp t="s">
        <v>07:01:28</v>
        <stp/>
        <stp>##V3_BDPV12</stp>
        <stp>XS0494953820 @bgn Corp</stp>
        <stp>LAST_UPDATE</stp>
        <stp>[AutoPrice 28.xlsm]front!R618C15</stp>
        <tr r="O618" s="1"/>
      </tp>
      <tp t="s">
        <v>07:01:29</v>
        <stp/>
        <stp>##V3_BDPV12</stp>
        <stp>XS0122028904 @bgn Corp</stp>
        <stp>LAST_UPDATE</stp>
        <stp>[AutoPrice 28.xlsm]front!R105C15</stp>
        <tr r="O105" s="1"/>
      </tp>
      <tp t="s">
        <v>#N/A Real Time</v>
        <stp/>
        <stp>##V3_BDPV12</stp>
        <stp>USG0446NAG90 @CBKG Corp</stp>
        <stp>bid</stp>
        <stp>[AutoPrice 28.xlsm]front!R914C12</stp>
        <tr r="L914" s="1"/>
      </tp>
      <tp t="s">
        <v>AEGON</v>
        <stp/>
        <stp>##V3_BDPV12</stp>
        <stp>US007924AH66 Corp</stp>
        <stp>ticker</stp>
        <stp>[AutoPrice 28.xlsm]front!R48C4</stp>
        <tr r="D48" s="1"/>
      </tp>
      <tp>
        <v>110.446</v>
        <stp/>
        <stp>##V3_BDPV12</stp>
        <stp>XS0421249235 @cbbt Corp</stp>
        <stp>LAST_PRICE</stp>
        <stp>[AutoPrice 28.xlsm]front!R937C16</stp>
        <tr r="P937" s="1"/>
      </tp>
      <tp t="s">
        <v>AALLN</v>
        <stp/>
        <stp>##V3_BDPV12</stp>
        <stp>USG0446NAG90 Corp</stp>
        <stp>ticker</stp>
        <stp>[AutoPrice 28.xlsm]front!R914C4</stp>
        <tr r="D914" s="1"/>
      </tp>
      <tp>
        <v>100.351</v>
        <stp/>
        <stp>##V3_BDPV12</stp>
        <stp>FR0010758888 @bgn Corp</stp>
        <stp>LAST_PRICE</stp>
        <stp>[AutoPrice 28.xlsm]front!R238C16</stp>
        <tr r="P238" s="1"/>
      </tp>
      <tp>
        <v>105.898</v>
        <stp/>
        <stp>##V3_BDPV12</stp>
        <stp>FR0011585215 @bgn Corp</stp>
        <stp>LAST_PRICE</stp>
        <stp>[AutoPrice 28.xlsm]front!R328C16</stp>
        <tr r="P328" s="1"/>
      </tp>
      <tp>
        <v>102.22199999999999</v>
        <stp/>
        <stp>##V3_BDPV12</stp>
        <stp>FR0011842939 @bgn Corp</stp>
        <stp>LAST_PRICE</stp>
        <stp>[AutoPrice 28.xlsm]front!R170C16</stp>
        <tr r="P170" s="1"/>
      </tp>
      <tp>
        <v>114.587</v>
        <stp/>
        <stp>##V3_BDPV12</stp>
        <stp>XS0529414319 @bgn Corp</stp>
        <stp>LAST_PRICE</stp>
        <stp>[AutoPrice 28.xlsm]front!R429C16</stp>
        <tr r="P429" s="1"/>
      </tp>
      <tp>
        <v>105.184</v>
        <stp/>
        <stp>##V3_BDPV12</stp>
        <stp>XS0789283792 @bgn Corp</stp>
        <stp>LAST_PRICE</stp>
        <stp>[AutoPrice 28.xlsm]front!R912C16</stp>
        <tr r="P912" s="1"/>
      </tp>
      <tp>
        <v>103.72199999999999</v>
        <stp/>
        <stp>##V3_BDPV12</stp>
        <stp>XS0823954580 @bgn Corp</stp>
        <stp>LAST_PRICE</stp>
        <stp>[AutoPrice 28.xlsm]front!R431C16</stp>
        <tr r="P431" s="1"/>
      </tp>
      <tp>
        <v>111.776</v>
        <stp/>
        <stp>##V3_BDPV12</stp>
        <stp>XS0758420748 @bgn Corp</stp>
        <stp>LAST_PRICE</stp>
        <stp>[AutoPrice 28.xlsm]front!R494C16</stp>
        <tr r="P494" s="1"/>
      </tp>
      <tp>
        <v>117.901</v>
        <stp/>
        <stp>##V3_BDPV12</stp>
        <stp>XS0222383027 @bgn Corp</stp>
        <stp>LAST_PRICE</stp>
        <stp>[AutoPrice 28.xlsm]front!R185C16</stp>
        <tr r="P185" s="1"/>
      </tp>
      <tp>
        <v>102.818</v>
        <stp/>
        <stp>##V3_BDPV12</stp>
        <stp>XS0816704125 @bgn Corp</stp>
        <stp>LAST_PRICE</stp>
        <stp>[AutoPrice 28.xlsm]front!R549C16</stp>
        <tr r="P549" s="1"/>
      </tp>
      <tp>
        <v>112.77800000000001</v>
        <stp/>
        <stp>##V3_BDPV12</stp>
        <stp>XS0413494500 @bgn Corp</stp>
        <stp>LAST_PRICE</stp>
        <stp>[AutoPrice 28.xlsm]front!R502C16</stp>
        <tr r="P502" s="1"/>
      </tp>
      <tp>
        <v>106.123</v>
        <stp/>
        <stp>##V3_BDPV12</stp>
        <stp>XS0834367863 @bgn Corp</stp>
        <stp>LAST_PRICE</stp>
        <stp>[AutoPrice 28.xlsm]front!R305C16</stp>
        <tr r="P305" s="1"/>
      </tp>
      <tp>
        <v>109.78700000000001</v>
        <stp/>
        <stp>##V3_BDPV12</stp>
        <stp>XS0860855930 @bgn Corp</stp>
        <stp>LAST_PRICE</stp>
        <stp>[AutoPrice 28.xlsm]front!R488C16</stp>
        <tr r="P488" s="1"/>
      </tp>
      <tp>
        <v>118.56</v>
        <stp/>
        <stp>##V3_BDPV12</stp>
        <stp>XS0675221419 @bgn Corp</stp>
        <stp>LAST_PRICE</stp>
        <stp>[AutoPrice 28.xlsm]front!R174C16</stp>
        <tr r="P174" s="1"/>
      </tp>
      <tp>
        <v>121.593</v>
        <stp/>
        <stp>##V3_BDPV12</stp>
        <stp>XS0473783891 @bgn Corp</stp>
        <stp>LAST_PRICE</stp>
        <stp>[AutoPrice 28.xlsm]front!R236C16</stp>
        <tr r="P236" s="1"/>
      </tp>
      <tp>
        <v>103.169</v>
        <stp/>
        <stp>##V3_BDPV12</stp>
        <stp>XS0911431517 @bgn Corp</stp>
        <stp>LAST_PRICE</stp>
        <stp>[AutoPrice 28.xlsm]front!R651C16</stp>
        <tr r="P651" s="1"/>
      </tp>
      <tp>
        <v>104.908</v>
        <stp/>
        <stp>##V3_BDPV12</stp>
        <stp>XS0985874543 @bgn Corp</stp>
        <stp>LAST_PRICE</stp>
        <stp>[AutoPrice 28.xlsm]front!R973C16</stp>
        <tr r="P973" s="1"/>
      </tp>
      <tp>
        <v>117.313</v>
        <stp/>
        <stp>##V3_BDPV12</stp>
        <stp>XS0808635436 @bgn Corp</stp>
        <stp>LAST_PRICE</stp>
        <stp>[AutoPrice 28.xlsm]front!R147C16</stp>
        <tr r="P147" s="1"/>
      </tp>
      <tp>
        <v>113.223</v>
        <stp/>
        <stp>##V3_BDPV12</stp>
        <stp>XS0306772939 @bgn Corp</stp>
        <stp>LAST_PRICE</stp>
        <stp>[AutoPrice 28.xlsm]front!R604C16</stp>
        <tr r="P604" s="1"/>
      </tp>
      <tp>
        <v>104.873</v>
        <stp/>
        <stp>##V3_BDPV12</stp>
        <stp>XS0855167523 @bgn Corp</stp>
        <stp>LAST_PRICE</stp>
        <stp>[AutoPrice 28.xlsm]front!R999C16</stp>
        <tr r="P999" s="1"/>
      </tp>
      <tp>
        <v>135.358</v>
        <stp/>
        <stp>##V3_BDPV12</stp>
        <stp>XS0821168423 @bgn Corp</stp>
        <stp>LAST_PRICE</stp>
        <stp>[AutoPrice 28.xlsm]front!R119C16</stp>
        <tr r="P119" s="1"/>
      </tp>
      <tp>
        <v>102.58799999999999</v>
        <stp/>
        <stp>##V3_BDPV12</stp>
        <stp>XS0640796032 @bgn Corp</stp>
        <stp>LAST_PRICE</stp>
        <stp>[AutoPrice 28.xlsm]front!R829C16</stp>
        <tr r="P829" s="1"/>
      </tp>
      <tp>
        <v>109.431</v>
        <stp/>
        <stp>##V3_BDPV12</stp>
        <stp>XS0697395472 @bgn Corp</stp>
        <stp>LAST_PRICE</stp>
        <stp>[AutoPrice 28.xlsm]front!R587C16</stp>
        <tr r="P587" s="1"/>
      </tp>
      <tp>
        <v>100.70399999999999</v>
        <stp/>
        <stp>##V3_BDPV12</stp>
        <stp>XS0945158821 @bgn Corp</stp>
        <stp>LAST_PRICE</stp>
        <stp>[AutoPrice 28.xlsm]front!R535C16</stp>
        <tr r="P535" s="1"/>
      </tp>
      <tp>
        <v>112.432</v>
        <stp/>
        <stp>##V3_BDPV12</stp>
        <stp>XS0484213268 @bgn Corp</stp>
        <stp>LAST_PRICE</stp>
        <stp>[AutoPrice 28.xlsm]front!R340C16</stp>
        <tr r="P340" s="1"/>
      </tp>
      <tp>
        <v>107.51300000000001</v>
        <stp/>
        <stp>##V3_BDPV12</stp>
        <stp>XS1001749289 @bgn Corp</stp>
        <stp>LAST_PRICE</stp>
        <stp>[AutoPrice 28.xlsm]front!R642C16</stp>
        <tr r="P642" s="1"/>
      </tp>
      <tp>
        <v>104.03400000000001</v>
        <stp/>
        <stp>##V3_BDPV12</stp>
        <stp>XS0177448288 @bgn Corp</stp>
        <stp>LAST_PRICE</stp>
        <stp>[AutoPrice 28.xlsm]front!R103C16</stp>
        <tr r="P103" s="1"/>
      </tp>
      <tp>
        <v>102.34</v>
        <stp/>
        <stp>##V3_BDPV12</stp>
        <stp>XS0497185511 @bgn Corp</stp>
        <stp>LAST_PRICE</stp>
        <stp>[AutoPrice 28.xlsm]front!R192C16</stp>
        <tr r="P192" s="1"/>
      </tp>
      <tp>
        <v>118.789</v>
        <stp/>
        <stp>##V3_BDPV12</stp>
        <stp>XS0485616758 @bgn Corp</stp>
        <stp>LAST_PRICE</stp>
        <stp>[AutoPrice 28.xlsm]front!R338C16</stp>
        <tr r="P338" s="1"/>
      </tp>
      <tp>
        <v>102.895</v>
        <stp/>
        <stp>##V3_BDPV12</stp>
        <stp>XS0911405784 @bgn Corp</stp>
        <stp>LAST_PRICE</stp>
        <stp>[AutoPrice 28.xlsm]front!R952C16</stp>
        <tr r="P952" s="1"/>
      </tp>
      <tp>
        <v>106.083</v>
        <stp/>
        <stp>##V3_BDPV12</stp>
        <stp>XS0838847381 @bgn Corp</stp>
        <stp>LAST_PRICE</stp>
        <stp>[AutoPrice 28.xlsm]front!R802C16</stp>
        <tr r="P802" s="1"/>
      </tp>
      <tp>
        <v>115.833</v>
        <stp/>
        <stp>##V3_BDPV12</stp>
        <stp>XS0170798325 @bgn Corp</stp>
        <stp>LAST_PRICE</stp>
        <stp>[AutoPrice 28.xlsm]front!R300C16</stp>
        <tr r="P300" s="1"/>
      </tp>
    </main>
    <main first="connect.rtdsub">
      <tp>
        <v>64.967571531667005</v>
        <stp/>
        <stp>EBOND_LDN|5798452</stp>
        <stp>-18560</stp>
        <stp>RMDS</stp>
        <stp/>
        <stp/>
        <tr r="AR647" s="1"/>
      </tp>
      <tp>
        <v>59.706934130390998</v>
        <stp/>
        <stp>EBOND_LDN|5798452</stp>
        <stp>-18562</stp>
        <stp>RMDS</stp>
        <stp/>
        <stp/>
        <tr r="AS647" s="1"/>
      </tp>
      <tp>
        <v>226.16901434402499</v>
        <stp/>
        <stp>EBOND_LDN|4438098</stp>
        <stp>-18562</stp>
        <stp>RMDS</stp>
        <stp/>
        <stp/>
        <tr r="AS139" s="1"/>
      </tp>
      <tp>
        <v>296.76513639409399</v>
        <stp/>
        <stp>EBOND_LDN|4438098</stp>
        <stp>-18560</stp>
        <stp>RMDS</stp>
        <stp/>
        <stp/>
        <tr r="AR139" s="1"/>
      </tp>
      <tp>
        <v>104.44124189646899</v>
        <stp/>
        <stp>EBOND_LDN|9339888</stp>
        <stp>-18560</stp>
        <stp>RMDS</stp>
        <stp/>
        <stp/>
        <tr r="AR429" s="1"/>
      </tp>
      <tp>
        <v>97.306606966599006</v>
        <stp/>
        <stp>EBOND_LDN|9339888</stp>
        <stp>-18562</stp>
        <stp>RMDS</stp>
        <stp/>
        <stp/>
        <tr r="AS429" s="1"/>
      </tp>
      <tp t="s">
        <v>on</v>
        <stp/>
        <stp>EBOND_LDN|8239890</stp>
        <stp>-20271</stp>
        <stp>RMDS</stp>
        <stp/>
        <stp/>
        <tr r="K196" s="1"/>
      </tp>
      <tp t="s">
        <v>on</v>
        <stp/>
        <stp>EBOND_LDN|8979824</stp>
        <stp>-20271</stp>
        <stp>RMDS</stp>
        <stp/>
        <stp/>
        <tr r="K67" s="1"/>
      </tp>
      <tp t="s">
        <v>.16</v>
        <stp/>
        <stp>EBOND_LDN|8239890</stp>
        <stp>-20270</stp>
        <stp>RMDS</stp>
        <stp/>
        <stp/>
        <tr r="J196" s="1"/>
      </tp>
      <tp t="s">
        <v>.5</v>
        <stp/>
        <stp>EBOND_LDN|8979824</stp>
        <stp>-20270</stp>
        <stp>RMDS</stp>
        <stp/>
        <stp/>
        <tr r="J67" s="1"/>
      </tp>
      <tp t="s">
        <v>m</v>
        <stp/>
        <stp>EBOND_LDN|8239890</stp>
        <stp>-20268</stp>
        <stp>RMDS</stp>
        <stp/>
        <stp/>
        <tr r="I196" s="1"/>
      </tp>
      <tp t="s">
        <v>m</v>
        <stp/>
        <stp>EBOND_LDN|8979824</stp>
        <stp>-20268</stp>
        <stp>RMDS</stp>
        <stp/>
        <stp/>
        <tr r="I67" s="1"/>
      </tp>
    </main>
    <main first="bloomberg.rtd">
      <tp>
        <v>111.02</v>
        <stp/>
        <stp>##V3_BDPV12</stp>
        <stp>AT0000A12GN0 @CBKG Corp</stp>
        <stp>bid</stp>
        <stp>[AutoPrice 28.xlsm]front!R149C12</stp>
        <tr r="L149" s="1"/>
      </tp>
    </main>
    <main first="connect.rtdsub">
      <tp t="s">
        <v>.2</v>
        <stp/>
        <stp>EBOND_LDN|7878764</stp>
        <stp>-20270</stp>
        <stp>RMDS</stp>
        <stp/>
        <stp/>
        <tr r="J371" s="1"/>
      </tp>
      <tp t="s">
        <v>on</v>
        <stp/>
        <stp>EBOND_LDN|7878764</stp>
        <stp>-20271</stp>
        <stp>RMDS</stp>
        <stp/>
        <stp/>
        <tr r="K371" s="1"/>
      </tp>
      <tp t="s">
        <v>m</v>
        <stp/>
        <stp>EBOND_LDN|7878764</stp>
        <stp>-20268</stp>
        <stp>RMDS</stp>
        <stp/>
        <stp/>
        <tr r="I371" s="1"/>
      </tp>
      <tp t="s">
        <v>0.2</v>
        <stp/>
        <stp>EBOND_LDN|2128411</stp>
        <stp>-20270</stp>
        <stp>RMDS</stp>
        <stp/>
        <stp/>
        <tr r="J285" s="1"/>
      </tp>
      <tp t="s">
        <v>on</v>
        <stp/>
        <stp>EBOND_LDN|2128411</stp>
        <stp>-20271</stp>
        <stp>RMDS</stp>
        <stp/>
        <stp/>
        <tr r="K285" s="1"/>
      </tp>
      <tp t="s">
        <v>2.0</v>
        <stp/>
        <stp>EBOND_LDN|3668585</stp>
        <stp>-20270</stp>
        <stp>RMDS</stp>
        <stp/>
        <stp/>
        <tr r="J717" s="1"/>
      </tp>
      <tp t="s">
        <v>on</v>
        <stp/>
        <stp>EBOND_LDN|3668585</stp>
        <stp>-20271</stp>
        <stp>RMDS</stp>
        <stp/>
        <stp/>
        <tr r="K717" s="1"/>
      </tp>
      <tp t="s">
        <v>m</v>
        <stp/>
        <stp>EBOND_LDN|3668585</stp>
        <stp>-20268</stp>
        <stp>RMDS</stp>
        <stp/>
        <stp/>
        <tr r="I717" s="1"/>
      </tp>
      <tp t="s">
        <v>b</v>
        <stp/>
        <stp>EBOND_LDN|2128411</stp>
        <stp>-20268</stp>
        <stp>RMDS</stp>
        <stp/>
        <stp/>
        <tr r="I285" s="1"/>
      </tp>
      <tp t="s">
        <v>m</v>
        <stp/>
        <stp>EBOND_LDN|4478144</stp>
        <stp>-20268</stp>
        <stp>RMDS</stp>
        <stp/>
        <stp/>
        <tr r="I362" s="1"/>
      </tp>
      <tp t="s">
        <v>0.2</v>
        <stp/>
        <stp>EBOND_LDN|4478144</stp>
        <stp>-20270</stp>
        <stp>RMDS</stp>
        <stp/>
        <stp/>
        <tr r="J362" s="1"/>
      </tp>
      <tp t="s">
        <v>on</v>
        <stp/>
        <stp>EBOND_LDN|4478144</stp>
        <stp>-20271</stp>
        <stp>RMDS</stp>
        <stp/>
        <stp/>
        <tr r="K362" s="1"/>
      </tp>
      <tp t="s">
        <v>b</v>
        <stp/>
        <stp>EBOND_LDN|8825341</stp>
        <stp>-20268</stp>
        <stp>RMDS</stp>
        <stp/>
        <stp/>
        <tr r="I1093" s="1"/>
      </tp>
      <tp t="s">
        <v>b</v>
        <stp/>
        <stp>EBOND_LDN|8535370</stp>
        <stp>-20268</stp>
        <stp>RMDS</stp>
        <stp/>
        <stp/>
        <tr r="I637" s="1"/>
      </tp>
      <tp t="s">
        <v>.35</v>
        <stp/>
        <stp>EBOND_LDN|8535370</stp>
        <stp>-20270</stp>
        <stp>RMDS</stp>
        <stp/>
        <stp/>
        <tr r="J637" s="1"/>
      </tp>
      <tp t="s">
        <v>on</v>
        <stp/>
        <stp>EBOND_LDN|8535370</stp>
        <stp>-20271</stp>
        <stp>RMDS</stp>
        <stp/>
        <stp/>
        <tr r="K637" s="1"/>
      </tp>
      <tp t="s">
        <v>.3</v>
        <stp/>
        <stp>EBOND_LDN|8825341</stp>
        <stp>-20270</stp>
        <stp>RMDS</stp>
        <stp/>
        <stp/>
        <tr r="J1093" s="1"/>
      </tp>
      <tp t="s">
        <v>on</v>
        <stp/>
        <stp>EBOND_LDN|8825341</stp>
        <stp>-20271</stp>
        <stp>RMDS</stp>
        <stp/>
        <stp/>
        <tr r="K1093" s="1"/>
      </tp>
      <tp t="s">
        <v>.36</v>
        <stp/>
        <stp>EBOND_LDN|9125151</stp>
        <stp>-20270</stp>
        <stp>RMDS</stp>
        <stp/>
        <stp/>
        <tr r="J446" s="1"/>
      </tp>
      <tp t="s">
        <v>on</v>
        <stp/>
        <stp>EBOND_LDN|9125151</stp>
        <stp>-20271</stp>
        <stp>RMDS</stp>
        <stp/>
        <stp/>
        <tr r="K446" s="1"/>
      </tp>
      <tp t="s">
        <v>s</v>
        <stp/>
        <stp>EBOND_LDN|9125151</stp>
        <stp>-20268</stp>
        <stp>RMDS</stp>
        <stp/>
        <stp/>
        <tr r="I446" s="1"/>
      </tp>
      <tp t="s">
        <v>b</v>
        <stp/>
        <stp>EBOND_LDN|9565695</stp>
        <stp>-20268</stp>
        <stp>RMDS</stp>
        <stp/>
        <stp/>
        <tr r="I222" s="1"/>
      </tp>
      <tp t="s">
        <v>0.3</v>
        <stp/>
        <stp>EBOND_LDN|9565695</stp>
        <stp>-20270</stp>
        <stp>RMDS</stp>
        <stp/>
        <stp/>
        <tr r="J222" s="1"/>
      </tp>
      <tp t="s">
        <v>on</v>
        <stp/>
        <stp>EBOND_LDN|9565695</stp>
        <stp>-20271</stp>
        <stp>RMDS</stp>
        <stp/>
        <stp/>
        <tr r="K222" s="1"/>
      </tp>
      <tp t="s">
        <v>bb</v>
        <stp/>
        <stp>EBOND_LDN|8965505</stp>
        <stp>-20268</stp>
        <stp>RMDS</stp>
        <stp/>
        <stp/>
        <tr r="I1195" s="1"/>
      </tp>
      <tp t="s">
        <v>on</v>
        <stp/>
        <stp>EBOND_LDN|8965505</stp>
        <stp>-20271</stp>
        <stp>RMDS</stp>
        <stp/>
        <stp/>
        <tr r="K1195" s="1"/>
      </tp>
      <tp t="s">
        <v>.35</v>
        <stp/>
        <stp>EBOND_LDN|8965505</stp>
        <stp>-20270</stp>
        <stp>RMDS</stp>
        <stp/>
        <stp/>
        <tr r="J1195" s="1"/>
      </tp>
      <tp>
        <v>0</v>
        <stp/>
        <stp>EBOND_LDN|8622489</stp>
        <stp>-18560</stp>
        <stp>RMDS</stp>
        <stp/>
        <stp/>
        <tr r="AR214" s="1"/>
      </tp>
      <tp>
        <v>0</v>
        <stp/>
        <stp>EBOND_LDN|8622489</stp>
        <stp>-18562</stp>
        <stp>RMDS</stp>
        <stp/>
        <stp/>
        <tr r="AS214" s="1"/>
      </tp>
      <tp t="s">
        <v>.25</v>
        <stp/>
        <stp>EBOND_LDN|5915312</stp>
        <stp>-20270</stp>
        <stp>RMDS</stp>
        <stp/>
        <stp/>
        <tr r="J722" s="1"/>
      </tp>
      <tp t="s">
        <v>on</v>
        <stp/>
        <stp>EBOND_LDN|5915312</stp>
        <stp>-20271</stp>
        <stp>RMDS</stp>
        <stp/>
        <stp/>
        <tr r="K722" s="1"/>
      </tp>
      <tp t="s">
        <v>m</v>
        <stp/>
        <stp>EBOND_LDN|5915312</stp>
        <stp>-20268</stp>
        <stp>RMDS</stp>
        <stp/>
        <stp/>
        <tr r="I722" s="1"/>
      </tp>
      <tp t="s">
        <v>on</v>
        <stp/>
        <stp>EBOND_LDN|8374004</stp>
        <stp>-20271</stp>
        <stp>RMDS</stp>
        <stp/>
        <stp/>
        <tr r="K256" s="1"/>
      </tp>
      <tp t="s">
        <v>0.1</v>
        <stp/>
        <stp>EBOND_LDN|8374004</stp>
        <stp>-20270</stp>
        <stp>RMDS</stp>
        <stp/>
        <stp/>
        <tr r="J256" s="1"/>
      </tp>
      <tp t="s">
        <v>on</v>
        <stp/>
        <stp>EBOND_LDN|8674034</stp>
        <stp>-20271</stp>
        <stp>RMDS</stp>
        <stp/>
        <stp/>
        <tr r="K407" s="1"/>
      </tp>
      <tp t="s">
        <v>.36</v>
        <stp/>
        <stp>EBOND_LDN|8674034</stp>
        <stp>-20270</stp>
        <stp>RMDS</stp>
        <stp/>
        <stp/>
        <tr r="J407" s="1"/>
      </tp>
      <tp t="s">
        <v>m</v>
        <stp/>
        <stp>EBOND_LDN|8374004</stp>
        <stp>-20268</stp>
        <stp>RMDS</stp>
        <stp/>
        <stp/>
        <tr r="I256" s="1"/>
      </tp>
      <tp t="s">
        <v>m</v>
        <stp/>
        <stp>EBOND_LDN|8674034</stp>
        <stp>-20268</stp>
        <stp>RMDS</stp>
        <stp/>
        <stp/>
        <tr r="I407" s="1"/>
      </tp>
    </main>
    <main first="connect.rtdsub">
      <tp t="s">
        <v>b</v>
        <stp/>
        <stp>EBOND_LDN|7844877</stp>
        <stp>-20268</stp>
        <stp>RMDS</stp>
        <stp/>
        <stp/>
        <tr r="I1112" s="1"/>
      </tp>
      <tp t="s">
        <v>on</v>
        <stp/>
        <stp>EBOND_LDN|7844877</stp>
        <stp>-20271</stp>
        <stp>RMDS</stp>
        <stp/>
        <stp/>
        <tr r="K1112" s="1"/>
      </tp>
      <tp t="s">
        <v>.18</v>
        <stp/>
        <stp>EBOND_LDN|7844877</stp>
        <stp>-20270</stp>
        <stp>RMDS</stp>
        <stp/>
        <stp/>
        <tr r="J1112" s="1"/>
      </tp>
      <tp t="s">
        <v>b</v>
        <stp/>
        <stp>EBOND_LDN|9954446</stp>
        <stp>-20268</stp>
        <stp>RMDS</stp>
        <stp/>
        <stp/>
        <tr r="I761" s="1"/>
      </tp>
      <tp t="s">
        <v>m</v>
        <stp/>
        <stp>EBOND_LDN|8524521</stp>
        <stp>-20268</stp>
        <stp>RMDS</stp>
        <stp/>
        <stp/>
        <tr r="I30" s="1"/>
      </tp>
    </main>
    <main first="bloomberg.rtd">
      <tp>
        <v>111.761</v>
        <stp/>
        <stp>##V3_BDPV12</stp>
        <stp>DE000A0T61L9 @CBKG Corp</stp>
        <stp>ask</stp>
        <stp>[AutoPrice 28.xlsm]front!R1020C13</stp>
        <tr r="M1020" s="1"/>
      </tp>
    </main>
    <main first="connect.rtdsub">
      <tp t="s">
        <v>on</v>
        <stp/>
        <stp>EBOND_LDN|8524521</stp>
        <stp>-20271</stp>
        <stp>RMDS</stp>
        <stp/>
        <stp/>
        <tr r="K30" s="1"/>
      </tp>
      <tp t="s">
        <v>.2</v>
        <stp/>
        <stp>EBOND_LDN|8524521</stp>
        <stp>-20270</stp>
        <stp>RMDS</stp>
        <stp/>
        <stp/>
        <tr r="J30" s="1"/>
      </tp>
      <tp t="s">
        <v>on</v>
        <stp/>
        <stp>EBOND_LDN|9954446</stp>
        <stp>-20271</stp>
        <stp>RMDS</stp>
        <stp/>
        <stp/>
        <tr r="K761" s="1"/>
      </tp>
      <tp t="s">
        <v>0.1</v>
        <stp/>
        <stp>EBOND_LDN|9954446</stp>
        <stp>-20270</stp>
        <stp>RMDS</stp>
        <stp/>
        <stp/>
        <tr r="J761" s="1"/>
      </tp>
      <tp>
        <v>78.711531347462994</v>
        <stp/>
        <stp>EBOND_LDN|5423649</stp>
        <stp>-18562</stp>
        <stp>RMDS</stp>
        <stp/>
        <stp/>
        <tr r="AS33" s="1"/>
      </tp>
      <tp>
        <v>83.921262018549001</v>
        <stp/>
        <stp>EBOND_LDN|5423649</stp>
        <stp>-18560</stp>
        <stp>RMDS</stp>
        <stp/>
        <stp/>
        <tr r="AR33" s="1"/>
      </tp>
      <tp>
        <v>110.565145750277</v>
        <stp/>
        <stp>EBOND_LDN|8623859</stp>
        <stp>-18560</stp>
        <stp>RMDS</stp>
        <stp/>
        <stp/>
        <tr r="AR694" s="1"/>
      </tp>
      <tp>
        <v>106.167701795108</v>
        <stp/>
        <stp>EBOND_LDN|8623859</stp>
        <stp>-18562</stp>
        <stp>RMDS</stp>
        <stp/>
        <stp/>
        <tr r="AS694" s="1"/>
      </tp>
      <tp t="s">
        <v>.2</v>
        <stp/>
        <stp>EBOND_LDN|7054106</stp>
        <stp>-20270</stp>
        <stp>RMDS</stp>
        <stp/>
        <stp/>
        <tr r="J648" s="1"/>
      </tp>
      <tp t="s">
        <v>on</v>
        <stp/>
        <stp>EBOND_LDN|7054106</stp>
        <stp>-20271</stp>
        <stp>RMDS</stp>
        <stp/>
        <stp/>
        <tr r="K648" s="1"/>
      </tp>
      <tp t="s">
        <v>m</v>
        <stp/>
        <stp>EBOND_LDN|7054106</stp>
        <stp>-20268</stp>
        <stp>RMDS</stp>
        <stp/>
        <stp/>
        <tr r="I648" s="1"/>
      </tp>
      <tp>
        <v>92.070436359287001</v>
        <stp/>
        <stp>EBOND_LDN|6533368</stp>
        <stp>-18560</stp>
        <stp>RMDS</stp>
        <stp/>
        <stp/>
        <tr r="AR186" s="1"/>
      </tp>
      <tp>
        <v>83.525476797528</v>
        <stp/>
        <stp>EBOND_LDN|6533368</stp>
        <stp>-18562</stp>
        <stp>RMDS</stp>
        <stp/>
        <stp/>
        <tr r="AS186" s="1"/>
      </tp>
      <tp t="s">
        <v/>
        <stp/>
        <stp>EBOND_LDN|8857726</stp>
        <stp>-20268</stp>
        <stp>RMDS</stp>
        <stp/>
        <stp/>
        <tr r="I336" s="1"/>
      </tp>
      <tp>
        <v>70.912125432249994</v>
        <stp/>
        <stp>EBOND_LDN|9530638</stp>
        <stp>-18560</stp>
        <stp>RMDS</stp>
        <stp/>
        <stp/>
        <tr r="AR1200" s="1"/>
      </tp>
      <tp>
        <v>58.359033202337002</v>
        <stp/>
        <stp>EBOND_LDN|9530638</stp>
        <stp>-18562</stp>
        <stp>RMDS</stp>
        <stp/>
        <stp/>
        <tr r="AS1200" s="1"/>
      </tp>
      <tp t="s">
        <v/>
        <stp/>
        <stp>EBOND_LDN|8857726</stp>
        <stp>-20270</stp>
        <stp>RMDS</stp>
        <stp/>
        <stp/>
        <tr r="J336" s="1"/>
      </tp>
      <tp t="s">
        <v/>
        <stp/>
        <stp>EBOND_LDN|8857726</stp>
        <stp>-20271</stp>
        <stp>RMDS</stp>
        <stp/>
        <stp/>
        <tr r="K336" s="1"/>
      </tp>
    </main>
    <main first="bloomberg.rtd">
      <tp t="s">
        <v>#N/A Real Time</v>
        <stp/>
        <stp>##V3_BDPV12</stp>
        <stp>US87938WAC73 @CBKG Corp</stp>
        <stp>bid</stp>
        <stp>[AutoPrice 28.xlsm]front!R700C12</stp>
        <tr r="L700" s="1"/>
      </tp>
    </main>
    <main first="connect.rtdsub">
      <tp>
        <v>60.569411102791001</v>
        <stp/>
        <stp>EBOND_LDN|6120519</stp>
        <stp>-18562</stp>
        <stp>RMDS</stp>
        <stp/>
        <stp/>
        <tr r="AS701" s="1"/>
      </tp>
      <tp>
        <v>68.514363971508999</v>
        <stp/>
        <stp>EBOND_LDN|6120519</stp>
        <stp>-18560</stp>
        <stp>RMDS</stp>
        <stp/>
        <stp/>
        <tr r="AR701" s="1"/>
      </tp>
      <tp t="s">
        <v>b</v>
        <stp/>
        <stp>EBOND_LDN|6507743</stp>
        <stp>-20268</stp>
        <stp>RMDS</stp>
        <stp/>
        <stp/>
        <tr r="I546" s="1"/>
      </tp>
      <tp t="s">
        <v>on</v>
        <stp/>
        <stp>EBOND_LDN|6507743</stp>
        <stp>-20271</stp>
        <stp>RMDS</stp>
        <stp/>
        <stp/>
        <tr r="K546" s="1"/>
      </tp>
      <tp t="s">
        <v>.3</v>
        <stp/>
        <stp>EBOND_LDN|6507743</stp>
        <stp>-20270</stp>
        <stp>RMDS</stp>
        <stp/>
        <stp/>
        <tr r="J546" s="1"/>
      </tp>
      <tp>
        <v>65.297219785465998</v>
        <stp/>
        <stp>EBOND_LDN|2030708</stp>
        <stp>-18562</stp>
        <stp>RMDS</stp>
        <stp/>
        <stp/>
        <tr r="AS269" s="1"/>
      </tp>
      <tp t="s">
        <v>m</v>
        <stp/>
        <stp>EBOND_LDN|7857216</stp>
        <stp>-20268</stp>
        <stp>RMDS</stp>
        <stp/>
        <stp/>
        <tr r="I239" s="1"/>
      </tp>
      <tp>
        <v>71.493885574806995</v>
        <stp/>
        <stp>EBOND_LDN|2030708</stp>
        <stp>-18560</stp>
        <stp>RMDS</stp>
        <stp/>
        <stp/>
        <tr r="AR269" s="1"/>
      </tp>
      <tp>
        <v>46.737802540262003</v>
        <stp/>
        <stp>EBOND_LDN|5490092</stp>
        <stp>-18562</stp>
        <stp>RMDS</stp>
        <stp/>
        <stp/>
        <tr r="AS166" s="1"/>
      </tp>
      <tp>
        <v>25.219608846635001</v>
        <stp/>
        <stp>EBOND_LDN|7980243</stp>
        <stp>-18562</stp>
        <stp>RMDS</stp>
        <stp/>
        <stp/>
        <tr r="AS201" s="1"/>
      </tp>
      <tp>
        <v>54.575269600523001</v>
        <stp/>
        <stp>EBOND_LDN|5490092</stp>
        <stp>-18560</stp>
        <stp>RMDS</stp>
        <stp/>
        <stp/>
        <tr r="AR166" s="1"/>
      </tp>
      <tp>
        <v>38.319393166197003</v>
        <stp/>
        <stp>EBOND_LDN|7980243</stp>
        <stp>-18560</stp>
        <stp>RMDS</stp>
        <stp/>
        <stp/>
        <tr r="AR201" s="1"/>
      </tp>
      <tp t="s">
        <v>on</v>
        <stp/>
        <stp>EBOND_LDN|7857216</stp>
        <stp>-20271</stp>
        <stp>RMDS</stp>
        <stp/>
        <stp/>
        <tr r="K239" s="1"/>
      </tp>
      <tp t="s">
        <v>0.15</v>
        <stp/>
        <stp>EBOND_LDN|7857216</stp>
        <stp>-20270</stp>
        <stp>RMDS</stp>
        <stp/>
        <stp/>
        <tr r="J239" s="1"/>
      </tp>
      <tp t="s">
        <v>on</v>
        <stp/>
        <stp>EBOND_LDN|8266055</stp>
        <stp>-20271</stp>
        <stp>RMDS</stp>
        <stp/>
        <stp/>
        <tr r="K601" s="1"/>
      </tp>
      <tp t="s">
        <v>.2</v>
        <stp/>
        <stp>EBOND_LDN|8266055</stp>
        <stp>-20270</stp>
        <stp>RMDS</stp>
        <stp/>
        <stp/>
        <tr r="J601" s="1"/>
      </tp>
      <tp t="s">
        <v>b</v>
        <stp/>
        <stp>EBOND_LDN|8266055</stp>
        <stp>-20268</stp>
        <stp>RMDS</stp>
        <stp/>
        <stp/>
        <tr r="I601" s="1"/>
      </tp>
      <tp t="s">
        <v>.5</v>
        <stp/>
        <stp>EBOND_LDN|9036920</stp>
        <stp>-20270</stp>
        <stp>RMDS</stp>
        <stp/>
        <stp/>
        <tr r="J1074" s="1"/>
      </tp>
      <tp t="s">
        <v>on</v>
        <stp/>
        <stp>EBOND_LDN|9036920</stp>
        <stp>-20271</stp>
        <stp>RMDS</stp>
        <stp/>
        <stp/>
        <tr r="K1074" s="1"/>
      </tp>
      <tp t="s">
        <v>b</v>
        <stp/>
        <stp>EBOND_LDN|9036920</stp>
        <stp>-20268</stp>
        <stp>RMDS</stp>
        <stp/>
        <stp/>
        <tr r="I1074" s="1"/>
      </tp>
      <tp>
        <v>82.432085405997</v>
        <stp/>
        <stp>EBOND_LDN|9521989</stp>
        <stp>-18562</stp>
        <stp>RMDS</stp>
        <stp/>
        <stp/>
        <tr r="AS157" s="1"/>
      </tp>
      <tp>
        <v>232.700772712884</v>
        <stp/>
        <stp>EBOND_LDN|9521989</stp>
        <stp>-18560</stp>
        <stp>RMDS</stp>
        <stp/>
        <stp/>
        <tr r="AR157" s="1"/>
      </tp>
      <tp t="s">
        <v>on</v>
        <stp/>
        <stp>EBOND_LDN|2336420</stp>
        <stp>-20271</stp>
        <stp>RMDS</stp>
        <stp/>
        <stp/>
        <tr r="K370" s="1"/>
      </tp>
      <tp t="s">
        <v>1</v>
        <stp/>
        <stp>EBOND_LDN|2336420</stp>
        <stp>-20270</stp>
        <stp>RMDS</stp>
        <stp/>
        <stp/>
        <tr r="J370" s="1"/>
      </tp>
    </main>
    <main first="connect.rtdsub">
      <tp t="s">
        <v>m</v>
        <stp/>
        <stp>EBOND_LDN|2336420</stp>
        <stp>-20268</stp>
        <stp>RMDS</stp>
        <stp/>
        <stp/>
        <tr r="I370" s="1"/>
      </tp>
      <tp t="s">
        <v>.1</v>
        <stp/>
        <stp>EBOND_LDN|8061425</stp>
        <stp>-20270</stp>
        <stp>RMDS</stp>
        <stp/>
        <stp/>
        <tr r="J159" s="1"/>
      </tp>
      <tp t="s">
        <v>on</v>
        <stp/>
        <stp>EBOND_LDN|8061425</stp>
        <stp>-20271</stp>
        <stp>RMDS</stp>
        <stp/>
        <stp/>
        <tr r="K159" s="1"/>
      </tp>
      <tp t="s">
        <v>b</v>
        <stp/>
        <stp>EBOND_LDN|8061425</stp>
        <stp>-20268</stp>
        <stp>RMDS</stp>
        <stp/>
        <stp/>
        <tr r="I159" s="1"/>
      </tp>
      <tp t="s">
        <v>m</v>
        <stp/>
        <stp>EBOND_LDN|6171504</stp>
        <stp>-20268</stp>
        <stp>RMDS</stp>
        <stp/>
        <stp/>
        <tr r="I706" s="1"/>
      </tp>
      <tp t="s">
        <v>on</v>
        <stp/>
        <stp>EBOND_LDN|6171504</stp>
        <stp>-20271</stp>
        <stp>RMDS</stp>
        <stp/>
        <stp/>
        <tr r="K706" s="1"/>
      </tp>
      <tp t="s">
        <v>.3</v>
        <stp/>
        <stp>EBOND_LDN|6171504</stp>
        <stp>-20270</stp>
        <stp>RMDS</stp>
        <stp/>
        <stp/>
        <tr r="J706" s="1"/>
      </tp>
      <tp t="s">
        <v>0.5</v>
        <stp/>
        <stp>EBOND_LDN|9211922</stp>
        <stp>-20270</stp>
        <stp>RMDS</stp>
        <stp/>
        <stp/>
        <tr r="J922" s="1"/>
      </tp>
      <tp t="s">
        <v>on</v>
        <stp/>
        <stp>EBOND_LDN|9211922</stp>
        <stp>-20271</stp>
        <stp>RMDS</stp>
        <stp/>
        <stp/>
        <tr r="K922" s="1"/>
      </tp>
      <tp>
        <v>53.589988408045002</v>
        <stp/>
        <stp>EBOND_LDN|9586903</stp>
        <stp>-18562</stp>
        <stp>RMDS</stp>
        <stp/>
        <stp/>
        <tr r="AS284" s="1"/>
      </tp>
      <tp>
        <v>57.948191421625999</v>
        <stp/>
        <stp>EBOND_LDN|9586903</stp>
        <stp>-18560</stp>
        <stp>RMDS</stp>
        <stp/>
        <stp/>
        <tr r="AR284" s="1"/>
      </tp>
      <tp t="s">
        <v>b</v>
        <stp/>
        <stp>EBOND_LDN|9211922</stp>
        <stp>-20268</stp>
        <stp>RMDS</stp>
        <stp/>
        <stp/>
        <tr r="I922" s="1"/>
      </tp>
      <tp t="s">
        <v>m</v>
        <stp/>
        <stp>EBOND_LDN|3771624</stp>
        <stp>-20268</stp>
        <stp>RMDS</stp>
        <stp/>
        <stp/>
        <tr r="I124" s="1"/>
      </tp>
      <tp t="s">
        <v>on</v>
        <stp/>
        <stp>EBOND_LDN|3771624</stp>
        <stp>-20271</stp>
        <stp>RMDS</stp>
        <stp/>
        <stp/>
        <tr r="K124" s="1"/>
      </tp>
      <tp t="s">
        <v>1</v>
        <stp/>
        <stp>EBOND_LDN|3771624</stp>
        <stp>-20270</stp>
        <stp>RMDS</stp>
        <stp/>
        <stp/>
        <tr r="J124" s="1"/>
      </tp>
      <tp t="s">
        <v>.5</v>
        <stp/>
        <stp>EBOND_LDN|2310812</stp>
        <stp>-20270</stp>
        <stp>RMDS</stp>
        <stp/>
        <stp/>
        <tr r="J1079" s="1"/>
      </tp>
      <tp t="s">
        <v>on</v>
        <stp/>
        <stp>EBOND_LDN|2310812</stp>
        <stp>-20271</stp>
        <stp>RMDS</stp>
        <stp/>
        <stp/>
        <tr r="K1079" s="1"/>
      </tp>
      <tp t="s">
        <v>on</v>
        <stp/>
        <stp>EBOND_LDN|2900823</stp>
        <stp>-20271</stp>
        <stp>RMDS</stp>
        <stp/>
        <stp/>
        <tr r="K607" s="1"/>
      </tp>
      <tp t="s">
        <v>1</v>
        <stp/>
        <stp>EBOND_LDN|2900823</stp>
        <stp>-20270</stp>
        <stp>RMDS</stp>
        <stp/>
        <stp/>
        <tr r="J607" s="1"/>
      </tp>
      <tp t="s">
        <v>b</v>
        <stp/>
        <stp>EBOND_LDN|2900823</stp>
        <stp>-20268</stp>
        <stp>RMDS</stp>
        <stp/>
        <stp/>
        <tr r="I607" s="1"/>
      </tp>
      <tp t="s">
        <v>m</v>
        <stp/>
        <stp>EBOND_LDN|2310812</stp>
        <stp>-20268</stp>
        <stp>RMDS</stp>
        <stp/>
        <stp/>
        <tr r="I1079" s="1"/>
      </tp>
      <tp>
        <v>68.811109993905006</v>
        <stp/>
        <stp>EBOND_LDN|8597512</stp>
        <stp>-18562</stp>
        <stp>RMDS</stp>
        <stp/>
        <stp/>
        <tr r="AS1170" s="1"/>
      </tp>
      <tp>
        <v>76.829260985453999</v>
        <stp/>
        <stp>EBOND_LDN|8597512</stp>
        <stp>-18560</stp>
        <stp>RMDS</stp>
        <stp/>
        <stp/>
        <tr r="AR1170" s="1"/>
      </tp>
      <tp t="s">
        <v>ON</v>
        <stp/>
        <stp>EBOND_LDN|5250776</stp>
        <stp>-20271</stp>
        <stp>RMDS</stp>
        <stp/>
        <stp/>
        <tr r="K1254" s="1"/>
      </tp>
      <tp t="s">
        <v>.5</v>
        <stp/>
        <stp>EBOND_LDN|5250776</stp>
        <stp>-20270</stp>
        <stp>RMDS</stp>
        <stp/>
        <stp/>
        <tr r="J1254" s="1"/>
      </tp>
      <tp>
        <v>83.934147587807004</v>
        <stp/>
        <stp>EBOND_LDN|6137598</stp>
        <stp>-18562</stp>
        <stp>RMDS</stp>
        <stp/>
        <stp/>
        <tr r="AS877" s="1"/>
      </tp>
      <tp>
        <v>98.322452855275998</v>
        <stp/>
        <stp>EBOND_LDN|6137598</stp>
        <stp>-18560</stp>
        <stp>RMDS</stp>
        <stp/>
        <stp/>
        <tr r="AR877" s="1"/>
      </tp>
      <tp>
        <v>90.073709807271996</v>
        <stp/>
        <stp>EBOND_LDN|3887113</stp>
        <stp>-18562</stp>
        <stp>RMDS</stp>
        <stp/>
        <stp/>
        <tr r="AS185" s="1"/>
      </tp>
      <tp>
        <v>96.974505762537007</v>
        <stp/>
        <stp>EBOND_LDN|3887113</stp>
        <stp>-18560</stp>
        <stp>RMDS</stp>
        <stp/>
        <stp/>
        <tr r="AR185" s="1"/>
      </tp>
      <tp t="s">
        <v>m</v>
        <stp/>
        <stp>EBOND_LDN|5250776</stp>
        <stp>-20268</stp>
        <stp>RMDS</stp>
        <stp/>
        <stp/>
        <tr r="I1254" s="1"/>
      </tp>
      <tp t="s">
        <v>-</v>
        <stp/>
        <stp>EBOND_LDN|9600803</stp>
        <stp>-20268</stp>
        <stp>RMDS</stp>
        <stp/>
        <stp/>
        <tr r="I1041" s="1"/>
      </tp>
      <tp t="s">
        <v/>
        <stp/>
        <stp>EBOND_LDN|9600803</stp>
        <stp>-20270</stp>
        <stp>RMDS</stp>
        <stp/>
        <stp/>
        <tr r="J1041" s="1"/>
      </tp>
      <tp t="s">
        <v>off</v>
        <stp/>
        <stp>EBOND_LDN|9600803</stp>
        <stp>-20271</stp>
        <stp>RMDS</stp>
        <stp/>
        <stp/>
        <tr r="K1041" s="1"/>
      </tp>
      <tp t="s">
        <v>b</v>
        <stp/>
        <stp>EBOND_LDN|3240437</stp>
        <stp>-20268</stp>
        <stp>RMDS</stp>
        <stp/>
        <stp/>
        <tr r="I1002" s="1"/>
      </tp>
      <tp t="s">
        <v>m</v>
        <stp/>
        <stp>EBOND_LDN|6470114</stp>
        <stp>-20268</stp>
        <stp>RMDS</stp>
        <stp/>
        <stp/>
        <tr r="I191" s="1"/>
      </tp>
      <tp t="s">
        <v>on</v>
        <stp/>
        <stp>EBOND_LDN|3240437</stp>
        <stp>-20271</stp>
        <stp>RMDS</stp>
        <stp/>
        <stp/>
        <tr r="K1002" s="1"/>
      </tp>
      <tp t="s">
        <v>.1</v>
        <stp/>
        <stp>EBOND_LDN|3240437</stp>
        <stp>-20270</stp>
        <stp>RMDS</stp>
        <stp/>
        <stp/>
        <tr r="J1002" s="1"/>
      </tp>
      <tp t="s">
        <v>on</v>
        <stp/>
        <stp>EBOND_LDN|6470114</stp>
        <stp>-20271</stp>
        <stp>RMDS</stp>
        <stp/>
        <stp/>
        <tr r="K191" s="1"/>
      </tp>
      <tp t="s">
        <v>.2</v>
        <stp/>
        <stp>EBOND_LDN|6470114</stp>
        <stp>-20270</stp>
        <stp>RMDS</stp>
        <stp/>
        <stp/>
        <tr r="J191" s="1"/>
      </tp>
      <tp>
        <v>26.638512238996999</v>
        <stp/>
        <stp>EBOND_LDN|4897182</stp>
        <stp>-18562</stp>
        <stp>RMDS</stp>
        <stp/>
        <stp/>
        <tr r="AS1106" s="1"/>
      </tp>
      <tp>
        <v>36.514370136463</v>
        <stp/>
        <stp>EBOND_LDN|4897182</stp>
        <stp>-18560</stp>
        <stp>RMDS</stp>
        <stp/>
        <stp/>
        <tr r="AR1106" s="1"/>
      </tp>
      <tp>
        <v>48.413670100955997</v>
        <stp/>
        <stp>EBOND_LDN|4337158</stp>
        <stp>-18560</stp>
        <stp>RMDS</stp>
        <stp/>
        <stp/>
        <tr r="AR597" s="1"/>
      </tp>
      <tp>
        <v>33.585804613617</v>
        <stp/>
        <stp>EBOND_LDN|4337158</stp>
        <stp>-18562</stp>
        <stp>RMDS</stp>
        <stp/>
        <stp/>
        <tr r="AS597" s="1"/>
      </tp>
      <tp t="s">
        <v>0.2</v>
        <stp/>
        <stp>EBOND_LDN|8233260</stp>
        <stp>-20270</stp>
        <stp>RMDS</stp>
        <stp/>
        <stp/>
        <tr r="J919" s="1"/>
      </tp>
      <tp t="s">
        <v>on</v>
        <stp/>
        <stp>EBOND_LDN|8233260</stp>
        <stp>-20271</stp>
        <stp>RMDS</stp>
        <stp/>
        <stp/>
        <tr r="K919" s="1"/>
      </tp>
      <tp t="s">
        <v>m</v>
        <stp/>
        <stp>EBOND_LDN|8233260</stp>
        <stp>-20268</stp>
        <stp>RMDS</stp>
        <stp/>
        <stp/>
        <tr r="I919" s="1"/>
      </tp>
      <tp t="s">
        <v>.2</v>
        <stp/>
        <stp>EBOND_LDN|7903513</stp>
        <stp>-20270</stp>
        <stp>RMDS</stp>
        <stp/>
        <stp/>
        <tr r="J632" s="1"/>
      </tp>
      <tp t="s">
        <v>on</v>
        <stp/>
        <stp>EBOND_LDN|7903513</stp>
        <stp>-20271</stp>
        <stp>RMDS</stp>
        <stp/>
        <stp/>
        <tr r="K632" s="1"/>
      </tp>
      <tp t="s">
        <v>b</v>
        <stp/>
        <stp>EBOND_LDN|7903513</stp>
        <stp>-20268</stp>
        <stp>RMDS</stp>
        <stp/>
        <stp/>
        <tr r="I632" s="1"/>
      </tp>
      <tp t="s">
        <v>.7</v>
        <stp/>
        <stp>EBOND_LDN|2123411</stp>
        <stp>-20270</stp>
        <stp>RMDS</stp>
        <stp/>
        <stp/>
        <tr r="J625" s="1"/>
      </tp>
      <tp t="s">
        <v>on</v>
        <stp/>
        <stp>EBOND_LDN|2123411</stp>
        <stp>-20271</stp>
        <stp>RMDS</stp>
        <stp/>
        <stp/>
        <tr r="K625" s="1"/>
      </tp>
      <tp t="s">
        <v>b</v>
        <stp/>
        <stp>EBOND_LDN|2123411</stp>
        <stp>-20268</stp>
        <stp>RMDS</stp>
        <stp/>
        <stp/>
        <tr r="I625" s="1"/>
      </tp>
      <tp t="s">
        <v>m</v>
        <stp/>
        <stp>EBOND_LDN|5113092</stp>
        <stp>-20268</stp>
        <stp>RMDS</stp>
        <stp/>
        <stp/>
        <tr r="I137" s="1"/>
      </tp>
      <tp t="s">
        <v>m</v>
        <stp/>
        <stp>EBOND_LDN|2013712</stp>
        <stp>-20268</stp>
        <stp>RMDS</stp>
        <stp/>
        <stp/>
        <tr r="I240" s="1"/>
      </tp>
      <tp t="s">
        <v>on</v>
        <stp/>
        <stp>EBOND_LDN|2013712</stp>
        <stp>-20271</stp>
        <stp>RMDS</stp>
        <stp/>
        <stp/>
        <tr r="K240" s="1"/>
      </tp>
      <tp t="s">
        <v>0.3</v>
        <stp/>
        <stp>EBOND_LDN|2013712</stp>
        <stp>-20270</stp>
        <stp>RMDS</stp>
        <stp/>
        <stp/>
        <tr r="J240" s="1"/>
      </tp>
      <tp t="s">
        <v>1</v>
        <stp/>
        <stp>EBOND_LDN|5113092</stp>
        <stp>-20270</stp>
        <stp>RMDS</stp>
        <stp/>
        <stp/>
        <tr r="J137" s="1"/>
      </tp>
      <tp t="s">
        <v>on</v>
        <stp/>
        <stp>EBOND_LDN|5113092</stp>
        <stp>-20271</stp>
        <stp>RMDS</stp>
        <stp/>
        <stp/>
        <tr r="K137" s="1"/>
      </tp>
      <tp t="s">
        <v>b</v>
        <stp/>
        <stp>EBOND_LDN|8802193</stp>
        <stp>-20268</stp>
        <stp>RMDS</stp>
        <stp/>
        <stp/>
        <tr r="I964" s="1"/>
      </tp>
      <tp>
        <v>213.41048942072899</v>
        <stp/>
        <stp>EBOND_LDN|8725199</stp>
        <stp>-18560</stp>
        <stp>RMDS</stp>
        <stp/>
        <stp/>
        <tr r="AR987" s="1"/>
      </tp>
      <tp>
        <v>204.521071858661</v>
        <stp/>
        <stp>EBOND_LDN|8725199</stp>
        <stp>-18562</stp>
        <stp>RMDS</stp>
        <stp/>
        <stp/>
        <tr r="AS987" s="1"/>
      </tp>
      <tp t="s">
        <v>m</v>
        <stp/>
        <stp>EBOND_LDN|9522021</stp>
        <stp>-20268</stp>
        <stp>RMDS</stp>
        <stp/>
        <stp/>
        <tr r="I438" s="1"/>
      </tp>
      <tp t="s">
        <v>on</v>
        <stp/>
        <stp>EBOND_LDN|8802193</stp>
        <stp>-20271</stp>
        <stp>RMDS</stp>
        <stp/>
        <stp/>
        <tr r="K964" s="1"/>
      </tp>
      <tp t="s">
        <v>0.20</v>
        <stp/>
        <stp>EBOND_LDN|8802193</stp>
        <stp>-20270</stp>
        <stp>RMDS</stp>
        <stp/>
        <stp/>
        <tr r="J964" s="1"/>
      </tp>
      <tp t="s">
        <v>on</v>
        <stp/>
        <stp>EBOND_LDN|9522021</stp>
        <stp>-20271</stp>
        <stp>RMDS</stp>
        <stp/>
        <stp/>
        <tr r="K438" s="1"/>
      </tp>
      <tp t="s">
        <v>.3</v>
        <stp/>
        <stp>EBOND_LDN|9522021</stp>
        <stp>-20270</stp>
        <stp>RMDS</stp>
        <stp/>
        <stp/>
        <tr r="J438" s="1"/>
      </tp>
      <tp t="s">
        <v>bb</v>
        <stp/>
        <stp>EBOND_LDN|9572644</stp>
        <stp>-20268</stp>
        <stp>RMDS</stp>
        <stp/>
        <stp/>
        <tr r="I1190" s="1"/>
      </tp>
      <tp t="s">
        <v>#N/A</v>
        <stp/>
        <stp>EBOND_LDN|6172964</stp>
        <stp>-20268</stp>
        <stp>RMDS</stp>
        <stp/>
        <stp/>
        <tr r="I743" s="1"/>
      </tp>
      <tp t="s">
        <v>on</v>
        <stp/>
        <stp>EBOND_LDN|9572644</stp>
        <stp>-20271</stp>
        <stp>RMDS</stp>
        <stp/>
        <stp/>
        <tr r="K1190" s="1"/>
      </tp>
      <tp t="s">
        <v>.3</v>
        <stp/>
        <stp>EBOND_LDN|9572644</stp>
        <stp>-20270</stp>
        <stp>RMDS</stp>
        <stp/>
        <stp/>
        <tr r="J1190" s="1"/>
      </tp>
      <tp t="s">
        <v>#N/A</v>
        <stp/>
        <stp>EBOND_LDN|6172964</stp>
        <stp>-20271</stp>
        <stp>RMDS</stp>
        <stp/>
        <stp/>
        <tr r="K743" s="1"/>
      </tp>
      <tp t="s">
        <v>#N/A</v>
        <stp/>
        <stp>EBOND_LDN|6172964</stp>
        <stp>-20270</stp>
        <stp>RMDS</stp>
        <stp/>
        <stp/>
        <tr r="J743" s="1"/>
      </tp>
      <tp t="s">
        <v>on</v>
        <stp/>
        <stp>EBOND_LDN|7662515</stp>
        <stp>-20271</stp>
        <stp>RMDS</stp>
        <stp/>
        <stp/>
        <tr r="K263" s="1"/>
      </tp>
      <tp t="s">
        <v>0.6</v>
        <stp/>
        <stp>EBOND_LDN|7662515</stp>
        <stp>-20270</stp>
        <stp>RMDS</stp>
        <stp/>
        <stp/>
        <tr r="J263" s="1"/>
      </tp>
      <tp t="s">
        <v>m</v>
        <stp/>
        <stp>EBOND_LDN|7662515</stp>
        <stp>-20268</stp>
        <stp>RMDS</stp>
        <stp/>
        <stp/>
        <tr r="I263" s="1"/>
      </tp>
      <tp>
        <v>0</v>
        <stp/>
        <stp>EBOND_LDN|8825809</stp>
        <stp>-18562</stp>
        <stp>RMDS</stp>
        <stp/>
        <stp/>
        <tr r="AS879" s="1"/>
      </tp>
      <tp>
        <v>0</v>
        <stp/>
        <stp>EBOND_LDN|8825809</stp>
        <stp>-18560</stp>
        <stp>RMDS</stp>
        <stp/>
        <stp/>
        <tr r="AR879" s="1"/>
      </tp>
      <tp>
        <v>47.811647094205</v>
        <stp/>
        <stp>EBOND_LDN|7995082</stp>
        <stp>-18562</stp>
        <stp>RMDS</stp>
        <stp/>
        <stp/>
        <tr r="AS460" s="1"/>
      </tp>
      <tp>
        <v>57.497130298850003</v>
        <stp/>
        <stp>EBOND_LDN|7995082</stp>
        <stp>-18560</stp>
        <stp>RMDS</stp>
        <stp/>
        <stp/>
        <tr r="AR460" s="1"/>
      </tp>
    </main>
    <main first="bloomberg.rtd">
      <tp t="s">
        <v>11/06/2014</v>
        <stp/>
        <stp>##V3_BDPV12</stp>
        <stp>XS0909369489 @bgn Corp</stp>
        <stp>LAST_UPDATE</stp>
        <stp>[AutoPrice 28.xlsm]front!R946C15</stp>
        <tr r="O946" s="1"/>
      </tp>
      <tp t="s">
        <v>11/06/2014</v>
        <stp/>
        <stp>##V3_BDPV12</stp>
        <stp>XS1001749289 @bgn Corp</stp>
        <stp>LAST_UPDATE</stp>
        <stp>[AutoPrice 28.xlsm]front!R642C15</stp>
        <tr r="O642" s="1"/>
      </tp>
      <tp t="s">
        <v>07:01:29</v>
        <stp/>
        <stp>##V3_BDPV12</stp>
        <stp>XS0994990280 @bgn Corp</stp>
        <stp>LAST_UPDATE</stp>
        <stp>[AutoPrice 28.xlsm]front!R347C15</stp>
        <tr r="O347" s="1"/>
      </tp>
      <tp t="s">
        <v>07:01:32</v>
        <stp/>
        <stp>##V3_BDPV12</stp>
        <stp>XS0417208161 @bgn Corp</stp>
        <stp>LAST_UPDATE</stp>
        <stp>[AutoPrice 28.xlsm]front!R354C15</stp>
        <tr r="O354" s="1"/>
      </tp>
      <tp t="s">
        <v>07:01:06</v>
        <stp/>
        <stp>##V3_BDPV12</stp>
        <stp>XS0416848363 @bgn Corp</stp>
        <stp>LAST_UPDATE</stp>
        <stp>[AutoPrice 28.xlsm]front!R332C15</stp>
        <tr r="O332" s="1"/>
      </tp>
      <tp t="s">
        <v>07:01:31</v>
        <stp/>
        <stp>##V3_BDPV12</stp>
        <stp>XS0418508924 @bgn Corp</stp>
        <stp>LAST_UPDATE</stp>
        <stp>[AutoPrice 28.xlsm]front!R705C15</stp>
        <tr r="O705" s="1"/>
      </tp>
      <tp t="s">
        <v>07:01:33</v>
        <stp/>
        <stp>##V3_BDPV12</stp>
        <stp>XS0991090175 @bgn Corp</stp>
        <stp>LAST_UPDATE</stp>
        <stp>[AutoPrice 28.xlsm]front!R627C15</stp>
        <tr r="O627" s="1"/>
      </tp>
      <tp t="s">
        <v>11/06/2014</v>
        <stp/>
        <stp>##V3_BDPV12</stp>
        <stp>XS1001749107 @bgn Corp</stp>
        <stp>LAST_UPDATE</stp>
        <stp>[AutoPrice 28.xlsm]front!R641C15</stp>
        <tr r="O641" s="1"/>
      </tp>
      <tp t="s">
        <v>07:01:33</v>
        <stp/>
        <stp>##V3_BDPV12</stp>
        <stp>XS1017828911 @bgn Corp</stp>
        <stp>LAST_UPDATE</stp>
        <stp>[AutoPrice 28.xlsm]front!R933C15</stp>
        <tr r="O933" s="1"/>
      </tp>
      <tp t="s">
        <v>07:01:26</v>
        <stp/>
        <stp>##V3_BDPV12</stp>
        <stp>XS0416848520 @bgn Corp</stp>
        <stp>LAST_UPDATE</stp>
        <stp>[AutoPrice 28.xlsm]front!R334C15</stp>
        <tr r="O334" s="1"/>
      </tp>
      <tp t="s">
        <v>07:01:36</v>
        <stp/>
        <stp>##V3_BDPV12</stp>
        <stp>XS0984751254 @bgn Corp</stp>
        <stp>LAST_UPDATE</stp>
        <stp>[AutoPrice 28.xlsm]front!R668C15</stp>
        <tr r="O668" s="1"/>
      </tp>
      <tp t="s">
        <v>07:01:07</v>
        <stp/>
        <stp>##V3_BDPV12</stp>
        <stp>XS0210318795 @bgn Corp</stp>
        <stp>LAST_UPDATE</stp>
        <stp>[AutoPrice 28.xlsm]front!R610C15</stp>
        <tr r="O610" s="1"/>
      </tp>
      <tp t="s">
        <v>07:01:31</v>
        <stp/>
        <stp>##V3_BDPV12</stp>
        <stp>XS0693940511 @bgn Corp</stp>
        <stp>LAST_UPDATE</stp>
        <stp>[AutoPrice 28.xlsm]front!R707C15</stp>
        <tr r="O707" s="1"/>
      </tp>
      <tp t="s">
        <v>07:01:34</v>
        <stp/>
        <stp>##V3_BDPV12</stp>
        <stp>XS0486101024 @bgn Corp</stp>
        <stp>LAST_UPDATE</stp>
        <stp>[AutoPrice 28.xlsm]front!R715C15</stp>
        <tr r="O715" s="1"/>
      </tp>
      <tp t="s">
        <v>07:01:00</v>
        <stp/>
        <stp>##V3_BDPV12</stp>
        <stp>XS0419378236 @bgn Corp</stp>
        <stp>LAST_UPDATE</stp>
        <stp>[AutoPrice 28.xlsm]front!R926C15</stp>
        <tr r="O926" s="1"/>
      </tp>
      <tp t="s">
        <v>11/06/2014</v>
        <stp/>
        <stp>##V3_BDPV12</stp>
        <stp>XS0995040051 @bgn Corp</stp>
        <stp>LAST_UPDATE</stp>
        <stp>[AutoPrice 28.xlsm]front!R913C15</stp>
        <tr r="O913" s="1"/>
      </tp>
      <tp t="s">
        <v>07:01:30</v>
        <stp/>
        <stp>##V3_BDPV12</stp>
        <stp>XS0196630270 @bgn Corp</stp>
        <stp>LAST_UPDATE</stp>
        <stp>[AutoPrice 28.xlsm]front!R979C15</stp>
        <tr r="O979" s="1"/>
      </tp>
      <tp t="s">
        <v>07:01:35</v>
        <stp/>
        <stp>##V3_BDPV12</stp>
        <stp>XS0583801997 @bgn Corp</stp>
        <stp>LAST_UPDATE</stp>
        <stp>[AutoPrice 28.xlsm]front!R761C15</stp>
        <tr r="O761" s="1"/>
      </tp>
      <tp t="s">
        <v>11/06/2014</v>
        <stp/>
        <stp>##V3_BDPV12</stp>
        <stp>XS0909359332 @bgn Corp</stp>
        <stp>LAST_UPDATE</stp>
        <stp>[AutoPrice 28.xlsm]front!R410C15</stp>
        <tr r="O410" s="1"/>
      </tp>
      <tp t="s">
        <v>07:01:39</v>
        <stp/>
        <stp>##V3_BDPV12</stp>
        <stp>XS0907289978 @bgn Corp</stp>
        <stp>LAST_UPDATE</stp>
        <stp>[AutoPrice 28.xlsm]front!R696C15</stp>
        <tr r="O696" s="1"/>
      </tp>
      <tp t="s">
        <v>11/06/2014</v>
        <stp/>
        <stp>##V3_BDPV12</stp>
        <stp>XS0895820834 @bgn Corp</stp>
        <stp>LAST_UPDATE</stp>
        <stp>[AutoPrice 28.xlsm]front!R595C15</stp>
        <tr r="O595" s="1"/>
      </tp>
      <tp t="s">
        <v>07:01:18</v>
        <stp/>
        <stp>##V3_BDPV12</stp>
        <stp>XS0412968876 @bgn Corp</stp>
        <stp>LAST_UPDATE</stp>
        <stp>[AutoPrice 28.xlsm]front!R307C15</stp>
        <tr r="O307" s="1"/>
      </tp>
      <tp t="s">
        <v>07:01:21</v>
        <stp/>
        <stp>##V3_BDPV12</stp>
        <stp>XS0818948928 @bgn Corp</stp>
        <stp>LAST_UPDATE</stp>
        <stp>[AutoPrice 28.xlsm]front!R893C15</stp>
        <tr r="O893" s="1"/>
      </tp>
      <tp t="s">
        <v>07:01:37</v>
        <stp/>
        <stp>##V3_BDPV12</stp>
        <stp>XS0409749206 @bgn Corp</stp>
        <stp>LAST_UPDATE</stp>
        <stp>[AutoPrice 28.xlsm]front!R244C15</stp>
        <tr r="O244" s="1"/>
      </tp>
      <tp t="s">
        <v>07:01:42</v>
        <stp/>
        <stp>##V3_BDPV12</stp>
        <stp>XS0699330097 @bgn Corp</stp>
        <stp>LAST_UPDATE</stp>
        <stp>[AutoPrice 28.xlsm]front!R275C15</stp>
        <tr r="O275" s="1"/>
      </tp>
      <tp t="s">
        <v>#N/A Real Time</v>
        <stp/>
        <stp>##V3_BDPV12</stp>
        <stp>USN77616AA34 @CBKG Corp</stp>
        <stp>ask</stp>
        <stp>[AutoPrice 28.xlsm]front!R1122C13</stp>
        <tr r="M1122" s="1"/>
      </tp>
      <tp t="s">
        <v>11/06/2014</v>
        <stp/>
        <stp>##V3_BDPV12</stp>
        <stp>USG0446NAF18 @bval Corp</stp>
        <stp>LAST_UPDATE</stp>
        <stp>[AutoPrice 28.xlsm]front!R907C15</stp>
        <tr r="O907" s="1"/>
      </tp>
      <tp>
        <v>112.295</v>
        <stp/>
        <stp>##V3_BDPV12</stp>
        <stp>XS0305188533 @cbbt Corp</stp>
        <stp>LAST_PRICE</stp>
        <stp>[AutoPrice 28.xlsm]front!R957C16</stp>
        <tr r="P957" s="1"/>
      </tp>
      <tp t="s">
        <v>RENAUL</v>
        <stp/>
        <stp>##V3_BDPV12</stp>
        <stp>US749343AB54 Corp</stp>
        <stp>ticker</stp>
        <stp>[AutoPrice 28.xlsm]front!R854C4</stp>
        <tr r="D854" s="1"/>
      </tp>
      <tp>
        <v>102.221</v>
        <stp/>
        <stp>##V3_BDPV12</stp>
        <stp>FR0011798115 @bgn Corp</stp>
        <stp>LAST_PRICE</stp>
        <stp>[AutoPrice 28.xlsm]front!R573C16</stp>
        <tr r="P573" s="1"/>
      </tp>
      <tp>
        <v>-879.33531387947335</v>
        <stp/>
        <stp>##V3_BDPV12</stp>
        <stp>DE000A0Z12Y2 @bval  Corp</stp>
        <stp>asset_swap_spd_mid</stp>
        <stp>[AutoPrice 28.xlsm]front!R1018C40</stp>
        <tr r="AN1018" s="1"/>
      </tp>
      <tp>
        <v>107.84099999999999</v>
        <stp/>
        <stp>##V3_BDPV12</stp>
        <stp>BE0002189554 @bgn Corp</stp>
        <stp>LAST_PRICE</stp>
        <stp>[AutoPrice 28.xlsm]front!R475C16</stp>
        <tr r="P475" s="1"/>
      </tp>
      <tp t="s">
        <v>RENAUL</v>
        <stp/>
        <stp>##V3_BDPV12</stp>
        <stp>US749343AD11 Corp</stp>
        <stp>ticker</stp>
        <stp>[AutoPrice 28.xlsm]front!R862C4</stp>
        <tr r="D862" s="1"/>
      </tp>
      <tp>
        <v>109.435</v>
        <stp/>
        <stp>##V3_BDPV12</stp>
        <stp>FR0010850719 @bgn Corp</stp>
        <stp>LAST_PRICE</stp>
        <stp>[AutoPrice 28.xlsm]front!R445C16</stp>
        <tr r="P445" s="1"/>
      </tp>
      <tp>
        <v>232.56286497558568</v>
        <stp/>
        <stp>##V3_BDPV12</stp>
        <stp>USF2893TAM83 @bgn  Corp</stp>
        <stp>asset_swap_spd_mid</stp>
        <stp>[AutoPrice 28.xlsm]front!R1235C40</stp>
        <tr r="AN1235" s="1"/>
      </tp>
      <tp>
        <v>123.39700000000001</v>
        <stp/>
        <stp>##V3_BDPV12</stp>
        <stp>FR0010746008 @bgn Corp</stp>
        <stp>LAST_PRICE</stp>
        <stp>[AutoPrice 28.xlsm]front!R397C16</stp>
        <tr r="P397" s="1"/>
      </tp>
      <tp>
        <v>4.8109338309167526</v>
        <stp/>
        <stp>##V3_BDPV12</stp>
        <stp>DE000A1MA9K8 @bgn  Corp</stp>
        <stp>risk_mid</stp>
        <stp>[AutoPrice 28.xlsm]front!R534C36</stp>
        <tr r="AJ534" s="1"/>
      </tp>
      <tp>
        <v>106.902</v>
        <stp/>
        <stp>##V3_BDPV12</stp>
        <stp>FR0010952739 @bgn Corp</stp>
        <stp>LAST_PRICE</stp>
        <stp>[AutoPrice 28.xlsm]front!R284C16</stp>
        <tr r="P284" s="1"/>
      </tp>
      <tp t="s">
        <v>VW</v>
        <stp/>
        <stp>##V3_BDPV12</stp>
        <stp>US928670AK49 Corp</stp>
        <stp>ticker</stp>
        <stp>[AutoPrice 28.xlsm]front!R888C4</stp>
        <tr r="D888" s="1"/>
      </tp>
      <tp>
        <v>105.1</v>
        <stp/>
        <stp>##V3_BDPV12</stp>
        <stp>BE6243180666 @bgn Corp</stp>
        <stp>LAST_PRICE</stp>
        <stp>[AutoPrice 28.xlsm]front!R375C16</stp>
        <tr r="P375" s="1"/>
      </tp>
      <tp>
        <v>126.246</v>
        <stp/>
        <stp>##V3_BDPV12</stp>
        <stp>FR0010750489 @bgn Corp</stp>
        <stp>LAST_PRICE</stp>
        <stp>[AutoPrice 28.xlsm]front!R365C16</stp>
        <tr r="P365" s="1"/>
      </tp>
      <tp>
        <v>106.80200000000001</v>
        <stp/>
        <stp>##V3_BDPV12</stp>
        <stp>XS0981442931 @bgn Corp</stp>
        <stp>LAST_PRICE</stp>
        <stp>[AutoPrice 28.xlsm]front!R945C16</stp>
        <tr r="P945" s="1"/>
      </tp>
      <tp>
        <v>100.384</v>
        <stp/>
        <stp>##V3_BDPV12</stp>
        <stp>XS0433216339 @bgn Corp</stp>
        <stp>LAST_PRICE</stp>
        <stp>[AutoPrice 28.xlsm]front!R601C16</stp>
        <tr r="P601" s="1"/>
      </tp>
      <tp>
        <v>104.80500000000001</v>
        <stp/>
        <stp>##V3_BDPV12</stp>
        <stp>XS0881362502 @bgn Corp</stp>
        <stp>LAST_PRICE</stp>
        <stp>[AutoPrice 28.xlsm]front!R875C16</stp>
        <tr r="P875" s="1"/>
      </tp>
      <tp>
        <v>102.483</v>
        <stp/>
        <stp>##V3_BDPV12</stp>
        <stp>XS0628597683 @bgn Corp</stp>
        <stp>LAST_PRICE</stp>
        <stp>[AutoPrice 28.xlsm]front!R798C16</stp>
        <tr r="P798" s="1"/>
      </tp>
      <tp>
        <v>100.28</v>
        <stp/>
        <stp>##V3_BDPV12</stp>
        <stp>XS0674821748 @bgn Corp</stp>
        <stp>LAST_PRICE</stp>
        <stp>[AutoPrice 28.xlsm]front!R757C16</stp>
        <tr r="P757" s="1"/>
      </tp>
      <tp>
        <v>105.129</v>
        <stp/>
        <stp>##V3_BDPV12</stp>
        <stp>XS0995040051 @bgn Corp</stp>
        <stp>LAST_PRICE</stp>
        <stp>[AutoPrice 28.xlsm]front!R913C16</stp>
        <tr r="P913" s="1"/>
      </tp>
      <tp>
        <v>114.679</v>
        <stp/>
        <stp>##V3_BDPV12</stp>
        <stp>XS0629937409 @bgn Corp</stp>
        <stp>LAST_PRICE</stp>
        <stp>[AutoPrice 28.xlsm]front!R278C16</stp>
        <tr r="P278" s="1"/>
      </tp>
      <tp>
        <v>99.9</v>
        <stp/>
        <stp>##V3_BDPV12</stp>
        <stp>XS1077584024 @bgn Corp</stp>
        <stp>LAST_PRICE</stp>
        <stp>[AutoPrice 28.xlsm]front!R575C16</stp>
        <tr r="P575" s="1"/>
      </tp>
      <tp>
        <v>105.14100000000001</v>
        <stp/>
        <stp>##V3_BDPV12</stp>
        <stp>XS1045386494 @bgn Corp</stp>
        <stp>LAST_PRICE</stp>
        <stp>[AutoPrice 28.xlsm]front!R472C16</stp>
        <tr r="P472" s="1"/>
      </tp>
      <tp>
        <v>107.935</v>
        <stp/>
        <stp>##V3_BDPV12</stp>
        <stp>XS0548805299 @bgn Corp</stp>
        <stp>LAST_PRICE</stp>
        <stp>[AutoPrice 28.xlsm]front!R434C16</stp>
        <tr r="P434" s="1"/>
      </tp>
      <tp>
        <v>105.259</v>
        <stp/>
        <stp>##V3_BDPV12</stp>
        <stp>XS1013955379 @bgn Corp</stp>
        <stp>LAST_PRICE</stp>
        <stp>[AutoPrice 28.xlsm]front!R181C16</stp>
        <tr r="P181" s="1"/>
      </tp>
      <tp>
        <v>102.074</v>
        <stp/>
        <stp>##V3_BDPV12</stp>
        <stp>XS0825855751 @bgn Corp</stp>
        <stp>LAST_PRICE</stp>
        <stp>[AutoPrice 28.xlsm]front!R279C16</stp>
        <tr r="P279" s="1"/>
      </tp>
      <tp>
        <v>106.253</v>
        <stp/>
        <stp>##V3_BDPV12</stp>
        <stp>XS0787527349 @bgn Corp</stp>
        <stp>LAST_PRICE</stp>
        <stp>[AutoPrice 28.xlsm]front!R558C16</stp>
        <tr r="P558" s="1"/>
      </tp>
      <tp>
        <v>108.36799999999999</v>
        <stp/>
        <stp>##V3_BDPV12</stp>
        <stp>XS0999667263 @bgn Corp</stp>
        <stp>LAST_PRICE</stp>
        <stp>[AutoPrice 28.xlsm]front!R720C16</stp>
        <tr r="P720" s="1"/>
      </tp>
      <tp>
        <v>101.833</v>
        <stp/>
        <stp>##V3_BDPV12</stp>
        <stp>XS0995039806 @bgn Corp</stp>
        <stp>LAST_PRICE</stp>
        <stp>[AutoPrice 28.xlsm]front!R909C16</stp>
        <tr r="P909" s="1"/>
      </tp>
      <tp>
        <v>99.025000000000006</v>
        <stp/>
        <stp>##V3_BDPV12</stp>
        <stp>XS0794224369 @bgn Corp</stp>
        <stp>LAST_PRICE</stp>
        <stp>[AutoPrice 28.xlsm]front!R466C16</stp>
        <tr r="P466" s="1"/>
      </tp>
      <tp>
        <v>102.411</v>
        <stp/>
        <stp>##V3_BDPV12</stp>
        <stp>XS0576107519 @bgn Corp</stp>
        <stp>LAST_PRICE</stp>
        <stp>[AutoPrice 28.xlsm]front!R882C16</stp>
        <tr r="P882" s="1"/>
      </tp>
      <tp>
        <v>109.2</v>
        <stp/>
        <stp>##V3_BDPV12</stp>
        <stp>XS0409318309 @bgn Corp</stp>
        <stp>LAST_PRICE</stp>
        <stp>[AutoPrice 28.xlsm]front!R718C16</stp>
        <tr r="P718" s="1"/>
      </tp>
      <tp>
        <v>108.069</v>
        <stp/>
        <stp>##V3_BDPV12</stp>
        <stp>XS0897406814 @bgn Corp</stp>
        <stp>LAST_PRICE</stp>
        <stp>[AutoPrice 28.xlsm]front!R153C16</stp>
        <tr r="P153" s="1"/>
      </tp>
      <tp>
        <v>105.75700000000001</v>
        <stp/>
        <stp>##V3_BDPV12</stp>
        <stp>XS0843328526 @bgn Corp</stp>
        <stp>LAST_PRICE</stp>
        <stp>[AutoPrice 28.xlsm]front!R168C16</stp>
        <tr r="P168" s="1"/>
      </tp>
      <tp>
        <v>106.134</v>
        <stp/>
        <stp>##V3_BDPV12</stp>
        <stp>XS0478802548 @bgn Corp</stp>
        <stp>LAST_PRICE</stp>
        <stp>[AutoPrice 28.xlsm]front!R964C16</stp>
        <tr r="P964" s="1"/>
      </tp>
      <tp>
        <v>102.96</v>
        <stp/>
        <stp>##V3_BDPV12</stp>
        <stp>XS0329479728 @bgn Corp</stp>
        <stp>LAST_PRICE</stp>
        <stp>[AutoPrice 28.xlsm]front!R753C16</stp>
        <tr r="P753" s="1"/>
      </tp>
    </main>
    <main first="connect.rtdsub">
      <tp>
        <v>38.468834558432</v>
        <stp/>
        <stp>EBOND_LDN|8328098</stp>
        <stp>-18560</stp>
        <stp>RMDS</stp>
        <stp/>
        <stp/>
        <tr r="AR183" s="1"/>
      </tp>
      <tp>
        <v>20.081068208961</v>
        <stp/>
        <stp>EBOND_LDN|8328098</stp>
        <stp>-18562</stp>
        <stp>RMDS</stp>
        <stp/>
        <stp/>
        <tr r="AS183" s="1"/>
      </tp>
      <tp>
        <v>3.2729231796609999</v>
        <stp/>
        <stp>EBOND_LDN|8599343</stp>
        <stp>-18562</stp>
        <stp>RMDS</stp>
        <stp/>
        <stp/>
        <tr r="AS1092" s="1"/>
      </tp>
      <tp>
        <v>56.817463709647001</v>
        <stp/>
        <stp>EBOND_LDN|8599343</stp>
        <stp>-18560</stp>
        <stp>RMDS</stp>
        <stp/>
        <stp/>
        <tr r="AR1092" s="1"/>
      </tp>
      <tp>
        <v>102.07882635084</v>
        <stp/>
        <stp>EBOND_LDN|9639819</stp>
        <stp>-18560</stp>
        <stp>RMDS</stp>
        <stp/>
        <stp/>
        <tr r="AR467" s="1"/>
      </tp>
      <tp>
        <v>94.345932362973997</v>
        <stp/>
        <stp>EBOND_LDN|9639819</stp>
        <stp>-18562</stp>
        <stp>RMDS</stp>
        <stp/>
        <stp/>
        <tr r="AS467" s="1"/>
      </tp>
      <tp>
        <v>97.887514216311004</v>
        <stp/>
        <stp>EBOND_LDN|4439049</stp>
        <stp>-18562</stp>
        <stp>RMDS</stp>
        <stp/>
        <stp/>
        <tr r="AS981" s="1"/>
      </tp>
      <tp>
        <v>125.447054306929</v>
        <stp/>
        <stp>EBOND_LDN|4439049</stp>
        <stp>-18560</stp>
        <stp>RMDS</stp>
        <stp/>
        <stp/>
        <tr r="AR981" s="1"/>
      </tp>
    </main>
    <main first="bloomberg.rtd">
      <tp>
        <v>105.38500000000001</v>
        <stp/>
        <stp>##V3_BDPV12</stp>
        <stp>USF2893TAM83 @CBKG Corp</stp>
        <stp>ask</stp>
        <stp>[AutoPrice 28.xlsm]front!R1235C13</stp>
        <tr r="M1235" s="1"/>
      </tp>
    </main>
    <main first="connect.rtdsub">
      <tp t="s">
        <v>on</v>
        <stp/>
        <stp>EBOND_LDN|8909682</stp>
        <stp>-20271</stp>
        <stp>RMDS</stp>
        <stp/>
        <stp/>
        <tr r="K65" s="1"/>
      </tp>
      <tp t="s">
        <v>.26</v>
        <stp/>
        <stp>EBOND_LDN|8909682</stp>
        <stp>-20270</stp>
        <stp>RMDS</stp>
        <stp/>
        <stp/>
        <tr r="J65" s="1"/>
      </tp>
      <tp t="s">
        <v>b</v>
        <stp/>
        <stp>EBOND_LDN|8909682</stp>
        <stp>-20268</stp>
        <stp>RMDS</stp>
        <stp/>
        <stp/>
        <tr r="I65" s="1"/>
      </tp>
    </main>
    <main first="bloomberg.rtd">
      <tp t="s">
        <v>#N/A Real Time</v>
        <stp/>
        <stp>##V3_BDPV12</stp>
        <stp>US749343AB54 @CBKG Corp</stp>
        <stp>bid</stp>
        <stp>[AutoPrice 28.xlsm]front!R854C12</stp>
        <tr r="L854" s="1"/>
      </tp>
    </main>
    <main first="connect.rtdsub">
      <tp t="s">
        <v>m</v>
        <stp/>
        <stp>EBOND_LDN|9018013</stp>
        <stp>-20268</stp>
        <stp>RMDS</stp>
        <stp/>
        <stp/>
        <tr r="I736" s="1"/>
      </tp>
      <tp t="s">
        <v>on</v>
        <stp/>
        <stp>EBOND_LDN|9018013</stp>
        <stp>-20271</stp>
        <stp>RMDS</stp>
        <stp/>
        <stp/>
        <tr r="K736" s="1"/>
      </tp>
      <tp t="s">
        <v>.25</v>
        <stp/>
        <stp>EBOND_LDN|9018013</stp>
        <stp>-20270</stp>
        <stp>RMDS</stp>
        <stp/>
        <stp/>
        <tr r="J736" s="1"/>
      </tp>
      <tp t="s">
        <v>m</v>
        <stp/>
        <stp>EBOND_LDN|3528690</stp>
        <stp>-20268</stp>
        <stp>RMDS</stp>
        <stp/>
        <stp/>
        <tr r="I719" s="1"/>
      </tp>
      <tp t="s">
        <v>.25</v>
        <stp/>
        <stp>EBOND_LDN|3528690</stp>
        <stp>-20270</stp>
        <stp>RMDS</stp>
        <stp/>
        <stp/>
        <tr r="J719" s="1"/>
      </tp>
      <tp t="s">
        <v>on</v>
        <stp/>
        <stp>EBOND_LDN|3528690</stp>
        <stp>-20271</stp>
        <stp>RMDS</stp>
        <stp/>
        <stp/>
        <tr r="K719" s="1"/>
      </tp>
      <tp t="s">
        <v>on</v>
        <stp/>
        <stp>EBOND_LDN|8345006</stp>
        <stp>-20271</stp>
        <stp>RMDS</stp>
        <stp/>
        <stp/>
        <tr r="K386" s="1"/>
      </tp>
      <tp t="s">
        <v>.08</v>
        <stp/>
        <stp>EBOND_LDN|8345006</stp>
        <stp>-20270</stp>
        <stp>RMDS</stp>
        <stp/>
        <stp/>
        <tr r="J386" s="1"/>
      </tp>
      <tp>
        <v>107.408523762417</v>
        <stp/>
        <stp>EBOND_LDN|9282092</stp>
        <stp>-18560</stp>
        <stp>RMDS</stp>
        <stp/>
        <stp/>
        <tr r="AR367" s="1"/>
      </tp>
      <tp>
        <v>95.613200508839995</v>
        <stp/>
        <stp>EBOND_LDN|9282092</stp>
        <stp>-18562</stp>
        <stp>RMDS</stp>
        <stp/>
        <stp/>
        <tr r="AS367" s="1"/>
      </tp>
      <tp t="s">
        <v>m</v>
        <stp/>
        <stp>EBOND_LDN|8345006</stp>
        <stp>-20268</stp>
        <stp>RMDS</stp>
        <stp/>
        <stp/>
        <tr r="I386" s="1"/>
      </tp>
      <tp>
        <v>37.189493289537999</v>
        <stp/>
        <stp>EBOND_LDN|9482702</stp>
        <stp>-18562</stp>
        <stp>RMDS</stp>
        <stp/>
        <stp/>
        <tr r="AS14" s="1"/>
      </tp>
      <tp>
        <v>44.985229737585001</v>
        <stp/>
        <stp>EBOND_LDN|9482702</stp>
        <stp>-18560</stp>
        <stp>RMDS</stp>
        <stp/>
        <stp/>
        <tr r="AR14" s="1"/>
      </tp>
      <tp t="s">
        <v>on</v>
        <stp/>
        <stp>EBOND_LDN|5075935</stp>
        <stp>-20271</stp>
        <stp>RMDS</stp>
        <stp/>
        <stp/>
        <tr r="K1247" s="1"/>
      </tp>
      <tp t="s">
        <v>.5</v>
        <stp/>
        <stp>EBOND_LDN|5075935</stp>
        <stp>-20270</stp>
        <stp>RMDS</stp>
        <stp/>
        <stp/>
        <tr r="J1247" s="1"/>
      </tp>
      <tp t="s">
        <v>b</v>
        <stp/>
        <stp>EBOND_LDN|5075935</stp>
        <stp>-20268</stp>
        <stp>RMDS</stp>
        <stp/>
        <stp/>
        <tr r="I1247" s="1"/>
      </tp>
      <tp t="s">
        <v>on</v>
        <stp/>
        <stp>EBOND_LDN|7945526</stp>
        <stp>-20271</stp>
        <stp>RMDS</stp>
        <stp/>
        <stp/>
        <tr r="K674" s="1"/>
      </tp>
      <tp t="s">
        <v>.2</v>
        <stp/>
        <stp>EBOND_LDN|7945526</stp>
        <stp>-20270</stp>
        <stp>RMDS</stp>
        <stp/>
        <stp/>
        <tr r="J674" s="1"/>
      </tp>
      <tp t="s">
        <v>b</v>
        <stp/>
        <stp>EBOND_LDN|2015163</stp>
        <stp>-20268</stp>
        <stp>RMDS</stp>
        <stp/>
        <stp/>
        <tr r="I606" s="1"/>
      </tp>
      <tp t="s">
        <v>b</v>
        <stp/>
        <stp>EBOND_LDN|7945526</stp>
        <stp>-20268</stp>
        <stp>RMDS</stp>
        <stp/>
        <stp/>
        <tr r="I674" s="1"/>
      </tp>
      <tp t="s">
        <v>.5</v>
        <stp/>
        <stp>EBOND_LDN|2015163</stp>
        <stp>-20270</stp>
        <stp>RMDS</stp>
        <stp/>
        <stp/>
        <tr r="J606" s="1"/>
      </tp>
      <tp t="s">
        <v>on</v>
        <stp/>
        <stp>EBOND_LDN|2015163</stp>
        <stp>-20271</stp>
        <stp>RMDS</stp>
        <stp/>
        <stp/>
        <tr r="K606" s="1"/>
      </tp>
      <tp t="s">
        <v>on</v>
        <stp/>
        <stp>EBOND_LDN|6975065</stp>
        <stp>-20271</stp>
        <stp>RMDS</stp>
        <stp/>
        <stp/>
        <tr r="K499" s="1"/>
      </tp>
      <tp t="s">
        <v>.3</v>
        <stp/>
        <stp>EBOND_LDN|6975065</stp>
        <stp>-20270</stp>
        <stp>RMDS</stp>
        <stp/>
        <stp/>
        <tr r="J499" s="1"/>
      </tp>
      <tp t="s">
        <v>b</v>
        <stp/>
        <stp>EBOND_LDN|6975065</stp>
        <stp>-20268</stp>
        <stp>RMDS</stp>
        <stp/>
        <stp/>
        <tr r="I499" s="1"/>
      </tp>
      <tp t="s">
        <v>1.0</v>
        <stp/>
        <stp>EBOND_LDN|2304852</stp>
        <stp>-20270</stp>
        <stp>RMDS</stp>
        <stp/>
        <stp/>
        <tr r="J840" s="1"/>
      </tp>
      <tp t="s">
        <v>on</v>
        <stp/>
        <stp>EBOND_LDN|2304852</stp>
        <stp>-20271</stp>
        <stp>RMDS</stp>
        <stp/>
        <stp/>
        <tr r="K840" s="1"/>
      </tp>
      <tp t="s">
        <v>m</v>
        <stp/>
        <stp>EBOND_LDN|2304852</stp>
        <stp>-20268</stp>
        <stp>RMDS</stp>
        <stp/>
        <stp/>
        <tr r="I840" s="1"/>
      </tp>
      <tp t="s">
        <v>#N/A</v>
        <stp/>
        <stp>EBOND_LDN|8214733</stp>
        <stp>-20268</stp>
        <stp>RMDS</stp>
        <stp/>
        <stp/>
        <tr r="I433" s="1"/>
      </tp>
      <tp t="s">
        <v>#N/A</v>
        <stp/>
        <stp>EBOND_LDN|8214733</stp>
        <stp>-20271</stp>
        <stp>RMDS</stp>
        <stp/>
        <stp/>
        <tr r="K433" s="1"/>
      </tp>
      <tp t="s">
        <v>#N/A</v>
        <stp/>
        <stp>EBOND_LDN|8214733</stp>
        <stp>-20270</stp>
        <stp>RMDS</stp>
        <stp/>
        <stp/>
        <tr r="J433" s="1"/>
      </tp>
      <tp t="s">
        <v>.25</v>
        <stp/>
        <stp>EBOND_LDN|5814943</stp>
        <stp>-20270</stp>
        <stp>RMDS</stp>
        <stp/>
        <stp/>
        <tr r="J1206" s="1"/>
      </tp>
      <tp t="s">
        <v>on</v>
        <stp/>
        <stp>EBOND_LDN|5814943</stp>
        <stp>-20271</stp>
        <stp>RMDS</stp>
        <stp/>
        <stp/>
        <tr r="K1206" s="1"/>
      </tp>
      <tp>
        <v>93.741457603916999</v>
        <stp/>
        <stp>EBOND_LDN|8833499</stp>
        <stp>-18562</stp>
        <stp>RMDS</stp>
        <stp/>
        <stp/>
        <tr r="AS1045" s="1"/>
      </tp>
      <tp>
        <v>104.749061944544</v>
        <stp/>
        <stp>EBOND_LDN|8833499</stp>
        <stp>-18560</stp>
        <stp>RMDS</stp>
        <stp/>
        <stp/>
        <tr r="AR1045" s="1"/>
      </tp>
      <tp t="s">
        <v>bb</v>
        <stp/>
        <stp>EBOND_LDN|5814943</stp>
        <stp>-20268</stp>
        <stp>RMDS</stp>
        <stp/>
        <stp/>
        <tr r="I1206" s="1"/>
      </tp>
      <tp t="s">
        <v>b</v>
        <stp/>
        <stp>EBOND_LDN|2204192</stp>
        <stp>-20268</stp>
        <stp>RMDS</stp>
        <stp/>
        <stp/>
        <tr r="I896" s="1"/>
      </tp>
      <tp t="s">
        <v>on</v>
        <stp/>
        <stp>EBOND_LDN|2204192</stp>
        <stp>-20271</stp>
        <stp>RMDS</stp>
        <stp/>
        <stp/>
        <tr r="K896" s="1"/>
      </tp>
      <tp t="s">
        <v>0.2</v>
        <stp/>
        <stp>EBOND_LDN|2204192</stp>
        <stp>-20270</stp>
        <stp>RMDS</stp>
        <stp/>
        <stp/>
        <tr r="J896" s="1"/>
      </tp>
      <tp t="s">
        <v>.5</v>
        <stp/>
        <stp>EBOND_LDN|8314853</stp>
        <stp>-20270</stp>
        <stp>RMDS</stp>
        <stp/>
        <stp/>
        <tr r="J1224" s="1"/>
      </tp>
      <tp t="s">
        <v>on</v>
        <stp/>
        <stp>EBOND_LDN|8314853</stp>
        <stp>-20271</stp>
        <stp>RMDS</stp>
        <stp/>
        <stp/>
        <tr r="K1224" s="1"/>
      </tp>
      <tp t="s">
        <v>b</v>
        <stp/>
        <stp>EBOND_LDN|8314853</stp>
        <stp>-20268</stp>
        <stp>RMDS</stp>
        <stp/>
        <stp/>
        <tr r="I1224" s="1"/>
      </tp>
      <tp t="s">
        <v>b</v>
        <stp/>
        <stp>EBOND_LDN|8237361</stp>
        <stp>-20268</stp>
        <stp>RMDS</stp>
        <stp/>
        <stp/>
        <tr r="I198" s="1"/>
      </tp>
      <tp t="s">
        <v>.45</v>
        <stp/>
        <stp>EBOND_LDN|8237361</stp>
        <stp>-20270</stp>
        <stp>RMDS</stp>
        <stp/>
        <stp/>
        <tr r="J198" s="1"/>
      </tp>
      <tp t="s">
        <v>on</v>
        <stp/>
        <stp>EBOND_LDN|8237361</stp>
        <stp>-20271</stp>
        <stp>RMDS</stp>
        <stp/>
        <stp/>
        <tr r="K198" s="1"/>
      </tp>
      <tp t="s">
        <v>on</v>
        <stp/>
        <stp>EBOND_LDN|8817093</stp>
        <stp>-20271</stp>
        <stp>RMDS</stp>
        <stp/>
        <stp/>
        <tr r="K189" s="1"/>
      </tp>
      <tp t="s">
        <v>1</v>
        <stp/>
        <stp>EBOND_LDN|8817093</stp>
        <stp>-20270</stp>
        <stp>RMDS</stp>
        <stp/>
        <stp/>
        <tr r="J189" s="1"/>
      </tp>
      <tp>
        <v>88.379030735512998</v>
        <stp/>
        <stp>EBOND_LDN|8980152</stp>
        <stp>-18562</stp>
        <stp>RMDS</stp>
        <stp/>
        <stp/>
        <tr r="AS956" s="1"/>
      </tp>
      <tp>
        <v>103.748922233423</v>
        <stp/>
        <stp>EBOND_LDN|8980152</stp>
        <stp>-18560</stp>
        <stp>RMDS</stp>
        <stp/>
        <stp/>
        <tr r="AR956" s="1"/>
      </tp>
      <tp t="s">
        <v>m</v>
        <stp/>
        <stp>EBOND_LDN|8817093</stp>
        <stp>-20268</stp>
        <stp>RMDS</stp>
        <stp/>
        <stp/>
        <tr r="I189" s="1"/>
      </tp>
      <tp>
        <v>81.398327264884003</v>
        <stp/>
        <stp>EBOND_LDN|7720918</stp>
        <stp>-18560</stp>
        <stp>RMDS</stp>
        <stp/>
        <stp/>
        <tr r="AR356" s="1"/>
      </tp>
      <tp>
        <v>71.794749189271002</v>
        <stp/>
        <stp>EBOND_LDN|7720918</stp>
        <stp>-18562</stp>
        <stp>RMDS</stp>
        <stp/>
        <stp/>
        <tr r="AS356" s="1"/>
      </tp>
      <tp t="s">
        <v>on</v>
        <stp/>
        <stp>EBOND_LDN|6417013</stp>
        <stp>-20271</stp>
        <stp>RMDS</stp>
        <stp/>
        <stp/>
        <tr r="K44" s="1"/>
      </tp>
      <tp t="s">
        <v>1</v>
        <stp/>
        <stp>EBOND_LDN|6417013</stp>
        <stp>-20270</stp>
        <stp>RMDS</stp>
        <stp/>
        <stp/>
        <tr r="J44" s="1"/>
      </tp>
      <tp>
        <v>49.392764345948002</v>
        <stp/>
        <stp>EBOND_LDN|3830509</stp>
        <stp>-18562</stp>
        <stp>RMDS</stp>
        <stp/>
        <stp/>
        <tr r="AS151" s="1"/>
      </tp>
      <tp>
        <v>147.500212977567</v>
        <stp/>
        <stp>EBOND_LDN|3830509</stp>
        <stp>-18560</stp>
        <stp>RMDS</stp>
        <stp/>
        <stp/>
        <tr r="AR151" s="1"/>
      </tp>
      <tp t="s">
        <v>b</v>
        <stp/>
        <stp>EBOND_LDN|6417013</stp>
        <stp>-20268</stp>
        <stp>RMDS</stp>
        <stp/>
        <stp/>
        <tr r="I44" s="1"/>
      </tp>
      <tp>
        <v>-27.747034952578002</v>
        <stp/>
        <stp>EBOND_LDN|8381372</stp>
        <stp>-18562</stp>
        <stp>RMDS</stp>
        <stp/>
        <stp/>
        <tr r="AS8" s="1"/>
      </tp>
      <tp>
        <v>53.317878638158</v>
        <stp/>
        <stp>EBOND_LDN|8381372</stp>
        <stp>-18560</stp>
        <stp>RMDS</stp>
        <stp/>
        <stp/>
        <tr r="AR8" s="1"/>
      </tp>
      <tp t="s">
        <v>bb</v>
        <stp/>
        <stp>EBOND_LDN|8306792</stp>
        <stp>-20268</stp>
        <stp>RMDS</stp>
        <stp/>
        <stp/>
        <tr r="I238" s="1"/>
      </tp>
      <tp t="s">
        <v>0.1</v>
        <stp/>
        <stp>EBOND_LDN|8306792</stp>
        <stp>-20270</stp>
        <stp>RMDS</stp>
        <stp/>
        <stp/>
        <tr r="J238" s="1"/>
      </tp>
      <tp t="s">
        <v>on</v>
        <stp/>
        <stp>EBOND_LDN|8306792</stp>
        <stp>-20271</stp>
        <stp>RMDS</stp>
        <stp/>
        <stp/>
        <tr r="K238" s="1"/>
      </tp>
      <tp t="s">
        <v>on</v>
        <stp/>
        <stp>EBOND_LDN|6006472</stp>
        <stp>-20271</stp>
        <stp>RMDS</stp>
        <stp/>
        <stp/>
        <tr r="K138" s="1"/>
      </tp>
      <tp t="s">
        <v>1</v>
        <stp/>
        <stp>EBOND_LDN|6006472</stp>
        <stp>-20270</stp>
        <stp>RMDS</stp>
        <stp/>
        <stp/>
        <tr r="J138" s="1"/>
      </tp>
      <tp t="s">
        <v>ss</v>
        <stp/>
        <stp>EBOND_LDN|5056667</stp>
        <stp>-20268</stp>
        <stp>RMDS</stp>
        <stp/>
        <stp/>
        <tr r="I109" s="1"/>
      </tp>
      <tp t="s">
        <v>1</v>
        <stp/>
        <stp>EBOND_LDN|5056667</stp>
        <stp>-20270</stp>
        <stp>RMDS</stp>
        <stp/>
        <stp/>
        <tr r="J109" s="1"/>
      </tp>
      <tp t="s">
        <v>on</v>
        <stp/>
        <stp>EBOND_LDN|5056667</stp>
        <stp>-20271</stp>
        <stp>RMDS</stp>
        <stp/>
        <stp/>
        <tr r="K109" s="1"/>
      </tp>
      <tp t="s">
        <v>m</v>
        <stp/>
        <stp>EBOND_LDN|6006472</stp>
        <stp>-20268</stp>
        <stp>RMDS</stp>
        <stp/>
        <stp/>
        <tr r="I138" s="1"/>
      </tp>
      <tp t="s">
        <v>on</v>
        <stp/>
        <stp>EBOND_LDN|2256297</stp>
        <stp>-20271</stp>
        <stp>RMDS</stp>
        <stp/>
        <stp/>
        <tr r="K315" s="1"/>
      </tp>
      <tp t="s">
        <v>0.5</v>
        <stp/>
        <stp>EBOND_LDN|2256297</stp>
        <stp>-20270</stp>
        <stp>RMDS</stp>
        <stp/>
        <stp/>
        <tr r="J315" s="1"/>
      </tp>
      <tp t="s">
        <v>m</v>
        <stp/>
        <stp>EBOND_LDN|2256297</stp>
        <stp>-20268</stp>
        <stp>RMDS</stp>
        <stp/>
        <stp/>
        <tr r="I315" s="1"/>
      </tp>
      <tp t="s">
        <v>on</v>
        <stp/>
        <stp>EBOND_LDN|2016653</stp>
        <stp>-20271</stp>
        <stp>RMDS</stp>
        <stp/>
        <stp/>
        <tr r="K603" s="1"/>
      </tp>
      <tp t="s">
        <v>.25</v>
        <stp/>
        <stp>EBOND_LDN|2016653</stp>
        <stp>-20270</stp>
        <stp>RMDS</stp>
        <stp/>
        <stp/>
        <tr r="J603" s="1"/>
      </tp>
      <tp>
        <v>309.82648663718999</v>
        <stp/>
        <stp>EBOND_LDN|3581632</stp>
        <stp>-18560</stp>
        <stp>RMDS</stp>
        <stp/>
        <stp/>
        <tr r="AR90" s="1"/>
      </tp>
      <tp>
        <v>207.37921961137599</v>
        <stp/>
        <stp>EBOND_LDN|3581632</stp>
        <stp>-18562</stp>
        <stp>RMDS</stp>
        <stp/>
        <stp/>
        <tr r="AS90" s="1"/>
      </tp>
      <tp t="s">
        <v>b</v>
        <stp/>
        <stp>EBOND_LDN|2016653</stp>
        <stp>-20268</stp>
        <stp>RMDS</stp>
        <stp/>
        <stp/>
        <tr r="I603" s="1"/>
      </tp>
      <tp t="s">
        <v>m</v>
        <stp/>
        <stp>EBOND_LDN|8041166</stp>
        <stp>-20268</stp>
        <stp>RMDS</stp>
        <stp/>
        <stp/>
        <tr r="I277" s="1"/>
      </tp>
      <tp t="s">
        <v>1.0</v>
        <stp/>
        <stp>EBOND_LDN|8041166</stp>
        <stp>-20270</stp>
        <stp>RMDS</stp>
        <stp/>
        <stp/>
        <tr r="J277" s="1"/>
      </tp>
      <tp t="s">
        <v>on</v>
        <stp/>
        <stp>EBOND_LDN|8041166</stp>
        <stp>-20271</stp>
        <stp>RMDS</stp>
        <stp/>
        <stp/>
        <tr r="K277" s="1"/>
      </tp>
      <tp t="s">
        <v>bbb</v>
        <stp/>
        <stp>EBOND_LDN|8031701</stp>
        <stp>-20268</stp>
        <stp>RMDS</stp>
        <stp/>
        <stp/>
        <tr r="I705" s="1"/>
      </tp>
      <tp t="s">
        <v>0.25</v>
        <stp/>
        <stp>EBOND_LDN|8031701</stp>
        <stp>-20270</stp>
        <stp>RMDS</stp>
        <stp/>
        <stp/>
        <tr r="J705" s="1"/>
      </tp>
      <tp t="s">
        <v>on</v>
        <stp/>
        <stp>EBOND_LDN|8031701</stp>
        <stp>-20271</stp>
        <stp>RMDS</stp>
        <stp/>
        <stp/>
        <tr r="K705" s="1"/>
      </tp>
      <tp>
        <v>53.169774614509997</v>
        <stp/>
        <stp>EBOND_LDN|6686822</stp>
        <stp>-18562</stp>
        <stp>RMDS</stp>
        <stp/>
        <stp/>
        <tr r="AS241" s="1"/>
      </tp>
      <tp>
        <v>63.332792275796002</v>
        <stp/>
        <stp>EBOND_LDN|6686822</stp>
        <stp>-18560</stp>
        <stp>RMDS</stp>
        <stp/>
        <stp/>
        <tr r="AR241" s="1"/>
      </tp>
      <tp t="s">
        <v>.25</v>
        <stp/>
        <stp>EBOND_LDN|4631841</stp>
        <stp>-20270</stp>
        <stp>RMDS</stp>
        <stp/>
        <stp/>
        <tr r="J686" s="1"/>
      </tp>
      <tp t="s">
        <v>on</v>
        <stp/>
        <stp>EBOND_LDN|4631841</stp>
        <stp>-20271</stp>
        <stp>RMDS</stp>
        <stp/>
        <stp/>
        <tr r="K686" s="1"/>
      </tp>
      <tp t="s">
        <v>on</v>
        <stp/>
        <stp>EBOND_LDN|8801432</stp>
        <stp>-20271</stp>
        <stp>RMDS</stp>
        <stp/>
        <stp/>
        <tr r="K1173" s="1"/>
      </tp>
      <tp t="s">
        <v>.2</v>
        <stp/>
        <stp>EBOND_LDN|8801432</stp>
        <stp>-20270</stp>
        <stp>RMDS</stp>
        <stp/>
        <stp/>
        <tr r="J1173" s="1"/>
      </tp>
      <tp t="s">
        <v>bb</v>
        <stp/>
        <stp>EBOND_LDN|8801432</stp>
        <stp>-20268</stp>
        <stp>RMDS</stp>
        <stp/>
        <stp/>
        <tr r="I1173" s="1"/>
      </tp>
      <tp t="s">
        <v>b</v>
        <stp/>
        <stp>EBOND_LDN|4631841</stp>
        <stp>-20268</stp>
        <stp>RMDS</stp>
        <stp/>
        <stp/>
        <tr r="I686" s="1"/>
      </tp>
      <tp t="s">
        <v>on</v>
        <stp/>
        <stp>EBOND_LDN|6171485</stp>
        <stp>-20271</stp>
        <stp>RMDS</stp>
        <stp/>
        <stp/>
        <tr r="K1033" s="1"/>
      </tp>
      <tp t="s">
        <v>.3</v>
        <stp/>
        <stp>EBOND_LDN|6171485</stp>
        <stp>-20270</stp>
        <stp>RMDS</stp>
        <stp/>
        <stp/>
        <tr r="J1033" s="1"/>
      </tp>
      <tp t="s">
        <v>m</v>
        <stp/>
        <stp>EBOND_LDN|6171485</stp>
        <stp>-20268</stp>
        <stp>RMDS</stp>
        <stp/>
        <stp/>
        <tr r="I1033" s="1"/>
      </tp>
      <tp t="s">
        <v>0.15</v>
        <stp/>
        <stp>EBOND_LDN|8730611</stp>
        <stp>-20270</stp>
        <stp>RMDS</stp>
        <stp/>
        <stp/>
        <tr r="J234" s="1"/>
      </tp>
      <tp t="s">
        <v>on</v>
        <stp/>
        <stp>EBOND_LDN|8730611</stp>
        <stp>-20271</stp>
        <stp>RMDS</stp>
        <stp/>
        <stp/>
        <tr r="K234" s="1"/>
      </tp>
      <tp t="s">
        <v>b</v>
        <stp/>
        <stp>EBOND_LDN|7070805</stp>
        <stp>-20268</stp>
        <stp>RMDS</stp>
        <stp/>
        <stp/>
        <tr r="I980" s="1"/>
      </tp>
      <tp t="s">
        <v>0.2</v>
        <stp/>
        <stp>EBOND_LDN|7070805</stp>
        <stp>-20270</stp>
        <stp>RMDS</stp>
        <stp/>
        <stp/>
        <tr r="J980" s="1"/>
      </tp>
      <tp t="s">
        <v>on</v>
        <stp/>
        <stp>EBOND_LDN|7070805</stp>
        <stp>-20271</stp>
        <stp>RMDS</stp>
        <stp/>
        <stp/>
        <tr r="K980" s="1"/>
      </tp>
      <tp t="s">
        <v>m</v>
        <stp/>
        <stp>EBOND_LDN|8730611</stp>
        <stp>-20268</stp>
        <stp>RMDS</stp>
        <stp/>
        <stp/>
        <tr r="I234" s="1"/>
      </tp>
      <tp t="s">
        <v>m</v>
        <stp/>
        <stp>EBOND_LDN|7020050</stp>
        <stp>-20268</stp>
        <stp>RMDS</stp>
        <stp/>
        <stp/>
        <tr r="I754" s="1"/>
      </tp>
      <tp t="s">
        <v>on</v>
        <stp/>
        <stp>EBOND_LDN|7020050</stp>
        <stp>-20271</stp>
        <stp>RMDS</stp>
        <stp/>
        <stp/>
        <tr r="K754" s="1"/>
      </tp>
      <tp t="s">
        <v>.25</v>
        <stp/>
        <stp>EBOND_LDN|7020050</stp>
        <stp>-20270</stp>
        <stp>RMDS</stp>
        <stp/>
        <stp/>
        <tr r="J754" s="1"/>
      </tp>
      <tp t="s">
        <v>bbb</v>
        <stp/>
        <stp>EBOND_LDN|8003742</stp>
        <stp>-20268</stp>
        <stp>RMDS</stp>
        <stp/>
        <stp/>
        <tr r="I357" s="1"/>
      </tp>
      <tp t="s">
        <v>0.4</v>
        <stp/>
        <stp>EBOND_LDN|8003742</stp>
        <stp>-20270</stp>
        <stp>RMDS</stp>
        <stp/>
        <stp/>
        <tr r="J357" s="1"/>
      </tp>
      <tp t="s">
        <v>on</v>
        <stp/>
        <stp>EBOND_LDN|8003742</stp>
        <stp>-20271</stp>
        <stp>RMDS</stp>
        <stp/>
        <stp/>
        <tr r="K357" s="1"/>
      </tp>
      <tp t="s">
        <v>m</v>
        <stp/>
        <stp>EBOND_LDN|8523550</stp>
        <stp>-20268</stp>
        <stp>RMDS</stp>
        <stp/>
        <stp/>
        <tr r="I1010" s="1"/>
      </tp>
      <tp t="s">
        <v>0.1</v>
        <stp/>
        <stp>EBOND_LDN|8523550</stp>
        <stp>-20270</stp>
        <stp>RMDS</stp>
        <stp/>
        <stp/>
        <tr r="J1010" s="1"/>
      </tp>
      <tp t="s">
        <v>on</v>
        <stp/>
        <stp>EBOND_LDN|8523550</stp>
        <stp>-20271</stp>
        <stp>RMDS</stp>
        <stp/>
        <stp/>
        <tr r="K1010" s="1"/>
      </tp>
      <tp t="s">
        <v>b</v>
        <stp/>
        <stp>EBOND_LDN|7833661</stp>
        <stp>-20268</stp>
        <stp>RMDS</stp>
        <stp/>
        <stp/>
        <tr r="I745" s="1"/>
      </tp>
      <tp>
        <v>88.760776578391003</v>
        <stp/>
        <stp>EBOND_LDN|8124878</stp>
        <stp>-18560</stp>
        <stp>RMDS</stp>
        <stp/>
        <stp/>
        <tr r="AR365" s="1"/>
      </tp>
      <tp>
        <v>85.091165728269999</v>
        <stp/>
        <stp>EBOND_LDN|8124878</stp>
        <stp>-18562</stp>
        <stp>RMDS</stp>
        <stp/>
        <stp/>
        <tr r="AS365" s="1"/>
      </tp>
      <tp>
        <v>22.113712342951001</v>
        <stp/>
        <stp>EBOND_LDN|7924758</stp>
        <stp>-18562</stp>
        <stp>RMDS</stp>
        <stp/>
        <stp/>
        <tr r="AS307" s="1"/>
      </tp>
      <tp t="s">
        <v>.25</v>
        <stp/>
        <stp>EBOND_LDN|7833661</stp>
        <stp>-20270</stp>
        <stp>RMDS</stp>
        <stp/>
        <stp/>
        <tr r="J745" s="1"/>
      </tp>
      <tp t="s">
        <v>on</v>
        <stp/>
        <stp>EBOND_LDN|7833661</stp>
        <stp>-20271</stp>
        <stp>RMDS</stp>
        <stp/>
        <stp/>
        <tr r="K745" s="1"/>
      </tp>
      <tp>
        <v>30.735550737341999</v>
        <stp/>
        <stp>EBOND_LDN|7924758</stp>
        <stp>-18560</stp>
        <stp>RMDS</stp>
        <stp/>
        <stp/>
        <tr r="AR307" s="1"/>
      </tp>
      <tp>
        <v>60.600751296935996</v>
        <stp/>
        <stp>EBOND_LDN|8195103</stp>
        <stp>-18562</stp>
        <stp>RMDS</stp>
        <stp/>
        <stp/>
        <tr r="AS824" s="1"/>
      </tp>
      <tp>
        <v>65.384930927289005</v>
        <stp/>
        <stp>EBOND_LDN|8195103</stp>
        <stp>-18560</stp>
        <stp>RMDS</stp>
        <stp/>
        <stp/>
        <tr r="AR824" s="1"/>
      </tp>
      <tp t="s">
        <v>.5</v>
        <stp/>
        <stp>EBOND_LDN|8952037</stp>
        <stp>-20270</stp>
        <stp>RMDS</stp>
        <stp/>
        <stp/>
        <tr r="J669" s="1"/>
      </tp>
      <tp t="s">
        <v>on</v>
        <stp/>
        <stp>EBOND_LDN|8952037</stp>
        <stp>-20271</stp>
        <stp>RMDS</stp>
        <stp/>
        <stp/>
        <tr r="K669" s="1"/>
      </tp>
      <tp>
        <v>238.949860141286</v>
        <stp/>
        <stp>EBOND_LDN|9725098</stp>
        <stp>-18560</stp>
        <stp>RMDS</stp>
        <stp/>
        <stp/>
        <tr r="AR985" s="1"/>
      </tp>
      <tp>
        <v>225.948705184136</v>
        <stp/>
        <stp>EBOND_LDN|9725098</stp>
        <stp>-18562</stp>
        <stp>RMDS</stp>
        <stp/>
        <stp/>
        <tr r="AS985" s="1"/>
      </tp>
      <tp t="s">
        <v>m</v>
        <stp/>
        <stp>EBOND_LDN|8952037</stp>
        <stp>-20268</stp>
        <stp>RMDS</stp>
        <stp/>
        <stp/>
        <tr r="I669" s="1"/>
      </tp>
      <tp>
        <v>217.71432393033001</v>
        <stp/>
        <stp>EBOND_LDN|8595673</stp>
        <stp>-18560</stp>
        <stp>RMDS</stp>
        <stp/>
        <stp/>
        <tr r="AR971" s="1"/>
      </tp>
      <tp>
        <v>209.16054145728501</v>
        <stp/>
        <stp>EBOND_LDN|8595673</stp>
        <stp>-18562</stp>
        <stp>RMDS</stp>
        <stp/>
        <stp/>
        <tr r="AS971" s="1"/>
      </tp>
      <tp t="s">
        <v>on</v>
        <stp/>
        <stp>EBOND_LDN|2862014</stp>
        <stp>-20271</stp>
        <stp>RMDS</stp>
        <stp/>
        <stp/>
        <tr r="K79" s="1"/>
      </tp>
      <tp t="s">
        <v>.12</v>
        <stp/>
        <stp>EBOND_LDN|2862014</stp>
        <stp>-20270</stp>
        <stp>RMDS</stp>
        <stp/>
        <stp/>
        <tr r="J79" s="1"/>
      </tp>
      <tp t="s">
        <v>bb</v>
        <stp/>
        <stp>EBOND_LDN|2862014</stp>
        <stp>-20268</stp>
        <stp>RMDS</stp>
        <stp/>
        <stp/>
        <tr r="I79" s="1"/>
      </tp>
      <tp>
        <v>517.480513105775</v>
        <stp/>
        <stp>EBOND_LDN|3935159</stp>
        <stp>-18562</stp>
        <stp>RMDS</stp>
        <stp/>
        <stp/>
        <tr r="AS1257" s="1"/>
      </tp>
      <tp>
        <v>568.50046105667502</v>
        <stp/>
        <stp>EBOND_LDN|3935159</stp>
        <stp>-18560</stp>
        <stp>RMDS</stp>
        <stp/>
        <stp/>
        <tr r="AR1257" s="1"/>
      </tp>
      <tp t="s">
        <v>on</v>
        <stp/>
        <stp>EBOND_LDN|6502602</stp>
        <stp>-20271</stp>
        <stp>RMDS</stp>
        <stp/>
        <stp/>
        <tr r="K1266" s="1"/>
      </tp>
      <tp t="s">
        <v>1</v>
        <stp/>
        <stp>EBOND_LDN|6502602</stp>
        <stp>-20270</stp>
        <stp>RMDS</stp>
        <stp/>
        <stp/>
        <tr r="J1266" s="1"/>
      </tp>
      <tp t="s">
        <v>b</v>
        <stp/>
        <stp>EBOND_LDN|6502602</stp>
        <stp>-20268</stp>
        <stp>RMDS</stp>
        <stp/>
        <stp/>
        <tr r="I1266" s="1"/>
      </tp>
      <tp t="s">
        <v>on</v>
        <stp/>
        <stp>EBOND_LDN|6202032</stp>
        <stp>-20271</stp>
        <stp>RMDS</stp>
        <stp/>
        <stp/>
        <tr r="K600" s="1"/>
      </tp>
      <tp t="s">
        <v>.2</v>
        <stp/>
        <stp>EBOND_LDN|6202032</stp>
        <stp>-20270</stp>
        <stp>RMDS</stp>
        <stp/>
        <stp/>
        <tr r="J600" s="1"/>
      </tp>
      <tp t="s">
        <v>b</v>
        <stp/>
        <stp>EBOND_LDN|6202032</stp>
        <stp>-20268</stp>
        <stp>RMDS</stp>
        <stp/>
        <stp/>
        <tr r="I600" s="1"/>
      </tp>
    </main>
    <main first="bloomberg.rtd">
      <tp t="s">
        <v>07:01:26</v>
        <stp/>
        <stp>##V3_BDPV12</stp>
        <stp>XS0417209052 @bgn Corp</stp>
        <stp>LAST_UPDATE</stp>
        <stp>[AutoPrice 28.xlsm]front!R357C15</stp>
        <tr r="O357" s="1"/>
      </tp>
      <tp t="s">
        <v>07:01:33</v>
        <stp/>
        <stp>##V3_BDPV12</stp>
        <stp>XS0787510618 @bgn Corp</stp>
        <stp>LAST_UPDATE</stp>
        <stp>[AutoPrice 28.xlsm]front!R555C15</stp>
        <tr r="O555" s="1"/>
      </tp>
      <tp t="s">
        <v>11/06/2014</v>
        <stp/>
        <stp>##V3_BDPV12</stp>
        <stp>XS0403958498 @bgn Corp</stp>
        <stp>LAST_UPDATE</stp>
        <stp>[AutoPrice 28.xlsm]front!R248C15</stp>
        <tr r="O248" s="1"/>
      </tp>
      <tp t="s">
        <v>11/06/2014</v>
        <stp/>
        <stp>##V3_BDPV12</stp>
        <stp>XS0704178556 @bgn Corp</stp>
        <stp>LAST_UPDATE</stp>
        <stp>[AutoPrice 28.xlsm]front!R408C15</stp>
        <tr r="O408" s="1"/>
      </tp>
      <tp t="s">
        <v>07:01:35</v>
        <stp/>
        <stp>##V3_BDPV12</stp>
        <stp>XS0500128326 @bgn Corp</stp>
        <stp>LAST_UPDATE</stp>
        <stp>[AutoPrice 28.xlsm]front!R662C15</stp>
        <tr r="O662" s="1"/>
      </tp>
      <tp t="s">
        <v>11/06/2014</v>
        <stp/>
        <stp>##V3_BDPV12</stp>
        <stp>XS0901578681 @bgn Corp</stp>
        <stp>LAST_UPDATE</stp>
        <stp>[AutoPrice 28.xlsm]front!R141C15</stp>
        <tr r="O141" s="1"/>
      </tp>
      <tp t="s">
        <v>#N/A N/A</v>
        <stp/>
        <stp>##V3_BDPV12</stp>
        <stp>XS0304458564 @bgn Corp</stp>
        <stp>LAST_UPDATE</stp>
        <stp>[AutoPrice 28.xlsm]front!R743C15</stp>
        <tr r="O743" s="1"/>
      </tp>
      <tp t="s">
        <v>11/06/2014</v>
        <stp/>
        <stp>##V3_BDPV12</stp>
        <stp>XS0802738434 @bgn Corp</stp>
        <stp>LAST_UPDATE</stp>
        <stp>[AutoPrice 28.xlsm]front!R142C15</stp>
        <tr r="O142" s="1"/>
      </tp>
      <tp t="s">
        <v>11/06/2014</v>
        <stp/>
        <stp>##V3_BDPV12</stp>
        <stp>XS0895821055 @bgn Corp</stp>
        <stp>LAST_UPDATE</stp>
        <stp>[AutoPrice 28.xlsm]front!R594C15</stp>
        <tr r="O594" s="1"/>
      </tp>
      <tp t="s">
        <v>07:01:33</v>
        <stp/>
        <stp>##V3_BDPV12</stp>
        <stp>XS0909788290 @bgn Corp</stp>
        <stp>LAST_UPDATE</stp>
        <stp>[AutoPrice 28.xlsm]front!R901C15</stp>
        <tr r="O901" s="1"/>
      </tp>
      <tp t="s">
        <v>07:01:04</v>
        <stp/>
        <stp>##V3_BDPV12</stp>
        <stp>XS0210629522 @bgn Corp</stp>
        <stp>LAST_UPDATE</stp>
        <stp>[AutoPrice 28.xlsm]front!R719C15</stp>
        <tr r="O719" s="1"/>
      </tp>
      <tp t="s">
        <v>07:01:33</v>
        <stp/>
        <stp>##V3_BDPV12</stp>
        <stp>XS0994991411 @bgn Corp</stp>
        <stp>LAST_UPDATE</stp>
        <stp>[AutoPrice 28.xlsm]front!R351C15</stp>
        <tr r="O351" s="1"/>
      </tp>
      <tp t="s">
        <v>07:01:38</v>
        <stp/>
        <stp>##V3_BDPV12</stp>
        <stp>XS0418729934 @bgn Corp</stp>
        <stp>LAST_UPDATE</stp>
        <stp>[AutoPrice 28.xlsm]front!R277C15</stp>
        <tr r="O277" s="1"/>
      </tp>
      <tp t="s">
        <v>07:01:35</v>
        <stp/>
        <stp>##V3_BDPV12</stp>
        <stp>XS0881360555 @bgn Corp</stp>
        <stp>LAST_UPDATE</stp>
        <stp>[AutoPrice 28.xlsm]front!R873C15</stp>
        <tr r="O873" s="1"/>
      </tp>
      <tp t="s">
        <v>07:01:33</v>
        <stp/>
        <stp>##V3_BDPV12</stp>
        <stp>XS0883560715 @bgn Corp</stp>
        <stp>LAST_UPDATE</stp>
        <stp>[AutoPrice 28.xlsm]front!R934C15</stp>
        <tr r="O934" s="1"/>
      </tp>
      <tp t="s">
        <v>07:01:26</v>
        <stp/>
        <stp>##V3_BDPV12</stp>
        <stp>XS0409318309 @bgn Corp</stp>
        <stp>LAST_UPDATE</stp>
        <stp>[AutoPrice 28.xlsm]front!R718C15</stp>
        <tr r="O718" s="1"/>
      </tp>
      <tp t="s">
        <v>07:01:34</v>
        <stp/>
        <stp>##V3_BDPV12</stp>
        <stp>XS0418669429 @bgn Corp</stp>
        <stp>LAST_UPDATE</stp>
        <stp>[AutoPrice 28.xlsm]front!R350C15</stp>
        <tr r="O350" s="1"/>
      </tp>
      <tp t="s">
        <v>07:01:28</v>
        <stp/>
        <stp>##V3_BDPV12</stp>
        <stp>XS0302948319 @bgn Corp</stp>
        <stp>LAST_UPDATE</stp>
        <stp>[AutoPrice 28.xlsm]front!R877C15</stp>
        <tr r="O877" s="1"/>
      </tp>
      <tp t="s">
        <v>07:01:08</v>
        <stp/>
        <stp>##V3_BDPV12</stp>
        <stp>XS0503278847 @bgn Corp</stp>
        <stp>LAST_UPDATE</stp>
        <stp>[AutoPrice 28.xlsm]front!R211C15</stp>
        <tr r="O211" s="1"/>
      </tp>
      <tp t="s">
        <v>07:01:23</v>
        <stp/>
        <stp>##V3_BDPV12</stp>
        <stp>XS0215159731 @bgn Corp</stp>
        <stp>LAST_UPDATE</stp>
        <stp>[AutoPrice 28.xlsm]front!R988C15</stp>
        <tr r="O988" s="1"/>
      </tp>
      <tp t="s">
        <v>07:01:34</v>
        <stp/>
        <stp>##V3_BDPV12</stp>
        <stp>XS0501648371 @bgn Corp</stp>
        <stp>LAST_UPDATE</stp>
        <stp>[AutoPrice 28.xlsm]front!R984C15</stp>
        <tr r="O984" s="1"/>
      </tp>
      <tp t="s">
        <v>07:01:31</v>
        <stp/>
        <stp>##V3_BDPV12</stp>
        <stp>XS0399861086 @bgn Corp</stp>
        <stp>LAST_UPDATE</stp>
        <stp>[AutoPrice 28.xlsm]front!R263C15</stp>
        <tr r="O263" s="1"/>
      </tp>
      <tp t="s">
        <v>RENAUL</v>
        <stp/>
        <stp>##V3_BDPV12</stp>
        <stp>USF7806FQF10 Corp</stp>
        <stp>ticker</stp>
        <stp>[AutoPrice 28.xlsm]front!R853C4</stp>
        <tr r="D853" s="1"/>
      </tp>
      <tp t="s">
        <v>AALLN</v>
        <stp/>
        <stp>##V3_BDPV12</stp>
        <stp>USG0446NAF18 Corp</stp>
        <stp>ticker</stp>
        <stp>[AutoPrice 28.xlsm]front!R907C4</stp>
        <tr r="D907" s="1"/>
      </tp>
      <tp>
        <v>100.423</v>
        <stp/>
        <stp>##V3_BDPV12</stp>
        <stp>FR0010499392 @bgn Corp</stp>
        <stp>LAST_PRICE</stp>
        <stp>[AutoPrice 28.xlsm]front!R392C16</stp>
        <tr r="P392" s="1"/>
      </tp>
      <tp t="s">
        <v>F</v>
        <stp/>
        <stp>##V3_BDPV12</stp>
        <stp>US345397WF64 Corp</stp>
        <stp>ticker</stp>
        <stp>[AutoPrice 28.xlsm]front!R807C4</stp>
        <tr r="D807" s="1"/>
      </tp>
      <tp>
        <v>104.73399999999999</v>
        <stp/>
        <stp>##V3_BDPV12</stp>
        <stp>FR0011625409 @bgn Corp</stp>
        <stp>LAST_PRICE</stp>
        <stp>[AutoPrice 28.xlsm]front!R418C16</stp>
        <tr r="P418" s="1"/>
      </tp>
      <tp>
        <v>110.441</v>
        <stp/>
        <stp>##V3_BDPV12</stp>
        <stp>XS0729046218 @bgn Corp</stp>
        <stp>LAST_PRICE</stp>
        <stp>[AutoPrice 28.xlsm]front!R773C16</stp>
        <tr r="P773" s="1"/>
      </tp>
      <tp>
        <v>104.414</v>
        <stp/>
        <stp>##V3_BDPV12</stp>
        <stp>XS0969574325 @bgn Corp</stp>
        <stp>LAST_PRICE</stp>
        <stp>[AutoPrice 28.xlsm]front!R333C16</stp>
        <tr r="P333" s="1"/>
      </tp>
      <tp>
        <v>103.79</v>
        <stp/>
        <stp>##V3_BDPV12</stp>
        <stp>XS0883560715 @bgn Corp</stp>
        <stp>LAST_PRICE</stp>
        <stp>[AutoPrice 28.xlsm]front!R934C16</stp>
        <tr r="P934" s="1"/>
      </tp>
      <tp>
        <v>102.108</v>
        <stp/>
        <stp>##V3_BDPV12</stp>
        <stp>XS0881360555 @bgn Corp</stp>
        <stp>LAST_PRICE</stp>
        <stp>[AutoPrice 28.xlsm]front!R873C16</stp>
        <tr r="P873" s="1"/>
      </tp>
      <tp>
        <v>101.434</v>
        <stp/>
        <stp>##V3_BDPV12</stp>
        <stp>XS1069430368 @bgn Corp</stp>
        <stp>LAST_PRICE</stp>
        <stp>[AutoPrice 28.xlsm]front!R697C16</stp>
        <tr r="P697" s="1"/>
      </tp>
      <tp>
        <v>110.051</v>
        <stp/>
        <stp>##V3_BDPV12</stp>
        <stp>XS0547796077 @bgn Corp</stp>
        <stp>LAST_PRICE</stp>
        <stp>[AutoPrice 28.xlsm]front!R222C16</stp>
        <tr r="P222" s="1"/>
      </tp>
      <tp>
        <v>117.03400000000001</v>
        <stp/>
        <stp>##V3_BDPV12</stp>
        <stp>XS0493098486 @bgn Corp</stp>
        <stp>LAST_PRICE</stp>
        <stp>[AutoPrice 28.xlsm]front!R669C16</stp>
        <tr r="P669" s="1"/>
      </tp>
      <tp>
        <v>109.65900000000001</v>
        <stp/>
        <stp>##V3_BDPV12</stp>
        <stp>XS0993148856 @bgn Corp</stp>
        <stp>LAST_PRICE</stp>
        <stp>[AutoPrice 28.xlsm]front!R682C16</stp>
        <tr r="P682" s="1"/>
      </tp>
      <tp>
        <v>101.645</v>
        <stp/>
        <stp>##V3_BDPV12</stp>
        <stp>XS0826531120 @bgn Corp</stp>
        <stp>LAST_PRICE</stp>
        <stp>[AutoPrice 28.xlsm]front!R540C16</stp>
        <tr r="P540" s="1"/>
      </tp>
      <tp>
        <v>186.61500000000001</v>
        <stp/>
        <stp>##V3_BDPV12</stp>
        <stp>XS0110081782 @bgn Corp</stp>
        <stp>LAST_PRICE</stp>
        <stp>[AutoPrice 28.xlsm]front!R607C16</stp>
        <tr r="P607" s="1"/>
      </tp>
      <tp>
        <v>106.012</v>
        <stp/>
        <stp>##V3_BDPV12</stp>
        <stp>XS0800572454 @bgn Corp</stp>
        <stp>LAST_PRICE</stp>
        <stp>[AutoPrice 28.xlsm]front!R435C16</stp>
        <tr r="P435" s="1"/>
      </tp>
      <tp>
        <v>0.29023223802724374</v>
        <stp/>
        <stp>##V3_BDPV12</stp>
        <stp>DE000A0TKBM0 @bgn  Corp</stp>
        <stp>risk_mid</stp>
        <stp>[AutoPrice 28.xlsm]front!R929C36</stp>
        <tr r="AJ929" s="1"/>
      </tp>
      <tp>
        <v>100.27200000000001</v>
        <stp/>
        <stp>##V3_BDPV12</stp>
        <stp>XS0438380247 @bgn Corp</stp>
        <stp>LAST_PRICE</stp>
        <stp>[AutoPrice 28.xlsm]front!R666C16</stp>
        <tr r="P666" s="1"/>
      </tp>
      <tp>
        <v>122.874</v>
        <stp/>
        <stp>##V3_BDPV12</stp>
        <stp>XS0367001228 @bgn Corp</stp>
        <stp>LAST_PRICE</stp>
        <stp>[AutoPrice 28.xlsm]front!R243C16</stp>
        <tr r="P243" s="1"/>
      </tp>
      <tp>
        <v>102.17700000000001</v>
        <stp/>
        <stp>##V3_BDPV12</stp>
        <stp>XS0933241456 @bgn Corp</stp>
        <stp>LAST_PRICE</stp>
        <stp>[AutoPrice 28.xlsm]front!R702C16</stp>
        <tr r="P702" s="1"/>
      </tp>
      <tp>
        <v>117.78</v>
        <stp/>
        <stp>##V3_BDPV12</stp>
        <stp>XS0365094811 @bgn Corp</stp>
        <stp>LAST_PRICE</stp>
        <stp>[AutoPrice 28.xlsm]front!R648C16</stp>
        <tr r="P648" s="1"/>
      </tp>
      <tp>
        <v>107.386</v>
        <stp/>
        <stp>##V3_BDPV12</stp>
        <stp>XS0944435121 @bgn Corp</stp>
        <stp>LAST_PRICE</stp>
        <stp>[AutoPrice 28.xlsm]front!R565C16</stp>
        <tr r="P565" s="1"/>
      </tp>
      <tp>
        <v>120.15600000000001</v>
        <stp/>
        <stp>##V3_BDPV12</stp>
        <stp>XS0442988217 @bgn Corp</stp>
        <stp>LAST_PRICE</stp>
        <stp>[AutoPrice 28.xlsm]front!R842C16</stp>
        <tr r="P842" s="1"/>
      </tp>
      <tp>
        <v>104.262</v>
        <stp/>
        <stp>##V3_BDPV12</stp>
        <stp>XS0829317832 @bgn Corp</stp>
        <stp>LAST_PRICE</stp>
        <stp>[AutoPrice 28.xlsm]front!R156C16</stp>
        <tr r="P156" s="1"/>
      </tp>
      <tp>
        <v>129.517</v>
        <stp/>
        <stp>##V3_BDPV12</stp>
        <stp>XS0418669429 @bgn Corp</stp>
        <stp>LAST_PRICE</stp>
        <stp>[AutoPrice 28.xlsm]front!R350C16</stp>
        <tr r="P350" s="1"/>
      </tp>
      <tp>
        <v>107.881</v>
        <stp/>
        <stp>##V3_BDPV12</stp>
        <stp>XS0305093311 @bgn Corp</stp>
        <stp>LAST_PRICE</stp>
        <stp>[AutoPrice 28.xlsm]front!R816C16</stp>
        <tr r="P816" s="1"/>
      </tp>
      <tp>
        <v>103.2</v>
        <stp/>
        <stp>##V3_BDPV12</stp>
        <stp>XS0836260975 @bgn Corp</stp>
        <stp>LAST_PRICE</stp>
        <stp>[AutoPrice 28.xlsm]front!R932C16</stp>
        <tr r="P932" s="1"/>
      </tp>
      <tp>
        <v>122.786</v>
        <stp/>
        <stp>##V3_BDPV12</stp>
        <stp>XS0158739739 @bgn Corp</stp>
        <stp>LAST_PRICE</stp>
        <stp>[AutoPrice 28.xlsm]front!R617C16</stp>
        <tr r="P617" s="1"/>
      </tp>
      <tp>
        <v>108.09399999999999</v>
        <stp/>
        <stp>##V3_BDPV12</stp>
        <stp>XS0794245018 @bgn Corp</stp>
        <stp>LAST_PRICE</stp>
        <stp>[AutoPrice 28.xlsm]front!R654C16</stp>
        <tr r="P654" s="1"/>
      </tp>
      <tp>
        <v>105.943</v>
        <stp/>
        <stp>##V3_BDPV12</stp>
        <stp>XS0969368934 @bgn Corp</stp>
        <stp>LAST_PRICE</stp>
        <stp>[AutoPrice 28.xlsm]front!R469C16</stp>
        <tr r="P469" s="1"/>
      </tp>
      <tp>
        <v>0.86709691066886307</v>
        <stp/>
        <stp>##V3_BDPV12</stp>
        <stp>DE000A0TT2M2 @bgn  Corp</stp>
        <stp>risk_mid</stp>
        <stp>[AutoPrice 28.xlsm]front!R611C36</stp>
        <tr r="AJ611" s="1"/>
      </tp>
      <tp>
        <v>104.828</v>
        <stp/>
        <stp>##V3_BDPV12</stp>
        <stp>XS0809847667 @bgn Corp</stp>
        <stp>LAST_PRICE</stp>
        <stp>[AutoPrice 28.xlsm]front!R928C16</stp>
        <tr r="P928" s="1"/>
      </tp>
      <tp>
        <v>100.703</v>
        <stp/>
        <stp>##V3_BDPV12</stp>
        <stp>XS0931455777 @bgn Corp</stp>
        <stp>LAST_PRICE</stp>
        <stp>[AutoPrice 28.xlsm]front!R876C16</stp>
        <tr r="P876" s="1"/>
      </tp>
      <tp>
        <v>101.785</v>
        <stp/>
        <stp>##V3_BDPV12</stp>
        <stp>XS0940302002 @bgn Corp</stp>
        <stp>LAST_PRICE</stp>
        <stp>[AutoPrice 28.xlsm]front!R856C16</stp>
        <tr r="P856" s="1"/>
      </tp>
      <tp>
        <v>114.605</v>
        <stp/>
        <stp>##V3_BDPV12</stp>
        <stp>XS0645941419 @bgn Corp</stp>
        <stp>LAST_PRICE</stp>
        <stp>[AutoPrice 28.xlsm]front!R943C16</stp>
        <tr r="P943" s="1"/>
      </tp>
    </main>
    <main first="connect.rtdsub">
      <tp>
        <v>152.84991055513399</v>
        <stp/>
        <stp>EBOND_LDN|8348689</stp>
        <stp>-18560</stp>
        <stp>RMDS</stp>
        <stp/>
        <stp/>
        <tr r="AR276" s="1"/>
      </tp>
      <tp>
        <v>143.44962848676701</v>
        <stp/>
        <stp>EBOND_LDN|8348689</stp>
        <stp>-18562</stp>
        <stp>RMDS</stp>
        <stp/>
        <stp/>
        <tr r="AS276" s="1"/>
      </tp>
      <tp>
        <v>-15.517793256802999</v>
        <stp/>
        <stp>EBOND_LDN|7389935</stp>
        <stp>-18562</stp>
        <stp>RMDS</stp>
        <stp/>
        <stp/>
        <tr r="AS609" s="1"/>
      </tp>
      <tp>
        <v>45.370854366122003</v>
        <stp/>
        <stp>EBOND_LDN|7389935</stp>
        <stp>-18560</stp>
        <stp>RMDS</stp>
        <stp/>
        <stp/>
        <tr r="AR609" s="1"/>
      </tp>
      <tp>
        <v>61.023319774714999</v>
        <stp/>
        <stp>EBOND_LDN|8559628</stp>
        <stp>-18560</stp>
        <stp>RMDS</stp>
        <stp/>
        <stp/>
        <tr r="AR208" s="1"/>
      </tp>
      <tp>
        <v>52.217471748526997</v>
        <stp/>
        <stp>EBOND_LDN|8559628</stp>
        <stp>-18562</stp>
        <stp>RMDS</stp>
        <stp/>
        <stp/>
        <tr r="AS208" s="1"/>
      </tp>
      <tp t="s">
        <v>b</v>
        <stp/>
        <stp>EBOND_LDN|6459960</stp>
        <stp>-20268</stp>
        <stp>RMDS</stp>
        <stp/>
        <stp/>
        <tr r="I929" s="1"/>
      </tp>
      <tp t="s">
        <v>.1</v>
        <stp/>
        <stp>EBOND_LDN|6459960</stp>
        <stp>-20270</stp>
        <stp>RMDS</stp>
        <stp/>
        <stp/>
        <tr r="J929" s="1"/>
      </tp>
      <tp t="s">
        <v>on</v>
        <stp/>
        <stp>EBOND_LDN|6459960</stp>
        <stp>-20271</stp>
        <stp>RMDS</stp>
        <stp/>
        <stp/>
        <tr r="K929" s="1"/>
      </tp>
      <tp t="s">
        <v>m</v>
        <stp/>
        <stp>EBOND_LDN|5269813</stp>
        <stp>-20268</stp>
        <stp>RMDS</stp>
        <stp/>
        <stp/>
        <tr r="I598" s="1"/>
      </tp>
      <tp t="s">
        <v>on</v>
        <stp/>
        <stp>EBOND_LDN|5269813</stp>
        <stp>-20271</stp>
        <stp>RMDS</stp>
        <stp/>
        <stp/>
        <tr r="K598" s="1"/>
      </tp>
      <tp t="s">
        <v>.2</v>
        <stp/>
        <stp>EBOND_LDN|5269813</stp>
        <stp>-20270</stp>
        <stp>RMDS</stp>
        <stp/>
        <stp/>
        <tr r="J598" s="1"/>
      </tp>
      <tp t="s">
        <v>.5</v>
        <stp/>
        <stp>EBOND_LDN|2239426</stp>
        <stp>-20270</stp>
        <stp>RMDS</stp>
        <stp/>
        <stp/>
        <tr r="J1015" s="1"/>
      </tp>
      <tp t="s">
        <v>0.1</v>
        <stp/>
        <stp>EBOND_LDN|3129517</stp>
        <stp>-20270</stp>
        <stp>RMDS</stp>
        <stp/>
        <stp/>
        <tr r="J273" s="1"/>
      </tp>
      <tp t="s">
        <v>on</v>
        <stp/>
        <stp>EBOND_LDN|2239426</stp>
        <stp>-20271</stp>
        <stp>RMDS</stp>
        <stp/>
        <stp/>
        <tr r="K1015" s="1"/>
      </tp>
      <tp t="s">
        <v>on</v>
        <stp/>
        <stp>EBOND_LDN|3129517</stp>
        <stp>-20271</stp>
        <stp>RMDS</stp>
        <stp/>
        <stp/>
        <tr r="K273" s="1"/>
      </tp>
      <tp t="s">
        <v>m</v>
        <stp/>
        <stp>EBOND_LDN|2239426</stp>
        <stp>-20268</stp>
        <stp>RMDS</stp>
        <stp/>
        <stp/>
        <tr r="I1015" s="1"/>
      </tp>
      <tp t="s">
        <v>m</v>
        <stp/>
        <stp>EBOND_LDN|3129517</stp>
        <stp>-20268</stp>
        <stp>RMDS</stp>
        <stp/>
        <stp/>
        <tr r="I273" s="1"/>
      </tp>
      <tp t="s">
        <v>m</v>
        <stp/>
        <stp>EBOND_LDN|6468943</stp>
        <stp>-20268</stp>
        <stp>RMDS</stp>
        <stp/>
        <stp/>
        <tr r="I111" s="1"/>
      </tp>
      <tp t="s">
        <v>1</v>
        <stp/>
        <stp>EBOND_LDN|6468943</stp>
        <stp>-20270</stp>
        <stp>RMDS</stp>
        <stp/>
        <stp/>
        <tr r="J111" s="1"/>
      </tp>
      <tp t="s">
        <v>on</v>
        <stp/>
        <stp>EBOND_LDN|6468943</stp>
        <stp>-20271</stp>
        <stp>RMDS</stp>
        <stp/>
        <stp/>
        <tr r="K111" s="1"/>
      </tp>
      <tp t="s">
        <v>b</v>
        <stp/>
        <stp>EBOND_LDN|7658640</stp>
        <stp>-20268</stp>
        <stp>RMDS</stp>
        <stp/>
        <stp/>
        <tr r="I316" s="1"/>
      </tp>
      <tp t="s">
        <v>0.5</v>
        <stp/>
        <stp>EBOND_LDN|7658640</stp>
        <stp>-20270</stp>
        <stp>RMDS</stp>
        <stp/>
        <stp/>
        <tr r="J316" s="1"/>
      </tp>
      <tp t="s">
        <v>on</v>
        <stp/>
        <stp>EBOND_LDN|7658640</stp>
        <stp>-20271</stp>
        <stp>RMDS</stp>
        <stp/>
        <stp/>
        <tr r="K316" s="1"/>
      </tp>
      <tp t="s">
        <v>on</v>
        <stp/>
        <stp>EBOND_LDN|2038496</stp>
        <stp>-20271</stp>
        <stp>RMDS</stp>
        <stp/>
        <stp/>
        <tr r="K125" s="1"/>
      </tp>
      <tp t="s">
        <v>1</v>
        <stp/>
        <stp>EBOND_LDN|2038496</stp>
        <stp>-20270</stp>
        <stp>RMDS</stp>
        <stp/>
        <stp/>
        <tr r="J125" s="1"/>
      </tp>
      <tp t="s">
        <v>m</v>
        <stp/>
        <stp>EBOND_LDN|2038496</stp>
        <stp>-20268</stp>
        <stp>RMDS</stp>
        <stp/>
        <stp/>
        <tr r="I125" s="1"/>
      </tp>
      <tp t="s">
        <v>m</v>
        <stp/>
        <stp>EBOND_LDN|4478142</stp>
        <stp>-20268</stp>
        <stp>RMDS</stp>
        <stp/>
        <stp/>
        <tr r="I366" s="1"/>
      </tp>
      <tp t="s">
        <v>0.5</v>
        <stp/>
        <stp>EBOND_LDN|4478142</stp>
        <stp>-20270</stp>
        <stp>RMDS</stp>
        <stp/>
        <stp/>
        <tr r="J366" s="1"/>
      </tp>
      <tp t="s">
        <v>on</v>
        <stp/>
        <stp>EBOND_LDN|4478142</stp>
        <stp>-20271</stp>
        <stp>RMDS</stp>
        <stp/>
        <stp/>
        <tr r="K366" s="1"/>
      </tp>
      <tp t="s">
        <v>m</v>
        <stp/>
        <stp>EBOND_LDN|8965193</stp>
        <stp>-20268</stp>
        <stp>RMDS</stp>
        <stp/>
        <stp/>
        <tr r="I42" s="1"/>
      </tp>
      <tp t="s">
        <v>.8</v>
        <stp/>
        <stp>EBOND_LDN|8965193</stp>
        <stp>-20270</stp>
        <stp>RMDS</stp>
        <stp/>
        <stp/>
        <tr r="J42" s="1"/>
      </tp>
      <tp t="s">
        <v>on</v>
        <stp/>
        <stp>EBOND_LDN|8965193</stp>
        <stp>-20271</stp>
        <stp>RMDS</stp>
        <stp/>
        <stp/>
        <tr r="K42" s="1"/>
      </tp>
      <tp t="s">
        <v>.16</v>
        <stp/>
        <stp>EBOND_LDN|8925697</stp>
        <stp>-20270</stp>
        <stp>RMDS</stp>
        <stp/>
        <stp/>
        <tr r="J22" s="1"/>
      </tp>
      <tp t="s">
        <v>bb</v>
        <stp/>
        <stp>EBOND_LDN|8075792</stp>
        <stp>-20268</stp>
        <stp>RMDS</stp>
        <stp/>
        <stp/>
        <tr r="I937" s="1"/>
      </tp>
      <tp t="s">
        <v>on</v>
        <stp/>
        <stp>EBOND_LDN|8925697</stp>
        <stp>-20271</stp>
        <stp>RMDS</stp>
        <stp/>
        <stp/>
        <tr r="K22" s="1"/>
      </tp>
      <tp t="s">
        <v>b</v>
        <stp/>
        <stp>EBOND_LDN|9565693</stp>
        <stp>-20268</stp>
        <stp>RMDS</stp>
        <stp/>
        <stp/>
        <tr r="I219" s="1"/>
      </tp>
      <tp>
        <v>38.728313700198001</v>
        <stp/>
        <stp>EBOND_LDN|6282855</stp>
        <stp>-18560</stp>
        <stp>RMDS</stp>
        <stp/>
        <stp/>
        <tr r="AR920" s="1"/>
      </tp>
      <tp>
        <v>29.795725435537999</v>
        <stp/>
        <stp>EBOND_LDN|6282855</stp>
        <stp>-18562</stp>
        <stp>RMDS</stp>
        <stp/>
        <stp/>
        <tr r="AS920" s="1"/>
      </tp>
      <tp t="s">
        <v>on</v>
        <stp/>
        <stp>EBOND_LDN|8075792</stp>
        <stp>-20271</stp>
        <stp>RMDS</stp>
        <stp/>
        <stp/>
        <tr r="K937" s="1"/>
      </tp>
      <tp t="s">
        <v>b</v>
        <stp/>
        <stp>EBOND_LDN|8925697</stp>
        <stp>-20268</stp>
        <stp>RMDS</stp>
        <stp/>
        <stp/>
        <tr r="I22" s="1"/>
      </tp>
      <tp t="s">
        <v>.25</v>
        <stp/>
        <stp>EBOND_LDN|8075792</stp>
        <stp>-20270</stp>
        <stp>RMDS</stp>
        <stp/>
        <stp/>
        <tr r="J937" s="1"/>
      </tp>
      <tp t="s">
        <v>0.1</v>
        <stp/>
        <stp>EBOND_LDN|9565693</stp>
        <stp>-20270</stp>
        <stp>RMDS</stp>
        <stp/>
        <stp/>
        <tr r="J219" s="1"/>
      </tp>
      <tp t="s">
        <v>on</v>
        <stp/>
        <stp>EBOND_LDN|9565693</stp>
        <stp>-20271</stp>
        <stp>RMDS</stp>
        <stp/>
        <stp/>
        <tr r="K219" s="1"/>
      </tp>
      <tp t="s">
        <v>on</v>
        <stp/>
        <stp>EBOND_LDN|6105445</stp>
        <stp>-20271</stp>
        <stp>RMDS</stp>
        <stp/>
        <stp/>
        <tr r="K72" s="1"/>
      </tp>
      <tp t="s">
        <v>.35</v>
        <stp/>
        <stp>EBOND_LDN|6105445</stp>
        <stp>-20270</stp>
        <stp>RMDS</stp>
        <stp/>
        <stp/>
        <tr r="J72" s="1"/>
      </tp>
      <tp t="s">
        <v>bbb</v>
        <stp/>
        <stp>EBOND_LDN|6105445</stp>
        <stp>-20268</stp>
        <stp>RMDS</stp>
        <stp/>
        <stp/>
        <tr r="I72" s="1"/>
      </tp>
      <tp t="s">
        <v>on</v>
        <stp/>
        <stp>EBOND_LDN|8255850</stp>
        <stp>-20271</stp>
        <stp>RMDS</stp>
        <stp/>
        <stp/>
        <tr r="K194" s="1"/>
      </tp>
      <tp t="s">
        <v>.16</v>
        <stp/>
        <stp>EBOND_LDN|8255850</stp>
        <stp>-20270</stp>
        <stp>RMDS</stp>
        <stp/>
        <stp/>
        <tr r="J194" s="1"/>
      </tp>
      <tp t="s">
        <v>b</v>
        <stp/>
        <stp>EBOND_LDN|8255850</stp>
        <stp>-20268</stp>
        <stp>RMDS</stp>
        <stp/>
        <stp/>
        <tr r="I194" s="1"/>
      </tp>
      <tp>
        <v>27.568951695812999</v>
        <stp/>
        <stp>EBOND_LDN|7052198</stp>
        <stp>-18562</stp>
        <stp>RMDS</stp>
        <stp/>
        <stp/>
        <tr r="AS759" s="1"/>
      </tp>
      <tp>
        <v>37.706667580937001</v>
        <stp/>
        <stp>EBOND_LDN|7052198</stp>
        <stp>-18560</stp>
        <stp>RMDS</stp>
        <stp/>
        <stp/>
        <tr r="AR759" s="1"/>
      </tp>
      <tp t="s">
        <v>on</v>
        <stp/>
        <stp>EBOND_LDN|2075672</stp>
        <stp>-20271</stp>
        <stp>RMDS</stp>
        <stp/>
        <stp/>
        <tr r="K99" s="1"/>
      </tp>
      <tp t="s">
        <v>1</v>
        <stp/>
        <stp>EBOND_LDN|2075672</stp>
        <stp>-20270</stp>
        <stp>RMDS</stp>
        <stp/>
        <stp/>
        <tr r="J99" s="1"/>
      </tp>
      <tp t="s">
        <v>#N/A</v>
        <stp/>
        <stp>EBOND_LDN|7092324</stp>
        <stp>-18560</stp>
        <stp>RMDS</stp>
        <stp/>
        <stp/>
        <tr r="AR266" s="1"/>
      </tp>
      <tp t="s">
        <v>#N/A</v>
        <stp/>
        <stp>EBOND_LDN|7092324</stp>
        <stp>-18562</stp>
        <stp>RMDS</stp>
        <stp/>
        <stp/>
        <tr r="AS266" s="1"/>
      </tp>
      <tp t="s">
        <v>m</v>
        <stp/>
        <stp>EBOND_LDN|2075672</stp>
        <stp>-20268</stp>
        <stp>RMDS</stp>
        <stp/>
        <stp/>
        <tr r="I99" s="1"/>
      </tp>
      <tp t="s">
        <v>on</v>
        <stp/>
        <stp>EBOND_LDN|2454830</stp>
        <stp>-20271</stp>
        <stp>RMDS</stp>
        <stp/>
        <stp/>
        <tr r="K312" s="1"/>
      </tp>
      <tp t="s">
        <v>0.1</v>
        <stp/>
        <stp>EBOND_LDN|2454830</stp>
        <stp>-20270</stp>
        <stp>RMDS</stp>
        <stp/>
        <stp/>
        <tr r="J312" s="1"/>
      </tp>
      <tp t="s">
        <v>m</v>
        <stp/>
        <stp>EBOND_LDN|2454830</stp>
        <stp>-20268</stp>
        <stp>RMDS</stp>
        <stp/>
        <stp/>
        <tr r="I312" s="1"/>
      </tp>
      <tp t="s">
        <v>#Stale</v>
        <stp/>
        <stp>EBOND_LDN|8324047</stp>
        <stp>-20271</stp>
        <stp>RMDS</stp>
        <stp/>
        <stp/>
        <tr r="K319" s="1"/>
      </tp>
      <tp t="s">
        <v>#Stale</v>
        <stp/>
        <stp>EBOND_LDN|8324047</stp>
        <stp>-20270</stp>
        <stp>RMDS</stp>
        <stp/>
        <stp/>
        <tr r="J319" s="1"/>
      </tp>
      <tp t="s">
        <v>#Stale</v>
        <stp/>
        <stp>EBOND_LDN|8324047</stp>
        <stp>-20268</stp>
        <stp>RMDS</stp>
        <stp/>
        <stp/>
        <tr r="I319" s="1"/>
      </tp>
      <tp t="s">
        <v>0.25</v>
        <stp/>
        <stp>EBOND_LDN|9624747</stp>
        <stp>-20270</stp>
        <stp>RMDS</stp>
        <stp/>
        <stp/>
        <tr r="J836" s="1"/>
      </tp>
      <tp t="s">
        <v>on</v>
        <stp/>
        <stp>EBOND_LDN|9624747</stp>
        <stp>-20271</stp>
        <stp>RMDS</stp>
        <stp/>
        <stp/>
        <tr r="K836" s="1"/>
      </tp>
      <tp t="s">
        <v>bb</v>
        <stp/>
        <stp>EBOND_LDN|9624747</stp>
        <stp>-20268</stp>
        <stp>RMDS</stp>
        <stp/>
        <stp/>
        <tr r="I836" s="1"/>
      </tp>
      <tp t="s">
        <v>m</v>
        <stp/>
        <stp>EBOND_LDN|3734046</stp>
        <stp>-20268</stp>
        <stp>RMDS</stp>
        <stp/>
        <stp/>
        <tr r="I727" s="1"/>
      </tp>
      <tp t="s">
        <v>on</v>
        <stp/>
        <stp>EBOND_LDN|3734046</stp>
        <stp>-20271</stp>
        <stp>RMDS</stp>
        <stp/>
        <stp/>
        <tr r="K727" s="1"/>
      </tp>
      <tp t="s">
        <v>.25</v>
        <stp/>
        <stp>EBOND_LDN|3734046</stp>
        <stp>-20270</stp>
        <stp>RMDS</stp>
        <stp/>
        <stp/>
        <tr r="J727" s="1"/>
      </tp>
      <tp t="s">
        <v>m</v>
        <stp/>
        <stp>EBOND_LDN|3954400</stp>
        <stp>-20268</stp>
        <stp>RMDS</stp>
        <stp/>
        <stp/>
        <tr r="I1264" s="1"/>
      </tp>
      <tp t="s">
        <v>on</v>
        <stp/>
        <stp>EBOND_LDN|3954400</stp>
        <stp>-20271</stp>
        <stp>RMDS</stp>
        <stp/>
        <stp/>
        <tr r="K1264" s="1"/>
      </tp>
      <tp t="s">
        <v>.5</v>
        <stp/>
        <stp>EBOND_LDN|3954400</stp>
        <stp>-20270</stp>
        <stp>RMDS</stp>
        <stp/>
        <stp/>
        <tr r="J1264" s="1"/>
      </tp>
      <tp t="s">
        <v>m</v>
        <stp/>
        <stp>EBOND_LDN|7954240</stp>
        <stp>-20268</stp>
        <stp>RMDS</stp>
        <stp/>
        <stp/>
        <tr r="I1020" s="1"/>
      </tp>
      <tp t="s">
        <v>on</v>
        <stp/>
        <stp>EBOND_LDN|7954240</stp>
        <stp>-20271</stp>
        <stp>RMDS</stp>
        <stp/>
        <stp/>
        <tr r="K1020" s="1"/>
      </tp>
      <tp t="s">
        <v>0.2</v>
        <stp/>
        <stp>EBOND_LDN|7954240</stp>
        <stp>-20270</stp>
        <stp>RMDS</stp>
        <stp/>
        <stp/>
        <tr r="J1020" s="1"/>
      </tp>
      <tp t="s">
        <v>bb</v>
        <stp/>
        <stp>EBOND_LDN|9977242</stp>
        <stp>-20268</stp>
        <stp>RMDS</stp>
        <stp/>
        <stp/>
        <tr r="I245" s="1"/>
      </tp>
      <tp t="s">
        <v>on</v>
        <stp/>
        <stp>EBOND_LDN|3527927</stp>
        <stp>-20271</stp>
        <stp>RMDS</stp>
        <stp/>
        <stp/>
        <tr r="K610" s="1"/>
      </tp>
      <tp t="s">
        <v>.20</v>
        <stp/>
        <stp>EBOND_LDN|3527927</stp>
        <stp>-20270</stp>
        <stp>RMDS</stp>
        <stp/>
        <stp/>
        <tr r="J610" s="1"/>
      </tp>
      <tp t="s">
        <v>on</v>
        <stp/>
        <stp>EBOND_LDN|8177282</stp>
        <stp>-20271</stp>
        <stp>RMDS</stp>
        <stp/>
        <stp/>
        <tr r="K206" s="1"/>
      </tp>
      <tp t="s">
        <v>.5</v>
        <stp/>
        <stp>EBOND_LDN|8177282</stp>
        <stp>-20270</stp>
        <stp>RMDS</stp>
        <stp/>
        <stp/>
        <tr r="J206" s="1"/>
      </tp>
      <tp t="s">
        <v>m</v>
        <stp/>
        <stp>EBOND_LDN|8177282</stp>
        <stp>-20268</stp>
        <stp>RMDS</stp>
        <stp/>
        <stp/>
        <tr r="I206" s="1"/>
      </tp>
      <tp t="s">
        <v>on</v>
        <stp/>
        <stp>EBOND_LDN|9977242</stp>
        <stp>-20271</stp>
        <stp>RMDS</stp>
        <stp/>
        <stp/>
        <tr r="K245" s="1"/>
      </tp>
      <tp t="s">
        <v>0.3</v>
        <stp/>
        <stp>EBOND_LDN|9977242</stp>
        <stp>-20270</stp>
        <stp>RMDS</stp>
        <stp/>
        <stp/>
        <tr r="J245" s="1"/>
      </tp>
      <tp t="s">
        <v>b</v>
        <stp/>
        <stp>EBOND_LDN|3527927</stp>
        <stp>-20268</stp>
        <stp>RMDS</stp>
        <stp/>
        <stp/>
        <tr r="I610" s="1"/>
      </tp>
      <tp t="s">
        <v>on</v>
        <stp/>
        <stp>EBOND_LDN|7157960</stp>
        <stp>-20271</stp>
        <stp>RMDS</stp>
        <stp/>
        <stp/>
        <tr r="K602" s="1"/>
      </tp>
      <tp t="s">
        <v>.15</v>
        <stp/>
        <stp>EBOND_LDN|7157960</stp>
        <stp>-20270</stp>
        <stp>RMDS</stp>
        <stp/>
        <stp/>
        <tr r="J602" s="1"/>
      </tp>
      <tp t="s">
        <v>b</v>
        <stp/>
        <stp>EBOND_LDN|7157960</stp>
        <stp>-20268</stp>
        <stp>RMDS</stp>
        <stp/>
        <stp/>
        <tr r="I602" s="1"/>
      </tp>
      <tp t="s">
        <v>m</v>
        <stp/>
        <stp>EBOND_LDN|9727807</stp>
        <stp>-20268</stp>
        <stp>RMDS</stp>
        <stp/>
        <stp/>
        <tr r="I653" s="1"/>
      </tp>
      <tp t="s">
        <v>on</v>
        <stp/>
        <stp>EBOND_LDN|9727807</stp>
        <stp>-20271</stp>
        <stp>RMDS</stp>
        <stp/>
        <stp/>
        <tr r="K653" s="1"/>
      </tp>
      <tp t="s">
        <v>.2</v>
        <stp/>
        <stp>EBOND_LDN|9727807</stp>
        <stp>-20270</stp>
        <stp>RMDS</stp>
        <stp/>
        <stp/>
        <tr r="J653" s="1"/>
      </tp>
      <tp>
        <v>-6.5529800065319996</v>
        <stp/>
        <stp>EBOND_LDN|3141889</stp>
        <stp>-18562</stp>
        <stp>RMDS</stp>
        <stp/>
        <stp/>
        <tr r="AS1204" s="1"/>
      </tp>
      <tp>
        <v>55.298098492454002</v>
        <stp/>
        <stp>EBOND_LDN|3141889</stp>
        <stp>-18560</stp>
        <stp>RMDS</stp>
        <stp/>
        <stp/>
        <tr r="AR1204" s="1"/>
      </tp>
      <tp t="s">
        <v>m</v>
        <stp/>
        <stp>EBOND_LDN|7116814</stp>
        <stp>-20268</stp>
        <stp>RMDS</stp>
        <stp/>
        <stp/>
        <tr r="I671" s="1"/>
      </tp>
      <tp t="s">
        <v>.25</v>
        <stp/>
        <stp>EBOND_LDN|7116814</stp>
        <stp>-20270</stp>
        <stp>RMDS</stp>
        <stp/>
        <stp/>
        <tr r="J671" s="1"/>
      </tp>
      <tp t="s">
        <v>on</v>
        <stp/>
        <stp>EBOND_LDN|7116814</stp>
        <stp>-20271</stp>
        <stp>RMDS</stp>
        <stp/>
        <stp/>
        <tr r="K671" s="1"/>
      </tp>
      <tp>
        <v>69.571638432016002</v>
        <stp/>
        <stp>EBOND_LDN|9591724</stp>
        <stp>-18560</stp>
        <stp>RMDS</stp>
        <stp/>
        <stp/>
        <tr r="AR1097" s="1"/>
      </tp>
      <tp>
        <v>61.219783984802</v>
        <stp/>
        <stp>EBOND_LDN|9591724</stp>
        <stp>-18562</stp>
        <stp>RMDS</stp>
        <stp/>
        <stp/>
        <tr r="AS1097" s="1"/>
      </tp>
      <tp>
        <v>0</v>
        <stp/>
        <stp>EBOND_LDN|9551538</stp>
        <stp>-18560</stp>
        <stp>RMDS</stp>
        <stp/>
        <stp/>
        <tr r="AR1241" s="1"/>
      </tp>
      <tp>
        <v>0</v>
        <stp/>
        <stp>EBOND_LDN|9551538</stp>
        <stp>-18562</stp>
        <stp>RMDS</stp>
        <stp/>
        <stp/>
        <tr r="AS1241" s="1"/>
      </tp>
      <tp t="s">
        <v>.70</v>
        <stp/>
        <stp>EBOND_LDN|2126037</stp>
        <stp>-20270</stp>
        <stp>RMDS</stp>
        <stp/>
        <stp/>
        <tr r="J699" s="1"/>
      </tp>
      <tp t="s">
        <v>on</v>
        <stp/>
        <stp>EBOND_LDN|2126037</stp>
        <stp>-20271</stp>
        <stp>RMDS</stp>
        <stp/>
        <stp/>
        <tr r="K699" s="1"/>
      </tp>
      <tp t="s">
        <v>b</v>
        <stp/>
        <stp>EBOND_LDN|2126037</stp>
        <stp>-20268</stp>
        <stp>RMDS</stp>
        <stp/>
        <stp/>
        <tr r="I699" s="1"/>
      </tp>
      <tp t="s">
        <v>on</v>
        <stp/>
        <stp>EBOND_LDN|7376742</stp>
        <stp>-20271</stp>
        <stp>RMDS</stp>
        <stp/>
        <stp/>
        <tr r="K783" s="1"/>
      </tp>
      <tp t="s">
        <v>0.05</v>
        <stp/>
        <stp>EBOND_LDN|7376742</stp>
        <stp>-20270</stp>
        <stp>RMDS</stp>
        <stp/>
        <stp/>
        <tr r="J783" s="1"/>
      </tp>
      <tp t="s">
        <v>bbbb</v>
        <stp/>
        <stp>EBOND_LDN|7376742</stp>
        <stp>-20268</stp>
        <stp>RMDS</stp>
        <stp/>
        <stp/>
        <tr r="I783" s="1"/>
      </tp>
      <tp t="s">
        <v>b</v>
        <stp/>
        <stp>EBOND_LDN|4636136</stp>
        <stp>-20268</stp>
        <stp>RMDS</stp>
        <stp/>
        <stp/>
        <tr r="I841" s="1"/>
      </tp>
      <tp t="s">
        <v>bb</v>
        <stp/>
        <stp>EBOND_LDN|2216754</stp>
        <stp>-20268</stp>
        <stp>RMDS</stp>
        <stp/>
        <stp/>
        <tr r="I300" s="1"/>
      </tp>
      <tp t="s">
        <v>on</v>
        <stp/>
        <stp>EBOND_LDN|4636136</stp>
        <stp>-20271</stp>
        <stp>RMDS</stp>
        <stp/>
        <stp/>
        <tr r="K841" s="1"/>
      </tp>
      <tp t="s">
        <v>.5</v>
        <stp/>
        <stp>EBOND_LDN|4636136</stp>
        <stp>-20270</stp>
        <stp>RMDS</stp>
        <stp/>
        <stp/>
        <tr r="J841" s="1"/>
      </tp>
      <tp t="s">
        <v>on</v>
        <stp/>
        <stp>EBOND_LDN|2216754</stp>
        <stp>-20271</stp>
        <stp>RMDS</stp>
        <stp/>
        <stp/>
        <tr r="K300" s="1"/>
      </tp>
      <tp t="s">
        <v>0.4</v>
        <stp/>
        <stp>EBOND_LDN|2216754</stp>
        <stp>-20270</stp>
        <stp>RMDS</stp>
        <stp/>
        <stp/>
        <tr r="J300" s="1"/>
      </tp>
      <tp>
        <v>173.40125860821601</v>
        <stp/>
        <stp>EBOND_LDN|8486055</stp>
        <stp>-18562</stp>
        <stp>RMDS</stp>
        <stp/>
        <stp/>
        <tr r="AS250" s="1"/>
      </tp>
      <tp>
        <v>178.73276084456899</v>
        <stp/>
        <stp>EBOND_LDN|8486055</stp>
        <stp>-18560</stp>
        <stp>RMDS</stp>
        <stp/>
        <stp/>
        <tr r="AR250" s="1"/>
      </tp>
      <tp t="s">
        <v>m</v>
        <stp/>
        <stp>EBOND_LDN|8661743</stp>
        <stp>-20268</stp>
        <stp>RMDS</stp>
        <stp/>
        <stp/>
        <tr r="I812" s="1"/>
      </tp>
      <tp t="s">
        <v>0.1</v>
        <stp/>
        <stp>EBOND_LDN|8661743</stp>
        <stp>-20270</stp>
        <stp>RMDS</stp>
        <stp/>
        <stp/>
        <tr r="J812" s="1"/>
      </tp>
      <tp t="s">
        <v>on</v>
        <stp/>
        <stp>EBOND_LDN|8661743</stp>
        <stp>-20271</stp>
        <stp>RMDS</stp>
        <stp/>
        <stp/>
        <tr r="K812" s="1"/>
      </tp>
      <tp t="s">
        <v>on</v>
        <stp/>
        <stp>EBOND_LDN|8621497</stp>
        <stp>-20271</stp>
        <stp>RMDS</stp>
        <stp/>
        <stp/>
        <tr r="K230" s="1"/>
      </tp>
      <tp t="s">
        <v>0.4</v>
        <stp/>
        <stp>EBOND_LDN|8621497</stp>
        <stp>-20270</stp>
        <stp>RMDS</stp>
        <stp/>
        <stp/>
        <tr r="J230" s="1"/>
      </tp>
      <tp t="s">
        <v>b</v>
        <stp/>
        <stp>EBOND_LDN|8621497</stp>
        <stp>-20268</stp>
        <stp>RMDS</stp>
        <stp/>
        <stp/>
        <tr r="I230" s="1"/>
      </tp>
      <tp t="s">
        <v>b</v>
        <stp/>
        <stp>EBOND_LDN|7001405</stp>
        <stp>-20268</stp>
        <stp>RMDS</stp>
        <stp/>
        <stp/>
        <tr r="I271" s="1"/>
      </tp>
      <tp t="s">
        <v>0.4</v>
        <stp/>
        <stp>EBOND_LDN|7001405</stp>
        <stp>-20270</stp>
        <stp>RMDS</stp>
        <stp/>
        <stp/>
        <tr r="J271" s="1"/>
      </tp>
      <tp t="s">
        <v>on</v>
        <stp/>
        <stp>EBOND_LDN|7001405</stp>
        <stp>-20271</stp>
        <stp>RMDS</stp>
        <stp/>
        <stp/>
        <tr r="K271" s="1"/>
      </tp>
      <tp>
        <v>95.360215740621001</v>
        <stp/>
        <stp>EBOND_LDN|2146389</stp>
        <stp>-18562</stp>
        <stp>RMDS</stp>
        <stp/>
        <stp/>
        <tr r="AS254" s="1"/>
      </tp>
      <tp>
        <v>101.149979991368</v>
        <stp/>
        <stp>EBOND_LDN|2146389</stp>
        <stp>-18560</stp>
        <stp>RMDS</stp>
        <stp/>
        <stp/>
        <tr r="AR254" s="1"/>
      </tp>
      <tp t="s">
        <v>1</v>
        <stp/>
        <stp>EBOND_LDN|2311414</stp>
        <stp>-20270</stp>
        <stp>RMDS</stp>
        <stp/>
        <stp/>
        <tr r="J103" s="1"/>
      </tp>
      <tp t="s">
        <v>on</v>
        <stp/>
        <stp>EBOND_LDN|2311414</stp>
        <stp>-20271</stp>
        <stp>RMDS</stp>
        <stp/>
        <stp/>
        <tr r="K103" s="1"/>
      </tp>
      <tp t="s">
        <v>m</v>
        <stp/>
        <stp>EBOND_LDN|2311414</stp>
        <stp>-20268</stp>
        <stp>RMDS</stp>
        <stp/>
        <stp/>
        <tr r="I103" s="1"/>
      </tp>
      <tp t="s">
        <v>on</v>
        <stp/>
        <stp>EBOND_LDN|7021317</stp>
        <stp>-20271</stp>
        <stp>RMDS</stp>
        <stp/>
        <stp/>
        <tr r="K1193" s="1"/>
      </tp>
      <tp t="s">
        <v>.25</v>
        <stp/>
        <stp>EBOND_LDN|7021317</stp>
        <stp>-20270</stp>
        <stp>RMDS</stp>
        <stp/>
        <stp/>
        <tr r="J1193" s="1"/>
      </tp>
      <tp t="s">
        <v>bb</v>
        <stp/>
        <stp>EBOND_LDN|7021317</stp>
        <stp>-20268</stp>
        <stp>RMDS</stp>
        <stp/>
        <stp/>
        <tr r="I1193" s="1"/>
      </tp>
      <tp>
        <v>73.006962216736</v>
        <stp/>
        <stp>EBOND_LDN|8087385</stp>
        <stp>-18562</stp>
        <stp>RMDS</stp>
        <stp/>
        <stp/>
        <tr r="AS325" s="1"/>
      </tp>
      <tp>
        <v>91.717388742995993</v>
        <stp/>
        <stp>EBOND_LDN|8087385</stp>
        <stp>-18560</stp>
        <stp>RMDS</stp>
        <stp/>
        <stp/>
        <tr r="AR325" s="1"/>
      </tp>
      <tp>
        <v>77.438739729703002</v>
        <stp/>
        <stp>EBOND_LDN|2187825</stp>
        <stp>-18560</stp>
        <stp>RMDS</stp>
        <stp/>
        <stp/>
        <tr r="AR615" s="1"/>
      </tp>
      <tp>
        <v>72.686806991376002</v>
        <stp/>
        <stp>EBOND_LDN|2187825</stp>
        <stp>-18562</stp>
        <stp>RMDS</stp>
        <stp/>
        <stp/>
        <tr r="AS615" s="1"/>
      </tp>
      <tp t="s">
        <v>bb</v>
        <stp/>
        <stp>EBOND_LDN|8050770</stp>
        <stp>-20268</stp>
        <stp>RMDS</stp>
        <stp/>
        <stp/>
        <tr r="I926" s="1"/>
      </tp>
      <tp t="s">
        <v>on</v>
        <stp/>
        <stp>EBOND_LDN|8050770</stp>
        <stp>-20271</stp>
        <stp>RMDS</stp>
        <stp/>
        <stp/>
        <tr r="K926" s="1"/>
      </tp>
      <tp t="s">
        <v>0.1</v>
        <stp/>
        <stp>EBOND_LDN|8050770</stp>
        <stp>-20270</stp>
        <stp>RMDS</stp>
        <stp/>
        <stp/>
        <tr r="J926" s="1"/>
      </tp>
      <tp t="s">
        <v>1.5</v>
        <stp/>
        <stp>EBOND_LDN|2140251</stp>
        <stp>-20270</stp>
        <stp>RMDS</stp>
        <stp/>
        <stp/>
        <tr r="J322" s="1"/>
      </tp>
      <tp t="s">
        <v>on</v>
        <stp/>
        <stp>EBOND_LDN|2140251</stp>
        <stp>-20271</stp>
        <stp>RMDS</stp>
        <stp/>
        <stp/>
        <tr r="K322" s="1"/>
      </tp>
      <tp>
        <v>75.578894898887995</v>
        <stp/>
        <stp>EBOND_LDN|8047969</stp>
        <stp>-18560</stp>
        <stp>RMDS</stp>
        <stp/>
        <stp/>
        <tr r="AR688" s="1"/>
      </tp>
      <tp>
        <v>62.375100585401</v>
        <stp/>
        <stp>EBOND_LDN|8047969</stp>
        <stp>-18562</stp>
        <stp>RMDS</stp>
        <stp/>
        <stp/>
        <tr r="AS688" s="1"/>
      </tp>
      <tp t="s">
        <v>m</v>
        <stp/>
        <stp>EBOND_LDN|2140251</stp>
        <stp>-20268</stp>
        <stp>RMDS</stp>
        <stp/>
        <stp/>
        <tr r="I322" s="1"/>
      </tp>
      <tp t="s">
        <v>.12</v>
        <stp/>
        <stp>EBOND_LDN|7000145</stp>
        <stp>-20270</stp>
        <stp>RMDS</stp>
        <stp/>
        <stp/>
        <tr r="J412" s="1"/>
      </tp>
      <tp t="s">
        <v>on</v>
        <stp/>
        <stp>EBOND_LDN|7000145</stp>
        <stp>-20271</stp>
        <stp>RMDS</stp>
        <stp/>
        <stp/>
        <tr r="K412" s="1"/>
      </tp>
      <tp t="s">
        <v>b</v>
        <stp/>
        <stp>EBOND_LDN|7000145</stp>
        <stp>-20268</stp>
        <stp>RMDS</stp>
        <stp/>
        <stp/>
        <tr r="I412" s="1"/>
      </tp>
      <tp t="s">
        <v>#N/A</v>
        <stp/>
        <stp>EBOND_LDN|4594974</stp>
        <stp>-18560</stp>
        <stp>RMDS</stp>
        <stp/>
        <stp/>
        <tr r="AR16" s="1"/>
      </tp>
      <tp t="s">
        <v>#N/A</v>
        <stp/>
        <stp>EBOND_LDN|4594974</stp>
        <stp>-18562</stp>
        <stp>RMDS</stp>
        <stp/>
        <stp/>
        <tr r="AS16" s="1"/>
      </tp>
      <tp>
        <v>111.221859676123</v>
        <stp/>
        <stp>EBOND_LDN|8694594</stp>
        <stp>-18560</stp>
        <stp>RMDS</stp>
        <stp/>
        <stp/>
        <tr r="AR1185" s="1"/>
      </tp>
      <tp>
        <v>99.006796172307006</v>
        <stp/>
        <stp>EBOND_LDN|8694594</stp>
        <stp>-18562</stp>
        <stp>RMDS</stp>
        <stp/>
        <stp/>
        <tr r="AS1185" s="1"/>
      </tp>
      <tp t="s">
        <v>b</v>
        <stp/>
        <stp>EBOND_LDN|3373052</stp>
        <stp>-20268</stp>
        <stp>RMDS</stp>
        <stp/>
        <stp/>
        <tr r="I104" s="1"/>
      </tp>
      <tp t="s">
        <v>1</v>
        <stp/>
        <stp>EBOND_LDN|3373052</stp>
        <stp>-20270</stp>
        <stp>RMDS</stp>
        <stp/>
        <stp/>
        <tr r="J104" s="1"/>
      </tp>
      <tp t="s">
        <v>on</v>
        <stp/>
        <stp>EBOND_LDN|3373052</stp>
        <stp>-20271</stp>
        <stp>RMDS</stp>
        <stp/>
        <stp/>
        <tr r="K104" s="1"/>
      </tp>
      <tp>
        <v>258.520423762902</v>
        <stp/>
        <stp>EBOND_LDN|4884665</stp>
        <stp>-18560</stp>
        <stp>RMDS</stp>
        <stp/>
        <stp/>
        <tr r="AR143" s="1"/>
      </tp>
      <tp>
        <v>207.25792352955699</v>
        <stp/>
        <stp>EBOND_LDN|4884665</stp>
        <stp>-18562</stp>
        <stp>RMDS</stp>
        <stp/>
        <stp/>
        <tr r="AS143" s="1"/>
      </tp>
      <tp t="s">
        <v>#N/A</v>
        <stp/>
        <stp>EBOND_LDN|3063243</stp>
        <stp>-20268</stp>
        <stp>RMDS</stp>
        <stp/>
        <stp/>
        <tr r="I9" s="1"/>
      </tp>
      <tp t="s">
        <v>m</v>
        <stp/>
        <stp>EBOND_LDN|8333976</stp>
        <stp>-20268</stp>
        <stp>RMDS</stp>
        <stp/>
        <stp/>
        <tr r="I514" s="1"/>
      </tp>
      <tp t="s">
        <v>#N/A</v>
        <stp/>
        <stp>EBOND_LDN|3063243</stp>
        <stp>-20270</stp>
        <stp>RMDS</stp>
        <stp/>
        <stp/>
        <tr r="J9" s="1"/>
      </tp>
      <tp t="s">
        <v>.24</v>
        <stp/>
        <stp>EBOND_LDN|8333976</stp>
        <stp>-20270</stp>
        <stp>RMDS</stp>
        <stp/>
        <stp/>
        <tr r="J514" s="1"/>
      </tp>
      <tp t="s">
        <v>#N/A</v>
        <stp/>
        <stp>EBOND_LDN|3063243</stp>
        <stp>-20271</stp>
        <stp>RMDS</stp>
        <stp/>
        <stp/>
        <tr r="K9" s="1"/>
      </tp>
      <tp t="s">
        <v>on</v>
        <stp/>
        <stp>EBOND_LDN|8333976</stp>
        <stp>-20271</stp>
        <stp>RMDS</stp>
        <stp/>
        <stp/>
        <tr r="K514" s="1"/>
      </tp>
      <tp t="s">
        <v>.25</v>
        <stp/>
        <stp>EBOND_LDN|6533276</stp>
        <stp>-20270</stp>
        <stp>RMDS</stp>
        <stp/>
        <stp/>
        <tr r="J753" s="1"/>
      </tp>
      <tp t="s">
        <v>on</v>
        <stp/>
        <stp>EBOND_LDN|6533276</stp>
        <stp>-20271</stp>
        <stp>RMDS</stp>
        <stp/>
        <stp/>
        <tr r="K753" s="1"/>
      </tp>
      <tp t="s">
        <v>m</v>
        <stp/>
        <stp>EBOND_LDN|6533276</stp>
        <stp>-20268</stp>
        <stp>RMDS</stp>
        <stp/>
        <stp/>
        <tr r="I753" s="1"/>
      </tp>
      <tp t="s">
        <v>b</v>
        <stp/>
        <stp>EBOND_LDN|8802195</stp>
        <stp>-20268</stp>
        <stp>RMDS</stp>
        <stp/>
        <stp/>
        <tr r="I972" s="1"/>
      </tp>
      <tp t="s">
        <v>on</v>
        <stp/>
        <stp>EBOND_LDN|8542081</stp>
        <stp>-20271</stp>
        <stp>RMDS</stp>
        <stp/>
        <stp/>
        <tr r="K639" s="1"/>
      </tp>
      <tp t="s">
        <v>.25</v>
        <stp/>
        <stp>EBOND_LDN|8542081</stp>
        <stp>-20270</stp>
        <stp>RMDS</stp>
        <stp/>
        <stp/>
        <tr r="J639" s="1"/>
      </tp>
      <tp t="s">
        <v>on</v>
        <stp/>
        <stp>EBOND_LDN|8802195</stp>
        <stp>-20271</stp>
        <stp>RMDS</stp>
        <stp/>
        <stp/>
        <tr r="K972" s="1"/>
      </tp>
      <tp t="s">
        <v>0.5</v>
        <stp/>
        <stp>EBOND_LDN|8802195</stp>
        <stp>-20270</stp>
        <stp>RMDS</stp>
        <stp/>
        <stp/>
        <tr r="J972" s="1"/>
      </tp>
      <tp t="s">
        <v>m</v>
        <stp/>
        <stp>EBOND_LDN|8542081</stp>
        <stp>-20268</stp>
        <stp>RMDS</stp>
        <stp/>
        <stp/>
        <tr r="I639" s="1"/>
      </tp>
      <tp>
        <v>118.717545259853</v>
        <stp/>
        <stp>EBOND_LDN|7085855</stp>
        <stp>-18562</stp>
        <stp>RMDS</stp>
        <stp/>
        <stp/>
        <tr r="AS243" s="1"/>
      </tp>
      <tp>
        <v>121.81384286287199</v>
        <stp/>
        <stp>EBOND_LDN|7085855</stp>
        <stp>-18560</stp>
        <stp>RMDS</stp>
        <stp/>
        <stp/>
        <tr r="AR243" s="1"/>
      </tp>
      <tp t="s">
        <v>.25</v>
        <stp/>
        <stp>EBOND_LDN|8262463</stp>
        <stp>-20270</stp>
        <stp>RMDS</stp>
        <stp/>
        <stp/>
        <tr r="J1107" s="1"/>
      </tp>
      <tp t="s">
        <v>on</v>
        <stp/>
        <stp>EBOND_LDN|8262463</stp>
        <stp>-20271</stp>
        <stp>RMDS</stp>
        <stp/>
        <stp/>
        <tr r="K1107" s="1"/>
      </tp>
      <tp t="s">
        <v>m</v>
        <stp/>
        <stp>EBOND_LDN|9072422</stp>
        <stp>-20268</stp>
        <stp>RMDS</stp>
        <stp/>
        <stp/>
        <tr r="I106" s="1"/>
      </tp>
      <tp t="s">
        <v>1</v>
        <stp/>
        <stp>EBOND_LDN|9072422</stp>
        <stp>-20270</stp>
        <stp>RMDS</stp>
        <stp/>
        <stp/>
        <tr r="J106" s="1"/>
      </tp>
      <tp t="s">
        <v>on</v>
        <stp/>
        <stp>EBOND_LDN|9072422</stp>
        <stp>-20271</stp>
        <stp>RMDS</stp>
        <stp/>
        <stp/>
        <tr r="K106" s="1"/>
      </tp>
      <tp t="s">
        <v>bbb</v>
        <stp/>
        <stp>EBOND_LDN|8262463</stp>
        <stp>-20268</stp>
        <stp>RMDS</stp>
        <stp/>
        <stp/>
        <tr r="I1107" s="1"/>
      </tp>
      <tp t="s">
        <v>m</v>
        <stp/>
        <stp>EBOND_LDN|5772622</stp>
        <stp>-20268</stp>
        <stp>RMDS</stp>
        <stp/>
        <stp/>
        <tr r="I98" s="1"/>
      </tp>
      <tp t="s">
        <v>on</v>
        <stp/>
        <stp>EBOND_LDN|5772622</stp>
        <stp>-20271</stp>
        <stp>RMDS</stp>
        <stp/>
        <stp/>
        <tr r="K98" s="1"/>
      </tp>
      <tp t="s">
        <v>1</v>
        <stp/>
        <stp>EBOND_LDN|5772622</stp>
        <stp>-20270</stp>
        <stp>RMDS</stp>
        <stp/>
        <stp/>
        <tr r="J98" s="1"/>
      </tp>
      <tp t="s">
        <v>m</v>
        <stp/>
        <stp>EBOND_LDN|7832676</stp>
        <stp>-20268</stp>
        <stp>RMDS</stp>
        <stp/>
        <stp/>
        <tr r="I290" s="1"/>
      </tp>
      <tp>
        <v>0</v>
        <stp/>
        <stp>EBOND_LDN|8385865</stp>
        <stp>-18562</stp>
        <stp>RMDS</stp>
        <stp/>
        <stp/>
        <tr r="AS976" s="1"/>
      </tp>
      <tp>
        <v>0</v>
        <stp/>
        <stp>EBOND_LDN|8385865</stp>
        <stp>-18560</stp>
        <stp>RMDS</stp>
        <stp/>
        <stp/>
        <tr r="AR976" s="1"/>
      </tp>
      <tp t="s">
        <v>on</v>
        <stp/>
        <stp>EBOND_LDN|7832676</stp>
        <stp>-20271</stp>
        <stp>RMDS</stp>
        <stp/>
        <stp/>
        <tr r="K290" s="1"/>
      </tp>
      <tp t="s">
        <v>0.5</v>
        <stp/>
        <stp>EBOND_LDN|7832676</stp>
        <stp>-20270</stp>
        <stp>RMDS</stp>
        <stp/>
        <stp/>
        <tr r="J290" s="1"/>
      </tp>
    </main>
    <main first="bloomberg.rtd">
      <tp>
        <v>6</v>
        <stp/>
        <stp>##V3_BDPV12</stp>
        <stp>NL0000168714 Corp</stp>
        <stp>cpn</stp>
        <stp>[AutoPrice 28.xlsm]front!R84C5</stp>
        <tr r="E84" s="1"/>
      </tp>
      <tp t="s">
        <v>11/06/2014</v>
        <stp/>
        <stp>##V3_BDPV12</stp>
        <stp>XS0177448288 @bgn Corp</stp>
        <stp>LAST_UPDATE</stp>
        <stp>[AutoPrice 28.xlsm]front!R103C15</stp>
        <tr r="O103" s="1"/>
      </tp>
      <tp t="s">
        <v>11/06/2014</v>
        <stp/>
        <stp>##V3_BDPV12</stp>
        <stp>XS0465889912 @bgn Corp</stp>
        <stp>LAST_UPDATE</stp>
        <stp>[AutoPrice 28.xlsm]front!R812C15</stp>
        <tr r="O812" s="1"/>
      </tp>
      <tp t="s">
        <v>07:01:34</v>
        <stp/>
        <stp>##V3_BDPV12</stp>
        <stp>XS0162869076 @bgn Corp</stp>
        <stp>LAST_UPDATE</stp>
        <stp>[AutoPrice 28.xlsm]front!R699C15</stp>
        <tr r="O699" s="1"/>
      </tp>
      <tp t="s">
        <v>07:01:27</v>
        <stp/>
        <stp>##V3_BDPV12</stp>
        <stp>XS0760139773 @bgn Corp</stp>
        <stp>LAST_UPDATE</stp>
        <stp>[AutoPrice 28.xlsm]front!R202C15</stp>
        <tr r="O202" s="1"/>
      </tp>
      <tp t="s">
        <v>07:01:22</v>
        <stp/>
        <stp>##V3_BDPV12</stp>
        <stp>XS0593606550 @bgn Corp</stp>
        <stp>LAST_UPDATE</stp>
        <stp>[AutoPrice 28.xlsm]front!R337C15</stp>
        <tr r="O337" s="1"/>
      </tp>
      <tp t="s">
        <v>07:01:48</v>
        <stp/>
        <stp>##V3_BDPV12</stp>
        <stp>XS1067329570 @bgn Corp</stp>
        <stp>LAST_UPDATE</stp>
        <stp>[AutoPrice 28.xlsm]front!R752C15</stp>
        <tr r="O752" s="1"/>
      </tp>
      <tp t="s">
        <v>07:01:27</v>
        <stp/>
        <stp>##V3_BDPV12</stp>
        <stp>XS0972058175 @bgn Corp</stp>
        <stp>LAST_UPDATE</stp>
        <stp>[AutoPrice 28.xlsm]front!R543C15</stp>
        <tr r="O543" s="1"/>
      </tp>
      <tp t="s">
        <v>07:01:28</v>
        <stp/>
        <stp>##V3_BDPV12</stp>
        <stp>XS0289507997 @bgn Corp</stp>
        <stp>LAST_UPDATE</stp>
        <stp>[AutoPrice 28.xlsm]front!R728C15</stp>
        <tr r="O728" s="1"/>
      </tp>
      <tp t="s">
        <v>11/06/2014</v>
        <stp/>
        <stp>##V3_BDPV12</stp>
        <stp>XS0362329517 @bgn Corp</stp>
        <stp>LAST_UPDATE</stp>
        <stp>[AutoPrice 28.xlsm]front!R754C15</stp>
        <tr r="O754" s="1"/>
      </tp>
      <tp t="s">
        <v>11/06/2014</v>
        <stp/>
        <stp>##V3_BDPV12</stp>
        <stp>XS0170798325 @bgn Corp</stp>
        <stp>LAST_UPDATE</stp>
        <stp>[AutoPrice 28.xlsm]front!R300C15</stp>
        <tr r="O300" s="1"/>
      </tp>
      <tp t="s">
        <v>11/06/2014</v>
        <stp/>
        <stp>##V3_BDPV12</stp>
        <stp>XS0477568637 @bgn Corp</stp>
        <stp>LAST_UPDATE</stp>
        <stp>[AutoPrice 28.xlsm]front!R173C15</stp>
        <tr r="O173" s="1"/>
      </tp>
      <tp t="s">
        <v>07:01:33</v>
        <stp/>
        <stp>##V3_BDPV12</stp>
        <stp>XS0497186758 @bgn Corp</stp>
        <stp>LAST_UPDATE</stp>
        <stp>[AutoPrice 28.xlsm]front!R193C15</stp>
        <tr r="O193" s="1"/>
      </tp>
      <tp t="s">
        <v>11/06/2014</v>
        <stp/>
        <stp>##V3_BDPV12</stp>
        <stp>XS1076018131 @bgn Corp</stp>
        <stp>LAST_UPDATE</stp>
        <stp>[AutoPrice 28.xlsm]front!R681C15</stp>
        <tr r="O681" s="1"/>
      </tp>
      <tp t="s">
        <v>11/06/2014</v>
        <stp/>
        <stp>##V3_BDPV12</stp>
        <stp>XS0993266625 @bgn Corp</stp>
        <stp>LAST_UPDATE</stp>
        <stp>[AutoPrice 28.xlsm]front!R485C15</stp>
        <tr r="O485" s="1"/>
      </tp>
      <tp t="s">
        <v>07:01:35</v>
        <stp/>
        <stp>##V3_BDPV12</stp>
        <stp>XS0462999573 @bgn Corp</stp>
        <stp>LAST_UPDATE</stp>
        <stp>[AutoPrice 28.xlsm]front!R694C15</stp>
        <tr r="O694" s="1"/>
      </tp>
      <tp t="s">
        <v>07:01:33</v>
        <stp/>
        <stp>##V3_BDPV12</stp>
        <stp>XS0593606121 @bgn Corp</stp>
        <stp>LAST_UPDATE</stp>
        <stp>[AutoPrice 28.xlsm]front!R339C15</stp>
        <tr r="O339" s="1"/>
      </tp>
      <tp t="s">
        <v>07:01:30</v>
        <stp/>
        <stp>##V3_BDPV12</stp>
        <stp>XS0787527349 @bgn Corp</stp>
        <stp>LAST_UPDATE</stp>
        <stp>[AutoPrice 28.xlsm]front!R558C15</stp>
        <tr r="O558" s="1"/>
      </tp>
      <tp t="s">
        <v>07:01:33</v>
        <stp/>
        <stp>##V3_BDPV12</stp>
        <stp>XS0690406243 @bgn Corp</stp>
        <stp>LAST_UPDATE</stp>
        <stp>[AutoPrice 28.xlsm]front!R304C15</stp>
        <tr r="O304" s="1"/>
      </tp>
      <tp t="s">
        <v>11/06/2014</v>
        <stp/>
        <stp>##V3_BDPV12</stp>
        <stp>XS1064049767 @bgn Corp</stp>
        <stp>LAST_UPDATE</stp>
        <stp>[AutoPrice 28.xlsm]front!R150C15</stp>
        <tr r="O150" s="1"/>
      </tp>
      <tp t="s">
        <v>07:01:39</v>
        <stp/>
        <stp>##V3_BDPV12</stp>
        <stp>XS0694766279 @bgn Corp</stp>
        <stp>LAST_UPDATE</stp>
        <stp>[AutoPrice 28.xlsm]front!R426C15</stp>
        <tr r="O426" s="1"/>
      </tp>
      <tp t="s">
        <v>07:01:31</v>
        <stp/>
        <stp>##V3_BDPV12</stp>
        <stp>XS0495756537 @bgn Corp</stp>
        <stp>LAST_UPDATE</stp>
        <stp>[AutoPrice 28.xlsm]front!R257C15</stp>
        <tr r="O257" s="1"/>
      </tp>
      <tp t="s">
        <v>11/06/2014</v>
        <stp/>
        <stp>##V3_BDPV12</stp>
        <stp>XS0888827333 @bgn Corp</stp>
        <stp>LAST_UPDATE</stp>
        <stp>[AutoPrice 28.xlsm]front!R800C15</stp>
        <tr r="O800" s="1"/>
      </tp>
      <tp t="s">
        <v>07:01:31</v>
        <stp/>
        <stp>##V3_BDPV12</stp>
        <stp>XS0166179381 @bgn Corp</stp>
        <stp>LAST_UPDATE</stp>
        <stp>[AutoPrice 28.xlsm]front!R615C15</stp>
        <tr r="O615" s="1"/>
      </tp>
      <tp t="s">
        <v>11/06/2014</v>
        <stp/>
        <stp>##V3_BDPV12</stp>
        <stp>XS1076018305 @bgn Corp</stp>
        <stp>LAST_UPDATE</stp>
        <stp>[AutoPrice 28.xlsm]front!R683C15</stp>
        <tr r="O683" s="1"/>
      </tp>
      <tp t="s">
        <v>11/06/2014</v>
        <stp/>
        <stp>##V3_BDPV12</stp>
        <stp>XS0999296006 @bgn Corp</stp>
        <stp>LAST_UPDATE</stp>
        <stp>[AutoPrice 28.xlsm]front!R552C15</stp>
        <tr r="O552" s="1"/>
      </tp>
      <tp t="s">
        <v>11/06/2014</v>
        <stp/>
        <stp>##V3_BDPV12</stp>
        <stp>XS0372358902 @bgn Corp</stp>
        <stp>LAST_UPDATE</stp>
        <stp>[AutoPrice 28.xlsm]front!R602C15</stp>
        <tr r="O602" s="1"/>
      </tp>
      <tp t="s">
        <v>07:01:31</v>
        <stp/>
        <stp>##V3_BDPV12</stp>
        <stp>XS0470518605 @bgn Corp</stp>
        <stp>LAST_UPDATE</stp>
        <stp>[AutoPrice 28.xlsm]front!R881C15</stp>
        <tr r="O881" s="1"/>
      </tp>
      <tp t="s">
        <v>11/06/2014</v>
        <stp/>
        <stp>##V3_BDPV12</stp>
        <stp>XS1069539374 @bgn Corp</stp>
        <stp>LAST_UPDATE</stp>
        <stp>[AutoPrice 28.xlsm]front!R476C15</stp>
        <tr r="O476" s="1"/>
      </tp>
      <tp t="s">
        <v>11/06/2014</v>
        <stp/>
        <stp>##V3_BDPV12</stp>
        <stp>XS0897406814 @bgn Corp</stp>
        <stp>LAST_UPDATE</stp>
        <stp>[AutoPrice 28.xlsm]front!R153C15</stp>
        <tr r="O153" s="1"/>
      </tp>
      <tp t="s">
        <v>11/06/2014</v>
        <stp/>
        <stp>##V3_BDPV12</stp>
        <stp>XS1069539291 @bgn Corp</stp>
        <stp>LAST_UPDATE</stp>
        <stp>[AutoPrice 28.xlsm]front!R477C15</stp>
        <tr r="O477" s="1"/>
      </tp>
      <tp t="s">
        <v>07:01:35</v>
        <stp/>
        <stp>##V3_BDPV12</stp>
        <stp>XS0967299016 @bgn Corp</stp>
        <stp>LAST_UPDATE</stp>
        <stp>[AutoPrice 28.xlsm]front!R822C15</stp>
        <tr r="O822" s="1"/>
      </tp>
      <tp t="s">
        <v>07:01:03</v>
        <stp/>
        <stp>##V3_BDPV12</stp>
        <stp>XS1069439740 @bgn Corp</stp>
        <stp>LAST_UPDATE</stp>
        <stp>[AutoPrice 28.xlsm]front!R108C15</stp>
        <tr r="O108" s="1"/>
      </tp>
      <tp t="s">
        <v>07:01:17</v>
        <stp/>
        <stp>##V3_BDPV12</stp>
        <stp>XS0696856847 @bgn Corp</stp>
        <stp>LAST_UPDATE</stp>
        <stp>[AutoPrice 28.xlsm]front!R687C15</stp>
        <tr r="O687" s="1"/>
      </tp>
      <tp t="s">
        <v>11/06/2014</v>
        <stp/>
        <stp>##V3_BDPV12</stp>
        <stp>XS0992646918 @bgn Corp</stp>
        <stp>LAST_UPDATE</stp>
        <stp>[AutoPrice 28.xlsm]front!R272C15</stp>
        <tr r="O272" s="1"/>
      </tp>
      <tp>
        <v>105.97799999999999</v>
        <stp/>
        <stp>##V3_BDPV12</stp>
        <stp>USF7806FQF10 @CBKG Corp</stp>
        <stp>bid</stp>
        <stp>[AutoPrice 28.xlsm]front!R853C12</stp>
        <tr r="L853" s="1"/>
      </tp>
      <tp>
        <v>103.30800000000001</v>
        <stp/>
        <stp>##V3_BDPV12</stp>
        <stp>US928670AK49 @bgn Corp</stp>
        <stp>LAST_PRICE</stp>
        <stp>[AutoPrice 28.xlsm]front!R888C16</stp>
        <tr r="P888" s="1"/>
      </tp>
      <tp>
        <v>111.167</v>
        <stp/>
        <stp>##V3_BDPV12</stp>
        <stp>XS0292607701 @cbbt Corp</stp>
        <stp>LAST_PRICE</stp>
        <stp>[AutoPrice 28.xlsm]front!R722C16</stp>
        <tr r="P722" s="1"/>
      </tp>
      <tp>
        <v>109.125</v>
        <stp/>
        <stp>##V3_BDPV12</stp>
        <stp>XS0787786440 @cbbt Corp</stp>
        <stp>LAST_PRICE</stp>
        <stp>[AutoPrice 28.xlsm]front!R940C16</stp>
        <tr r="P940" s="1"/>
      </tp>
      <tp t="s">
        <v>KIG</v>
        <stp/>
        <stp>##V3_BDPV12</stp>
        <stp>AT0000A0GMG9 Corp</stp>
        <stp>ticker</stp>
        <stp>[AutoPrice 28.xlsm]front!R189C4</stp>
        <tr r="D189" s="1"/>
      </tp>
      <tp>
        <v>100.099</v>
        <stp/>
        <stp>##V3_BDPV12</stp>
        <stp>FR0010096123 @bgn Corp</stp>
        <stp>LAST_PRICE</stp>
        <stp>[AutoPrice 28.xlsm]front!R918C16</stp>
        <tr r="P918" s="1"/>
      </tp>
      <tp>
        <v>100.598</v>
        <stp/>
        <stp>##V3_BDPV12</stp>
        <stp>FR0010780452 @bgn Corp</stp>
        <stp>LAST_PRICE</stp>
        <stp>[AutoPrice 28.xlsm]front!R826C16</stp>
        <tr r="P826" s="1"/>
      </tp>
      <tp>
        <v>102.71</v>
        <stp/>
        <stp>##V3_BDPV12</stp>
        <stp>FR0011289222 @bgn Corp</stp>
        <stp>LAST_PRICE</stp>
        <stp>[AutoPrice 28.xlsm]front!R283C16</stp>
        <tr r="P283" s="1"/>
      </tp>
      <tp>
        <v>112.142</v>
        <stp/>
        <stp>##V3_BDPV12</stp>
        <stp>BE6000782712 @bgn Corp</stp>
        <stp>LAST_PRICE</stp>
        <stp>[AutoPrice 28.xlsm]front!R374C16</stp>
        <tr r="P374" s="1"/>
      </tp>
      <tp>
        <v>107.21299999999999</v>
        <stp/>
        <stp>##V3_BDPV12</stp>
        <stp>BE0002432079 @bgn Corp</stp>
        <stp>LAST_PRICE</stp>
        <stp>[AutoPrice 28.xlsm]front!R259C16</stp>
        <tr r="P259" s="1"/>
      </tp>
      <tp>
        <v>102.929</v>
        <stp/>
        <stp>##V3_BDPV12</stp>
        <stp>FR0011832039 @bgn Corp</stp>
        <stp>LAST_PRICE</stp>
        <stp>[AutoPrice 28.xlsm]front!R513C16</stp>
        <tr r="P513" s="1"/>
      </tp>
      <tp>
        <v>101.56100000000001</v>
        <stp/>
        <stp>##V3_BDPV12</stp>
        <stp>FR0010526848 @bgn Corp</stp>
        <stp>LAST_PRICE</stp>
        <stp>[AutoPrice 28.xlsm]front!R421C16</stp>
        <tr r="P421" s="1"/>
      </tp>
      <tp>
        <v>101.97799999999999</v>
        <stp/>
        <stp>##V3_BDPV12</stp>
        <stp>XS1041793123 @bgn Corp</stp>
        <stp>LAST_PRICE</stp>
        <stp>[AutoPrice 28.xlsm]front!R498C16</stp>
        <tr r="P498" s="1"/>
      </tp>
      <tp>
        <v>103.43600000000001</v>
        <stp/>
        <stp>##V3_BDPV12</stp>
        <stp>XS0862941506 @bgn Corp</stp>
        <stp>LAST_PRICE</stp>
        <stp>[AutoPrice 28.xlsm]front!R480C16</stp>
        <tr r="P480" s="1"/>
      </tp>
      <tp>
        <v>107.28100000000001</v>
        <stp/>
        <stp>##V3_BDPV12</stp>
        <stp>XS0811124790 @bgn Corp</stp>
        <stp>LAST_PRICE</stp>
        <stp>[AutoPrice 28.xlsm]front!R634C16</stp>
        <tr r="P634" s="1"/>
      </tp>
      <tp>
        <v>113.806</v>
        <stp/>
        <stp>##V3_BDPV12</stp>
        <stp>XS0856556807 @bgn Corp</stp>
        <stp>LAST_PRICE</stp>
        <stp>[AutoPrice 28.xlsm]front!R123C16</stp>
        <tr r="P123" s="1"/>
      </tp>
      <tp>
        <v>110.11199999999999</v>
        <stp/>
        <stp>##V3_BDPV12</stp>
        <stp>XS0753143709 @bgn Corp</stp>
        <stp>LAST_PRICE</stp>
        <stp>[AutoPrice 28.xlsm]front!R470C16</stp>
        <tr r="P470" s="1"/>
      </tp>
      <tp>
        <v>100.986</v>
        <stp/>
        <stp>##V3_BDPV12</stp>
        <stp>XS0877622380 @bgn Corp</stp>
        <stp>LAST_PRICE</stp>
        <stp>[AutoPrice 28.xlsm]front!R766C16</stp>
        <tr r="P766" s="1"/>
      </tp>
      <tp>
        <v>116.988</v>
        <stp/>
        <stp>##V3_BDPV12</stp>
        <stp>XS0736488585 @bgn Corp</stp>
        <stp>LAST_PRICE</stp>
        <stp>[AutoPrice 28.xlsm]front!R944C16</stp>
        <tr r="P944" s="1"/>
      </tp>
      <tp>
        <v>105.34</v>
        <stp/>
        <stp>##V3_BDPV12</stp>
        <stp>XS0862952297 @bgn Corp</stp>
        <stp>LAST_PRICE</stp>
        <stp>[AutoPrice 28.xlsm]front!R483C16</stp>
        <tr r="P483" s="1"/>
      </tp>
      <tp>
        <v>103.14700000000001</v>
        <stp/>
        <stp>##V3_BDPV12</stp>
        <stp>XS0428461718 @bgn Corp</stp>
        <stp>LAST_PRICE</stp>
        <stp>[AutoPrice 28.xlsm]front!R341C16</stp>
        <tr r="P341" s="1"/>
      </tp>
      <tp>
        <v>111.76</v>
        <stp/>
        <stp>##V3_BDPV12</stp>
        <stp>XS0758640279 @bgn Corp</stp>
        <stp>LAST_PRICE</stp>
        <stp>[AutoPrice 28.xlsm]front!R516C16</stp>
        <tr r="P516" s="1"/>
      </tp>
      <tp t="s">
        <v>#N/A Real Time</v>
        <stp/>
        <stp>##V3_BDPV12</stp>
        <stp>XS0439260398 @bgn Corp</stp>
        <stp>LAST_PRICE</stp>
        <stp>[AutoPrice 28.xlsm]front!R386C16</stp>
        <tr r="P386" s="1"/>
      </tp>
      <tp>
        <v>107.648</v>
        <stp/>
        <stp>##V3_BDPV12</stp>
        <stp>XS0969572204 @bgn Corp</stp>
        <stp>LAST_PRICE</stp>
        <stp>[AutoPrice 28.xlsm]front!R335C16</stp>
        <tr r="P335" s="1"/>
      </tp>
      <tp>
        <v>107.911</v>
        <stp/>
        <stp>##V3_BDPV12</stp>
        <stp>XS0408095387 @bgn Corp</stp>
        <stp>LAST_PRICE</stp>
        <stp>[AutoPrice 28.xlsm]front!R268C16</stp>
        <tr r="P268" s="1"/>
      </tp>
      <tp>
        <v>111.889</v>
        <stp/>
        <stp>##V3_BDPV12</stp>
        <stp>XS0972240997 @bgn Corp</stp>
        <stp>LAST_PRICE</stp>
        <stp>[AutoPrice 28.xlsm]front!R127C16</stp>
        <tr r="P127" s="1"/>
      </tp>
      <tp>
        <v>115.211</v>
        <stp/>
        <stp>##V3_BDPV12</stp>
        <stp>XS0828012863 @bgn Corp</stp>
        <stp>LAST_PRICE</stp>
        <stp>[AutoPrice 28.xlsm]front!R690C16</stp>
        <tr r="P690" s="1"/>
      </tp>
      <tp>
        <v>113.21</v>
        <stp/>
        <stp>##V3_BDPV12</stp>
        <stp>XS0170732738 @bgn Corp</stp>
        <stp>LAST_PRICE</stp>
        <stp>[AutoPrice 28.xlsm]front!R320C16</stp>
        <tr r="P320" s="1"/>
      </tp>
      <tp>
        <v>102.706</v>
        <stp/>
        <stp>##V3_BDPV12</stp>
        <stp>XS0856014583 @bgn Corp</stp>
        <stp>LAST_PRICE</stp>
        <stp>[AutoPrice 28.xlsm]front!R409C16</stp>
        <tr r="P409" s="1"/>
      </tp>
      <tp>
        <v>104.134</v>
        <stp/>
        <stp>##V3_BDPV12</stp>
        <stp>XS0805500062 @bgn Corp</stp>
        <stp>LAST_PRICE</stp>
        <stp>[AutoPrice 28.xlsm]front!R537C16</stp>
        <tr r="P537" s="1"/>
      </tp>
      <tp>
        <v>102.634</v>
        <stp/>
        <stp>##V3_BDPV12</stp>
        <stp>XS0992638220 @bgn Corp</stp>
        <stp>LAST_PRICE</stp>
        <stp>[AutoPrice 28.xlsm]front!R588C16</stp>
        <tr r="P588" s="1"/>
      </tp>
      <tp>
        <v>104.96899999999999</v>
        <stp/>
        <stp>##V3_BDPV12</stp>
        <stp>XS0873432511 @bgn Corp</stp>
        <stp>LAST_PRICE</stp>
        <stp>[AutoPrice 28.xlsm]front!R180C16</stp>
        <tr r="P180" s="1"/>
      </tp>
      <tp>
        <v>103.604</v>
        <stp/>
        <stp>##V3_BDPV12</stp>
        <stp>XS0993266625 @bgn Corp</stp>
        <stp>LAST_PRICE</stp>
        <stp>[AutoPrice 28.xlsm]front!R485C16</stp>
        <tr r="P485" s="1"/>
      </tp>
      <tp>
        <v>101.36499999999999</v>
        <stp/>
        <stp>##V3_BDPV12</stp>
        <stp>XS1044496203 @bgn Corp</stp>
        <stp>LAST_PRICE</stp>
        <stp>[AutoPrice 28.xlsm]front!R970C16</stp>
        <tr r="P970" s="1"/>
      </tp>
      <tp>
        <v>101.98699999999999</v>
        <stp/>
        <stp>##V3_BDPV12</stp>
        <stp>XS0760245539 @bgn Corp</stp>
        <stp>LAST_PRICE</stp>
        <stp>[AutoPrice 28.xlsm]front!R868C16</stp>
        <tr r="P868" s="1"/>
      </tp>
      <tp>
        <v>120.17400000000001</v>
        <stp/>
        <stp>##V3_BDPV12</stp>
        <stp>XS0452868788 @bgn Corp</stp>
        <stp>LAST_PRICE</stp>
        <stp>[AutoPrice 28.xlsm]front!R465C16</stp>
        <tr r="P465" s="1"/>
      </tp>
      <tp>
        <v>104.286</v>
        <stp/>
        <stp>##V3_BDPV12</stp>
        <stp>XS0594299066 @bgn Corp</stp>
        <stp>LAST_PRICE</stp>
        <stp>[AutoPrice 28.xlsm]front!R832C16</stp>
        <tr r="P832" s="1"/>
      </tp>
      <tp>
        <v>101.764</v>
        <stp/>
        <stp>##V3_BDPV12</stp>
        <stp>XS0925668625 @bgn Corp</stp>
        <stp>LAST_PRICE</stp>
        <stp>[AutoPrice 28.xlsm]front!R538C16</stp>
        <tr r="P538" s="1"/>
      </tp>
      <tp>
        <v>111.155</v>
        <stp/>
        <stp>##V3_BDPV12</stp>
        <stp>XS0764640149 @bgn Corp</stp>
        <stp>LAST_PRICE</stp>
        <stp>[AutoPrice 28.xlsm]front!R815C16</stp>
        <tr r="P815" s="1"/>
      </tp>
      <tp>
        <v>103.77200000000001</v>
        <stp/>
        <stp>##V3_BDPV12</stp>
        <stp>XS0823975585 @bgn Corp</stp>
        <stp>LAST_PRICE</stp>
        <stp>[AutoPrice 28.xlsm]front!R903C16</stp>
        <tr r="P903" s="1"/>
      </tp>
      <tp>
        <v>105.514</v>
        <stp/>
        <stp>##V3_BDPV12</stp>
        <stp>XS0359781191 @bgn Corp</stp>
        <stp>LAST_PRICE</stp>
        <stp>[AutoPrice 28.xlsm]front!R953C16</stp>
        <tr r="P953" s="1"/>
      </tp>
      <tp>
        <v>117.761</v>
        <stp/>
        <stp>##V3_BDPV12</stp>
        <stp>XS0801954867 @bgn Corp</stp>
        <stp>LAST_PRICE</stp>
        <stp>[AutoPrice 28.xlsm]front!R986C16</stp>
        <tr r="P986" s="1"/>
      </tp>
      <tp>
        <v>6.5190543733848472</v>
        <stp/>
        <stp>##V3_BDPV12</stp>
        <stp>DE000A1UDWM7 @bgn  Corp</stp>
        <stp>risk_mid</stp>
        <stp>[AutoPrice 28.xlsm]front!R677C36</stp>
        <tr r="AJ677" s="1"/>
      </tp>
      <tp>
        <v>103.964</v>
        <stp/>
        <stp>##V3_BDPV12</stp>
        <stp>US749343AD11 @CBKG Corp</stp>
        <stp>bid</stp>
        <stp>[AutoPrice 28.xlsm]front!R862C12</stp>
        <tr r="L862" s="1"/>
      </tp>
    </main>
    <main first="connect.rtdsub">
      <tp>
        <v>162.86416421399699</v>
        <stp/>
        <stp>EBOND_LDN|4899425</stp>
        <stp>-18560</stp>
        <stp>RMDS</stp>
        <stp/>
        <stp/>
        <tr r="AR1075" s="1"/>
      </tp>
      <tp>
        <v>156.070426541502</v>
        <stp/>
        <stp>EBOND_LDN|4899425</stp>
        <stp>-18562</stp>
        <stp>RMDS</stp>
        <stp/>
        <stp/>
        <tr r="AS1075" s="1"/>
      </tp>
      <tp t="s">
        <v>on</v>
        <stp/>
        <stp>EBOND_LDN|8509644</stp>
        <stp>-20271</stp>
        <stp>RMDS</stp>
        <stp/>
        <stp/>
        <tr r="K465" s="1"/>
      </tp>
      <tp t="s">
        <v>.65</v>
        <stp/>
        <stp>EBOND_LDN|8509644</stp>
        <stp>-20270</stp>
        <stp>RMDS</stp>
        <stp/>
        <stp/>
        <tr r="J465" s="1"/>
      </tp>
      <tp t="s">
        <v>b</v>
        <stp/>
        <stp>EBOND_LDN|8509644</stp>
        <stp>-20268</stp>
        <stp>RMDS</stp>
        <stp/>
        <stp/>
        <tr r="I465" s="1"/>
      </tp>
      <tp t="s">
        <v>m</v>
        <stp/>
        <stp>EBOND_LDN|8959511</stp>
        <stp>-20268</stp>
        <stp>RMDS</stp>
        <stp/>
        <stp/>
        <tr r="I200" s="1"/>
      </tp>
      <tp t="s">
        <v>on</v>
        <stp/>
        <stp>EBOND_LDN|9669572</stp>
        <stp>-20271</stp>
        <stp>RMDS</stp>
        <stp/>
        <stp/>
        <tr r="K515" s="1"/>
      </tp>
      <tp t="s">
        <v>.2</v>
        <stp/>
        <stp>EBOND_LDN|9669572</stp>
        <stp>-20270</stp>
        <stp>RMDS</stp>
        <stp/>
        <stp/>
        <tr r="J515" s="1"/>
      </tp>
      <tp t="s">
        <v>1</v>
        <stp/>
        <stp>EBOND_LDN|4409864</stp>
        <stp>-20270</stp>
        <stp>RMDS</stp>
        <stp/>
        <stp/>
        <tr r="J134" s="1"/>
      </tp>
      <tp t="s">
        <v>on</v>
        <stp/>
        <stp>EBOND_LDN|4409864</stp>
        <stp>-20271</stp>
        <stp>RMDS</stp>
        <stp/>
        <stp/>
        <tr r="K134" s="1"/>
      </tp>
      <tp t="s">
        <v>.8</v>
        <stp/>
        <stp>EBOND_LDN|8959511</stp>
        <stp>-20270</stp>
        <stp>RMDS</stp>
        <stp/>
        <stp/>
        <tr r="J200" s="1"/>
      </tp>
      <tp t="s">
        <v>on</v>
        <stp/>
        <stp>EBOND_LDN|8959511</stp>
        <stp>-20271</stp>
        <stp>RMDS</stp>
        <stp/>
        <stp/>
        <tr r="K200" s="1"/>
      </tp>
      <tp t="s">
        <v>m</v>
        <stp/>
        <stp>EBOND_LDN|9669572</stp>
        <stp>-20268</stp>
        <stp>RMDS</stp>
        <stp/>
        <stp/>
        <tr r="I515" s="1"/>
      </tp>
      <tp t="s">
        <v>m</v>
        <stp/>
        <stp>EBOND_LDN|4409864</stp>
        <stp>-20268</stp>
        <stp>RMDS</stp>
        <stp/>
        <stp/>
        <tr r="I134" s="1"/>
      </tp>
      <tp t="s">
        <v>on</v>
        <stp/>
        <stp>EBOND_LDN|6229636</stp>
        <stp>-20271</stp>
        <stp>RMDS</stp>
        <stp/>
        <stp/>
        <tr r="K405" s="1"/>
      </tp>
      <tp t="s">
        <v>.2</v>
        <stp/>
        <stp>EBOND_LDN|6229636</stp>
        <stp>-20270</stp>
        <stp>RMDS</stp>
        <stp/>
        <stp/>
        <tr r="J405" s="1"/>
      </tp>
      <tp t="s">
        <v>on</v>
        <stp/>
        <stp>EBOND_LDN|6309604</stp>
        <stp>-20271</stp>
        <stp>RMDS</stp>
        <stp/>
        <stp/>
        <tr r="K130" s="1"/>
      </tp>
      <tp t="s">
        <v>1</v>
        <stp/>
        <stp>EBOND_LDN|6309604</stp>
        <stp>-20270</stp>
        <stp>RMDS</stp>
        <stp/>
        <stp/>
        <tr r="J130" s="1"/>
      </tp>
      <tp t="s">
        <v>m</v>
        <stp/>
        <stp>EBOND_LDN|6229636</stp>
        <stp>-20268</stp>
        <stp>RMDS</stp>
        <stp/>
        <stp/>
        <tr r="I405" s="1"/>
      </tp>
      <tp t="s">
        <v>m</v>
        <stp/>
        <stp>EBOND_LDN|6309604</stp>
        <stp>-20268</stp>
        <stp>RMDS</stp>
        <stp/>
        <stp/>
        <tr r="I130" s="1"/>
      </tp>
      <tp t="s">
        <v>0.5</v>
        <stp/>
        <stp>EBOND_LDN|3639707</stp>
        <stp>-20270</stp>
        <stp>RMDS</stp>
        <stp/>
        <stp/>
        <tr r="J301" s="1"/>
      </tp>
      <tp t="s">
        <v>on</v>
        <stp/>
        <stp>EBOND_LDN|3639707</stp>
        <stp>-20271</stp>
        <stp>RMDS</stp>
        <stp/>
        <stp/>
        <tr r="K301" s="1"/>
      </tp>
      <tp t="s">
        <v>on</v>
        <stp/>
        <stp>EBOND_LDN|4429096</stp>
        <stp>-20271</stp>
        <stp>RMDS</stp>
        <stp/>
        <stp/>
        <tr r="K947" s="1"/>
      </tp>
      <tp t="s">
        <v>0.1</v>
        <stp/>
        <stp>EBOND_LDN|4429096</stp>
        <stp>-20270</stp>
        <stp>RMDS</stp>
        <stp/>
        <stp/>
        <tr r="J947" s="1"/>
      </tp>
      <tp t="s">
        <v>bb</v>
        <stp/>
        <stp>EBOND_LDN|4429096</stp>
        <stp>-20268</stp>
        <stp>RMDS</stp>
        <stp/>
        <stp/>
        <tr r="I947" s="1"/>
      </tp>
      <tp t="s">
        <v>m</v>
        <stp/>
        <stp>EBOND_LDN|3639707</stp>
        <stp>-20268</stp>
        <stp>RMDS</stp>
        <stp/>
        <stp/>
        <tr r="I301" s="1"/>
      </tp>
      <tp t="s">
        <v>b</v>
        <stp/>
        <stp>EBOND_LDN|8538327</stp>
        <stp>-20268</stp>
        <stp>RMDS</stp>
        <stp/>
        <stp/>
        <tr r="I685" s="1"/>
      </tp>
      <tp t="s">
        <v>on</v>
        <stp/>
        <stp>EBOND_LDN|8538327</stp>
        <stp>-20271</stp>
        <stp>RMDS</stp>
        <stp/>
        <stp/>
        <tr r="K685" s="1"/>
      </tp>
      <tp t="s">
        <v>.25</v>
        <stp/>
        <stp>EBOND_LDN|8538327</stp>
        <stp>-20270</stp>
        <stp>RMDS</stp>
        <stp/>
        <stp/>
        <tr r="J685" s="1"/>
      </tp>
      <tp t="s">
        <v>.3</v>
        <stp/>
        <stp>EBOND_LDN|3838367</stp>
        <stp>-20270</stp>
        <stp>RMDS</stp>
        <stp/>
        <stp/>
        <tr r="J563" s="1"/>
      </tp>
      <tp t="s">
        <v>on</v>
        <stp/>
        <stp>EBOND_LDN|3838367</stp>
        <stp>-20271</stp>
        <stp>RMDS</stp>
        <stp/>
        <stp/>
        <tr r="K563" s="1"/>
      </tp>
      <tp t="s">
        <v>m</v>
        <stp/>
        <stp>EBOND_LDN|3838367</stp>
        <stp>-20268</stp>
        <stp>RMDS</stp>
        <stp/>
        <stp/>
        <tr r="I563" s="1"/>
      </tp>
      <tp t="s">
        <v>m</v>
        <stp/>
        <stp>EBOND_LDN|4718375</stp>
        <stp>-20268</stp>
        <stp>RMDS</stp>
        <stp/>
        <stp/>
        <tr r="I89" s="1"/>
      </tp>
      <tp t="s">
        <v>1</v>
        <stp/>
        <stp>EBOND_LDN|4718375</stp>
        <stp>-20270</stp>
        <stp>RMDS</stp>
        <stp/>
        <stp/>
        <tr r="J89" s="1"/>
      </tp>
      <tp t="s">
        <v>on</v>
        <stp/>
        <stp>EBOND_LDN|4718375</stp>
        <stp>-20271</stp>
        <stp>RMDS</stp>
        <stp/>
        <stp/>
        <tr r="K89" s="1"/>
      </tp>
      <tp t="s">
        <v>.5</v>
        <stp/>
        <stp>EBOND_LDN|5368192</stp>
        <stp>-20270</stp>
        <stp>RMDS</stp>
        <stp/>
        <stp/>
        <tr r="J1037" s="1"/>
      </tp>
      <tp t="s">
        <v>on</v>
        <stp/>
        <stp>EBOND_LDN|5368192</stp>
        <stp>-20271</stp>
        <stp>RMDS</stp>
        <stp/>
        <stp/>
        <tr r="K1037" s="1"/>
      </tp>
      <tp t="s">
        <v>b</v>
        <stp/>
        <stp>EBOND_LDN|5368192</stp>
        <stp>-20268</stp>
        <stp>RMDS</stp>
        <stp/>
        <stp/>
        <tr r="I1037" s="1"/>
      </tp>
      <tp t="s">
        <v>#Stale</v>
        <stp/>
        <stp>EBOND_LDN|2245810</stp>
        <stp>-20271</stp>
        <stp>RMDS</stp>
        <stp/>
        <stp/>
        <tr r="K320" s="1"/>
      </tp>
      <tp t="s">
        <v>#Stale</v>
        <stp/>
        <stp>EBOND_LDN|2245810</stp>
        <stp>-20270</stp>
        <stp>RMDS</stp>
        <stp/>
        <stp/>
        <tr r="J320" s="1"/>
      </tp>
      <tp t="s">
        <v>#Stale</v>
        <stp/>
        <stp>EBOND_LDN|2245810</stp>
        <stp>-20268</stp>
        <stp>RMDS</stp>
        <stp/>
        <stp/>
        <tr r="I320" s="1"/>
      </tp>
      <tp t="s">
        <v>m</v>
        <stp/>
        <stp>EBOND_LDN|4365902</stp>
        <stp>-20268</stp>
        <stp>RMDS</stp>
        <stp/>
        <stp/>
        <tr r="I646" s="1"/>
      </tp>
      <tp t="s">
        <v>on</v>
        <stp/>
        <stp>EBOND_LDN|4365902</stp>
        <stp>-20271</stp>
        <stp>RMDS</stp>
        <stp/>
        <stp/>
        <tr r="K646" s="1"/>
      </tp>
      <tp t="s">
        <v>.15</v>
        <stp/>
        <stp>EBOND_LDN|4365902</stp>
        <stp>-20270</stp>
        <stp>RMDS</stp>
        <stp/>
        <stp/>
        <tr r="J646" s="1"/>
      </tp>
      <tp t="s">
        <v>1.0</v>
        <stp/>
        <stp>EBOND_LDN|3405364</stp>
        <stp>-20270</stp>
        <stp>RMDS</stp>
        <stp/>
        <stp/>
        <tr r="J264" s="1"/>
      </tp>
      <tp t="s">
        <v>on</v>
        <stp/>
        <stp>EBOND_LDN|3405364</stp>
        <stp>-20271</stp>
        <stp>RMDS</stp>
        <stp/>
        <stp/>
        <tr r="K264" s="1"/>
      </tp>
      <tp t="s">
        <v>b</v>
        <stp/>
        <stp>EBOND_LDN|3405364</stp>
        <stp>-20268</stp>
        <stp>RMDS</stp>
        <stp/>
        <stp/>
        <tr r="I264" s="1"/>
      </tp>
      <tp t="s">
        <v>on</v>
        <stp/>
        <stp>EBOND_LDN|9054391</stp>
        <stp>-20271</stp>
        <stp>RMDS</stp>
        <stp/>
        <stp/>
        <tr r="K984" s="1"/>
      </tp>
      <tp t="s">
        <v>0.5</v>
        <stp/>
        <stp>EBOND_LDN|9054391</stp>
        <stp>-20270</stp>
        <stp>RMDS</stp>
        <stp/>
        <stp/>
        <tr r="J984" s="1"/>
      </tp>
      <tp t="s">
        <v>on</v>
        <stp/>
        <stp>EBOND_LDN|8624296</stp>
        <stp>-20271</stp>
        <stp>RMDS</stp>
        <stp/>
        <stp/>
        <tr r="K1138" s="1"/>
      </tp>
      <tp t="s">
        <v>.5</v>
        <stp/>
        <stp>EBOND_LDN|8624296</stp>
        <stp>-20270</stp>
        <stp>RMDS</stp>
        <stp/>
        <stp/>
        <tr r="J1138" s="1"/>
      </tp>
      <tp t="s">
        <v>m</v>
        <stp/>
        <stp>EBOND_LDN|9054391</stp>
        <stp>-20268</stp>
        <stp>RMDS</stp>
        <stp/>
        <stp/>
        <tr r="I984" s="1"/>
      </tp>
      <tp>
        <v>56.552804151857998</v>
        <stp/>
        <stp>EBOND_LDN|8783234</stp>
        <stp>-18562</stp>
        <stp>RMDS</stp>
        <stp/>
        <stp/>
        <tr r="AS29" s="1"/>
      </tp>
      <tp t="s">
        <v>b</v>
        <stp/>
        <stp>EBOND_LDN|8624296</stp>
        <stp>-20268</stp>
        <stp>RMDS</stp>
        <stp/>
        <stp/>
        <tr r="I1138" s="1"/>
      </tp>
      <tp>
        <v>83.237089210229001</v>
        <stp/>
        <stp>EBOND_LDN|8783234</stp>
        <stp>-18560</stp>
        <stp>RMDS</stp>
        <stp/>
        <stp/>
        <tr r="AR29" s="1"/>
      </tp>
      <tp t="s">
        <v>0.16</v>
        <stp/>
        <stp>EBOND_LDN|9254121</stp>
        <stp>-20270</stp>
        <stp>RMDS</stp>
        <stp/>
        <stp/>
        <tr r="J830" s="1"/>
      </tp>
      <tp t="s">
        <v>on</v>
        <stp/>
        <stp>EBOND_LDN|9254121</stp>
        <stp>-20271</stp>
        <stp>RMDS</stp>
        <stp/>
        <stp/>
        <tr r="K830" s="1"/>
      </tp>
      <tp t="s">
        <v>bb</v>
        <stp/>
        <stp>EBOND_LDN|9254121</stp>
        <stp>-20268</stp>
        <stp>RMDS</stp>
        <stp/>
        <stp/>
        <tr r="I830" s="1"/>
      </tp>
      <tp>
        <v>49.573019146318003</v>
        <stp/>
        <stp>EBOND_LDN|8693505</stp>
        <stp>-18560</stp>
        <stp>RMDS</stp>
        <stp/>
        <stp/>
        <tr r="AR735" s="1"/>
      </tp>
      <tp>
        <v>39.952962042910002</v>
        <stp/>
        <stp>EBOND_LDN|8693505</stp>
        <stp>-18562</stp>
        <stp>RMDS</stp>
        <stp/>
        <stp/>
        <tr r="AS735" s="1"/>
      </tp>
      <tp t="s">
        <v>.50</v>
        <stp/>
        <stp>EBOND_LDN|8804444</stp>
        <stp>-20270</stp>
        <stp>RMDS</stp>
        <stp/>
        <stp/>
        <tr r="J748" s="1"/>
      </tp>
      <tp t="s">
        <v>on</v>
        <stp/>
        <stp>EBOND_LDN|8804444</stp>
        <stp>-20271</stp>
        <stp>RMDS</stp>
        <stp/>
        <stp/>
        <tr r="K748" s="1"/>
      </tp>
      <tp>
        <v>-0.48121664079799997</v>
        <stp/>
        <stp>EBOND_LDN|4743868</stp>
        <stp>-18562</stp>
        <stp>RMDS</stp>
        <stp/>
        <stp/>
        <tr r="AS403" s="1"/>
      </tp>
      <tp>
        <v>38.416714219748997</v>
        <stp/>
        <stp>EBOND_LDN|4743868</stp>
        <stp>-18560</stp>
        <stp>RMDS</stp>
        <stp/>
        <stp/>
        <tr r="AR403" s="1"/>
      </tp>
      <tp t="s">
        <v>b</v>
        <stp/>
        <stp>EBOND_LDN|8804444</stp>
        <stp>-20268</stp>
        <stp>RMDS</stp>
        <stp/>
        <stp/>
        <tr r="I748" s="1"/>
      </tp>
      <tp t="s">
        <v>on</v>
        <stp/>
        <stp>EBOND_LDN|8954881</stp>
        <stp>-20271</stp>
        <stp>RMDS</stp>
        <stp/>
        <stp/>
        <tr r="K43" s="1"/>
      </tp>
      <tp>
        <v>0</v>
        <stp/>
        <stp>EBOND_LDN|8393915</stp>
        <stp>-18560</stp>
        <stp>RMDS</stp>
        <stp/>
        <stp/>
        <tr r="AR842" s="1"/>
      </tp>
      <tp t="s">
        <v>1</v>
        <stp/>
        <stp>EBOND_LDN|8954881</stp>
        <stp>-20270</stp>
        <stp>RMDS</stp>
        <stp/>
        <stp/>
        <tr r="J43" s="1"/>
      </tp>
      <tp>
        <v>0</v>
        <stp/>
        <stp>EBOND_LDN|8393915</stp>
        <stp>-18562</stp>
        <stp>RMDS</stp>
        <stp/>
        <stp/>
        <tr r="AS842" s="1"/>
      </tp>
      <tp t="s">
        <v>0.2</v>
        <stp/>
        <stp>EBOND_LDN|8804864</stp>
        <stp>-20270</stp>
        <stp>RMDS</stp>
        <stp/>
        <stp/>
        <tr r="J846" s="1"/>
      </tp>
      <tp t="s">
        <v>on</v>
        <stp/>
        <stp>EBOND_LDN|8804864</stp>
        <stp>-20271</stp>
        <stp>RMDS</stp>
        <stp/>
        <stp/>
        <tr r="K846" s="1"/>
      </tp>
      <tp t="s">
        <v>bb</v>
        <stp/>
        <stp>EBOND_LDN|8804864</stp>
        <stp>-20268</stp>
        <stp>RMDS</stp>
        <stp/>
        <stp/>
        <tr r="I846" s="1"/>
      </tp>
      <tp t="s">
        <v>b</v>
        <stp/>
        <stp>EBOND_LDN|8954881</stp>
        <stp>-20268</stp>
        <stp>RMDS</stp>
        <stp/>
        <stp/>
        <tr r="I43" s="1"/>
      </tp>
      <tp t="s">
        <v>m</v>
        <stp/>
        <stp>EBOND_LDN|2124796</stp>
        <stp>-20268</stp>
        <stp>RMDS</stp>
        <stp/>
        <stp/>
        <tr r="I716" s="1"/>
      </tp>
      <tp t="s">
        <v>.8</v>
        <stp/>
        <stp>EBOND_LDN|2124796</stp>
        <stp>-20270</stp>
        <stp>RMDS</stp>
        <stp/>
        <stp/>
        <tr r="J716" s="1"/>
      </tp>
      <tp t="s">
        <v>on</v>
        <stp/>
        <stp>EBOND_LDN|2124796</stp>
        <stp>-20271</stp>
        <stp>RMDS</stp>
        <stp/>
        <stp/>
        <tr r="K716" s="1"/>
      </tp>
      <tp>
        <v>32.775688030794001</v>
        <stp/>
        <stp>EBOND_LDN|7983314</stp>
        <stp>-18562</stp>
        <stp>RMDS</stp>
        <stp/>
        <stp/>
        <tr r="AS58" s="1"/>
      </tp>
      <tp>
        <v>56.542608723085003</v>
        <stp/>
        <stp>EBOND_LDN|7983314</stp>
        <stp>-18560</stp>
        <stp>RMDS</stp>
        <stp/>
        <stp/>
        <tr r="AR58" s="1"/>
      </tp>
      <tp t="s">
        <v>#Stale</v>
        <stp/>
        <stp>EBOND_LDN|3967832</stp>
        <stp>-20268</stp>
        <stp>RMDS</stp>
        <stp/>
        <stp/>
        <tr r="I237" s="1"/>
      </tp>
      <tp t="s">
        <v>#Stale</v>
        <stp/>
        <stp>EBOND_LDN|3967832</stp>
        <stp>-20270</stp>
        <stp>RMDS</stp>
        <stp/>
        <stp/>
        <tr r="J237" s="1"/>
      </tp>
      <tp t="s">
        <v>#Stale</v>
        <stp/>
        <stp>EBOND_LDN|3967832</stp>
        <stp>-20271</stp>
        <stp>RMDS</stp>
        <stp/>
        <stp/>
        <tr r="K237" s="1"/>
      </tp>
      <tp>
        <v>90.167241880399999</v>
        <stp/>
        <stp>EBOND_LDN|9090125</stp>
        <stp>-18560</stp>
        <stp>RMDS</stp>
        <stp/>
        <stp/>
        <tr r="AR253" s="1"/>
      </tp>
      <tp>
        <v>83.197227914310005</v>
        <stp/>
        <stp>EBOND_LDN|9090125</stp>
        <stp>-18562</stp>
        <stp>RMDS</stp>
        <stp/>
        <stp/>
        <tr r="AS253" s="1"/>
      </tp>
      <tp t="s">
        <v>.2</v>
        <stp/>
        <stp>EBOND_LDN|7407904</stp>
        <stp>-20270</stp>
        <stp>RMDS</stp>
        <stp/>
        <stp/>
        <tr r="J500" s="1"/>
      </tp>
      <tp t="s">
        <v>on</v>
        <stp/>
        <stp>EBOND_LDN|7407904</stp>
        <stp>-20271</stp>
        <stp>RMDS</stp>
        <stp/>
        <stp/>
        <tr r="K500" s="1"/>
      </tp>
      <tp t="s">
        <v>m</v>
        <stp/>
        <stp>EBOND_LDN|7407904</stp>
        <stp>-20268</stp>
        <stp>RMDS</stp>
        <stp/>
        <stp/>
        <tr r="I500" s="1"/>
      </tp>
      <tp t="s">
        <v>.15</v>
        <stp/>
        <stp>EBOND_LDN|3137137</stp>
        <stp>-20270</stp>
        <stp>RMDS</stp>
        <stp/>
        <stp/>
        <tr r="J583" s="1"/>
      </tp>
      <tp t="s">
        <v>on</v>
        <stp/>
        <stp>EBOND_LDN|3137137</stp>
        <stp>-20271</stp>
        <stp>RMDS</stp>
        <stp/>
        <stp/>
        <tr r="K583" s="1"/>
      </tp>
      <tp t="s">
        <v>m</v>
        <stp/>
        <stp>EBOND_LDN|3137137</stp>
        <stp>-20268</stp>
        <stp>RMDS</stp>
        <stp/>
        <stp/>
        <tr r="I583" s="1"/>
      </tp>
      <tp t="s">
        <v>.1</v>
        <stp/>
        <stp>EBOND_LDN|6827686</stp>
        <stp>-20270</stp>
        <stp>RMDS</stp>
        <stp/>
        <stp/>
        <tr r="J404" s="1"/>
      </tp>
      <tp t="s">
        <v>on</v>
        <stp/>
        <stp>EBOND_LDN|6827686</stp>
        <stp>-20271</stp>
        <stp>RMDS</stp>
        <stp/>
        <stp/>
        <tr r="K404" s="1"/>
      </tp>
      <tp t="s">
        <v>m</v>
        <stp/>
        <stp>EBOND_LDN|9517875</stp>
        <stp>-20268</stp>
        <stp>RMDS</stp>
        <stp/>
        <stp/>
        <tr r="I1252" s="1"/>
      </tp>
      <tp t="s">
        <v>.5</v>
        <stp/>
        <stp>EBOND_LDN|9517875</stp>
        <stp>-20270</stp>
        <stp>RMDS</stp>
        <stp/>
        <stp/>
        <tr r="J1252" s="1"/>
      </tp>
      <tp t="s">
        <v>on</v>
        <stp/>
        <stp>EBOND_LDN|9517875</stp>
        <stp>-20271</stp>
        <stp>RMDS</stp>
        <stp/>
        <stp/>
        <tr r="K1252" s="1"/>
      </tp>
      <tp>
        <v>89.841248190406006</v>
        <stp/>
        <stp>EBOND_LDN|9490935</stp>
        <stp>-18560</stp>
        <stp>RMDS</stp>
        <stp/>
        <stp/>
        <tr r="AR1055" s="1"/>
      </tp>
      <tp>
        <v>80.902113714796997</v>
        <stp/>
        <stp>EBOND_LDN|9490935</stp>
        <stp>-18562</stp>
        <stp>RMDS</stp>
        <stp/>
        <stp/>
        <tr r="AS1055" s="1"/>
      </tp>
      <tp t="s">
        <v>b</v>
        <stp/>
        <stp>EBOND_LDN|6827686</stp>
        <stp>-20268</stp>
        <stp>RMDS</stp>
        <stp/>
        <stp/>
        <tr r="I404" s="1"/>
      </tp>
      <tp>
        <v>133.84549378457001</v>
        <stp/>
        <stp>EBOND_LDN|5490045</stp>
        <stp>-18562</stp>
        <stp>RMDS</stp>
        <stp/>
        <stp/>
        <tr r="AS167" s="1"/>
      </tp>
      <tp>
        <v>145.46176403791901</v>
        <stp/>
        <stp>EBOND_LDN|5490045</stp>
        <stp>-18560</stp>
        <stp>RMDS</stp>
        <stp/>
        <stp/>
        <tr r="AR167" s="1"/>
      </tp>
      <tp t="s">
        <v>m</v>
        <stp/>
        <stp>EBOND_LDN|9616225</stp>
        <stp>-20268</stp>
        <stp>RMDS</stp>
        <stp/>
        <stp/>
        <tr r="I724" s="1"/>
      </tp>
      <tp t="s">
        <v>b</v>
        <stp/>
        <stp>EBOND_LDN|9206254</stp>
        <stp>-20268</stp>
        <stp>RMDS</stp>
        <stp/>
        <stp/>
        <tr r="I462" s="1"/>
      </tp>
      <tp t="s">
        <v>.50</v>
        <stp/>
        <stp>EBOND_LDN|9616225</stp>
        <stp>-20270</stp>
        <stp>RMDS</stp>
        <stp/>
        <stp/>
        <tr r="J724" s="1"/>
      </tp>
      <tp t="s">
        <v>on</v>
        <stp/>
        <stp>EBOND_LDN|9616225</stp>
        <stp>-20271</stp>
        <stp>RMDS</stp>
        <stp/>
        <stp/>
        <tr r="K724" s="1"/>
      </tp>
      <tp t="s">
        <v>on</v>
        <stp/>
        <stp>EBOND_LDN|9206254</stp>
        <stp>-20271</stp>
        <stp>RMDS</stp>
        <stp/>
        <stp/>
        <tr r="K462" s="1"/>
      </tp>
      <tp t="s">
        <v>.55</v>
        <stp/>
        <stp>EBOND_LDN|9206254</stp>
        <stp>-20270</stp>
        <stp>RMDS</stp>
        <stp/>
        <stp/>
        <tr r="J462" s="1"/>
      </tp>
      <tp>
        <v>7.3685438908569996</v>
        <stp/>
        <stp>EBOND_LDN|9381394</stp>
        <stp>-18560</stp>
        <stp>RMDS</stp>
        <stp/>
        <stp/>
        <tr r="AR900" s="1"/>
      </tp>
      <tp>
        <v>-9.4830073745369994</v>
        <stp/>
        <stp>EBOND_LDN|9381394</stp>
        <stp>-18562</stp>
        <stp>RMDS</stp>
        <stp/>
        <stp/>
        <tr r="AS900" s="1"/>
      </tp>
      <tp>
        <v>187.99803935267201</v>
        <stp/>
        <stp>EBOND_LDN|9491175</stp>
        <stp>-18560</stp>
        <stp>RMDS</stp>
        <stp/>
        <stp/>
        <tr r="AR1061" s="1"/>
      </tp>
      <tp>
        <v>179.649509835229</v>
        <stp/>
        <stp>EBOND_LDN|9491175</stp>
        <stp>-18562</stp>
        <stp>RMDS</stp>
        <stp/>
        <stp/>
        <tr r="AS1061" s="1"/>
      </tp>
      <tp t="s">
        <v>m</v>
        <stp/>
        <stp>EBOND_LDN|9946860</stp>
        <stp>-20268</stp>
        <stp>RMDS</stp>
        <stp/>
        <stp/>
        <tr r="I704" s="1"/>
      </tp>
      <tp t="s">
        <v>m</v>
        <stp/>
        <stp>EBOND_LDN|2016325</stp>
        <stp>-20268</stp>
        <stp>RMDS</stp>
        <stp/>
        <stp/>
        <tr r="I551" s="1"/>
      </tp>
      <tp t="s">
        <v>3</v>
        <stp/>
        <stp>EBOND_LDN|2016325</stp>
        <stp>-20270</stp>
        <stp>RMDS</stp>
        <stp/>
        <stp/>
        <tr r="J551" s="1"/>
      </tp>
      <tp t="s">
        <v>on</v>
        <stp/>
        <stp>EBOND_LDN|2016325</stp>
        <stp>-20271</stp>
        <stp>RMDS</stp>
        <stp/>
        <stp/>
        <tr r="K551" s="1"/>
      </tp>
      <tp t="s">
        <v>on</v>
        <stp/>
        <stp>EBOND_LDN|9946860</stp>
        <stp>-20271</stp>
        <stp>RMDS</stp>
        <stp/>
        <stp/>
        <tr r="K704" s="1"/>
      </tp>
      <tp t="s">
        <v>0.25</v>
        <stp/>
        <stp>EBOND_LDN|9946860</stp>
        <stp>-20270</stp>
        <stp>RMDS</stp>
        <stp/>
        <stp/>
        <tr r="J704" s="1"/>
      </tp>
      <tp t="s">
        <v>b</v>
        <stp/>
        <stp>EBOND_LDN|8321536</stp>
        <stp>-20268</stp>
        <stp>RMDS</stp>
        <stp/>
        <stp/>
        <tr r="I1168" s="1"/>
      </tp>
      <tp t="s">
        <v>.2</v>
        <stp/>
        <stp>EBOND_LDN|8321536</stp>
        <stp>-20270</stp>
        <stp>RMDS</stp>
        <stp/>
        <stp/>
        <tr r="J1168" s="1"/>
      </tp>
      <tp t="s">
        <v>on</v>
        <stp/>
        <stp>EBOND_LDN|8321536</stp>
        <stp>-20271</stp>
        <stp>RMDS</stp>
        <stp/>
        <stp/>
        <tr r="K1168" s="1"/>
      </tp>
      <tp>
        <v>88.937427506163004</v>
        <stp/>
        <stp>EBOND_LDN|8886464</stp>
        <stp>-18560</stp>
        <stp>RMDS</stp>
        <stp/>
        <stp/>
        <tr r="AR532" s="1"/>
      </tp>
      <tp>
        <v>80.031354294452001</v>
        <stp/>
        <stp>EBOND_LDN|8886464</stp>
        <stp>-18562</stp>
        <stp>RMDS</stp>
        <stp/>
        <stp/>
        <tr r="AS532" s="1"/>
      </tp>
      <tp t="s">
        <v>bb</v>
        <stp/>
        <stp>EBOND_LDN|2231517</stp>
        <stp>-20268</stp>
        <stp>RMDS</stp>
        <stp/>
        <stp/>
        <tr r="I355" s="1"/>
      </tp>
      <tp t="s">
        <v>on</v>
        <stp/>
        <stp>EBOND_LDN|2231517</stp>
        <stp>-20271</stp>
        <stp>RMDS</stp>
        <stp/>
        <stp/>
        <tr r="K355" s="1"/>
      </tp>
      <tp t="s">
        <v>0.4</v>
        <stp/>
        <stp>EBOND_LDN|2231517</stp>
        <stp>-20270</stp>
        <stp>RMDS</stp>
        <stp/>
        <stp/>
        <tr r="J355" s="1"/>
      </tp>
      <tp t="s">
        <v>#N/A</v>
        <stp/>
        <stp>EBOND_LDN|4686194</stp>
        <stp>-18560</stp>
        <stp>RMDS</stp>
        <stp/>
        <stp/>
        <tr r="AR17" s="1"/>
      </tp>
      <tp t="s">
        <v>#N/A</v>
        <stp/>
        <stp>EBOND_LDN|4686194</stp>
        <stp>-18562</stp>
        <stp>RMDS</stp>
        <stp/>
        <stp/>
        <tr r="AS17" s="1"/>
      </tp>
      <tp t="s">
        <v>on</v>
        <stp/>
        <stp>EBOND_LDN|9940180</stp>
        <stp>-20271</stp>
        <stp>RMDS</stp>
        <stp/>
        <stp/>
        <tr r="K190" s="1"/>
      </tp>
      <tp t="s">
        <v>1.2</v>
        <stp/>
        <stp>EBOND_LDN|9940180</stp>
        <stp>-20270</stp>
        <stp>RMDS</stp>
        <stp/>
        <stp/>
        <tr r="J190" s="1"/>
      </tp>
      <tp t="s">
        <v>m</v>
        <stp/>
        <stp>EBOND_LDN|9940180</stp>
        <stp>-20268</stp>
        <stp>RMDS</stp>
        <stp/>
        <stp/>
        <tr r="I190" s="1"/>
      </tp>
      <tp t="s">
        <v>.35</v>
        <stp/>
        <stp>EBOND_LDN|6140870</stp>
        <stp>-20270</stp>
        <stp>RMDS</stp>
        <stp/>
        <stp/>
        <tr r="J69" s="1"/>
      </tp>
      <tp t="s">
        <v>on</v>
        <stp/>
        <stp>EBOND_LDN|6140870</stp>
        <stp>-20271</stp>
        <stp>RMDS</stp>
        <stp/>
        <stp/>
        <tr r="K69" s="1"/>
      </tp>
      <tp t="s">
        <v>m</v>
        <stp/>
        <stp>EBOND_LDN|6140870</stp>
        <stp>-20268</stp>
        <stp>RMDS</stp>
        <stp/>
        <stp/>
        <tr r="I69" s="1"/>
      </tp>
      <tp t="s">
        <v>b</v>
        <stp/>
        <stp>EBOND_LDN|9300424</stp>
        <stp>-20268</stp>
        <stp>RMDS</stp>
        <stp/>
        <stp/>
        <tr r="I620" s="1"/>
      </tp>
      <tp t="s">
        <v>on</v>
        <stp/>
        <stp>EBOND_LDN|9300424</stp>
        <stp>-20271</stp>
        <stp>RMDS</stp>
        <stp/>
        <stp/>
        <tr r="K620" s="1"/>
      </tp>
      <tp t="s">
        <v>.3</v>
        <stp/>
        <stp>EBOND_LDN|9300424</stp>
        <stp>-20270</stp>
        <stp>RMDS</stp>
        <stp/>
        <stp/>
        <tr r="J620" s="1"/>
      </tp>
      <tp t="s">
        <v>m</v>
        <stp/>
        <stp>EBOND_LDN|2120126</stp>
        <stp>-20268</stp>
        <stp>RMDS</stp>
        <stp/>
        <stp/>
        <tr r="I658" s="1"/>
      </tp>
      <tp t="s">
        <v>on</v>
        <stp/>
        <stp>EBOND_LDN|2120126</stp>
        <stp>-20271</stp>
        <stp>RMDS</stp>
        <stp/>
        <stp/>
        <tr r="K658" s="1"/>
      </tp>
      <tp t="s">
        <v>.50</v>
        <stp/>
        <stp>EBOND_LDN|2120126</stp>
        <stp>-20270</stp>
        <stp>RMDS</stp>
        <stp/>
        <stp/>
        <tr r="J658" s="1"/>
      </tp>
      <tp t="s">
        <v>on</v>
        <stp/>
        <stp>EBOND_LDN|5030557</stp>
        <stp>-20271</stp>
        <stp>RMDS</stp>
        <stp/>
        <stp/>
        <tr r="K931" s="1"/>
      </tp>
      <tp t="s">
        <v>0.2</v>
        <stp/>
        <stp>EBOND_LDN|5030557</stp>
        <stp>-20270</stp>
        <stp>RMDS</stp>
        <stp/>
        <stp/>
        <tr r="J931" s="1"/>
      </tp>
      <tp t="s">
        <v>m</v>
        <stp/>
        <stp>EBOND_LDN|5030557</stp>
        <stp>-20268</stp>
        <stp>RMDS</stp>
        <stp/>
        <stp/>
        <tr r="I931" s="1"/>
      </tp>
      <tp t="s">
        <v>on</v>
        <stp/>
        <stp>EBOND_LDN|2440450</stp>
        <stp>-20271</stp>
        <stp>RMDS</stp>
        <stp/>
        <stp/>
        <tr r="K1060" s="1"/>
      </tp>
      <tp t="s">
        <v>1</v>
        <stp/>
        <stp>EBOND_LDN|2440450</stp>
        <stp>-20270</stp>
        <stp>RMDS</stp>
        <stp/>
        <stp/>
        <tr r="J1060" s="1"/>
      </tp>
      <tp t="s">
        <v>b</v>
        <stp/>
        <stp>EBOND_LDN|2440450</stp>
        <stp>-20268</stp>
        <stp>RMDS</stp>
        <stp/>
        <stp/>
        <tr r="I1060" s="1"/>
      </tp>
      <tp>
        <v>27.083969206407001</v>
        <stp/>
        <stp>EBOND_LDN|8094155</stp>
        <stp>-18562</stp>
        <stp>RMDS</stp>
        <stp/>
        <stp/>
        <tr r="AS393" s="1"/>
      </tp>
      <tp>
        <v>38.684413711574997</v>
        <stp/>
        <stp>EBOND_LDN|8094155</stp>
        <stp>-18560</stp>
        <stp>RMDS</stp>
        <stp/>
        <stp/>
        <tr r="AR393" s="1"/>
      </tp>
      <tp t="s">
        <v>bb</v>
        <stp/>
        <stp>EBOND_LDN|8003744</stp>
        <stp>-20268</stp>
        <stp>RMDS</stp>
        <stp/>
        <stp/>
        <tr r="I354" s="1"/>
      </tp>
      <tp t="s">
        <v>0.25</v>
        <stp/>
        <stp>EBOND_LDN|8003744</stp>
        <stp>-20270</stp>
        <stp>RMDS</stp>
        <stp/>
        <stp/>
        <tr r="J354" s="1"/>
      </tp>
      <tp t="s">
        <v>on</v>
        <stp/>
        <stp>EBOND_LDN|8003744</stp>
        <stp>-20271</stp>
        <stp>RMDS</stp>
        <stp/>
        <stp/>
        <tr r="K354" s="1"/>
      </tp>
      <tp t="s">
        <v>#Stale</v>
        <stp/>
        <stp>EBOND_LDN|4044938</stp>
        <stp>-18560</stp>
        <stp>RMDS</stp>
        <stp/>
        <stp/>
        <tr r="AR848" s="1"/>
      </tp>
      <tp t="s">
        <v>#Stale</v>
        <stp/>
        <stp>EBOND_LDN|4044938</stp>
        <stp>-18562</stp>
        <stp>RMDS</stp>
        <stp/>
        <stp/>
        <tr r="AS848" s="1"/>
      </tp>
      <tp t="s">
        <v>.2</v>
        <stp/>
        <stp>EBOND_LDN|7673783</stp>
        <stp>-20270</stp>
        <stp>RMDS</stp>
        <stp/>
        <stp/>
        <tr r="J1188" s="1"/>
      </tp>
      <tp t="s">
        <v>on</v>
        <stp/>
        <stp>EBOND_LDN|7673783</stp>
        <stp>-20271</stp>
        <stp>RMDS</stp>
        <stp/>
        <stp/>
        <tr r="K1188" s="1"/>
      </tp>
      <tp>
        <v>70.266329325569004</v>
        <stp/>
        <stp>EBOND_LDN|7544748</stp>
        <stp>-18562</stp>
        <stp>RMDS</stp>
        <stp/>
        <stp/>
        <tr r="AS287" s="1"/>
      </tp>
      <tp>
        <v>75.045019425901998</v>
        <stp/>
        <stp>EBOND_LDN|7544748</stp>
        <stp>-18560</stp>
        <stp>RMDS</stp>
        <stp/>
        <stp/>
        <tr r="AR287" s="1"/>
      </tp>
      <tp t="s">
        <v>b</v>
        <stp/>
        <stp>EBOND_LDN|7673783</stp>
        <stp>-20268</stp>
        <stp>RMDS</stp>
        <stp/>
        <stp/>
        <tr r="I1188" s="1"/>
      </tp>
      <tp t="s">
        <v>bb</v>
        <stp/>
        <stp>EBOND_LDN|6473173</stp>
        <stp>-20268</stp>
        <stp>RMDS</stp>
        <stp/>
        <stp/>
        <tr r="I421" s="1"/>
      </tp>
      <tp t="s">
        <v>on</v>
        <stp/>
        <stp>EBOND_LDN|6473173</stp>
        <stp>-20271</stp>
        <stp>RMDS</stp>
        <stp/>
        <stp/>
        <tr r="K421" s="1"/>
      </tp>
      <tp t="s">
        <v>.1</v>
        <stp/>
        <stp>EBOND_LDN|6473173</stp>
        <stp>-20270</stp>
        <stp>RMDS</stp>
        <stp/>
        <stp/>
        <tr r="J421" s="1"/>
      </tp>
      <tp t="s">
        <v>b</v>
        <stp/>
        <stp>EBOND_LDN|7032807</stp>
        <stp>-20268</stp>
        <stp>RMDS</stp>
        <stp/>
        <stp/>
        <tr r="I12" s="1"/>
      </tp>
      <tp t="s">
        <v>.1</v>
        <stp/>
        <stp>EBOND_LDN|7032807</stp>
        <stp>-20270</stp>
        <stp>RMDS</stp>
        <stp/>
        <stp/>
        <tr r="J12" s="1"/>
      </tp>
      <tp t="s">
        <v>on</v>
        <stp/>
        <stp>EBOND_LDN|7032807</stp>
        <stp>-20271</stp>
        <stp>RMDS</stp>
        <stp/>
        <stp/>
        <tr r="K12" s="1"/>
      </tp>
      <tp>
        <v>148.66773550854199</v>
        <stp/>
        <stp>EBOND_LDN|8595675</stp>
        <stp>-18560</stp>
        <stp>RMDS</stp>
        <stp/>
        <stp/>
        <tr r="AR967" s="1"/>
      </tp>
      <tp>
        <v>130.946722741961</v>
        <stp/>
        <stp>EBOND_LDN|8595675</stp>
        <stp>-18562</stp>
        <stp>RMDS</stp>
        <stp/>
        <stp/>
        <tr r="AS967" s="1"/>
      </tp>
      <tp t="s">
        <v>0.3</v>
        <stp/>
        <stp>EBOND_LDN|5362912</stp>
        <stp>-20270</stp>
        <stp>RMDS</stp>
        <stp/>
        <stp/>
        <tr r="J262" s="1"/>
      </tp>
      <tp t="s">
        <v>on</v>
        <stp/>
        <stp>EBOND_LDN|5362912</stp>
        <stp>-20271</stp>
        <stp>RMDS</stp>
        <stp/>
        <stp/>
        <tr r="K262" s="1"/>
      </tp>
      <tp t="s">
        <v>m</v>
        <stp/>
        <stp>EBOND_LDN|5362912</stp>
        <stp>-20268</stp>
        <stp>RMDS</stp>
        <stp/>
        <stp/>
        <tr r="I262" s="1"/>
      </tp>
      <tp>
        <v>39.402809989952999</v>
        <stp/>
        <stp>EBOND_LDN|7895435</stp>
        <stp>-18560</stp>
        <stp>RMDS</stp>
        <stp/>
        <stp/>
        <tr r="AR872" s="1"/>
      </tp>
      <tp>
        <v>32.605814506978</v>
        <stp/>
        <stp>EBOND_LDN|7895435</stp>
        <stp>-18562</stp>
        <stp>RMDS</stp>
        <stp/>
        <stp/>
        <tr r="AS872" s="1"/>
      </tp>
      <tp t="s">
        <v>#N/A</v>
        <stp/>
        <stp>EBOND_LDN|4455319</stp>
        <stp>-18562</stp>
        <stp>RMDS</stp>
        <stp/>
        <stp/>
        <tr r="AS496" s="1"/>
      </tp>
      <tp t="s">
        <v>#N/A</v>
        <stp/>
        <stp>EBOND_LDN|4455319</stp>
        <stp>-18560</stp>
        <stp>RMDS</stp>
        <stp/>
        <stp/>
        <tr r="AR496" s="1"/>
      </tp>
      <tp t="s">
        <v>b</v>
        <stp/>
        <stp>EBOND_LDN|2322546</stp>
        <stp>-20268</stp>
        <stp>RMDS</stp>
        <stp/>
        <stp/>
        <tr r="I1071" s="1"/>
      </tp>
      <tp t="s">
        <v>on</v>
        <stp/>
        <stp>EBOND_LDN|2322546</stp>
        <stp>-20271</stp>
        <stp>RMDS</stp>
        <stp/>
        <stp/>
        <tr r="K1071" s="1"/>
      </tp>
      <tp t="s">
        <v>.5</v>
        <stp/>
        <stp>EBOND_LDN|2322546</stp>
        <stp>-20270</stp>
        <stp>RMDS</stp>
        <stp/>
        <stp/>
        <tr r="J1071" s="1"/>
      </tp>
    </main>
    <main first="bloomberg.rtd">
      <tp t="s">
        <v>07:01:33</v>
        <stp/>
        <stp>##V3_BDPV12</stp>
        <stp>XS0969368934 @bgn Corp</stp>
        <stp>LAST_UPDATE</stp>
        <stp>[AutoPrice 28.xlsm]front!R469C15</stp>
        <tr r="O469" s="1"/>
      </tp>
      <tp t="s">
        <v>07:01:27</v>
        <stp/>
        <stp>##V3_BDPV12</stp>
        <stp>XS0170239692 @bgn Corp</stp>
        <stp>LAST_UPDATE</stp>
        <stp>[AutoPrice 28.xlsm]front!R355C15</stp>
        <tr r="O355" s="1"/>
      </tp>
      <tp t="s">
        <v>07:01:27</v>
        <stp/>
        <stp>##V3_BDPV12</stp>
        <stp>XS0795877454 @bgn Corp</stp>
        <stp>LAST_UPDATE</stp>
        <stp>[AutoPrice 28.xlsm]front!R481C15</stp>
        <tr r="O481" s="1"/>
      </tp>
      <tp t="s">
        <v>07:01:34</v>
        <stp/>
        <stp>##V3_BDPV12</stp>
        <stp>XS0592627003 @bgn Corp</stp>
        <stp>LAST_UPDATE</stp>
        <stp>[AutoPrice 28.xlsm]front!R730C15</stp>
        <tr r="O730" s="1"/>
      </tp>
      <tp t="s">
        <v>11/06/2014</v>
        <stp/>
        <stp>##V3_BDPV12</stp>
        <stp>XS0364908375 @bgn Corp</stp>
        <stp>LAST_UPDATE</stp>
        <stp>[AutoPrice 28.xlsm]front!R100C15</stp>
        <tr r="O100" s="1"/>
      </tp>
      <tp t="s">
        <v>07:01:24</v>
        <stp/>
        <stp>##V3_BDPV12</stp>
        <stp>XS0485316102 @bgn Corp</stp>
        <stp>LAST_UPDATE</stp>
        <stp>[AutoPrice 28.xlsm]front!R303C15</stp>
        <tr r="O303" s="1"/>
      </tp>
      <tp t="s">
        <v>07:01:48</v>
        <stp/>
        <stp>##V3_BDPV12</stp>
        <stp>XS0764278528 @bgn Corp</stp>
        <stp>LAST_UPDATE</stp>
        <stp>[AutoPrice 28.xlsm]front!R132C15</stp>
        <tr r="O132" s="1"/>
      </tp>
      <tp t="s">
        <v>07:01:34</v>
        <stp/>
        <stp>##V3_BDPV12</stp>
        <stp>XS0485616758 @bgn Corp</stp>
        <stp>LAST_UPDATE</stp>
        <stp>[AutoPrice 28.xlsm]front!R338C15</stp>
        <tr r="O338" s="1"/>
      </tp>
      <tp t="s">
        <v>07:01:35</v>
        <stp/>
        <stp>##V3_BDPV12</stp>
        <stp>XS0275939683 @bgn Corp</stp>
        <stp>LAST_UPDATE</stp>
        <stp>[AutoPrice 28.xlsm]front!R167C15</stp>
        <tr r="O167" s="1"/>
      </tp>
      <tp t="s">
        <v>07:01:29</v>
        <stp/>
        <stp>##V3_BDPV12</stp>
        <stp>XS0677389347 @bgn Corp</stp>
        <stp>LAST_UPDATE</stp>
        <stp>[AutoPrice 28.xlsm]front!R635C15</stp>
        <tr r="O635" s="1"/>
      </tp>
      <tp t="s">
        <v>07:01:16</v>
        <stp/>
        <stp>##V3_BDPV12</stp>
        <stp>XS0491047154 @bgn Corp</stp>
        <stp>LAST_UPDATE</stp>
        <stp>[AutoPrice 28.xlsm]front!R200C15</stp>
        <tr r="O200" s="1"/>
      </tp>
      <tp t="s">
        <v>07:01:55</v>
        <stp/>
        <stp>##V3_BDPV12</stp>
        <stp>XS1061608300 @bgn Corp</stp>
        <stp>LAST_UPDATE</stp>
        <stp>[AutoPrice 28.xlsm]front!R187C15</stp>
        <tr r="O187" s="1"/>
      </tp>
      <tp t="s">
        <v>07:01:54</v>
        <stp/>
        <stp>##V3_BDPV12</stp>
        <stp>XS0161488498 @bgn Corp</stp>
        <stp>LAST_UPDATE</stp>
        <stp>[AutoPrice 28.xlsm]front!R625C15</stp>
        <tr r="O625" s="1"/>
      </tp>
      <tp t="s">
        <v>07:01:28</v>
        <stp/>
        <stp>##V3_BDPV12</stp>
        <stp>XS0494547168 @bgn Corp</stp>
        <stp>LAST_UPDATE</stp>
        <stp>[AutoPrice 28.xlsm]front!R684C15</stp>
        <tr r="O684" s="1"/>
      </tp>
      <tp t="s">
        <v>07:01:27</v>
        <stp/>
        <stp>##V3_BDPV12</stp>
        <stp>XS0999667263 @bgn Corp</stp>
        <stp>LAST_UPDATE</stp>
        <stp>[AutoPrice 28.xlsm]front!R720C15</stp>
        <tr r="O720" s="1"/>
      </tp>
      <tp t="s">
        <v>07:01:36</v>
        <stp/>
        <stp>##V3_BDPV12</stp>
        <stp>XS0399647675 @bgn Corp</stp>
        <stp>LAST_UPDATE</stp>
        <stp>[AutoPrice 28.xlsm]front!R316C15</stp>
        <tr r="O316" s="1"/>
      </tp>
      <tp t="s">
        <v>11/06/2014</v>
        <stp/>
        <stp>##V3_BDPV12</stp>
        <stp>XS0479869744 @bgn Corp</stp>
        <stp>LAST_UPDATE</stp>
        <stp>[AutoPrice 28.xlsm]front!R748C15</stp>
        <tr r="O748" s="1"/>
      </tp>
      <tp t="s">
        <v>07:01:23</v>
        <stp/>
        <stp>##V3_BDPV12</stp>
        <stp>XS0868458653 @bgn Corp</stp>
        <stp>LAST_UPDATE</stp>
        <stp>[AutoPrice 28.xlsm]front!R712C15</stp>
        <tr r="O712" s="1"/>
      </tp>
      <tp t="s">
        <v>07:01:17</v>
        <stp/>
        <stp>##V3_BDPV12</stp>
        <stp>XS0369258412 @bgn Corp</stp>
        <stp>LAST_UPDATE</stp>
        <stp>[AutoPrice 28.xlsm]front!R422C15</stp>
        <tr r="O422" s="1"/>
      </tp>
      <tp t="s">
        <v>07:01:24</v>
        <stp/>
        <stp>##V3_BDPV12</stp>
        <stp>XS0482656005 @bgn Corp</stp>
        <stp>LAST_UPDATE</stp>
        <stp>[AutoPrice 28.xlsm]front!R879C15</stp>
        <tr r="O879" s="1"/>
      </tp>
      <tp t="s">
        <v>11/06/2014</v>
        <stp/>
        <stp>##V3_BDPV12</stp>
        <stp>XS0387846925 @bgn Corp</stp>
        <stp>LAST_UPDATE</stp>
        <stp>[AutoPrice 28.xlsm]front!R500C15</stp>
        <tr r="O500" s="1"/>
      </tp>
      <tp t="s">
        <v>11/06/2014</v>
        <stp/>
        <stp>##V3_BDPV12</stp>
        <stp>XS0169888558 @bgn Corp</stp>
        <stp>LAST_UPDATE</stp>
        <stp>[AutoPrice 28.xlsm]front!R747C15</stp>
        <tr r="O747" s="1"/>
      </tp>
      <tp t="s">
        <v>07:01:25</v>
        <stp/>
        <stp>##V3_BDPV12</stp>
        <stp>XS0866278921 @bgn Corp</stp>
        <stp>LAST_UPDATE</stp>
        <stp>[AutoPrice 28.xlsm]front!R425C15</stp>
        <tr r="O425" s="1"/>
      </tp>
      <tp>
        <v>4.75</v>
        <stp/>
        <stp>##V3_BDPV12</stp>
        <stp>DE000A1AKHB8 Corp</stp>
        <stp>cpn</stp>
        <stp>[AutoPrice 28.xlsm]front!R52C5</stp>
        <tr r="E52" s="1"/>
      </tp>
      <tp>
        <v>110.224</v>
        <stp/>
        <stp>##V3_BDPV12</stp>
        <stp>AT0000A0MS58 @CBKG Corp</stp>
        <stp>bid</stp>
        <stp>[AutoPrice 28.xlsm]front!R1025C12</stp>
        <tr r="L1025" s="1"/>
      </tp>
      <tp>
        <v>105.54</v>
        <stp/>
        <stp>##V3_BDPV12</stp>
        <stp>XS0542428833 @bval Corp</stp>
        <stp>LAST_PRICE</stp>
        <stp>[AutoPrice 28.xlsm]front!R157C16</stp>
        <tr r="P157" s="1"/>
      </tp>
      <tp>
        <v>116.13200000000001</v>
        <stp/>
        <stp>##V3_BDPV12</stp>
        <stp>XS0496546853 @cbbt Corp</stp>
        <stp>LAST_PRICE</stp>
        <stp>[AutoPrice 28.xlsm]front!R723C16</stp>
        <tr r="P723" s="1"/>
      </tp>
      <tp t="s">
        <v>TELEFO</v>
        <stp/>
        <stp>##V3_BDPV12</stp>
        <stp>US87938WAC73 Corp</stp>
        <stp>ticker</stp>
        <stp>[AutoPrice 28.xlsm]front!R700C4</stp>
        <tr r="D700" s="1"/>
      </tp>
      <tp>
        <v>7.125</v>
        <stp/>
        <stp>##V3_BDPV12</stp>
        <stp>DE000A1KQXZ0 Corp</stp>
        <stp>cpn</stp>
        <stp>[AutoPrice 28.xlsm]front!R626C5</stp>
        <tr r="E626" s="1"/>
      </tp>
      <tp>
        <v>4.8762077704260776</v>
        <stp/>
        <stp>##V3_BDPV12</stp>
        <stp>DE000A1MLXN3 @bgn  Corp</stp>
        <stp>risk_mid</stp>
        <stp>[AutoPrice 28.xlsm]front!R790C36</stp>
        <tr r="AJ790" s="1"/>
      </tp>
      <tp>
        <v>104.476</v>
        <stp/>
        <stp>##V3_BDPV12</stp>
        <stp>FR0010409789 @bgn Corp</stp>
        <stp>LAST_PRICE</stp>
        <stp>[AutoPrice 28.xlsm]front!R117C16</stp>
        <tr r="P117" s="1"/>
      </tp>
      <tp>
        <v>3.0586296312101524</v>
        <stp/>
        <stp>##V3_BDPV12</stp>
        <stp>DE000A1HJLN2 @bgn  Corp</stp>
        <stp>risk_mid</stp>
        <stp>[AutoPrice 28.xlsm]front!R769C36</stp>
        <tr r="AJ769" s="1"/>
      </tp>
      <tp>
        <v>106.345</v>
        <stp/>
        <stp>##V3_BDPV12</stp>
        <stp>FR0011318658 @bgn Corp</stp>
        <stp>LAST_PRICE</stp>
        <stp>[AutoPrice 28.xlsm]front!R249C16</stp>
        <tr r="P249" s="1"/>
      </tp>
      <tp>
        <v>108.355</v>
        <stp/>
        <stp>##V3_BDPV12</stp>
        <stp>FR0010709279 @bgn Corp</stp>
        <stp>LAST_PRICE</stp>
        <stp>[AutoPrice 28.xlsm]front!R281C16</stp>
        <tr r="P281" s="1"/>
      </tp>
      <tp>
        <v>105.714</v>
        <stp/>
        <stp>##V3_BDPV12</stp>
        <stp>BE6258027729 @bgn Corp</stp>
        <stp>LAST_PRICE</stp>
        <stp>[AutoPrice 28.xlsm]front!R376C16</stp>
        <tr r="P376" s="1"/>
      </tp>
      <tp>
        <v>115.22499999999999</v>
        <stp/>
        <stp>##V3_BDPV12</stp>
        <stp>FR0011182641 @bgn Corp</stp>
        <stp>LAST_PRICE</stp>
        <stp>[AutoPrice 28.xlsm]front!R247C16</stp>
        <tr r="P247" s="1"/>
      </tp>
      <tp>
        <v>102.12</v>
        <stp/>
        <stp>##V3_BDPV12</stp>
        <stp>FR0011485051 @bgn Corp</stp>
        <stp>LAST_PRICE</stp>
        <stp>[AutoPrice 28.xlsm]front!R526C16</stp>
        <tr r="P526" s="1"/>
      </tp>
      <tp>
        <v>113.221</v>
        <stp/>
        <stp>##V3_BDPV12</stp>
        <stp>FR0011215508 @bgn Corp</stp>
        <stp>LAST_PRICE</stp>
        <stp>[AutoPrice 28.xlsm]front!R448C16</stp>
        <tr r="P448" s="1"/>
      </tp>
      <tp>
        <v>98.953999999999994</v>
        <stp/>
        <stp>##V3_BDPV12</stp>
        <stp>XS0926785808 @bgn Corp</stp>
        <stp>LAST_PRICE</stp>
        <stp>[AutoPrice 28.xlsm]front!R441C16</stp>
        <tr r="P441" s="1"/>
      </tp>
      <tp>
        <v>118.631</v>
        <stp/>
        <stp>##V3_BDPV12</stp>
        <stp>XS0525787874 @bgn Corp</stp>
        <stp>LAST_PRICE</stp>
        <stp>[AutoPrice 28.xlsm]front!R620C16</stp>
        <tr r="P620" s="1"/>
      </tp>
      <tp>
        <v>103.41</v>
        <stp/>
        <stp>##V3_BDPV12</stp>
        <stp>XS0218734118 @bgn Corp</stp>
        <stp>LAST_PRICE</stp>
        <stp>[AutoPrice 28.xlsm]front!R727C16</stp>
        <tr r="P727" s="1"/>
      </tp>
      <tp>
        <v>98.658000000000001</v>
        <stp/>
        <stp>##V3_BDPV12</stp>
        <stp>XS0826313990 @bgn Corp</stp>
        <stp>LAST_PRICE</stp>
        <stp>[AutoPrice 28.xlsm]front!R323C16</stp>
        <tr r="P323" s="1"/>
      </tp>
      <tp>
        <v>108.34</v>
        <stp/>
        <stp>##V3_BDPV12</stp>
        <stp>XS0473787025 @bgn Corp</stp>
        <stp>LAST_PRICE</stp>
        <stp>[AutoPrice 28.xlsm]front!R234C16</stp>
        <tr r="P234" s="1"/>
      </tp>
      <tp>
        <v>113.304</v>
        <stp/>
        <stp>##V3_BDPV12</stp>
        <stp>XS0500397905 @bgn Corp</stp>
        <stp>LAST_PRICE</stp>
        <stp>[AutoPrice 28.xlsm]front!R652C16</stp>
        <tr r="P652" s="1"/>
      </tp>
      <tp>
        <v>101.73</v>
        <stp/>
        <stp>##V3_BDPV12</stp>
        <stp>XS0942756445 @bgn Corp</stp>
        <stp>LAST_PRICE</stp>
        <stp>[AutoPrice 28.xlsm]front!R390C16</stp>
        <tr r="P390" s="1"/>
      </tp>
      <tp>
        <v>109.32599999999999</v>
        <stp/>
        <stp>##V3_BDPV12</stp>
        <stp>XS0268583993 @bgn Corp</stp>
        <stp>LAST_PRICE</stp>
        <stp>[AutoPrice 28.xlsm]front!R598C16</stp>
        <tr r="P598" s="1"/>
      </tp>
      <tp>
        <v>104.173</v>
        <stp/>
        <stp>##V3_BDPV12</stp>
        <stp>XS0906815591 @bgn Corp</stp>
        <stp>LAST_PRICE</stp>
        <stp>[AutoPrice 28.xlsm]front!R559C16</stp>
        <tr r="P559" s="1"/>
      </tp>
      <tp>
        <v>102.18899999999999</v>
        <stp/>
        <stp>##V3_BDPV12</stp>
        <stp>XS0888827333 @bgn Corp</stp>
        <stp>LAST_PRICE</stp>
        <stp>[AutoPrice 28.xlsm]front!R800C16</stp>
        <tr r="P800" s="1"/>
      </tp>
      <tp>
        <v>103.524</v>
        <stp/>
        <stp>##V3_BDPV12</stp>
        <stp>XS1043097630 @bgn Corp</stp>
        <stp>LAST_PRICE</stp>
        <stp>[AutoPrice 28.xlsm]front!R411C16</stp>
        <tr r="P411" s="1"/>
      </tp>
      <tp>
        <v>100.90600000000001</v>
        <stp/>
        <stp>##V3_BDPV12</stp>
        <stp>XS0456451938 @bgn Corp</stp>
        <stp>LAST_PRICE</stp>
        <stp>[AutoPrice 28.xlsm]front!R205C16</stp>
        <tr r="P205" s="1"/>
      </tp>
      <tp>
        <v>105.785</v>
        <stp/>
        <stp>##V3_BDPV12</stp>
        <stp>XS0907301260 @bgn Corp</stp>
        <stp>LAST_PRICE</stp>
        <stp>[AutoPrice 28.xlsm]front!R751C16</stp>
        <tr r="P751" s="1"/>
      </tp>
      <tp>
        <v>109.506</v>
        <stp/>
        <stp>##V3_BDPV12</stp>
        <stp>XS0304987042 @bgn Corp</stp>
        <stp>LAST_PRICE</stp>
        <stp>[AutoPrice 28.xlsm]front!R133C16</stp>
        <tr r="P133" s="1"/>
      </tp>
      <tp>
        <v>101.542</v>
        <stp/>
        <stp>##V3_BDPV12</stp>
        <stp>XS0873630742 @bgn Corp</stp>
        <stp>LAST_PRICE</stp>
        <stp>[AutoPrice 28.xlsm]front!R136C16</stp>
        <tr r="P136" s="1"/>
      </tp>
      <tp>
        <v>103.45099999999999</v>
        <stp/>
        <stp>##V3_BDPV12</stp>
        <stp>XS0903433513 @bgn Corp</stp>
        <stp>LAST_PRICE</stp>
        <stp>[AutoPrice 28.xlsm]front!R680C16</stp>
        <tr r="P680" s="1"/>
      </tp>
      <tp>
        <v>108.49299999999999</v>
        <stp/>
        <stp>##V3_BDPV12</stp>
        <stp>XS0540187894 @bgn Corp</stp>
        <stp>LAST_PRICE</stp>
        <stp>[AutoPrice 28.xlsm]front!R691C16</stp>
        <tr r="P691" s="1"/>
      </tp>
      <tp>
        <v>115.315</v>
        <stp/>
        <stp>##V3_BDPV12</stp>
        <stp>XS0342783692 @bgn Corp</stp>
        <stp>LAST_PRICE</stp>
        <stp>[AutoPrice 28.xlsm]front!R241C16</stp>
        <tr r="P241" s="1"/>
      </tp>
      <tp>
        <v>108.95099999999999</v>
        <stp/>
        <stp>##V3_BDPV12</stp>
        <stp>XS0275636438 @bgn Corp</stp>
        <stp>LAST_PRICE</stp>
        <stp>[AutoPrice 28.xlsm]front!R457C16</stp>
        <tr r="P457" s="1"/>
      </tp>
      <tp>
        <v>101.227</v>
        <stp/>
        <stp>##V3_BDPV12</stp>
        <stp>XS0844535442 @bgn Corp</stp>
        <stp>LAST_PRICE</stp>
        <stp>[AutoPrice 28.xlsm]front!R536C16</stp>
        <tr r="P536" s="1"/>
      </tp>
      <tp>
        <v>100.94</v>
        <stp/>
        <stp>##V3_BDPV12</stp>
        <stp>XS0451689565 @bgn Corp</stp>
        <stp>LAST_PRICE</stp>
        <stp>[AutoPrice 28.xlsm]front!R756C16</stp>
        <tr r="P756" s="1"/>
      </tp>
      <tp>
        <v>118.023</v>
        <stp/>
        <stp>##V3_BDPV12</stp>
        <stp>XS0694766279 @bgn Corp</stp>
        <stp>LAST_PRICE</stp>
        <stp>[AutoPrice 28.xlsm]front!R426C16</stp>
        <tr r="P426" s="1"/>
      </tp>
      <tp>
        <v>109.92100000000001</v>
        <stp/>
        <stp>##V3_BDPV12</stp>
        <stp>XS0731681556 @bgn Corp</stp>
        <stp>LAST_PRICE</stp>
        <stp>[AutoPrice 28.xlsm]front!R897C16</stp>
        <tr r="P897" s="1"/>
      </tp>
      <tp>
        <v>126.012</v>
        <stp/>
        <stp>##V3_BDPV12</stp>
        <stp>XS0403958498 @bgn Corp</stp>
        <stp>LAST_PRICE</stp>
        <stp>[AutoPrice 28.xlsm]front!R248C16</stp>
        <tr r="P248" s="1"/>
      </tp>
      <tp>
        <v>106.139</v>
        <stp/>
        <stp>##V3_BDPV12</stp>
        <stp>XS0993145084 @bgn Corp</stp>
        <stp>LAST_PRICE</stp>
        <stp>[AutoPrice 28.xlsm]front!R679C16</stp>
        <tr r="P679" s="1"/>
      </tp>
      <tp>
        <v>104.16500000000001</v>
        <stp/>
        <stp>##V3_BDPV12</stp>
        <stp>XS0830380639 @bgn Corp</stp>
        <stp>LAST_PRICE</stp>
        <stp>[AutoPrice 28.xlsm]front!R911C16</stp>
        <tr r="P911" s="1"/>
      </tp>
      <tp>
        <v>106.91500000000001</v>
        <stp/>
        <stp>##V3_BDPV12</stp>
        <stp>XS0972058175 @bgn Corp</stp>
        <stp>LAST_PRICE</stp>
        <stp>[AutoPrice 28.xlsm]front!R543C16</stp>
        <tr r="P543" s="1"/>
      </tp>
      <tp>
        <v>5.4906777742431245</v>
        <stp/>
        <stp>##V3_BDPV12</stp>
        <stp>DE000A1R0TN7 @bgn  Corp</stp>
        <stp>risk_mid</stp>
        <stp>[AutoPrice 28.xlsm]front!R791C36</stp>
        <tr r="AJ791" s="1"/>
      </tp>
      <tp>
        <v>109.355</v>
        <stp/>
        <stp>##V3_BDPV12</stp>
        <stp>XS0403540189 @bgn Corp</stp>
        <stp>LAST_PRICE</stp>
        <stp>[AutoPrice 28.xlsm]front!R990C16</stp>
        <tr r="P990" s="1"/>
      </tp>
      <tp>
        <v>115.087</v>
        <stp/>
        <stp>##V3_BDPV12</stp>
        <stp>XS0677389347 @bgn Corp</stp>
        <stp>LAST_PRICE</stp>
        <stp>[AutoPrice 28.xlsm]front!R635C16</stp>
        <tr r="P635" s="1"/>
      </tp>
      <tp>
        <v>113.498</v>
        <stp/>
        <stp>##V3_BDPV12</stp>
        <stp>XS0907289978 @bgn Corp</stp>
        <stp>LAST_PRICE</stp>
        <stp>[AutoPrice 28.xlsm]front!R696C16</stp>
        <tr r="P696" s="1"/>
      </tp>
      <tp>
        <v>117.40300000000001</v>
        <stp/>
        <stp>##V3_BDPV12</stp>
        <stp>XS0168881760 @bgn Corp</stp>
        <stp>LAST_PRICE</stp>
        <stp>[AutoPrice 28.xlsm]front!R896C16</stp>
        <tr r="P896" s="1"/>
      </tp>
      <tp>
        <v>12.058237478458267</v>
        <stp/>
        <stp>##V3_BDPV12</stp>
        <stp>DE000A1UDWN5 @bgn  Corp</stp>
        <stp>risk_mid</stp>
        <stp>[AutoPrice 28.xlsm]front!R678C36</stp>
        <tr r="AJ678" s="1"/>
      </tp>
      <tp>
        <v>5.625</v>
        <stp/>
        <stp>##V3_BDPV12</stp>
        <stp>DE000A0TKUU3 Corp</stp>
        <stp>cpn</stp>
        <stp>[AutoPrice 28.xlsm]front!R968C5</stp>
        <tr r="E968" s="1"/>
      </tp>
      <tp>
        <v>101.965</v>
        <stp/>
        <stp>##V3_BDPV12</stp>
        <stp>XS0969570687 @bgn Corp</stp>
        <stp>LAST_PRICE</stp>
        <stp>[AutoPrice 28.xlsm]front!R801C16</stp>
        <tr r="P801" s="1"/>
      </tp>
      <tp>
        <v>100.68300000000001</v>
        <stp/>
        <stp>##V3_BDPV12</stp>
        <stp>XS0856173546 @bgn Corp</stp>
        <stp>LAST_PRICE</stp>
        <stp>[AutoPrice 28.xlsm]front!R845C16</stp>
        <tr r="P845" s="1"/>
      </tp>
      <tp>
        <v>2.25</v>
        <stp/>
        <stp>##V3_BDPV12</stp>
        <stp>DE000A1R04X6 Corp</stp>
        <stp>cpn</stp>
        <stp>[AutoPrice 28.xlsm]front!R794C5</stp>
        <tr r="E794" s="1"/>
      </tp>
      <tp>
        <v>104.07</v>
        <stp/>
        <stp>##V3_BDPV12</stp>
        <stp>XS0827999318 @bgn Corp</stp>
        <stp>LAST_PRICE</stp>
        <stp>[AutoPrice 28.xlsm]front!R656C16</stp>
        <tr r="P656" s="1"/>
      </tp>
      <tp>
        <v>116.934</v>
        <stp/>
        <stp>##V3_BDPV12</stp>
        <stp>XS0562783034 @bgn Corp</stp>
        <stp>LAST_PRICE</stp>
        <stp>[AutoPrice 28.xlsm]front!R985C16</stp>
        <tr r="P985" s="1"/>
      </tp>
      <tp>
        <v>104.7</v>
        <stp/>
        <stp>##V3_BDPV12</stp>
        <stp>XS0412154378 @bgn Corp</stp>
        <stp>LAST_PRICE</stp>
        <stp>[AutoPrice 28.xlsm]front!R930C16</stp>
        <tr r="P930" s="1"/>
      </tp>
    </main>
    <main first="connect.rtdsub">
      <tp>
        <v>71.001466391102994</v>
        <stp/>
        <stp>EBOND_LDN|8978728</stp>
        <stp>-18560</stp>
        <stp>RMDS</stp>
        <stp/>
        <stp/>
        <tr r="AR257" s="1"/>
      </tp>
      <tp>
        <v>38.357402074545</v>
        <stp/>
        <stp>EBOND_LDN|8978728</stp>
        <stp>-18562</stp>
        <stp>RMDS</stp>
        <stp/>
        <stp/>
        <tr r="AS257" s="1"/>
      </tp>
      <tp>
        <v>98.550927740812</v>
        <stp/>
        <stp>EBOND_LDN|9669609</stp>
        <stp>-18560</stp>
        <stp>RMDS</stp>
        <stp/>
        <stp/>
        <tr r="AR258" s="1"/>
      </tp>
      <tp>
        <v>84.415764671681998</v>
        <stp/>
        <stp>EBOND_LDN|9669609</stp>
        <stp>-18562</stp>
        <stp>RMDS</stp>
        <stp/>
        <stp/>
        <tr r="AS258" s="1"/>
      </tp>
      <tp>
        <v>0</v>
        <stp/>
        <stp>EBOND_LDN|8279978</stp>
        <stp>-18562</stp>
        <stp>RMDS</stp>
        <stp/>
        <stp/>
        <tr r="AS1141" s="1"/>
      </tp>
      <tp>
        <v>0</v>
        <stp/>
        <stp>EBOND_LDN|8279978</stp>
        <stp>-18560</stp>
        <stp>RMDS</stp>
        <stp/>
        <stp/>
        <tr r="AR1141" s="1"/>
      </tp>
      <tp t="s">
        <v>.1</v>
        <stp/>
        <stp>EBOND_LDN|8559632</stp>
        <stp>-20270</stp>
        <stp>RMDS</stp>
        <stp/>
        <stp/>
        <tr r="J205" s="1"/>
      </tp>
      <tp t="s">
        <v>on</v>
        <stp/>
        <stp>EBOND_LDN|8559632</stp>
        <stp>-20271</stp>
        <stp>RMDS</stp>
        <stp/>
        <stp/>
        <tr r="K205" s="1"/>
      </tp>
      <tp t="s">
        <v>bb</v>
        <stp/>
        <stp>EBOND_LDN|8559632</stp>
        <stp>-20268</stp>
        <stp>RMDS</stp>
        <stp/>
        <stp/>
        <tr r="I205" s="1"/>
      </tp>
      <tp t="s">
        <v>on</v>
        <stp/>
        <stp>EBOND_LDN|9019536</stp>
        <stp>-20271</stp>
        <stp>RMDS</stp>
        <stp/>
        <stp/>
        <tr r="K509" s="1"/>
      </tp>
      <tp t="s">
        <v>.16</v>
        <stp/>
        <stp>EBOND_LDN|9019536</stp>
        <stp>-20270</stp>
        <stp>RMDS</stp>
        <stp/>
        <stp/>
        <tr r="J509" s="1"/>
      </tp>
      <tp t="s">
        <v>m</v>
        <stp/>
        <stp>EBOND_LDN|9019536</stp>
        <stp>-20268</stp>
        <stp>RMDS</stp>
        <stp/>
        <stp/>
        <tr r="I509" s="1"/>
      </tp>
      <tp t="s">
        <v>on</v>
        <stp/>
        <stp>EBOND_LDN|8648273</stp>
        <stp>-20271</stp>
        <stp>RMDS</stp>
        <stp/>
        <stp/>
        <tr r="K731" s="1"/>
      </tp>
      <tp t="s">
        <v>.45</v>
        <stp/>
        <stp>EBOND_LDN|8648273</stp>
        <stp>-20270</stp>
        <stp>RMDS</stp>
        <stp/>
        <stp/>
        <tr r="J731" s="1"/>
      </tp>
      <tp t="s">
        <v>bb</v>
        <stp/>
        <stp>EBOND_LDN|8508397</stp>
        <stp>-20268</stp>
        <stp>RMDS</stp>
        <stp/>
        <stp/>
        <tr r="I1151" s="1"/>
      </tp>
      <tp t="s">
        <v>m</v>
        <stp/>
        <stp>EBOND_LDN|8648273</stp>
        <stp>-20268</stp>
        <stp>RMDS</stp>
        <stp/>
        <stp/>
        <tr r="I731" s="1"/>
      </tp>
      <tp t="s">
        <v>.4</v>
        <stp/>
        <stp>EBOND_LDN|8508397</stp>
        <stp>-20270</stp>
        <stp>RMDS</stp>
        <stp/>
        <stp/>
        <tr r="J1151" s="1"/>
      </tp>
      <tp t="s">
        <v>on</v>
        <stp/>
        <stp>EBOND_LDN|8508397</stp>
        <stp>-20271</stp>
        <stp>RMDS</stp>
        <stp/>
        <stp/>
        <tr r="K1151" s="1"/>
      </tp>
      <tp t="s">
        <v>on</v>
        <stp/>
        <stp>EBOND_LDN|9258112</stp>
        <stp>-20271</stp>
        <stp>RMDS</stp>
        <stp/>
        <stp/>
        <tr r="K1161" s="1"/>
      </tp>
      <tp t="s">
        <v>.35</v>
        <stp/>
        <stp>EBOND_LDN|9258112</stp>
        <stp>-20270</stp>
        <stp>RMDS</stp>
        <stp/>
        <stp/>
        <tr r="J1161" s="1"/>
      </tp>
      <tp t="s">
        <v>b</v>
        <stp/>
        <stp>EBOND_LDN|9258112</stp>
        <stp>-20268</stp>
        <stp>RMDS</stp>
        <stp/>
        <stp/>
        <tr r="I1161" s="1"/>
      </tp>
      <tp t="s">
        <v>.36</v>
        <stp/>
        <stp>EBOND_LDN|9718556</stp>
        <stp>-20270</stp>
        <stp>RMDS</stp>
        <stp/>
        <stp/>
        <tr r="J417" s="1"/>
      </tp>
      <tp t="s">
        <v>on</v>
        <stp/>
        <stp>EBOND_LDN|9718556</stp>
        <stp>-20271</stp>
        <stp>RMDS</stp>
        <stp/>
        <stp/>
        <tr r="K417" s="1"/>
      </tp>
      <tp t="s">
        <v>m</v>
        <stp/>
        <stp>EBOND_LDN|9718556</stp>
        <stp>-20268</stp>
        <stp>RMDS</stp>
        <stp/>
        <stp/>
        <tr r="I417" s="1"/>
      </tp>
      <tp t="s">
        <v>on</v>
        <stp/>
        <stp>EBOND_LDN|9268931</stp>
        <stp>-20271</stp>
        <stp>RMDS</stp>
        <stp/>
        <stp/>
        <tr r="K406" s="1"/>
      </tp>
      <tp t="s">
        <v>.3</v>
        <stp/>
        <stp>EBOND_LDN|9268931</stp>
        <stp>-20270</stp>
        <stp>RMDS</stp>
        <stp/>
        <stp/>
        <tr r="J406" s="1"/>
      </tp>
      <tp t="s">
        <v>b</v>
        <stp/>
        <stp>EBOND_LDN|2448343</stp>
        <stp>-20268</stp>
        <stp>RMDS</stp>
        <stp/>
        <stp/>
        <tr r="I6" s="1"/>
      </tp>
      <tp t="s">
        <v>.1</v>
        <stp/>
        <stp>EBOND_LDN|2448343</stp>
        <stp>-20270</stp>
        <stp>RMDS</stp>
        <stp/>
        <stp/>
        <tr r="J6" s="1"/>
      </tp>
      <tp t="s">
        <v>on</v>
        <stp/>
        <stp>EBOND_LDN|2448343</stp>
        <stp>-20271</stp>
        <stp>RMDS</stp>
        <stp/>
        <stp/>
        <tr r="K6" s="1"/>
      </tp>
      <tp t="s">
        <v>m</v>
        <stp/>
        <stp>EBOND_LDN|9268931</stp>
        <stp>-20268</stp>
        <stp>RMDS</stp>
        <stp/>
        <stp/>
        <tr r="I406" s="1"/>
      </tp>
      <tp t="s">
        <v/>
        <stp/>
        <stp>EBOND_LDN|2408427</stp>
        <stp>-20270</stp>
        <stp>RMDS</stp>
        <stp/>
        <stp/>
        <tr r="J358" s="1"/>
      </tp>
      <tp t="s">
        <v/>
        <stp/>
        <stp>EBOND_LDN|2408427</stp>
        <stp>-20271</stp>
        <stp>RMDS</stp>
        <stp/>
        <stp/>
        <tr r="K358" s="1"/>
      </tp>
      <tp t="s">
        <v/>
        <stp/>
        <stp>EBOND_LDN|2408427</stp>
        <stp>-20268</stp>
        <stp>RMDS</stp>
        <stp/>
        <stp/>
        <tr r="I358" s="1"/>
      </tp>
      <tp t="s">
        <v>m</v>
        <stp/>
        <stp>EBOND_LDN|9075030</stp>
        <stp>-20268</stp>
        <stp>RMDS</stp>
        <stp/>
        <stp/>
        <tr r="I374" s="1"/>
      </tp>
      <tp t="s">
        <v>on</v>
        <stp/>
        <stp>EBOND_LDN|9075030</stp>
        <stp>-20271</stp>
        <stp>RMDS</stp>
        <stp/>
        <stp/>
        <tr r="K374" s="1"/>
      </tp>
      <tp t="s">
        <v>.26</v>
        <stp/>
        <stp>EBOND_LDN|9075030</stp>
        <stp>-20270</stp>
        <stp>RMDS</stp>
        <stp/>
        <stp/>
        <tr r="J374" s="1"/>
      </tp>
      <tp>
        <v>66.637215466376006</v>
        <stp/>
        <stp>EBOND_LDN|8862609</stp>
        <stp>-18562</stp>
        <stp>RMDS</stp>
        <stp/>
        <stp/>
        <tr r="AS445" s="1"/>
      </tp>
      <tp>
        <v>75.611972528302005</v>
        <stp/>
        <stp>EBOND_LDN|8862609</stp>
        <stp>-18560</stp>
        <stp>RMDS</stp>
        <stp/>
        <stp/>
        <tr r="AR445" s="1"/>
      </tp>
      <tp t="s">
        <v>b</v>
        <stp/>
        <stp>EBOND_LDN|5975860</stp>
        <stp>-20268</stp>
        <stp>RMDS</stp>
        <stp/>
        <stp/>
        <tr r="I1114" s="1"/>
      </tp>
      <tp t="s">
        <v>on</v>
        <stp/>
        <stp>EBOND_LDN|5975860</stp>
        <stp>-20271</stp>
        <stp>RMDS</stp>
        <stp/>
        <stp/>
        <tr r="K1114" s="1"/>
      </tp>
      <tp t="s">
        <v>.3</v>
        <stp/>
        <stp>EBOND_LDN|5975860</stp>
        <stp>-20270</stp>
        <stp>RMDS</stp>
        <stp/>
        <stp/>
        <tr r="J1114" s="1"/>
      </tp>
      <tp>
        <v>98.077191561305</v>
        <stp/>
        <stp>EBOND_LDN|6282547</stp>
        <stp>-18560</stp>
        <stp>RMDS</stp>
        <stp/>
        <stp/>
        <tr r="AR461" s="1"/>
      </tp>
      <tp>
        <v>85.445792695254994</v>
        <stp/>
        <stp>EBOND_LDN|6282547</stp>
        <stp>-18562</stp>
        <stp>RMDS</stp>
        <stp/>
        <stp/>
        <tr r="AS461" s="1"/>
      </tp>
      <tp t="s">
        <v>b</v>
        <stp/>
        <stp>EBOND_LDN|3935204</stp>
        <stp>-20268</stp>
        <stp>RMDS</stp>
        <stp/>
        <stp/>
        <tr r="I629" s="1"/>
      </tp>
      <tp t="s">
        <v>on</v>
        <stp/>
        <stp>EBOND_LDN|3935204</stp>
        <stp>-20271</stp>
        <stp>RMDS</stp>
        <stp/>
        <stp/>
        <tr r="K629" s="1"/>
      </tp>
      <tp t="s">
        <v>.15</v>
        <stp/>
        <stp>EBOND_LDN|3935204</stp>
        <stp>-20270</stp>
        <stp>RMDS</stp>
        <stp/>
        <stp/>
        <tr r="J629" s="1"/>
      </tp>
    </main>
    <main first="bloomberg.rtd">
      <tp t="s">
        <v>#N/A Real Time</v>
        <stp/>
        <stp>##V3_BDPV12</stp>
        <stp>US928670AB40 @CBKG Corp</stp>
        <stp>bid</stp>
        <stp>[AutoPrice 28.xlsm]front!R899C12</stp>
        <tr r="L899" s="1"/>
      </tp>
    </main>
    <main first="connect.rtdsub">
      <tp t="s">
        <v>0.3</v>
        <stp/>
        <stp>EBOND_LDN|8234024</stp>
        <stp>-20270</stp>
        <stp>RMDS</stp>
        <stp/>
        <stp/>
        <tr r="J1003" s="1"/>
      </tp>
      <tp t="s">
        <v>on</v>
        <stp/>
        <stp>EBOND_LDN|8234024</stp>
        <stp>-20271</stp>
        <stp>RMDS</stp>
        <stp/>
        <stp/>
        <tr r="K1003" s="1"/>
      </tp>
      <tp t="s">
        <v>m</v>
        <stp/>
        <stp>EBOND_LDN|8234024</stp>
        <stp>-20268</stp>
        <stp>RMDS</stp>
        <stp/>
        <stp/>
        <tr r="I1003" s="1"/>
      </tp>
      <tp t="s">
        <v>b</v>
        <stp/>
        <stp>EBOND_LDN|6234524</stp>
        <stp>-20268</stp>
        <stp>RMDS</stp>
        <stp/>
        <stp/>
        <tr r="I1076" s="1"/>
      </tp>
      <tp t="s">
        <v>.6</v>
        <stp/>
        <stp>EBOND_LDN|6234524</stp>
        <stp>-20270</stp>
        <stp>RMDS</stp>
        <stp/>
        <stp/>
        <tr r="J1076" s="1"/>
      </tp>
      <tp t="s">
        <v>on</v>
        <stp/>
        <stp>EBOND_LDN|6234524</stp>
        <stp>-20271</stp>
        <stp>RMDS</stp>
        <stp/>
        <stp/>
        <tr r="K1076" s="1"/>
      </tp>
      <tp>
        <v>13.510386943377</v>
        <stp/>
        <stp>EBOND_LDN|3393266</stp>
        <stp>-18562</stp>
        <stp>RMDS</stp>
        <stp/>
        <stp/>
        <tr r="AS47" s="1"/>
      </tp>
      <tp>
        <v>37.751859452255999</v>
        <stp/>
        <stp>EBOND_LDN|3393266</stp>
        <stp>-18560</stp>
        <stp>RMDS</stp>
        <stp/>
        <stp/>
        <tr r="AR47" s="1"/>
      </tp>
      <tp>
        <v>50.397787015935997</v>
        <stp/>
        <stp>EBOND_LDN|8180367</stp>
        <stp>-18560</stp>
        <stp>RMDS</stp>
        <stp/>
        <stp/>
        <tr r="AR309" s="1"/>
      </tp>
      <tp>
        <v>45.638018527676003</v>
        <stp/>
        <stp>EBOND_LDN|8180367</stp>
        <stp>-18562</stp>
        <stp>RMDS</stp>
        <stp/>
        <stp/>
        <tr r="AS309" s="1"/>
      </tp>
      <tp>
        <v>119.316775271022</v>
        <stp/>
        <stp>EBOND_LDN|8480197</stp>
        <stp>-18562</stp>
        <stp>RMDS</stp>
        <stp/>
        <stp/>
        <tr r="AS484" s="1"/>
      </tp>
      <tp>
        <v>133.79919569553201</v>
        <stp/>
        <stp>EBOND_LDN|8480197</stp>
        <stp>-18560</stp>
        <stp>RMDS</stp>
        <stp/>
        <stp/>
        <tr r="AR484" s="1"/>
      </tp>
      <tp t="s">
        <v>bb</v>
        <stp/>
        <stp>EBOND_LDN|8857742</stp>
        <stp>-20268</stp>
        <stp>RMDS</stp>
        <stp/>
        <stp/>
        <tr r="I303" s="1"/>
      </tp>
      <tp t="s">
        <v>0.4</v>
        <stp/>
        <stp>EBOND_LDN|8857742</stp>
        <stp>-20270</stp>
        <stp>RMDS</stp>
        <stp/>
        <stp/>
        <tr r="J303" s="1"/>
      </tp>
      <tp t="s">
        <v>on</v>
        <stp/>
        <stp>EBOND_LDN|8857742</stp>
        <stp>-20271</stp>
        <stp>RMDS</stp>
        <stp/>
        <stp/>
        <tr r="K303" s="1"/>
      </tp>
      <tp t="s">
        <v>0.2</v>
        <stp/>
        <stp>EBOND_LDN|3667141</stp>
        <stp>-20270</stp>
        <stp>RMDS</stp>
        <stp/>
        <stp/>
        <tr r="J1019" s="1"/>
      </tp>
      <tp t="s">
        <v>on</v>
        <stp/>
        <stp>EBOND_LDN|3667141</stp>
        <stp>-20271</stp>
        <stp>RMDS</stp>
        <stp/>
        <stp/>
        <tr r="K1019" s="1"/>
      </tp>
      <tp t="s">
        <v>b</v>
        <stp/>
        <stp>EBOND_LDN|3667141</stp>
        <stp>-20268</stp>
        <stp>RMDS</stp>
        <stp/>
        <stp/>
        <tr r="I1019" s="1"/>
      </tp>
      <tp>
        <v>90.372721125721</v>
        <stp/>
        <stp>EBOND_LDN|8490966</stp>
        <stp>-18560</stp>
        <stp>RMDS</stp>
        <stp/>
        <stp/>
        <tr r="AR1159" s="1"/>
      </tp>
      <tp>
        <v>84.915410087465006</v>
        <stp/>
        <stp>EBOND_LDN|8490966</stp>
        <stp>-18562</stp>
        <stp>RMDS</stp>
        <stp/>
        <stp/>
        <tr r="AS1159" s="1"/>
      </tp>
      <tp t="s">
        <v>on</v>
        <stp/>
        <stp>EBOND_LDN|7367141</stp>
        <stp>-20271</stp>
        <stp>RMDS</stp>
        <stp/>
        <stp/>
        <tr r="K27" s="1"/>
      </tp>
      <tp t="s">
        <v>.3</v>
        <stp/>
        <stp>EBOND_LDN|7367141</stp>
        <stp>-20270</stp>
        <stp>RMDS</stp>
        <stp/>
        <stp/>
        <tr r="J27" s="1"/>
      </tp>
      <tp>
        <v>100.342008115833</v>
        <stp/>
        <stp>EBOND_LDN|7980187</stp>
        <stp>-18562</stp>
        <stp>RMDS</stp>
        <stp/>
        <stp/>
        <tr r="AS203" s="1"/>
      </tp>
      <tp>
        <v>110.839999682178</v>
        <stp/>
        <stp>EBOND_LDN|7980187</stp>
        <stp>-18560</stp>
        <stp>RMDS</stp>
        <stp/>
        <stp/>
        <tr r="AR203" s="1"/>
      </tp>
      <tp t="s">
        <v>m</v>
        <stp/>
        <stp>EBOND_LDN|7367141</stp>
        <stp>-20268</stp>
        <stp>RMDS</stp>
        <stp/>
        <stp/>
        <tr r="I27" s="1"/>
      </tp>
      <tp t="s">
        <v>0.1</v>
        <stp/>
        <stp>EBOND_LDN|7367311</stp>
        <stp>-20270</stp>
        <stp>RMDS</stp>
        <stp/>
        <stp/>
        <tr r="J267" s="1"/>
      </tp>
      <tp t="s">
        <v>on</v>
        <stp/>
        <stp>EBOND_LDN|7367311</stp>
        <stp>-20271</stp>
        <stp>RMDS</stp>
        <stp/>
        <stp/>
        <tr r="K267" s="1"/>
      </tp>
      <tp t="s">
        <v>bb</v>
        <stp/>
        <stp>EBOND_LDN|7367311</stp>
        <stp>-20268</stp>
        <stp>RMDS</stp>
        <stp/>
        <stp/>
        <tr r="I267" s="1"/>
      </tp>
      <tp>
        <v>144.470691719483</v>
        <stp/>
        <stp>EBOND_LDN|9281017</stp>
        <stp>-18560</stp>
        <stp>RMDS</stp>
        <stp/>
        <stp/>
        <tr r="AR471" s="1"/>
      </tp>
      <tp>
        <v>137.08414048405999</v>
        <stp/>
        <stp>EBOND_LDN|9281017</stp>
        <stp>-18562</stp>
        <stp>RMDS</stp>
        <stp/>
        <stp/>
        <tr r="AS471" s="1"/>
      </tp>
      <tp t="s">
        <v>m</v>
        <stp/>
        <stp>EBOND_LDN|7826815</stp>
        <stp>-20268</stp>
        <stp>RMDS</stp>
        <stp/>
        <stp/>
        <tr r="I268" s="1"/>
      </tp>
      <tp t="s">
        <v>-</v>
        <stp/>
        <stp>EBOND_LDN|6076950</stp>
        <stp>-20268</stp>
        <stp>RMDS</stp>
        <stp/>
        <stp/>
        <tr r="I296" s="1"/>
      </tp>
      <tp t="s">
        <v>on</v>
        <stp/>
        <stp>EBOND_LDN|6076950</stp>
        <stp>-20271</stp>
        <stp>RMDS</stp>
        <stp/>
        <stp/>
        <tr r="K296" s="1"/>
      </tp>
      <tp t="s">
        <v>-</v>
        <stp/>
        <stp>EBOND_LDN|6076950</stp>
        <stp>-20270</stp>
        <stp>RMDS</stp>
        <stp/>
        <stp/>
        <tr r="J296" s="1"/>
      </tp>
      <tp t="s">
        <v>on</v>
        <stp/>
        <stp>EBOND_LDN|7826815</stp>
        <stp>-20271</stp>
        <stp>RMDS</stp>
        <stp/>
        <stp/>
        <tr r="K268" s="1"/>
      </tp>
      <tp t="s">
        <v>0.2</v>
        <stp/>
        <stp>EBOND_LDN|7826815</stp>
        <stp>-20270</stp>
        <stp>RMDS</stp>
        <stp/>
        <stp/>
        <tr r="J268" s="1"/>
      </tp>
      <tp>
        <v>154.72958892338201</v>
        <stp/>
        <stp>EBOND_LDN|9981407</stp>
        <stp>-18562</stp>
        <stp>RMDS</stp>
        <stp/>
        <stp/>
        <tr r="AS1025" s="1"/>
      </tp>
      <tp>
        <v>168.106272275636</v>
        <stp/>
        <stp>EBOND_LDN|9981407</stp>
        <stp>-18560</stp>
        <stp>RMDS</stp>
        <stp/>
        <stp/>
        <tr r="AR1025" s="1"/>
      </tp>
      <tp>
        <v>48.173678632314001</v>
        <stp/>
        <stp>EBOND_LDN|5391666</stp>
        <stp>-18562</stp>
        <stp>RMDS</stp>
        <stp/>
        <stp/>
        <tr r="AS21" s="1"/>
      </tp>
      <tp t="s">
        <v>.9</v>
        <stp/>
        <stp>EBOND_LDN|2016066</stp>
        <stp>-20270</stp>
        <stp>RMDS</stp>
        <stp/>
        <stp/>
        <tr r="J608" s="1"/>
      </tp>
      <tp>
        <v>54.211794133266999</v>
        <stp/>
        <stp>EBOND_LDN|5391666</stp>
        <stp>-18560</stp>
        <stp>RMDS</stp>
        <stp/>
        <stp/>
        <tr r="AR21" s="1"/>
      </tp>
      <tp t="s">
        <v>on</v>
        <stp/>
        <stp>EBOND_LDN|2016066</stp>
        <stp>-20271</stp>
        <stp>RMDS</stp>
        <stp/>
        <stp/>
        <tr r="K608" s="1"/>
      </tp>
      <tp t="s">
        <v>b</v>
        <stp/>
        <stp>EBOND_LDN|2016066</stp>
        <stp>-20268</stp>
        <stp>RMDS</stp>
        <stp/>
        <stp/>
        <tr r="I608" s="1"/>
      </tp>
      <tp>
        <v>25.456795182278</v>
        <stp/>
        <stp>EBOND_LDN|8181867</stp>
        <stp>-18560</stp>
        <stp>RMDS</stp>
        <stp/>
        <stp/>
        <tr r="AR341" s="1"/>
      </tp>
      <tp>
        <v>14.935163873483001</v>
        <stp/>
        <stp>EBOND_LDN|8181867</stp>
        <stp>-18562</stp>
        <stp>RMDS</stp>
        <stp/>
        <stp/>
        <tr r="AS341" s="1"/>
      </tp>
      <tp t="s">
        <v>on</v>
        <stp/>
        <stp>EBOND_LDN|5246333</stp>
        <stp>-20271</stp>
        <stp>RMDS</stp>
        <stp/>
        <stp/>
        <tr r="K40" s="1"/>
      </tp>
      <tp t="s">
        <v>1</v>
        <stp/>
        <stp>EBOND_LDN|5246333</stp>
        <stp>-20270</stp>
        <stp>RMDS</stp>
        <stp/>
        <stp/>
        <tr r="J40" s="1"/>
      </tp>
      <tp>
        <v>190.658516543498</v>
        <stp/>
        <stp>EBOND_LDN|3581557</stp>
        <stp>-18562</stp>
        <stp>RMDS</stp>
        <stp/>
        <stp/>
        <tr r="AS93" s="1"/>
      </tp>
      <tp>
        <v>227.94779406392399</v>
        <stp/>
        <stp>EBOND_LDN|3581557</stp>
        <stp>-18560</stp>
        <stp>RMDS</stp>
        <stp/>
        <stp/>
        <tr r="AR93" s="1"/>
      </tp>
      <tp t="s">
        <v>b</v>
        <stp/>
        <stp>EBOND_LDN|5246333</stp>
        <stp>-20268</stp>
        <stp>RMDS</stp>
        <stp/>
        <stp/>
        <tr r="I40" s="1"/>
      </tp>
      <tp>
        <v>0</v>
        <stp/>
        <stp>EBOND_LDN|6171328</stp>
        <stp>-18560</stp>
        <stp>RMDS</stp>
        <stp/>
        <stp/>
        <tr r="AR816" s="1"/>
      </tp>
      <tp t="s">
        <v>1</v>
        <stp/>
        <stp>EBOND_LDN|2016626</stp>
        <stp>-20270</stp>
        <stp>RMDS</stp>
        <stp/>
        <stp/>
        <tr r="J105" s="1"/>
      </tp>
      <tp>
        <v>0</v>
        <stp/>
        <stp>EBOND_LDN|6171328</stp>
        <stp>-18562</stp>
        <stp>RMDS</stp>
        <stp/>
        <stp/>
        <tr r="AS816" s="1"/>
      </tp>
      <tp t="s">
        <v>m</v>
        <stp/>
        <stp>EBOND_LDN|7376290</stp>
        <stp>-20268</stp>
        <stp>RMDS</stp>
        <stp/>
        <stp/>
        <tr r="I242" s="1"/>
      </tp>
      <tp t="s">
        <v>on</v>
        <stp/>
        <stp>EBOND_LDN|2016626</stp>
        <stp>-20271</stp>
        <stp>RMDS</stp>
        <stp/>
        <stp/>
        <tr r="K105" s="1"/>
      </tp>
      <tp t="s">
        <v>m</v>
        <stp/>
        <stp>EBOND_LDN|2016626</stp>
        <stp>-20268</stp>
        <stp>RMDS</stp>
        <stp/>
        <stp/>
        <tr r="I105" s="1"/>
      </tp>
      <tp t="s">
        <v>0.4</v>
        <stp/>
        <stp>EBOND_LDN|7376290</stp>
        <stp>-20270</stp>
        <stp>RMDS</stp>
        <stp/>
        <stp/>
        <tr r="J242" s="1"/>
      </tp>
      <tp t="s">
        <v>on</v>
        <stp/>
        <stp>EBOND_LDN|7376290</stp>
        <stp>-20271</stp>
        <stp>RMDS</stp>
        <stp/>
        <stp/>
        <tr r="K242" s="1"/>
      </tp>
      <tp>
        <v>0</v>
        <stp/>
        <stp>EBOND_LDN|8966389</stp>
        <stp>-18562</stp>
        <stp>RMDS</stp>
        <stp/>
        <stp/>
        <tr r="AS39" s="1"/>
      </tp>
      <tp>
        <v>0</v>
        <stp/>
        <stp>EBOND_LDN|8966389</stp>
        <stp>-18560</stp>
        <stp>RMDS</stp>
        <stp/>
        <stp/>
        <tr r="AR39" s="1"/>
      </tp>
      <tp t="s">
        <v>s4</v>
        <stp/>
        <stp>EBOND_LDN|3821885</stp>
        <stp>-20268</stp>
        <stp>RMDS</stp>
        <stp/>
        <stp/>
        <tr r="I128" s="1"/>
      </tp>
      <tp t="s">
        <v>1</v>
        <stp/>
        <stp>EBOND_LDN|3821885</stp>
        <stp>-20270</stp>
        <stp>RMDS</stp>
        <stp/>
        <stp/>
        <tr r="J128" s="1"/>
      </tp>
      <tp t="s">
        <v>on</v>
        <stp/>
        <stp>EBOND_LDN|3821885</stp>
        <stp>-20271</stp>
        <stp>RMDS</stp>
        <stp/>
        <stp/>
        <tr r="K128" s="1"/>
      </tp>
      <tp t="s">
        <v>m</v>
        <stp/>
        <stp>EBOND_LDN|6441983</stp>
        <stp>-20268</stp>
        <stp>RMDS</stp>
        <stp/>
        <stp/>
        <tr r="I158" s="1"/>
      </tp>
      <tp t="s">
        <v>.5</v>
        <stp/>
        <stp>EBOND_LDN|8031664</stp>
        <stp>-20270</stp>
        <stp>RMDS</stp>
        <stp/>
        <stp/>
        <tr r="J1072" s="1"/>
      </tp>
      <tp t="s">
        <v>on</v>
        <stp/>
        <stp>EBOND_LDN|8031664</stp>
        <stp>-20271</stp>
        <stp>RMDS</stp>
        <stp/>
        <stp/>
        <tr r="K1072" s="1"/>
      </tp>
      <tp t="s">
        <v>.15</v>
        <stp/>
        <stp>EBOND_LDN|6441983</stp>
        <stp>-20270</stp>
        <stp>RMDS</stp>
        <stp/>
        <stp/>
        <tr r="J158" s="1"/>
      </tp>
      <tp t="s">
        <v>on</v>
        <stp/>
        <stp>EBOND_LDN|6441983</stp>
        <stp>-20271</stp>
        <stp>RMDS</stp>
        <stp/>
        <stp/>
        <tr r="K158" s="1"/>
      </tp>
      <tp t="s">
        <v>b</v>
        <stp/>
        <stp>EBOND_LDN|8031664</stp>
        <stp>-20268</stp>
        <stp>RMDS</stp>
        <stp/>
        <stp/>
        <tr r="I1072" s="1"/>
      </tp>
      <tp>
        <v>108.94444684758101</v>
        <stp/>
        <stp>EBOND_LDN|3596546</stp>
        <stp>-18562</stp>
        <stp>RMDS</stp>
        <stp/>
        <stp/>
        <tr r="AS145" s="1"/>
      </tp>
      <tp>
        <v>204.16581750126599</v>
        <stp/>
        <stp>EBOND_LDN|3596546</stp>
        <stp>-18560</stp>
        <stp>RMDS</stp>
        <stp/>
        <stp/>
        <tr r="AR145" s="1"/>
      </tp>
      <tp>
        <v>69.850355150325996</v>
        <stp/>
        <stp>EBOND_LDN|7386157</stp>
        <stp>-18560</stp>
        <stp>RMDS</stp>
        <stp/>
        <stp/>
        <tr r="AR585" s="1"/>
      </tp>
      <tp>
        <v>61.526259582401003</v>
        <stp/>
        <stp>EBOND_LDN|7386157</stp>
        <stp>-18562</stp>
        <stp>RMDS</stp>
        <stp/>
        <stp/>
        <tr r="AS585" s="1"/>
      </tp>
      <tp t="s">
        <v>on</v>
        <stp/>
        <stp>EBOND_LDN|6171200</stp>
        <stp>-20271</stp>
        <stp>RMDS</stp>
        <stp/>
        <stp/>
        <tr r="K133" s="1"/>
      </tp>
      <tp t="s">
        <v>1</v>
        <stp/>
        <stp>EBOND_LDN|6171200</stp>
        <stp>-20270</stp>
        <stp>RMDS</stp>
        <stp/>
        <stp/>
        <tr r="J133" s="1"/>
      </tp>
      <tp t="s">
        <v>m</v>
        <stp/>
        <stp>EBOND_LDN|6171200</stp>
        <stp>-20268</stp>
        <stp>RMDS</stp>
        <stp/>
        <stp/>
        <tr r="I133" s="1"/>
      </tp>
      <tp>
        <v>134.955755662136</v>
        <stp/>
        <stp>EBOND_LDN|8497556</stp>
        <stp>-18562</stp>
        <stp>RMDS</stp>
        <stp/>
        <stp/>
        <tr r="AS61" s="1"/>
      </tp>
      <tp>
        <v>144.005903575812</v>
        <stp/>
        <stp>EBOND_LDN|8497556</stp>
        <stp>-18560</stp>
        <stp>RMDS</stp>
        <stp/>
        <stp/>
        <tr r="AR61" s="1"/>
      </tp>
      <tp t="s">
        <v>b</v>
        <stp/>
        <stp>EBOND_LDN|9610836</stp>
        <stp>-20268</stp>
        <stp>RMDS</stp>
        <stp/>
        <stp/>
        <tr r="I870" s="1"/>
      </tp>
      <tp t="s">
        <v>on</v>
        <stp/>
        <stp>EBOND_LDN|9610836</stp>
        <stp>-20271</stp>
        <stp>RMDS</stp>
        <stp/>
        <stp/>
        <tr r="K870" s="1"/>
      </tp>
      <tp t="s">
        <v>0.4</v>
        <stp/>
        <stp>EBOND_LDN|9610836</stp>
        <stp>-20270</stp>
        <stp>RMDS</stp>
        <stp/>
        <stp/>
        <tr r="J870" s="1"/>
      </tp>
      <tp t="s">
        <v>1</v>
        <stp/>
        <stp>EBOND_LDN|5760131</stp>
        <stp>-20270</stp>
        <stp>RMDS</stp>
        <stp/>
        <stp/>
        <tr r="J1271" s="1"/>
      </tp>
      <tp t="s">
        <v>on</v>
        <stp/>
        <stp>EBOND_LDN|5760131</stp>
        <stp>-20271</stp>
        <stp>RMDS</stp>
        <stp/>
        <stp/>
        <tr r="K1271" s="1"/>
      </tp>
      <tp t="s">
        <v>b</v>
        <stp/>
        <stp>EBOND_LDN|5760131</stp>
        <stp>-20268</stp>
        <stp>RMDS</stp>
        <stp/>
        <stp/>
        <tr r="I1271" s="1"/>
      </tp>
      <tp>
        <v>0</v>
        <stp/>
        <stp>EBOND_LDN|8494246</stp>
        <stp>-18562</stp>
        <stp>RMDS</stp>
        <stp/>
        <stp/>
        <tr r="AS811" s="1"/>
      </tp>
      <tp>
        <v>85.468353356565004</v>
        <stp/>
        <stp>EBOND_LDN|9464349</stp>
        <stp>-18562</stp>
        <stp>RMDS</stp>
        <stp/>
        <stp/>
        <tr r="AS691" s="1"/>
      </tp>
      <tp>
        <v>0</v>
        <stp/>
        <stp>EBOND_LDN|8494246</stp>
        <stp>-18560</stp>
        <stp>RMDS</stp>
        <stp/>
        <stp/>
        <tr r="AR811" s="1"/>
      </tp>
      <tp>
        <v>92.886478611018006</v>
        <stp/>
        <stp>EBOND_LDN|9464349</stp>
        <stp>-18560</stp>
        <stp>RMDS</stp>
        <stp/>
        <stp/>
        <tr r="AR691" s="1"/>
      </tp>
      <tp t="s">
        <v>m</v>
        <stp/>
        <stp>EBOND_LDN|8353712</stp>
        <stp>-20268</stp>
        <stp>RMDS</stp>
        <stp/>
        <stp/>
        <tr r="I329" s="1"/>
      </tp>
      <tp t="s">
        <v>1.0</v>
        <stp/>
        <stp>EBOND_LDN|8353712</stp>
        <stp>-20270</stp>
        <stp>RMDS</stp>
        <stp/>
        <stp/>
        <tr r="J329" s="1"/>
      </tp>
      <tp t="s">
        <v>on</v>
        <stp/>
        <stp>EBOND_LDN|8353712</stp>
        <stp>-20271</stp>
        <stp>RMDS</stp>
        <stp/>
        <stp/>
        <tr r="K329" s="1"/>
      </tp>
      <tp>
        <v>42.260628414979003</v>
        <stp/>
        <stp>EBOND_LDN|8574488</stp>
        <stp>-18562</stp>
        <stp>RMDS</stp>
        <stp/>
        <stp/>
        <tr r="AS458" s="1"/>
      </tp>
      <tp>
        <v>56.513188942258999</v>
        <stp/>
        <stp>EBOND_LDN|8574488</stp>
        <stp>-18560</stp>
        <stp>RMDS</stp>
        <stp/>
        <stp/>
        <tr r="AR458" s="1"/>
      </tp>
      <tp t="s">
        <v>m</v>
        <stp/>
        <stp>EBOND_LDN|7743473</stp>
        <stp>-20268</stp>
        <stp>RMDS</stp>
        <stp/>
        <stp/>
        <tr r="I248" s="1"/>
      </tp>
      <tp t="s">
        <v>0.4</v>
        <stp/>
        <stp>EBOND_LDN|7743473</stp>
        <stp>-20270</stp>
        <stp>RMDS</stp>
        <stp/>
        <stp/>
        <tr r="J248" s="1"/>
      </tp>
      <tp t="s">
        <v>on</v>
        <stp/>
        <stp>EBOND_LDN|7743473</stp>
        <stp>-20271</stp>
        <stp>RMDS</stp>
        <stp/>
        <stp/>
        <tr r="K248" s="1"/>
      </tp>
      <tp t="s">
        <v>.25</v>
        <stp/>
        <stp>EBOND_LDN|2223205</stp>
        <stp>-20270</stp>
        <stp>RMDS</stp>
        <stp/>
        <stp/>
        <tr r="J747" s="1"/>
      </tp>
      <tp t="s">
        <v>on</v>
        <stp/>
        <stp>EBOND_LDN|2223205</stp>
        <stp>-20271</stp>
        <stp>RMDS</stp>
        <stp/>
        <stp/>
        <tr r="K747" s="1"/>
      </tp>
      <tp t="s">
        <v>m</v>
        <stp/>
        <stp>EBOND_LDN|8333974</stp>
        <stp>-20268</stp>
        <stp>RMDS</stp>
        <stp/>
        <stp/>
        <tr r="I265" s="1"/>
      </tp>
      <tp t="s">
        <v>m</v>
        <stp/>
        <stp>EBOND_LDN|7053672</stp>
        <stp>-20268</stp>
        <stp>RMDS</stp>
        <stp/>
        <stp/>
        <tr r="I100" s="1"/>
      </tp>
      <tp t="s">
        <v>1.5</v>
        <stp/>
        <stp>EBOND_LDN|8333974</stp>
        <stp>-20270</stp>
        <stp>RMDS</stp>
        <stp/>
        <stp/>
        <tr r="J265" s="1"/>
      </tp>
      <tp t="s">
        <v>on</v>
        <stp/>
        <stp>EBOND_LDN|8333974</stp>
        <stp>-20271</stp>
        <stp>RMDS</stp>
        <stp/>
        <stp/>
        <tr r="K265" s="1"/>
      </tp>
      <tp t="s">
        <v>on</v>
        <stp/>
        <stp>EBOND_LDN|7053672</stp>
        <stp>-20271</stp>
        <stp>RMDS</stp>
        <stp/>
        <stp/>
        <tr r="K100" s="1"/>
      </tp>
      <tp t="s">
        <v>1</v>
        <stp/>
        <stp>EBOND_LDN|7053672</stp>
        <stp>-20270</stp>
        <stp>RMDS</stp>
        <stp/>
        <stp/>
        <tr r="J100" s="1"/>
      </tp>
      <tp t="s">
        <v>b</v>
        <stp/>
        <stp>EBOND_LDN|2223205</stp>
        <stp>-20268</stp>
        <stp>RMDS</stp>
        <stp/>
        <stp/>
        <tr r="I747" s="1"/>
      </tp>
      <tp t="s">
        <v>b</v>
        <stp/>
        <stp>EBOND_LDN|3333684</stp>
        <stp>-20268</stp>
        <stp>RMDS</stp>
        <stp/>
        <stp/>
        <tr r="I456" s="1"/>
      </tp>
      <tp>
        <v>46.235915888541001</v>
        <stp/>
        <stp>EBOND_LDN|6094216</stp>
        <stp>-18562</stp>
        <stp>RMDS</stp>
        <stp/>
        <stp/>
        <tr r="AS550" s="1"/>
      </tp>
      <tp>
        <v>52.077204330306998</v>
        <stp/>
        <stp>EBOND_LDN|6094216</stp>
        <stp>-18560</stp>
        <stp>RMDS</stp>
        <stp/>
        <stp/>
        <tr r="AR550" s="1"/>
      </tp>
      <tp t="s">
        <v>on</v>
        <stp/>
        <stp>EBOND_LDN|3333684</stp>
        <stp>-20271</stp>
        <stp>RMDS</stp>
        <stp/>
        <stp/>
        <tr r="K456" s="1"/>
      </tp>
      <tp t="s">
        <v>.5</v>
        <stp/>
        <stp>EBOND_LDN|3333684</stp>
        <stp>-20270</stp>
        <stp>RMDS</stp>
        <stp/>
        <stp/>
        <tr r="J456" s="1"/>
      </tp>
      <tp t="s">
        <v>b</v>
        <stp/>
        <stp>EBOND_LDN|8802197</stp>
        <stp>-20268</stp>
        <stp>RMDS</stp>
        <stp/>
        <stp/>
        <tr r="I786" s="1"/>
      </tp>
      <tp t="s">
        <v>on</v>
        <stp/>
        <stp>EBOND_LDN|8802197</stp>
        <stp>-20271</stp>
        <stp>RMDS</stp>
        <stp/>
        <stp/>
        <tr r="K786" s="1"/>
      </tp>
      <tp t="s">
        <v>0.10</v>
        <stp/>
        <stp>EBOND_LDN|8802197</stp>
        <stp>-20270</stp>
        <stp>RMDS</stp>
        <stp/>
        <stp/>
        <tr r="J786" s="1"/>
      </tp>
      <tp t="s">
        <v>.1</v>
        <stp/>
        <stp>EBOND_LDN|4322815</stp>
        <stp>-20270</stp>
        <stp>RMDS</stp>
        <stp/>
        <stp/>
        <tr r="J590" s="1"/>
      </tp>
      <tp t="s">
        <v>on</v>
        <stp/>
        <stp>EBOND_LDN|4322815</stp>
        <stp>-20271</stp>
        <stp>RMDS</stp>
        <stp/>
        <stp/>
        <tr r="K590" s="1"/>
      </tp>
      <tp t="s">
        <v>b</v>
        <stp/>
        <stp>EBOND_LDN|4322815</stp>
        <stp>-20268</stp>
        <stp>RMDS</stp>
        <stp/>
        <stp/>
        <tr r="I590" s="1"/>
      </tp>
      <tp>
        <v>61.363905733003001</v>
        <stp/>
        <stp>EBOND_LDN|6895456</stp>
        <stp>-18562</stp>
        <stp>RMDS</stp>
        <stp/>
        <stp/>
        <tr r="AS630" s="1"/>
      </tp>
      <tp>
        <v>70.229764441520999</v>
        <stp/>
        <stp>EBOND_LDN|6895456</stp>
        <stp>-18560</stp>
        <stp>RMDS</stp>
        <stp/>
        <stp/>
        <tr r="AR630" s="1"/>
      </tp>
      <tp t="s">
        <v>m</v>
        <stp/>
        <stp>EBOND_LDN|8512936</stp>
        <stp>-20268</stp>
        <stp>RMDS</stp>
        <stp/>
        <stp/>
        <tr r="I228" s="1"/>
      </tp>
      <tp t="s">
        <v>0.3</v>
        <stp/>
        <stp>EBOND_LDN|8512936</stp>
        <stp>-20270</stp>
        <stp>RMDS</stp>
        <stp/>
        <stp/>
        <tr r="J228" s="1"/>
      </tp>
      <tp t="s">
        <v>on</v>
        <stp/>
        <stp>EBOND_LDN|8512936</stp>
        <stp>-20271</stp>
        <stp>RMDS</stp>
        <stp/>
        <stp/>
        <tr r="K228" s="1"/>
      </tp>
    </main>
    <main first="bloomberg.rtd">
      <tp t="s">
        <v>07:01:13</v>
        <stp/>
        <stp>##V3_BDPV12</stp>
        <stp>XS0247659542 @bgn Corp</stp>
        <stp>LAST_UPDATE</stp>
        <stp>[AutoPrice 28.xlsm]front!R673C15</stp>
        <tr r="O673" s="1"/>
      </tp>
      <tp t="s">
        <v>07:01:39</v>
        <stp/>
        <stp>##V3_BDPV12</stp>
        <stp>XS1048519596 @bgn Corp</stp>
        <stp>LAST_UPDATE</stp>
        <stp>[AutoPrice 28.xlsm]front!R865C15</stp>
        <tr r="O865" s="1"/>
      </tp>
      <tp t="s">
        <v>07:01:33</v>
        <stp/>
        <stp>##V3_BDPV12</stp>
        <stp>XS1054528457 @bgn Corp</stp>
        <stp>LAST_UPDATE</stp>
        <stp>[AutoPrice 28.xlsm]front!R592C15</stp>
        <tr r="O592" s="1"/>
      </tp>
      <tp>
        <v>5.125</v>
        <stp/>
        <stp>##V3_BDPV12</stp>
        <stp>NL0000117224 Corp</stp>
        <stp>cpn</stp>
        <stp>[AutoPrice 28.xlsm]front!R83C5</stp>
        <tr r="E83" s="1"/>
      </tp>
      <tp t="s">
        <v>07:01:26</v>
        <stp/>
        <stp>##V3_BDPV12</stp>
        <stp>XS0957258212 @bgn Corp</stp>
        <stp>LAST_UPDATE</stp>
        <stp>[AutoPrice 28.xlsm]front!R591C15</stp>
        <tr r="O591" s="1"/>
      </tp>
      <tp t="s">
        <v>07:01:35</v>
        <stp/>
        <stp>##V3_BDPV12</stp>
        <stp>XS0452868788 @bgn Corp</stp>
        <stp>LAST_UPDATE</stp>
        <stp>[AutoPrice 28.xlsm]front!R465C15</stp>
        <tr r="O465" s="1"/>
      </tp>
      <tp t="s">
        <v>11/06/2014</v>
        <stp/>
        <stp>##V3_BDPV12</stp>
        <stp>XS0358158052 @bgn Corp</stp>
        <stp>LAST_UPDATE</stp>
        <stp>[AutoPrice 28.xlsm]front!R906C15</stp>
        <tr r="O906" s="1"/>
      </tp>
      <tp t="s">
        <v>11/06/2014</v>
        <stp/>
        <stp>##V3_BDPV12</stp>
        <stp>XS0645669200 @bgn Corp</stp>
        <stp>LAST_UPDATE</stp>
        <stp>[AutoPrice 28.xlsm]front!R503C15</stp>
        <tr r="O503" s="1"/>
      </tp>
      <tp t="s">
        <v>07:01:36</v>
        <stp/>
        <stp>##V3_BDPV12</stp>
        <stp>XS0553728709 @bgn Corp</stp>
        <stp>LAST_UPDATE</stp>
        <stp>[AutoPrice 28.xlsm]front!R624C15</stp>
        <tr r="O624" s="1"/>
      </tp>
      <tp t="s">
        <v>11/06/2014</v>
        <stp/>
        <stp>##V3_BDPV12</stp>
        <stp>XS0794224369 @bgn Corp</stp>
        <stp>LAST_UPDATE</stp>
        <stp>[AutoPrice 28.xlsm]front!R466C15</stp>
        <tr r="O466" s="1"/>
      </tp>
      <tp t="s">
        <v>07:01:29</v>
        <stp/>
        <stp>##V3_BDPV12</stp>
        <stp>XS0286705321 @bgn Corp</stp>
        <stp>LAST_UPDATE</stp>
        <stp>[AutoPrice 28.xlsm]front!R647C15</stp>
        <tr r="O647" s="1"/>
      </tp>
      <tp t="s">
        <v>11/06/2014</v>
        <stp/>
        <stp>##V3_BDPV12</stp>
        <stp>XS0989155089 @bgn Corp</stp>
        <stp>LAST_UPDATE</stp>
        <stp>[AutoPrice 28.xlsm]front!R440C15</stp>
        <tr r="O440" s="1"/>
      </tp>
      <tp t="s">
        <v>07:01:47</v>
        <stp/>
        <stp>##V3_BDPV12</stp>
        <stp>XS1048519679 @bgn Corp</stp>
        <stp>LAST_UPDATE</stp>
        <stp>[AutoPrice 28.xlsm]front!R352C15</stp>
        <tr r="O352" s="1"/>
      </tp>
      <tp t="s">
        <v>07:01:21</v>
        <stp/>
        <stp>##V3_BDPV12</stp>
        <stp>XS0456708212 @bgn Corp</stp>
        <stp>LAST_UPDATE</stp>
        <stp>[AutoPrice 28.xlsm]front!R951C15</stp>
        <tr r="O951" s="1"/>
      </tp>
      <tp t="s">
        <v>07:01:40</v>
        <stp/>
        <stp>##V3_BDPV12</stp>
        <stp>XS0996734868 @bgn Corp</stp>
        <stp>LAST_UPDATE</stp>
        <stp>[AutoPrice 28.xlsm]front!R302C15</stp>
        <tr r="O302" s="1"/>
      </tp>
      <tp t="s">
        <v>07:01:17</v>
        <stp/>
        <stp>##V3_BDPV12</stp>
        <stp>XS0485615867 @bgn Corp</stp>
        <stp>LAST_UPDATE</stp>
        <stp>[AutoPrice 28.xlsm]front!R336C15</stp>
        <tr r="O336" s="1"/>
      </tp>
      <tp t="s">
        <v>11/06/2014</v>
        <stp/>
        <stp>##V3_BDPV12</stp>
        <stp>XS1046499981 @bgn Corp</stp>
        <stp>LAST_UPDATE</stp>
        <stp>[AutoPrice 28.xlsm]front!R797C15</stp>
        <tr r="O797" s="1"/>
      </tp>
      <tp t="s">
        <v>11/06/2014</v>
        <stp/>
        <stp>##V3_BDPV12</stp>
        <stp>XS0851688860 @bgn Corp</stp>
        <stp>LAST_UPDATE</stp>
        <stp>[AutoPrice 28.xlsm]front!R121C15</stp>
        <tr r="O121" s="1"/>
      </tp>
      <tp t="s">
        <v>11/06/2014</v>
        <stp/>
        <stp>##V3_BDPV12</stp>
        <stp>XS0999654873 @bgn Corp</stp>
        <stp>LAST_UPDATE</stp>
        <stp>[AutoPrice 28.xlsm]front!R821C15</stp>
        <tr r="O821" s="1"/>
      </tp>
      <tp t="s">
        <v>07:01:28</v>
        <stp/>
        <stp>##V3_BDPV12</stp>
        <stp>XS0148579153 @bgn Corp</stp>
        <stp>LAST_UPDATE</stp>
        <stp>[AutoPrice 28.xlsm]front!R269C15</stp>
        <tr r="O269" s="1"/>
      </tp>
      <tp t="s">
        <v>07:01:32</v>
        <stp/>
        <stp>##V3_BDPV12</stp>
        <stp>XS0191154961 @bgn Corp</stp>
        <stp>LAST_UPDATE</stp>
        <stp>[AutoPrice 28.xlsm]front!R358C15</stp>
        <tr r="O358" s="1"/>
      </tp>
      <tp t="s">
        <v>07:01:31</v>
        <stp/>
        <stp>##V3_BDPV12</stp>
        <stp>XS1048529041 @bgn Corp</stp>
        <stp>LAST_UPDATE</stp>
        <stp>[AutoPrice 28.xlsm]front!R311C15</stp>
        <tr r="O311" s="1"/>
      </tp>
      <tp>
        <v>103.907</v>
        <stp/>
        <stp>##V3_BDPV12</stp>
        <stp>DE000A1MA9V5 @CBKG Corp</stp>
        <stp>ask</stp>
        <stp>[AutoPrice 28.xlsm]front!R787C13</stp>
        <tr r="M787" s="1"/>
      </tp>
      <tp>
        <v>100.294</v>
        <stp/>
        <stp>##V3_BDPV12</stp>
        <stp>AT0000A0H999 @CBKG Corp</stp>
        <stp>ask</stp>
        <stp>[AutoPrice 28.xlsm]front!R1027C13</stp>
        <tr r="M1027" s="1"/>
      </tp>
      <tp t="s">
        <v>#N/A Real Time</v>
        <stp/>
        <stp>##V3_BDPV12</stp>
        <stp>USN2557FFA77 @CBKG Corp</stp>
        <stp>bid</stp>
        <stp>[AutoPrice 28.xlsm]front!R612C12</stp>
        <tr r="L612" s="1"/>
      </tp>
      <tp>
        <v>109.944</v>
        <stp/>
        <stp>##V3_BDPV12</stp>
        <stp>DE000A1MA9K8 @CBKG Corp</stp>
        <stp>ask</stp>
        <stp>[AutoPrice 28.xlsm]front!R534C13</stp>
        <tr r="M534" s="1"/>
      </tp>
      <tp>
        <v>105.777</v>
        <stp/>
        <stp>##V3_BDPV12</stp>
        <stp>XS1040508241 @cbbt Corp</stp>
        <stp>LAST_PRICE</stp>
        <stp>[AutoPrice 28.xlsm]front!R506C16</stp>
        <tr r="P506" s="1"/>
      </tp>
      <tp>
        <v>108.10599999999999</v>
        <stp/>
        <stp>##V3_BDPV12</stp>
        <stp>AT0000A0GMG9 @bgn Corp</stp>
        <stp>LAST_PRICE</stp>
        <stp>[AutoPrice 28.xlsm]front!R189C16</stp>
        <tr r="P189" s="1"/>
      </tp>
      <tp>
        <v>103.24299999999999</v>
        <stp/>
        <stp>##V3_BDPV12</stp>
        <stp>FR0010718189 @bgn Corp</stp>
        <stp>LAST_PRICE</stp>
        <stp>[AutoPrice 28.xlsm]front!R280C16</stp>
        <tr r="P280" s="1"/>
      </tp>
      <tp t="s">
        <v>FIXED</v>
        <stp/>
        <stp>##V3_BDPV12</stp>
        <stp>AT0000A0DRQ4 Corp</stp>
        <stp>cpn typ</stp>
        <stp>[AutoPrice 28.xlsm]front!R188C5</stp>
        <tr r="E188" s="1"/>
      </tp>
      <tp>
        <v>106.78</v>
        <stp/>
        <stp>##V3_BDPV12</stp>
        <stp>FR0011289230 @bgn Corp</stp>
        <stp>LAST_PRICE</stp>
        <stp>[AutoPrice 28.xlsm]front!R291C16</stp>
        <tr r="P291" s="1"/>
      </tp>
      <tp t="s">
        <v>TOTAL</v>
        <stp/>
        <stp>##V3_BDPV12</stp>
        <stp>US89152UAG76 Corp</stp>
        <stp>ticker</stp>
        <stp>[AutoPrice 28.xlsm]front!R343C4</stp>
        <tr r="D343" s="1"/>
      </tp>
      <tp t="s">
        <v>TOTAL</v>
        <stp/>
        <stp>##V3_BDPV12</stp>
        <stp>US89153VAF67 Corp</stp>
        <stp>ticker</stp>
        <stp>[AutoPrice 28.xlsm]front!R342C4</stp>
        <tr r="D342" s="1"/>
      </tp>
      <tp>
        <v>110.878</v>
        <stp/>
        <stp>##V3_BDPV12</stp>
        <stp>FR0010814459 @bgn Corp</stp>
        <stp>LAST_PRICE</stp>
        <stp>[AutoPrice 28.xlsm]front!R387C16</stp>
        <tr r="P387" s="1"/>
      </tp>
      <tp>
        <v>0.33619663667678878</v>
        <stp/>
        <stp>##V3_BDPV12</stp>
        <stp>DE000A0DLWN6 @bgn  Corp</stp>
        <stp>risk_mid</stp>
        <stp>[AutoPrice 28.xlsm]front!R583C36</stp>
        <tr r="AJ583" s="1"/>
      </tp>
      <tp>
        <v>104.267</v>
        <stp/>
        <stp>##V3_BDPV12</stp>
        <stp>FR0011693001 @bgn Corp</stp>
        <stp>LAST_PRICE</stp>
        <stp>[AutoPrice 28.xlsm]front!R391C16</stp>
        <tr r="P391" s="1"/>
      </tp>
      <tp>
        <v>1.8462137451926708</v>
        <stp/>
        <stp>##V3_BDPV12</stp>
        <stp>USN2557FFA77 @bgn  Corp</stp>
        <stp>risk_mid</stp>
        <stp>[AutoPrice 28.xlsm]front!R612C36</stp>
        <tr r="AJ612" s="1"/>
      </tp>
      <tp>
        <v>100.685</v>
        <stp/>
        <stp>##V3_BDPV12</stp>
        <stp>FR0011911239 @bgn Corp</stp>
        <stp>LAST_PRICE</stp>
        <stp>[AutoPrice 28.xlsm]front!R289C16</stp>
        <tr r="P289" s="1"/>
      </tp>
      <tp>
        <v>117.455</v>
        <stp/>
        <stp>##V3_BDPV12</stp>
        <stp>FR0011001098 @bgn Corp</stp>
        <stp>LAST_PRICE</stp>
        <stp>[AutoPrice 28.xlsm]front!R245C16</stp>
        <tr r="P245" s="1"/>
      </tp>
      <tp>
        <v>101.946</v>
        <stp/>
        <stp>##V3_BDPV12</stp>
        <stp>BE6243181672 @bgn Corp</stp>
        <stp>LAST_PRICE</stp>
        <stp>[AutoPrice 28.xlsm]front!R372C16</stp>
        <tr r="P372" s="1"/>
      </tp>
      <tp>
        <v>102.779</v>
        <stp/>
        <stp>##V3_BDPV12</stp>
        <stp>XS0856032213 @bgn Corp</stp>
        <stp>LAST_PRICE</stp>
        <stp>[AutoPrice 28.xlsm]front!R468C16</stp>
        <tr r="P468" s="1"/>
      </tp>
      <tp>
        <v>116.744</v>
        <stp/>
        <stp>##V3_BDPV12</stp>
        <stp>XS0173501379 @bgn Corp</stp>
        <stp>LAST_PRICE</stp>
        <stp>[AutoPrice 28.xlsm]front!R772C16</stp>
        <tr r="P772" s="1"/>
      </tp>
      <tp>
        <v>105.63500000000001</v>
        <stp/>
        <stp>##V3_BDPV12</stp>
        <stp>XS1040506898 @bgn Corp</stp>
        <stp>LAST_PRICE</stp>
        <stp>[AutoPrice 28.xlsm]front!R227C16</stp>
        <tr r="P227" s="1"/>
      </tp>
      <tp>
        <v>103.038</v>
        <stp/>
        <stp>##V3_BDPV12</stp>
        <stp>XS0412842428 @bgn Corp</stp>
        <stp>LAST_PRICE</stp>
        <stp>[AutoPrice 28.xlsm]front!R313C16</stp>
        <tr r="P313" s="1"/>
      </tp>
      <tp>
        <v>102.926</v>
        <stp/>
        <stp>##V3_BDPV12</stp>
        <stp>XS0833631343 @bgn Corp</stp>
        <stp>LAST_PRICE</stp>
        <stp>[AutoPrice 28.xlsm]front!R423C16</stp>
        <tr r="P423" s="1"/>
      </tp>
      <tp>
        <v>106.04300000000001</v>
        <stp/>
        <stp>##V3_BDPV12</stp>
        <stp>XS0583059448 @bgn Corp</stp>
        <stp>LAST_PRICE</stp>
        <stp>[AutoPrice 28.xlsm]front!R704C16</stp>
        <tr r="P704" s="1"/>
      </tp>
      <tp>
        <v>100.563</v>
        <stp/>
        <stp>##V3_BDPV12</stp>
        <stp>XS0934983999 @bgn Corp</stp>
        <stp>LAST_PRICE</stp>
        <stp>[AutoPrice 28.xlsm]front!R520C16</stp>
        <tr r="P520" s="1"/>
      </tp>
      <tp>
        <v>123.989</v>
        <stp/>
        <stp>##V3_BDPV12</stp>
        <stp>XS0442190855 @bgn Corp</stp>
        <stp>LAST_PRICE</stp>
        <stp>[AutoPrice 28.xlsm]front!R152C16</stp>
        <tr r="P152" s="1"/>
      </tp>
      <tp>
        <v>101.256</v>
        <stp/>
        <stp>##V3_BDPV12</stp>
        <stp>XS1064307058 @bgn Corp</stp>
        <stp>LAST_PRICE</stp>
        <stp>[AutoPrice 28.xlsm]front!R442C16</stp>
        <tr r="P442" s="1"/>
      </tp>
      <tp>
        <v>104.366</v>
        <stp/>
        <stp>##V3_BDPV12</stp>
        <stp>XS0863116231 @bgn Corp</stp>
        <stp>LAST_PRICE</stp>
        <stp>[AutoPrice 28.xlsm]front!R533C16</stp>
        <tr r="P533" s="1"/>
      </tp>
      <tp>
        <v>98.991</v>
        <stp/>
        <stp>##V3_BDPV12</stp>
        <stp>XS0935786789 @bgn Corp</stp>
        <stp>LAST_PRICE</stp>
        <stp>[AutoPrice 28.xlsm]front!R199C16</stp>
        <tr r="P199" s="1"/>
      </tp>
      <tp>
        <v>103.646</v>
        <stp/>
        <stp>##V3_BDPV12</stp>
        <stp>XS1030900168 @bgn Corp</stp>
        <stp>LAST_PRICE</stp>
        <stp>[AutoPrice 28.xlsm]front!R749C16</stp>
        <tr r="P749" s="1"/>
      </tp>
      <tp>
        <v>100.64</v>
        <stp/>
        <stp>##V3_BDPV12</stp>
        <stp>XS1050916649 @bgn Corp</stp>
        <stp>LAST_PRICE</stp>
        <stp>[AutoPrice 28.xlsm]front!R894C16</stp>
        <tr r="P894" s="1"/>
      </tp>
      <tp>
        <v>1.3066043609327949</v>
        <stp/>
        <stp>##V3_BDPV12</stp>
        <stp>DE000A0T06N0 @bgn  Corp</stp>
        <stp>risk_mid</stp>
        <stp>[AutoPrice 28.xlsm]front!R783C36</stp>
        <tr r="AJ783" s="1"/>
      </tp>
      <tp>
        <v>103.818</v>
        <stp/>
        <stp>##V3_BDPV12</stp>
        <stp>XS0996772876 @bgn Corp</stp>
        <stp>LAST_PRICE</stp>
        <stp>[AutoPrice 28.xlsm]front!R172C16</stp>
        <tr r="P172" s="1"/>
      </tp>
      <tp>
        <v>102.089</v>
        <stp/>
        <stp>##V3_BDPV12</stp>
        <stp>XS0923361827 @bgn Corp</stp>
        <stp>LAST_PRICE</stp>
        <stp>[AutoPrice 28.xlsm]front!R915C16</stp>
        <tr r="P915" s="1"/>
      </tp>
      <tp>
        <v>100.345</v>
        <stp/>
        <stp>##V3_BDPV12</stp>
        <stp>XS1046499981 @bgn Corp</stp>
        <stp>LAST_PRICE</stp>
        <stp>[AutoPrice 28.xlsm]front!R797C16</stp>
        <tr r="P797" s="1"/>
      </tp>
      <tp>
        <v>102.773</v>
        <stp/>
        <stp>##V3_BDPV12</stp>
        <stp>XS0938218400 @bgn Corp</stp>
        <stp>LAST_PRICE</stp>
        <stp>[AutoPrice 28.xlsm]front!R212C16</stp>
        <tr r="P212" s="1"/>
      </tp>
      <tp>
        <v>102.199</v>
        <stp/>
        <stp>##V3_BDPV12</stp>
        <stp>XS0494547168 @bgn Corp</stp>
        <stp>LAST_PRICE</stp>
        <stp>[AutoPrice 28.xlsm]front!R684C16</stp>
        <tr r="P684" s="1"/>
      </tp>
      <tp>
        <v>115.39</v>
        <stp/>
        <stp>##V3_BDPV12</stp>
        <stp>XS0647264398 @bgn Corp</stp>
        <stp>LAST_PRICE</stp>
        <stp>[AutoPrice 28.xlsm]front!R818C16</stp>
        <tr r="P818" s="1"/>
      </tp>
      <tp>
        <v>103.214</v>
        <stp/>
        <stp>##V3_BDPV12</stp>
        <stp>XS0984751254 @bgn Corp</stp>
        <stp>LAST_PRICE</stp>
        <stp>[AutoPrice 28.xlsm]front!R668C16</stp>
        <tr r="P668" s="1"/>
      </tp>
      <tp>
        <v>104.871</v>
        <stp/>
        <stp>##V3_BDPV12</stp>
        <stp>XS1051003538 @bgn Corp</stp>
        <stp>LAST_PRICE</stp>
        <stp>[AutoPrice 28.xlsm]front!R961C16</stp>
        <tr r="P961" s="1"/>
      </tp>
      <tp>
        <v>122.70099999999999</v>
        <stp/>
        <stp>##V3_BDPV12</stp>
        <stp>XS0764278528 @bgn Corp</stp>
        <stp>LAST_PRICE</stp>
        <stp>[AutoPrice 28.xlsm]front!R132C16</stp>
        <tr r="P132" s="1"/>
      </tp>
      <tp>
        <v>103.01900000000001</v>
        <stp/>
        <stp>##V3_BDPV12</stp>
        <stp>XS1048519679 @bgn Corp</stp>
        <stp>LAST_PRICE</stp>
        <stp>[AutoPrice 28.xlsm]front!R352C16</stp>
        <tr r="P352" s="1"/>
      </tp>
      <tp>
        <v>101.343</v>
        <stp/>
        <stp>##V3_BDPV12</stp>
        <stp>XS0992632702 @bgn Corp</stp>
        <stp>LAST_PRICE</stp>
        <stp>[AutoPrice 28.xlsm]front!R586C16</stp>
        <tr r="P586" s="1"/>
      </tp>
      <tp>
        <v>103.321</v>
        <stp/>
        <stp>##V3_BDPV12</stp>
        <stp>XS0841812851 @bgn Corp</stp>
        <stp>LAST_PRICE</stp>
        <stp>[AutoPrice 28.xlsm]front!R857C16</stp>
        <tr r="P857" s="1"/>
      </tp>
      <tp>
        <v>115.63</v>
        <stp/>
        <stp>##V3_BDPV12</stp>
        <stp>XS0794393396 @bgn Corp</stp>
        <stp>LAST_PRICE</stp>
        <stp>[AutoPrice 28.xlsm]front!R710C16</stp>
        <tr r="P710" s="1"/>
      </tp>
    </main>
    <main first="connect.rtdsub">
      <tp>
        <v>47.806226594915003</v>
        <stp/>
        <stp>EBOND_LDN|9888136</stp>
        <stp>-18560</stp>
        <stp>RMDS</stp>
        <stp/>
        <stp/>
        <tr r="AR882" s="1"/>
      </tp>
      <tp>
        <v>40.480353427330002</v>
        <stp/>
        <stp>EBOND_LDN|9888136</stp>
        <stp>-18562</stp>
        <stp>RMDS</stp>
        <stp/>
        <stp/>
        <tr r="AS882" s="1"/>
      </tp>
      <tp>
        <v>51.552661024403001</v>
        <stp/>
        <stp>EBOND_LDN|7888436</stp>
        <stp>-18560</stp>
        <stp>RMDS</stp>
        <stp/>
        <stp/>
        <tr r="AR580" s="1"/>
      </tp>
      <tp>
        <v>21.149680587207001</v>
        <stp/>
        <stp>EBOND_LDN|7888436</stp>
        <stp>-18562</stp>
        <stp>RMDS</stp>
        <stp/>
        <stp/>
        <tr r="AS580" s="1"/>
      </tp>
      <tp>
        <v>56.599586482855003</v>
        <stp/>
        <stp>EBOND_LDN|7869498</stp>
        <stp>-18562</stp>
        <stp>RMDS</stp>
        <stp/>
        <stp/>
        <tr r="AS718" s="1"/>
      </tp>
      <tp>
        <v>68.141443508606002</v>
        <stp/>
        <stp>EBOND_LDN|7869498</stp>
        <stp>-18560</stp>
        <stp>RMDS</stp>
        <stp/>
        <stp/>
        <tr r="AR718" s="1"/>
      </tp>
      <tp>
        <v>62.831059539776</v>
        <stp/>
        <stp>EBOND_LDN|4469638</stp>
        <stp>-18560</stp>
        <stp>RMDS</stp>
        <stp/>
        <stp/>
        <tr r="AR501" s="1"/>
      </tp>
      <tp>
        <v>51.149236215241999</v>
        <stp/>
        <stp>EBOND_LDN|4469638</stp>
        <stp>-18562</stp>
        <stp>RMDS</stp>
        <stp/>
        <stp/>
        <tr r="AS501" s="1"/>
      </tp>
      <tp>
        <v>150.45570693329299</v>
        <stp/>
        <stp>EBOND_LDN|4669138</stp>
        <stp>-18562</stp>
        <stp>RMDS</stp>
        <stp/>
        <stp/>
        <tr r="AS1230" s="1"/>
      </tp>
      <tp>
        <v>184.66685125565201</v>
        <stp/>
        <stp>EBOND_LDN|4669138</stp>
        <stp>-18560</stp>
        <stp>RMDS</stp>
        <stp/>
        <stp/>
        <tr r="AR1230" s="1"/>
      </tp>
      <tp t="s">
        <v>ss</v>
        <stp/>
        <stp>EBOND_LDN|8369720</stp>
        <stp>-20268</stp>
        <stp>RMDS</stp>
        <stp/>
        <stp/>
        <tr r="I52" s="1"/>
      </tp>
      <tp t="s">
        <v>bb</v>
        <stp/>
        <stp>EBOND_LDN|8309756</stp>
        <stp>-20268</stp>
        <stp>RMDS</stp>
        <stp/>
        <stp/>
        <tr r="I1176" s="1"/>
      </tp>
      <tp t="s">
        <v>on</v>
        <stp/>
        <stp>EBOND_LDN|8369720</stp>
        <stp>-20271</stp>
        <stp>RMDS</stp>
        <stp/>
        <stp/>
        <tr r="K52" s="1"/>
      </tp>
      <tp t="s">
        <v>.36</v>
        <stp/>
        <stp>EBOND_LDN|8369720</stp>
        <stp>-20270</stp>
        <stp>RMDS</stp>
        <stp/>
        <stp/>
        <tr r="J52" s="1"/>
      </tp>
      <tp t="s">
        <v>.3</v>
        <stp/>
        <stp>EBOND_LDN|8309756</stp>
        <stp>-20270</stp>
        <stp>RMDS</stp>
        <stp/>
        <stp/>
        <tr r="J1176" s="1"/>
      </tp>
      <tp t="s">
        <v>on</v>
        <stp/>
        <stp>EBOND_LDN|8309756</stp>
        <stp>-20271</stp>
        <stp>RMDS</stp>
        <stp/>
        <stp/>
        <tr r="K1176" s="1"/>
      </tp>
      <tp t="s">
        <v>s</v>
        <stp/>
        <stp>EBOND_LDN|8309596</stp>
        <stp>-20268</stp>
        <stp>RMDS</stp>
        <stp/>
        <stp/>
        <tr r="I56" s="1"/>
      </tp>
      <tp t="s">
        <v>on</v>
        <stp/>
        <stp>EBOND_LDN|9019557</stp>
        <stp>-20271</stp>
        <stp>RMDS</stp>
        <stp/>
        <stp/>
        <tr r="K428" s="1"/>
      </tp>
      <tp t="s">
        <v>.4</v>
        <stp/>
        <stp>EBOND_LDN|9019557</stp>
        <stp>-20270</stp>
        <stp>RMDS</stp>
        <stp/>
        <stp/>
        <tr r="J428" s="1"/>
      </tp>
      <tp t="s">
        <v>.2</v>
        <stp/>
        <stp>EBOND_LDN|8309596</stp>
        <stp>-20270</stp>
        <stp>RMDS</stp>
        <stp/>
        <stp/>
        <tr r="J56" s="1"/>
      </tp>
      <tp t="s">
        <v>on</v>
        <stp/>
        <stp>EBOND_LDN|8309596</stp>
        <stp>-20271</stp>
        <stp>RMDS</stp>
        <stp/>
        <stp/>
        <tr r="K56" s="1"/>
      </tp>
      <tp t="s">
        <v>m</v>
        <stp/>
        <stp>EBOND_LDN|9019557</stp>
        <stp>-20268</stp>
        <stp>RMDS</stp>
        <stp/>
        <stp/>
        <tr r="I428" s="1"/>
      </tp>
      <tp t="s">
        <v>m</v>
        <stp/>
        <stp>EBOND_LDN|8979931</stp>
        <stp>-20268</stp>
        <stp>RMDS</stp>
        <stp/>
        <stp/>
        <tr r="I571" s="1"/>
      </tp>
      <tp t="s">
        <v>b</v>
        <stp/>
        <stp>EBOND_LDN|9379891</stp>
        <stp>-20268</stp>
        <stp>RMDS</stp>
        <stp/>
        <stp/>
        <tr r="I899" s="1"/>
      </tp>
      <tp t="s">
        <v>.2</v>
        <stp/>
        <stp>EBOND_LDN|7839745</stp>
        <stp>-20270</stp>
        <stp>RMDS</stp>
        <stp/>
        <stp/>
        <tr r="J614" s="1"/>
      </tp>
      <tp t="s">
        <v>on</v>
        <stp/>
        <stp>EBOND_LDN|7839745</stp>
        <stp>-20271</stp>
        <stp>RMDS</stp>
        <stp/>
        <stp/>
        <tr r="K614" s="1"/>
      </tp>
      <tp t="s">
        <v>b</v>
        <stp/>
        <stp>EBOND_LDN|7839745</stp>
        <stp>-20268</stp>
        <stp>RMDS</stp>
        <stp/>
        <stp/>
        <tr r="I614" s="1"/>
      </tp>
      <tp t="s">
        <v>.18</v>
        <stp/>
        <stp>EBOND_LDN|8979931</stp>
        <stp>-20270</stp>
        <stp>RMDS</stp>
        <stp/>
        <stp/>
        <tr r="J571" s="1"/>
      </tp>
      <tp t="s">
        <v>1</v>
        <stp/>
        <stp>EBOND_LDN|9379891</stp>
        <stp>-20270</stp>
        <stp>RMDS</stp>
        <stp/>
        <stp/>
        <tr r="J899" s="1"/>
      </tp>
      <tp t="s">
        <v>on</v>
        <stp/>
        <stp>EBOND_LDN|8979931</stp>
        <stp>-20271</stp>
        <stp>RMDS</stp>
        <stp/>
        <stp/>
        <tr r="K571" s="1"/>
      </tp>
      <tp t="s">
        <v>on</v>
        <stp/>
        <stp>EBOND_LDN|9379891</stp>
        <stp>-20271</stp>
        <stp>RMDS</stp>
        <stp/>
        <stp/>
        <tr r="K899" s="1"/>
      </tp>
      <tp t="s">
        <v>-</v>
        <stp/>
        <stp>EBOND_LDN|6279171</stp>
        <stp>-20268</stp>
        <stp>RMDS</stp>
        <stp/>
        <stp/>
        <tr r="I1000" s="1"/>
      </tp>
      <tp t="s">
        <v>on</v>
        <stp/>
        <stp>EBOND_LDN|6279171</stp>
        <stp>-20271</stp>
        <stp>RMDS</stp>
        <stp/>
        <stp/>
        <tr r="K1000" s="1"/>
      </tp>
      <tp t="s">
        <v>-</v>
        <stp/>
        <stp>EBOND_LDN|6279171</stp>
        <stp>-20270</stp>
        <stp>RMDS</stp>
        <stp/>
        <stp/>
        <tr r="J1000" s="1"/>
      </tp>
      <tp t="s">
        <v>0.20</v>
        <stp/>
        <stp>EBOND_LDN|9258363</stp>
        <stp>-20270</stp>
        <stp>RMDS</stp>
        <stp/>
        <stp/>
        <tr r="J965" s="1"/>
      </tp>
      <tp t="s">
        <v>on</v>
        <stp/>
        <stp>EBOND_LDN|9258363</stp>
        <stp>-20271</stp>
        <stp>RMDS</stp>
        <stp/>
        <stp/>
        <tr r="K965" s="1"/>
      </tp>
      <tp t="s">
        <v>b</v>
        <stp/>
        <stp>EBOND_LDN|9258363</stp>
        <stp>-20268</stp>
        <stp>RMDS</stp>
        <stp/>
        <stp/>
        <tr r="I965" s="1"/>
      </tp>
      <tp t="s">
        <v>b</v>
        <stp/>
        <stp>EBOND_LDN|8208786</stp>
        <stp>-20268</stp>
        <stp>RMDS</stp>
        <stp/>
        <stp/>
        <tr r="I1129" s="1"/>
      </tp>
      <tp t="s">
        <v>0.15</v>
        <stp/>
        <stp>EBOND_LDN|7738935</stp>
        <stp>-20270</stp>
        <stp>RMDS</stp>
        <stp/>
        <stp/>
        <tr r="J990" s="1"/>
      </tp>
      <tp t="s">
        <v>on</v>
        <stp/>
        <stp>EBOND_LDN|7738935</stp>
        <stp>-20271</stp>
        <stp>RMDS</stp>
        <stp/>
        <stp/>
        <tr r="K990" s="1"/>
      </tp>
      <tp t="s">
        <v>.4</v>
        <stp/>
        <stp>EBOND_LDN|8208786</stp>
        <stp>-20270</stp>
        <stp>RMDS</stp>
        <stp/>
        <stp/>
        <tr r="J1129" s="1"/>
      </tp>
      <tp t="s">
        <v>on</v>
        <stp/>
        <stp>EBOND_LDN|8208786</stp>
        <stp>-20271</stp>
        <stp>RMDS</stp>
        <stp/>
        <stp/>
        <tr r="K1129" s="1"/>
      </tp>
      <tp t="s">
        <v>m</v>
        <stp/>
        <stp>EBOND_LDN|7738935</stp>
        <stp>-20268</stp>
        <stp>RMDS</stp>
        <stp/>
        <stp/>
        <tr r="I990" s="1"/>
      </tp>
      <tp t="s">
        <v>on</v>
        <stp/>
        <stp>EBOND_LDN|8508406</stp>
        <stp>-20271</stp>
        <stp>RMDS</stp>
        <stp/>
        <stp/>
        <tr r="K1144" s="1"/>
      </tp>
      <tp t="s">
        <v>.2</v>
        <stp/>
        <stp>EBOND_LDN|8508406</stp>
        <stp>-20270</stp>
        <stp>RMDS</stp>
        <stp/>
        <stp/>
        <tr r="J1144" s="1"/>
      </tp>
      <tp t="s">
        <v>bb</v>
        <stp/>
        <stp>EBOND_LDN|8508406</stp>
        <stp>-20268</stp>
        <stp>RMDS</stp>
        <stp/>
        <stp/>
        <tr r="I1144" s="1"/>
      </tp>
      <tp t="s">
        <v>1</v>
        <stp/>
        <stp>EBOND_LDN|3268500</stp>
        <stp>-20270</stp>
        <stp>RMDS</stp>
        <stp/>
        <stp/>
        <tr r="J140" s="1"/>
      </tp>
      <tp t="s">
        <v>on</v>
        <stp/>
        <stp>EBOND_LDN|3268500</stp>
        <stp>-20271</stp>
        <stp>RMDS</stp>
        <stp/>
        <stp/>
        <tr r="K140" s="1"/>
      </tp>
      <tp t="s">
        <v>m</v>
        <stp/>
        <stp>EBOND_LDN|3268500</stp>
        <stp>-20268</stp>
        <stp>RMDS</stp>
        <stp/>
        <stp/>
        <tr r="I140" s="1"/>
      </tp>
      <tp t="s">
        <v>0.6</v>
        <stp/>
        <stp>EBOND_LDN|7918397</stp>
        <stp>-20270</stp>
        <stp>RMDS</stp>
        <stp/>
        <stp/>
        <tr r="J318" s="1"/>
      </tp>
      <tp t="s">
        <v>on</v>
        <stp/>
        <stp>EBOND_LDN|7918397</stp>
        <stp>-20271</stp>
        <stp>RMDS</stp>
        <stp/>
        <stp/>
        <tr r="K318" s="1"/>
      </tp>
      <tp t="s">
        <v>b</v>
        <stp/>
        <stp>EBOND_LDN|7918397</stp>
        <stp>-20268</stp>
        <stp>RMDS</stp>
        <stp/>
        <stp/>
        <tr r="I318" s="1"/>
      </tp>
      <tp t="s">
        <v>on</v>
        <stp/>
        <stp>EBOND_LDN|7865950</stp>
        <stp>-20271</stp>
        <stp>RMDS</stp>
        <stp/>
        <stp/>
        <tr r="K244" s="1"/>
      </tp>
      <tp t="s">
        <v>0.4</v>
        <stp/>
        <stp>EBOND_LDN|7865950</stp>
        <stp>-20270</stp>
        <stp>RMDS</stp>
        <stp/>
        <stp/>
        <tr r="J244" s="1"/>
      </tp>
      <tp t="s">
        <v>bb</v>
        <stp/>
        <stp>EBOND_LDN|7865950</stp>
        <stp>-20268</stp>
        <stp>RMDS</stp>
        <stp/>
        <stp/>
        <tr r="I244" s="1"/>
      </tp>
      <tp t="s">
        <v>0.65</v>
        <stp/>
        <stp>EBOND_LDN|9545572</stp>
        <stp>-20270</stp>
        <stp>RMDS</stp>
        <stp/>
        <stp/>
        <tr r="J1047" s="1"/>
      </tp>
      <tp t="s">
        <v>on</v>
        <stp/>
        <stp>EBOND_LDN|9545572</stp>
        <stp>-20271</stp>
        <stp>RMDS</stp>
        <stp/>
        <stp/>
        <tr r="K1047" s="1"/>
      </tp>
      <tp t="s">
        <v>on</v>
        <stp/>
        <stp>EBOND_LDN|5835935</stp>
        <stp>-20271</stp>
        <stp>RMDS</stp>
        <stp/>
        <stp/>
        <tr r="K36" s="1"/>
      </tp>
      <tp t="s">
        <v>.7</v>
        <stp/>
        <stp>EBOND_LDN|5835935</stp>
        <stp>-20270</stp>
        <stp>RMDS</stp>
        <stp/>
        <stp/>
        <tr r="J36" s="1"/>
      </tp>
      <tp t="s">
        <v>b4</v>
        <stp/>
        <stp>EBOND_LDN|5835935</stp>
        <stp>-20268</stp>
        <stp>RMDS</stp>
        <stp/>
        <stp/>
        <tr r="I36" s="1"/>
      </tp>
      <tp t="s">
        <v>m</v>
        <stp/>
        <stp>EBOND_LDN|9545572</stp>
        <stp>-20268</stp>
        <stp>RMDS</stp>
        <stp/>
        <stp/>
        <tr r="I1047" s="1"/>
      </tp>
      <tp>
        <v>45.587653932088998</v>
        <stp/>
        <stp>EBOND_LDN|7072499</stp>
        <stp>-18562</stp>
        <stp>RMDS</stp>
        <stp/>
        <stp/>
        <tr r="AS954" s="1"/>
      </tp>
      <tp>
        <v>70.826949295611996</v>
        <stp/>
        <stp>EBOND_LDN|7072499</stp>
        <stp>-18560</stp>
        <stp>RMDS</stp>
        <stp/>
        <stp/>
        <tr r="AR954" s="1"/>
      </tp>
      <tp>
        <v>0</v>
        <stp/>
        <stp>EBOND_LDN|3692147</stp>
        <stp>-18560</stp>
        <stp>RMDS</stp>
        <stp/>
        <stp/>
        <tr r="AR1036" s="1"/>
      </tp>
      <tp>
        <v>0</v>
        <stp/>
        <stp>EBOND_LDN|3692147</stp>
        <stp>-18562</stp>
        <stp>RMDS</stp>
        <stp/>
        <stp/>
        <tr r="AS1036" s="1"/>
      </tp>
      <tp t="s">
        <v>b</v>
        <stp/>
        <stp>EBOND_LDN|4665310</stp>
        <stp>-20268</stp>
        <stp>RMDS</stp>
        <stp/>
        <stp/>
        <tr r="I1184" s="1"/>
      </tp>
      <tp t="s">
        <v>on</v>
        <stp/>
        <stp>EBOND_LDN|4665310</stp>
        <stp>-20271</stp>
        <stp>RMDS</stp>
        <stp/>
        <stp/>
        <tr r="K1184" s="1"/>
      </tp>
      <tp t="s">
        <v>.3</v>
        <stp/>
        <stp>EBOND_LDN|4665310</stp>
        <stp>-20270</stp>
        <stp>RMDS</stp>
        <stp/>
        <stp/>
        <tr r="J1184" s="1"/>
      </tp>
      <tp t="s">
        <v>0.15</v>
        <stp/>
        <stp>EBOND_LDN|2274801</stp>
        <stp>-20270</stp>
        <stp>RMDS</stp>
        <stp/>
        <stp/>
        <tr r="J772" s="1"/>
      </tp>
      <tp t="s">
        <v>on</v>
        <stp/>
        <stp>EBOND_LDN|2274801</stp>
        <stp>-20271</stp>
        <stp>RMDS</stp>
        <stp/>
        <stp/>
        <tr r="K772" s="1"/>
      </tp>
      <tp t="s">
        <v>b</v>
        <stp/>
        <stp>EBOND_LDN|9574201</stp>
        <stp>-20268</stp>
        <stp>RMDS</stp>
        <stp/>
        <stp/>
        <tr r="I921" s="1"/>
      </tp>
      <tp t="s">
        <v>on</v>
        <stp/>
        <stp>EBOND_LDN|9574201</stp>
        <stp>-20271</stp>
        <stp>RMDS</stp>
        <stp/>
        <stp/>
        <tr r="K921" s="1"/>
      </tp>
      <tp t="s">
        <v>0.3</v>
        <stp/>
        <stp>EBOND_LDN|9574201</stp>
        <stp>-20270</stp>
        <stp>RMDS</stp>
        <stp/>
        <stp/>
        <tr r="J921" s="1"/>
      </tp>
      <tp>
        <v>304.13087341147599</v>
        <stp/>
        <stp>EBOND_LDN|8863238</stp>
        <stp>-18560</stp>
        <stp>RMDS</stp>
        <stp/>
        <stp/>
        <tr r="AR715" s="1"/>
      </tp>
      <tp t="s">
        <v>bb</v>
        <stp/>
        <stp>EBOND_LDN|2274801</stp>
        <stp>-20268</stp>
        <stp>RMDS</stp>
        <stp/>
        <stp/>
        <tr r="I772" s="1"/>
      </tp>
      <tp>
        <v>299.19052287111703</v>
        <stp/>
        <stp>EBOND_LDN|8863238</stp>
        <stp>-18562</stp>
        <stp>RMDS</stp>
        <stp/>
        <stp/>
        <tr r="AS715" s="1"/>
      </tp>
      <tp>
        <v>44.905842741569998</v>
        <stp/>
        <stp>EBOND_LDN|7983846</stp>
        <stp>-18562</stp>
        <stp>RMDS</stp>
        <stp/>
        <stp/>
        <tr r="AS531" s="1"/>
      </tp>
      <tp>
        <v>64.548844199225002</v>
        <stp/>
        <stp>EBOND_LDN|7983846</stp>
        <stp>-18560</stp>
        <stp>RMDS</stp>
        <stp/>
        <stp/>
        <tr r="AR531" s="1"/>
      </tp>
      <tp>
        <v>203.607142829537</v>
        <stp/>
        <stp>EBOND_LDN|9693767</stp>
        <stp>-18562</stp>
        <stp>RMDS</stp>
        <stp/>
        <stp/>
        <tr r="AS1004" s="1"/>
      </tp>
      <tp>
        <v>214.95463387495499</v>
        <stp/>
        <stp>EBOND_LDN|9693767</stp>
        <stp>-18560</stp>
        <stp>RMDS</stp>
        <stp/>
        <stp/>
        <tr r="AR1004" s="1"/>
      </tp>
      <tp t="s">
        <v>.2</v>
        <stp/>
        <stp>EBOND_LDN|4744872</stp>
        <stp>-20270</stp>
        <stp>RMDS</stp>
        <stp/>
        <stp/>
        <tr r="J673" s="1"/>
      </tp>
      <tp t="s">
        <v>on</v>
        <stp/>
        <stp>EBOND_LDN|4744872</stp>
        <stp>-20271</stp>
        <stp>RMDS</stp>
        <stp/>
        <stp/>
        <tr r="K673" s="1"/>
      </tp>
      <tp>
        <v>104.403967516843</v>
        <stp/>
        <stp>EBOND_LDN|8693507</stp>
        <stp>-18560</stp>
        <stp>RMDS</stp>
        <stp/>
        <stp/>
        <tr r="AR740" s="1"/>
      </tp>
      <tp>
        <v>96.653531492639004</v>
        <stp/>
        <stp>EBOND_LDN|8693507</stp>
        <stp>-18562</stp>
        <stp>RMDS</stp>
        <stp/>
        <stp/>
        <tr r="AS740" s="1"/>
      </tp>
      <tp>
        <v>45.578045908349999</v>
        <stp/>
        <stp>EBOND_LDN|5483886</stp>
        <stp>-18562</stp>
        <stp>RMDS</stp>
        <stp/>
        <stp/>
        <tr r="AS50" s="1"/>
      </tp>
      <tp>
        <v>56.517020699748997</v>
        <stp/>
        <stp>EBOND_LDN|5483886</stp>
        <stp>-18560</stp>
        <stp>RMDS</stp>
        <stp/>
        <stp/>
        <tr r="AR50" s="1"/>
      </tp>
      <tp t="s">
        <v>FOCUS</v>
        <stp/>
        <stp>EBOND_LDN|4744872</stp>
        <stp>-20268</stp>
        <stp>RMDS</stp>
        <stp/>
        <stp/>
        <tr r="I673" s="1"/>
      </tp>
      <tp>
        <v>58.563482600020997</v>
        <stp/>
        <stp>EBOND_LDN|4973669</stp>
        <stp>-18560</stp>
        <stp>RMDS</stp>
        <stp/>
        <stp/>
        <tr r="AR746" s="1"/>
      </tp>
      <tp>
        <v>46.655088743691998</v>
        <stp/>
        <stp>EBOND_LDN|4973669</stp>
        <stp>-18562</stp>
        <stp>RMDS</stp>
        <stp/>
        <stp/>
        <tr r="AS746" s="1"/>
      </tp>
      <tp t="s">
        <v>m</v>
        <stp/>
        <stp>EBOND_LDN|6964700</stp>
        <stp>-20268</stp>
        <stp>RMDS</stp>
        <stp/>
        <stp/>
        <tr r="I906" s="1"/>
      </tp>
      <tp t="s">
        <v>on</v>
        <stp/>
        <stp>EBOND_LDN|6964700</stp>
        <stp>-20271</stp>
        <stp>RMDS</stp>
        <stp/>
        <stp/>
        <tr r="K906" s="1"/>
      </tp>
      <tp t="s">
        <v>0.1</v>
        <stp/>
        <stp>EBOND_LDN|6964700</stp>
        <stp>-20270</stp>
        <stp>RMDS</stp>
        <stp/>
        <stp/>
        <tr r="J906" s="1"/>
      </tp>
      <tp t="s">
        <v>bb</v>
        <stp/>
        <stp>EBOND_LDN|9037055</stp>
        <stp>-20268</stp>
        <stp>RMDS</stp>
        <stp/>
        <stp/>
        <tr r="I662" s="1"/>
      </tp>
      <tp t="s">
        <v>on</v>
        <stp/>
        <stp>EBOND_LDN|9037055</stp>
        <stp>-20271</stp>
        <stp>RMDS</stp>
        <stp/>
        <stp/>
        <tr r="K662" s="1"/>
      </tp>
      <tp t="s">
        <v>.2</v>
        <stp/>
        <stp>EBOND_LDN|9037055</stp>
        <stp>-20270</stp>
        <stp>RMDS</stp>
        <stp/>
        <stp/>
        <tr r="J662" s="1"/>
      </tp>
      <tp t="s">
        <v/>
        <stp/>
        <stp>EBOND_LDN|8857733</stp>
        <stp>-20268</stp>
        <stp>RMDS</stp>
        <stp/>
        <stp/>
        <tr r="I338" s="1"/>
      </tp>
      <tp t="s">
        <v>b</v>
        <stp/>
        <stp>EBOND_LDN|6207956</stp>
        <stp>-20268</stp>
        <stp>RMDS</stp>
        <stp/>
        <stp/>
        <tr r="I983" s="1"/>
      </tp>
      <tp t="s">
        <v>on</v>
        <stp/>
        <stp>EBOND_LDN|6207956</stp>
        <stp>-20271</stp>
        <stp>RMDS</stp>
        <stp/>
        <stp/>
        <tr r="K983" s="1"/>
      </tp>
      <tp t="s">
        <v>0.6</v>
        <stp/>
        <stp>EBOND_LDN|6207956</stp>
        <stp>-20270</stp>
        <stp>RMDS</stp>
        <stp/>
        <stp/>
        <tr r="J983" s="1"/>
      </tp>
      <tp t="s">
        <v/>
        <stp/>
        <stp>EBOND_LDN|8857733</stp>
        <stp>-20271</stp>
        <stp>RMDS</stp>
        <stp/>
        <stp/>
        <tr r="K338" s="1"/>
      </tp>
      <tp t="s">
        <v/>
        <stp/>
        <stp>EBOND_LDN|8857733</stp>
        <stp>-20270</stp>
        <stp>RMDS</stp>
        <stp/>
        <stp/>
        <tr r="J338" s="1"/>
      </tp>
      <tp t="s">
        <v>on</v>
        <stp/>
        <stp>EBOND_LDN|9026114</stp>
        <stp>-20271</stp>
        <stp>RMDS</stp>
        <stp/>
        <stp/>
        <tr r="K1027" s="1"/>
      </tp>
      <tp t="s">
        <v>.1</v>
        <stp/>
        <stp>EBOND_LDN|9026114</stp>
        <stp>-20270</stp>
        <stp>RMDS</stp>
        <stp/>
        <stp/>
        <tr r="J1027" s="1"/>
      </tp>
      <tp t="s">
        <v>#N/A</v>
        <stp/>
        <stp>EBOND_LDN|8366060</stp>
        <stp>-20271</stp>
        <stp>RMDS</stp>
        <stp/>
        <stp/>
        <tr r="K667" s="1"/>
      </tp>
      <tp t="s">
        <v>#N/A</v>
        <stp/>
        <stp>EBOND_LDN|8366060</stp>
        <stp>-20270</stp>
        <stp>RMDS</stp>
        <stp/>
        <stp/>
        <tr r="J667" s="1"/>
      </tp>
      <tp t="s">
        <v>m</v>
        <stp/>
        <stp>EBOND_LDN|9026114</stp>
        <stp>-20268</stp>
        <stp>RMDS</stp>
        <stp/>
        <stp/>
        <tr r="I1027" s="1"/>
      </tp>
      <tp t="s">
        <v>#N/A</v>
        <stp/>
        <stp>EBOND_LDN|8366060</stp>
        <stp>-20268</stp>
        <stp>RMDS</stp>
        <stp/>
        <stp/>
        <tr r="I667" s="1"/>
      </tp>
      <tp t="s">
        <v>on</v>
        <stp/>
        <stp>EBOND_LDN|8156643</stp>
        <stp>-20271</stp>
        <stp>RMDS</stp>
        <stp/>
        <stp/>
        <tr r="K235" s="1"/>
      </tp>
      <tp t="s">
        <v>0.2</v>
        <stp/>
        <stp>EBOND_LDN|8156643</stp>
        <stp>-20270</stp>
        <stp>RMDS</stp>
        <stp/>
        <stp/>
        <tr r="J235" s="1"/>
      </tp>
      <tp t="s">
        <v>.2</v>
        <stp/>
        <stp>EBOND_LDN|6546832</stp>
        <stp>-20270</stp>
        <stp>RMDS</stp>
        <stp/>
        <stp/>
        <tr r="J1156" s="1"/>
      </tp>
      <tp t="s">
        <v>on</v>
        <stp/>
        <stp>EBOND_LDN|6546832</stp>
        <stp>-20271</stp>
        <stp>RMDS</stp>
        <stp/>
        <stp/>
        <tr r="K1156" s="1"/>
      </tp>
      <tp t="s">
        <v>m</v>
        <stp/>
        <stp>EBOND_LDN|8156643</stp>
        <stp>-20268</stp>
        <stp>RMDS</stp>
        <stp/>
        <stp/>
        <tr r="I235" s="1"/>
      </tp>
      <tp t="s">
        <v>b</v>
        <stp/>
        <stp>EBOND_LDN|6546832</stp>
        <stp>-20268</stp>
        <stp>RMDS</stp>
        <stp/>
        <stp/>
        <tr r="I1156" s="1"/>
      </tp>
      <tp t="s">
        <v>on</v>
        <stp/>
        <stp>EBOND_LDN|6816617</stp>
        <stp>-20271</stp>
        <stp>RMDS</stp>
        <stp/>
        <stp/>
        <tr r="K38" s="1"/>
      </tp>
      <tp t="s">
        <v>1.5</v>
        <stp/>
        <stp>EBOND_LDN|6816617</stp>
        <stp>-20270</stp>
        <stp>RMDS</stp>
        <stp/>
        <stp/>
        <tr r="J38" s="1"/>
      </tp>
      <tp t="s">
        <v>on</v>
        <stp/>
        <stp>EBOND_LDN|7956723</stp>
        <stp>-20271</stp>
        <stp>RMDS</stp>
        <stp/>
        <stp/>
        <tr r="K584" s="1"/>
      </tp>
      <tp t="s">
        <v>.15</v>
        <stp/>
        <stp>EBOND_LDN|7956723</stp>
        <stp>-20270</stp>
        <stp>RMDS</stp>
        <stp/>
        <stp/>
        <tr r="J584" s="1"/>
      </tp>
      <tp t="s">
        <v>bb</v>
        <stp/>
        <stp>EBOND_LDN|6606706</stp>
        <stp>-20268</stp>
        <stp>RMDS</stp>
        <stp/>
        <stp/>
        <tr r="I195" s="1"/>
      </tp>
      <tp t="s">
        <v>b4</v>
        <stp/>
        <stp>EBOND_LDN|6816617</stp>
        <stp>-20268</stp>
        <stp>RMDS</stp>
        <stp/>
        <stp/>
        <tr r="I38" s="1"/>
      </tp>
      <tp t="s">
        <v>m</v>
        <stp/>
        <stp>EBOND_LDN|7956723</stp>
        <stp>-20268</stp>
        <stp>RMDS</stp>
        <stp/>
        <stp/>
        <tr r="I584" s="1"/>
      </tp>
      <tp t="s">
        <v>.1</v>
        <stp/>
        <stp>EBOND_LDN|6606706</stp>
        <stp>-20270</stp>
        <stp>RMDS</stp>
        <stp/>
        <stp/>
        <tr r="J195" s="1"/>
      </tp>
      <tp t="s">
        <v>on</v>
        <stp/>
        <stp>EBOND_LDN|6606706</stp>
        <stp>-20271</stp>
        <stp>RMDS</stp>
        <stp/>
        <stp/>
        <tr r="K195" s="1"/>
      </tp>
      <tp>
        <v>233.209465874648</v>
        <stp/>
        <stp>EBOND_LDN|3671719</stp>
        <stp>-18560</stp>
        <stp>RMDS</stp>
        <stp/>
        <stp/>
        <tr r="AR988" s="1"/>
      </tp>
      <tp>
        <v>224.55205937825099</v>
        <stp/>
        <stp>EBOND_LDN|3671719</stp>
        <stp>-18562</stp>
        <stp>RMDS</stp>
        <stp/>
        <stp/>
        <tr r="AS988" s="1"/>
      </tp>
      <tp t="s">
        <v>b</v>
        <stp/>
        <stp>EBOND_LDN|8161310</stp>
        <stp>-20268</stp>
        <stp>RMDS</stp>
        <stp/>
        <stp/>
        <tr r="I1054" s="1"/>
      </tp>
      <tp t="s">
        <v>b</v>
        <stp/>
        <stp>EBOND_LDN|3111847</stp>
        <stp>-20268</stp>
        <stp>RMDS</stp>
        <stp/>
        <stp/>
        <tr r="I1226" s="1"/>
      </tp>
      <tp t="s">
        <v>.26</v>
        <stp/>
        <stp>EBOND_LDN|8161310</stp>
        <stp>-20270</stp>
        <stp>RMDS</stp>
        <stp/>
        <stp/>
        <tr r="J1054" s="1"/>
      </tp>
      <tp>
        <v>57.929407620950002</v>
        <stp/>
        <stp>EBOND_LDN|2166838</stp>
        <stp>-18560</stp>
        <stp>RMDS</stp>
        <stp/>
        <stp/>
        <tr r="AR459" s="1"/>
      </tp>
      <tp t="s">
        <v>on</v>
        <stp/>
        <stp>EBOND_LDN|8161310</stp>
        <stp>-20271</stp>
        <stp>RMDS</stp>
        <stp/>
        <stp/>
        <tr r="K1054" s="1"/>
      </tp>
      <tp>
        <v>45.556505312878997</v>
        <stp/>
        <stp>EBOND_LDN|2166838</stp>
        <stp>-18562</stp>
        <stp>RMDS</stp>
        <stp/>
        <stp/>
        <tr r="AS459" s="1"/>
      </tp>
      <tp t="s">
        <v>on</v>
        <stp/>
        <stp>EBOND_LDN|3111847</stp>
        <stp>-20271</stp>
        <stp>RMDS</stp>
        <stp/>
        <stp/>
        <tr r="K1226" s="1"/>
      </tp>
      <tp t="s">
        <v>2</v>
        <stp/>
        <stp>EBOND_LDN|3111847</stp>
        <stp>-20270</stp>
        <stp>RMDS</stp>
        <stp/>
        <stp/>
        <tr r="J1226" s="1"/>
      </tp>
      <tp t="s">
        <v>on</v>
        <stp/>
        <stp>EBOND_LDN|8561080</stp>
        <stp>-20271</stp>
        <stp>RMDS</stp>
        <stp/>
        <stp/>
        <tr r="K1032" s="1"/>
      </tp>
      <tp t="s">
        <v>.3</v>
        <stp/>
        <stp>EBOND_LDN|8561080</stp>
        <stp>-20270</stp>
        <stp>RMDS</stp>
        <stp/>
        <stp/>
        <tr r="J1032" s="1"/>
      </tp>
      <tp t="s">
        <v>m</v>
        <stp/>
        <stp>EBOND_LDN|8561080</stp>
        <stp>-20268</stp>
        <stp>RMDS</stp>
        <stp/>
        <stp/>
        <tr r="I1032" s="1"/>
      </tp>
      <tp>
        <v>59.176932260680999</v>
        <stp/>
        <stp>EBOND_LDN|8796607</stp>
        <stp>-18560</stp>
        <stp>RMDS</stp>
        <stp/>
        <stp/>
        <tr r="AR767" s="1"/>
      </tp>
      <tp>
        <v>54.754499252043999</v>
        <stp/>
        <stp>EBOND_LDN|8796607</stp>
        <stp>-18562</stp>
        <stp>RMDS</stp>
        <stp/>
        <stp/>
        <tr r="AS767" s="1"/>
      </tp>
      <tp t="s">
        <v>on</v>
        <stp/>
        <stp>EBOND_LDN|4921084</stp>
        <stp>-20271</stp>
        <stp>RMDS</stp>
        <stp/>
        <stp/>
        <tr r="K1113" s="1"/>
      </tp>
      <tp t="s">
        <v>.26</v>
        <stp/>
        <stp>EBOND_LDN|4921084</stp>
        <stp>-20270</stp>
        <stp>RMDS</stp>
        <stp/>
        <stp/>
        <tr r="J1113" s="1"/>
      </tp>
      <tp t="s">
        <v>b</v>
        <stp/>
        <stp>EBOND_LDN|4921084</stp>
        <stp>-20268</stp>
        <stp>RMDS</stp>
        <stp/>
        <stp/>
        <tr r="I1113" s="1"/>
      </tp>
      <tp t="s">
        <v>.4</v>
        <stp/>
        <stp>EBOND_LDN|8420204</stp>
        <stp>-20270</stp>
        <stp>RMDS</stp>
        <stp/>
        <stp/>
        <tr r="J1078" s="1"/>
      </tp>
      <tp t="s">
        <v>on</v>
        <stp/>
        <stp>EBOND_LDN|8420204</stp>
        <stp>-20271</stp>
        <stp>RMDS</stp>
        <stp/>
        <stp/>
        <tr r="K1078" s="1"/>
      </tp>
      <tp t="s">
        <v>b</v>
        <stp/>
        <stp>EBOND_LDN|9510257</stp>
        <stp>-20268</stp>
        <stp>RMDS</stp>
        <stp/>
        <stp/>
        <tr r="I1110" s="1"/>
      </tp>
      <tp t="s">
        <v>1</v>
        <stp/>
        <stp>EBOND_LDN|9510257</stp>
        <stp>-20270</stp>
        <stp>RMDS</stp>
        <stp/>
        <stp/>
        <tr r="J1110" s="1"/>
      </tp>
      <tp t="s">
        <v>on</v>
        <stp/>
        <stp>EBOND_LDN|9510257</stp>
        <stp>-20271</stp>
        <stp>RMDS</stp>
        <stp/>
        <stp/>
        <tr r="K1110" s="1"/>
      </tp>
      <tp t="s">
        <v>m</v>
        <stp/>
        <stp>EBOND_LDN|8420204</stp>
        <stp>-20268</stp>
        <stp>RMDS</stp>
        <stp/>
        <stp/>
        <tr r="I1078" s="1"/>
      </tp>
      <tp t="s">
        <v>0.1</v>
        <stp/>
        <stp>EBOND_LDN|6120454</stp>
        <stp>-20270</stp>
        <stp>RMDS</stp>
        <stp/>
        <stp/>
        <tr r="J308" s="1"/>
      </tp>
      <tp t="s">
        <v>on</v>
        <stp/>
        <stp>EBOND_LDN|6120454</stp>
        <stp>-20271</stp>
        <stp>RMDS</stp>
        <stp/>
        <stp/>
        <tr r="K308" s="1"/>
      </tp>
      <tp t="s">
        <v>b5</v>
        <stp/>
        <stp>EBOND_LDN|6120454</stp>
        <stp>-20268</stp>
        <stp>RMDS</stp>
        <stp/>
        <stp/>
        <tr r="I308" s="1"/>
      </tp>
      <tp t="s">
        <v>on</v>
        <stp/>
        <stp>EBOND_LDN|6460610</stp>
        <stp>-20271</stp>
        <stp>RMDS</stp>
        <stp/>
        <stp/>
        <tr r="K270" s="1"/>
      </tp>
      <tp t="s">
        <v>0.3</v>
        <stp/>
        <stp>EBOND_LDN|6460610</stp>
        <stp>-20270</stp>
        <stp>RMDS</stp>
        <stp/>
        <stp/>
        <tr r="J270" s="1"/>
      </tp>
      <tp t="s">
        <v>m</v>
        <stp/>
        <stp>EBOND_LDN|6460610</stp>
        <stp>-20268</stp>
        <stp>RMDS</stp>
        <stp/>
        <stp/>
        <tr r="I270" s="1"/>
      </tp>
      <tp t="s">
        <v>#N/A</v>
        <stp/>
        <stp>EBOND_LDN|2440452</stp>
        <stp>-20271</stp>
        <stp>RMDS</stp>
        <stp/>
        <stp/>
        <tr r="K1053" s="1"/>
      </tp>
      <tp t="s">
        <v>#N/A</v>
        <stp/>
        <stp>EBOND_LDN|2440452</stp>
        <stp>-20270</stp>
        <stp>RMDS</stp>
        <stp/>
        <stp/>
        <tr r="J1053" s="1"/>
      </tp>
      <tp t="s">
        <v>#N/A</v>
        <stp/>
        <stp>EBOND_LDN|2440452</stp>
        <stp>-20268</stp>
        <stp>RMDS</stp>
        <stp/>
        <stp/>
        <tr r="I1053" s="1"/>
      </tp>
      <tp t="s">
        <v>#N/A</v>
        <stp/>
        <stp>EBOND_LDN|8694137</stp>
        <stp>-18562</stp>
        <stp>RMDS</stp>
        <stp/>
        <stp/>
        <tr r="AS48" s="1"/>
      </tp>
      <tp>
        <v>0</v>
        <stp/>
        <stp>EBOND_LDN|8274149</stp>
        <stp>-18560</stp>
        <stp>RMDS</stp>
        <stp/>
        <stp/>
        <tr r="AR1018" s="1"/>
      </tp>
      <tp t="s">
        <v>#N/A</v>
        <stp/>
        <stp>EBOND_LDN|8694137</stp>
        <stp>-18560</stp>
        <stp>RMDS</stp>
        <stp/>
        <stp/>
        <tr r="AR48" s="1"/>
      </tp>
      <tp>
        <v>0</v>
        <stp/>
        <stp>EBOND_LDN|8274149</stp>
        <stp>-18562</stp>
        <stp>RMDS</stp>
        <stp/>
        <stp/>
        <tr r="AS1018" s="1"/>
      </tp>
      <tp>
        <v>0</v>
        <stp/>
        <stp>EBOND_LDN|8494037</stp>
        <stp>-18560</stp>
        <stp>RMDS</stp>
        <stp/>
        <stp/>
        <tr r="AR756" s="1"/>
      </tp>
      <tp>
        <v>0</v>
        <stp/>
        <stp>EBOND_LDN|8494037</stp>
        <stp>-18562</stp>
        <stp>RMDS</stp>
        <stp/>
        <stp/>
        <tr r="AS756" s="1"/>
      </tp>
      <tp t="s">
        <v>b</v>
        <stp/>
        <stp>EBOND_LDN|8553733</stp>
        <stp>-20268</stp>
        <stp>RMDS</stp>
        <stp/>
        <stp/>
        <tr r="I844" s="1"/>
      </tp>
      <tp t="s">
        <v>0.1</v>
        <stp/>
        <stp>EBOND_LDN|8553733</stp>
        <stp>-20270</stp>
        <stp>RMDS</stp>
        <stp/>
        <stp/>
        <tr r="J844" s="1"/>
      </tp>
      <tp t="s">
        <v>on</v>
        <stp/>
        <stp>EBOND_LDN|8553733</stp>
        <stp>-20271</stp>
        <stp>RMDS</stp>
        <stp/>
        <stp/>
        <tr r="K844" s="1"/>
      </tp>
      <tp>
        <v>99.455939773514999</v>
        <stp/>
        <stp>EBOND_LDN|9674519</stp>
        <stp>-18560</stp>
        <stp>RMDS</stp>
        <stp/>
        <stp/>
        <tr r="AR255" s="1"/>
      </tp>
      <tp>
        <v>91.959284720190993</v>
        <stp/>
        <stp>EBOND_LDN|9674519</stp>
        <stp>-18562</stp>
        <stp>RMDS</stp>
        <stp/>
        <stp/>
        <tr r="AS255" s="1"/>
      </tp>
      <tp>
        <v>107.898295184023</v>
        <stp/>
        <stp>EBOND_LDN|9264848</stp>
        <stp>-18560</stp>
        <stp>RMDS</stp>
        <stp/>
        <stp/>
        <tr r="AR849" s="1"/>
      </tp>
      <tp>
        <v>93.921651690014002</v>
        <stp/>
        <stp>EBOND_LDN|9264848</stp>
        <stp>-18562</stp>
        <stp>RMDS</stp>
        <stp/>
        <stp/>
        <tr r="AS849" s="1"/>
      </tp>
      <tp t="s">
        <v>0.4</v>
        <stp/>
        <stp>EBOND_LDN|6173211</stp>
        <stp>-20270</stp>
        <stp>RMDS</stp>
        <stp/>
        <stp/>
        <tr r="J957" s="1"/>
      </tp>
      <tp t="s">
        <v>on</v>
        <stp/>
        <stp>EBOND_LDN|6173211</stp>
        <stp>-20271</stp>
        <stp>RMDS</stp>
        <stp/>
        <stp/>
        <tr r="K957" s="1"/>
      </tp>
      <tp t="s">
        <v>on</v>
        <stp/>
        <stp>EBOND_LDN|7913307</stp>
        <stp>-20271</stp>
        <stp>RMDS</stp>
        <stp/>
        <stp/>
        <tr r="K884" s="1"/>
      </tp>
      <tp t="s">
        <v>0.1</v>
        <stp/>
        <stp>EBOND_LDN|7913307</stp>
        <stp>-20270</stp>
        <stp>RMDS</stp>
        <stp/>
        <stp/>
        <tr r="J884" s="1"/>
      </tp>
      <tp t="s">
        <v>bbb</v>
        <stp/>
        <stp>EBOND_LDN|7913307</stp>
        <stp>-20268</stp>
        <stp>RMDS</stp>
        <stp/>
        <stp/>
        <tr r="I884" s="1"/>
      </tp>
      <tp t="s">
        <v>b</v>
        <stp/>
        <stp>EBOND_LDN|6173211</stp>
        <stp>-20268</stp>
        <stp>RMDS</stp>
        <stp/>
        <stp/>
        <tr r="I957" s="1"/>
      </tp>
    </main>
    <main first="bloomberg.rtd">
      <tp t="s">
        <v>#N/A Real Time</v>
        <stp/>
        <stp>##V3_BDPV12</stp>
        <stp>US345397WF64 @CBKG Corp</stp>
        <stp>bid</stp>
        <stp>[AutoPrice 28.xlsm]front!R807C12</stp>
        <tr r="L807" s="1"/>
      </tp>
    </main>
    <main first="connect.rtdsub">
      <tp t="s">
        <v>b</v>
        <stp/>
        <stp>EBOND_LDN|8452383</stp>
        <stp>-20268</stp>
        <stp>RMDS</stp>
        <stp/>
        <stp/>
        <tr r="I781" s="1"/>
      </tp>
      <tp t="s">
        <v>m</v>
        <stp/>
        <stp>EBOND_LDN|9072251</stp>
        <stp>-20268</stp>
        <stp>RMDS</stp>
        <stp/>
        <stp/>
        <tr r="I211" s="1"/>
      </tp>
      <tp>
        <v>94.467325146733003</v>
        <stp/>
        <stp>EBOND_LDN|9485366</stp>
        <stp>-18560</stp>
        <stp>RMDS</stp>
        <stp/>
        <stp/>
        <tr r="AR348" s="1"/>
      </tp>
      <tp>
        <v>89.606603242071998</v>
        <stp/>
        <stp>EBOND_LDN|9485366</stp>
        <stp>-18562</stp>
        <stp>RMDS</stp>
        <stp/>
        <stp/>
        <tr r="AS348" s="1"/>
      </tp>
      <tp t="s">
        <v>on</v>
        <stp/>
        <stp>EBOND_LDN|9072251</stp>
        <stp>-20271</stp>
        <stp>RMDS</stp>
        <stp/>
        <stp/>
        <tr r="K211" s="1"/>
      </tp>
      <tp t="s">
        <v>.4</v>
        <stp/>
        <stp>EBOND_LDN|9072251</stp>
        <stp>-20270</stp>
        <stp>RMDS</stp>
        <stp/>
        <stp/>
        <tr r="J211" s="1"/>
      </tp>
      <tp t="s">
        <v>0.05</v>
        <stp/>
        <stp>EBOND_LDN|8452383</stp>
        <stp>-20270</stp>
        <stp>RMDS</stp>
        <stp/>
        <stp/>
        <tr r="J781" s="1"/>
      </tp>
      <tp t="s">
        <v>on</v>
        <stp/>
        <stp>EBOND_LDN|8452383</stp>
        <stp>-20271</stp>
        <stp>RMDS</stp>
        <stp/>
        <stp/>
        <tr r="K781" s="1"/>
      </tp>
      <tp>
        <v>67.982592418611006</v>
        <stp/>
        <stp>EBOND_LDN|8595677</stp>
        <stp>-18560</stp>
        <stp>RMDS</stp>
        <stp/>
        <stp/>
        <tr r="AR963" s="1"/>
      </tp>
      <tp>
        <v>42.358815641474997</v>
        <stp/>
        <stp>EBOND_LDN|8595677</stp>
        <stp>-18562</stp>
        <stp>RMDS</stp>
        <stp/>
        <stp/>
        <tr r="AS963" s="1"/>
      </tp>
    </main>
    <main first="bloomberg.rtd">
      <tp t="s">
        <v>07:01:33</v>
        <stp/>
        <stp>##V3_BDPV12</stp>
        <stp>XS0592505316 @bgn Corp</stp>
        <stp>LAST_UPDATE</stp>
        <stp>[AutoPrice 28.xlsm]front!R519C15</stp>
        <tr r="O519" s="1"/>
      </tp>
      <tp t="s">
        <v>11/06/2014</v>
        <stp/>
        <stp>##V3_BDPV12</stp>
        <stp>XS1040508167 @bgn Corp</stp>
        <stp>LAST_UPDATE</stp>
        <stp>[AutoPrice 28.xlsm]front!R505C15</stp>
        <tr r="O505" s="1"/>
      </tp>
      <tp t="s">
        <v>11/06/2014</v>
        <stp/>
        <stp>##V3_BDPV12</stp>
        <stp>XS1048568452 @bgn Corp</stp>
        <stp>LAST_UPDATE</stp>
        <stp>[AutoPrice 28.xlsm]front!R820C15</stp>
        <tr r="O820" s="1"/>
      </tp>
      <tp t="s">
        <v>11/06/2014</v>
        <stp/>
        <stp>##V3_BDPV12</stp>
        <stp>XS0993145084 @bgn Corp</stp>
        <stp>LAST_UPDATE</stp>
        <stp>[AutoPrice 28.xlsm]front!R679C15</stp>
        <tr r="O679" s="1"/>
      </tp>
      <tp t="s">
        <v>07:01:28</v>
        <stp/>
        <stp>##V3_BDPV12</stp>
        <stp>XS0988384904 @bgn Corp</stp>
        <stp>LAST_UPDATE</stp>
        <stp>[AutoPrice 28.xlsm]front!R463C15</stp>
        <tr r="O463" s="1"/>
      </tp>
      <tp t="s">
        <v>11/06/2014</v>
        <stp/>
        <stp>##V3_BDPV12</stp>
        <stp>XS0697395472 @bgn Corp</stp>
        <stp>LAST_UPDATE</stp>
        <stp>[AutoPrice 28.xlsm]front!R587C15</stp>
        <tr r="O587" s="1"/>
      </tp>
      <tp t="s">
        <v>07:01:17</v>
        <stp/>
        <stp>##V3_BDPV12</stp>
        <stp>XS0247308595 @bgn Corp</stp>
        <stp>LAST_UPDATE</stp>
        <stp>[AutoPrice 28.xlsm]front!R403C15</stp>
        <tr r="O403" s="1"/>
      </tp>
      <tp t="s">
        <v>07:01:20</v>
        <stp/>
        <stp>##V3_BDPV12</stp>
        <stp>XS0843328526 @bgn Corp</stp>
        <stp>LAST_UPDATE</stp>
        <stp>[AutoPrice 28.xlsm]front!R168C15</stp>
        <tr r="O168" s="1"/>
      </tp>
      <tp t="s">
        <v>07:01:29</v>
        <stp/>
        <stp>##V3_BDPV12</stp>
        <stp>XS0585904443 @bgn Corp</stp>
        <stp>LAST_UPDATE</stp>
        <stp>[AutoPrice 28.xlsm]front!R689C15</stp>
        <tr r="O689" s="1"/>
      </tp>
      <tp t="s">
        <v>07:01:35</v>
        <stp/>
        <stp>##V3_BDPV12</stp>
        <stp>XS0858089740 @bgn Corp</stp>
        <stp>LAST_UPDATE</stp>
        <stp>[AutoPrice 28.xlsm]front!R878C15</stp>
        <tr r="O878" s="1"/>
      </tp>
      <tp t="s">
        <v>07:01:33</v>
        <stp/>
        <stp>##V3_BDPV12</stp>
        <stp>XS0545428285 @bgn Corp</stp>
        <stp>LAST_UPDATE</stp>
        <stp>[AutoPrice 28.xlsm]front!R734C15</stp>
        <tr r="O734" s="1"/>
      </tp>
      <tp t="s">
        <v>07:01:33</v>
        <stp/>
        <stp>##V3_BDPV12</stp>
        <stp>XS0996455399 @bgn Corp</stp>
        <stp>LAST_UPDATE</stp>
        <stp>[AutoPrice 28.xlsm]front!R579C15</stp>
        <tr r="O579" s="1"/>
      </tp>
      <tp t="s">
        <v>07:01:35</v>
        <stp/>
        <stp>##V3_BDPV12</stp>
        <stp>XS0385754733 @bgn Corp</stp>
        <stp>LAST_UPDATE</stp>
        <stp>[AutoPrice 28.xlsm]front!R267C15</stp>
        <tr r="O267" s="1"/>
      </tp>
      <tp t="s">
        <v>11/06/2014</v>
        <stp/>
        <stp>##V3_BDPV12</stp>
        <stp>XS0947658208 @bgn Corp</stp>
        <stp>LAST_UPDATE</stp>
        <stp>[AutoPrice 28.xlsm]front!R402C15</stp>
        <tr r="O402" s="1"/>
      </tp>
      <tp t="s">
        <v>07:01:34</v>
        <stp/>
        <stp>##V3_BDPV12</stp>
        <stp>XS0794245018 @bgn Corp</stp>
        <stp>LAST_UPDATE</stp>
        <stp>[AutoPrice 28.xlsm]front!R654C15</stp>
        <tr r="O654" s="1"/>
      </tp>
      <tp t="s">
        <v>07:01:31</v>
        <stp/>
        <stp>##V3_BDPV12</stp>
        <stp>XS0497185511 @bgn Corp</stp>
        <stp>LAST_UPDATE</stp>
        <stp>[AutoPrice 28.xlsm]front!R192C15</stp>
        <tr r="O192" s="1"/>
      </tp>
      <tp t="s">
        <v>07:01:24</v>
        <stp/>
        <stp>##V3_BDPV12</stp>
        <stp>XS0451689565 @bgn Corp</stp>
        <stp>LAST_UPDATE</stp>
        <stp>[AutoPrice 28.xlsm]front!R756C15</stp>
        <tr r="O756" s="1"/>
      </tp>
      <tp t="s">
        <v>07:01:26</v>
        <stp/>
        <stp>##V3_BDPV12</stp>
        <stp>XS0790015548 @bgn Corp</stp>
        <stp>LAST_UPDATE</stp>
        <stp>[AutoPrice 28.xlsm]front!R993C15</stp>
        <tr r="O993" s="1"/>
      </tp>
      <tp t="s">
        <v>07:01:35</v>
        <stp/>
        <stp>##V3_BDPV12</stp>
        <stp>XS0848458179 @bgn Corp</stp>
        <stp>LAST_UPDATE</stp>
        <stp>[AutoPrice 28.xlsm]front!R453C15</stp>
        <tr r="O453" s="1"/>
      </tp>
      <tp t="s">
        <v>11/06/2014</v>
        <stp/>
        <stp>##V3_BDPV12</stp>
        <stp>XS0559319172 @bgn Corp</stp>
        <stp>LAST_UPDATE</stp>
        <stp>[AutoPrice 28.xlsm]front!R799C15</stp>
        <tr r="O799" s="1"/>
      </tp>
      <tp t="s">
        <v>07:01:33</v>
        <stp/>
        <stp>##V3_BDPV12</stp>
        <stp>XS0680904827 @bgn Corp</stp>
        <stp>LAST_UPDATE</stp>
        <stp>[AutoPrice 28.xlsm]front!R732C15</stp>
        <tr r="O732" s="1"/>
      </tp>
      <tp t="s">
        <v>07:01:28</v>
        <stp/>
        <stp>##V3_BDPV12</stp>
        <stp>XS0442988217 @bgn Corp</stp>
        <stp>LAST_UPDATE</stp>
        <stp>[AutoPrice 28.xlsm]front!R842C15</stp>
        <tr r="O842" s="1"/>
      </tp>
      <tp t="s">
        <v>11/06/2014</v>
        <stp/>
        <stp>##V3_BDPV12</stp>
        <stp>XS0945158821 @bgn Corp</stp>
        <stp>LAST_UPDATE</stp>
        <stp>[AutoPrice 28.xlsm]front!R535C15</stp>
        <tr r="O535" s="1"/>
      </tp>
      <tp>
        <v>106.66200000000001</v>
        <stp/>
        <stp>##V3_BDPV12</stp>
        <stp>DE000A1MA9H4 @CBKG Corp</stp>
        <stp>ask</stp>
        <stp>[AutoPrice 28.xlsm]front!R1021C13</stp>
        <tr r="M1021" s="1"/>
      </tp>
      <tp t="s">
        <v>11/06/2014</v>
        <stp/>
        <stp>##V3_BDPV12</stp>
        <stp>XS0985874543 @bgn Corp</stp>
        <stp>LAST_UPDATE</stp>
        <stp>[AutoPrice 28.xlsm]front!R973C15</stp>
        <tr r="O973" s="1"/>
      </tp>
      <tp t="s">
        <v>11/06/2014</v>
        <stp/>
        <stp>##V3_BDPV12</stp>
        <stp>XS0158739739 @bgn Corp</stp>
        <stp>LAST_UPDATE</stp>
        <stp>[AutoPrice 28.xlsm]front!R617C15</stp>
        <tr r="O617" s="1"/>
      </tp>
      <tp t="s">
        <v>07:01:33</v>
        <stp/>
        <stp>##V3_BDPV12</stp>
        <stp>XS0758419658 @bgn Corp</stp>
        <stp>LAST_UPDATE</stp>
        <stp>[AutoPrice 28.xlsm]front!R491C15</stp>
        <tr r="O491" s="1"/>
      </tp>
      <tp t="s">
        <v>11/06/2014</v>
        <stp/>
        <stp>##V3_BDPV12</stp>
        <stp>XS0982584004 @bgn Corp</stp>
        <stp>LAST_UPDATE</stp>
        <stp>[AutoPrice 28.xlsm]front!R809C15</stp>
        <tr r="O809" s="1"/>
      </tp>
      <tp>
        <v>105.286</v>
        <stp/>
        <stp>##V3_BDPV12</stp>
        <stp>XS0787785715 @cbbt Corp</stp>
        <stp>LAST_PRICE</stp>
        <stp>[AutoPrice 28.xlsm]front!R938C16</stp>
        <tr r="P938" s="1"/>
      </tp>
      <tp t="s">
        <v>CALLABLE</v>
        <stp/>
        <stp>##V3_BDPV12</stp>
        <stp>XS1028952312 Corp</stp>
        <stp>mty_typ</stp>
        <stp>[AutoPrice 28.xlsm]front!R420C6</stp>
        <tr r="F420" s="1"/>
      </tp>
      <tp t="s">
        <v>30/05/2024</v>
        <stp/>
        <stp>##V3_BDPV12</stp>
        <stp>XS0787527349 Corp</stp>
        <stp>maturity</stp>
        <stp>[AutoPrice 28.xlsm]front!R558C6</stp>
        <tr r="F558" s="1"/>
      </tp>
      <tp t="s">
        <v>AT MATURITY</v>
        <stp/>
        <stp>##V3_BDPV12</stp>
        <stp>XS0440643087 Corp</stp>
        <stp>mty_typ</stp>
        <stp>[AutoPrice 28.xlsm]front!R667C6</stp>
        <tr r="F667" s="1"/>
      </tp>
      <tp t="s">
        <v>CALLABLE</v>
        <stp/>
        <stp>##V3_BDPV12</stp>
        <stp>XS0212420987 Corp</stp>
        <stp>mty_typ</stp>
        <stp>[AutoPrice 28.xlsm]front!R145C6</stp>
        <tr r="F145" s="1"/>
      </tp>
      <tp t="s">
        <v>AT MATURITY</v>
        <stp/>
        <stp>##V3_BDPV12</stp>
        <stp>XS0222766973 Corp</stp>
        <stp>mty_typ</stp>
        <stp>[AutoPrice 28.xlsm]front!R629C6</stp>
        <tr r="F629" s="1"/>
      </tp>
      <tp t="s">
        <v>CALLABLE</v>
        <stp/>
        <stp>##V3_BDPV12</stp>
        <stp>XS1050842423 Corp</stp>
        <stp>mty_typ</stp>
        <stp>[AutoPrice 28.xlsm]front!R962C6</stp>
        <tr r="F962" s="1"/>
      </tp>
      <tp t="s">
        <v>AT MATURITY</v>
        <stp/>
        <stp>##V3_BDPV12</stp>
        <stp>XS0794238583 Corp</stp>
        <stp>mty_typ</stp>
        <stp>[AutoPrice 28.xlsm]front!R883C6</stp>
        <tr r="F883" s="1"/>
      </tp>
      <tp t="s">
        <v>04/09/2019</v>
        <stp/>
        <stp>##V3_BDPV12</stp>
        <stp>XS0967299016 Corp</stp>
        <stp>maturity</stp>
        <stp>[AutoPrice 28.xlsm]front!R822C6</stp>
        <tr r="F822" s="1"/>
      </tp>
      <tp t="s">
        <v>AT MATURITY</v>
        <stp/>
        <stp>##V3_BDPV12</stp>
        <stp>XS0247308595 Corp</stp>
        <stp>mty_typ</stp>
        <stp>[AutoPrice 28.xlsm]front!R403C6</stp>
        <tr r="F403" s="1"/>
      </tp>
      <tp t="s">
        <v>18/01/2022</v>
        <stp/>
        <stp>##V3_BDPV12</stp>
        <stp>XS0999296006 Corp</stp>
        <stp>maturity</stp>
        <stp>[AutoPrice 28.xlsm]front!R552C6</stp>
        <tr r="F552" s="1"/>
      </tp>
      <tp t="s">
        <v>FIXED</v>
        <stp/>
        <stp>##V3_BDPV12</stp>
        <stp>XS0465576030 Corp</stp>
        <stp>cpn typ</stp>
        <stp>[AutoPrice 28.xlsm]front!R731C5</stp>
        <tr r="E731" s="1"/>
      </tp>
      <tp>
        <v>4.5</v>
        <stp/>
        <stp>##V3_BDPV12</stp>
        <stp>DE000A0JRFB0 Corp</stp>
        <stp>cpn</stp>
        <stp>[AutoPrice 28.xlsm]front!R931C5</stp>
        <tr r="E931" s="1"/>
      </tp>
      <tp t="s">
        <v>FIXED</v>
        <stp/>
        <stp>##V3_BDPV12</stp>
        <stp>XS0828736198 Corp</stp>
        <stp>cpn typ</stp>
        <stp>[AutoPrice 28.xlsm]front!R869C5</stp>
        <tr r="E869" s="1"/>
      </tp>
      <tp t="s">
        <v>FIXED</v>
        <stp/>
        <stp>##V3_BDPV12</stp>
        <stp>XS1001749107 Corp</stp>
        <stp>cpn typ</stp>
        <stp>[AutoPrice 28.xlsm]front!R641C5</stp>
        <tr r="E641" s="1"/>
      </tp>
      <tp t="s">
        <v>FIXED</v>
        <stp/>
        <stp>##V3_BDPV12</stp>
        <stp>XS0905797113 Corp</stp>
        <stp>cpn typ</stp>
        <stp>[AutoPrice 28.xlsm]front!R861C5</stp>
        <tr r="E861" s="1"/>
      </tp>
      <tp t="s">
        <v>VARIABLE</v>
        <stp/>
        <stp>##V3_BDPV12</stp>
        <stp>XS1064049767 Corp</stp>
        <stp>cpn typ</stp>
        <stp>[AutoPrice 28.xlsm]front!R150C5</stp>
        <tr r="E150" s="1"/>
      </tp>
      <tp t="s">
        <v>11/03/2016</v>
        <stp/>
        <stp>##V3_BDPV12</stp>
        <stp>XS0491047154 Corp</stp>
        <stp>maturity</stp>
        <stp>[AutoPrice 28.xlsm]front!R200C6</stp>
        <tr r="F200" s="1"/>
      </tp>
      <tp t="s">
        <v>24/01/2033</v>
        <stp/>
        <stp>##V3_BDPV12</stp>
        <stp>XS0161488498 Corp</stp>
        <stp>maturity</stp>
        <stp>[AutoPrice 28.xlsm]front!R625C6</stp>
        <tr r="F625" s="1"/>
      </tp>
      <tp t="s">
        <v>FIXED</v>
        <stp/>
        <stp>##V3_BDPV12</stp>
        <stp>FR0011344076 Corp</stp>
        <stp>cpn typ</stp>
        <stp>[AutoPrice 28.xlsm]front!R923C5</stp>
        <tr r="E923" s="1"/>
      </tp>
      <tp t="s">
        <v>10/02/2020</v>
        <stp/>
        <stp>##V3_BDPV12</stp>
        <stp>XS0485316102 Corp</stp>
        <stp>maturity</stp>
        <stp>[AutoPrice 28.xlsm]front!R303C6</stp>
        <tr r="F303" s="1"/>
      </tp>
      <tp t="s">
        <v>18/02/2020</v>
        <stp/>
        <stp>##V3_BDPV12</stp>
        <stp>XS0592627003 Corp</stp>
        <stp>maturity</stp>
        <stp>[AutoPrice 28.xlsm]front!R730C6</stp>
        <tr r="F730" s="1"/>
      </tp>
      <tp t="s">
        <v>31/01/2019</v>
        <stp/>
        <stp>##V3_BDPV12</stp>
        <stp>XS0399647675 Corp</stp>
        <stp>maturity</stp>
        <stp>[AutoPrice 28.xlsm]front!R316C6</stp>
        <tr r="F316" s="1"/>
      </tp>
      <tp t="s">
        <v>CALLABLE</v>
        <stp/>
        <stp>##V3_BDPV12</stp>
        <stp>XS1023268490 Corp</stp>
        <stp>mty_typ</stp>
        <stp>[AutoPrice 28.xlsm]front!R163C6</stp>
        <tr r="F163" s="1"/>
      </tp>
      <tp t="s">
        <v>VARIABLE</v>
        <stp/>
        <stp>##V3_BDPV12</stp>
        <stp>XS0733071632 Corp</stp>
        <stp>cpn typ</stp>
        <stp>[AutoPrice 28.xlsm]front!R154C5</stp>
        <tr r="E154" s="1"/>
      </tp>
      <tp t="s">
        <v>FIXED</v>
        <stp/>
        <stp>##V3_BDPV12</stp>
        <stp>XS1067329570 Corp</stp>
        <stp>cpn typ</stp>
        <stp>[AutoPrice 28.xlsm]front!R752C5</stp>
        <tr r="E752" s="1"/>
      </tp>
      <tp t="s">
        <v>AT MATURITY</v>
        <stp/>
        <stp>##V3_BDPV12</stp>
        <stp>FR0011911247 Corp</stp>
        <stp>mty_typ</stp>
        <stp>[AutoPrice 28.xlsm]front!R294C6</stp>
        <tr r="F294" s="1"/>
      </tp>
      <tp t="s">
        <v>AT MATURITY</v>
        <stp/>
        <stp>##V3_BDPV12</stp>
        <stp>FR0011261890 Corp</stp>
        <stp>mty_typ</stp>
        <stp>[AutoPrice 28.xlsm]front!R282C6</stp>
        <tr r="F282" s="1"/>
      </tp>
      <tp t="s">
        <v>FIXED</v>
        <stp/>
        <stp>##V3_BDPV12</stp>
        <stp>XS0399647675 Corp</stp>
        <stp>cpn typ</stp>
        <stp>[AutoPrice 28.xlsm]front!R316C5</stp>
        <tr r="E316" s="1"/>
      </tp>
      <tp t="s">
        <v>21/02/2017</v>
        <stp/>
        <stp>##V3_BDPV12</stp>
        <stp>XS0286705321 Corp</stp>
        <stp>maturity</stp>
        <stp>[AutoPrice 28.xlsm]front!R647C6</stp>
        <tr r="F647" s="1"/>
      </tp>
      <tp t="s">
        <v>FIXED</v>
        <stp/>
        <stp>##V3_BDPV12</stp>
        <stp>FR0010918490 Corp</stp>
        <stp>cpn typ</stp>
        <stp>[AutoPrice 28.xlsm]front!R367C5</stp>
        <tr r="E367" s="1"/>
      </tp>
      <tp t="s">
        <v>FIXED</v>
        <stp/>
        <stp>##V3_BDPV12</stp>
        <stp>BE6000431112 Corp</stp>
        <stp>cpn typ</stp>
        <stp>[AutoPrice 28.xlsm]front!R214C5</stp>
        <tr r="E214" s="1"/>
      </tp>
      <tp t="s">
        <v>FIXED</v>
        <stp/>
        <stp>##V3_BDPV12</stp>
        <stp>FR0011965177 Corp</stp>
        <stp>cpn typ</stp>
        <stp>[AutoPrice 28.xlsm]front!R389C5</stp>
        <tr r="E389" s="1"/>
      </tp>
      <tp t="s">
        <v>FIXED</v>
        <stp/>
        <stp>##V3_BDPV12</stp>
        <stp>FR0011513340 Corp</stp>
        <stp>cpn typ</stp>
        <stp>[AutoPrice 28.xlsm]front!R416C5</stp>
        <tr r="E416" s="1"/>
      </tp>
      <tp t="s">
        <v>AT MATURITY</v>
        <stp/>
        <stp>##V3_BDPV12</stp>
        <stp>XS0458230082 Corp</stp>
        <stp>mty_typ</stp>
        <stp>[AutoPrice 28.xlsm]front!R963C6</stp>
        <tr r="F963" s="1"/>
      </tp>
      <tp t="s">
        <v>AT MATURITY</v>
        <stp/>
        <stp>##V3_BDPV12</stp>
        <stp>XS0148579153 Corp</stp>
        <stp>mty_typ</stp>
        <stp>[AutoPrice 28.xlsm]front!R269C6</stp>
        <tr r="F269" s="1"/>
      </tp>
      <tp t="s">
        <v>09/02/2015</v>
        <stp/>
        <stp>##V3_BDPV12</stp>
        <stp>XS0485615867 Corp</stp>
        <stp>maturity</stp>
        <stp>[AutoPrice 28.xlsm]front!R336C6</stp>
        <tr r="F336" s="1"/>
      </tp>
      <tp t="s">
        <v>CALLABLE</v>
        <stp/>
        <stp>##V3_BDPV12</stp>
        <stp>XS0989155089 Corp</stp>
        <stp>mty_typ</stp>
        <stp>[AutoPrice 28.xlsm]front!R440C6</stp>
        <tr r="F440" s="1"/>
      </tp>
      <tp t="s">
        <v>AT MATURITY</v>
        <stp/>
        <stp>##V3_BDPV12</stp>
        <stp>XS1052677892 Corp</stp>
        <stp>mty_typ</stp>
        <stp>[AutoPrice 28.xlsm]front!R917C6</stp>
        <tr r="F917" s="1"/>
      </tp>
      <tp t="s">
        <v>FIXED</v>
        <stp/>
        <stp>##V3_BDPV12</stp>
        <stp>FR0011584929 Corp</stp>
        <stp>cpn typ</stp>
        <stp>[AutoPrice 28.xlsm]front!R510C5</stp>
        <tr r="E510" s="1"/>
      </tp>
      <tp t="s">
        <v>FIXED</v>
        <stp/>
        <stp>##V3_BDPV12</stp>
        <stp>XS0747744232 Corp</stp>
        <stp>cpn typ</stp>
        <stp>[AutoPrice 28.xlsm]front!R223C5</stp>
        <tr r="E223" s="1"/>
      </tp>
      <tp t="s">
        <v>FLOATING</v>
        <stp/>
        <stp>##V3_BDPV12</stp>
        <stp>XS0968315019 Corp</stp>
        <stp>cpn typ</stp>
        <stp>[AutoPrice 28.xlsm]front!R765C5</stp>
        <tr r="E765" s="1"/>
      </tp>
      <tp t="s">
        <v>FIXED</v>
        <stp/>
        <stp>##V3_BDPV12</stp>
        <stp>XS1048521733 Corp</stp>
        <stp>cpn typ</stp>
        <stp>[AutoPrice 28.xlsm]front!R310C5</stp>
        <tr r="E310" s="1"/>
      </tp>
      <tp t="s">
        <v>FIXED</v>
        <stp/>
        <stp>##V3_BDPV12</stp>
        <stp>XS1035001921 Corp</stp>
        <stp>cpn typ</stp>
        <stp>[AutoPrice 28.xlsm]front!R804C5</stp>
        <tr r="E804" s="1"/>
      </tp>
      <tp t="s">
        <v>AT MATURITY</v>
        <stp/>
        <stp>##V3_BDPV12</stp>
        <stp>XS0989148209 Corp</stp>
        <stp>mty_typ</stp>
        <stp>[AutoPrice 28.xlsm]front!R548C6</stp>
        <tr r="F548" s="1"/>
      </tp>
      <tp t="s">
        <v>15/09/2014</v>
        <stp/>
        <stp>##V3_BDPV12</stp>
        <stp>XS0247308595 Corp</stp>
        <stp>maturity</stp>
        <stp>[AutoPrice 28.xlsm]front!R403C6</stp>
        <tr r="F403" s="1"/>
      </tp>
      <tp t="s">
        <v>AT MATURITY</v>
        <stp/>
        <stp>##V3_BDPV12</stp>
        <stp>XS0304816076 Corp</stp>
        <stp>mty_typ</stp>
        <stp>[AutoPrice 28.xlsm]front!R706C6</stp>
        <tr r="F706" s="1"/>
      </tp>
      <tp t="s">
        <v>18/10/2016</v>
        <stp/>
        <stp>##V3_BDPV12</stp>
        <stp>XS0843328526 Corp</stp>
        <stp>maturity</stp>
        <stp>[AutoPrice 28.xlsm]front!R168C6</stp>
        <tr r="F168" s="1"/>
      </tp>
      <tp t="s">
        <v>22/03/2021</v>
        <stp/>
        <stp>##V3_BDPV12</stp>
        <stp>XS1048568452 Corp</stp>
        <stp>maturity</stp>
        <stp>[AutoPrice 28.xlsm]front!R820C6</stp>
        <tr r="F820" s="1"/>
      </tp>
      <tp t="s">
        <v>AT MATURITY</v>
        <stp/>
        <stp>##V3_BDPV12</stp>
        <stp>XS0307504547 Corp</stp>
        <stp>mty_typ</stp>
        <stp>[AutoPrice 28.xlsm]front!R638C6</stp>
        <tr r="F638" s="1"/>
      </tp>
      <tp t="s">
        <v>AT MATURITY</v>
        <stp/>
        <stp>##V3_BDPV12</stp>
        <stp>XS1069836077 Corp</stp>
        <stp>mty_typ</stp>
        <stp>[AutoPrice 28.xlsm]front!R997C6</stp>
        <tr r="F997" s="1"/>
      </tp>
      <tp t="s">
        <v>AT MATURITY</v>
        <stp/>
        <stp>##V3_BDPV12</stp>
        <stp>XS0831383194 Corp</stp>
        <stp>mty_typ</stp>
        <stp>[AutoPrice 28.xlsm]front!R823C6</stp>
        <tr r="F823" s="1"/>
      </tp>
      <tp t="s">
        <v>AT MATURITY</v>
        <stp/>
        <stp>##V3_BDPV12</stp>
        <stp>XS0412968876 Corp</stp>
        <stp>mty_typ</stp>
        <stp>[AutoPrice 28.xlsm]front!R307C6</stp>
        <tr r="F307" s="1"/>
      </tp>
      <tp t="s">
        <v>FIXED</v>
        <stp/>
        <stp>##V3_BDPV12</stp>
        <stp>XS0632241112 Corp</stp>
        <stp>cpn typ</stp>
        <stp>[AutoPrice 28.xlsm]front!R464C5</stp>
        <tr r="E464" s="1"/>
      </tp>
      <tp t="s">
        <v>FIXED</v>
        <stp/>
        <stp>##V3_BDPV12</stp>
        <stp>XS1052677207 Corp</stp>
        <stp>cpn typ</stp>
        <stp>[AutoPrice 28.xlsm]front!R910C5</stp>
        <tr r="E910" s="1"/>
      </tp>
      <tp t="s">
        <v>FIXED</v>
        <stp/>
        <stp>##V3_BDPV12</stp>
        <stp>FR0010957282 Corp</stp>
        <stp>cpn typ</stp>
        <stp>[AutoPrice 28.xlsm]front!R836C5</stp>
        <tr r="E836" s="1"/>
      </tp>
      <tp t="s">
        <v>CALLABLE</v>
        <stp/>
        <stp>##V3_BDPV12</stp>
        <stp>XS0503665290 Corp</stp>
        <stp>mty_typ</stp>
        <stp>[AutoPrice 28.xlsm]front!R106C6</stp>
        <tr r="F106" s="1"/>
      </tp>
      <tp t="s">
        <v>AT MATURITY</v>
        <stp/>
        <stp>##V3_BDPV12</stp>
        <stp>XS1046812712 Corp</stp>
        <stp>mty_typ</stp>
        <stp>[AutoPrice 28.xlsm]front!R401C6</stp>
        <tr r="F401" s="1"/>
      </tp>
      <tp t="s">
        <v>PERP/CALL</v>
        <stp/>
        <stp>##V3_BDPV12</stp>
        <stp>XS1069439740 Corp</stp>
        <stp>mty_typ</stp>
        <stp>[AutoPrice 28.xlsm]front!R108C6</stp>
        <tr r="F108" s="1"/>
      </tp>
      <tp t="s">
        <v>FIXED</v>
        <stp/>
        <stp>##V3_BDPV12</stp>
        <stp>XS0329522246 Corp</stp>
        <stp>cpn typ</stp>
        <stp>[AutoPrice 28.xlsm]front!R186C5</stp>
        <tr r="E186" s="1"/>
      </tp>
      <tp t="s">
        <v>AT MATURITY</v>
        <stp/>
        <stp>##V3_BDPV12</stp>
        <stp>FR0011859396 Corp</stp>
        <stp>mty_typ</stp>
        <stp>[AutoPrice 28.xlsm]front!R398C6</stp>
        <tr r="F398" s="1"/>
      </tp>
      <tp t="s">
        <v>FIXED</v>
        <stp/>
        <stp>##V3_BDPV12</stp>
        <stp>XS0951395317 Corp</stp>
        <stp>cpn typ</stp>
        <stp>[AutoPrice 28.xlsm]front!R345C5</stp>
        <tr r="E345" s="1"/>
      </tp>
      <tp t="s">
        <v>FIXED</v>
        <stp/>
        <stp>##V3_BDPV12</stp>
        <stp>XS0369462022 Corp</stp>
        <stp>cpn typ</stp>
        <stp>[AutoPrice 28.xlsm]front!R671C5</stp>
        <tr r="E671" s="1"/>
      </tp>
      <tp t="s">
        <v>FIXED</v>
        <stp/>
        <stp>##V3_BDPV12</stp>
        <stp>XS0301945860 Corp</stp>
        <stp>cpn typ</stp>
        <stp>[AutoPrice 28.xlsm]front!R308C5</stp>
        <tr r="E308" s="1"/>
      </tp>
      <tp t="s">
        <v>FIXED</v>
        <stp/>
        <stp>##V3_BDPV12</stp>
        <stp>XS1040508167 Corp</stp>
        <stp>cpn typ</stp>
        <stp>[AutoPrice 28.xlsm]front!R505C5</stp>
        <tr r="E505" s="1"/>
      </tp>
      <tp t="s">
        <v>FIXED</v>
        <stp/>
        <stp>##V3_BDPV12</stp>
        <stp>XS0755521142 Corp</stp>
        <stp>cpn typ</stp>
        <stp>[AutoPrice 28.xlsm]front!R966C5</stp>
        <tr r="E966" s="1"/>
      </tp>
      <tp t="s">
        <v>AT MATURITY</v>
        <stp/>
        <stp>##V3_BDPV12</stp>
        <stp>FR0011912872 Corp</stp>
        <stp>mty_typ</stp>
        <stp>[AutoPrice 28.xlsm]front!R507C6</stp>
        <tr r="F507" s="1"/>
      </tp>
      <tp t="s">
        <v>29/08/2042</v>
        <stp/>
        <stp>##V3_BDPV12</stp>
        <stp>XS0821168423 Corp</stp>
        <stp>maturity</stp>
        <stp>[AutoPrice 28.xlsm]front!R119C6</stp>
        <tr r="F119" s="1"/>
      </tp>
      <tp t="s">
        <v>AT MATURITY</v>
        <stp/>
        <stp>##V3_BDPV12</stp>
        <stp>XS0775870982 Corp</stp>
        <stp>mty_typ</stp>
        <stp>[AutoPrice 28.xlsm]front!R859C6</stp>
        <tr r="F859" s="1"/>
      </tp>
      <tp t="s">
        <v>07/05/2019</v>
        <stp/>
        <stp>##V3_BDPV12</stp>
        <stp>XS0426738976 Corp</stp>
        <stp>maturity</stp>
        <stp>[AutoPrice 28.xlsm]front!R235C6</stp>
        <tr r="F235" s="1"/>
      </tp>
      <tp t="s">
        <v>AT MATURITY</v>
        <stp/>
        <stp>##V3_BDPV12</stp>
        <stp>FR0010678185 Corp</stp>
        <stp>mty_typ</stp>
        <stp>[AutoPrice 28.xlsm]front!R287C6</stp>
        <tr r="F287" s="1"/>
      </tp>
      <tp t="s">
        <v>FIXED</v>
        <stp/>
        <stp>##V3_BDPV12</stp>
        <stp>XS0710090928 Corp</stp>
        <stp>cpn typ</stp>
        <stp>[AutoPrice 28.xlsm]front!R155C5</stp>
        <tr r="E155" s="1"/>
      </tp>
      <tp t="s">
        <v>FIXED</v>
        <stp/>
        <stp>##V3_BDPV12</stp>
        <stp>XS0456708212 Corp</stp>
        <stp>cpn typ</stp>
        <stp>[AutoPrice 28.xlsm]front!R951C5</stp>
        <tr r="E951" s="1"/>
      </tp>
      <tp t="s">
        <v>AT MATURITY</v>
        <stp/>
        <stp>##V3_BDPV12</stp>
        <stp>FR0010804492 Corp</stp>
        <stp>mty_typ</stp>
        <stp>[AutoPrice 28.xlsm]front!R228C6</stp>
        <tr r="F228" s="1"/>
      </tp>
      <tp t="s">
        <v>FIXED</v>
        <stp/>
        <stp>##V3_BDPV12</stp>
        <stp>XS0307005545 Corp</stp>
        <stp>cpn typ</stp>
        <stp>[AutoPrice 28.xlsm]front!R983C5</stp>
        <tr r="E983" s="1"/>
      </tp>
      <tp t="s">
        <v>CALLABLE</v>
        <stp/>
        <stp>##V3_BDPV12</stp>
        <stp>XS1072516690 Corp</stp>
        <stp>mty_typ</stp>
        <stp>[AutoPrice 28.xlsm]front!R554C6</stp>
        <tr r="F554" s="1"/>
      </tp>
      <tp t="s">
        <v>11/03/2021</v>
        <stp/>
        <stp>##V3_BDPV12</stp>
        <stp>XS0416848520 Corp</stp>
        <stp>maturity</stp>
        <stp>[AutoPrice 28.xlsm]front!R334C6</stp>
        <tr r="F334" s="1"/>
      </tp>
      <tp t="s">
        <v>20/01/2017</v>
        <stp/>
        <stp>##V3_BDPV12</stp>
        <stp>XS0693940511 Corp</stp>
        <stp>maturity</stp>
        <stp>[AutoPrice 28.xlsm]front!R707C6</stp>
        <tr r="F707" s="1"/>
      </tp>
      <tp t="s">
        <v>AT MATURITY</v>
        <stp/>
        <stp>##V3_BDPV12</stp>
        <stp>XS0213972614 Corp</stp>
        <stp>mty_typ</stp>
        <stp>[AutoPrice 28.xlsm]front!R301C6</stp>
        <tr r="F301" s="1"/>
      </tp>
      <tp t="s">
        <v>FIXED</v>
        <stp/>
        <stp>##V3_BDPV12</stp>
        <stp>FR0011321447 Corp</stp>
        <stp>cpn typ</stp>
        <stp>[AutoPrice 28.xlsm]front!R860C5</stp>
        <tr r="E860" s="1"/>
      </tp>
      <tp t="s">
        <v>FIXED</v>
        <stp/>
        <stp>##V3_BDPV12</stp>
        <stp>FR0011568963 Corp</stp>
        <stp>cpn typ</stp>
        <stp>[AutoPrice 28.xlsm]front!R864C5</stp>
        <tr r="E864" s="1"/>
      </tp>
      <tp t="s">
        <v>AT MATURITY</v>
        <stp/>
        <stp>##V3_BDPV12</stp>
        <stp>XS0680904827 Corp</stp>
        <stp>mty_typ</stp>
        <stp>[AutoPrice 28.xlsm]front!R732C6</stp>
        <tr r="F732" s="1"/>
      </tp>
      <tp t="s">
        <v>AT MATURITY</v>
        <stp/>
        <stp>##V3_BDPV12</stp>
        <stp>XS0994991411 Corp</stp>
        <stp>mty_typ</stp>
        <stp>[AutoPrice 28.xlsm]front!R351C6</stp>
        <tr r="F351" s="1"/>
      </tp>
      <tp t="s">
        <v>FIXED</v>
        <stp/>
        <stp>##V3_BDPV12</stp>
        <stp>BE6265141083 Corp</stp>
        <stp>cpn typ</stp>
        <stp>[AutoPrice 28.xlsm]front!R378C5</stp>
        <tr r="E378" s="1"/>
      </tp>
      <tp t="s">
        <v>FIXED</v>
        <stp/>
        <stp>##V3_BDPV12</stp>
        <stp>XS0951155869 Corp</stp>
        <stp>cpn typ</stp>
        <stp>[AutoPrice 28.xlsm]front!R360C5</stp>
        <tr r="E360" s="1"/>
      </tp>
      <tp t="s">
        <v>FIXED</v>
        <stp/>
        <stp>##V3_BDPV12</stp>
        <stp>XS0503278847 Corp</stp>
        <stp>cpn typ</stp>
        <stp>[AutoPrice 28.xlsm]front!R211C5</stp>
        <tr r="E211" s="1"/>
      </tp>
      <tp t="s">
        <v>FIXED</v>
        <stp/>
        <stp>##V3_BDPV12</stp>
        <stp>XS0458230322 Corp</stp>
        <stp>cpn typ</stp>
        <stp>[AutoPrice 28.xlsm]front!R967C5</stp>
        <tr r="E967" s="1"/>
      </tp>
      <tp t="s">
        <v>AT MATURITY</v>
        <stp/>
        <stp>##V3_BDPV12</stp>
        <stp>FR0010830042 Corp</stp>
        <stp>mty_typ</stp>
        <stp>[AutoPrice 28.xlsm]front!R735C6</stp>
        <tr r="F735" s="1"/>
      </tp>
      <tp t="s">
        <v>AT MATURITY</v>
        <stp/>
        <stp>##V3_BDPV12</stp>
        <stp>FR0011147305 Corp</stp>
        <stp>mty_typ</stp>
        <stp>[AutoPrice 28.xlsm]front!R288C6</stp>
        <tr r="F288" s="1"/>
      </tp>
      <tp t="s">
        <v>13/04/2018</v>
        <stp/>
        <stp>##V3_BDPV12</stp>
        <stp>XS0501648371 Corp</stp>
        <stp>maturity</stp>
        <stp>[AutoPrice 28.xlsm]front!R984C6</stp>
        <tr r="F984" s="1"/>
      </tp>
      <tp t="s">
        <v>21/04/2015</v>
        <stp/>
        <stp>##V3_BDPV12</stp>
        <stp>XS0503278847 Corp</stp>
        <stp>maturity</stp>
        <stp>[AutoPrice 28.xlsm]front!R211C6</stp>
        <tr r="F211" s="1"/>
      </tp>
      <tp t="s">
        <v>FIXED</v>
        <stp/>
        <stp>##V3_BDPV12</stp>
        <stp>FR0011437367 Corp</stp>
        <stp>cpn typ</stp>
        <stp>[AutoPrice 28.xlsm]front!R415C5</stp>
        <tr r="E415" s="1"/>
      </tp>
      <tp t="s">
        <v>AT MATURITY</v>
        <stp/>
        <stp>##V3_BDPV12</stp>
        <stp>XS0764637194 Corp</stp>
        <stp>mty_typ</stp>
        <stp>[AutoPrice 28.xlsm]front!R916C6</stp>
        <tr r="F916" s="1"/>
      </tp>
      <tp t="s">
        <v>29/01/2016</v>
        <stp/>
        <stp>##V3_BDPV12</stp>
        <stp>XS0409318309 Corp</stp>
        <stp>maturity</stp>
        <stp>[AutoPrice 28.xlsm]front!R718C6</stp>
        <tr r="F718" s="1"/>
      </tp>
      <tp t="s">
        <v>FIXED</v>
        <stp/>
        <stp>##V3_BDPV12</stp>
        <stp>XS0522407351 Corp</stp>
        <stp>cpn typ</stp>
        <stp>[AutoPrice 28.xlsm]front!R406C5</stp>
        <tr r="E406" s="1"/>
      </tp>
      <tp t="s">
        <v>FIXED</v>
        <stp/>
        <stp>##V3_BDPV12</stp>
        <stp>XS1030851791 Corp</stp>
        <stp>cpn typ</stp>
        <stp>[AutoPrice 28.xlsm]front!R517C5</stp>
        <tr r="E517" s="1"/>
      </tp>
      <tp t="s">
        <v>FIXED</v>
        <stp/>
        <stp>##V3_BDPV12</stp>
        <stp>XS0934042549 Corp</stp>
        <stp>cpn typ</stp>
        <stp>[AutoPrice 28.xlsm]front!R693C5</stp>
        <tr r="E693" s="1"/>
      </tp>
      <tp t="s">
        <v>FIXED</v>
        <stp/>
        <stp>##V3_BDPV12</stp>
        <stp>XS0934191114 Corp</stp>
        <stp>cpn typ</stp>
        <stp>[AutoPrice 28.xlsm]front!R427C5</stp>
        <tr r="E427" s="1"/>
      </tp>
      <tp t="s">
        <v>FIXED</v>
        <stp/>
        <stp>##V3_BDPV12</stp>
        <stp>XS0497186758 Corp</stp>
        <stp>cpn typ</stp>
        <stp>[AutoPrice 28.xlsm]front!R193C5</stp>
        <tr r="E193" s="1"/>
      </tp>
      <tp t="s">
        <v>AT MATURITY</v>
        <stp/>
        <stp>##V3_BDPV12</stp>
        <stp>XS0895821055 Corp</stp>
        <stp>mty_typ</stp>
        <stp>[AutoPrice 28.xlsm]front!R594C6</stp>
        <tr r="F594" s="1"/>
      </tp>
      <tp t="s">
        <v>11/06/2018</v>
        <stp/>
        <stp>##V3_BDPV12</stp>
        <stp>XS0369461644 Corp</stp>
        <stp>maturity</stp>
        <stp>[AutoPrice 28.xlsm]front!R675C6</stp>
        <tr r="F675" s="1"/>
      </tp>
      <tp t="s">
        <v>16/02/2016</v>
        <stp/>
        <stp>##V3_BDPV12</stp>
        <stp>XS0747743937 Corp</stp>
        <stp>maturity</stp>
        <stp>[AutoPrice 28.xlsm]front!R220C6</stp>
        <tr r="F220" s="1"/>
      </tp>
      <tp t="s">
        <v>AT MATURITY</v>
        <stp/>
        <stp>##V3_BDPV12</stp>
        <stp>XS0767815599 Corp</stp>
        <stp>mty_typ</stp>
        <stp>[AutoPrice 28.xlsm]front!R958C6</stp>
        <tr r="F958" s="1"/>
      </tp>
      <tp t="s">
        <v>FIXED</v>
        <stp/>
        <stp>##V3_BDPV12</stp>
        <stp>XS0604640499 Corp</stp>
        <stp>cpn typ</stp>
        <stp>[AutoPrice 28.xlsm]front!R778C5</stp>
        <tr r="E778" s="1"/>
      </tp>
      <tp t="s">
        <v>FIXED</v>
        <stp/>
        <stp>##V3_BDPV12</stp>
        <stp>XS0826531120 Corp</stp>
        <stp>cpn typ</stp>
        <stp>[AutoPrice 28.xlsm]front!R540C5</stp>
        <tr r="E540" s="1"/>
      </tp>
      <tp t="s">
        <v>AT MATURITY</v>
        <stp/>
        <stp>##V3_BDPV12</stp>
        <stp>FR0011592096 Corp</stp>
        <stp>mty_typ</stp>
        <stp>[AutoPrice 28.xlsm]front!R165C6</stp>
        <tr r="F165" s="1"/>
      </tp>
      <tp t="s">
        <v>FIXED</v>
        <stp/>
        <stp>##V3_BDPV12</stp>
        <stp>XS0305093311 Corp</stp>
        <stp>cpn typ</stp>
        <stp>[AutoPrice 28.xlsm]front!R816C5</stp>
        <tr r="E816" s="1"/>
      </tp>
      <tp t="s">
        <v>FIXED</v>
        <stp/>
        <stp>##V3_BDPV12</stp>
        <stp>XS0794245018 Corp</stp>
        <stp>cpn typ</stp>
        <stp>[AutoPrice 28.xlsm]front!R654C5</stp>
        <tr r="E654" s="1"/>
      </tp>
      <tp t="s">
        <v>FIXED</v>
        <stp/>
        <stp>##V3_BDPV12</stp>
        <stp>XS0836260975 Corp</stp>
        <stp>cpn typ</stp>
        <stp>[AutoPrice 28.xlsm]front!R932C5</stp>
        <tr r="E932" s="1"/>
      </tp>
      <tp t="s">
        <v>AT MATURITY</v>
        <stp/>
        <stp>##V3_BDPV12</stp>
        <stp>XS0127984747 Corp</stp>
        <stp>mty_typ</stp>
        <stp>[AutoPrice 28.xlsm]front!R314C6</stp>
        <tr r="F314" s="1"/>
      </tp>
      <tp t="s">
        <v>AT MATURITY</v>
        <stp/>
        <stp>##V3_BDPV12</stp>
        <stp>XS0367884375 Corp</stp>
        <stp>mty_typ</stp>
        <stp>[AutoPrice 28.xlsm]front!R266C6</stp>
        <tr r="F266" s="1"/>
      </tp>
      <tp t="s">
        <v>25/04/2021</v>
        <stp/>
        <stp>##V3_BDPV12</stp>
        <stp>XS0529414319 Corp</stp>
        <stp>maturity</stp>
        <stp>[AutoPrice 28.xlsm]front!R429C6</stp>
        <tr r="F429" s="1"/>
      </tp>
      <tp t="s">
        <v>18/01/2017</v>
        <stp/>
        <stp>##V3_BDPV12</stp>
        <stp>XS0478931354 Corp</stp>
        <stp>maturity</stp>
        <stp>[AutoPrice 28.xlsm]front!R767C6</stp>
        <tr r="F767" s="1"/>
      </tp>
      <tp t="s">
        <v>PERP/CALL</v>
        <stp/>
        <stp>##V3_BDPV12</stp>
        <stp>XS0295383524 Corp</stp>
        <stp>mty_typ</stp>
        <stp>[AutoPrice 28.xlsm]front!R138C6</stp>
        <tr r="F138" s="1"/>
      </tp>
      <tp t="s">
        <v>FIXED</v>
        <stp/>
        <stp>##V3_BDPV12</stp>
        <stp>XS0758640279 Corp</stp>
        <stp>cpn typ</stp>
        <stp>[AutoPrice 28.xlsm]front!R516C5</stp>
        <tr r="E516" s="1"/>
      </tp>
      <tp t="s">
        <v>FIXED</v>
        <stp/>
        <stp>##V3_BDPV12</stp>
        <stp>XS0764640149 Corp</stp>
        <stp>cpn typ</stp>
        <stp>[AutoPrice 28.xlsm]front!R815C5</stp>
        <tr r="E815" s="1"/>
      </tp>
      <tp t="s">
        <v>16/08/2022</v>
        <stp/>
        <stp>##V3_BDPV12</stp>
        <stp>XS0816704125 Corp</stp>
        <stp>maturity</stp>
        <stp>[AutoPrice 28.xlsm]front!R549C6</stp>
        <tr r="F549" s="1"/>
      </tp>
      <tp t="s">
        <v>AT MATURITY</v>
        <stp/>
        <stp>##V3_BDPV12</stp>
        <stp>XS0789283792 Corp</stp>
        <stp>mty_typ</stp>
        <stp>[AutoPrice 28.xlsm]front!R912C6</stp>
        <tr r="F912" s="1"/>
      </tp>
      <tp t="s">
        <v>19/01/2015</v>
        <stp/>
        <stp>##V3_BDPV12</stp>
        <stp>XS0628597683 Corp</stp>
        <stp>maturity</stp>
        <stp>[AutoPrice 28.xlsm]front!R798C6</stp>
        <tr r="F798" s="1"/>
      </tp>
      <tp t="s">
        <v>24/05/2021</v>
        <stp/>
        <stp>##V3_BDPV12</stp>
        <stp>XS0629937409 Corp</stp>
        <stp>maturity</stp>
        <stp>[AutoPrice 28.xlsm]front!R278C6</stp>
        <tr r="F278" s="1"/>
      </tp>
      <tp t="s">
        <v>FIXED</v>
        <stp/>
        <stp>##V3_BDPV12</stp>
        <stp>FR0011485051 Corp</stp>
        <stp>cpn typ</stp>
        <stp>[AutoPrice 28.xlsm]front!R526C5</stp>
        <tr r="E526" s="1"/>
      </tp>
      <tp t="s">
        <v>FIXED</v>
        <stp/>
        <stp>##V3_BDPV12</stp>
        <stp>XS0844535442 Corp</stp>
        <stp>cpn typ</stp>
        <stp>[AutoPrice 28.xlsm]front!R536C5</stp>
        <tr r="E536" s="1"/>
      </tp>
      <tp t="s">
        <v>30/05/2019</v>
        <stp/>
        <stp>##V3_BDPV12</stp>
        <stp>XS1072613380 Corp</stp>
        <stp>maturity</stp>
        <stp>[AutoPrice 28.xlsm]front!R135C6</stp>
        <tr r="F135" s="1"/>
      </tp>
      <tp t="s">
        <v>AT MATURITY</v>
        <stp/>
        <stp>##V3_BDPV12</stp>
        <stp>XS1045386494 Corp</stp>
        <stp>mty_typ</stp>
        <stp>[AutoPrice 28.xlsm]front!R472C6</stp>
        <tr r="F472" s="1"/>
      </tp>
      <tp t="s">
        <v>AT MATURITY</v>
        <stp/>
        <stp>##V3_BDPV12</stp>
        <stp>XS0843328526 Corp</stp>
        <stp>mty_typ</stp>
        <stp>[AutoPrice 28.xlsm]front!R168C6</stp>
        <tr r="F168" s="1"/>
      </tp>
      <tp t="s">
        <v>15/09/2014</v>
        <stp/>
        <stp>##V3_BDPV12</stp>
        <stp>XS0451641285 Corp</stp>
        <stp>maturity</stp>
        <stp>[AutoPrice 28.xlsm]front!R811C6</stp>
        <tr r="F811" s="1"/>
      </tp>
      <tp t="s">
        <v>14/09/2040</v>
        <stp/>
        <stp>##V3_BDPV12</stp>
        <stp>XS0541620901 Corp</stp>
        <stp>maturity</stp>
        <stp>[AutoPrice 28.xlsm]front!R122C6</stp>
        <tr r="F122" s="1"/>
      </tp>
      <tp t="s">
        <v>AT MATURITY</v>
        <stp/>
        <stp>##V3_BDPV12</stp>
        <stp>XS0995039806 Corp</stp>
        <stp>mty_typ</stp>
        <stp>[AutoPrice 28.xlsm]front!R909C6</stp>
        <tr r="F909" s="1"/>
      </tp>
      <tp t="s">
        <v>FIXED</v>
        <stp/>
        <stp>##V3_BDPV12</stp>
        <stp>FR0011693001 Corp</stp>
        <stp>cpn typ</stp>
        <stp>[AutoPrice 28.xlsm]front!R391C5</stp>
        <tr r="E391" s="1"/>
      </tp>
      <tp t="s">
        <v>AT MATURITY</v>
        <stp/>
        <stp>##V3_BDPV12</stp>
        <stp>XS0787527349 Corp</stp>
        <stp>mty_typ</stp>
        <stp>[AutoPrice 28.xlsm]front!R558C6</stp>
        <tr r="F558" s="1"/>
      </tp>
      <tp t="s">
        <v>FIXED</v>
        <stp/>
        <stp>##V3_BDPV12</stp>
        <stp>XS0949696628 Corp</stp>
        <stp>cpn typ</stp>
        <stp>[AutoPrice 28.xlsm]front!R763C5</stp>
        <tr r="E763" s="1"/>
      </tp>
      <tp t="s">
        <v>FIXED</v>
        <stp/>
        <stp>##V3_BDPV12</stp>
        <stp>XS1030900168 Corp</stp>
        <stp>cpn typ</stp>
        <stp>[AutoPrice 28.xlsm]front!R749C5</stp>
        <tr r="E749" s="1"/>
      </tp>
      <tp t="s">
        <v>FIXED</v>
        <stp/>
        <stp>##V3_BDPV12</stp>
        <stp>XS0494547168 Corp</stp>
        <stp>cpn typ</stp>
        <stp>[AutoPrice 28.xlsm]front!R684C5</stp>
        <tr r="E684" s="1"/>
      </tp>
      <tp t="s">
        <v>AT MATURITY</v>
        <stp/>
        <stp>##V3_BDPV12</stp>
        <stp>XS0365094811 Corp</stp>
        <stp>mty_typ</stp>
        <stp>[AutoPrice 28.xlsm]front!R648C6</stp>
        <tr r="F648" s="1"/>
      </tp>
      <tp t="s">
        <v>22/11/2018</v>
        <stp/>
        <stp>##V3_BDPV12</stp>
        <stp>XS0912992160 Corp</stp>
        <stp>maturity</stp>
        <stp>[AutoPrice 28.xlsm]front!R644C6</stp>
        <tr r="F644" s="1"/>
      </tp>
      <tp t="s">
        <v>24/02/2021</v>
        <stp/>
        <stp>##V3_BDPV12</stp>
        <stp>XS0468425615 Corp</stp>
        <stp>maturity</stp>
        <stp>[AutoPrice 28.xlsm]front!R407C6</stp>
        <tr r="F407" s="1"/>
      </tp>
      <tp t="s">
        <v>17/07/2019</v>
        <stp/>
        <stp>##V3_BDPV12</stp>
        <stp>XS1015212811 Corp</stp>
        <stp>maturity</stp>
        <stp>[AutoPrice 28.xlsm]front!R774C6</stp>
        <tr r="F774" s="1"/>
      </tp>
      <tp t="s">
        <v>15/01/2016</v>
        <stp/>
        <stp>##V3_BDPV12</stp>
        <stp>XS0355666941 Corp</stp>
        <stp>maturity</stp>
        <stp>[AutoPrice 28.xlsm]front!R630C6</stp>
        <tr r="F630" s="1"/>
      </tp>
      <tp t="s">
        <v>FIXED</v>
        <stp/>
        <stp>##V3_BDPV12</stp>
        <stp>FR0010893396 Corp</stp>
        <stp>cpn typ</stp>
        <stp>[AutoPrice 28.xlsm]front!R446C5</stp>
        <tr r="E446" s="1"/>
      </tp>
      <tp t="s">
        <v>05/09/2016</v>
        <stp/>
        <stp>##V3_BDPV12</stp>
        <stp>XS0968315019 Corp</stp>
        <stp>maturity</stp>
        <stp>[AutoPrice 28.xlsm]front!R765C6</stp>
        <tr r="F765" s="1"/>
      </tp>
      <tp t="s">
        <v>AT MATURITY</v>
        <stp/>
        <stp>##V3_BDPV12</stp>
        <stp>XS0969368934 Corp</stp>
        <stp>mty_typ</stp>
        <stp>[AutoPrice 28.xlsm]front!R469C6</stp>
        <tr r="F469" s="1"/>
      </tp>
      <tp t="s">
        <v>FIXED</v>
        <stp/>
        <stp>##V3_BDPV12</stp>
        <stp>XS0752092311 Corp</stp>
        <stp>cpn typ</stp>
        <stp>[AutoPrice 28.xlsm]front!R636C5</stp>
        <tr r="E636" s="1"/>
      </tp>
      <tp t="s">
        <v>VARIABLE</v>
        <stp/>
        <stp>##V3_BDPV12</stp>
        <stp>XS0608392550 Corp</stp>
        <stp>cpn typ</stp>
        <stp>[AutoPrice 28.xlsm]front!R131C5</stp>
        <tr r="E131" s="1"/>
      </tp>
      <tp t="s">
        <v>28/09/2021</v>
        <stp/>
        <stp>##V3_BDPV12</stp>
        <stp>XS1040506112 Corp</stp>
        <stp>maturity</stp>
        <stp>[AutoPrice 28.xlsm]front!R226C6</stp>
        <tr r="F226" s="1"/>
      </tp>
      <tp t="s">
        <v>13/03/2017</v>
        <stp/>
        <stp>##V3_BDPV12</stp>
        <stp>XS0756457833 Corp</stp>
        <stp>maturity</stp>
        <stp>[AutoPrice 28.xlsm]front!R825C6</stp>
        <tr r="F825" s="1"/>
      </tp>
      <tp t="s">
        <v>01/06/2021</v>
        <stp/>
        <stp>##V3_BDPV12</stp>
        <stp>XS0632241112 Corp</stp>
        <stp>maturity</stp>
        <stp>[AutoPrice 28.xlsm]front!R464C6</stp>
        <tr r="F464" s="1"/>
      </tp>
      <tp t="s">
        <v>AT MATURITY</v>
        <stp/>
        <stp>##V3_BDPV12</stp>
        <stp>XS0862941506 Corp</stp>
        <stp>mty_typ</stp>
        <stp>[AutoPrice 28.xlsm]front!R480C6</stp>
        <tr r="F480" s="1"/>
      </tp>
      <tp t="s">
        <v>AT MATURITY</v>
        <stp/>
        <stp>##V3_BDPV12</stp>
        <stp>XS0801954867 Corp</stp>
        <stp>mty_typ</stp>
        <stp>[AutoPrice 28.xlsm]front!R986C6</stp>
        <tr r="F986" s="1"/>
      </tp>
      <tp t="s">
        <v>FIXED</v>
        <stp/>
        <stp>##V3_BDPV12</stp>
        <stp>BE6000480606 Corp</stp>
        <stp>cpn typ</stp>
        <stp>[AutoPrice 28.xlsm]front!R215C5</stp>
        <tr r="E215" s="1"/>
      </tp>
      <tp t="s">
        <v>24/06/2015</v>
        <stp/>
        <stp>##V3_BDPV12</stp>
        <stp>XS0640796032 Corp</stp>
        <stp>maturity</stp>
        <stp>[AutoPrice 28.xlsm]front!R829C6</stp>
        <tr r="F829" s="1"/>
      </tp>
      <tp t="s">
        <v>21/11/2022</v>
        <stp/>
        <stp>##V3_BDPV12</stp>
        <stp>XS0855167523 Corp</stp>
        <stp>maturity</stp>
        <stp>[AutoPrice 28.xlsm]front!R999C6</stp>
        <tr r="F999" s="1"/>
      </tp>
      <tp t="s">
        <v>AT MATURITY</v>
        <stp/>
        <stp>##V3_BDPV12</stp>
        <stp>XS0760245539 Corp</stp>
        <stp>mty_typ</stp>
        <stp>[AutoPrice 28.xlsm]front!R868C6</stp>
        <tr r="F868" s="1"/>
      </tp>
      <tp t="s">
        <v>FIXED</v>
        <stp/>
        <stp>##V3_BDPV12</stp>
        <stp>XS0541787783 Corp</stp>
        <stp>cpn typ</stp>
        <stp>[AutoPrice 28.xlsm]front!R348C5</stp>
        <tr r="E348" s="1"/>
      </tp>
      <tp t="s">
        <v>FIXED</v>
        <stp/>
        <stp>##V3_BDPV12</stp>
        <stp>XS0790015548 Corp</stp>
        <stp>cpn typ</stp>
        <stp>[AutoPrice 28.xlsm]front!R993C5</stp>
        <tr r="E993" s="1"/>
      </tp>
      <tp t="s">
        <v>FIXED</v>
        <stp/>
        <stp>##V3_BDPV12</stp>
        <stp>XS1068765418 Corp</stp>
        <stp>cpn typ</stp>
        <stp>[AutoPrice 28.xlsm]front!R660C5</stp>
        <tr r="E660" s="1"/>
      </tp>
      <tp t="s">
        <v>FLOATING</v>
        <stp/>
        <stp>##V3_BDPV12</stp>
        <stp>XS0938372660 Corp</stp>
        <stp>cpn typ</stp>
        <stp>[AutoPrice 28.xlsm]front!R762C5</stp>
        <tr r="E762" s="1"/>
      </tp>
      <tp t="s">
        <v>AT MATURITY</v>
        <stp/>
        <stp>##V3_BDPV12</stp>
        <stp>XS0540187894 Corp</stp>
        <stp>mty_typ</stp>
        <stp>[AutoPrice 28.xlsm]front!R691C6</stp>
        <tr r="F691" s="1"/>
      </tp>
      <tp t="s">
        <v>FIXED</v>
        <stp/>
        <stp>##V3_BDPV12</stp>
        <stp>FR0010758888 Corp</stp>
        <stp>cpn typ</stp>
        <stp>[AutoPrice 28.xlsm]front!R238C5</stp>
        <tr r="E238" s="1"/>
      </tp>
      <tp t="s">
        <v>19/05/2016</v>
        <stp/>
        <stp>##V3_BDPV12</stp>
        <stp>XS0857214968 Corp</stp>
        <stp>maturity</stp>
        <stp>[AutoPrice 28.xlsm]front!R955C6</stp>
        <tr r="F955" s="1"/>
      </tp>
      <tp t="s">
        <v>09/10/2023</v>
        <stp/>
        <stp>##V3_BDPV12</stp>
        <stp>XS0977496636 Corp</stp>
        <stp>maturity</stp>
        <stp>[AutoPrice 28.xlsm]front!R482C6</stp>
        <tr r="F482" s="1"/>
      </tp>
      <tp t="s">
        <v>AT MATURITY</v>
        <stp/>
        <stp>##V3_BDPV12</stp>
        <stp>XS0826313990 Corp</stp>
        <stp>mty_typ</stp>
        <stp>[AutoPrice 28.xlsm]front!R323C6</stp>
        <tr r="F323" s="1"/>
      </tp>
      <tp t="s">
        <v>15/09/2015</v>
        <stp/>
        <stp>##V3_BDPV12</stp>
        <stp>XS0794238583 Corp</stp>
        <stp>maturity</stp>
        <stp>[AutoPrice 28.xlsm]front!R883C6</stp>
        <tr r="F883" s="1"/>
      </tp>
      <tp t="s">
        <v>FIXED</v>
        <stp/>
        <stp>##V3_BDPV12</stp>
        <stp>XS0675221419 Corp</stp>
        <stp>cpn typ</stp>
        <stp>[AutoPrice 28.xlsm]front!R174C5</stp>
        <tr r="E174" s="1"/>
      </tp>
      <tp t="s">
        <v>25/01/2021</v>
        <stp/>
        <stp>##V3_BDPV12</stp>
        <stp>XS1020952435 Corp</stp>
        <stp>maturity</stp>
        <stp>[AutoPrice 28.xlsm]front!R714C6</stp>
        <tr r="F714" s="1"/>
      </tp>
      <tp t="s">
        <v>AT MATURITY</v>
        <stp/>
        <stp>##V3_BDPV12</stp>
        <stp>XS0412842428 Corp</stp>
        <stp>mty_typ</stp>
        <stp>[AutoPrice 28.xlsm]front!R313C6</stp>
        <tr r="F313" s="1"/>
      </tp>
      <tp t="s">
        <v>04/07/2023</v>
        <stp/>
        <stp>##V3_BDPV12</stp>
        <stp>XS0950055359 Corp</stp>
        <stp>maturity</stp>
        <stp>[AutoPrice 28.xlsm]front!R721C6</stp>
        <tr r="F721" s="1"/>
      </tp>
      <tp t="s">
        <v>AT MATURITY</v>
        <stp/>
        <stp>##V3_BDPV12</stp>
        <stp>XS0856032213 Corp</stp>
        <stp>mty_typ</stp>
        <stp>[AutoPrice 28.xlsm]front!R468C6</stp>
        <tr r="F468" s="1"/>
      </tp>
      <tp t="s">
        <v>10/11/2015</v>
        <stp/>
        <stp>##V3_BDPV12</stp>
        <stp>XS0557635777 Corp</stp>
        <stp>maturity</stp>
        <stp>[AutoPrice 28.xlsm]front!R515C6</stp>
        <tr r="F515" s="1"/>
      </tp>
      <tp t="s">
        <v>07/12/2020</v>
        <stp/>
        <stp>##V3_BDPV12</stp>
        <stp>XS0237323943 Corp</stp>
        <stp>maturity</stp>
        <stp>[AutoPrice 28.xlsm]front!R547C6</stp>
        <tr r="F547" s="1"/>
      </tp>
      <tp t="s">
        <v>17/10/2016</v>
        <stp/>
        <stp>##V3_BDPV12</stp>
        <stp>XS0805410239 Corp</stp>
        <stp>maturity</stp>
        <stp>[AutoPrice 28.xlsm]front!R814C6</stp>
        <tr r="F814" s="1"/>
      </tp>
      <tp t="s">
        <v>20/01/2020</v>
        <stp/>
        <stp>##V3_BDPV12</stp>
        <stp>XS0842214818 Corp</stp>
        <stp>maturity</stp>
        <stp>[AutoPrice 28.xlsm]front!R695C6</stp>
        <tr r="F695" s="1"/>
      </tp>
      <tp t="s">
        <v>01/12/2016</v>
        <stp/>
        <stp>##V3_BDPV12</stp>
        <stp>FR0010830042 Corp</stp>
        <stp>maturity</stp>
        <stp>[AutoPrice 28.xlsm]front!R735C6</stp>
        <tr r="F735" s="1"/>
      </tp>
      <tp t="s">
        <v>18/07/2017</v>
        <stp/>
        <stp>##V3_BDPV12</stp>
        <stp>FR0010500744 Corp</stp>
        <stp>maturity</stp>
        <stp>[AutoPrice 28.xlsm]front!R920C6</stp>
        <tr r="F920" s="1"/>
      </tp>
      <tp t="s">
        <v>01/02/2016</v>
        <stp/>
        <stp>##V3_BDPV12</stp>
        <stp>FR0011261890 Corp</stp>
        <stp>maturity</stp>
        <stp>[AutoPrice 28.xlsm]front!R282C6</stp>
        <tr r="F282" s="1"/>
      </tp>
      <tp>
        <v>166.23000757089821</v>
        <stp/>
        <stp>##V3_BDPV12</stp>
        <stp>DE000A1R08U3 @bgn  Corp</stp>
        <stp>asset_swap_spd_mid</stp>
        <stp>[AutoPrice 28.xlsm]front!R1022C40</stp>
        <tr r="AN1022" s="1"/>
      </tp>
      <tp t="s">
        <v>20/05/2021</v>
        <stp/>
        <stp>##V3_BDPV12</stp>
        <stp>FR0011912872 Corp</stp>
        <stp>maturity</stp>
        <stp>[AutoPrice 28.xlsm]front!R507C6</stp>
        <tr r="F507" s="1"/>
      </tp>
      <tp t="s">
        <v>06/04/2018</v>
        <stp/>
        <stp>##V3_BDPV12</stp>
        <stp>FR0011033232 Corp</stp>
        <stp>maturity</stp>
        <stp>[AutoPrice 28.xlsm]front!R525C6</stp>
        <tr r="F525" s="1"/>
      </tp>
      <tp t="s">
        <v>19/09/2033</v>
        <stp/>
        <stp>##V3_BDPV12</stp>
        <stp>FR0010014845 Corp</stp>
        <stp>maturity</stp>
        <stp>[AutoPrice 28.xlsm]front!R840C6</stp>
        <tr r="F840" s="1"/>
      </tp>
      <tp t="s">
        <v>04/11/2016</v>
        <stp/>
        <stp>##V3_BDPV12</stp>
        <stp>FR0010815472 Corp</stp>
        <stp>maturity</stp>
        <stp>[AutoPrice 28.xlsm]front!R567C6</stp>
        <tr r="F567" s="1"/>
      </tp>
      <tp t="s">
        <v>13/11/2020</v>
        <stp/>
        <stp>##V3_BDPV12</stp>
        <stp>FR0011625441 Corp</stp>
        <stp>maturity</stp>
        <stp>[AutoPrice 28.xlsm]front!R527C6</stp>
        <tr r="F527" s="1"/>
      </tp>
      <tp t="s">
        <v>24/01/2033</v>
        <stp/>
        <stp>##V3_BDPV12</stp>
        <stp>BE6248644013 Corp</stp>
        <stp>maturity</stp>
        <stp>[AutoPrice 28.xlsm]front!R381C6</stp>
        <tr r="F381" s="1"/>
      </tp>
      <tp>
        <v>8.1956027520561747</v>
        <stp/>
        <stp>##V3_BDPV12</stp>
        <stp>DE000A1R07P5 @bgn  Corp</stp>
        <stp>risk_mid</stp>
        <stp>[AutoPrice 28.xlsm]front!R996C36</stp>
        <tr r="AJ996" s="1"/>
      </tp>
      <tp t="s">
        <v>04/01/2021</v>
        <stp/>
        <stp>##V3_BDPV12</stp>
        <stp>BE0002442177 Corp</stp>
        <stp>maturity</stp>
        <stp>[AutoPrice 28.xlsm]front!R217C6</stp>
        <tr r="F217" s="1"/>
      </tp>
      <tp t="s">
        <v>17/05/2021</v>
        <stp/>
        <stp>##V3_BDPV12</stp>
        <stp>FR0011048966 Corp</stp>
        <stp>maturity</stp>
        <stp>[AutoPrice 28.xlsm]front!R326C6</stp>
        <tr r="F326" s="1"/>
      </tp>
      <tp>
        <v>2</v>
        <stp/>
        <stp>##V3_BDPV12</stp>
        <stp>DE000A1R0XG3 Corp</stp>
        <stp>cpn</stp>
        <stp>[AutoPrice 28.xlsm]front!R935C5</stp>
        <tr r="E935" s="1"/>
      </tp>
    </main>
    <main first="connect.rtdsub">
      <tp t="s">
        <v xml:space="preserve">RENAUL 4 16 Mar </v>
        <stp/>
        <stp>EBOND_LDN|10159827</stp>
        <stp>DSPLY_NAME</stp>
        <stp>RMDS</stp>
        <stp/>
        <stp/>
        <tr r="AQ852" s="1"/>
      </tp>
      <tp t="s">
        <v>HOTGR 3 7/8 20 M</v>
        <stp/>
        <stp>EBOND_LDN|17309832</stp>
        <stp>DSPLY_NAME</stp>
        <stp>RMDS</stp>
        <stp/>
        <stp/>
        <tr r="AQ1102" s="1"/>
      </tp>
      <tp t="s">
        <v xml:space="preserve">GLENLN 2 3/8 19 </v>
        <stp/>
        <stp>EBOND_LDN|16079655</stp>
        <stp>DSPLY_NAME</stp>
        <stp>RMDS</stp>
        <stp/>
        <stp/>
        <tr r="AQ959" s="1"/>
      </tp>
      <tp t="s">
        <v xml:space="preserve">BERTEL 2 5/8 02 </v>
        <stp/>
        <stp>EBOND_LDN|14859447</stp>
        <stp>DSPLY_NAME</stp>
        <stp>RMDS</stp>
        <stp/>
        <stp/>
        <tr r="AQ599" s="1"/>
      </tp>
      <tp t="s">
        <v xml:space="preserve">TOYOTA 1 1/4 01 </v>
        <stp/>
        <stp>EBOND_LDN|16709272</stp>
        <stp>DSPLY_NAME</stp>
        <stp>RMDS</stp>
        <stp/>
        <stp/>
        <tr r="AQ873" s="1"/>
      </tp>
      <tp t="s">
        <v>T 3 1/2 17 Dec 2</v>
        <stp/>
        <stp>EBOND_LDN|19948096</stp>
        <stp>DSPLY_NAME</stp>
        <stp>RMDS</stp>
        <stp/>
        <stp/>
        <tr r="AQ682" s="1"/>
      </tp>
      <tp t="s">
        <v>BMW 2 04 Sep 202</v>
        <stp/>
        <stp>EBOND_LDN|19078385</stp>
        <stp>DSPLY_NAME</stp>
        <stp>RMDS</stp>
        <stp/>
        <stp/>
        <tr r="AQ775" s="1"/>
      </tp>
      <tp t="s">
        <v>VIEFP 4.45 29 Ja</v>
        <stp/>
        <stp>EBOND_LDN|16558967</stp>
        <stp>DSPLY_NAME</stp>
        <stp>RMDS</stp>
        <stp/>
        <stp/>
        <tr r="AQ1265" s="1"/>
      </tp>
      <tp t="s">
        <v>DAIGR 1 08 Jul 2</v>
        <stp/>
        <stp>EBOND_LDN|17138601</stp>
        <stp>DSPLY_NAME</stp>
        <stp>RMDS</stp>
        <stp/>
        <stp/>
        <tr r="AQ784" s="1"/>
      </tp>
      <tp t="s">
        <v xml:space="preserve">OTTOGR 3 3/4 17 </v>
        <stp/>
        <stp>EBOND_LDN|19228840</stp>
        <stp>DSPLY_NAME</stp>
        <stp>RMDS</stp>
        <stp/>
        <stp/>
        <tr r="AQ543" s="1"/>
      </tp>
      <tp t="s">
        <v>BNFP 2 1/2 29 Se</v>
        <stp/>
        <stp>EBOND_LDN|11818033</stp>
        <stp>DSPLY_NAME</stp>
        <stp>RMDS</stp>
        <stp/>
        <stp/>
        <tr r="AQ413" s="1"/>
      </tp>
      <tp t="s">
        <v xml:space="preserve">TELEFO 2.736 29 </v>
        <stp/>
        <stp>EBOND_LDN|17938581</stp>
        <stp>DSPLY_NAME</stp>
        <stp>RMDS</stp>
        <stp/>
        <stp/>
        <tr r="AQ693" s="1"/>
      </tp>
      <tp t="s">
        <v>DAIGR 2 3/8 12 S</v>
        <stp/>
        <stp>EBOND_LDN|15318123</stp>
        <stp>DSPLY_NAME</stp>
        <stp>RMDS</stp>
        <stp/>
        <stp/>
        <tr r="AQ795" s="1"/>
      </tp>
      <tp t="s">
        <v>ORAFP 3 15 Jun 2</v>
        <stp/>
        <stp>EBOND_LDN|14438101</stp>
        <stp>DSPLY_NAME</stp>
        <stp>RMDS</stp>
        <stp/>
        <stp/>
        <tr r="AQ654" s="1"/>
      </tp>
    </main>
    <main first="bloomberg.rtd">
      <tp t="s">
        <v>07:01:23</v>
        <stp/>
        <stp>##V3_BDPV12</stp>
        <stp>BE0002189554 @bgn Corp</stp>
        <stp>LAST_UPDATE</stp>
        <stp>[AutoPrice 28.xlsm]front!R475C15</stp>
        <tr r="O475" s="1"/>
      </tp>
    </main>
    <main first="connect.rtdsub">
      <tp t="s">
        <v>ULFP 2 1/2 26 Fe</v>
        <stp/>
        <stp>EBOND_LDN|21108822</stp>
        <stp>DSPLY_NAME</stp>
        <stp>RMDS</stp>
        <stp/>
        <stp/>
        <tr r="AQ1136" s="1"/>
      </tp>
      <tp t="s">
        <v xml:space="preserve">RDSALN 1 5/8 24 </v>
        <stp/>
        <stp>EBOND_LDN|21148546</stp>
        <stp>DSPLY_NAME</stp>
        <stp>RMDS</stp>
        <stp/>
        <stp/>
        <tr r="AQ310" s="1"/>
      </tp>
      <tp t="s">
        <v>DGELN 2 3/8 20 M</v>
        <stp/>
        <stp>EBOND_LDN|21239291</stp>
        <stp>DSPLY_NAME</stp>
        <stp>RMDS</stp>
        <stp/>
        <stp/>
        <tr r="AQ477" s="1"/>
      </tp>
      <tp t="s">
        <v>ABIBB 1.95 30 Se</v>
        <stp/>
        <stp>EBOND_LDN|21159597</stp>
        <stp>DSPLY_NAME</stp>
        <stp>RMDS</stp>
        <stp/>
        <stp/>
        <tr r="AQ378" s="1"/>
      </tp>
    </main>
    <main first="bloomberg.rtd">
      <tp t="s">
        <v>#N/A Real Time</v>
        <stp/>
        <stp>##V3_BDPV12</stp>
        <stp>US87938WAC73 @CBKG Corp</stp>
        <stp>ask</stp>
        <stp>[AutoPrice 28.xlsm]front!R700C13</stp>
        <tr r="M700" s="1"/>
      </tp>
    </main>
    <main first="connect.rtdsub">
      <tp t="s">
        <v xml:space="preserve">VW 2 1/8 30 Mar </v>
        <stp/>
        <stp>EBOND_LDN|13721900</stp>
        <stp>DSPLY_NAME</stp>
        <stp>RMDS</stp>
        <stp/>
        <stp/>
        <tr r="AQ890" s="1"/>
      </tp>
      <tp t="s">
        <v>HELLA 2 3/8 24 J</v>
        <stp/>
        <stp>EBOND_LDN|16641996</stp>
        <stp>DSPLY_NAME</stp>
        <stp>RMDS</stp>
        <stp/>
        <stp/>
        <tr r="AQ1096" s="1"/>
      </tp>
      <tp t="s">
        <v>#Stale</v>
        <stp/>
        <stp>EBOND_LDN|21172355</stp>
        <stp>DSPLY_NAME</stp>
        <stp>RMDS</stp>
        <stp/>
        <stp/>
        <tr r="AQ260" s="1"/>
      </tp>
      <tp t="s">
        <v>ENIIM 3 1/4 10 J</v>
        <stp/>
        <stp>EBOND_LDN|18470135</stp>
        <stp>DSPLY_NAME</stp>
        <stp>RMDS</stp>
        <stp/>
        <stp/>
        <tr r="AQ1163" s="1"/>
      </tp>
      <tp t="s">
        <v xml:space="preserve">DAIGAG 4 5/8 08 </v>
        <stp/>
        <stp>EBOND_LDN|21173515</stp>
        <stp>DSPLY_NAME</stp>
        <stp>RMDS</stp>
        <stp/>
        <stp/>
        <tr r="AQ1229" s="1"/>
      </tp>
      <tp t="s">
        <v>SDFGR 3 20 Jun 2</v>
        <stp/>
        <stp>EBOND_LDN|14450267</stp>
        <stp>DSPLY_NAME</stp>
        <stp>RMDS</stp>
        <stp/>
        <stp/>
        <tr r="AQ1013" s="1"/>
      </tp>
    </main>
    <main first="bloomberg.rtd">
      <tp>
        <v>105.992</v>
        <stp/>
        <stp>##V3_BDPV12</stp>
        <stp>DE000A1TM5X8 @CBKG Corp</stp>
        <stp>bid</stp>
        <stp>[AutoPrice 28.xlsm]front!R1102C12</stp>
        <tr r="L1102" s="1"/>
      </tp>
    </main>
    <main first="connect.rtdsub">
      <tp t="s">
        <v>UCBBB 3 3/4 27 M</v>
        <stp/>
        <stp>EBOND_LDN|17233921</stp>
        <stp>DSPLY_NAME</stp>
        <stp>RMDS</stp>
        <stp/>
        <stp/>
        <tr r="AQ216" s="1"/>
      </tp>
      <tp t="s">
        <v>MSFT 2 5/8 02 Ma</v>
        <stp/>
        <stp>EBOND_LDN|17733741</stp>
        <stp>DSPLY_NAME</stp>
        <stp>RMDS</stp>
        <stp/>
        <stp/>
        <tr r="AQ643" s="1"/>
      </tp>
      <tp t="s">
        <v>LINGR 1 7/8 22 M</v>
        <stp/>
        <stp>EBOND_LDN|21240726</stp>
        <stp>DSPLY_NAME</stp>
        <stp>RMDS</stp>
        <stp/>
        <stp/>
        <tr r="AQ997" s="1"/>
      </tp>
      <tp t="s">
        <v>MET 2 3/8 11 Jan</v>
        <stp/>
        <stp>EBOND_LDN|16523150</stp>
        <stp>DSPLY_NAME</stp>
        <stp>RMDS</stp>
        <stp/>
        <stp/>
        <tr r="AQ74" s="1"/>
      </tp>
      <tp t="s">
        <v xml:space="preserve">ENELIM 4 1/8 12 </v>
        <stp/>
        <stp>EBOND_LDN|10842136</stp>
        <stp>DSPLY_NAME</stp>
        <stp>RMDS</stp>
        <stp/>
        <stp/>
        <tr r="AQ1146" s="1"/>
      </tp>
      <tp t="s">
        <v>IBESM 5 3/4 27 F</v>
        <stp/>
        <stp>EBOND_LDN|17062554</stp>
        <stp>DSPLY_NAME</stp>
        <stp>RMDS</stp>
        <stp/>
        <stp/>
        <tr r="AQ1244" s="1"/>
      </tp>
      <tp t="s">
        <v>LINGR 1 3/4 17 S</v>
        <stp/>
        <stp>EBOND_LDN|15332331</stp>
        <stp>DSPLY_NAME</stp>
        <stp>RMDS</stp>
        <stp/>
        <stp/>
        <tr r="AQ994" s="1"/>
      </tp>
      <tp t="s">
        <v>SANFP 1 14 Nov 2</v>
        <stp/>
        <stp>EBOND_LDN|16002042</stp>
        <stp>DSPLY_NAME</stp>
        <stp>RMDS</stp>
        <stp/>
        <stp/>
        <tr r="AQ207" s="1"/>
      </tp>
      <tp t="s">
        <v xml:space="preserve">AUCHAN 2 1/4 06 </v>
        <stp/>
        <stp>EBOND_LDN|17452027</stp>
        <stp>DSPLY_NAME</stp>
        <stp>RMDS</stp>
        <stp/>
        <stp/>
        <tr r="AQ400" s="1"/>
      </tp>
    </main>
    <main first="bloomberg.rtd">
      <tp>
        <v>112.02</v>
        <stp/>
        <stp>##V3_BDPV12</stp>
        <stp>AT0000A12GN0 @CBKG Corp</stp>
        <stp>ask</stp>
        <stp>[AutoPrice 28.xlsm]front!R149C13</stp>
        <tr r="M149" s="1"/>
      </tp>
      <tp>
        <v>99.95</v>
        <stp/>
        <stp>##V3_BDPV12</stp>
        <stp>DE000A0Z12Y2 @CBKG Corp</stp>
        <stp>bid</stp>
        <stp>[AutoPrice 28.xlsm]front!R1018C12</stp>
        <tr r="L1018" s="1"/>
      </tp>
    </main>
    <main first="connect.rtdsub">
      <tp t="s">
        <v>ALOFP 3 08 Jul 2</v>
        <stp/>
        <stp>EBOND_LDN|18455317</stp>
        <stp>DSPLY_NAME</stp>
        <stp>RMDS</stp>
        <stp/>
        <stp/>
        <tr r="AQ1048" s="1"/>
      </tp>
      <tp t="s">
        <v xml:space="preserve">VGASDE 3 1/8 10 </v>
        <stp/>
        <stp>EBOND_LDN|18455487</stp>
        <stp>DSPLY_NAME</stp>
        <stp>RMDS</stp>
        <stp/>
        <stp/>
        <tr r="AQ360" s="1"/>
      </tp>
      <tp t="s">
        <v>ROLLS 2 1/8 18 J</v>
        <stp/>
        <stp>EBOND_LDN|18235601</stp>
        <stp>DSPLY_NAME</stp>
        <stp>RMDS</stp>
        <stp/>
        <stp/>
        <tr r="AQ1111" s="1"/>
      </tp>
      <tp t="s">
        <v xml:space="preserve">TELEFO 4.967 03 </v>
        <stp/>
        <stp>EBOND_LDN|12065314</stp>
        <stp>DSPLY_NAME</stp>
        <stp>RMDS</stp>
        <stp/>
        <stp/>
        <tr r="AQ687" s="1"/>
      </tp>
      <tp t="s">
        <v>ENIIM 3 3/4 27 J</v>
        <stp/>
        <stp>EBOND_LDN|14525520</stp>
        <stp>DSPLY_NAME</stp>
        <stp>RMDS</stp>
        <stp/>
        <stp/>
        <tr r="AQ1158" s="1"/>
      </tp>
      <tp t="s">
        <v xml:space="preserve">HEIANA 2 06 Apr </v>
        <stp/>
        <stp>EBOND_LDN|17435311</stp>
        <stp>DSPLY_NAME</stp>
        <stp>RMDS</stp>
        <stp/>
        <stp/>
        <tr r="AQ493" s="1"/>
      </tp>
      <tp t="s">
        <v>EDF 5 22 Jan 204</v>
        <stp/>
        <stp>EBOND_LDN|21067934</stp>
        <stp>DSPLY_NAME</stp>
        <stp>RMDS</stp>
        <stp/>
        <stp/>
        <tr r="AQ1232" s="1"/>
      </tp>
      <tp t="s">
        <v xml:space="preserve">PEUGOT 4 24 Jun </v>
        <stp/>
        <stp>EBOND_LDN|10724820</stp>
        <stp>DSPLY_NAME</stp>
        <stp>RMDS</stp>
        <stp/>
        <stp/>
        <tr r="AQ829" s="1"/>
      </tp>
      <tp t="s">
        <v>SANFP 2 1/2 14 N</v>
        <stp/>
        <stp>EBOND_LDN|19964154</stp>
        <stp>DSPLY_NAME</stp>
        <stp>RMDS</stp>
        <stp/>
        <stp/>
        <tr r="AQ210" s="1"/>
      </tp>
      <tp t="s">
        <v>STLNO 2 7/8 10 S</v>
        <stp/>
        <stp>EBOND_LDN|19154487</stp>
        <stp>DSPLY_NAME</stp>
        <stp>RMDS</stp>
        <stp/>
        <stp/>
        <tr r="AQ335" s="1"/>
      </tp>
      <tp t="s">
        <v xml:space="preserve">VW 1 3/4 21 Aug </v>
        <stp/>
        <stp>EBOND_LDN|18944716</stp>
        <stp>DSPLY_NAME</stp>
        <stp>RMDS</stp>
        <stp/>
        <stp/>
        <tr r="AQ892" s="1"/>
      </tp>
      <tp t="s">
        <v>GE 2 27 Feb 2015</v>
        <stp/>
        <stp>EBOND_LDN|13404382</stp>
        <stp>DSPLY_NAME</stp>
        <stp>RMDS</stp>
        <stp/>
        <stp/>
        <tr r="AQ11" s="1"/>
      </tp>
      <tp t="s">
        <v>AALLN 2 7/8 20 N</v>
        <stp/>
        <stp>EBOND_LDN|20027120</stp>
        <stp>DSPLY_NAME</stp>
        <stp>RMDS</stp>
        <stp/>
        <stp/>
        <tr r="AQ913" s="1"/>
      </tp>
      <tp t="s">
        <v>ENBW 3 5/8 02 Ap</v>
        <stp/>
        <stp>EBOND_LDN|21137091</stp>
        <stp>DSPLY_NAME</stp>
        <stp>RMDS</stp>
        <stp/>
        <stp/>
        <tr r="AQ1238" s="1"/>
      </tp>
      <tp t="s">
        <v>AIRFP 2 3/8 02 A</v>
        <stp/>
        <stp>EBOND_LDN|21157327</stp>
        <stp>DSPLY_NAME</stp>
        <stp>RMDS</stp>
        <stp/>
        <stp/>
        <tr r="AQ1040" s="1"/>
      </tp>
      <tp t="s">
        <v xml:space="preserve">GLENLN 3 3/4 01 </v>
        <stp/>
        <stp>EBOND_LDN|21157317</stp>
        <stp>DSPLY_NAME</stp>
        <stp>RMDS</stp>
        <stp/>
        <stp/>
        <tr r="AQ962" s="1"/>
      </tp>
      <tp t="s">
        <v>LGFP 5 7/8 09 Ju</v>
        <stp/>
        <stp>EBOND_LDN|14657847</stp>
        <stp>DSPLY_NAME</stp>
        <stp>RMDS</stp>
        <stp/>
        <stp/>
        <tr r="AQ986" s="1"/>
      </tp>
      <tp t="s">
        <v xml:space="preserve">SCMNVX 2 30 Sep </v>
        <stp/>
        <stp>EBOND_LDN|19327810</stp>
        <stp>DSPLY_NAME</stp>
        <stp>RMDS</stp>
        <stp/>
        <stp/>
        <tr r="AQ664" s="1"/>
      </tp>
      <tp t="s">
        <v>PG 2 05 Nov 2021</v>
        <stp/>
        <stp>EBOND_LDN|19857887</stp>
        <stp>DSPLY_NAME</stp>
        <stp>RMDS</stp>
        <stp/>
        <stp/>
        <tr r="AQ548" s="1"/>
      </tp>
      <tp t="s">
        <v>SIEGR 0 3/8 10 S</v>
        <stp/>
        <stp>EBOND_LDN|15277465</stp>
        <stp>DSPLY_NAME</stp>
        <stp>RMDS</stp>
        <stp/>
        <stp/>
        <tr r="AQ672" s="1"/>
      </tp>
      <tp t="s">
        <v>DAIGR 2 3/8 08 M</v>
        <stp/>
        <stp>EBOND_LDN|17137531</stp>
        <stp>DSPLY_NAME</stp>
        <stp>RMDS</stp>
        <stp/>
        <stp/>
        <tr r="AQ796" s="1"/>
      </tp>
      <tp t="s">
        <v xml:space="preserve">HANRUE 5 30 Jun </v>
        <stp/>
        <stp>EBOND_LDN|16057257</stp>
        <stp>DSPLY_NAME</stp>
        <stp>RMDS</stp>
        <stp/>
        <stp/>
        <tr r="AQ123" s="1"/>
      </tp>
      <tp t="s">
        <v>ATLIM 3 5/8 30 N</v>
        <stp/>
        <stp>EBOND_LDN|16217033</stp>
        <stp>DSPLY_NAME</stp>
        <stp>RMDS</stp>
        <stp/>
        <stp/>
        <tr r="AQ1056" s="1"/>
      </tp>
      <tp t="s">
        <v xml:space="preserve">LINHLD 3 7/8 28 </v>
        <stp/>
        <stp>EBOND_LDN|20145876</stp>
        <stp>DSPLY_NAME</stp>
        <stp>RMDS</stp>
        <stp/>
        <stp/>
        <tr r="AQ295" s="1"/>
      </tp>
    </main>
    <main first="bloomberg.rtd">
      <tp>
        <v>4.25</v>
        <stp/>
        <stp>##V3_BDPV12</stp>
        <stp>XS0491042353 Corp</stp>
        <stp>cpn</stp>
        <stp>[AutoPrice 28.xlsm]front!R22C5</stp>
        <tr r="E22" s="1"/>
      </tp>
      <tp>
        <v>2.375</v>
        <stp/>
        <stp>##V3_BDPV12</stp>
        <stp>XS0873665706 Corp</stp>
        <stp>cpn</stp>
        <stp>[AutoPrice 28.xlsm]front!R74C5</stp>
        <tr r="E74" s="1"/>
      </tp>
      <tp>
        <v>5.5</v>
        <stp/>
        <stp>##V3_BDPV12</stp>
        <stp>XS0857872500 Corp</stp>
        <stp>cpn</stp>
        <stp>[AutoPrice 28.xlsm]front!R92C5</stp>
        <tr r="E92" s="1"/>
      </tp>
      <tp>
        <v>4.5</v>
        <stp/>
        <stp>##V3_BDPV12</stp>
        <stp>XS0201168894 Corp</stp>
        <stp>cpn</stp>
        <stp>[AutoPrice 28.xlsm]front!R79C5</stp>
        <tr r="E79" s="1"/>
      </tp>
      <tp>
        <v>109.73</v>
        <stp/>
        <stp>##V3_BDPV12</stp>
        <stp>DE000A1MA9X1 @CBKG Corp</stp>
        <stp>bid</stp>
        <stp>[AutoPrice 28.xlsm]front!R1100C12</stp>
        <tr r="L1100" s="1"/>
      </tp>
      <tp>
        <v>5.625</v>
        <stp/>
        <stp>##V3_BDPV12</stp>
        <stp>XS0495913229 Corp</stp>
        <stp>cpn</stp>
        <stp>[AutoPrice 28.xlsm]front!R67C5</stp>
        <tr r="E67" s="1"/>
      </tp>
      <tp>
        <v>7.75</v>
        <stp/>
        <stp>##V3_BDPV12</stp>
        <stp>XS0863907522 Corp</stp>
        <stp>cpn</stp>
        <stp>[AutoPrice 28.xlsm]front!R96C5</stp>
        <tr r="E96" s="1"/>
      </tp>
      <tp>
        <v>4.125</v>
        <stp/>
        <stp>##V3_BDPV12</stp>
        <stp>XS0272770396 Corp</stp>
        <stp>cpn</stp>
        <stp>[AutoPrice 28.xlsm]front!R21C5</stp>
        <tr r="E21" s="1"/>
      </tp>
      <tp>
        <v>5.375</v>
        <stp/>
        <stp>##V3_BDPV12</stp>
        <stp>XS0453908377 Corp</stp>
        <stp>cpn</stp>
        <stp>[AutoPrice 28.xlsm]front!R30C5</stp>
        <tr r="E30" s="1"/>
      </tp>
      <tp>
        <v>3.125</v>
        <stp/>
        <stp>##V3_BDPV12</stp>
        <stp>XS0940685091 Corp</stp>
        <stp>cpn</stp>
        <stp>[AutoPrice 28.xlsm]front!R70C5</stp>
        <tr r="E70" s="1"/>
      </tp>
      <tp t="s">
        <v>11/01/2017</v>
        <stp/>
        <stp>##V3_BDPV12</stp>
        <stp>XS0472940617 Corp</stp>
        <stp>maturity</stp>
        <stp>[AutoPrice 28.xlsm]front!R77C6</stp>
        <tr r="F77" s="1"/>
      </tp>
      <tp t="s">
        <v>27/10/2016</v>
        <stp/>
        <stp>##V3_BDPV12</stp>
        <stp>XS0272770396 Corp</stp>
        <stp>maturity</stp>
        <stp>[AutoPrice 28.xlsm]front!R21C6</stp>
        <tr r="F21" s="1"/>
      </tp>
      <tp t="s">
        <v>01/07/2014</v>
        <stp/>
        <stp>##V3_BDPV12</stp>
        <stp>XS0437047292 Corp</stp>
        <stp>maturity</stp>
        <stp>[AutoPrice 28.xlsm]front!R56C6</stp>
        <tr r="F56" s="1"/>
      </tp>
      <tp t="s">
        <v>05/06/2018</v>
        <stp/>
        <stp>##V3_BDPV12</stp>
        <stp>XS0940685091 Corp</stp>
        <stp>maturity</stp>
        <stp>[AutoPrice 28.xlsm]front!R70C6</stp>
        <tr r="F70" s="1"/>
      </tp>
      <tp t="s">
        <v>20/06/2016</v>
        <stp/>
        <stp>##V3_BDPV12</stp>
        <stp>XS0066877258 Corp</stp>
        <stp>maturity</stp>
        <stp>[AutoPrice 28.xlsm]front!R62C6</stp>
        <tr r="F62" s="1"/>
      </tp>
      <tp t="s">
        <v>ALVGR</v>
        <stp/>
        <stp>##V3_BDPV12</stp>
        <stp>DE000A1HG1J8 Corp</stp>
        <stp>ticker</stp>
        <stp>[AutoPrice 28.xlsm]front!R51C4</stp>
        <tr r="D51" s="1"/>
      </tp>
    </main>
    <main first="connect.rtdsub">
      <tp t="s">
        <v>3528690=EXT</v>
        <stp/>
        <stp>DDS_BONDS|3528690=EXT</stp>
        <stp>3</stp>
        <stp>RMDS</stp>
        <stp/>
        <stp/>
        <tr r="AI719" s="1"/>
      </tp>
      <tp t="s">
        <v>5814943=EXT</v>
        <stp/>
        <stp>DDS_BONDS|5814943=EXT</stp>
        <stp>3</stp>
        <stp>RMDS</stp>
        <stp/>
        <stp/>
        <tr r="AI1206" s="1"/>
      </tp>
      <tp t="s">
        <v>8825341=EXT</v>
        <stp/>
        <stp>DDS_BONDS|8825341=EXT</stp>
        <stp>3</stp>
        <stp>RMDS</stp>
        <stp/>
        <stp/>
        <tr r="AI1093" s="1"/>
      </tp>
      <tp t="s">
        <v>9565695=EXT</v>
        <stp/>
        <stp>DDS_BONDS|9565695=EXT</stp>
        <stp>3</stp>
        <stp>RMDS</stp>
        <stp/>
        <stp/>
        <tr r="AI222" s="1"/>
      </tp>
      <tp t="s">
        <v>9535193=EXT</v>
        <stp/>
        <stp>DDS_BONDS|9535193=EXT</stp>
        <stp>3</stp>
        <stp>RMDS</stp>
        <stp/>
        <stp/>
        <tr r="AI734" s="1"/>
      </tp>
      <tp t="s">
        <v>9500690=EXT</v>
        <stp/>
        <stp>DDS_BONDS|9500690=EXT</stp>
        <stp>3</stp>
        <stp>RMDS</stp>
        <stp/>
        <stp/>
        <tr r="AI1253" s="1"/>
      </tp>
      <tp t="s">
        <v>8962457=EXT</v>
        <stp/>
        <stp>DDS_BONDS|8962457=EXT</stp>
        <stp>3</stp>
        <stp>RMDS</stp>
        <stp/>
        <stp/>
        <tr r="AI684" s="1"/>
      </tp>
      <tp t="s">
        <v>7843945=EXT</v>
        <stp/>
        <stp>DDS_BONDS|7843945=EXT</stp>
        <stp>3</stp>
        <stp>RMDS</stp>
        <stp/>
        <stp/>
        <tr r="AI177" s="1"/>
      </tp>
      <tp t="s">
        <v>7839745=EXT</v>
        <stp/>
        <stp>DDS_BONDS|7839745=EXT</stp>
        <stp>3</stp>
        <stp>RMDS</stp>
        <stp/>
        <stp/>
        <tr r="AI614" s="1"/>
      </tp>
      <tp t="s">
        <v>8452383=EXT</v>
        <stp/>
        <stp>DDS_BONDS|8452383=EXT</stp>
        <stp>3</stp>
        <stp>RMDS</stp>
        <stp/>
        <stp/>
        <tr r="AI781" s="1"/>
      </tp>
      <tp t="s">
        <v>8508397=EXT</v>
        <stp/>
        <stp>DDS_BONDS|8508397=EXT</stp>
        <stp>3</stp>
        <stp>RMDS</stp>
        <stp/>
        <stp/>
        <tr r="AI1151" s="1"/>
      </tp>
      <tp t="s">
        <v>8857742=EXT</v>
        <stp/>
        <stp>DDS_BONDS|8857742=EXT</stp>
        <stp>3</stp>
        <stp>RMDS</stp>
        <stp/>
        <stp/>
        <tr r="AI303" s="1"/>
      </tp>
      <tp t="s">
        <v>6441983=EXT</v>
        <stp/>
        <stp>DDS_BONDS|6441983=EXT</stp>
        <stp>3</stp>
        <stp>RMDS</stp>
        <stp/>
        <stp/>
        <tr r="AI158" s="1"/>
      </tp>
      <tp t="s">
        <v>8804444=EXT</v>
        <stp/>
        <stp>DDS_BONDS|8804444=EXT</stp>
        <stp>3</stp>
        <stp>RMDS</stp>
        <stp/>
        <stp/>
        <tr r="AI748" s="1"/>
      </tp>
      <tp t="s">
        <v>9565693=EXT</v>
        <stp/>
        <stp>DDS_BONDS|9565693=EXT</stp>
        <stp>3</stp>
        <stp>RMDS</stp>
        <stp/>
        <stp/>
        <tr r="AI219" s="1"/>
      </tp>
      <tp t="s">
        <v>7924758=EXT</v>
        <stp/>
        <stp>DDS_BONDS|7924758=EXT</stp>
        <stp>3</stp>
        <stp>RMDS</stp>
        <stp/>
        <stp/>
        <tr r="AI307" s="1"/>
      </tp>
      <tp t="s">
        <v>3935159=EXT</v>
        <stp/>
        <stp>DDS_BONDS|3935159=EXT</stp>
        <stp>3</stp>
        <stp>RMDS</stp>
        <stp/>
        <stp/>
        <tr r="AI1257" s="1"/>
      </tp>
      <tp t="s">
        <v>8980152=EXT</v>
        <stp/>
        <stp>DDS_BONDS|8980152=EXT</stp>
        <stp>3</stp>
        <stp>RMDS</stp>
        <stp/>
        <stp/>
        <tr r="AI956" s="1"/>
      </tp>
      <tp t="s">
        <v>8806548=EXT</v>
        <stp/>
        <stp>DDS_BONDS|8806548=EXT</stp>
        <stp>3</stp>
        <stp>RMDS</stp>
        <stp/>
        <stp/>
        <tr r="AI173" s="1"/>
      </tp>
      <tp t="s">
        <v>8980150=EXT</v>
        <stp/>
        <stp>DDS_BONDS|8980150=EXT</stp>
        <stp>3</stp>
        <stp>RMDS</stp>
        <stp/>
        <stp/>
        <tr r="AI858" s="1"/>
      </tp>
      <tp t="s">
        <v>6493180=EXT</v>
        <stp/>
        <stp>DDS_BONDS|6493180=EXT</stp>
        <stp>3</stp>
        <stp>RMDS</stp>
        <stp/>
        <stp/>
        <tr r="AI948" s="1"/>
      </tp>
      <tp t="s">
        <v>5483886=EXT</v>
        <stp/>
        <stp>DDS_BONDS|5483886=EXT</stp>
        <stp>3</stp>
        <stp>RMDS</stp>
        <stp/>
        <stp/>
        <tr r="AI50" s="1"/>
      </tp>
    </main>
    <main first="bloomberg.rtd">
      <tp t="s">
        <v>FIXED</v>
        <stp/>
        <stp>##V3_BDPV12</stp>
        <stp>US87938WAC73 Corp</stp>
        <stp>cpn typ</stp>
        <stp>[AutoPrice 28.xlsm]front!R700C5</stp>
        <tr r="E700" s="1"/>
      </tp>
      <tp t="s">
        <v>01/02/2021</v>
        <stp/>
        <stp>##V3_BDPV12</stp>
        <stp>US345397VR12 Corp</stp>
        <stp>maturity</stp>
        <stp>[AutoPrice 28.xlsm]front!R805C6</stp>
        <tr r="F805" s="1"/>
      </tp>
      <tp t="s">
        <v>02/08/2021</v>
        <stp/>
        <stp>##V3_BDPV12</stp>
        <stp>US345397VU41 Corp</stp>
        <stp>maturity</stp>
        <stp>[AutoPrice 28.xlsm]front!R806C6</stp>
        <tr r="F806" s="1"/>
      </tp>
      <tp t="s">
        <v>FIXED</v>
        <stp/>
        <stp>##V3_BDPV12</stp>
        <stp>DE000A0Z2A12 Corp</stp>
        <stp>cpn typ</stp>
        <stp>[AutoPrice 28.xlsm]front!R276C5</stp>
        <tr r="E276" s="1"/>
      </tp>
      <tp t="s">
        <v>03/04/2018</v>
        <stp/>
        <stp>##V3_BDPV12</stp>
        <stp>US749343AD11 Corp</stp>
        <stp>maturity</stp>
        <stp>[AutoPrice 28.xlsm]front!R862C6</stp>
        <tr r="F862" s="1"/>
      </tp>
      <tp t="s">
        <v>AT MATURITY</v>
        <stp/>
        <stp>##V3_BDPV12</stp>
        <stp>DE000A1E8V89 Corp</stp>
        <stp>mty_typ</stp>
        <stp>[AutoPrice 28.xlsm]front!R870C6</stp>
        <tr r="F870" s="1"/>
      </tp>
      <tp t="s">
        <v>AT MATURITY</v>
        <stp/>
        <stp>##V3_BDPV12</stp>
        <stp>XS1048519596 Corp</stp>
        <stp>mty_typ</stp>
        <stp>[AutoPrice 28.xlsm]front!R865C6</stp>
        <tr r="F865" s="1"/>
      </tp>
      <tp t="s">
        <v>AT MATURITY</v>
        <stp/>
        <stp>##V3_BDPV12</stp>
        <stp>XS0214965963 Corp</stp>
        <stp>mty_typ</stp>
        <stp>[AutoPrice 28.xlsm]front!R717C6</stp>
        <tr r="F717" s="1"/>
      </tp>
      <tp t="s">
        <v>25/06/2018</v>
        <stp/>
        <stp>##V3_BDPV12</stp>
        <stp>XS0760139773 Corp</stp>
        <stp>maturity</stp>
        <stp>[AutoPrice 28.xlsm]front!R202C6</stp>
        <tr r="F202" s="1"/>
      </tp>
      <tp t="s">
        <v>20/05/2026</v>
        <stp/>
        <stp>##V3_BDPV12</stp>
        <stp>XS1069539291 Corp</stp>
        <stp>maturity</stp>
        <stp>[AutoPrice 28.xlsm]front!R477C6</stp>
        <tr r="F477" s="1"/>
      </tp>
      <tp t="s">
        <v>AT MATURITY</v>
        <stp/>
        <stp>##V3_BDPV12</stp>
        <stp>XS0702452995 Corp</stp>
        <stp>mty_typ</stp>
        <stp>[AutoPrice 28.xlsm]front!R895C6</stp>
        <tr r="F895" s="1"/>
      </tp>
      <tp t="s">
        <v>FIXED</v>
        <stp/>
        <stp>##V3_BDPV12</stp>
        <stp>XS0577452823 Corp</stp>
        <stp>cpn typ</stp>
        <stp>[AutoPrice 28.xlsm]front!R190C5</stp>
        <tr r="E190" s="1"/>
      </tp>
      <tp t="s">
        <v>FIXED</v>
        <stp/>
        <stp>##V3_BDPV12</stp>
        <stp>XS0166667344 Corp</stp>
        <stp>cpn typ</stp>
        <stp>[AutoPrice 28.xlsm]front!R744C5</stp>
        <tr r="E744" s="1"/>
      </tp>
      <tp t="s">
        <v>AT MATURITY</v>
        <stp/>
        <stp>##V3_BDPV12</stp>
        <stp>FR0010915116 Corp</stp>
        <stp>mty_typ</stp>
        <stp>[AutoPrice 28.xlsm]front!R830C6</stp>
        <tr r="F830" s="1"/>
      </tp>
      <tp t="s">
        <v>CALLABLE</v>
        <stp/>
        <stp>##V3_BDPV12</stp>
        <stp>FR0011842913 Corp</stp>
        <stp>mty_typ</stp>
        <stp>[AutoPrice 28.xlsm]front!R171C6</stp>
        <tr r="F171" s="1"/>
      </tp>
      <tp t="s">
        <v>15/11/2021</v>
        <stp/>
        <stp>##V3_BDPV12</stp>
        <stp>XS0275939683 Corp</stp>
        <stp>maturity</stp>
        <stp>[AutoPrice 28.xlsm]front!R167C6</stp>
        <tr r="F167" s="1"/>
      </tp>
      <tp t="s">
        <v>AT MATURITY</v>
        <stp/>
        <stp>##V3_BDPV12</stp>
        <stp>XS0759200321 Corp</stp>
        <stp>mty_typ</stp>
        <stp>[AutoPrice 28.xlsm]front!R178C6</stp>
        <tr r="F178" s="1"/>
      </tp>
      <tp t="s">
        <v>09/02/2022</v>
        <stp/>
        <stp>##V3_BDPV12</stp>
        <stp>XS0485616758 Corp</stp>
        <stp>maturity</stp>
        <stp>[AutoPrice 28.xlsm]front!R338C6</stp>
        <tr r="F338" s="1"/>
      </tp>
      <tp t="s">
        <v>18/06/2018</v>
        <stp/>
        <stp>##V3_BDPV12</stp>
        <stp>XS0170239692 Corp</stp>
        <stp>maturity</stp>
        <stp>[AutoPrice 28.xlsm]front!R355C6</stp>
        <tr r="F355" s="1"/>
      </tp>
      <tp t="s">
        <v>27/06/2022</v>
        <stp/>
        <stp>##V3_BDPV12</stp>
        <stp>XS0795877454 Corp</stp>
        <stp>maturity</stp>
        <stp>[AutoPrice 28.xlsm]front!R481C6</stp>
        <tr r="F481" s="1"/>
      </tp>
      <tp>
        <v>100.172</v>
        <stp/>
        <stp>##V3_BDPV12</stp>
        <stp>XS0195116008 @CBKG Corp</stp>
        <stp>bid</stp>
        <stp>[AutoPrice 28.xlsm]front!R6C12</stp>
        <tr r="L6" s="1"/>
      </tp>
      <tp t="s">
        <v>AT MATURITY</v>
        <stp/>
        <stp>##V3_BDPV12</stp>
        <stp>FR0011567940 Corp</stp>
        <stp>mty_typ</stp>
        <stp>[AutoPrice 28.xlsm]front!R839C6</stp>
        <tr r="F839" s="1"/>
      </tp>
      <tp t="s">
        <v>AT MATURITY</v>
        <stp/>
        <stp>##V3_BDPV12</stp>
        <stp>FR0010878991 Corp</stp>
        <stp>mty_typ</stp>
        <stp>[AutoPrice 28.xlsm]front!R509C6</stp>
        <tr r="F509" s="1"/>
      </tp>
      <tp t="s">
        <v>AT MATURITY</v>
        <stp/>
        <stp>##V3_BDPV12</stp>
        <stp>FR0011769090 Corp</stp>
        <stp>mty_typ</stp>
        <stp>[AutoPrice 28.xlsm]front!R866C6</stp>
        <tr r="F866" s="1"/>
      </tp>
      <tp t="s">
        <v>FIXED</v>
        <stp/>
        <stp>##V3_BDPV12</stp>
        <stp>XS0275939683 Corp</stp>
        <stp>cpn typ</stp>
        <stp>[AutoPrice 28.xlsm]front!R167C5</stp>
        <tr r="E167" s="1"/>
      </tp>
      <tp t="s">
        <v>CALLABLE</v>
        <stp/>
        <stp>##V3_BDPV12</stp>
        <stp>FR0011801596 Corp</stp>
        <stp>mty_typ</stp>
        <stp>[AutoPrice 28.xlsm]front!R569C6</stp>
        <tr r="F569" s="1"/>
      </tp>
      <tp t="s">
        <v>FIXED</v>
        <stp/>
        <stp>##V3_BDPV12</stp>
        <stp>XS0485615867 Corp</stp>
        <stp>cpn typ</stp>
        <stp>[AutoPrice 28.xlsm]front!R336C5</stp>
        <tr r="E336" s="1"/>
      </tp>
      <tp t="s">
        <v>FIXED</v>
        <stp/>
        <stp>##V3_BDPV12</stp>
        <stp>FR0010808071 Corp</stp>
        <stp>cpn typ</stp>
        <stp>[AutoPrice 28.xlsm]front!R639C5</stp>
        <tr r="E639" s="1"/>
      </tp>
      <tp t="s">
        <v>FIXED</v>
        <stp/>
        <stp>##V3_BDPV12</stp>
        <stp>FR0011033232 Corp</stp>
        <stp>cpn typ</stp>
        <stp>[AutoPrice 28.xlsm]front!R525C5</stp>
        <tr r="E525" s="1"/>
      </tp>
      <tp t="s">
        <v>VARIABLE</v>
        <stp/>
        <stp>##V3_BDPV12</stp>
        <stp>AT0000A12GN0 Corp</stp>
        <stp>cpn typ</stp>
        <stp>[AutoPrice 28.xlsm]front!R149C5</stp>
        <tr r="E149" s="1"/>
      </tp>
      <tp t="s">
        <v>AT MATURITY</v>
        <stp/>
        <stp>##V3_BDPV12</stp>
        <stp>XS0479866567 Corp</stp>
        <stp>mty_typ</stp>
        <stp>[AutoPrice 28.xlsm]front!R846C6</stp>
        <tr r="F846" s="1"/>
      </tp>
      <tp t="s">
        <v>FIXED</v>
        <stp/>
        <stp>##V3_BDPV12</stp>
        <stp>FR0010913780 Corp</stp>
        <stp>cpn typ</stp>
        <stp>[AutoPrice 28.xlsm]front!R327C5</stp>
        <tr r="E327" s="1"/>
      </tp>
      <tp t="s">
        <v>06/11/2023</v>
        <stp/>
        <stp>##V3_BDPV12</stp>
        <stp>XS0989155089 Corp</stp>
        <stp>maturity</stp>
        <stp>[AutoPrice 28.xlsm]front!R440C6</stp>
        <tr r="F440" s="1"/>
      </tp>
      <tp t="s">
        <v>FIXED</v>
        <stp/>
        <stp>##V3_BDPV12</stp>
        <stp>XS1071713470 Corp</stp>
        <stp>cpn typ</stp>
        <stp>[AutoPrice 28.xlsm]front!R437C5</stp>
        <tr r="E437" s="1"/>
      </tp>
      <tp>
        <v>100.27200000000001</v>
        <stp/>
        <stp>##V3_BDPV12</stp>
        <stp>XS0195116008 @CBKG Corp</stp>
        <stp>ask</stp>
        <stp>[AutoPrice 28.xlsm]front!R6C13</stp>
        <tr r="M6" s="1"/>
      </tp>
      <tp t="s">
        <v>FIXED</v>
        <stp/>
        <stp>##V3_BDPV12</stp>
        <stp>XS0878010718 Corp</stp>
        <stp>cpn typ</stp>
        <stp>[AutoPrice 28.xlsm]front!R317C5</stp>
        <tr r="E317" s="1"/>
      </tp>
      <tp t="s">
        <v>FIXED</v>
        <stp/>
        <stp>##V3_BDPV12</stp>
        <stp>XS0751937185 Corp</stp>
        <stp>cpn typ</stp>
        <stp>[AutoPrice 28.xlsm]front!R577C5</stp>
        <tr r="E577" s="1"/>
      </tp>
      <tp t="s">
        <v>FIXED</v>
        <stp/>
        <stp>##V3_BDPV12</stp>
        <stp>XS0842214818 Corp</stp>
        <stp>cpn typ</stp>
        <stp>[AutoPrice 28.xlsm]front!R695C5</stp>
        <tr r="E695" s="1"/>
      </tp>
      <tp t="s">
        <v>FIXED</v>
        <stp/>
        <stp>##V3_BDPV12</stp>
        <stp>XS0162513211 Corp</stp>
        <stp>cpn typ</stp>
        <stp>[AutoPrice 28.xlsm]front!R322C5</stp>
        <tr r="E322" s="1"/>
      </tp>
      <tp t="s">
        <v>FIXED</v>
        <stp/>
        <stp>##V3_BDPV12</stp>
        <stp>XS1040508241 Corp</stp>
        <stp>cpn typ</stp>
        <stp>[AutoPrice 28.xlsm]front!R506C5</stp>
        <tr r="E506" s="1"/>
      </tp>
      <tp t="s">
        <v>FIXED</v>
        <stp/>
        <stp>##V3_BDPV12</stp>
        <stp>XS0162869076 Corp</stp>
        <stp>cpn typ</stp>
        <stp>[AutoPrice 28.xlsm]front!R699C5</stp>
        <tr r="E699" s="1"/>
      </tp>
      <tp t="s">
        <v>AT MATURITY</v>
        <stp/>
        <stp>##V3_BDPV12</stp>
        <stp>FR0011372622 Corp</stp>
        <stp>mty_typ</stp>
        <stp>[AutoPrice 28.xlsm]front!R399C6</stp>
        <tr r="F399" s="1"/>
      </tp>
      <tp t="s">
        <v>AT MATURITY</v>
        <stp/>
        <stp>##V3_BDPV12</stp>
        <stp>FR0011637586 Corp</stp>
        <stp>mty_typ</stp>
        <stp>[AutoPrice 28.xlsm]front!R246C6</stp>
        <tr r="F246" s="1"/>
      </tp>
      <tp t="s">
        <v>AT MATURITY</v>
        <stp/>
        <stp>##V3_BDPV12</stp>
        <stp>XS0172851650 Corp</stp>
        <stp>mty_typ</stp>
        <stp>[AutoPrice 28.xlsm]front!R315C6</stp>
        <tr r="F315" s="1"/>
      </tp>
      <tp t="s">
        <v>AT MATURITY</v>
        <stp/>
        <stp>##V3_BDPV12</stp>
        <stp>XS0818948928 Corp</stp>
        <stp>mty_typ</stp>
        <stp>[AutoPrice 28.xlsm]front!R893C6</stp>
        <tr r="F893" s="1"/>
      </tp>
      <tp t="s">
        <v>AT MATURITY</v>
        <stp/>
        <stp>##V3_BDPV12</stp>
        <stp>XS0873793375 Corp</stp>
        <stp>mty_typ</stp>
        <stp>[AutoPrice 28.xlsm]front!R898C6</stp>
        <tr r="F898" s="1"/>
      </tp>
      <tp t="s">
        <v>FIXED</v>
        <stp/>
        <stp>##V3_BDPV12</stp>
        <stp>XS0906815088 Corp</stp>
        <stp>cpn typ</stp>
        <stp>[AutoPrice 28.xlsm]front!R556C5</stp>
        <tr r="E556" s="1"/>
      </tp>
      <tp t="s">
        <v>VARIABLE</v>
        <stp/>
        <stp>##V3_BDPV12</stp>
        <stp>XS0147306301 Corp</stp>
        <stp>cpn typ</stp>
        <stp>[AutoPrice 28.xlsm]front!R125C5</stp>
        <tr r="E125" s="1"/>
      </tp>
      <tp t="s">
        <v>FIXED</v>
        <stp/>
        <stp>##V3_BDPV12</stp>
        <stp>XS1015212811 Corp</stp>
        <stp>cpn typ</stp>
        <stp>[AutoPrice 28.xlsm]front!R774C5</stp>
        <tr r="E774" s="1"/>
      </tp>
      <tp t="s">
        <v>FIXED</v>
        <stp/>
        <stp>##V3_BDPV12</stp>
        <stp>XS0969795680 Corp</stp>
        <stp>cpn typ</stp>
        <stp>[AutoPrice 28.xlsm]front!R539C5</stp>
        <tr r="E539" s="1"/>
      </tp>
      <tp t="s">
        <v>FIXED</v>
        <stp/>
        <stp>##V3_BDPV12</stp>
        <stp>XS0336018832 Corp</stp>
        <stp>cpn typ</stp>
        <stp>[AutoPrice 28.xlsm]front!R195C5</stp>
        <tr r="E195" s="1"/>
      </tp>
      <tp t="s">
        <v>FIXED</v>
        <stp/>
        <stp>##V3_BDPV12</stp>
        <stp>XS0994990280 Corp</stp>
        <stp>cpn typ</stp>
        <stp>[AutoPrice 28.xlsm]front!R347C5</stp>
        <tr r="E347" s="1"/>
      </tp>
      <tp t="s">
        <v>AT MATURITY</v>
        <stp/>
        <stp>##V3_BDPV12</stp>
        <stp>FR0000474983 Corp</stp>
        <stp>mty_typ</stp>
        <stp>[AutoPrice 28.xlsm]front!R364C6</stp>
        <tr r="F364" s="1"/>
      </tp>
      <tp t="s">
        <v>FIXED</v>
        <stp/>
        <stp>##V3_BDPV12</stp>
        <stp>XS0486101024 Corp</stp>
        <stp>cpn typ</stp>
        <stp>[AutoPrice 28.xlsm]front!R715C5</stp>
        <tr r="E715" s="1"/>
      </tp>
      <tp t="s">
        <v>AT MATURITY</v>
        <stp/>
        <stp>##V3_BDPV12</stp>
        <stp>XS0495973470 Corp</stp>
        <stp>mty_typ</stp>
        <stp>[AutoPrice 28.xlsm]front!R956C6</stp>
        <tr r="F956" s="1"/>
      </tp>
      <tp t="s">
        <v>15/12/2014</v>
        <stp/>
        <stp>##V3_BDPV12</stp>
        <stp>XS0336018832 Corp</stp>
        <stp>maturity</stp>
        <stp>[AutoPrice 28.xlsm]front!R195C6</stp>
        <tr r="F195" s="1"/>
      </tp>
      <tp t="s">
        <v>FIXED</v>
        <stp/>
        <stp>##V3_BDPV12</stp>
        <stp>XS0731679907 Corp</stp>
        <stp>cpn typ</stp>
        <stp>[AutoPrice 28.xlsm]front!R880C5</stp>
        <tr r="E880" s="1"/>
      </tp>
      <tp t="s">
        <v>AT MATURITY</v>
        <stp/>
        <stp>##V3_BDPV12</stp>
        <stp>FR0011527241 Corp</stp>
        <stp>mty_typ</stp>
        <stp>[AutoPrice 28.xlsm]front!R419C6</stp>
        <tr r="F419" s="1"/>
      </tp>
      <tp t="s">
        <v>AT MATURITY</v>
        <stp/>
        <stp>##V3_BDPV12</stp>
        <stp>FR0010815472 Corp</stp>
        <stp>mty_typ</stp>
        <stp>[AutoPrice 28.xlsm]front!R567C6</stp>
        <tr r="F567" s="1"/>
      </tp>
      <tp t="s">
        <v>FIXED</v>
        <stp/>
        <stp>##V3_BDPV12</stp>
        <stp>XS0719962986 Corp</stp>
        <stp>cpn typ</stp>
        <stp>[AutoPrice 28.xlsm]front!R927C5</stp>
        <tr r="E927" s="1"/>
      </tp>
      <tp t="s">
        <v>01/06/2021</v>
        <stp/>
        <stp>##V3_BDPV12</stp>
        <stp>XS0632659933 Corp</stp>
        <stp>maturity</stp>
        <stp>[AutoPrice 28.xlsm]front!R995C6</stp>
        <tr r="F995" s="1"/>
      </tp>
      <tp t="s">
        <v>FIXED</v>
        <stp/>
        <stp>##V3_BDPV12</stp>
        <stp>FR0011124544 Corp</stp>
        <stp>cpn typ</stp>
        <stp>[AutoPrice 28.xlsm]front!R833C5</stp>
        <tr r="E833" s="1"/>
      </tp>
      <tp t="s">
        <v>24/01/2018</v>
        <stp/>
        <stp>##V3_BDPV12</stp>
        <stp>XS1023268490 Corp</stp>
        <stp>maturity</stp>
        <stp>[AutoPrice 28.xlsm]front!R163C6</stp>
        <tr r="F163" s="1"/>
      </tp>
      <tp t="s">
        <v>AT MATURITY</v>
        <stp/>
        <stp>##V3_BDPV12</stp>
        <stp>XS0196630270 Corp</stp>
        <stp>mty_typ</stp>
        <stp>[AutoPrice 28.xlsm]front!R979C6</stp>
        <tr r="F979" s="1"/>
      </tp>
      <tp t="s">
        <v>12/09/2016</v>
        <stp/>
        <stp>##V3_BDPV12</stp>
        <stp>XS0386772684 Corp</stp>
        <stp>maturity</stp>
        <stp>[AutoPrice 28.xlsm]front!R585C6</stp>
        <tr r="F585" s="1"/>
      </tp>
      <tp t="s">
        <v>FIXED</v>
        <stp/>
        <stp>##V3_BDPV12</stp>
        <stp>FR0011064500 Corp</stp>
        <stp>cpn typ</stp>
        <stp>[AutoPrice 28.xlsm]front!R396C5</stp>
        <tr r="E396" s="1"/>
      </tp>
      <tp t="s">
        <v>22/03/2017</v>
        <stp/>
        <stp>##V3_BDPV12</stp>
        <stp>XS0495973470 Corp</stp>
        <stp>maturity</stp>
        <stp>[AutoPrice 28.xlsm]front!R956C6</stp>
        <tr r="F956" s="1"/>
      </tp>
      <tp t="s">
        <v>AT MATURITY</v>
        <stp/>
        <stp>##V3_BDPV12</stp>
        <stp>XS0545428285 Corp</stp>
        <stp>mty_typ</stp>
        <stp>[AutoPrice 28.xlsm]front!R734C6</stp>
        <tr r="F734" s="1"/>
      </tp>
      <tp t="s">
        <v>FIXED</v>
        <stp/>
        <stp>##V3_BDPV12</stp>
        <stp>XS0642351505 Corp</stp>
        <stp>cpn typ</stp>
        <stp>[AutoPrice 28.xlsm]front!R455C5</stp>
        <tr r="E455" s="1"/>
      </tp>
      <tp t="s">
        <v>VARIABLE</v>
        <stp/>
        <stp>##V3_BDPV12</stp>
        <stp>XS0253627136 Corp</stp>
        <stp>cpn typ</stp>
        <stp>[AutoPrice 28.xlsm]front!R143C5</stp>
        <tr r="E143" s="1"/>
      </tp>
      <tp t="s">
        <v>VARIABLE</v>
        <stp/>
        <stp>##V3_BDPV12</stp>
        <stp>XS0221705204 Corp</stp>
        <stp>cpn typ</stp>
        <stp>[AutoPrice 28.xlsm]front!R151C5</stp>
        <tr r="E151" s="1"/>
      </tp>
      <tp t="s">
        <v>FIXED</v>
        <stp/>
        <stp>##V3_BDPV12</stp>
        <stp>XS0362329517 Corp</stp>
        <stp>cpn typ</stp>
        <stp>[AutoPrice 28.xlsm]front!R754C5</stp>
        <tr r="E754" s="1"/>
      </tp>
      <tp t="s">
        <v>AT MATURITY</v>
        <stp/>
        <stp>##V3_BDPV12</stp>
        <stp>FR0010033381 Corp</stp>
        <stp>mty_typ</stp>
        <stp>[AutoPrice 28.xlsm]front!R370C6</stp>
        <tr r="F370" s="1"/>
      </tp>
      <tp t="s">
        <v>FIXED</v>
        <stp/>
        <stp>##V3_BDPV12</stp>
        <stp>XS0804777679 Corp</stp>
        <stp>cpn typ</stp>
        <stp>[AutoPrice 28.xlsm]front!R886C5</stp>
        <tr r="E886" s="1"/>
      </tp>
      <tp t="s">
        <v>AT MATURITY</v>
        <stp/>
        <stp>##V3_BDPV12</stp>
        <stp>US345397VU41 Corp</stp>
        <stp>mty_typ</stp>
        <stp>[AutoPrice 28.xlsm]front!R806C6</stp>
        <tr r="F806" s="1"/>
      </tp>
      <tp t="s">
        <v>10/02/2022</v>
        <stp/>
        <stp>##V3_BDPV12</stp>
        <stp>XS0486101024 Corp</stp>
        <stp>maturity</stp>
        <stp>[AutoPrice 28.xlsm]front!R715C6</stp>
        <tr r="F715" s="1"/>
      </tp>
      <tp t="s">
        <v>21/03/2016</v>
        <stp/>
        <stp>##V3_BDPV12</stp>
        <stp>XS0418508924 Corp</stp>
        <stp>maturity</stp>
        <stp>[AutoPrice 28.xlsm]front!R705C6</stp>
        <tr r="F705" s="1"/>
      </tp>
      <tp t="s">
        <v>AT MATURITY</v>
        <stp/>
        <stp>##V3_BDPV12</stp>
        <stp>XS0161488498 Corp</stp>
        <stp>mty_typ</stp>
        <stp>[AutoPrice 28.xlsm]front!R625C6</stp>
        <tr r="F625" s="1"/>
      </tp>
      <tp t="s">
        <v>FIXED</v>
        <stp/>
        <stp>##V3_BDPV12</stp>
        <stp>XS0419378236 Corp</stp>
        <stp>cpn typ</stp>
        <stp>[AutoPrice 28.xlsm]front!R926C5</stp>
        <tr r="E926" s="1"/>
      </tp>
      <tp t="s">
        <v>FIXED</v>
        <stp/>
        <stp>##V3_BDPV12</stp>
        <stp>XS0421249235 Corp</stp>
        <stp>cpn typ</stp>
        <stp>[AutoPrice 28.xlsm]front!R937C5</stp>
        <tr r="E937" s="1"/>
      </tp>
      <tp t="s">
        <v>FIXED</v>
        <stp/>
        <stp>##V3_BDPV12</stp>
        <stp>XS0271757832 Corp</stp>
        <stp>cpn typ</stp>
        <stp>[AutoPrice 28.xlsm]front!R262C5</stp>
        <tr r="E262" s="1"/>
      </tp>
      <tp t="s">
        <v>FIXED</v>
        <stp/>
        <stp>##V3_BDPV12</stp>
        <stp>XS1051076922 Corp</stp>
        <stp>cpn typ</stp>
        <stp>[AutoPrice 28.xlsm]front!R665C5</stp>
        <tr r="E665" s="1"/>
      </tp>
      <tp t="s">
        <v>FIXED</v>
        <stp/>
        <stp>##V3_BDPV12</stp>
        <stp>XS1014610254 Corp</stp>
        <stp>cpn typ</stp>
        <stp>[AutoPrice 28.xlsm]front!R904C5</stp>
        <tr r="E904" s="1"/>
      </tp>
      <tp t="s">
        <v>AT MATURITY</v>
        <stp/>
        <stp>##V3_BDPV12</stp>
        <stp>XS0275164084 Corp</stp>
        <stp>mty_typ</stp>
        <stp>[AutoPrice 28.xlsm]front!R631C6</stp>
        <tr r="F631" s="1"/>
      </tp>
      <tp t="s">
        <v>20/03/2019</v>
        <stp/>
        <stp>##V3_BDPV12</stp>
        <stp>XS0418729934 Corp</stp>
        <stp>maturity</stp>
        <stp>[AutoPrice 28.xlsm]front!R277C6</stp>
        <tr r="F277" s="1"/>
      </tp>
      <tp t="s">
        <v>AT MATURITY</v>
        <stp/>
        <stp>##V3_BDPV12</stp>
        <stp>XS1040105980 Corp</stp>
        <stp>mty_typ</stp>
        <stp>[AutoPrice 28.xlsm]front!R560C6</stp>
        <tr r="F560" s="1"/>
      </tp>
      <tp t="s">
        <v>AT MATURITY</v>
        <stp/>
        <stp>##V3_BDPV12</stp>
        <stp>XS0236951207 Corp</stp>
        <stp>mty_typ</stp>
        <stp>[AutoPrice 28.xlsm]front!R501C6</stp>
        <tr r="F501" s="1"/>
      </tp>
      <tp t="s">
        <v>AT MATURITY</v>
        <stp/>
        <stp>##V3_BDPV12</stp>
        <stp>XS0275937471 Corp</stp>
        <stp>mty_typ</stp>
        <stp>[AutoPrice 28.xlsm]front!R166C6</stp>
        <tr r="F166" s="1"/>
      </tp>
      <tp t="s">
        <v>PERP/CALL</v>
        <stp/>
        <stp>##V3_BDPV12</stp>
        <stp>XS1078235733 Corp</stp>
        <stp>mty_typ</stp>
        <stp>[AutoPrice 28.xlsm]front!R148C6</stp>
        <tr r="F148" s="1"/>
      </tp>
      <tp t="s">
        <v>AT MATURITY</v>
        <stp/>
        <stp>##V3_BDPV12</stp>
        <stp>XS1033658565 Corp</stp>
        <stp>mty_typ</stp>
        <stp>[AutoPrice 28.xlsm]front!R729C6</stp>
        <tr r="F729" s="1"/>
      </tp>
      <tp t="s">
        <v>FIXED</v>
        <stp/>
        <stp>##V3_BDPV12</stp>
        <stp>XS0161100515 Corp</stp>
        <stp>cpn typ</stp>
        <stp>[AutoPrice 28.xlsm]front!R716C5</stp>
        <tr r="E716" s="1"/>
      </tp>
      <tp t="s">
        <v>FIXED</v>
        <stp/>
        <stp>##V3_BDPV12</stp>
        <stp>XS0592627003 Corp</stp>
        <stp>cpn typ</stp>
        <stp>[AutoPrice 28.xlsm]front!R730C5</stp>
        <tr r="E730" s="1"/>
      </tp>
      <tp t="s">
        <v>25/11/2104</v>
        <stp/>
        <stp>##V3_BDPV12</stp>
        <stp>XS0234434222 Corp</stp>
        <stp>maturity</stp>
        <stp>[AutoPrice 28.xlsm]front!R496C6</stp>
        <tr r="F496" s="1"/>
      </tp>
      <tp t="s">
        <v>06/09/2022</v>
        <stp/>
        <stp>##V3_BDPV12</stp>
        <stp>XS0825855751 Corp</stp>
        <stp>maturity</stp>
        <stp>[AutoPrice 28.xlsm]front!R279C6</stp>
        <tr r="F279" s="1"/>
      </tp>
      <tp t="s">
        <v>AT MATURITY</v>
        <stp/>
        <stp>##V3_BDPV12</stp>
        <stp>XS0408827409 Corp</stp>
        <stp>mty_typ</stp>
        <stp>[AutoPrice 28.xlsm]front!R580C6</stp>
        <tr r="F580" s="1"/>
      </tp>
      <tp t="s">
        <v>01/04/2026</v>
        <stp/>
        <stp>##V3_BDPV12</stp>
        <stp>XS1050842423 Corp</stp>
        <stp>maturity</stp>
        <stp>[AutoPrice 28.xlsm]front!R962C6</stp>
        <tr r="F962" s="1"/>
      </tp>
      <tp t="s">
        <v>FIXED</v>
        <stp/>
        <stp>##V3_BDPV12</stp>
        <stp>XS0829317832 Corp</stp>
        <stp>cpn typ</stp>
        <stp>[AutoPrice 28.xlsm]front!R156C5</stp>
        <tr r="E156" s="1"/>
      </tp>
      <tp t="s">
        <v>FIXED</v>
        <stp/>
        <stp>##V3_BDPV12</stp>
        <stp>XS0993148856 Corp</stp>
        <stp>cpn typ</stp>
        <stp>[AutoPrice 28.xlsm]front!R682C5</stp>
        <tr r="E682" s="1"/>
      </tp>
      <tp t="s">
        <v>FIXED</v>
        <stp/>
        <stp>##V3_BDPV12</stp>
        <stp>XS0809847667 Corp</stp>
        <stp>cpn typ</stp>
        <stp>[AutoPrice 28.xlsm]front!R928C5</stp>
        <tr r="E928" s="1"/>
      </tp>
      <tp t="s">
        <v>21/02/2033</v>
        <stp/>
        <stp>##V3_BDPV12</stp>
        <stp>XS0162990229 Corp</stp>
        <stp>maturity</stp>
        <stp>[AutoPrice 28.xlsm]front!R254C6</stp>
        <tr r="F254" s="1"/>
      </tp>
      <tp t="s">
        <v>12/06/2025</v>
        <stp/>
        <stp>##V3_BDPV12</stp>
        <stp>XS0942082115 Corp</stp>
        <stp>maturity</stp>
        <stp>[AutoPrice 28.xlsm]front!R361C6</stp>
        <tr r="F361" s="1"/>
      </tp>
      <tp t="s">
        <v>AT MATURITY</v>
        <stp/>
        <stp>##V3_BDPV12</stp>
        <stp>XS0811555183 Corp</stp>
        <stp>mty_typ</stp>
        <stp>[AutoPrice 28.xlsm]front!R495C6</stp>
        <tr r="F495" s="1"/>
      </tp>
      <tp t="s">
        <v>17/01/2024</v>
        <stp/>
        <stp>##V3_BDPV12</stp>
        <stp>XS1015217703 Corp</stp>
        <stp>maturity</stp>
        <stp>[AutoPrice 28.xlsm]front!R777C6</stp>
        <tr r="F777" s="1"/>
      </tp>
      <tp t="s">
        <v>VARIABLE</v>
        <stp/>
        <stp>##V3_BDPV12</stp>
        <stp>XS0856556807 Corp</stp>
        <stp>cpn typ</stp>
        <stp>[AutoPrice 28.xlsm]front!R123C5</stp>
        <tr r="E123" s="1"/>
      </tp>
      <tp t="s">
        <v>FIXED</v>
        <stp/>
        <stp>##V3_BDPV12</stp>
        <stp>XS0828012863 Corp</stp>
        <stp>cpn typ</stp>
        <stp>[AutoPrice 28.xlsm]front!R690C5</stp>
        <tr r="E690" s="1"/>
      </tp>
      <tp t="s">
        <v>AT MATURITY</v>
        <stp/>
        <stp>##V3_BDPV12</stp>
        <stp>FR0010261388 Corp</stp>
        <stp>mty_typ</stp>
        <stp>[AutoPrice 28.xlsm]front!R362C6</stp>
        <tr r="F362" s="1"/>
      </tp>
      <tp t="s">
        <v>FIXED</v>
        <stp/>
        <stp>##V3_BDPV12</stp>
        <stp>XS0594299066 Corp</stp>
        <stp>cpn typ</stp>
        <stp>[AutoPrice 28.xlsm]front!R832C5</stp>
        <tr r="E832" s="1"/>
      </tp>
      <tp t="s">
        <v>16/04/2040</v>
        <stp/>
        <stp>##V3_BDPV12</stp>
        <stp>XS0503665290 Corp</stp>
        <stp>maturity</stp>
        <stp>[AutoPrice 28.xlsm]front!R106C6</stp>
        <tr r="F106" s="1"/>
      </tp>
      <tp t="s">
        <v>AT MATURITY</v>
        <stp/>
        <stp>##V3_BDPV12</stp>
        <stp>XS0473783891 Corp</stp>
        <stp>mty_typ</stp>
        <stp>[AutoPrice 28.xlsm]front!R236C6</stp>
        <tr r="F236" s="1"/>
      </tp>
      <tp t="s">
        <v>07/10/2021</v>
        <stp/>
        <stp>##V3_BDPV12</stp>
        <stp>XS0976892611 Corp</stp>
        <stp>maturity</stp>
        <stp>[AutoPrice 28.xlsm]front!R574C6</stp>
        <tr r="F574" s="1"/>
      </tp>
      <tp t="s">
        <v>26/06/2017</v>
        <stp/>
        <stp>##V3_BDPV12</stp>
        <stp>XS0307005545 Corp</stp>
        <stp>maturity</stp>
        <stp>[AutoPrice 28.xlsm]front!R983C6</stp>
        <tr r="F983" s="1"/>
      </tp>
      <tp t="s">
        <v>FIXED</v>
        <stp/>
        <stp>##V3_BDPV12</stp>
        <stp>XS0926785808 Corp</stp>
        <stp>cpn typ</stp>
        <stp>[AutoPrice 28.xlsm]front!R441C5</stp>
        <tr r="E441" s="1"/>
      </tp>
      <tp t="s">
        <v>FIXED</v>
        <stp/>
        <stp>##V3_BDPV12</stp>
        <stp>XS0694766279 Corp</stp>
        <stp>cpn typ</stp>
        <stp>[AutoPrice 28.xlsm]front!R426C5</stp>
        <tr r="E426" s="1"/>
      </tp>
      <tp t="s">
        <v>FIXED</v>
        <stp/>
        <stp>##V3_BDPV12</stp>
        <stp>XS0451689565 Corp</stp>
        <stp>cpn typ</stp>
        <stp>[AutoPrice 28.xlsm]front!R756C5</stp>
        <tr r="E756" s="1"/>
      </tp>
      <tp t="s">
        <v>FIXED</v>
        <stp/>
        <stp>##V3_BDPV12</stp>
        <stp>XS0412154378 Corp</stp>
        <stp>cpn typ</stp>
        <stp>[AutoPrice 28.xlsm]front!R930C5</stp>
        <tr r="E930" s="1"/>
      </tp>
      <tp t="s">
        <v>14/05/2029</v>
        <stp/>
        <stp>##V3_BDPV12</stp>
        <stp>XS1066312395 Corp</stp>
        <stp>maturity</stp>
        <stp>[AutoPrice 28.xlsm]front!R561C6</stp>
        <tr r="F561" s="1"/>
      </tp>
      <tp t="s">
        <v>16/01/2054</v>
        <stp/>
        <stp>##V3_BDPV12</stp>
        <stp>XS1004674450 Corp</stp>
        <stp>maturity</stp>
        <stp>[AutoPrice 28.xlsm]front!R112C6</stp>
        <tr r="F112" s="1"/>
      </tp>
      <tp t="s">
        <v>10/11/2015</v>
        <stp/>
        <stp>##V3_BDPV12</stp>
        <stp>XS0235117891 Corp</stp>
        <stp>maturity</stp>
        <stp>[AutoPrice 28.xlsm]front!R947C6</stp>
        <tr r="F947" s="1"/>
      </tp>
      <tp t="s">
        <v>AT MATURITY</v>
        <stp/>
        <stp>##V3_BDPV12</stp>
        <stp>XS0478802548 Corp</stp>
        <stp>mty_typ</stp>
        <stp>[AutoPrice 28.xlsm]front!R964C6</stp>
        <tr r="F964" s="1"/>
      </tp>
      <tp>
        <v>4.5999999999999996</v>
        <stp/>
        <stp>##V3_BDPV12</stp>
        <stp>USF7806FQF10 Corp</stp>
        <stp>cpn</stp>
        <stp>[AutoPrice 28.xlsm]front!R853C5</stp>
        <tr r="E853" s="1"/>
      </tp>
      <tp t="s">
        <v>VARIABLE</v>
        <stp/>
        <stp>##V3_BDPV12</stp>
        <stp>XS0442190855 Corp</stp>
        <stp>cpn typ</stp>
        <stp>[AutoPrice 28.xlsm]front!R152C5</stp>
        <tr r="E152" s="1"/>
      </tp>
      <tp t="s">
        <v>FIXED</v>
        <stp/>
        <stp>##V3_BDPV12</stp>
        <stp>XS0935786789 Corp</stp>
        <stp>cpn typ</stp>
        <stp>[AutoPrice 28.xlsm]front!R199C5</stp>
        <tr r="E199" s="1"/>
      </tp>
      <tp>
        <v>0.375</v>
        <stp/>
        <stp>##V3_BDPV12</stp>
        <stp>DE000A1G85A6 Corp</stp>
        <stp>cpn</stp>
        <stp>[AutoPrice 28.xlsm]front!R672C5</stp>
        <tr r="E672" s="1"/>
      </tp>
      <tp>
        <v>2.7272800130134556</v>
        <stp/>
        <stp>##V3_BDPV12</stp>
        <stp>DE000A1C9VQ4 @bgn  Corp</stp>
        <stp>risk_mid</stp>
        <stp>[AutoPrice 28.xlsm]front!R786C36</stp>
        <tr r="AJ786" s="1"/>
      </tp>
      <tp t="s">
        <v>03/06/2033</v>
        <stp/>
        <stp>##V3_BDPV12</stp>
        <stp>XS0940697187 Corp</stp>
        <stp>maturity</stp>
        <stp>[AutoPrice 28.xlsm]front!R562C6</stp>
        <tr r="F562" s="1"/>
      </tp>
      <tp t="s">
        <v>21/10/2021</v>
        <stp/>
        <stp>##V3_BDPV12</stp>
        <stp>XS1002933072 Corp</stp>
        <stp>maturity</stp>
        <stp>[AutoPrice 28.xlsm]front!R974C6</stp>
        <tr r="F974" s="1"/>
      </tp>
      <tp t="s">
        <v>15/04/2019</v>
        <stp/>
        <stp>##V3_BDPV12</stp>
        <stp>XS0765295828 Corp</stp>
        <stp>maturity</stp>
        <stp>[AutoPrice 28.xlsm]front!R213C6</stp>
        <tr r="F213" s="1"/>
      </tp>
      <tp t="s">
        <v>06/07/2015</v>
        <stp/>
        <stp>##V3_BDPV12</stp>
        <stp>XS0438140526 Corp</stp>
        <stp>maturity</stp>
        <stp>[AutoPrice 28.xlsm]front!R183C6</stp>
        <tr r="F183" s="1"/>
      </tp>
      <tp t="s">
        <v>05/03/2020</v>
        <stp/>
        <stp>##V3_BDPV12</stp>
        <stp>XS0860855930 Corp</stp>
        <stp>maturity</stp>
        <stp>[AutoPrice 28.xlsm]front!R488C6</stp>
        <tr r="F488" s="1"/>
      </tp>
      <tp t="s">
        <v>FIXED</v>
        <stp/>
        <stp>##V3_BDPV12</stp>
        <stp>XS0408285913 Corp</stp>
        <stp>cpn typ</stp>
        <stp>[AutoPrice 28.xlsm]front!R745C5</stp>
        <tr r="E745" s="1"/>
      </tp>
      <tp t="s">
        <v>FIXED</v>
        <stp/>
        <stp>##V3_BDPV12</stp>
        <stp>XS0458685913 Corp</stp>
        <stp>cpn typ</stp>
        <stp>[AutoPrice 28.xlsm]front!R971C5</stp>
        <tr r="E971" s="1"/>
      </tp>
      <tp t="s">
        <v>VARIABLE</v>
        <stp/>
        <stp>##V3_BDPV12</stp>
        <stp>XS0802738434 Corp</stp>
        <stp>cpn typ</stp>
        <stp>[AutoPrice 28.xlsm]front!R142C5</stp>
        <tr r="E142" s="1"/>
      </tp>
      <tp t="s">
        <v>18/04/2019</v>
        <stp/>
        <stp>##V3_BDPV12</stp>
        <stp>XS1035001921 Corp</stp>
        <stp>maturity</stp>
        <stp>[AutoPrice 28.xlsm]front!R804C6</stp>
        <tr r="F804" s="1"/>
      </tp>
      <tp t="s">
        <v>07/05/2027</v>
        <stp/>
        <stp>##V3_BDPV12</stp>
        <stp>XS0147306301 Corp</stp>
        <stp>maturity</stp>
        <stp>[AutoPrice 28.xlsm]front!R125C6</stp>
        <tr r="F125" s="1"/>
      </tp>
      <tp t="s">
        <v>AT MATURITY</v>
        <stp/>
        <stp>##V3_BDPV12</stp>
        <stp>XS0877622380 Corp</stp>
        <stp>mty_typ</stp>
        <stp>[AutoPrice 28.xlsm]front!R766C6</stp>
        <tr r="F766" s="1"/>
      </tp>
      <tp t="s">
        <v>AT MATURITY</v>
        <stp/>
        <stp>##V3_BDPV12</stp>
        <stp>XS0736488585 Corp</stp>
        <stp>mty_typ</stp>
        <stp>[AutoPrice 28.xlsm]front!R944C6</stp>
        <tr r="F944" s="1"/>
      </tp>
      <tp t="s">
        <v>03/06/2016</v>
        <stp/>
        <stp>##V3_BDPV12</stp>
        <stp>XS0633111207 Corp</stp>
        <stp>maturity</stp>
        <stp>[AutoPrice 28.xlsm]front!R885C6</stp>
        <tr r="F885" s="1"/>
      </tp>
      <tp t="s">
        <v>FIXED</v>
        <stp/>
        <stp>##V3_BDPV12</stp>
        <stp>XS0874864860 Corp</stp>
        <stp>cpn typ</stp>
        <stp>[AutoPrice 28.xlsm]front!R698C5</stp>
        <tr r="E698" s="1"/>
      </tp>
      <tp t="s">
        <v>AT MATURITY</v>
        <stp/>
        <stp>##V3_BDPV12</stp>
        <stp>FR0011832039 Corp</stp>
        <stp>mty_typ</stp>
        <stp>[AutoPrice 28.xlsm]front!R513C6</stp>
        <tr r="F513" s="1"/>
      </tp>
      <tp t="s">
        <v>02/06/2026</v>
        <stp/>
        <stp>##V3_BDPV12</stp>
        <stp>XS1072516690 Corp</stp>
        <stp>maturity</stp>
        <stp>[AutoPrice 28.xlsm]front!R554C6</stp>
        <tr r="F554" s="1"/>
      </tp>
      <tp t="s">
        <v>28/04/2021</v>
        <stp/>
        <stp>##V3_BDPV12</stp>
        <stp>XS1061697568 Corp</stp>
        <stp>maturity</stp>
        <stp>[AutoPrice 28.xlsm]front!R544C6</stp>
        <tr r="F544" s="1"/>
      </tp>
      <tp t="s">
        <v>AT MATURITY</v>
        <stp/>
        <stp>##V3_BDPV12</stp>
        <stp>XS0906815591 Corp</stp>
        <stp>mty_typ</stp>
        <stp>[AutoPrice 28.xlsm]front!R559C6</stp>
        <tr r="F559" s="1"/>
      </tp>
      <tp t="s">
        <v>AT MATURITY</v>
        <stp/>
        <stp>##V3_BDPV12</stp>
        <stp>XS0168881760 Corp</stp>
        <stp>mty_typ</stp>
        <stp>[AutoPrice 28.xlsm]front!R896C6</stp>
        <tr r="F896" s="1"/>
      </tp>
      <tp t="s">
        <v>AT MATURITY</v>
        <stp/>
        <stp>##V3_BDPV12</stp>
        <stp>XS0403958498 Corp</stp>
        <stp>mty_typ</stp>
        <stp>[AutoPrice 28.xlsm]front!R248C6</stp>
        <tr r="F248" s="1"/>
      </tp>
      <tp t="s">
        <v>FIXED</v>
        <stp/>
        <stp>##V3_BDPV12</stp>
        <stp>XS0413494500 Corp</stp>
        <stp>cpn typ</stp>
        <stp>[AutoPrice 28.xlsm]front!R502C5</stp>
        <tr r="E502" s="1"/>
      </tp>
      <tp t="s">
        <v>FIXED</v>
        <stp/>
        <stp>##V3_BDPV12</stp>
        <stp>XS0945158821 Corp</stp>
        <stp>cpn typ</stp>
        <stp>[AutoPrice 28.xlsm]front!R535C5</stp>
        <tr r="E535" s="1"/>
      </tp>
      <tp t="s">
        <v>05/06/2018</v>
        <stp/>
        <stp>##V3_BDPV12</stp>
        <stp>XS0860596575 Corp</stp>
        <stp>maturity</stp>
        <stp>[AutoPrice 28.xlsm]front!R771C6</stp>
        <tr r="F771" s="1"/>
      </tp>
      <tp t="s">
        <v>12/03/2015</v>
        <stp/>
        <stp>##V3_BDPV12</stp>
        <stp>XS0352065584 Corp</stp>
        <stp>maturity</stp>
        <stp>[AutoPrice 28.xlsm]front!R404C6</stp>
        <tr r="F404" s="1"/>
      </tp>
      <tp t="s">
        <v>21/09/2020</v>
        <stp/>
        <stp>##V3_BDPV12</stp>
        <stp>XS0543354236 Corp</stp>
        <stp>maturity</stp>
        <stp>[AutoPrice 28.xlsm]front!R633C6</stp>
        <tr r="F633" s="1"/>
      </tp>
      <tp t="s">
        <v>20/11/2017</v>
        <stp/>
        <stp>##V3_BDPV12</stp>
        <stp>XS0995039806 Corp</stp>
        <stp>maturity</stp>
        <stp>[AutoPrice 28.xlsm]front!R909C6</stp>
        <tr r="F909" s="1"/>
      </tp>
      <tp t="s">
        <v>10/07/2023</v>
        <stp/>
        <stp>##V3_BDPV12</stp>
        <stp>XS0951155869 Corp</stp>
        <stp>maturity</stp>
        <stp>[AutoPrice 28.xlsm]front!R360C6</stp>
        <tr r="F360" s="1"/>
      </tp>
      <tp t="s">
        <v>25/01/2016</v>
        <stp/>
        <stp>##V3_BDPV12</stp>
        <stp>XS0551845265 Corp</stp>
        <stp>maturity</stp>
        <stp>[AutoPrice 28.xlsm]front!R851C6</stp>
        <tr r="F851" s="1"/>
      </tp>
      <tp t="s">
        <v>AT MATURITY</v>
        <stp/>
        <stp>##V3_BDPV12</stp>
        <stp>XS0834386228 Corp</stp>
        <stp>mty_typ</stp>
        <stp>[AutoPrice 28.xlsm]front!R939C6</stp>
        <tr r="F939" s="1"/>
      </tp>
      <tp t="s">
        <v>AT MATURITY</v>
        <stp/>
        <stp>##V3_BDPV12</stp>
        <stp>XS1050916649 Corp</stp>
        <stp>mty_typ</stp>
        <stp>[AutoPrice 28.xlsm]front!R894C6</stp>
        <tr r="F894" s="1"/>
      </tp>
      <tp t="s">
        <v>FIXED</v>
        <stp/>
        <stp>##V3_BDPV12</stp>
        <stp>XS0995040051 Corp</stp>
        <stp>cpn typ</stp>
        <stp>[AutoPrice 28.xlsm]front!R913C5</stp>
        <tr r="E913" s="1"/>
      </tp>
      <tp t="s">
        <v>FIXED</v>
        <stp/>
        <stp>##V3_BDPV12</stp>
        <stp>XS0881362502 Corp</stp>
        <stp>cpn typ</stp>
        <stp>[AutoPrice 28.xlsm]front!R875C5</stp>
        <tr r="E875" s="1"/>
      </tp>
      <tp>
        <v>152.73699219715255</v>
        <stp/>
        <stp>##V3_BDPV12</stp>
        <stp>DE000A1MA9H4 @bgn  Corp</stp>
        <stp>asset_swap_spd_mid</stp>
        <stp>[AutoPrice 28.xlsm]front!R1021C40</stp>
        <tr r="AN1021" s="1"/>
      </tp>
      <tp t="s">
        <v>VARIABLE</v>
        <stp/>
        <stp>##V3_BDPV12</stp>
        <stp>XS0897406814 Corp</stp>
        <stp>cpn typ</stp>
        <stp>[AutoPrice 28.xlsm]front!R153C5</stp>
        <tr r="E153" s="1"/>
      </tp>
      <tp t="s">
        <v>18/09/2017</v>
        <stp/>
        <stp>##V3_BDPV12</stp>
        <stp>FR0011321447 Corp</stp>
        <stp>maturity</stp>
        <stp>[AutoPrice 28.xlsm]front!R860C6</stp>
        <tr r="F860" s="1"/>
      </tp>
      <tp t="s">
        <v>04/04/2024</v>
        <stp/>
        <stp>##V3_BDPV12</stp>
        <stp>BE6265262327 Corp</stp>
        <stp>maturity</stp>
        <stp>[AutoPrice 28.xlsm]front!R596C6</stp>
        <tr r="F596" s="1"/>
      </tp>
      <tp t="s">
        <v>11/07/2017</v>
        <stp/>
        <stp>##V3_BDPV12</stp>
        <stp>FR0011233451 Corp</stp>
        <stp>maturity</stp>
        <stp>[AutoPrice 28.xlsm]front!R837C6</stp>
        <tr r="F837" s="1"/>
      </tp>
      <tp t="s">
        <v>02/11/2016</v>
        <stp/>
        <stp>##V3_BDPV12</stp>
        <stp>FR0010394478 Corp</stp>
        <stp>maturity</stp>
        <stp>[AutoPrice 28.xlsm]front!R424C6</stp>
        <tr r="F424" s="1"/>
      </tp>
      <tp t="s">
        <v>24/07/2037</v>
        <stp/>
        <stp>##V3_BDPV12</stp>
        <stp>ES0224244063 Corp</stp>
        <stp>maturity</stp>
        <stp>[AutoPrice 28.xlsm]front!R130C6</stp>
        <tr r="F130" s="1"/>
      </tp>
      <tp t="s">
        <v>30/03/2016</v>
        <stp/>
        <stp>##V3_BDPV12</stp>
        <stp>FR0011124544 Corp</stp>
        <stp>maturity</stp>
        <stp>[AutoPrice 28.xlsm]front!R833C6</stp>
        <tr r="F833" s="1"/>
      </tp>
      <tp t="s">
        <v>27/11/2014</v>
        <stp/>
        <stp>##V3_BDPV12</stp>
        <stp>BE6000431112 Corp</stp>
        <stp>maturity</stp>
        <stp>[AutoPrice 28.xlsm]front!R214C6</stp>
        <tr r="F214" s="1"/>
      </tp>
      <tp t="s">
        <v>15/07/2020</v>
        <stp/>
        <stp>##V3_BDPV12</stp>
        <stp>FR0011535764 Corp</stp>
        <stp>maturity</stp>
        <stp>[AutoPrice 28.xlsm]front!R512C6</stp>
        <tr r="F512" s="1"/>
      </tp>
      <tp t="s">
        <v>09/10/2023</v>
        <stp/>
        <stp>##V3_BDPV12</stp>
        <stp>FR0011585215 Corp</stp>
        <stp>maturity</stp>
        <stp>[AutoPrice 28.xlsm]front!R328C6</stp>
        <tr r="F328" s="1"/>
      </tp>
      <tp t="s">
        <v>24/01/2019</v>
        <stp/>
        <stp>##V3_BDPV12</stp>
        <stp>FR0010678185 Corp</stp>
        <stp>maturity</stp>
        <stp>[AutoPrice 28.xlsm]front!R287C6</stp>
        <tr r="F287" s="1"/>
      </tp>
      <tp t="s">
        <v>31/10/2017</v>
        <stp/>
        <stp>##V3_BDPV12</stp>
        <stp>FR0011348531 Corp</stp>
        <stp>maturity</stp>
        <stp>[AutoPrice 28.xlsm]front!R640C6</stp>
        <tr r="F640" s="1"/>
      </tp>
      <tp t="s">
        <v>17/07/2014</v>
        <stp/>
        <stp>##V3_BDPV12</stp>
        <stp>FR0010758888 Corp</stp>
        <stp>maturity</stp>
        <stp>[AutoPrice 28.xlsm]front!R238C6</stp>
        <tr r="F238" s="1"/>
      </tp>
      <tp>
        <v>150.96500877036738</v>
        <stp/>
        <stp>##V3_BDPV12</stp>
        <stp>DE000A1MA9X1 @bgn  Corp</stp>
        <stp>asset_swap_spd_mid</stp>
        <stp>[AutoPrice 28.xlsm]front!R1100C40</stp>
        <tr r="AN1100" s="1"/>
      </tp>
    </main>
    <main first="connect.rtdsub">
      <tp t="s">
        <v xml:space="preserve">DT 2 3/4 24 Oct </v>
        <stp/>
        <stp>EBOND_LDN|15809513</stp>
        <stp>DSPLY_NAME</stp>
        <stp>RMDS</stp>
        <stp/>
        <stp/>
        <tr r="AQ621" s="1"/>
      </tp>
      <tp t="s">
        <v>RIFP 5 15 Mar 20</v>
        <stp/>
        <stp>EBOND_LDN|10209303</stp>
        <stp>DSPLY_NAME</stp>
        <stp>RMDS</stp>
        <stp/>
        <stp/>
        <tr r="AQ572" s="1"/>
      </tp>
      <tp t="s">
        <v>ALVGR 4 3/4 29 O</v>
        <stp/>
        <stp>EBOND_LDN|19708383</stp>
        <stp>DSPLY_NAME</stp>
        <stp>RMDS</stp>
        <stp/>
        <stp/>
        <tr r="AQ91" s="1"/>
      </tp>
      <tp t="s">
        <v>SIEGR 1 3/4 12 M</v>
        <stp/>
        <stp>EBOND_LDN|17138900</stp>
        <stp>DSPLY_NAME</stp>
        <stp>RMDS</stp>
        <stp/>
        <stp/>
        <tr r="AQ677" s="1"/>
      </tp>
      <tp t="s">
        <v>DPWGR 2 7/8 11 D</v>
        <stp/>
        <stp>EBOND_LDN|16248737</stp>
        <stp>DSPLY_NAME</stp>
        <stp>RMDS</stp>
        <stp/>
        <stp/>
        <tr r="AQ483" s="1"/>
      </tp>
      <tp t="s">
        <v>GASSM 3 7/8 17 J</v>
        <stp/>
        <stp>EBOND_LDN|16548367</stp>
        <stp>DSPLY_NAME</stp>
        <stp>RMDS</stp>
        <stp/>
        <stp/>
        <tr r="AQ1182" s="1"/>
      </tp>
      <tp t="s">
        <v>SRGIM 2 3/8 30 J</v>
        <stp/>
        <stp>EBOND_LDN|17478234</stp>
        <stp>DSPLY_NAME</stp>
        <stp>RMDS</stp>
        <stp/>
        <stp/>
        <tr r="AQ1213" s="1"/>
      </tp>
      <tp t="s">
        <v xml:space="preserve">PEUGOT 7 3/8 06 </v>
        <stp/>
        <stp>EBOND_LDN|17138050</stp>
        <stp>DSPLY_NAME</stp>
        <stp>RMDS</stp>
        <stp/>
        <stp/>
        <tr r="AQ838" s="1"/>
      </tp>
      <tp t="s">
        <v xml:space="preserve">COFCHD 4 1/8 27 </v>
        <stp/>
        <stp>EBOND_LDN|21148557</stp>
        <stp>DSPLY_NAME</stp>
        <stp>RMDS</stp>
        <stp/>
        <stp/>
        <tr r="AQ118" s="1"/>
      </tp>
    </main>
    <main first="bloomberg.rtd">
      <tp t="s">
        <v>07:01:27</v>
        <stp/>
        <stp>##V3_BDPV12</stp>
        <stp>BE0002428036 @bgn Corp</stp>
        <stp>LAST_UPDATE</stp>
        <stp>[AutoPrice 28.xlsm]front!R216C15</stp>
        <tr r="O216" s="1"/>
      </tp>
    </main>
    <main first="connect.rtdsub">
      <tp t="s">
        <v>TITIM 4 1/2 25 J</v>
        <stp/>
        <stp>EBOND_LDN|21069995</stp>
        <stp>DSPLY_NAME</stp>
        <stp>RMDS</stp>
        <stp/>
        <stp/>
        <tr r="AQ714" s="1"/>
      </tp>
      <tp t="s">
        <v>DAIGR 2 1/4 24 J</v>
        <stp/>
        <stp>EBOND_LDN|21069985</stp>
        <stp>DSPLY_NAME</stp>
        <stp>RMDS</stp>
        <stp/>
        <stp/>
        <tr r="AQ794" s="1"/>
      </tp>
      <tp t="s">
        <v>PLD 3 18 Jan 202</v>
        <stp/>
        <stp>EBOND_LDN|20179964</stp>
        <stp>DSPLY_NAME</stp>
        <stp>RMDS</stp>
        <stp/>
        <stp/>
        <tr r="AQ552" s="1"/>
      </tp>
      <tp t="s">
        <v>ORAFP 5 1/4 29 D</v>
        <stp/>
        <stp>EBOND_LDN|21079874</stp>
        <stp>DSPLY_NAME</stp>
        <stp>RMDS</stp>
        <stp/>
        <stp/>
        <tr r="AQ1251" s="1"/>
      </tp>
      <tp t="s">
        <v>SIXT 3 3/4 16 Ma</v>
        <stp/>
        <stp>EBOND_LDN|14141807</stp>
        <stp>DSPLY_NAME</stp>
        <stp>RMDS</stp>
        <stp/>
        <stp/>
        <tr r="AQ871" s="1"/>
      </tp>
      <tp t="s">
        <v>RIOLN 2 7/8 11 D</v>
        <stp/>
        <stp>EBOND_LDN|16251436</stp>
        <stp>DSPLY_NAME</stp>
        <stp>RMDS</stp>
        <stp/>
        <stp/>
        <tr r="AQ1008" s="1"/>
      </tp>
      <tp t="s">
        <v xml:space="preserve">ENELIM 4 7/8 17 </v>
        <stp/>
        <stp>EBOND_LDN|15701123</stp>
        <stp>DSPLY_NAME</stp>
        <stp>RMDS</stp>
        <stp/>
        <stp/>
        <tr r="AQ1152" s="1"/>
      </tp>
      <tp t="s">
        <v xml:space="preserve">BAYNGR 1 1/8 24 </v>
        <stp/>
        <stp>EBOND_LDN|21073894</stp>
        <stp>DSPLY_NAME</stp>
        <stp>RMDS</stp>
        <stp/>
        <stp/>
        <tr r="AQ163" s="1"/>
      </tp>
      <tp t="s">
        <v xml:space="preserve">SCANIA 1 5/8 14 </v>
        <stp/>
        <stp>EBOND_LDN|15360755</stp>
        <stp>DSPLY_NAME</stp>
        <stp>RMDS</stp>
        <stp/>
        <stp/>
        <tr r="AQ869" s="1"/>
      </tp>
      <tp t="s">
        <v>FIAT 7 3/4 17 Oc</v>
        <stp/>
        <stp>EBOND_LDN|14750016</stp>
        <stp>DSPLY_NAME</stp>
        <stp>RMDS</stp>
        <stp/>
        <stp/>
        <tr r="AQ814" s="1"/>
      </tp>
      <tp t="s">
        <v xml:space="preserve">NNGRNV 4 5/8 08 </v>
        <stp/>
        <stp>EBOND_LDN|21173544</stp>
        <stp>DSPLY_NAME</stp>
        <stp>RMDS</stp>
        <stp/>
        <stp/>
        <tr r="AQ126" s="1"/>
      </tp>
      <tp t="s">
        <v>ADRIT 3 1/4 20 F</v>
        <stp/>
        <stp>EBOND_LDN|20333640</stp>
        <stp>DSPLY_NAME</stp>
        <stp>RMDS</stp>
        <stp/>
        <stp/>
        <tr r="AQ385" s="1"/>
      </tp>
      <tp t="s">
        <v>TKAGR 4 3/8 28 F</v>
        <stp/>
        <stp>EBOND_LDN|13420521</stp>
        <stp>DSPLY_NAME</stp>
        <stp>RMDS</stp>
        <stp/>
        <stp/>
        <tr r="AQ1021" s="1"/>
      </tp>
    </main>
    <main first="bloomberg.rtd">
      <tp t="s">
        <v>ALVGR</v>
        <stp/>
        <stp>##V3_BDPV12</stp>
        <stp>DE000A0GNPZ3 Corp</stp>
        <stp>ticker</stp>
        <stp>[AutoPrice 28.xlsm]front!R89C4</stp>
        <tr r="D89" s="1"/>
      </tp>
    </main>
    <main first="connect.rtdsub">
      <tp t="s">
        <v>TKAAV 3 1/2 04 J</v>
        <stp/>
        <stp>EBOND_LDN|18423101</stp>
        <stp>DSPLY_NAME</stp>
        <stp>RMDS</stp>
        <stp/>
        <stp/>
        <tr r="AQ721" s="1"/>
      </tp>
      <tp t="s">
        <v>DAIGR 1 3/4 21 M</v>
        <stp/>
        <stp>EBOND_LDN|13363915</stp>
        <stp>DSPLY_NAME</stp>
        <stp>RMDS</stp>
        <stp/>
        <stp/>
        <tr r="AQ782" s="1"/>
      </tp>
      <tp t="s">
        <v>FMEGR 5 1/4 31 J</v>
        <stp/>
        <stp>EBOND_LDN|12843947</stp>
        <stp>DSPLY_NAME</stp>
        <stp>RMDS</stp>
        <stp/>
        <stp/>
        <tr r="AQ175" s="1"/>
      </tp>
      <tp t="s">
        <v>GSZFP 1 1/2 01 F</v>
        <stp/>
        <stp>EBOND_LDN|14233910</stp>
        <stp>DSPLY_NAME</stp>
        <stp>RMDS</stp>
        <stp/>
        <stp/>
        <tr r="AQ282" s="1"/>
      </tp>
      <tp t="s">
        <v>CONGR 3 16 Jul 2</v>
        <stp/>
        <stp>EBOND_LDN|18543547</stp>
        <stp>DSPLY_NAME</stp>
        <stp>RMDS</stp>
        <stp/>
        <stp/>
        <tr r="AQ1067" s="1"/>
      </tp>
      <tp t="s">
        <v>FIAT 6 3/8 01 Ap</v>
        <stp/>
        <stp>EBOND_LDN|10343047</stp>
        <stp>DSPLY_NAME</stp>
        <stp>RMDS</stp>
        <stp/>
        <stp/>
        <tr r="AQ813" s="1"/>
      </tp>
      <tp t="s">
        <v>FRFP 5 3/4 19 Ja</v>
        <stp/>
        <stp>EBOND_LDN|12743347</stp>
        <stp>DSPLY_NAME</stp>
        <stp>RMDS</stp>
        <stp/>
        <stp/>
        <tr r="AQ1085" s="1"/>
      </tp>
      <tp t="s">
        <v>BHP 2 1/4 25 Sep</v>
        <stp/>
        <stp>EBOND_LDN|15503403</stp>
        <stp>DSPLY_NAME</stp>
        <stp>RMDS</stp>
        <stp/>
        <stp/>
        <tr r="AQ939" s="1"/>
      </tp>
      <tp t="s">
        <v>IMTLN 5 02 Dec 2</v>
        <stp/>
        <stp>EBOND_LDN|12403303</stp>
        <stp>DSPLY_NAME</stp>
        <stp>RMDS</stp>
        <stp/>
        <stp/>
        <tr r="AQ504" s="1"/>
      </tp>
      <tp t="s">
        <v xml:space="preserve">TELEFO 3.961 26 </v>
        <stp/>
        <stp>EBOND_LDN|17313512</stp>
        <stp>DSPLY_NAME</stp>
        <stp>RMDS</stp>
        <stp/>
        <stp/>
        <tr r="AQ696" s="1"/>
      </tp>
      <tp t="s">
        <v>AIFP 1 7/8 05 Ju</v>
        <stp/>
        <stp>EBOND_LDN|21260355</stp>
        <stp>DSPLY_NAME</stp>
        <stp>RMDS</stp>
        <stp/>
        <stp/>
        <tr r="AQ925" s="1"/>
      </tp>
      <tp t="s">
        <v xml:space="preserve">TTLINF 4.339 07 </v>
        <stp/>
        <stp>EBOND_LDN|10803323</stp>
        <stp>DSPLY_NAME</stp>
        <stp>RMDS</stp>
        <stp/>
        <stp/>
        <tr r="AQ346" s="1"/>
      </tp>
      <tp t="s">
        <v>CLSGR 4 18 Oct 2</v>
        <stp/>
        <stp>EBOND_LDN|15743157</stp>
        <stp>DSPLY_NAME</stp>
        <stp>RMDS</stp>
        <stp/>
        <stp/>
        <tr r="AQ168" s="1"/>
      </tp>
      <tp t="s">
        <v>F 5 3/4 01 Feb 2</v>
        <stp/>
        <stp>EBOND_LDN|10022881</stp>
        <stp>DSPLY_NAME</stp>
        <stp>RMDS</stp>
        <stp/>
        <stp/>
        <tr r="AQ805" s="1"/>
      </tp>
      <tp t="s">
        <v>SUFP 2 1/2 06 Se</v>
        <stp/>
        <stp>EBOND_LDN|19112532</stp>
        <stp>DSPLY_NAME</stp>
        <stp>RMDS</stp>
        <stp/>
        <stp/>
        <tr r="AQ1133" s="1"/>
      </tp>
      <tp t="s">
        <v xml:space="preserve">VW 5 1/8 29 Sep </v>
        <stp/>
        <stp>EBOND_LDN|19112562</stp>
        <stp>DSPLY_NAME</stp>
        <stp>RMDS</stp>
        <stp/>
        <stp/>
        <tr r="AQ1268" s="1"/>
      </tp>
      <tp t="s">
        <v xml:space="preserve">AEMSPA 4 3/8 10 </v>
        <stp/>
        <stp>EBOND_LDN|18472674</stp>
        <stp>DSPLY_NAME</stp>
        <stp>RMDS</stp>
        <stp/>
        <stp/>
        <tr r="AQ1140" s="1"/>
      </tp>
      <tp t="s">
        <v>ALVGR 5 3/4 08 J</v>
        <stp/>
        <stp>EBOND_LDN|10152636</stp>
        <stp>DSPLY_NAME</stp>
        <stp>RMDS</stp>
        <stp/>
        <stp/>
        <tr r="AQ87" s="1"/>
      </tp>
      <tp t="s">
        <v>ARRFP 2 1/4 16 J</v>
        <stp/>
        <stp>EBOND_LDN|21061625</stp>
        <stp>DSPLY_NAME</stp>
        <stp>RMDS</stp>
        <stp/>
        <stp/>
        <tr r="AQ391" s="1"/>
      </tp>
    </main>
    <main first="bloomberg.rtd">
      <tp t="s">
        <v>#N/A Real Time</v>
        <stp/>
        <stp>##V3_BDPV12</stp>
        <stp>US749343AB54 @CBKG Corp</stp>
        <stp>ask</stp>
        <stp>[AutoPrice 28.xlsm]front!R854C13</stp>
        <tr r="M854" s="1"/>
      </tp>
    </main>
    <main first="connect.rtdsub">
      <tp t="s">
        <v>VIVFP 4 3/4 13 J</v>
        <stp/>
        <stp>EBOND_LDN|10835000</stp>
        <stp>DSPLY_NAME</stp>
        <stp>RMDS</stp>
        <stp/>
        <stp/>
        <tr r="AQ742" s="1"/>
      </tp>
      <tp t="s">
        <v xml:space="preserve">PEUGOT 4 1/4 25 </v>
        <stp/>
        <stp>EBOND_LDN|10075224</stp>
        <stp>DSPLY_NAME</stp>
        <stp>RMDS</stp>
        <stp/>
        <stp/>
        <tr r="AQ832" s="1"/>
      </tp>
      <tp t="s">
        <v xml:space="preserve">FUMVFH 2 1/4 06 </v>
        <stp/>
        <stp>EBOND_LDN|15275734</stp>
        <stp>DSPLY_NAME</stp>
        <stp>RMDS</stp>
        <stp/>
        <stp/>
        <tr r="AQ279" s="1"/>
      </tp>
      <tp t="s">
        <v>TITIM 7 20 Jan 2</v>
        <stp/>
        <stp>EBOND_LDN|12025071</stp>
        <stp>DSPLY_NAME</stp>
        <stp>RMDS</stp>
        <stp/>
        <stp/>
        <tr r="AQ707" s="1"/>
      </tp>
      <tp t="s">
        <v xml:space="preserve">ENELIM 5 3/4 24 </v>
        <stp/>
        <stp>EBOND_LDN|12055736</stp>
        <stp>DSPLY_NAME</stp>
        <stp>RMDS</stp>
        <stp/>
        <stp/>
        <tr r="AQ1148" s="1"/>
      </tp>
      <tp t="s">
        <v>WKLNA 2 7/8 21 M</v>
        <stp/>
        <stp>EBOND_LDN|17304923</stp>
        <stp>DSPLY_NAME</stp>
        <stp>RMDS</stp>
        <stp/>
        <stp/>
        <tr r="AQ751" s="1"/>
      </tp>
      <tp t="s">
        <v xml:space="preserve">SHAEFF 4 1/4 15 </v>
        <stp/>
        <stp>EBOND_LDN|17704823</stp>
        <stp>DSPLY_NAME</stp>
        <stp>RMDS</stp>
        <stp/>
        <stp/>
        <tr r="AQ1120" s="1"/>
      </tp>
      <tp t="s">
        <v xml:space="preserve">RENAUL 2 1/4 29 </v>
        <stp/>
        <stp>EBOND_LDN|21147037</stp>
        <stp>DSPLY_NAME</stp>
        <stp>RMDS</stp>
        <stp/>
        <stp/>
        <tr r="AQ865" s="1"/>
      </tp>
      <tp t="s">
        <v>TOTAL 2 1/8 19 N</v>
        <stp/>
        <stp>EBOND_LDN|20027111</stp>
        <stp>DSPLY_NAME</stp>
        <stp>RMDS</stp>
        <stp/>
        <stp/>
        <tr r="AQ347" s="1"/>
      </tp>
      <tp t="s">
        <v>ULFP 1 7/8 08 Oc</v>
        <stp/>
        <stp>EBOND_LDN|19514892</stp>
        <stp>DSPLY_NAME</stp>
        <stp>RMDS</stp>
        <stp/>
        <stp/>
        <tr r="AQ1134" s="1"/>
      </tp>
      <tp t="s">
        <v>FIAT 6 5/8 15 Ma</v>
        <stp/>
        <stp>EBOND_LDN|17264535</stp>
        <stp>DSPLY_NAME</stp>
        <stp>RMDS</stp>
        <stp/>
        <stp/>
        <tr r="AQ817" s="1"/>
      </tp>
      <tp t="s">
        <v xml:space="preserve">DBOERS 1 1/8 26 </v>
        <stp/>
        <stp>EBOND_LDN|17354556</stp>
        <stp>DSPLY_NAME</stp>
        <stp>RMDS</stp>
        <stp/>
        <stp/>
        <tr r="AQ473" s="1"/>
      </tp>
      <tp t="s">
        <v>#N/A</v>
        <stp/>
        <stp>EBOND_LDN|18717232</stp>
        <stp>DSPLY_NAME</stp>
        <stp>RMDS</stp>
        <stp/>
        <stp/>
        <tr r="AQ20" s="1"/>
      </tp>
      <tp t="s">
        <v>TITIM 4 7/8 25 S</v>
        <stp/>
        <stp>EBOND_LDN|19327711</stp>
        <stp>DSPLY_NAME</stp>
        <stp>RMDS</stp>
        <stp/>
        <stp/>
        <tr r="AQ713" s="1"/>
      </tp>
      <tp t="s">
        <v>LINGR 2 18 Apr 2</v>
        <stp/>
        <stp>EBOND_LDN|17567345</stp>
        <stp>DSPLY_NAME</stp>
        <stp>RMDS</stp>
        <stp/>
        <stp/>
        <tr r="AQ996" s="1"/>
      </tp>
      <tp t="s">
        <v xml:space="preserve">SCANIA 1 3/4 22 </v>
        <stp/>
        <stp>EBOND_LDN|13627651</stp>
        <stp>DSPLY_NAME</stp>
        <stp>RMDS</stp>
        <stp/>
        <stp/>
        <tr r="AQ868" s="1"/>
      </tp>
      <tp t="s">
        <v>WPPLN 3 20 Nov 2</v>
        <stp/>
        <stp>EBOND_LDN|20044787</stp>
        <stp>DSPLY_NAME</stp>
        <stp>RMDS</stp>
        <stp/>
        <stp/>
        <tr r="AQ755" s="1"/>
      </tp>
      <tp t="s">
        <v>SSELN 2 17 Jun 2</v>
        <stp/>
        <stp>EBOND_LDN|18216432</stp>
        <stp>DSPLY_NAME</stp>
        <stp>RMDS</stp>
        <stp/>
        <stp/>
        <tr r="AQ331" s="1"/>
      </tp>
      <tp t="s">
        <v>T 2.65 17 Dec 20</v>
        <stp/>
        <stp>EBOND_LDN|19956556</stp>
        <stp>DSPLY_NAME</stp>
        <stp>RMDS</stp>
        <stp/>
        <stp/>
        <tr r="AQ679" s="1"/>
      </tp>
      <tp t="s">
        <v>RWE 1 7/8 30 Jan</v>
        <stp/>
        <stp>EBOND_LDN|16626421</stp>
        <stp>DSPLY_NAME</stp>
        <stp>RMDS</stp>
        <stp/>
        <stp/>
        <tr r="AQ317" s="1"/>
      </tp>
      <tp t="s">
        <v xml:space="preserve">FERROV 3 1/2 13 </v>
        <stp/>
        <stp>EBOND_LDN|20335290</stp>
        <stp>DSPLY_NAME</stp>
        <stp>RMDS</stp>
        <stp/>
        <stp/>
        <tr r="AQ1081" s="1"/>
      </tp>
      <tp t="s">
        <v xml:space="preserve">TELEFO 5.811 05 </v>
        <stp/>
        <stp>EBOND_LDN|15336280</stp>
        <stp>DSPLY_NAME</stp>
        <stp>RMDS</stp>
        <stp/>
        <stp/>
        <tr r="AQ690" s="1"/>
      </tp>
    </main>
    <main first="bloomberg.rtd">
      <tp>
        <v>101.301</v>
        <stp/>
        <stp>##V3_BDPV12</stp>
        <stp>DE000A1A6FV5 @CBKG Corp</stp>
        <stp>ask</stp>
        <stp>[AutoPrice 28.xlsm]front!R1010C13</stp>
        <tr r="M1010" s="1"/>
      </tp>
      <tp>
        <v>4</v>
        <stp/>
        <stp>##V3_BDPV12</stp>
        <stp>XS1061711575 Corp</stp>
        <stp>cpn</stp>
        <stp>[AutoPrice 28.xlsm]front!R85C5</stp>
        <tr r="E85" s="1"/>
      </tp>
      <tp>
        <v>10.125</v>
        <stp/>
        <stp>##V3_BDPV12</stp>
        <stp>XS0802638642 Corp</stp>
        <stp>cpn</stp>
        <stp>[AutoPrice 28.xlsm]front!R95C5</stp>
        <tr r="E95" s="1"/>
      </tp>
      <tp>
        <v>2.875</v>
        <stp/>
        <stp>##V3_BDPV12</stp>
        <stp>XS0541454467 Corp</stp>
        <stp>cpn</stp>
        <stp>[AutoPrice 28.xlsm]front!R14C5</stp>
        <tr r="E14" s="1"/>
      </tp>
      <tp>
        <v>4.375</v>
        <stp/>
        <stp>##V3_BDPV12</stp>
        <stp>XS1041042828 Corp</stp>
        <stp>cpn</stp>
        <stp>[AutoPrice 28.xlsm]front!R78C5</stp>
        <tr r="E78" s="1"/>
      </tp>
      <tp>
        <v>4.625</v>
        <stp/>
        <stp>##V3_BDPV12</stp>
        <stp>FR0010161067 Corp</stp>
        <stp>cpn</stp>
        <stp>[AutoPrice 28.xlsm]front!R90C5</stp>
        <tr r="E90" s="1"/>
      </tp>
      <tp>
        <v>6.875</v>
        <stp/>
        <stp>##V3_BDPV12</stp>
        <stp>XS0490093480 Corp</stp>
        <stp>cpn</stp>
        <stp>[AutoPrice 28.xlsm]front!R65C5</stp>
        <tr r="E65" s="1"/>
      </tp>
      <tp t="s">
        <v>15/06/2017</v>
        <stp/>
        <stp>##V3_BDPV12</stp>
        <stp>XS0626808223 Corp</stp>
        <stp>maturity</stp>
        <stp>[AutoPrice 28.xlsm]front!R24C6</stp>
        <tr r="F24" s="1"/>
      </tp>
      <tp t="s">
        <v>15/09/2066</v>
        <stp/>
        <stp>##V3_BDPV12</stp>
        <stp>XS0491212451 Corp</stp>
        <stp>maturity</stp>
        <stp>[AutoPrice 28.xlsm]front!R39C6</stp>
        <tr r="F39" s="1"/>
      </tp>
      <tp t="s">
        <v>23/01/2020</v>
        <stp/>
        <stp>##V3_BDPV12</stp>
        <stp>XS0453908377 Corp</stp>
        <stp>maturity</stp>
        <stp>[AutoPrice 28.xlsm]front!R30C6</stp>
        <tr r="F30" s="1"/>
      </tp>
      <tp t="s">
        <v>23/11/2016</v>
        <stp/>
        <stp>##V3_BDPV12</stp>
        <stp>XS0275880267 Corp</stp>
        <stp>maturity</stp>
        <stp>[AutoPrice 28.xlsm]front!R50C6</stp>
        <tr r="F50" s="1"/>
      </tp>
      <tp t="s">
        <v>14/10/2015</v>
        <stp/>
        <stp>##V3_BDPV12</stp>
        <stp>XS0423888667 Corp</stp>
        <stp>maturity</stp>
        <stp>[AutoPrice 28.xlsm]front!R80C6</stp>
        <tr r="F80" s="1"/>
      </tp>
      <tp t="s">
        <v>02/05/2017</v>
        <stp/>
        <stp>##V3_BDPV12</stp>
        <stp>XS0925519380 Corp</stp>
        <stp>maturity</stp>
        <stp>[AutoPrice 28.xlsm]front!R23C6</stp>
        <tr r="F23" s="1"/>
      </tp>
    </main>
    <main first="connect.rtdsub">
      <tp t="s">
        <v>9954446=EXT</v>
        <stp/>
        <stp>DDS_BONDS|9954446=EXT</stp>
        <stp>3</stp>
        <stp>RMDS</stp>
        <stp/>
        <stp/>
        <tr r="AI761" s="1"/>
      </tp>
      <tp t="s">
        <v>5859955=EXT</v>
        <stp/>
        <stp>DDS_BONDS|5859955=EXT</stp>
        <stp>3</stp>
        <stp>RMDS</stp>
        <stp/>
        <stp/>
        <tr r="AI728" s="1"/>
      </tp>
      <tp t="s">
        <v>9892359=EXT</v>
        <stp/>
        <stp>DDS_BONDS|9892359=EXT</stp>
        <stp>3</stp>
        <stp>RMDS</stp>
        <stp/>
        <stp/>
        <tr r="AI1050" s="1"/>
      </tp>
      <tp t="s">
        <v>7865950=EXT</v>
        <stp/>
        <stp>DDS_BONDS|7865950=EXT</stp>
        <stp>3</stp>
        <stp>RMDS</stp>
        <stp/>
        <stp/>
        <tr r="AI244" s="1"/>
      </tp>
      <tp t="s">
        <v>8561080=EXT</v>
        <stp/>
        <stp>DDS_BONDS|8561080=EXT</stp>
        <stp>3</stp>
        <stp>RMDS</stp>
        <stp/>
        <stp/>
        <tr r="AI1032" s="1"/>
      </tp>
      <tp t="s">
        <v>4429096=EXT</v>
        <stp/>
        <stp>DDS_BONDS|4429096=EXT</stp>
        <stp>3</stp>
        <stp>RMDS</stp>
        <stp/>
        <stp/>
        <tr r="AI947" s="1"/>
      </tp>
      <tp t="s">
        <v>7954240=EXT</v>
        <stp/>
        <stp>DDS_BONDS|7954240=EXT</stp>
        <stp>3</stp>
        <stp>RMDS</stp>
        <stp/>
        <stp/>
        <tr r="AI1020" s="1"/>
      </tp>
      <tp t="s">
        <v>9977242=EXT</v>
        <stp/>
        <stp>DDS_BONDS|9977242=EXT</stp>
        <stp>3</stp>
        <stp>RMDS</stp>
        <stp/>
        <stp/>
        <tr r="AI245" s="1"/>
      </tp>
      <tp t="s">
        <v>8542081=EXT</v>
        <stp/>
        <stp>DDS_BONDS|8542081=EXT</stp>
        <stp>3</stp>
        <stp>RMDS</stp>
        <stp/>
        <stp/>
        <tr r="AI639" s="1"/>
      </tp>
      <tp t="s">
        <v>4438098=EXT</v>
        <stp/>
        <stp>DDS_BONDS|4438098=EXT</stp>
        <stp>3</stp>
        <stp>RMDS</stp>
        <stp/>
        <stp/>
        <tr r="AI139" s="1"/>
      </tp>
      <tp t="s">
        <v>5490092=EXT</v>
        <stp/>
        <stp>DDS_BONDS|5490092=EXT</stp>
        <stp>3</stp>
        <stp>RMDS</stp>
        <stp/>
        <stp/>
        <tr r="AI166" s="1"/>
      </tp>
      <tp t="s">
        <v>7980243=EXT</v>
        <stp/>
        <stp>DDS_BONDS|7980243=EXT</stp>
        <stp>3</stp>
        <stp>RMDS</stp>
        <stp/>
        <stp/>
        <tr r="AI201" s="1"/>
      </tp>
      <tp t="s">
        <v>9521989=EXT</v>
        <stp/>
        <stp>DDS_BONDS|9521989=EXT</stp>
        <stp>3</stp>
        <stp>RMDS</stp>
        <stp/>
        <stp/>
        <tr r="AI157" s="1"/>
      </tp>
      <tp t="s">
        <v>7983846=EXT</v>
        <stp/>
        <stp>DDS_BONDS|7983846=EXT</stp>
        <stp>3</stp>
        <stp>RMDS</stp>
        <stp/>
        <stp/>
        <tr r="AI531" s="1"/>
      </tp>
      <tp t="s">
        <v>8574488=EXT</v>
        <stp/>
        <stp>DDS_BONDS|8574488=EXT</stp>
        <stp>3</stp>
        <stp>RMDS</stp>
        <stp/>
        <stp/>
        <tr r="AI458" s="1"/>
      </tp>
      <tp t="s">
        <v>6895456=EXT</v>
        <stp/>
        <stp>DDS_BONDS|6895456=EXT</stp>
        <stp>3</stp>
        <stp>RMDS</stp>
        <stp/>
        <stp/>
        <tr r="AI630" s="1"/>
      </tp>
      <tp t="s">
        <v>8480197=EXT</v>
        <stp/>
        <stp>DDS_BONDS|8480197=EXT</stp>
        <stp>3</stp>
        <stp>RMDS</stp>
        <stp/>
        <stp/>
        <tr r="AI484" s="1"/>
      </tp>
    </main>
    <main first="bloomberg.rtd">
      <tp t="s">
        <v>FIXED</v>
        <stp/>
        <stp>##V3_BDPV12</stp>
        <stp>US89153VAG41 Corp</stp>
        <stp>cpn typ</stp>
        <stp>[AutoPrice 28.xlsm]front!R349C5</stp>
        <tr r="E349" s="1"/>
      </tp>
      <tp t="s">
        <v>FIXED</v>
        <stp/>
        <stp>##V3_BDPV12</stp>
        <stp>DE000A0DLU51 Corp</stp>
        <stp>cpn typ</stp>
        <stp>[AutoPrice 28.xlsm]front!R273C5</stp>
        <tr r="E273" s="1"/>
      </tp>
      <tp t="s">
        <v>03/04/2018</v>
        <stp/>
        <stp>##V3_BDPV12</stp>
        <stp>USF48957AB45 Corp</stp>
        <stp>maturity</stp>
        <stp>[AutoPrice 28.xlsm]front!R863C6</stp>
        <tr r="F863" s="1"/>
      </tp>
      <tp t="s">
        <v>AT MATURITY</v>
        <stp/>
        <stp>##V3_BDPV12</stp>
        <stp>XS0230962853 Corp</stp>
        <stp>mty_typ</stp>
        <stp>[AutoPrice 28.xlsm]front!R597C6</stp>
        <tr r="F597" s="1"/>
      </tp>
      <tp t="s">
        <v>15/07/2016</v>
        <stp/>
        <stp>##V3_BDPV12</stp>
        <stp>XS0477568637 Corp</stp>
        <stp>maturity</stp>
        <stp>[AutoPrice 28.xlsm]front!R173C6</stp>
        <tr r="F173" s="1"/>
      </tp>
      <tp t="s">
        <v>AT MATURITY</v>
        <stp/>
        <stp>##V3_BDPV12</stp>
        <stp>XS0322977223 Corp</stp>
        <stp>mty_typ</stp>
        <stp>[AutoPrice 28.xlsm]front!R270C6</stp>
        <tr r="F270" s="1"/>
      </tp>
      <tp t="s">
        <v>FIXED</v>
        <stp/>
        <stp>##V3_BDPV12</stp>
        <stp>FR0011625441 Corp</stp>
        <stp>cpn typ</stp>
        <stp>[AutoPrice 28.xlsm]front!R527C5</stp>
        <tr r="E527" s="1"/>
      </tp>
      <tp t="s">
        <v>FIXED</v>
        <stp/>
        <stp>##V3_BDPV12</stp>
        <stp>FR0011124601 Corp</stp>
        <stp>cpn typ</stp>
        <stp>[AutoPrice 28.xlsm]front!R444C5</stp>
        <tr r="E444" s="1"/>
      </tp>
      <tp t="s">
        <v>07/07/2015</v>
        <stp/>
        <stp>##V3_BDPV12</stp>
        <stp>XS0372358902 Corp</stp>
        <stp>maturity</stp>
        <stp>[AutoPrice 28.xlsm]front!R602C6</stp>
        <tr r="F602" s="1"/>
      </tp>
      <tp t="s">
        <v>FIXED</v>
        <stp/>
        <stp>##V3_BDPV12</stp>
        <stp>XS1013954646 Corp</stp>
        <stp>cpn typ</stp>
        <stp>[AutoPrice 28.xlsm]front!R179C5</stp>
        <tr r="E179" s="1"/>
      </tp>
      <tp t="s">
        <v>FIXED</v>
        <stp/>
        <stp>##V3_BDPV12</stp>
        <stp>XS0911691003 Corp</stp>
        <stp>cpn typ</stp>
        <stp>[AutoPrice 28.xlsm]front!R493C5</stp>
        <tr r="E493" s="1"/>
      </tp>
      <tp t="s">
        <v>FIXED</v>
        <stp/>
        <stp>##V3_BDPV12</stp>
        <stp>XS0954684972 Corp</stp>
        <stp>cpn typ</stp>
        <stp>[AutoPrice 28.xlsm]front!R874C5</stp>
        <tr r="E874" s="1"/>
      </tp>
      <tp t="s">
        <v>AT MATURITY</v>
        <stp/>
        <stp>##V3_BDPV12</stp>
        <stp>FR0010830034 Corp</stp>
        <stp>mty_typ</stp>
        <stp>[AutoPrice 28.xlsm]front!R740C6</stp>
        <tr r="F740" s="1"/>
      </tp>
      <tp t="s">
        <v>FIXED</v>
        <stp/>
        <stp>##V3_BDPV12</stp>
        <stp>XS1031019562 Corp</stp>
        <stp>cpn typ</stp>
        <stp>[AutoPrice 28.xlsm]front!R432C5</stp>
        <tr r="E432" s="1"/>
      </tp>
      <tp t="s">
        <v>AT MATURITY</v>
        <stp/>
        <stp>##V3_BDPV12</stp>
        <stp>US345397WF64 Corp</stp>
        <stp>mty_typ</stp>
        <stp>[AutoPrice 28.xlsm]front!R807C6</stp>
        <tr r="F807" s="1"/>
      </tp>
      <tp t="s">
        <v>22/05/2038</v>
        <stp/>
        <stp>##V3_BDPV12</stp>
        <stp>XS0364908375 Corp</stp>
        <stp>maturity</stp>
        <stp>[AutoPrice 28.xlsm]front!R100C6</stp>
        <tr r="F100" s="1"/>
      </tp>
      <tp t="s">
        <v>VARIABLE</v>
        <stp/>
        <stp>##V3_BDPV12</stp>
        <stp>FR0011538461 Corp</stp>
        <stp>cpn typ</stp>
        <stp>[AutoPrice 28.xlsm]front!R116C5</stp>
        <tr r="E116" s="1"/>
      </tp>
      <tp t="s">
        <v>FIXED</v>
        <stp/>
        <stp>##V3_BDPV12</stp>
        <stp>FR0010612713 Corp</stp>
        <stp>cpn typ</stp>
        <stp>[AutoPrice 28.xlsm]front!R412C5</stp>
        <tr r="E412" s="1"/>
      </tp>
      <tp t="s">
        <v>FIXED</v>
        <stp/>
        <stp>##V3_BDPV12</stp>
        <stp>FR0010745976 Corp</stp>
        <stp>cpn typ</stp>
        <stp>[AutoPrice 28.xlsm]front!R325C5</stp>
        <tr r="E325" s="1"/>
      </tp>
      <tp t="s">
        <v>04/06/2018</v>
        <stp/>
        <stp>##V3_BDPV12</stp>
        <stp>XS0169888558 Corp</stp>
        <stp>maturity</stp>
        <stp>[AutoPrice 28.xlsm]front!R747C6</stp>
        <tr r="F747" s="1"/>
      </tp>
      <tp t="s">
        <v>FIXED</v>
        <stp/>
        <stp>##V3_BDPV12</stp>
        <stp>FR0010746016 Corp</stp>
        <stp>cpn typ</stp>
        <stp>[AutoPrice 28.xlsm]front!R393C5</stp>
        <tr r="E393" s="1"/>
      </tp>
      <tp t="s">
        <v>12/06/2015</v>
        <stp/>
        <stp>##V3_BDPV12</stp>
        <stp>XS0369258412 Corp</stp>
        <stp>maturity</stp>
        <stp>[AutoPrice 28.xlsm]front!R422C6</stp>
        <tr r="F422" s="1"/>
      </tp>
      <tp t="s">
        <v>FIXED</v>
        <stp/>
        <stp>##V3_BDPV12</stp>
        <stp>XS0413806596 Corp</stp>
        <stp>cpn typ</stp>
        <stp>[AutoPrice 28.xlsm]front!R674C5</stp>
        <tr r="E674" s="1"/>
      </tp>
      <tp t="s">
        <v>AT MATURITY</v>
        <stp/>
        <stp>##V3_BDPV12</stp>
        <stp>FR0010878751 Corp</stp>
        <stp>mty_typ</stp>
        <stp>[AutoPrice 28.xlsm]front!R736C6</stp>
        <tr r="F736" s="1"/>
      </tp>
      <tp t="s">
        <v>FIXED</v>
        <stp/>
        <stp>##V3_BDPV12</stp>
        <stp>XS0171904583 Corp</stp>
        <stp>cpn typ</stp>
        <stp>[AutoPrice 28.xlsm]front!R454C5</stp>
        <tr r="E454" s="1"/>
      </tp>
      <tp t="s">
        <v>FIXED</v>
        <stp/>
        <stp>##V3_BDPV12</stp>
        <stp>XS0606202454 Corp</stp>
        <stp>cpn typ</stp>
        <stp>[AutoPrice 28.xlsm]front!R582C5</stp>
        <tr r="E582" s="1"/>
      </tp>
      <tp t="s">
        <v>FIXED</v>
        <stp/>
        <stp>##V3_BDPV12</stp>
        <stp>XS0412443052 Corp</stp>
        <stp>cpn typ</stp>
        <stp>[AutoPrice 28.xlsm]front!R884C5</stp>
        <tr r="E884" s="1"/>
      </tp>
      <tp t="s">
        <v>AT MATURITY</v>
        <stp/>
        <stp>##V3_BDPV12</stp>
        <stp>FR0011439975 Corp</stp>
        <stp>mty_typ</stp>
        <stp>[AutoPrice 28.xlsm]front!R838C6</stp>
        <tr r="F838" s="1"/>
      </tp>
      <tp t="s">
        <v>AT MATURITY</v>
        <stp/>
        <stp>##V3_BDPV12</stp>
        <stp>XS0257807957 Corp</stp>
        <stp>mty_typ</stp>
        <stp>[AutoPrice 28.xlsm]front!R746C6</stp>
        <tr r="F746" s="1"/>
      </tp>
      <tp t="s">
        <v>AT MATURITY</v>
        <stp/>
        <stp>##V3_BDPV12</stp>
        <stp>XS0630463965 Corp</stp>
        <stp>mty_typ</stp>
        <stp>[AutoPrice 28.xlsm]front!R709C6</stp>
        <tr r="F709" s="1"/>
      </tp>
      <tp t="s">
        <v>16/03/2016</v>
        <stp/>
        <stp>##V3_BDPV12</stp>
        <stp>XS0247659542 Corp</stp>
        <stp>maturity</stp>
        <stp>[AutoPrice 28.xlsm]front!R673C6</stp>
        <tr r="F673" s="1"/>
      </tp>
      <tp t="s">
        <v>FIXED</v>
        <stp/>
        <stp>##V3_BDPV12</stp>
        <stp>FR0011560077 Corp</stp>
        <stp>cpn typ</stp>
        <stp>[AutoPrice 28.xlsm]front!R657C5</stp>
        <tr r="E657" s="1"/>
      </tp>
      <tp t="s">
        <v>FIXED</v>
        <stp/>
        <stp>##V3_BDPV12</stp>
        <stp>FR0011625433 Corp</stp>
        <stp>cpn typ</stp>
        <stp>[AutoPrice 28.xlsm]front!R210C5</stp>
        <tr r="E210" s="1"/>
      </tp>
      <tp t="s">
        <v>AT MATURITY</v>
        <stp/>
        <stp>##V3_BDPV12</stp>
        <stp>XS0891393414 Corp</stp>
        <stp>mty_typ</stp>
        <stp>[AutoPrice 28.xlsm]front!R299C6</stp>
        <tr r="F299" s="1"/>
      </tp>
      <tp t="s">
        <v>FIXED</v>
        <stp/>
        <stp>##V3_BDPV12</stp>
        <stp>XS0369461644 Corp</stp>
        <stp>cpn typ</stp>
        <stp>[AutoPrice 28.xlsm]front!R675C5</stp>
        <tr r="E675" s="1"/>
      </tp>
      <tp t="s">
        <v>AT MATURITY</v>
        <stp/>
        <stp>##V3_BDPV12</stp>
        <stp>BE6243179650 Corp</stp>
        <stp>mty_typ</stp>
        <stp>[AutoPrice 28.xlsm]front!R379C6</stp>
        <tr r="F379" s="1"/>
      </tp>
      <tp t="s">
        <v>FIXED</v>
        <stp/>
        <stp>##V3_BDPV12</stp>
        <stp>XS0164831843 Corp</stp>
        <stp>cpn typ</stp>
        <stp>[AutoPrice 28.xlsm]front!R459C5</stp>
        <tr r="E459" s="1"/>
      </tp>
      <tp t="s">
        <v>FIXED</v>
        <stp/>
        <stp>##V3_BDPV12</stp>
        <stp>XS1061697568 Corp</stp>
        <stp>cpn typ</stp>
        <stp>[AutoPrice 28.xlsm]front!R544C5</stp>
        <tr r="E544" s="1"/>
      </tp>
      <tp t="s">
        <v>FIXED</v>
        <stp/>
        <stp>##V3_BDPV12</stp>
        <stp>XS1054534422 Corp</stp>
        <stp>cpn typ</stp>
        <stp>[AutoPrice 28.xlsm]front!R593C5</stp>
        <tr r="E593" s="1"/>
      </tp>
      <tp t="s">
        <v>FIXED</v>
        <stp/>
        <stp>##V3_BDPV12</stp>
        <stp>XS0441725347 Corp</stp>
        <stp>cpn typ</stp>
        <stp>[AutoPrice 28.xlsm]front!R976C5</stp>
        <tr r="E976" s="1"/>
      </tp>
      <tp t="s">
        <v>FIXED</v>
        <stp/>
        <stp>##V3_BDPV12</stp>
        <stp>XS0426738976 Corp</stp>
        <stp>cpn typ</stp>
        <stp>[AutoPrice 28.xlsm]front!R235C5</stp>
        <tr r="E235" s="1"/>
      </tp>
      <tp t="s">
        <v>AT MATURITY</v>
        <stp/>
        <stp>##V3_BDPV12</stp>
        <stp>FR0010908905 Corp</stp>
        <stp>mty_typ</stp>
        <stp>[AutoPrice 28.xlsm]front!R922C6</stp>
        <tr r="F922" s="1"/>
      </tp>
      <tp t="s">
        <v>01/10/2025</v>
        <stp/>
        <stp>##V3_BDPV12</stp>
        <stp>XS0545428285 Corp</stp>
        <stp>maturity</stp>
        <stp>[AutoPrice 28.xlsm]front!R734C6</stp>
        <tr r="F734" s="1"/>
      </tp>
      <tp t="s">
        <v>03/07/2023</v>
        <stp/>
        <stp>##V3_BDPV12</stp>
        <stp>XS0947658208 Corp</stp>
        <stp>maturity</stp>
        <stp>[AutoPrice 28.xlsm]front!R402C6</stp>
        <tr r="F402" s="1"/>
      </tp>
      <tp t="s">
        <v>06/11/2020</v>
        <stp/>
        <stp>##V3_BDPV12</stp>
        <stp>XS0988384904 Corp</stp>
        <stp>maturity</stp>
        <stp>[AutoPrice 28.xlsm]front!R463C6</stp>
        <tr r="F463" s="1"/>
      </tp>
      <tp t="s">
        <v>AT MATURITY</v>
        <stp/>
        <stp>##V3_BDPV12</stp>
        <stp>XS0696856847 Corp</stp>
        <stp>mty_typ</stp>
        <stp>[AutoPrice 28.xlsm]front!R687C6</stp>
        <tr r="F687" s="1"/>
      </tp>
      <tp t="s">
        <v>FIXED</v>
        <stp/>
        <stp>##V3_BDPV12</stp>
        <stp>FR0011261916 Corp</stp>
        <stp>cpn typ</stp>
        <stp>[AutoPrice 28.xlsm]front!R286C5</stp>
        <tr r="E286" s="1"/>
      </tp>
      <tp t="s">
        <v>FIXED</v>
        <stp/>
        <stp>##V3_BDPV12</stp>
        <stp>BE0002466416 Corp</stp>
        <stp>cpn typ</stp>
        <stp>[AutoPrice 28.xlsm]front!R260C5</stp>
        <tr r="E260" s="1"/>
      </tp>
      <tp t="s">
        <v>FIXED</v>
        <stp/>
        <stp>##V3_BDPV12</stp>
        <stp>XS0501648371 Corp</stp>
        <stp>cpn typ</stp>
        <stp>[AutoPrice 28.xlsm]front!R984C5</stp>
        <tr r="E984" s="1"/>
      </tp>
      <tp t="s">
        <v>FIXED</v>
        <stp/>
        <stp>##V3_BDPV12</stp>
        <stp>XS0361244667 Corp</stp>
        <stp>cpn typ</stp>
        <stp>[AutoPrice 28.xlsm]front!R271C5</stp>
        <tr r="E271" s="1"/>
      </tp>
      <tp t="s">
        <v>CALLABLE</v>
        <stp/>
        <stp>##V3_BDPV12</stp>
        <stp>FR0011951771 Corp</stp>
        <stp>mty_typ</stp>
        <stp>[AutoPrice 28.xlsm]front!R925C6</stp>
        <tr r="F925" s="1"/>
      </tp>
      <tp t="s">
        <v>FIXED</v>
        <stp/>
        <stp>##V3_BDPV12</stp>
        <stp>XS0645669200 Corp</stp>
        <stp>cpn typ</stp>
        <stp>[AutoPrice 28.xlsm]front!R503C5</stp>
        <tr r="E503" s="1"/>
      </tp>
      <tp t="s">
        <v>31/07/2019</v>
        <stp/>
        <stp>##V3_BDPV12</stp>
        <stp>XS0723509104 Corp</stp>
        <stp>maturity</stp>
        <stp>[AutoPrice 28.xlsm]front!R175C6</stp>
        <tr r="F175" s="1"/>
      </tp>
      <tp t="s">
        <v>23/07/2014</v>
        <stp/>
        <stp>##V3_BDPV12</stp>
        <stp>XS0196302425 Corp</stp>
        <stp>maturity</stp>
        <stp>[AutoPrice 28.xlsm]front!R312C6</stp>
        <tr r="F312" s="1"/>
      </tp>
      <tp t="s">
        <v>15/12/2015</v>
        <stp/>
        <stp>##V3_BDPV12</stp>
        <stp>XS0520759803 Corp</stp>
        <stp>maturity</stp>
        <stp>[AutoPrice 28.xlsm]front!R965C6</stp>
        <tr r="F965" s="1"/>
      </tp>
      <tp t="s">
        <v>AT MATURITY</v>
        <stp/>
        <stp>##V3_BDPV12</stp>
        <stp>XS0478931354 Corp</stp>
        <stp>mty_typ</stp>
        <stp>[AutoPrice 28.xlsm]front!R767C6</stp>
        <tr r="F767" s="1"/>
      </tp>
      <tp t="s">
        <v>CALLABLE</v>
        <stp/>
        <stp>##V3_BDPV12</stp>
        <stp>XS1017828911 Corp</stp>
        <stp>mty_typ</stp>
        <stp>[AutoPrice 28.xlsm]front!R933C6</stp>
        <tr r="F933" s="1"/>
      </tp>
      <tp t="s">
        <v>01/02/2024</v>
        <stp/>
        <stp>##V3_BDPV12</stp>
        <stp>XS1026109204 Corp</stp>
        <stp>maturity</stp>
        <stp>[AutoPrice 28.xlsm]front!R182C6</stp>
        <tr r="F182" s="1"/>
      </tp>
      <tp t="s">
        <v>AT MATURITY</v>
        <stp/>
        <stp>##V3_BDPV12</stp>
        <stp>XS0633148621 Corp</stp>
        <stp>mty_typ</stp>
        <stp>[AutoPrice 28.xlsm]front!R298C6</stp>
        <tr r="F298" s="1"/>
      </tp>
      <tp t="s">
        <v>FIXED</v>
        <stp/>
        <stp>##V3_BDPV12</stp>
        <stp>XS0541453147 Corp</stp>
        <stp>cpn typ</stp>
        <stp>[AutoPrice 28.xlsm]front!R655C5</stp>
        <tr r="E655" s="1"/>
      </tp>
      <tp t="s">
        <v>FIXED</v>
        <stp/>
        <stp>##V3_BDPV12</stp>
        <stp>XS0412842857 Corp</stp>
        <stp>cpn typ</stp>
        <stp>[AutoPrice 28.xlsm]front!R318C5</stp>
        <tr r="E318" s="1"/>
      </tp>
      <tp t="s">
        <v>FIXED</v>
        <stp/>
        <stp>##V3_BDPV12</stp>
        <stp>XS0908570459 Corp</stp>
        <stp>cpn typ</stp>
        <stp>[AutoPrice 28.xlsm]front!R905C5</stp>
        <tr r="E905" s="1"/>
      </tp>
      <tp t="s">
        <v>FIXED</v>
        <stp/>
        <stp>##V3_BDPV12</stp>
        <stp>XS1069539374 Corp</stp>
        <stp>cpn typ</stp>
        <stp>[AutoPrice 28.xlsm]front!R476C5</stp>
        <tr r="E476" s="1"/>
      </tp>
      <tp t="s">
        <v>FIXED</v>
        <stp/>
        <stp>##V3_BDPV12</stp>
        <stp>XS0122028904 Corp</stp>
        <stp>cpn typ</stp>
        <stp>[AutoPrice 28.xlsm]front!R105C5</stp>
        <tr r="E105" s="1"/>
      </tp>
      <tp>
        <v>4.75</v>
        <stp/>
        <stp>##V3_BDPV12</stp>
        <stp>DE000A0GTCB9 Corp</stp>
        <stp>cpn</stp>
        <stp>[AutoPrice 28.xlsm]front!R613C5</stp>
        <tr r="E613" s="1"/>
      </tp>
      <tp>
        <v>0.93656400114454641</v>
        <stp/>
        <stp>##V3_BDPV12</stp>
        <stp>DE000A1MLSR4 @bgn  Corp</stp>
        <stp>risk_mid</stp>
        <stp>[AutoPrice 28.xlsm]front!R782C36</stp>
        <tr r="AJ782" s="1"/>
      </tp>
      <tp t="s">
        <v>AT MATURITY</v>
        <stp/>
        <stp>##V3_BDPV12</stp>
        <stp>XS0307791698 Corp</stp>
        <stp>mty_typ</stp>
        <stp>[AutoPrice 28.xlsm]front!R405C6</stp>
        <tr r="F405" s="1"/>
      </tp>
      <tp t="s">
        <v>07/12/2028</v>
        <stp/>
        <stp>##V3_BDPV12</stp>
        <stp>XS0097283096 Corp</stp>
        <stp>maturity</stp>
        <stp>[AutoPrice 28.xlsm]front!R608C6</stp>
        <tr r="F608" s="1"/>
      </tp>
      <tp t="s">
        <v>AT MATURITY</v>
        <stp/>
        <stp>##V3_BDPV12</stp>
        <stp>XS0364671346 Corp</stp>
        <stp>mty_typ</stp>
        <stp>[AutoPrice 28.xlsm]front!R759C6</stp>
        <tr r="F759" s="1"/>
      </tp>
      <tp t="s">
        <v>28/11/2016</v>
        <stp/>
        <stp>##V3_BDPV12</stp>
        <stp>XS0430699008 Corp</stp>
        <stp>maturity</stp>
        <stp>[AutoPrice 28.xlsm]front!R433C6</stp>
        <tr r="F433" s="1"/>
      </tp>
      <tp t="s">
        <v>AT MATURITY</v>
        <stp/>
        <stp>##V3_BDPV12</stp>
        <stp>XS0432071131 Corp</stp>
        <stp>mty_typ</stp>
        <stp>[AutoPrice 28.xlsm]front!R198C6</stp>
        <tr r="F198" s="1"/>
      </tp>
      <tp t="s">
        <v>FIXED</v>
        <stp/>
        <stp>##V3_BDPV12</stp>
        <stp>XS0977496636 Corp</stp>
        <stp>cpn typ</stp>
        <stp>[AutoPrice 28.xlsm]front!R482C5</stp>
        <tr r="E482" s="1"/>
      </tp>
      <tp t="s">
        <v>FIXED</v>
        <stp/>
        <stp>##V3_BDPV12</stp>
        <stp>XS0415624120 Corp</stp>
        <stp>cpn typ</stp>
        <stp>[AutoPrice 28.xlsm]front!R201C5</stp>
        <tr r="E201" s="1"/>
      </tp>
      <tp t="s">
        <v>AT MATURITY</v>
        <stp/>
        <stp>##V3_BDPV12</stp>
        <stp>FR0010765354 Corp</stp>
        <stp>mty_typ</stp>
        <stp>[AutoPrice 28.xlsm]front!R919C6</stp>
        <tr r="F919" s="1"/>
      </tp>
      <tp t="s">
        <v>FIXED</v>
        <stp/>
        <stp>##V3_BDPV12</stp>
        <stp>XS0683639933 Corp</stp>
        <stp>cpn typ</stp>
        <stp>[AutoPrice 28.xlsm]front!R850C5</stp>
        <tr r="E850" s="1"/>
      </tp>
      <tp t="s">
        <v>FIXED</v>
        <stp/>
        <stp>##V3_BDPV12</stp>
        <stp>XS0207037507 Corp</stp>
        <stp>cpn typ</stp>
        <stp>[AutoPrice 28.xlsm]front!R975C5</stp>
        <tr r="E975" s="1"/>
      </tp>
      <tp t="s">
        <v>AT MATURITY</v>
        <stp/>
        <stp>##V3_BDPV12</stp>
        <stp>XS1051000781 Corp</stp>
        <stp>mty_typ</stp>
        <stp>[AutoPrice 28.xlsm]front!R162C6</stp>
        <tr r="F162" s="1"/>
      </tp>
      <tp t="s">
        <v>19/01/2015</v>
        <stp/>
        <stp>##V3_BDPV12</stp>
        <stp>XS0210318795 Corp</stp>
        <stp>maturity</stp>
        <stp>[AutoPrice 28.xlsm]front!R610C6</stp>
        <tr r="F610" s="1"/>
      </tp>
      <tp t="s">
        <v>CALLABLE</v>
        <stp/>
        <stp>##V3_BDPV12</stp>
        <stp>XS1017833242 Corp</stp>
        <stp>mty_typ</stp>
        <stp>[AutoPrice 28.xlsm]front!R936C6</stp>
        <tr r="F936" s="1"/>
      </tp>
      <tp t="s">
        <v>AT MATURITY</v>
        <stp/>
        <stp>##V3_BDPV12</stp>
        <stp>XS1002933072 Corp</stp>
        <stp>mty_typ</stp>
        <stp>[AutoPrice 28.xlsm]front!R974C6</stp>
        <tr r="F974" s="1"/>
      </tp>
      <tp t="s">
        <v>AT MATURITY</v>
        <stp/>
        <stp>##V3_BDPV12</stp>
        <stp>NL0000117190 Corp</stp>
        <stp>mty_typ</stp>
        <stp>[AutoPrice 28.xlsm]front!R563C6</stp>
        <tr r="F563" s="1"/>
      </tp>
      <tp t="s">
        <v>FIXED</v>
        <stp/>
        <stp>##V3_BDPV12</stp>
        <stp>XS0335134705 Corp</stp>
        <stp>cpn typ</stp>
        <stp>[AutoPrice 28.xlsm]front!R184C5</stp>
        <tr r="E184" s="1"/>
      </tp>
      <tp t="s">
        <v>VARIABLE</v>
        <stp/>
        <stp>##V3_BDPV12</stp>
        <stp>XS0223249003 Corp</stp>
        <stp>cpn typ</stp>
        <stp>[AutoPrice 28.xlsm]front!R237C5</stp>
        <tr r="E237" s="1"/>
      </tp>
      <tp t="s">
        <v>FIXED</v>
        <stp/>
        <stp>##V3_BDPV12</stp>
        <stp>XS0992646918 Corp</stp>
        <stp>cpn typ</stp>
        <stp>[AutoPrice 28.xlsm]front!R272C5</stp>
        <tr r="E272" s="1"/>
      </tp>
      <tp t="s">
        <v>FIXED</v>
        <stp/>
        <stp>##V3_BDPV12</stp>
        <stp>XS0477568637 Corp</stp>
        <stp>cpn typ</stp>
        <stp>[AutoPrice 28.xlsm]front!R173C5</stp>
        <tr r="E173" s="1"/>
      </tp>
      <tp t="s">
        <v>FIXED</v>
        <stp/>
        <stp>##V3_BDPV12</stp>
        <stp>XS0430699008 Corp</stp>
        <stp>cpn typ</stp>
        <stp>[AutoPrice 28.xlsm]front!R433C5</stp>
        <tr r="E433" s="1"/>
      </tp>
      <tp t="s">
        <v>AT MATURITY</v>
        <stp/>
        <stp>##V3_BDPV12</stp>
        <stp>XS0912992160 Corp</stp>
        <stp>mty_typ</stp>
        <stp>[AutoPrice 28.xlsm]front!R644C6</stp>
        <tr r="F644" s="1"/>
      </tp>
      <tp t="s">
        <v>AT MATURITY</v>
        <stp/>
        <stp>##V3_BDPV12</stp>
        <stp>XS0456451771 Corp</stp>
        <stp>mty_typ</stp>
        <stp>[AutoPrice 28.xlsm]front!R208C6</stp>
        <tr r="F208" s="1"/>
      </tp>
      <tp t="s">
        <v>AT MATURITY</v>
        <stp/>
        <stp>##V3_BDPV12</stp>
        <stp>XS0991099630 Corp</stp>
        <stp>mty_typ</stp>
        <stp>[AutoPrice 28.xlsm]front!R628C6</stp>
        <tr r="F628" s="1"/>
      </tp>
      <tp t="s">
        <v>AT MATURITY</v>
        <stp/>
        <stp>##V3_BDPV12</stp>
        <stp>XS1046851025 Corp</stp>
        <stp>mty_typ</stp>
        <stp>[AutoPrice 28.xlsm]front!R780C6</stp>
        <tr r="F780" s="1"/>
      </tp>
      <tp t="s">
        <v>AT MATURITY</v>
        <stp/>
        <stp>##V3_BDPV12</stp>
        <stp>XS0515937406 Corp</stp>
        <stp>mty_typ</stp>
        <stp>[AutoPrice 28.xlsm]front!R462C6</stp>
        <tr r="F462" s="1"/>
      </tp>
      <tp t="s">
        <v>FIXED</v>
        <stp/>
        <stp>##V3_BDPV12</stp>
        <stp>XS1061714165 Corp</stp>
        <stp>cpn typ</stp>
        <stp>[AutoPrice 28.xlsm]front!R545C5</stp>
        <tr r="E545" s="1"/>
      </tp>
      <tp t="s">
        <v>FIXED</v>
        <stp/>
        <stp>##V3_BDPV12</stp>
        <stp>XS0875797515 Corp</stp>
        <stp>cpn typ</stp>
        <stp>[AutoPrice 28.xlsm]front!R623C5</stp>
        <tr r="E623" s="1"/>
      </tp>
      <tp t="s">
        <v>AT MATURITY</v>
        <stp/>
        <stp>##V3_BDPV12</stp>
        <stp>FR0011236983 Corp</stp>
        <stp>mty_typ</stp>
        <stp>[AutoPrice 28.xlsm]front!R511C6</stp>
        <tr r="F511" s="1"/>
      </tp>
      <tp t="s">
        <v>AT MATURITY</v>
        <stp/>
        <stp>##V3_BDPV12</stp>
        <stp>FR0010804500 Corp</stp>
        <stp>mty_typ</stp>
        <stp>[AutoPrice 28.xlsm]front!R233C6</stp>
        <tr r="F233" s="1"/>
      </tp>
      <tp t="s">
        <v>FIXED</v>
        <stp/>
        <stp>##V3_BDPV12</stp>
        <stp>XS0491047154 Corp</stp>
        <stp>cpn typ</stp>
        <stp>[AutoPrice 28.xlsm]front!R200C5</stp>
        <tr r="E200" s="1"/>
      </tp>
      <tp t="s">
        <v>26/10/2016</v>
        <stp/>
        <stp>##V3_BDPV12</stp>
        <stp>XS0909787300 Corp</stp>
        <stp>maturity</stp>
        <stp>[AutoPrice 28.xlsm]front!R887C6</stp>
        <tr r="F887" s="1"/>
      </tp>
      <tp t="s">
        <v>20/02/2017</v>
        <stp/>
        <stp>##V3_BDPV12</stp>
        <stp>XS0413806596 Corp</stp>
        <stp>maturity</stp>
        <stp>[AutoPrice 28.xlsm]front!R674C6</stp>
        <tr r="F674" s="1"/>
      </tp>
      <tp t="s">
        <v>26/11/2015</v>
        <stp/>
        <stp>##V3_BDPV12</stp>
        <stp>XS1038784119 Corp</stp>
        <stp>maturity</stp>
        <stp>[AutoPrice 28.xlsm]front!R867C6</stp>
        <tr r="F867" s="1"/>
      </tp>
      <tp t="s">
        <v>01/10/2014</v>
        <stp/>
        <stp>##V3_BDPV12</stp>
        <stp>XS0323955541 Corp</stp>
        <stp>maturity</stp>
        <stp>[AutoPrice 28.xlsm]front!R191C6</stp>
        <tr r="F191" s="1"/>
      </tp>
      <tp t="s">
        <v>07/07/2039</v>
        <stp/>
        <stp>##V3_BDPV12</stp>
        <stp>XS0438844093 Corp</stp>
        <stp>maturity</stp>
        <stp>[AutoPrice 28.xlsm]front!R265C6</stp>
        <tr r="F265" s="1"/>
      </tp>
      <tp t="s">
        <v>15/11/2019</v>
        <stp/>
        <stp>##V3_BDPV12</stp>
        <stp>XS0808637309 Corp</stp>
        <stp>maturity</stp>
        <stp>[AutoPrice 28.xlsm]front!R204C6</stp>
        <tr r="F204" s="1"/>
      </tp>
      <tp t="s">
        <v>24/11/2016</v>
        <stp/>
        <stp>##V3_BDPV12</stp>
        <stp>XS0434974217 Corp</stp>
        <stp>maturity</stp>
        <stp>[AutoPrice 28.xlsm]front!R982C6</stp>
        <tr r="F982" s="1"/>
      </tp>
      <tp t="s">
        <v>08/04/2044</v>
        <stp/>
        <stp>##V3_BDPV12</stp>
        <stp>XS1054522922 Corp</stp>
        <stp>maturity</stp>
        <stp>[AutoPrice 28.xlsm]front!R126C6</stp>
        <tr r="F126" s="1"/>
      </tp>
      <tp t="s">
        <v>30/01/2020</v>
        <stp/>
        <stp>##V3_BDPV12</stp>
        <stp>XS0878010718 Corp</stp>
        <stp>maturity</stp>
        <stp>[AutoPrice 28.xlsm]front!R317C6</stp>
        <tr r="F317" s="1"/>
      </tp>
      <tp t="s">
        <v>FIXED</v>
        <stp/>
        <stp>##V3_BDPV12</stp>
        <stp>XS0881360555 Corp</stp>
        <stp>cpn typ</stp>
        <stp>[AutoPrice 28.xlsm]front!R873C5</stp>
        <tr r="E873" s="1"/>
      </tp>
      <tp t="s">
        <v>FIXED</v>
        <stp/>
        <stp>##V3_BDPV12</stp>
        <stp>XS0933241456 Corp</stp>
        <stp>cpn typ</stp>
        <stp>[AutoPrice 28.xlsm]front!R702C5</stp>
        <tr r="E702" s="1"/>
      </tp>
      <tp t="s">
        <v>FIXED</v>
        <stp/>
        <stp>##V3_BDPV12</stp>
        <stp>XS0800572454 Corp</stp>
        <stp>cpn typ</stp>
        <stp>[AutoPrice 28.xlsm]front!R435C5</stp>
        <tr r="E435" s="1"/>
      </tp>
      <tp t="s">
        <v>FIXED</v>
        <stp/>
        <stp>##V3_BDPV12</stp>
        <stp>XS0940302002 Corp</stp>
        <stp>cpn typ</stp>
        <stp>[AutoPrice 28.xlsm]front!R856C5</stp>
        <tr r="E856" s="1"/>
      </tp>
      <tp t="s">
        <v>FLOATING</v>
        <stp/>
        <stp>##V3_BDPV12</stp>
        <stp>XS0931455777 Corp</stp>
        <stp>cpn typ</stp>
        <stp>[AutoPrice 28.xlsm]front!R876C5</stp>
        <tr r="E876" s="1"/>
      </tp>
      <tp t="s">
        <v>AT MATURITY</v>
        <stp/>
        <stp>##V3_BDPV12</stp>
        <stp>XS0465889912 Corp</stp>
        <stp>mty_typ</stp>
        <stp>[AutoPrice 28.xlsm]front!R812C6</stp>
        <tr r="F812" s="1"/>
      </tp>
      <tp t="s">
        <v>14/03/2018</v>
        <stp/>
        <stp>##V3_BDPV12</stp>
        <stp>XS0828724004 Corp</stp>
        <stp>maturity</stp>
        <stp>[AutoPrice 28.xlsm]front!R578C6</stp>
        <tr r="F578" s="1"/>
      </tp>
      <tp t="s">
        <v>FIXED</v>
        <stp/>
        <stp>##V3_BDPV12</stp>
        <stp>XS0873432511 Corp</stp>
        <stp>cpn typ</stp>
        <stp>[AutoPrice 28.xlsm]front!R180C5</stp>
        <tr r="E180" s="1"/>
      </tp>
      <tp t="s">
        <v>FIXED</v>
        <stp/>
        <stp>##V3_BDPV12</stp>
        <stp>XS0452868788 Corp</stp>
        <stp>cpn typ</stp>
        <stp>[AutoPrice 28.xlsm]front!R465C5</stp>
        <tr r="E465" s="1"/>
      </tp>
      <tp t="s">
        <v>FIXED</v>
        <stp/>
        <stp>##V3_BDPV12</stp>
        <stp>XS1044496203 Corp</stp>
        <stp>cpn typ</stp>
        <stp>[AutoPrice 28.xlsm]front!R970C5</stp>
        <tr r="E970" s="1"/>
      </tp>
      <tp t="s">
        <v>FIXED</v>
        <stp/>
        <stp>##V3_BDPV12</stp>
        <stp>XS0993266625 Corp</stp>
        <stp>cpn typ</stp>
        <stp>[AutoPrice 28.xlsm]front!R485C5</stp>
        <tr r="E485" s="1"/>
      </tp>
      <tp t="s">
        <v>19/03/2020</v>
        <stp/>
        <stp>##V3_BDPV12</stp>
        <stp>XS0906815088 Corp</stp>
        <stp>maturity</stp>
        <stp>[AutoPrice 28.xlsm]front!R556C6</stp>
        <tr r="F556" s="1"/>
      </tp>
      <tp t="s">
        <v>31/10/2014</v>
        <stp/>
        <stp>##V3_BDPV12</stp>
        <stp>XS0458230082 Corp</stp>
        <stp>maturity</stp>
        <stp>[AutoPrice 28.xlsm]front!R963C6</stp>
        <tr r="F963" s="1"/>
      </tp>
      <tp t="s">
        <v>24/10/2017</v>
        <stp/>
        <stp>##V3_BDPV12</stp>
        <stp>XS0327237300 Corp</stp>
        <stp>maturity</stp>
        <stp>[AutoPrice 28.xlsm]front!R546C6</stp>
        <tr r="F546" s="1"/>
      </tp>
      <tp t="s">
        <v>AT MATURITY</v>
        <stp/>
        <stp>##V3_BDPV12</stp>
        <stp>XS0485616758 Corp</stp>
        <stp>mty_typ</stp>
        <stp>[AutoPrice 28.xlsm]front!R338C6</stp>
        <tr r="F338" s="1"/>
      </tp>
      <tp t="s">
        <v>FIXED</v>
        <stp/>
        <stp>##V3_BDPV12</stp>
        <stp>XS0903433513 Corp</stp>
        <stp>cpn typ</stp>
        <stp>[AutoPrice 28.xlsm]front!R680C5</stp>
        <tr r="E680" s="1"/>
      </tp>
      <tp t="s">
        <v>CALLABLE</v>
        <stp/>
        <stp>##V3_BDPV12</stp>
        <stp>FR0011842939 Corp</stp>
        <stp>mty_typ</stp>
        <stp>[AutoPrice 28.xlsm]front!R170C6</stp>
        <tr r="F170" s="1"/>
      </tp>
      <tp t="s">
        <v>29/05/2017</v>
        <stp/>
        <stp>##V3_BDPV12</stp>
        <stp>XS0301954771 Corp</stp>
        <stp>maturity</stp>
        <stp>[AutoPrice 28.xlsm]front!R701C6</stp>
        <tr r="F701" s="1"/>
      </tp>
      <tp t="s">
        <v>28/05/2024</v>
        <stp/>
        <stp>##V3_BDPV12</stp>
        <stp>XS1071713470 Corp</stp>
        <stp>maturity</stp>
        <stp>[AutoPrice 28.xlsm]front!R437C6</stp>
        <tr r="F437" s="1"/>
      </tp>
      <tp t="s">
        <v>AT MATURITY</v>
        <stp/>
        <stp>##V3_BDPV12</stp>
        <stp>XS0674821748 Corp</stp>
        <stp>mty_typ</stp>
        <stp>[AutoPrice 28.xlsm]front!R757C6</stp>
        <tr r="F757" s="1"/>
      </tp>
      <tp t="s">
        <v>AT MATURITY</v>
        <stp/>
        <stp>##V3_BDPV12</stp>
        <stp>XS0409318309 Corp</stp>
        <stp>mty_typ</stp>
        <stp>[AutoPrice 28.xlsm]front!R718C6</stp>
        <tr r="F718" s="1"/>
      </tp>
      <tp t="s">
        <v>11/06/2014</v>
        <stp/>
        <stp>##V3_BDPV12</stp>
        <stp>XS0369462022 Corp</stp>
        <stp>maturity</stp>
        <stp>[AutoPrice 28.xlsm]front!R671C6</stp>
        <tr r="F671" s="1"/>
      </tp>
      <tp t="s">
        <v>FIXED</v>
        <stp/>
        <stp>##V3_BDPV12</stp>
        <stp>XS0305188533 Corp</stp>
        <stp>cpn typ</stp>
        <stp>[AutoPrice 28.xlsm]front!R957C5</stp>
        <tr r="E957" s="1"/>
      </tp>
      <tp t="s">
        <v>FIXED</v>
        <stp/>
        <stp>##V3_BDPV12</stp>
        <stp>XS1064307058 Corp</stp>
        <stp>cpn typ</stp>
        <stp>[AutoPrice 28.xlsm]front!R442C5</stp>
        <tr r="E442" s="1"/>
      </tp>
      <tp t="s">
        <v>09/07/2025</v>
        <stp/>
        <stp>##V3_BDPV12</stp>
        <stp>XS0524471355 Corp</stp>
        <stp>maturity</stp>
        <stp>[AutoPrice 28.xlsm]front!R471C6</stp>
        <tr r="F471" s="1"/>
      </tp>
      <tp t="s">
        <v>08/07/2015</v>
        <stp/>
        <stp>##V3_BDPV12</stp>
        <stp>XS0171904583 Corp</stp>
        <stp>maturity</stp>
        <stp>[AutoPrice 28.xlsm]front!R454C6</stp>
        <tr r="F454" s="1"/>
      </tp>
      <tp t="s">
        <v>11/05/2027</v>
        <stp/>
        <stp>##V3_BDPV12</stp>
        <stp>XS0300113254 Corp</stp>
        <stp>maturity</stp>
        <stp>[AutoPrice 28.xlsm]front!R550C6</stp>
        <tr r="F550" s="1"/>
      </tp>
      <tp t="s">
        <v>16/09/2022</v>
        <stp/>
        <stp>##V3_BDPV12</stp>
        <stp>XS0541787783 Corp</stp>
        <stp>maturity</stp>
        <stp>[AutoPrice 28.xlsm]front!R348C6</stp>
        <tr r="F348" s="1"/>
      </tp>
      <tp t="s">
        <v>01/11/2019</v>
        <stp/>
        <stp>##V3_BDPV12</stp>
        <stp>XS0847087714 Corp</stp>
        <stp>maturity</stp>
        <stp>[AutoPrice 28.xlsm]front!R542C6</stp>
        <tr r="F542" s="1"/>
      </tp>
      <tp t="s">
        <v>23/01/2023</v>
        <stp/>
        <stp>##V3_BDPV12</stp>
        <stp>XS0874864860 Corp</stp>
        <stp>maturity</stp>
        <stp>[AutoPrice 28.xlsm]front!R698C6</stp>
        <tr r="F698" s="1"/>
      </tp>
      <tp t="s">
        <v>10/09/2019</v>
        <stp/>
        <stp>##V3_BDPV12</stp>
        <stp>XS0447977801 Corp</stp>
        <stp>maturity</stp>
        <stp>[AutoPrice 28.xlsm]front!R484C6</stp>
        <tr r="F484" s="1"/>
      </tp>
      <tp t="s">
        <v>AT MATURITY</v>
        <stp/>
        <stp>##V3_BDPV12</stp>
        <stp>XS0645941419 Corp</stp>
        <stp>mty_typ</stp>
        <stp>[AutoPrice 28.xlsm]front!R943C6</stp>
        <tr r="F943" s="1"/>
      </tp>
      <tp t="s">
        <v>FIXED</v>
        <stp/>
        <stp>##V3_BDPV12</stp>
        <stp>FR0010766329 Corp</stp>
        <stp>cpn typ</stp>
        <stp>[AutoPrice 28.xlsm]front!R570C5</stp>
        <tr r="E570" s="1"/>
      </tp>
      <tp t="s">
        <v>VARIABLE</v>
        <stp/>
        <stp>##V3_BDPV12</stp>
        <stp>XS0652913988 Corp</stp>
        <stp>cpn typ</stp>
        <stp>[AutoPrice 28.xlsm]front!R324C5</stp>
        <tr r="E324" s="1"/>
      </tp>
      <tp t="s">
        <v>FIXED</v>
        <stp/>
        <stp>##V3_BDPV12</stp>
        <stp>XS0854746343 Corp</stp>
        <stp>cpn typ</stp>
        <stp>[AutoPrice 28.xlsm]front!R436C5</stp>
        <tr r="E436" s="1"/>
      </tp>
      <tp t="s">
        <v>28/02/2017</v>
        <stp/>
        <stp>##V3_BDPV12</stp>
        <stp>XS0751937185 Corp</stp>
        <stp>maturity</stp>
        <stp>[AutoPrice 28.xlsm]front!R577C6</stp>
        <tr r="F577" s="1"/>
      </tp>
      <tp t="s">
        <v>09/02/2016</v>
        <stp/>
        <stp>##V3_BDPV12</stp>
        <stp>XS0412443052 Corp</stp>
        <stp>maturity</stp>
        <stp>[AutoPrice 28.xlsm]front!R884C6</stp>
        <tr r="F884" s="1"/>
      </tp>
      <tp t="s">
        <v>15/06/2042</v>
        <stp/>
        <stp>##V3_BDPV12</stp>
        <stp>XS0768664731 Corp</stp>
        <stp>maturity</stp>
        <stp>[AutoPrice 28.xlsm]front!R146C6</stp>
        <tr r="F146" s="1"/>
      </tp>
      <tp t="s">
        <v>FIXED</v>
        <stp/>
        <stp>##V3_BDPV12</stp>
        <stp>XS0963566921 Corp</stp>
        <stp>cpn typ</stp>
        <stp>[AutoPrice 28.xlsm]front!R892C5</stp>
        <tr r="E892" s="1"/>
      </tp>
      <tp t="s">
        <v>FIXED</v>
        <stp/>
        <stp>##V3_BDPV12</stp>
        <stp>XS0613002368 Corp</stp>
        <stp>cpn typ</stp>
        <stp>[AutoPrice 28.xlsm]front!R813C5</stp>
        <tr r="E813" s="1"/>
      </tp>
      <tp t="s">
        <v>FIXED</v>
        <stp/>
        <stp>##V3_BDPV12</stp>
        <stp>XS0866278921 Corp</stp>
        <stp>cpn typ</stp>
        <stp>[AutoPrice 28.xlsm]front!R425C5</stp>
        <tr r="E425" s="1"/>
      </tp>
      <tp t="s">
        <v>05/10/2015</v>
        <stp/>
        <stp>##V3_BDPV12</stp>
        <stp>XS0683639933 Corp</stp>
        <stp>maturity</stp>
        <stp>[AutoPrice 28.xlsm]front!R850C6</stp>
        <tr r="F850" s="1"/>
      </tp>
      <tp t="s">
        <v>AT MATURITY</v>
        <stp/>
        <stp>##V3_BDPV12</stp>
        <stp>XS0888827333 Corp</stp>
        <stp>mty_typ</stp>
        <stp>[AutoPrice 28.xlsm]front!R800C6</stp>
        <tr r="F800" s="1"/>
      </tp>
      <tp t="s">
        <v>05/12/2019</v>
        <stp/>
        <stp>##V3_BDPV12</stp>
        <stp>XS0810720515 Corp</stp>
        <stp>maturity</stp>
        <stp>[AutoPrice 28.xlsm]front!R439C6</stp>
        <tr r="F439" s="1"/>
      </tp>
      <tp t="s">
        <v>04/02/2019</v>
        <stp/>
        <stp>##V3_BDPV12</stp>
        <stp>XS0411850075 Corp</stp>
        <stp>maturity</stp>
        <stp>[AutoPrice 28.xlsm]front!R632C6</stp>
        <tr r="F632" s="1"/>
      </tp>
      <tp t="s">
        <v>30/03/2017</v>
        <stp/>
        <stp>##V3_BDPV12</stp>
        <stp>XS0765597918 Corp</stp>
        <stp>maturity</stp>
        <stp>[AutoPrice 28.xlsm]front!R890C6</stp>
        <tr r="F890" s="1"/>
      </tp>
      <tp t="s">
        <v>22/05/2043</v>
        <stp/>
        <stp>##V3_BDPV12</stp>
        <stp>XS0935312057 Corp</stp>
        <stp>maturity</stp>
        <stp>[AutoPrice 28.xlsm]front!R129C6</stp>
        <tr r="F129" s="1"/>
      </tp>
      <tp t="s">
        <v>AT MATURITY</v>
        <stp/>
        <stp>##V3_BDPV12</stp>
        <stp>XS0924998809 Corp</stp>
        <stp>mty_typ</stp>
        <stp>[AutoPrice 28.xlsm]front!R942C6</stp>
        <tr r="F942" s="1"/>
      </tp>
      <tp t="s">
        <v>13/11/2019</v>
        <stp/>
        <stp>##V3_BDPV12</stp>
        <stp>XS0993228294 Corp</stp>
        <stp>maturity</stp>
        <stp>[AutoPrice 28.xlsm]front!R949C6</stp>
        <tr r="F949" s="1"/>
      </tp>
      <tp t="s">
        <v>28/03/2022</v>
        <stp/>
        <stp>##V3_BDPV12</stp>
        <stp>XS0764637194 Corp</stp>
        <stp>maturity</stp>
        <stp>[AutoPrice 28.xlsm]front!R916C6</stp>
        <tr r="F916" s="1"/>
      </tp>
      <tp t="s">
        <v>PERP/CALL</v>
        <stp/>
        <stp>##V3_BDPV12</stp>
        <stp>FR0010409789 Corp</stp>
        <stp>mty_typ</stp>
        <stp>[AutoPrice 28.xlsm]front!R117C6</stp>
        <tr r="F117" s="1"/>
      </tp>
      <tp t="s">
        <v>FIXED</v>
        <stp/>
        <stp>##V3_BDPV12</stp>
        <stp>XS0170798325 Corp</stp>
        <stp>cpn typ</stp>
        <stp>[AutoPrice 28.xlsm]front!R300C5</stp>
        <tr r="E300" s="1"/>
      </tp>
      <tp t="s">
        <v>15/11/2016</v>
        <stp/>
        <stp>##V3_BDPV12</stp>
        <stp>XS0275937471 Corp</stp>
        <stp>maturity</stp>
        <stp>[AutoPrice 28.xlsm]front!R166C6</stp>
        <tr r="F166" s="1"/>
      </tp>
      <tp t="s">
        <v>FIXED</v>
        <stp/>
        <stp>##V3_BDPV12</stp>
        <stp>FR0011798115 Corp</stp>
        <stp>cpn typ</stp>
        <stp>[AutoPrice 28.xlsm]front!R573C5</stp>
        <tr r="E573" s="1"/>
      </tp>
      <tp t="s">
        <v>03/03/2021</v>
        <stp/>
        <stp>##V3_BDPV12</stp>
        <stp>XS1040104231 Corp</stp>
        <stp>maturity</stp>
        <stp>[AutoPrice 28.xlsm]front!R557C6</stp>
        <tr r="F557" s="1"/>
      </tp>
      <tp t="s">
        <v>16/01/2025</v>
        <stp/>
        <stp>##V3_BDPV12</stp>
        <stp>XS0207320242 Corp</stp>
        <stp>maturity</stp>
        <stp>[AutoPrice 28.xlsm]front!R264C6</stp>
        <tr r="F264" s="1"/>
      </tp>
      <tp t="s">
        <v>19/11/2018</v>
        <stp/>
        <stp>##V3_BDPV12</stp>
        <stp>XS0857215346 Corp</stp>
        <stp>maturity</stp>
        <stp>[AutoPrice 28.xlsm]front!R959C6</stp>
        <tr r="F959" s="1"/>
      </tp>
      <tp t="s">
        <v>FIXED</v>
        <stp/>
        <stp>##V3_BDPV12</stp>
        <stp>XS0628597683 Corp</stp>
        <stp>cpn typ</stp>
        <stp>[AutoPrice 28.xlsm]front!R798C5</stp>
        <tr r="E798" s="1"/>
      </tp>
      <tp t="s">
        <v>FIXED</v>
        <stp/>
        <stp>##V3_BDPV12</stp>
        <stp>XS0548805299 Corp</stp>
        <stp>cpn typ</stp>
        <stp>[AutoPrice 28.xlsm]front!R434C5</stp>
        <tr r="E434" s="1"/>
      </tp>
      <tp t="s">
        <v>FIXED</v>
        <stp/>
        <stp>##V3_BDPV12</stp>
        <stp>XS0329479728 Corp</stp>
        <stp>cpn typ</stp>
        <stp>[AutoPrice 28.xlsm]front!R753C5</stp>
        <tr r="E753" s="1"/>
      </tp>
      <tp t="s">
        <v>03/09/2018</v>
        <stp/>
        <stp>##V3_BDPV12</stp>
        <stp>FR0011560069 Corp</stp>
        <stp>maturity</stp>
        <stp>[AutoPrice 28.xlsm]front!R649C6</stp>
        <tr r="F649" s="1"/>
      </tp>
      <tp t="s">
        <v>09/01/2024</v>
        <stp/>
        <stp>##V3_BDPV12</stp>
        <stp>FR0011560077 Corp</stp>
        <stp>maturity</stp>
        <stp>[AutoPrice 28.xlsm]front!R657C6</stp>
        <tr r="F657" s="1"/>
      </tp>
      <tp t="s">
        <v>11/12/2020</v>
        <stp/>
        <stp>##V3_BDPV12</stp>
        <stp>FR0010261396 Corp</stp>
        <stp>maturity</stp>
        <stp>[AutoPrice 28.xlsm]front!R366C6</stp>
        <tr r="F366" s="1"/>
      </tp>
      <tp t="s">
        <v>22/03/2021</v>
        <stp/>
        <stp>##V3_BDPV12</stp>
        <stp>FR0010941690 Corp</stp>
        <stp>maturity</stp>
        <stp>[AutoPrice 28.xlsm]front!R232C6</stp>
        <tr r="F232" s="1"/>
      </tp>
      <tp t="s">
        <v>01/06/2018</v>
        <stp/>
        <stp>##V3_BDPV12</stp>
        <stp>FR0011261916 Corp</stp>
        <stp>maturity</stp>
        <stp>[AutoPrice 28.xlsm]front!R286C6</stp>
        <tr r="F286" s="1"/>
      </tp>
      <tp t="s">
        <v>18/07/2017</v>
        <stp/>
        <stp>##V3_BDPV12</stp>
        <stp>FR0011182559 Corp</stp>
        <stp>maturity</stp>
        <stp>[AutoPrice 28.xlsm]front!R737C6</stp>
        <tr r="F737" s="1"/>
      </tp>
      <tp t="s">
        <v>09/04/2024</v>
        <stp/>
        <stp>##V3_BDPV12</stp>
        <stp>FR0011842913 Corp</stp>
        <stp>maturity</stp>
        <stp>[AutoPrice 28.xlsm]front!R171C6</stp>
        <tr r="F171" s="1"/>
      </tp>
      <tp t="s">
        <v>19/02/2018</v>
        <stp/>
        <stp>##V3_BDPV12</stp>
        <stp>FR0000472334 Corp</stp>
        <stp>maturity</stp>
        <stp>[AutoPrice 28.xlsm]front!R285C6</stp>
        <tr r="F285" s="1"/>
      </tp>
      <tp t="s">
        <v>07/04/2015</v>
        <stp/>
        <stp>##V3_BDPV12</stp>
        <stp>FR0011033281 Corp</stp>
        <stp>maturity</stp>
        <stp>[AutoPrice 28.xlsm]front!R524C6</stp>
        <tr r="F524" s="1"/>
      </tp>
      <tp t="s">
        <v>24/06/2022</v>
        <stp/>
        <stp>##V3_BDPV12</stp>
        <stp>FR0010913780 Corp</stp>
        <stp>maturity</stp>
        <stp>[AutoPrice 28.xlsm]front!R327C6</stp>
        <tr r="F327" s="1"/>
      </tp>
      <tp t="s">
        <v>30/09/2041</v>
        <stp/>
        <stp>##V3_BDPV12</stp>
        <stp>FR0011033851 Corp</stp>
        <stp>maturity</stp>
        <stp>[AutoPrice 28.xlsm]front!R114C6</stp>
        <tr r="F114" s="1"/>
      </tp>
      <tp t="s">
        <v>18/01/2018</v>
        <stp/>
        <stp>##V3_BDPV12</stp>
        <stp>FR0011374099 Corp</stp>
        <stp>maturity</stp>
        <stp>[AutoPrice 28.xlsm]front!R388C6</stp>
        <tr r="F388" s="1"/>
      </tp>
      <tp t="s">
        <v>24/05/2022</v>
        <stp/>
        <stp>##V3_BDPV12</stp>
        <stp>FR0010474239 Corp</stp>
        <stp>maturity</stp>
        <stp>[AutoPrice 28.xlsm]front!R368C6</stp>
        <tr r="F368" s="1"/>
      </tp>
      <tp t="s">
        <v>02/12/2016</v>
        <stp/>
        <stp>##V3_BDPV12</stp>
        <stp>FR0011156017 Corp</stp>
        <stp>maturity</stp>
        <stp>[AutoPrice 28.xlsm]front!R394C6</stp>
        <tr r="F394" s="1"/>
      </tp>
      <tp t="s">
        <v>06/01/2021</v>
        <stp/>
        <stp>##V3_BDPV12</stp>
        <stp>FR0010918490 Corp</stp>
        <stp>maturity</stp>
        <stp>[AutoPrice 28.xlsm]front!R367C6</stp>
        <tr r="F367" s="1"/>
      </tp>
      <tp>
        <v>7.8194455431912502E-2</v>
        <stp/>
        <stp>##V3_BDPV12</stp>
        <stp>DE000A0Z2CS9 @bgn  Corp</stp>
        <stp>risk_mid</stp>
        <stp>[AutoPrice 28.xlsm]front!R530C36</stp>
        <tr r="AJ530" s="1"/>
      </tp>
      <tp>
        <v>1.125</v>
        <stp/>
        <stp>##V3_BDPV12</stp>
        <stp>DE000A1R1BC6 Corp</stp>
        <stp>cpn</stp>
        <stp>[AutoPrice 28.xlsm]front!R473C5</stp>
        <tr r="E473" s="1"/>
      </tp>
    </main>
    <main first="connect.rtdsub">
      <tp t="s">
        <v>FERSM 3 3/8 07 J</v>
        <stp/>
        <stp>EBOND_LDN|18079017</stp>
        <stp>DSPLY_NAME</stp>
        <stp>RMDS</stp>
        <stp/>
        <stp/>
        <tr r="AQ1083" s="1"/>
      </tp>
      <tp t="s">
        <v>HEIGR 9 1/2 15 D</v>
        <stp/>
        <stp>EBOND_LDN|11889838</stp>
        <stp>DSPLY_NAME</stp>
        <stp>RMDS</stp>
        <stp/>
        <stp/>
        <tr r="AQ969" s="1"/>
      </tp>
      <tp t="s">
        <v>KERFP 2 1/2 15 J</v>
        <stp/>
        <stp>EBOND_LDN|18529522</stp>
        <stp>DSPLY_NAME</stp>
        <stp>RMDS</stp>
        <stp/>
        <stp/>
        <tr r="AQ512" s="1"/>
      </tp>
      <tp t="s">
        <v>BMW 1 1/4 20 Jul</v>
        <stp/>
        <stp>EBOND_LDN|14749994</stp>
        <stp>DSPLY_NAME</stp>
        <stp>RMDS</stp>
        <stp/>
        <stp/>
        <tr r="AQ764" s="1"/>
      </tp>
      <tp t="s">
        <v>CLNVX 5 5/8 24 J</v>
        <stp/>
        <stp>EBOND_LDN|12829282</stp>
        <stp>DSPLY_NAME</stp>
        <stp>RMDS</stp>
        <stp/>
        <stp/>
        <tr r="AQ1065" s="1"/>
      </tp>
      <tp t="s">
        <v>WIEAV 5 01 Aug 2</v>
        <stp/>
        <stp>EBOND_LDN|12799339</stp>
        <stp>DSPLY_NAME</stp>
        <stp>RMDS</stp>
        <stp/>
        <stp/>
        <tr r="AQ1028" s="1"/>
      </tp>
      <tp t="s">
        <v>BHP 3 29 May 202</v>
        <stp/>
        <stp>EBOND_LDN|14249644</stp>
        <stp>DSPLY_NAME</stp>
        <stp>RMDS</stp>
        <stp/>
        <stp/>
        <tr r="AQ940" s="1"/>
      </tp>
      <tp t="s">
        <v>BMW 1 24 Oct 201</v>
        <stp/>
        <stp>EBOND_LDN|16619301</stp>
        <stp>DSPLY_NAME</stp>
        <stp>RMDS</stp>
        <stp/>
        <stp/>
        <tr r="AQ766" s="1"/>
      </tp>
      <tp t="s">
        <v>BNFP 1 1/8 27 No</v>
        <stp/>
        <stp>EBOND_LDN|16118821</stp>
        <stp>DSPLY_NAME</stp>
        <stp>RMDS</stp>
        <stp/>
        <stp/>
        <tr r="AQ414" s="1"/>
      </tp>
      <tp t="s">
        <v>ULFP 2 1/2 12 Ju</v>
        <stp/>
        <stp>EBOND_LDN|18148624</stp>
        <stp>DSPLY_NAME</stp>
        <stp>RMDS</stp>
        <stp/>
        <stp/>
        <tr r="AQ1135" s="1"/>
      </tp>
      <tp t="s">
        <v>#N/A</v>
        <stp/>
        <stp>EBOND_LDN|19228692</stp>
        <stp>DSPLY_NAME</stp>
        <stp>RMDS</stp>
        <stp/>
        <stp/>
        <tr r="AQ127" s="1"/>
      </tp>
      <tp t="s">
        <v>SUFP 3 1/2 22 Ja</v>
        <stp/>
        <stp>EBOND_LDN|11738153</stp>
        <stp>DSPLY_NAME</stp>
        <stp>RMDS</stp>
        <stp/>
        <stp/>
        <tr r="AQ1132" s="1"/>
      </tp>
      <tp t="s">
        <v>MEOGR 2 1/4 11 M</v>
        <stp/>
        <stp>EBOND_LDN|16248744</stp>
        <stp>DSPLY_NAME</stp>
        <stp>RMDS</stp>
        <stp/>
        <stp/>
        <tr r="AQ533" s="1"/>
      </tp>
      <tp t="s">
        <v xml:space="preserve">GE 1 5/8 15 Mar </v>
        <stp/>
        <stp>EBOND_LDN|16538463</stp>
        <stp>DSPLY_NAME</stp>
        <stp>RMDS</stp>
        <stp/>
        <stp/>
        <tr r="AQ26" s="1"/>
      </tp>
      <tp t="s">
        <v>IBESM 4 1/4 11 O</v>
        <stp/>
        <stp>EBOND_LDN|13778197</stp>
        <stp>DSPLY_NAME</stp>
        <stp>RMDS</stp>
        <stp/>
        <stp/>
        <tr r="AQ1194" s="1"/>
      </tp>
      <tp t="s">
        <v xml:space="preserve">GE 2 5/8 15 Mar </v>
        <stp/>
        <stp>EBOND_LDN|16538323</stp>
        <stp>DSPLY_NAME</stp>
        <stp>RMDS</stp>
        <stp/>
        <stp/>
        <tr r="AQ34" s="1"/>
      </tp>
    </main>
    <main first="bloomberg.rtd">
      <tp>
        <v>105.57899999999999</v>
        <stp/>
        <stp>##V3_BDPV12</stp>
        <stp>DE000A1R0TU2 @CBKG Corp</stp>
        <stp>ask</stp>
        <stp>[AutoPrice 28.xlsm]front!R1087C13</stp>
        <tr r="M1087" s="1"/>
      </tp>
      <tp>
        <v>107.384</v>
        <stp/>
        <stp>##V3_BDPV12</stp>
        <stp>DE000A1R08U3 @CBKG Corp</stp>
        <stp>ask</stp>
        <stp>[AutoPrice 28.xlsm]front!R1022C13</stp>
        <tr r="M1022" s="1"/>
      </tp>
    </main>
    <main first="connect.rtdsub">
      <tp t="s">
        <v>ORAFP 2 1/2 01 M</v>
        <stp/>
        <stp>EBOND_LDN|15331893</stp>
        <stp>DSPLY_NAME</stp>
        <stp>RMDS</stp>
        <stp/>
        <stp/>
        <tr r="AQ656" s="1"/>
      </tp>
      <tp t="s">
        <v>HOFP 1 5/8 20 Ma</v>
        <stp/>
        <stp>EBOND_LDN|17281868</stp>
        <stp>DSPLY_NAME</stp>
        <stp>RMDS</stp>
        <stp/>
        <stp/>
        <tr r="AQ1098" s="1"/>
      </tp>
      <tp t="s">
        <v xml:space="preserve">PM 1 3/4 19 Mar </v>
        <stp/>
        <stp>EBOND_LDN|17311721</stp>
        <stp>DSPLY_NAME</stp>
        <stp>RMDS</stp>
        <stp/>
        <stp/>
        <tr r="AQ556" s="1"/>
      </tp>
      <tp t="s">
        <v>DAIGR 2 1/8 27 J</v>
        <stp/>
        <stp>EBOND_LDN|14511621</stp>
        <stp>DSPLY_NAME</stp>
        <stp>RMDS</stp>
        <stp/>
        <stp/>
        <tr r="AQ788" s="1"/>
      </tp>
      <tp t="s">
        <v xml:space="preserve">GLENLN 4 5/8 03 </v>
        <stp/>
        <stp>EBOND_LDN|13781798</stp>
        <stp>DSPLY_NAME</stp>
        <stp>RMDS</stp>
        <stp/>
        <stp/>
        <tr r="AQ958" s="1"/>
      </tp>
      <tp t="s">
        <v>COFP 3.994 09 Ma</v>
        <stp/>
        <stp>EBOND_LDN|13501640</stp>
        <stp>DSPLY_NAME</stp>
        <stp>RMDS</stp>
        <stp/>
        <stp/>
        <tr r="AQ448" s="1"/>
      </tp>
      <tp t="s">
        <v>ROSW 2 25 Jun 20</v>
        <stp/>
        <stp>EBOND_LDN|13631683</stp>
        <stp>DSPLY_NAME</stp>
        <stp>RMDS</stp>
        <stp/>
        <stp/>
        <tr r="AQ202" s="1"/>
      </tp>
      <tp t="s">
        <v>AXASA 5 1/8 04 J</v>
        <stp/>
        <stp>EBOND_LDN|16651185</stp>
        <stp>DSPLY_NAME</stp>
        <stp>RMDS</stp>
        <stp/>
        <stp/>
        <tr r="AQ107" s="1"/>
      </tp>
    </main>
    <main first="bloomberg.rtd">
      <tp t="s">
        <v>#N/A Real Time</v>
        <stp/>
        <stp>##V3_BDPV12</stp>
        <stp>US89153VAG41 @CBKG Corp</stp>
        <stp>ask</stp>
        <stp>[AutoPrice 28.xlsm]front!R349C13</stp>
        <tr r="M349" s="1"/>
      </tp>
    </main>
    <main first="connect.rtdsub">
      <tp t="s">
        <v xml:space="preserve">BAYNGR 0 24 Jan </v>
        <stp/>
        <stp>EBOND_LDN|21073897</stp>
        <stp>DSPLY_NAME</stp>
        <stp>RMDS</stp>
        <stp/>
        <stp/>
        <tr r="AQ161" s="1"/>
      </tp>
      <tp t="s">
        <v>TITIM 4 21 Jan 2</v>
        <stp/>
        <stp>EBOND_LDN|16360686</stp>
        <stp>DSPLY_NAME</stp>
        <stp>RMDS</stp>
        <stp/>
        <stp/>
        <tr r="AQ712" s="1"/>
      </tp>
      <tp t="s">
        <v>CNH 6 1/4 09 Mar</v>
        <stp/>
        <stp>EBOND_LDN|10200320</stp>
        <stp>DSPLY_NAME</stp>
        <stp>RMDS</stp>
        <stp/>
        <stp/>
        <tr r="AQ779" s="1"/>
      </tp>
      <tp t="s">
        <v>WMT 1.9 08 Apr 2</v>
        <stp/>
        <stp>EBOND_LDN|21173537</stp>
        <stp>DSPLY_NAME</stp>
        <stp>RMDS</stp>
        <stp/>
        <stp/>
        <tr r="AQ592" s="1"/>
      </tp>
      <tp t="s">
        <v xml:space="preserve">GLENLN 1 1/2 19 </v>
        <stp/>
        <stp>EBOND_LDN|16080268</stp>
        <stp>DSPLY_NAME</stp>
        <stp>RMDS</stp>
        <stp/>
        <stp/>
        <tr r="AQ955" s="1"/>
      </tp>
      <tp t="s">
        <v xml:space="preserve">HEIANA 2 7/8 04 </v>
        <stp/>
        <stp>EBOND_LDN|14860166</stp>
        <stp>DSPLY_NAME</stp>
        <stp>RMDS</stp>
        <stp/>
        <stp/>
        <tr r="AQ495" s="1"/>
      </tp>
      <tp t="s">
        <v>ODGR 1 7/8 22 No</v>
        <stp/>
        <stp>EBOND_LDN|20080898</stp>
        <stp>DSPLY_NAME</stp>
        <stp>RMDS</stp>
        <stp/>
        <stp/>
        <tr r="AQ644" s="1"/>
      </tp>
      <tp t="s">
        <v>CRHID 5 25 Jan 2</v>
        <stp/>
        <stp>EBOND_LDN|12843944</stp>
        <stp>DSPLY_NAME</stp>
        <stp>RMDS</stp>
        <stp/>
        <stp/>
        <tr r="AQ944" s="1"/>
      </tp>
      <tp t="s">
        <v>GSZFP 2 1/4 01 J</v>
        <stp/>
        <stp>EBOND_LDN|14233913</stp>
        <stp>DSPLY_NAME</stp>
        <stp>RMDS</stp>
        <stp/>
        <stp/>
        <tr r="AQ286" s="1"/>
      </tp>
      <tp t="s">
        <v>#N/A</v>
        <stp/>
        <stp>EBOND_LDN|17733743</stp>
        <stp>DSPLY_NAME</stp>
        <stp>RMDS</stp>
        <stp/>
        <stp/>
        <tr r="AQ19" s="1"/>
      </tp>
      <tp t="s">
        <v>MEOGR 3 3/8 01 M</v>
        <stp/>
        <stp>EBOND_LDN|13423352</stp>
        <stp>DSPLY_NAME</stp>
        <stp>RMDS</stp>
        <stp/>
        <stp/>
        <tr r="AQ534" s="1"/>
      </tp>
      <tp t="s">
        <v>F 2 7/8 03 Oct 2</v>
        <stp/>
        <stp>EBOND_LDN|15593549</stp>
        <stp>DSPLY_NAME</stp>
        <stp>RMDS</stp>
        <stp/>
        <stp/>
        <tr r="AQ802" s="1"/>
      </tp>
      <tp t="s">
        <v>LUXIM 3 5/8 19 M</v>
        <stp/>
        <stp>EBOND_LDN|13593749</stp>
        <stp>DSPLY_NAME</stp>
        <stp>RMDS</stp>
        <stp/>
        <stp/>
        <tr r="AQ516" s="1"/>
      </tp>
    </main>
    <main first="bloomberg.rtd">
      <tp t="s">
        <v>#N/A Real Time</v>
        <stp/>
        <stp>##V3_BDPV12</stp>
        <stp>US89152UAG76 @CBKG Corp</stp>
        <stp>ask</stp>
        <stp>[AutoPrice 28.xlsm]front!R343C13</stp>
        <tr r="M343" s="1"/>
      </tp>
    </main>
    <main first="connect.rtdsub">
      <tp t="s">
        <v>HERIM 3 1/4 04 O</v>
        <stp/>
        <stp>EBOND_LDN|19442264</stp>
        <stp>DSPLY_NAME</stp>
        <stp>RMDS</stp>
        <stp/>
        <stp/>
        <tr r="AQ1186" s="1"/>
      </tp>
      <tp t="s">
        <v xml:space="preserve">FGACAP 4 17 Oct </v>
        <stp/>
        <stp>EBOND_LDN|19622752</stp>
        <stp>DSPLY_NAME</stp>
        <stp>RMDS</stp>
        <stp/>
        <stp/>
        <tr r="AQ809" s="1"/>
      </tp>
      <tp t="s">
        <v xml:space="preserve">VZ 2 3/8 17 Feb </v>
        <stp/>
        <stp>EBOND_LDN|21091199</stp>
        <stp>DSPLY_NAME</stp>
        <stp>RMDS</stp>
        <stp/>
        <stp/>
        <tr r="AQ749" s="1"/>
      </tp>
      <tp t="s">
        <v>ATLIM 4 3/8 16 M</v>
        <stp/>
        <stp>EBOND_LDN|15362446</stp>
        <stp>DSPLY_NAME</stp>
        <stp>RMDS</stp>
        <stp/>
        <stp/>
        <tr r="AQ1058" s="1"/>
      </tp>
      <tp t="s">
        <v>DSM 2 3/8 03 Apr</v>
        <stp/>
        <stp>EBOND_LDN|21121072</stp>
        <stp>DSPLY_NAME</stp>
        <stp>RMDS</stp>
        <stp/>
        <stp/>
        <tr r="AQ950" s="1"/>
      </tp>
      <tp t="s">
        <v xml:space="preserve">VW 2 3/8 22 Mar </v>
        <stp/>
        <stp>EBOND_LDN|13692089</stp>
        <stp>DSPLY_NAME</stp>
        <stp>RMDS</stp>
        <stp/>
        <stp/>
        <tr r="AQ888" s="1"/>
      </tp>
      <tp t="s">
        <v>CPRIM 4 1/2 25 O</v>
        <stp/>
        <stp>EBOND_LDN|15812141</stp>
        <stp>DSPLY_NAME</stp>
        <stp>RMDS</stp>
        <stp/>
        <stp/>
        <tr r="AQ453" s="1"/>
      </tp>
      <tp t="s">
        <v>TKAAV 3 1/8 03 D</v>
        <stp/>
        <stp>EBOND_LDN|20201790</stp>
        <stp>DSPLY_NAME</stp>
        <stp>RMDS</stp>
        <stp/>
        <stp/>
        <tr r="AQ720" s="1"/>
      </tp>
      <tp t="s">
        <v>T 2.4 15 Mar 202</v>
        <stp/>
        <stp>EBOND_LDN|21266116</stp>
        <stp>DSPLY_NAME</stp>
        <stp>RMDS</stp>
        <stp/>
        <stp/>
        <tr r="AQ681" s="1"/>
      </tp>
      <tp t="s">
        <v xml:space="preserve">FERROV 4 22 Jul </v>
        <stp/>
        <stp>EBOND_LDN|18605870</stp>
        <stp>DSPLY_NAME</stp>
        <stp>RMDS</stp>
        <stp/>
        <stp/>
        <tr r="AQ1080" s="1"/>
      </tp>
      <tp t="s">
        <v>ALVGR 3 1/2 14 F</v>
        <stp/>
        <stp>EBOND_LDN|13205120</stp>
        <stp>DSPLY_NAME</stp>
        <stp>RMDS</stp>
        <stp/>
        <stp/>
        <tr r="AQ53" s="1"/>
      </tp>
      <tp t="s">
        <v>VW 1 26 Oct 2016</v>
        <stp/>
        <stp>EBOND_LDN|17385208</stp>
        <stp>DSPLY_NAME</stp>
        <stp>RMDS</stp>
        <stp/>
        <stp/>
        <tr r="AQ887" s="1"/>
      </tp>
      <tp t="s">
        <v xml:space="preserve">TLSNSS 3 5/8 14 </v>
        <stp/>
        <stp>EBOND_LDN|13195689</stp>
        <stp>DSPLY_NAME</stp>
        <stp>RMDS</stp>
        <stp/>
        <stp/>
        <tr r="AQ733" s="1"/>
      </tp>
      <tp t="s">
        <v xml:space="preserve">RENAUL 3 5/8 19 </v>
        <stp/>
        <stp>EBOND_LDN|19234023</stp>
        <stp>DSPLY_NAME</stp>
        <stp>RMDS</stp>
        <stp/>
        <stp/>
        <tr r="AQ864" s="1"/>
      </tp>
      <tp t="s">
        <v xml:space="preserve">VGASDE 2 12 Jun </v>
        <stp/>
        <stp>EBOND_LDN|18134493</stp>
        <stp>DSPLY_NAME</stp>
        <stp>RMDS</stp>
        <stp/>
        <stp/>
        <tr r="AQ359" s="1"/>
      </tp>
      <tp t="s">
        <v>BNFP 1 3/8 10 Ju</v>
        <stp/>
        <stp>EBOND_LDN|18134503</stp>
        <stp>DSPLY_NAME</stp>
        <stp>RMDS</stp>
        <stp/>
        <stp/>
        <tr r="AQ416" s="1"/>
      </tp>
      <tp t="s">
        <v>TOYOTA 1.8 23 Ju</v>
        <stp/>
        <stp>EBOND_LDN|18614581</stp>
        <stp>DSPLY_NAME</stp>
        <stp>RMDS</stp>
        <stp/>
        <stp/>
        <tr r="AQ874" s="1"/>
      </tp>
      <tp t="s">
        <v>GASSM 3 1/2 15 A</v>
        <stp/>
        <stp>EBOND_LDN|19584928</stp>
        <stp>DSPLY_NAME</stp>
        <stp>RMDS</stp>
        <stp/>
        <stp/>
        <tr r="AQ1179" s="1"/>
      </tp>
      <tp t="s">
        <v>CRHID 2 3/4 15 O</v>
        <stp/>
        <stp>EBOND_LDN|19584918</stp>
        <stp>DSPLY_NAME</stp>
        <stp>RMDS</stp>
        <stp/>
        <stp/>
        <tr r="AQ945" s="1"/>
      </tp>
      <tp t="s">
        <v>BPLN 2.972 27 Fe</v>
        <stp/>
        <stp>EBOND_LDN|21117061</stp>
        <stp>DSPLY_NAME</stp>
        <stp>RMDS</stp>
        <stp/>
        <stp/>
        <tr r="AQ227" s="1"/>
      </tp>
      <tp t="s">
        <v>LINGR 3 1/8 12 D</v>
        <stp/>
        <stp>EBOND_LDN|12474327</stp>
        <stp>DSPLY_NAME</stp>
        <stp>RMDS</stp>
        <stp/>
        <stp/>
        <tr r="AQ992" s="1"/>
      </tp>
      <tp t="s">
        <v xml:space="preserve">RENAUL 3 1/8 05 </v>
        <stp/>
        <stp>EBOND_LDN|21117051</stp>
        <stp>DSPLY_NAME</stp>
        <stp>RMDS</stp>
        <stp/>
        <stp/>
        <tr r="AQ866" s="1"/>
      </tp>
      <tp t="s">
        <v>AALLN 2 1/2 18 S</v>
        <stp/>
        <stp>EBOND_LDN|15394499</stp>
        <stp>DSPLY_NAME</stp>
        <stp>RMDS</stp>
        <stp/>
        <stp/>
        <tr r="AQ911" s="1"/>
      </tp>
      <tp t="s">
        <v xml:space="preserve">SRENVX 8 1/4 29 </v>
        <stp/>
        <stp>EBOND_LDN|13724092</stp>
        <stp>DSPLY_NAME</stp>
        <stp>RMDS</stp>
        <stp/>
        <stp/>
        <tr r="AQ144" s="1"/>
      </tp>
      <tp t="s">
        <v>REESM 3 7/8 25 J</v>
        <stp/>
        <stp>EBOND_LDN|16584588</stp>
        <stp>DSPLY_NAME</stp>
        <stp>RMDS</stp>
        <stp/>
        <stp/>
        <tr r="AQ1203" s="1"/>
      </tp>
      <tp t="s">
        <v>LXSGR 4 1/8 23 M</v>
        <stp/>
        <stp>EBOND_LDN|10574487</stp>
        <stp>DSPLY_NAME</stp>
        <stp>RMDS</stp>
        <stp/>
        <stp/>
        <tr r="AQ998" s="1"/>
      </tp>
      <tp t="s">
        <v>FREGR 2 7/8 15 J</v>
        <stp/>
        <stp>EBOND_LDN|16564356</stp>
        <stp>DSPLY_NAME</stp>
        <stp>RMDS</stp>
        <stp/>
        <stp/>
        <tr r="AQ180" s="1"/>
      </tp>
      <tp t="s">
        <v>TKAGR 4 27 Aug 2</v>
        <stp/>
        <stp>EBOND_LDN|17024142</stp>
        <stp>DSPLY_NAME</stp>
        <stp>RMDS</stp>
        <stp/>
        <stp/>
        <tr r="AQ1022" s="1"/>
      </tp>
      <tp t="s">
        <v>AXASA 3 7/8 20 M</v>
        <stp/>
        <stp>EBOND_LDN|21244894</stp>
        <stp>DSPLY_NAME</stp>
        <stp>RMDS</stp>
        <stp/>
        <stp/>
        <tr r="AQ108" s="1"/>
      </tp>
      <tp t="s">
        <v xml:space="preserve">BATSLN 2 3/8 19 </v>
        <stp/>
        <stp>EBOND_LDN|16047764</stp>
        <stp>DSPLY_NAME</stp>
        <stp>RMDS</stp>
        <stp/>
        <stp/>
        <tr r="AQ409" s="1"/>
      </tp>
      <tp t="s">
        <v>SIEGR 1 1/2 10 M</v>
        <stp/>
        <stp>EBOND_LDN|15277467</stp>
        <stp>DSPLY_NAME</stp>
        <stp>RMDS</stp>
        <stp/>
        <stp/>
        <tr r="AQ676" s="1"/>
      </tp>
      <tp t="s">
        <v>ENIIM 3 5/8 29 J</v>
        <stp/>
        <stp>EBOND_LDN|21074097</stp>
        <stp>DSPLY_NAME</stp>
        <stp>RMDS</stp>
        <stp/>
        <stp/>
        <tr r="AQ1165" s="1"/>
      </tp>
      <tp t="s">
        <v>CCE 2 3/8 07 May</v>
        <stp/>
        <stp>EBOND_LDN|17767446</stp>
        <stp>DSPLY_NAME</stp>
        <stp>RMDS</stp>
        <stp/>
        <stp/>
        <tr r="AQ441" s="1"/>
      </tp>
      <tp t="s">
        <v>AEGON 4 25 Apr 2</v>
        <stp/>
        <stp>EBOND_LDN|21194299</stp>
        <stp>DSPLY_NAME</stp>
        <stp>RMDS</stp>
        <stp/>
        <stp/>
        <tr r="AQ85" s="1"/>
      </tp>
      <tp t="s">
        <v>DGFP 0 18 Apr 20</v>
        <stp/>
        <stp>EBOND_LDN|17567206</stp>
        <stp>DSPLY_NAME</stp>
        <stp>RMDS</stp>
        <stp/>
        <stp/>
        <tr r="AQ1069" s="1"/>
      </tp>
      <tp t="s">
        <v>TENN 4 5/8 21 Fe</v>
        <stp/>
        <stp>EBOND_LDN|10067706</stp>
        <stp>DSPLY_NAME</stp>
        <stp>RMDS</stp>
        <stp/>
        <stp/>
        <tr r="AQ339" s="1"/>
      </tp>
      <tp t="s">
        <v>DAIGR 0 07 Oct 2</v>
        <stp/>
        <stp>EBOND_LDN|19426382</stp>
        <stp>DSPLY_NAME</stp>
        <stp>RMDS</stp>
        <stp/>
        <stp/>
        <tr r="AQ785" s="1"/>
      </tp>
      <tp t="s">
        <v xml:space="preserve">ROTPHA 6 1/8 15 </v>
        <stp/>
        <stp>EBOND_LDN|16016881</stp>
        <stp>DSPLY_NAME</stp>
        <stp>RMDS</stp>
        <stp/>
        <stp/>
        <tr r="AQ204" s="1"/>
      </tp>
      <tp t="s">
        <v>RYAID 1 7/8 17 J</v>
        <stp/>
        <stp>EBOND_LDN|21275117</stp>
        <stp>DSPLY_NAME</stp>
        <stp>RMDS</stp>
        <stp/>
        <stp/>
        <tr r="AQ575" s="1"/>
      </tp>
      <tp t="s">
        <v xml:space="preserve">NESNVX 0 3/4 17 </v>
        <stp/>
        <stp>EBOND_LDN|15746524</stp>
        <stp>DSPLY_NAME</stp>
        <stp>RMDS</stp>
        <stp/>
        <stp/>
        <tr r="AQ536" s="1"/>
      </tp>
      <tp t="s">
        <v>SAZGR 2 1/4 05 J</v>
        <stp/>
        <stp>EBOND_LDN|18096969</stp>
        <stp>DSPLY_NAME</stp>
        <stp>RMDS</stp>
        <stp/>
        <stp/>
        <tr r="AQ212" s="1"/>
      </tp>
      <tp t="s">
        <v>HEIGR 3 1/4 21 O</v>
        <stp/>
        <stp>EBOND_LDN|20295179</stp>
        <stp>DSPLY_NAME</stp>
        <stp>RMDS</stp>
        <stp/>
        <stp/>
        <tr r="AQ974" s="1"/>
      </tp>
      <tp t="s">
        <v xml:space="preserve">VW 4 5/8 24 Mar </v>
        <stp/>
        <stp>EBOND_LDN|21145434</stp>
        <stp>DSPLY_NAME</stp>
        <stp>RMDS</stp>
        <stp/>
        <stp/>
        <tr r="AQ1269" s="1"/>
      </tp>
      <tp t="s">
        <v>DAIGR 2 5/8 02 A</v>
        <stp/>
        <stp>EBOND_LDN|13696669</stp>
        <stp>DSPLY_NAME</stp>
        <stp>RMDS</stp>
        <stp/>
        <stp/>
        <tr r="AQ790" s="1"/>
      </tp>
      <tp t="s">
        <v>F 1 3/4 21 May 2</v>
        <stp/>
        <stp>EBOND_LDN|17926162</stp>
        <stp>DSPLY_NAME</stp>
        <stp>RMDS</stp>
        <stp/>
        <stp/>
        <tr r="AQ803" s="1"/>
      </tp>
    </main>
    <main first="bloomberg.rtd">
      <tp t="s">
        <v>07:01:17</v>
        <stp/>
        <stp>##V3_BDPV12</stp>
        <stp>NL0000117190 @bgn Corp</stp>
        <stp>LAST_UPDATE</stp>
        <stp>[AutoPrice 28.xlsm]front!R563C15</stp>
        <tr r="O563" s="1"/>
      </tp>
      <tp>
        <v>1.625</v>
        <stp/>
        <stp>##V3_BDPV12</stp>
        <stp>XS0874839086 Corp</stp>
        <stp>cpn</stp>
        <stp>[AutoPrice 28.xlsm]front!R26C5</stp>
        <tr r="E26" s="1"/>
      </tp>
      <tp>
        <v>4.3499999999999996</v>
        <stp/>
        <stp>##V3_BDPV12</stp>
        <stp>XS0273570241 Corp</stp>
        <stp>cpn</stp>
        <stp>[AutoPrice 28.xlsm]front!R33C5</stp>
        <tr r="E33" s="1"/>
      </tp>
      <tp>
        <v>2.375</v>
        <stp/>
        <stp>##V3_BDPV12</stp>
        <stp>XS0834640541 Corp</stp>
        <stp>cpn</stp>
        <stp>[AutoPrice 28.xlsm]front!R73C5</stp>
        <tr r="E73" s="1"/>
      </tp>
      <tp>
        <v>2.875</v>
        <stp/>
        <stp>##V3_BDPV12</stp>
        <stp>XS1014759648 Corp</stp>
        <stp>cpn</stp>
        <stp>[AutoPrice 28.xlsm]front!R60C5</stp>
        <tr r="E60" s="1"/>
      </tp>
      <tp>
        <v>5.4790000000000001</v>
        <stp/>
        <stp>##V3_BDPV12</stp>
        <stp>XS0283629946 Corp</stp>
        <stp>cpn</stp>
        <stp>[AutoPrice 28.xlsm]front!R98C5</stp>
        <tr r="E98" s="1"/>
      </tp>
      <tp>
        <v>6</v>
        <stp/>
        <stp>##V3_BDPV12</stp>
        <stp>XS0385688097 Corp</stp>
        <stp>cpn</stp>
        <stp>[AutoPrice 28.xlsm]front!R27C5</stp>
        <tr r="E27" s="1"/>
      </tp>
      <tp t="s">
        <v>04/05/2026</v>
        <stp/>
        <stp>##V3_BDPV12</stp>
        <stp>XS1062900912 Corp</stp>
        <stp>maturity</stp>
        <stp>[AutoPrice 28.xlsm]front!R94C6</stp>
        <tr r="F94" s="1"/>
      </tp>
      <tp t="s">
        <v>24/02/2017</v>
        <stp/>
        <stp>##V3_BDPV12</stp>
        <stp>XS0490093480 Corp</stp>
        <stp>maturity</stp>
        <stp>[AutoPrice 28.xlsm]front!R65C6</stp>
        <tr r="F65" s="1"/>
      </tp>
      <tp t="s">
        <v>12/12/2042</v>
        <stp/>
        <stp>##V3_BDPV12</stp>
        <stp>XS0863907522 Corp</stp>
        <stp>maturity</stp>
        <stp>[AutoPrice 28.xlsm]front!R96C6</stp>
        <tr r="F96" s="1"/>
      </tp>
      <tp t="s">
        <v>18/07/2017</v>
        <stp/>
        <stp>##V3_BDPV12</stp>
        <stp>XS0805452405 Corp</stp>
        <stp>maturity</stp>
        <stp>[AutoPrice 28.xlsm]front!R49C6</stp>
        <tr r="F49" s="1"/>
      </tp>
    </main>
    <main first="connect.rtdsub">
      <tp t="s">
        <v>7833661=EXT</v>
        <stp/>
        <stp>DDS_BONDS|7833661=EXT</stp>
        <stp>3</stp>
        <stp>RMDS</stp>
        <stp/>
        <stp/>
        <tr r="AI745" s="1"/>
      </tp>
      <tp t="s">
        <v>7878764=EXT</v>
        <stp/>
        <stp>DDS_BONDS|7878764=EXT</stp>
        <stp>3</stp>
        <stp>RMDS</stp>
        <stp/>
        <stp/>
        <tr r="AI371" s="1"/>
      </tp>
      <tp t="s">
        <v>3668585=EXT</v>
        <stp/>
        <stp>DDS_BONDS|3668585=EXT</stp>
        <stp>3</stp>
        <stp>RMDS</stp>
        <stp/>
        <stp/>
        <tr r="AI717" s="1"/>
      </tp>
      <tp t="s">
        <v>6664487=EXT</v>
        <stp/>
        <stp>DDS_BONDS|6664487=EXT</stp>
        <stp>3</stp>
        <stp>RMDS</stp>
        <stp/>
        <stp/>
        <tr r="AI25" s="1"/>
      </tp>
      <tp t="s">
        <v>3838367=EXT</v>
        <stp/>
        <stp>DDS_BONDS|3838367=EXT</stp>
        <stp>3</stp>
        <stp>RMDS</stp>
        <stp/>
        <stp/>
        <tr r="AI563" s="1"/>
      </tp>
      <tp t="s">
        <v>8804864=EXT</v>
        <stp/>
        <stp>DDS_BONDS|8804864=EXT</stp>
        <stp>3</stp>
        <stp>RMDS</stp>
        <stp/>
        <stp/>
        <tr r="AI846" s="1"/>
      </tp>
      <tp t="s">
        <v>7673783=EXT</v>
        <stp/>
        <stp>DDS_BONDS|7673783=EXT</stp>
        <stp>3</stp>
        <stp>RMDS</stp>
        <stp/>
        <stp/>
        <tr r="AI1188" s="1"/>
      </tp>
      <tp t="s">
        <v>9725098=EXT</v>
        <stp/>
        <stp>DDS_BONDS|9725098=EXT</stp>
        <stp>3</stp>
        <stp>RMDS</stp>
        <stp/>
        <stp/>
        <tr r="AI985" s="1"/>
      </tp>
      <tp t="s">
        <v>8725199=EXT</v>
        <stp/>
        <stp>DDS_BONDS|8725199=EXT</stp>
        <stp>3</stp>
        <stp>RMDS</stp>
        <stp/>
        <stp/>
        <tr r="AI987" s="1"/>
      </tp>
      <tp t="s">
        <v>8622489=EXT</v>
        <stp/>
        <stp>DDS_BONDS|8622489=EXT</stp>
        <stp>3</stp>
        <stp>RMDS</stp>
        <stp/>
        <stp/>
        <tr r="AI214" s="1"/>
      </tp>
      <tp t="s">
        <v>2885661=EXT</v>
        <stp/>
        <stp>DDS_BONDS|2885661=EXT</stp>
        <stp>3</stp>
        <stp>RMDS</stp>
        <stp/>
        <stp/>
        <tr r="AI1070" s="1"/>
      </tp>
    </main>
    <main first="bloomberg.rtd">
      <tp>
        <v>101.206</v>
        <stp/>
        <stp>##V3_BDPV12</stp>
        <stp>USG0446NAF18 @CBKG Corp</stp>
        <stp>ask</stp>
        <stp>[AutoPrice 28.xlsm]front!R907C13</stp>
        <tr r="M907" s="1"/>
      </tp>
    </main>
    <main first="connect.rtdsub">
      <tp t="s">
        <v>8886464=EXT</v>
        <stp/>
        <stp>DDS_BONDS|8886464=EXT</stp>
        <stp>3</stp>
        <stp>RMDS</stp>
        <stp/>
        <stp/>
        <tr r="AI532" s="1"/>
      </tp>
      <tp t="s">
        <v>4884665=EXT</v>
        <stp/>
        <stp>DDS_BONDS|4884665=EXT</stp>
        <stp>3</stp>
        <stp>RMDS</stp>
        <stp/>
        <stp/>
        <tr r="AI143" s="1"/>
      </tp>
    </main>
    <main first="bloomberg.rtd">
      <tp t="s">
        <v>AT MATURITY</v>
        <stp/>
        <stp>##V3_BDPV12</stp>
        <stp>DE000A1TNJ97 Corp</stp>
        <stp>mty_typ</stp>
        <stp>[AutoPrice 28.xlsm]front!R793C6</stp>
        <tr r="F793" s="1"/>
      </tp>
      <tp t="s">
        <v>AT MATURITY</v>
        <stp/>
        <stp>##V3_BDPV12</stp>
        <stp>DE000A1TNK86 Corp</stp>
        <stp>mty_typ</stp>
        <stp>[AutoPrice 28.xlsm]front!R792C6</stp>
        <tr r="F792" s="1"/>
      </tp>
      <tp t="s">
        <v>HBMGR</v>
        <stp/>
        <stp>##V3_BDPV12</stp>
        <stp>DE000A1R02E0 Corp</stp>
        <stp>ticker</stp>
        <stp>[AutoPrice 28.xlsm]front!R489C4</stp>
        <tr r="D489" s="1"/>
      </tp>
      <tp t="s">
        <v>FIXED</v>
        <stp/>
        <stp>##V3_BDPV12</stp>
        <stp>DE000A1HDA43 Corp</stp>
        <stp>cpn typ</stp>
        <stp>[AutoPrice 28.xlsm]front!R760C5</stp>
        <tr r="E760" s="1"/>
      </tp>
      <tp>
        <v>103.76</v>
        <stp/>
        <stp>##V3_BDPV12</stp>
        <stp>BE0002199652 @bval Corp</stp>
        <stp>LAST_PRICE</stp>
        <stp>[AutoPrice 28.xlsm]front!R330C16</stp>
        <tr r="P330" s="1"/>
      </tp>
      <tp t="s">
        <v>15/03/2034</v>
        <stp/>
        <stp>##V3_BDPV12</stp>
        <stp>XS1076018305 Corp</stp>
        <stp>maturity</stp>
        <stp>[AutoPrice 28.xlsm]front!R683C6</stp>
        <tr r="F683" s="1"/>
      </tp>
      <tp t="s">
        <v>24/03/2020</v>
        <stp/>
        <stp>##V3_BDPV12</stp>
        <stp>XS0497186758 Corp</stp>
        <stp>maturity</stp>
        <stp>[AutoPrice 28.xlsm]front!R193C6</stp>
        <tr r="F193" s="1"/>
      </tp>
      <tp t="s">
        <v>FIXED</v>
        <stp/>
        <stp>##V3_BDPV12</stp>
        <stp>BE0002442177 Corp</stp>
        <stp>cpn typ</stp>
        <stp>[AutoPrice 28.xlsm]front!R217C5</stp>
        <tr r="E217" s="1"/>
      </tp>
      <tp t="s">
        <v>12/01/2024</v>
        <stp/>
        <stp>##V3_BDPV12</stp>
        <stp>XS0992646918 Corp</stp>
        <stp>maturity</stp>
        <stp>[AutoPrice 28.xlsm]front!R272C6</stp>
        <tr r="F272" s="1"/>
      </tp>
      <tp t="s">
        <v>AT MATURITY</v>
        <stp/>
        <stp>##V3_BDPV12</stp>
        <stp>XS0365901734 Corp</stp>
        <stp>mty_typ</stp>
        <stp>[AutoPrice 28.xlsm]front!R980C6</stp>
        <tr r="F980" s="1"/>
      </tp>
      <tp t="s">
        <v>AT MATURITY</v>
        <stp/>
        <stp>##V3_BDPV12</stp>
        <stp>XS0763676557 Corp</stp>
        <stp>mty_typ</stp>
        <stp>[AutoPrice 28.xlsm]front!R889C6</stp>
        <tr r="F889" s="1"/>
      </tp>
      <tp t="s">
        <v>FIXED</v>
        <stp/>
        <stp>##V3_BDPV12</stp>
        <stp>FR0011765825 Corp</stp>
        <stp>cpn typ</stp>
        <stp>[AutoPrice 28.xlsm]front!R451C5</stp>
        <tr r="E451" s="1"/>
      </tp>
      <tp t="s">
        <v>FIXED</v>
        <stp/>
        <stp>##V3_BDPV12</stp>
        <stp>XS0438844093 Corp</stp>
        <stp>cpn typ</stp>
        <stp>[AutoPrice 28.xlsm]front!R265C5</stp>
        <tr r="E265" s="1"/>
      </tp>
      <tp t="s">
        <v>FIXED</v>
        <stp/>
        <stp>##V3_BDPV12</stp>
        <stp>XS0292607701 Corp</stp>
        <stp>cpn typ</stp>
        <stp>[AutoPrice 28.xlsm]front!R722C5</stp>
        <tr r="E722" s="1"/>
      </tp>
      <tp t="s">
        <v>FIXED</v>
        <stp/>
        <stp>##V3_BDPV12</stp>
        <stp>XS0429612566 Corp</stp>
        <stp>cpn typ</stp>
        <stp>[AutoPrice 28.xlsm]front!R824C5</stp>
        <tr r="E824" s="1"/>
      </tp>
      <tp t="s">
        <v>11/06/2014</v>
        <stp/>
        <stp>##V3_BDPV12</stp>
        <stp>DE000A0Z12Y2 @bval Corp</stp>
        <stp>LAST_UPDATE</stp>
        <stp>[AutoPrice 28.xlsm]front!R1018C15</stp>
        <tr r="O1018" s="1"/>
      </tp>
      <tp t="s">
        <v>24/04/2019</v>
        <stp/>
        <stp>##V3_BDPV12</stp>
        <stp>XS1061608300 Corp</stp>
        <stp>maturity</stp>
        <stp>[AutoPrice 28.xlsm]front!R187C6</stp>
        <tr r="F187" s="1"/>
      </tp>
      <tp t="s">
        <v>AT MATURITY</v>
        <stp/>
        <stp>##V3_BDPV12</stp>
        <stp>XS1025752293 Corp</stp>
        <stp>mty_typ</stp>
        <stp>[AutoPrice 28.xlsm]front!R645C6</stp>
        <tr r="F645" s="1"/>
      </tp>
      <tp t="s">
        <v>FIXED</v>
        <stp/>
        <stp>##V3_BDPV12</stp>
        <stp>FR0011052117 Corp</stp>
        <stp>cpn typ</stp>
        <stp>[AutoPrice 28.xlsm]front!R855C5</stp>
        <tr r="E855" s="1"/>
      </tp>
      <tp t="s">
        <v>AT MATURITY</v>
        <stp/>
        <stp>##V3_BDPV12</stp>
        <stp>XS0215159731 Corp</stp>
        <stp>mty_typ</stp>
        <stp>[AutoPrice 28.xlsm]front!R988C6</stp>
        <tr r="F988" s="1"/>
      </tp>
      <tp t="s">
        <v>AT MATURITY</v>
        <stp/>
        <stp>##V3_BDPV12</stp>
        <stp>XS1069552393 Corp</stp>
        <stp>mty_typ</stp>
        <stp>[AutoPrice 28.xlsm]front!R497C6</stp>
        <tr r="F497" s="1"/>
      </tp>
      <tp t="s">
        <v>AT MATURITY</v>
        <stp/>
        <stp>##V3_BDPV12</stp>
        <stp>XS0210318795 Corp</stp>
        <stp>mty_typ</stp>
        <stp>[AutoPrice 28.xlsm]front!R610C6</stp>
        <tr r="F610" s="1"/>
      </tp>
      <tp t="s">
        <v>FIXED</v>
        <stp/>
        <stp>##V3_BDPV12</stp>
        <stp>FR0011156017 Corp</stp>
        <stp>cpn typ</stp>
        <stp>[AutoPrice 28.xlsm]front!R394C5</stp>
        <tr r="E394" s="1"/>
      </tp>
      <tp t="s">
        <v>FIXED</v>
        <stp/>
        <stp>##V3_BDPV12</stp>
        <stp>XS1015217703 Corp</stp>
        <stp>cpn typ</stp>
        <stp>[AutoPrice 28.xlsm]front!R777C5</stp>
        <tr r="E777" s="1"/>
      </tp>
      <tp t="s">
        <v>FIXED</v>
        <stp/>
        <stp>##V3_BDPV12</stp>
        <stp>XS1075430741 Corp</stp>
        <stp>cpn typ</stp>
        <stp>[AutoPrice 28.xlsm]front!R605C5</stp>
        <tr r="E605" s="1"/>
      </tp>
      <tp t="s">
        <v>FIXED</v>
        <stp/>
        <stp>##V3_BDPV12</stp>
        <stp>XS0600056641 Corp</stp>
        <stp>cpn typ</stp>
        <stp>[AutoPrice 28.xlsm]front!R670C5</stp>
        <tr r="E670" s="1"/>
      </tp>
      <tp t="s">
        <v>FIXED</v>
        <stp/>
        <stp>##V3_BDPV12</stp>
        <stp>XS0616431507 Corp</stp>
        <stp>cpn typ</stp>
        <stp>[AutoPrice 28.xlsm]front!R650C5</stp>
        <tr r="E650" s="1"/>
      </tp>
      <tp t="s">
        <v>AT MATURITY</v>
        <stp/>
        <stp>##V3_BDPV12</stp>
        <stp>XS0441402681 Corp</stp>
        <stp>mty_typ</stp>
        <stp>[AutoPrice 28.xlsm]front!R256C6</stp>
        <tr r="F256" s="1"/>
      </tp>
      <tp t="s">
        <v>PERP/CALL</v>
        <stp/>
        <stp>##V3_BDPV12</stp>
        <stp>XS0204937634 Corp</stp>
        <stp>mty_typ</stp>
        <stp>[AutoPrice 28.xlsm]front!R140C6</stp>
        <tr r="F140" s="1"/>
      </tp>
      <tp t="s">
        <v>08/04/2022</v>
        <stp/>
        <stp>##V3_BDPV12</stp>
        <stp>XS1054528457 Corp</stp>
        <stp>maturity</stp>
        <stp>[AutoPrice 28.xlsm]front!R592C6</stp>
        <tr r="F592" s="1"/>
      </tp>
      <tp t="s">
        <v>FIXED</v>
        <stp/>
        <stp>##V3_BDPV12</stp>
        <stp>FR0011225143 Corp</stp>
        <stp>cpn typ</stp>
        <stp>[AutoPrice 28.xlsm]front!R252C5</stp>
        <tr r="E252" s="1"/>
      </tp>
      <tp t="s">
        <v>14/10/2014</v>
        <stp/>
        <stp>##V3_BDPV12</stp>
        <stp>XS0456708212 Corp</stp>
        <stp>maturity</stp>
        <stp>[AutoPrice 28.xlsm]front!R951C6</stp>
        <tr r="F951" s="1"/>
      </tp>
      <tp t="s">
        <v>FIXED</v>
        <stp/>
        <stp>##V3_BDPV12</stp>
        <stp>XS0106655235 Corp</stp>
        <stp>cpn typ</stp>
        <stp>[AutoPrice 28.xlsm]front!R551C5</stp>
        <tr r="E551" s="1"/>
      </tp>
      <tp t="s">
        <v>FIXED</v>
        <stp/>
        <stp>##V3_BDPV12</stp>
        <stp>XS1040104231 Corp</stp>
        <stp>cpn typ</stp>
        <stp>[AutoPrice 28.xlsm]front!R557C5</stp>
        <tr r="E557" s="1"/>
      </tp>
      <tp t="s">
        <v>FIXED</v>
        <stp/>
        <stp>##V3_BDPV12</stp>
        <stp>XS0557635777 Corp</stp>
        <stp>cpn typ</stp>
        <stp>[AutoPrice 28.xlsm]front!R515C5</stp>
        <tr r="E515" s="1"/>
      </tp>
      <tp t="s">
        <v>CALLABLE</v>
        <stp/>
        <stp>##V3_BDPV12</stp>
        <stp>FR0010176032 Corp</stp>
        <stp>mty_typ</stp>
        <stp>[AutoPrice 28.xlsm]front!R848C6</stp>
        <tr r="F848" s="1"/>
      </tp>
      <tp t="s">
        <v>AT MATURITY</v>
        <stp/>
        <stp>##V3_BDPV12</stp>
        <stp>FR0010806745 Corp</stp>
        <stp>mty_typ</stp>
        <stp>[AutoPrice 28.xlsm]front!R566C6</stp>
        <tr r="F566" s="1"/>
      </tp>
      <tp t="s">
        <v>AT MATURITY</v>
        <stp/>
        <stp>##V3_BDPV12</stp>
        <stp>XS0544714750 Corp</stp>
        <stp>mty_typ</stp>
        <stp>[AutoPrice 28.xlsm]front!R438C6</stp>
        <tr r="F438" s="1"/>
      </tp>
      <tp t="s">
        <v>AT MATURITY</v>
        <stp/>
        <stp>##V3_BDPV12</stp>
        <stp>XS1003251011 Corp</stp>
        <stp>mty_typ</stp>
        <stp>[AutoPrice 28.xlsm]front!R528C6</stp>
        <tr r="F528" s="1"/>
      </tp>
      <tp t="s">
        <v>AT MATURITY</v>
        <stp/>
        <stp>##V3_BDPV12</stp>
        <stp>XS0409744744 Corp</stp>
        <stp>mty_typ</stp>
        <stp>[AutoPrice 28.xlsm]front!R239C6</stp>
        <tr r="F239" s="1"/>
      </tp>
      <tp t="s">
        <v>AT MATURITY</v>
        <stp/>
        <stp>##V3_BDPV12</stp>
        <stp>XS1066312395 Corp</stp>
        <stp>mty_typ</stp>
        <stp>[AutoPrice 28.xlsm]front!R561C6</stp>
        <tr r="F561" s="1"/>
      </tp>
      <tp t="s">
        <v>26/02/2026</v>
        <stp/>
        <stp>##V3_BDPV12</stp>
        <stp>XS1040508241 Corp</stp>
        <stp>maturity</stp>
        <stp>[AutoPrice 28.xlsm]front!R506C6</stp>
        <tr r="F506" s="1"/>
      </tp>
      <tp t="s">
        <v>FIXED</v>
        <stp/>
        <stp>##V3_BDPV12</stp>
        <stp>BE6221503202 Corp</stp>
        <stp>cpn typ</stp>
        <stp>[AutoPrice 28.xlsm]front!R377C5</stp>
        <tr r="E377" s="1"/>
      </tp>
      <tp t="s">
        <v>AT MATURITY</v>
        <stp/>
        <stp>##V3_BDPV12</stp>
        <stp>XS0434974217 Corp</stp>
        <stp>mty_typ</stp>
        <stp>[AutoPrice 28.xlsm]front!R982C6</stp>
        <tr r="F982" s="1"/>
      </tp>
      <tp t="s">
        <v>25/10/2019</v>
        <stp/>
        <stp>##V3_BDPV12</stp>
        <stp>XS0848458179 Corp</stp>
        <stp>maturity</stp>
        <stp>[AutoPrice 28.xlsm]front!R453C6</stp>
        <tr r="F453" s="1"/>
      </tp>
      <tp t="s">
        <v>FIXED</v>
        <stp/>
        <stp>##V3_BDPV12</stp>
        <stp>XS0327237300 Corp</stp>
        <stp>cpn typ</stp>
        <stp>[AutoPrice 28.xlsm]front!R546C5</stp>
        <tr r="E546" s="1"/>
      </tp>
      <tp t="s">
        <v>FIXED</v>
        <stp/>
        <stp>##V3_BDPV12</stp>
        <stp>XS0306773234 Corp</stp>
        <stp>cpn typ</stp>
        <stp>[AutoPrice 28.xlsm]front!R600C5</stp>
        <tr r="E600" s="1"/>
      </tp>
      <tp t="s">
        <v>FIXED</v>
        <stp/>
        <stp>##V3_BDPV12</stp>
        <stp>XS0415624716 Corp</stp>
        <stp>cpn typ</stp>
        <stp>[AutoPrice 28.xlsm]front!R203C5</stp>
        <tr r="E203" s="1"/>
      </tp>
      <tp t="s">
        <v>FIXED</v>
        <stp/>
        <stp>##V3_BDPV12</stp>
        <stp>XS0470518605 Corp</stp>
        <stp>cpn typ</stp>
        <stp>[AutoPrice 28.xlsm]front!R881C5</stp>
        <tr r="E881" s="1"/>
      </tp>
      <tp t="s">
        <v>FIXED</v>
        <stp/>
        <stp>##V3_BDPV12</stp>
        <stp>XS0633111207 Corp</stp>
        <stp>cpn typ</stp>
        <stp>[AutoPrice 28.xlsm]front!R885C5</stp>
        <tr r="E885" s="1"/>
      </tp>
      <tp t="s">
        <v>29/07/2105</v>
        <stp/>
        <stp>##V3_BDPV12</stp>
        <stp>XS0225369403 Corp</stp>
        <stp>maturity</stp>
        <stp>[AutoPrice 28.xlsm]front!R160C6</stp>
        <tr r="F160" s="1"/>
      </tp>
      <tp t="s">
        <v>FIXED</v>
        <stp/>
        <stp>##V3_BDPV12</stp>
        <stp>FR0010961581 Corp</stp>
        <stp>cpn typ</stp>
        <stp>[AutoPrice 28.xlsm]front!R255C5</stp>
        <tr r="E255" s="1"/>
      </tp>
      <tp t="s">
        <v>FIXED</v>
        <stp/>
        <stp>##V3_BDPV12</stp>
        <stp>XS0760139773 Corp</stp>
        <stp>cpn typ</stp>
        <stp>[AutoPrice 28.xlsm]front!R202C5</stp>
        <tr r="E202" s="1"/>
      </tp>
      <tp t="s">
        <v>07:00:45</v>
        <stp/>
        <stp>##V3_BDPV12</stp>
        <stp>USF2893TAM83 @bgn Corp</stp>
        <stp>LAST_UPDATE</stp>
        <stp>[AutoPrice 28.xlsm]front!R1235C15</stp>
        <tr r="O1235" s="1"/>
      </tp>
      <tp t="s">
        <v>24/01/2016</v>
        <stp/>
        <stp>##V3_BDPV12</stp>
        <stp>XS1023268060 Corp</stp>
        <stp>maturity</stp>
        <stp>[AutoPrice 28.xlsm]front!R161C6</stp>
        <tr r="F161" s="1"/>
      </tp>
      <tp t="s">
        <v>19/01/2015</v>
        <stp/>
        <stp>##V3_BDPV12</stp>
        <stp>XS0731679907 Corp</stp>
        <stp>maturity</stp>
        <stp>[AutoPrice 28.xlsm]front!R880C6</stp>
        <tr r="F880" s="1"/>
      </tp>
      <tp t="s">
        <v>FIXED</v>
        <stp/>
        <stp>##V3_BDPV12</stp>
        <stp>FR0010871541 Corp</stp>
        <stp>cpn typ</stp>
        <stp>[AutoPrice 28.xlsm]front!R858C5</stp>
        <tr r="E858" s="1"/>
      </tp>
      <tp t="s">
        <v>FIXED</v>
        <stp/>
        <stp>##V3_BDPV12</stp>
        <stp>FR0011376201 Corp</stp>
        <stp>cpn typ</stp>
        <stp>[AutoPrice 28.xlsm]front!R297C5</stp>
        <tr r="E297" s="1"/>
      </tp>
      <tp t="s">
        <v>25/09/2015</v>
        <stp/>
        <stp>##V3_BDPV12</stp>
        <stp>XS0798333802 Corp</stp>
        <stp>maturity</stp>
        <stp>[AutoPrice 28.xlsm]front!R831C6</stp>
        <tr r="F831" s="1"/>
      </tp>
      <tp t="s">
        <v>AT MATURITY</v>
        <stp/>
        <stp>##V3_BDPV12</stp>
        <stp>XS0387846925 Corp</stp>
        <stp>mty_typ</stp>
        <stp>[AutoPrice 28.xlsm]front!R500C6</stp>
        <tr r="F500" s="1"/>
      </tp>
      <tp t="s">
        <v>CALLABLE</v>
        <stp/>
        <stp>##V3_BDPV12</stp>
        <stp>XS1069539291 Corp</stp>
        <stp>mty_typ</stp>
        <stp>[AutoPrice 28.xlsm]front!R477C6</stp>
        <tr r="F477" s="1"/>
      </tp>
      <tp t="s">
        <v>VARIABLE</v>
        <stp/>
        <stp>##V3_BDPV12</stp>
        <stp>XS0541620901 Corp</stp>
        <stp>cpn typ</stp>
        <stp>[AutoPrice 28.xlsm]front!R122C5</stp>
        <tr r="E122" s="1"/>
      </tp>
      <tp t="s">
        <v>FIXED</v>
        <stp/>
        <stp>##V3_BDPV12</stp>
        <stp>XS0300113254 Corp</stp>
        <stp>cpn typ</stp>
        <stp>[AutoPrice 28.xlsm]front!R550C5</stp>
        <tr r="E550" s="1"/>
      </tp>
      <tp t="s">
        <v>FIXED</v>
        <stp/>
        <stp>##V3_BDPV12</stp>
        <stp>XS0765597918 Corp</stp>
        <stp>cpn typ</stp>
        <stp>[AutoPrice 28.xlsm]front!R890C5</stp>
        <tr r="E890" s="1"/>
      </tp>
      <tp t="s">
        <v>FIXED</v>
        <stp/>
        <stp>##V3_BDPV12</stp>
        <stp>XS0479869744 Corp</stp>
        <stp>cpn typ</stp>
        <stp>[AutoPrice 28.xlsm]front!R748C5</stp>
        <tr r="E748" s="1"/>
      </tp>
      <tp t="s">
        <v>FLOATING</v>
        <stp/>
        <stp>##V3_BDPV12</stp>
        <stp>XS1023268060 Corp</stp>
        <stp>cpn typ</stp>
        <stp>[AutoPrice 28.xlsm]front!R161C5</stp>
        <tr r="E161" s="1"/>
      </tp>
      <tp t="s">
        <v>FIXED</v>
        <stp/>
        <stp>##V3_BDPV12</stp>
        <stp>XS0585904443 Corp</stp>
        <stp>cpn typ</stp>
        <stp>[AutoPrice 28.xlsm]front!R689C5</stp>
        <tr r="E689" s="1"/>
      </tp>
      <tp t="s">
        <v>AT MATURITY</v>
        <stp/>
        <stp>##V3_BDPV12</stp>
        <stp>XS1072613380 Corp</stp>
        <stp>mty_typ</stp>
        <stp>[AutoPrice 28.xlsm]front!R135C6</stp>
        <tr r="F135" s="1"/>
      </tp>
      <tp t="s">
        <v>AT MATURITY</v>
        <stp/>
        <stp>##V3_BDPV12</stp>
        <stp>XS0811690550 Corp</stp>
        <stp>mty_typ</stp>
        <stp>[AutoPrice 28.xlsm]front!R599C6</stp>
        <tr r="F599" s="1"/>
      </tp>
      <tp t="s">
        <v>19/11/2021</v>
        <stp/>
        <stp>##V3_BDPV12</stp>
        <stp>XS0994990280 Corp</stp>
        <stp>maturity</stp>
        <stp>[AutoPrice 28.xlsm]front!R347C6</stp>
        <tr r="F347" s="1"/>
      </tp>
      <tp t="s">
        <v>04/11/2020</v>
        <stp/>
        <stp>##V3_BDPV12</stp>
        <stp>XS0699330097 Corp</stp>
        <stp>maturity</stp>
        <stp>[AutoPrice 28.xlsm]front!R275C6</stp>
        <tr r="F275" s="1"/>
      </tp>
      <tp t="s">
        <v>AT MATURITY</v>
        <stp/>
        <stp>##V3_BDPV12</stp>
        <stp>XS0470632646 Corp</stp>
        <stp>mty_typ</stp>
        <stp>[AutoPrice 28.xlsm]front!R908C6</stp>
        <tr r="F908" s="1"/>
      </tp>
      <tp t="s">
        <v>VARIABLE</v>
        <stp/>
        <stp>##V3_BDPV12</stp>
        <stp>ES0224244063 Corp</stp>
        <stp>cpn typ</stp>
        <stp>[AutoPrice 28.xlsm]front!R130C5</stp>
        <tr r="E130" s="1"/>
      </tp>
      <tp t="s">
        <v>22/08/2017</v>
        <stp/>
        <stp>##V3_BDPV12</stp>
        <stp>XS0818948928 Corp</stp>
        <stp>maturity</stp>
        <stp>[AutoPrice 28.xlsm]front!R893C6</stp>
        <tr r="F893" s="1"/>
      </tp>
      <tp t="s">
        <v>FIXED</v>
        <stp/>
        <stp>##V3_BDPV12</stp>
        <stp>FR0011731876 Corp</stp>
        <stp>cpn typ</stp>
        <stp>[AutoPrice 28.xlsm]front!R384C5</stp>
        <tr r="E384" s="1"/>
      </tp>
      <tp t="s">
        <v>AT MATURITY</v>
        <stp/>
        <stp>##V3_BDPV12</stp>
        <stp>XS0169888558 Corp</stp>
        <stp>mty_typ</stp>
        <stp>[AutoPrice 28.xlsm]front!R747C6</stp>
        <tr r="F747" s="1"/>
      </tp>
      <tp t="s">
        <v>FIXED</v>
        <stp/>
        <stp>##V3_BDPV12</stp>
        <stp>FR0011076462 Corp</stp>
        <stp>cpn typ</stp>
        <stp>[AutoPrice 28.xlsm]front!R742C5</stp>
        <tr r="E742" s="1"/>
      </tp>
      <tp t="s">
        <v>FIXED</v>
        <stp/>
        <stp>##V3_BDPV12</stp>
        <stp>XS0741004062 Corp</stp>
        <stp>cpn typ</stp>
        <stp>[AutoPrice 28.xlsm]front!R452C5</stp>
        <tr r="E452" s="1"/>
      </tp>
      <tp t="s">
        <v>FIXED</v>
        <stp/>
        <stp>##V3_BDPV12</stp>
        <stp>XS0950055359 Corp</stp>
        <stp>cpn typ</stp>
        <stp>[AutoPrice 28.xlsm]front!R721C5</stp>
        <tr r="E721" s="1"/>
      </tp>
      <tp t="s">
        <v>FIXED</v>
        <stp/>
        <stp>##V3_BDPV12</stp>
        <stp>XS0996455399 Corp</stp>
        <stp>cpn typ</stp>
        <stp>[AutoPrice 28.xlsm]front!R579C5</stp>
        <tr r="E579" s="1"/>
      </tp>
      <tp t="s">
        <v>FIXED</v>
        <stp/>
        <stp>##V3_BDPV12</stp>
        <stp>XS0289507997 Corp</stp>
        <stp>cpn typ</stp>
        <stp>[AutoPrice 28.xlsm]front!R728C5</stp>
        <tr r="E728" s="1"/>
      </tp>
      <tp t="s">
        <v>AT MATURITY</v>
        <stp/>
        <stp>##V3_BDPV12</stp>
        <stp>BE0934985020 Corp</stp>
        <stp>mty_typ</stp>
        <stp>[AutoPrice 28.xlsm]front!R371C6</stp>
        <tr r="F371" s="1"/>
      </tp>
      <tp t="s">
        <v>FIXED</v>
        <stp/>
        <stp>##V3_BDPV12</stp>
        <stp>XS0593606550 Corp</stp>
        <stp>cpn typ</stp>
        <stp>[AutoPrice 28.xlsm]front!R337C5</stp>
        <tr r="E337" s="1"/>
      </tp>
      <tp t="s">
        <v>FIXED</v>
        <stp/>
        <stp>##V3_BDPV12</stp>
        <stp>XS0690406243 Corp</stp>
        <stp>cpn typ</stp>
        <stp>[AutoPrice 28.xlsm]front!R304C5</stp>
        <tr r="E304" s="1"/>
      </tp>
      <tp t="s">
        <v>AT MATURITY</v>
        <stp/>
        <stp>##V3_BDPV12</stp>
        <stp>XS0457145430 Corp</stp>
        <stp>mty_typ</stp>
        <stp>[AutoPrice 28.xlsm]front!R458C6</stp>
        <tr r="F458" s="1"/>
      </tp>
      <tp t="s">
        <v>FIXED</v>
        <stp/>
        <stp>##V3_BDPV12</stp>
        <stp>FR0010014845 Corp</stp>
        <stp>cpn typ</stp>
        <stp>[AutoPrice 28.xlsm]front!R840C5</stp>
        <tr r="E840" s="1"/>
      </tp>
      <tp t="s">
        <v>AT MATURITY</v>
        <stp/>
        <stp>##V3_BDPV12</stp>
        <stp>XS0875796541 Corp</stp>
        <stp>mty_typ</stp>
        <stp>[AutoPrice 28.xlsm]front!R619C6</stp>
        <tr r="F619" s="1"/>
      </tp>
      <tp t="s">
        <v>AT MATURITY</v>
        <stp/>
        <stp>##V3_BDPV12</stp>
        <stp>XS0386772684 Corp</stp>
        <stp>mty_typ</stp>
        <stp>[AutoPrice 28.xlsm]front!R585C6</stp>
        <tr r="F585" s="1"/>
      </tp>
      <tp t="s">
        <v>AT MATURITY</v>
        <stp/>
        <stp>##V3_BDPV12</stp>
        <stp>XS0499243300 Corp</stp>
        <stp>mty_typ</stp>
        <stp>[AutoPrice 28.xlsm]front!R428C6</stp>
        <tr r="F428" s="1"/>
      </tp>
      <tp t="s">
        <v>FIXED</v>
        <stp/>
        <stp>##V3_BDPV12</stp>
        <stp>XS0715437140 Corp</stp>
        <stp>cpn typ</stp>
        <stp>[AutoPrice 28.xlsm]front!R504C5</stp>
        <tr r="E504" s="1"/>
      </tp>
      <tp t="s">
        <v>FIXED</v>
        <stp/>
        <stp>##V3_BDPV12</stp>
        <stp>XS0747743937 Corp</stp>
        <stp>cpn typ</stp>
        <stp>[AutoPrice 28.xlsm]front!R220C5</stp>
        <tr r="E220" s="1"/>
      </tp>
      <tp t="s">
        <v>FIXED</v>
        <stp/>
        <stp>##V3_BDPV12</stp>
        <stp>XS0947658208 Corp</stp>
        <stp>cpn typ</stp>
        <stp>[AutoPrice 28.xlsm]front!R402C5</stp>
        <tr r="E402" s="1"/>
      </tp>
      <tp t="s">
        <v>FIXED</v>
        <stp/>
        <stp>##V3_BDPV12</stp>
        <stp>XS1021817355 Corp</stp>
        <stp>cpn typ</stp>
        <stp>[AutoPrice 28.xlsm]front!R808C5</stp>
        <tr r="E808" s="1"/>
      </tp>
      <tp t="s">
        <v>15/06/2025</v>
        <stp/>
        <stp>##V3_BDPV12</stp>
        <stp>XS0221705204 Corp</stp>
        <stp>maturity</stp>
        <stp>[AutoPrice 28.xlsm]front!R151C6</stp>
        <tr r="F151" s="1"/>
      </tp>
      <tp t="s">
        <v>FIXED</v>
        <stp/>
        <stp>##V3_BDPV12</stp>
        <stp>BE0002199652 Corp</stp>
        <stp>cpn typ</stp>
        <stp>[AutoPrice 28.xlsm]front!R330C5</stp>
        <tr r="E330" s="1"/>
      </tp>
      <tp t="s">
        <v>12/12/2018</v>
        <stp/>
        <stp>##V3_BDPV12</stp>
        <stp>XS0718526790 Corp</stp>
        <stp>maturity</stp>
        <stp>[AutoPrice 28.xlsm]front!R992C6</stp>
        <tr r="F992" s="1"/>
      </tp>
      <tp t="s">
        <v>27/11/2024</v>
        <stp/>
        <stp>##V3_BDPV12</stp>
        <stp>XS0857662448 Corp</stp>
        <stp>maturity</stp>
        <stp>[AutoPrice 28.xlsm]front!R521C6</stp>
        <tr r="F521" s="1"/>
      </tp>
      <tp t="s">
        <v>09/10/2018</v>
        <stp/>
        <stp>##V3_BDPV12</stp>
        <stp>XS0977500767 Corp</stp>
        <stp>maturity</stp>
        <stp>[AutoPrice 28.xlsm]front!R479C6</stp>
        <tr r="F479" s="1"/>
      </tp>
      <tp t="s">
        <v>10/06/2019</v>
        <stp/>
        <stp>##V3_BDPV12</stp>
        <stp>XS1075430741 Corp</stp>
        <stp>maturity</stp>
        <stp>[AutoPrice 28.xlsm]front!R605C6</stp>
        <tr r="F605" s="1"/>
      </tp>
      <tp t="s">
        <v>28/05/2015</v>
        <stp/>
        <stp>##V3_BDPV12</stp>
        <stp>XS0365901734 Corp</stp>
        <stp>maturity</stp>
        <stp>[AutoPrice 28.xlsm]front!R980C6</stp>
        <tr r="F980" s="1"/>
      </tp>
      <tp t="s">
        <v>08/07/2014</v>
        <stp/>
        <stp>##V3_BDPV12</stp>
        <stp>XS0647263317 Corp</stp>
        <stp>maturity</stp>
        <stp>[AutoPrice 28.xlsm]front!R810C6</stp>
        <tr r="F810" s="1"/>
      </tp>
      <tp t="s">
        <v>CALLABLE</v>
        <stp/>
        <stp>##V3_BDPV12</stp>
        <stp>XS0637101139 Corp</stp>
        <stp>mty_typ</stp>
        <stp>[AutoPrice 28.xlsm]front!R978C6</stp>
        <tr r="F978" s="1"/>
      </tp>
      <tp t="s">
        <v>FIXED</v>
        <stp/>
        <stp>##V3_BDPV12</stp>
        <stp>XS0969574325 Corp</stp>
        <stp>cpn typ</stp>
        <stp>[AutoPrice 28.xlsm]front!R333C5</stp>
        <tr r="E333" s="1"/>
      </tp>
      <tp t="s">
        <v>FIXED</v>
        <stp/>
        <stp>##V3_BDPV12</stp>
        <stp>XS1069430368 Corp</stp>
        <stp>cpn typ</stp>
        <stp>[AutoPrice 28.xlsm]front!R697C5</stp>
        <tr r="E697" s="1"/>
      </tp>
      <tp t="s">
        <v>FIXED</v>
        <stp/>
        <stp>##V3_BDPV12</stp>
        <stp>XS0418669429 Corp</stp>
        <stp>cpn typ</stp>
        <stp>[AutoPrice 28.xlsm]front!R350C5</stp>
        <tr r="E350" s="1"/>
      </tp>
      <tp t="s">
        <v>AT MATURITY</v>
        <stp/>
        <stp>##V3_BDPV12</stp>
        <stp>FR0011560069 Corp</stp>
        <stp>mty_typ</stp>
        <stp>[AutoPrice 28.xlsm]front!R649C6</stp>
        <tr r="F649" s="1"/>
      </tp>
      <tp t="s">
        <v>FIXED</v>
        <stp/>
        <stp>##V3_BDPV12</stp>
        <stp>FR0010780452 Corp</stp>
        <stp>cpn typ</stp>
        <stp>[AutoPrice 28.xlsm]front!R826C5</stp>
        <tr r="E826" s="1"/>
      </tp>
      <tp t="s">
        <v>AT MATURITY</v>
        <stp/>
        <stp>##V3_BDPV12</stp>
        <stp>XS0977500767 Corp</stp>
        <stp>mty_typ</stp>
        <stp>[AutoPrice 28.xlsm]front!R479C6</stp>
        <tr r="F479" s="1"/>
      </tp>
      <tp t="s">
        <v>30/09/2024</v>
        <stp/>
        <stp>##V3_BDPV12</stp>
        <stp>XS0454773713 Corp</stp>
        <stp>maturity</stp>
        <stp>[AutoPrice 28.xlsm]front!R637C6</stp>
        <tr r="F637" s="1"/>
      </tp>
      <tp t="s">
        <v>FIXED</v>
        <stp/>
        <stp>##V3_BDPV12</stp>
        <stp>BE6000782712 Corp</stp>
        <stp>cpn typ</stp>
        <stp>[AutoPrice 28.xlsm]front!R374C5</stp>
        <tr r="E374" s="1"/>
      </tp>
      <tp t="s">
        <v>01/06/2020</v>
        <stp/>
        <stp>##V3_BDPV12</stp>
        <stp>XS0633025977 Corp</stp>
        <stp>maturity</stp>
        <stp>[AutoPrice 28.xlsm]front!R224C6</stp>
        <tr r="F224" s="1"/>
      </tp>
      <tp t="s">
        <v>AT MATURITY</v>
        <stp/>
        <stp>##V3_BDPV12</stp>
        <stp>XS0910916666 Corp</stp>
        <stp>mty_typ</stp>
        <stp>[AutoPrice 28.xlsm]front!R835C6</stp>
        <tr r="F835" s="1"/>
      </tp>
      <tp t="s">
        <v>AT MATURITY</v>
        <stp/>
        <stp>##V3_BDPV12</stp>
        <stp>XS0462999573 Corp</stp>
        <stp>mty_typ</stp>
        <stp>[AutoPrice 28.xlsm]front!R694C6</stp>
        <tr r="F694" s="1"/>
      </tp>
      <tp t="s">
        <v>FIXED</v>
        <stp/>
        <stp>##V3_BDPV12</stp>
        <stp>XS0428461718 Corp</stp>
        <stp>cpn typ</stp>
        <stp>[AutoPrice 28.xlsm]front!R341C5</stp>
        <tr r="E341" s="1"/>
      </tp>
      <tp t="s">
        <v>FIXED</v>
        <stp/>
        <stp>##V3_BDPV12</stp>
        <stp>XS0805500062 Corp</stp>
        <stp>cpn typ</stp>
        <stp>[AutoPrice 28.xlsm]front!R537C5</stp>
        <tr r="E537" s="1"/>
      </tp>
      <tp t="s">
        <v>FIXED</v>
        <stp/>
        <stp>##V3_BDPV12</stp>
        <stp>XS0170732738 Corp</stp>
        <stp>cpn typ</stp>
        <stp>[AutoPrice 28.xlsm]front!R320C5</stp>
        <tr r="E320" s="1"/>
      </tp>
      <tp t="s">
        <v>AT MATURITY</v>
        <stp/>
        <stp>##V3_BDPV12</stp>
        <stp>FR0010891317 Corp</stp>
        <stp>mty_typ</stp>
        <stp>[AutoPrice 28.xlsm]front!R253C6</stp>
        <tr r="F253" s="1"/>
      </tp>
      <tp t="s">
        <v>02/10/2017</v>
        <stp/>
        <stp>##V3_BDPV12</stp>
        <stp>XS0322977223 Corp</stp>
        <stp>maturity</stp>
        <stp>[AutoPrice 28.xlsm]front!R270C6</stp>
        <tr r="F270" s="1"/>
      </tp>
      <tp t="s">
        <v>04/03/2016</v>
        <stp/>
        <stp>##V3_BDPV12</stp>
        <stp>XS0415624120 Corp</stp>
        <stp>maturity</stp>
        <stp>[AutoPrice 28.xlsm]front!R201C6</stp>
        <tr r="F201" s="1"/>
      </tp>
      <tp t="s">
        <v>AT MATURITY</v>
        <stp/>
        <stp>##V3_BDPV12</stp>
        <stp>XS0855167523 Corp</stp>
        <stp>mty_typ</stp>
        <stp>[AutoPrice 28.xlsm]front!R999C6</stp>
        <tr r="F999" s="1"/>
      </tp>
      <tp t="s">
        <v>CALLABLE</v>
        <stp/>
        <stp>##V3_BDPV12</stp>
        <stp>XS0821168423 Corp</stp>
        <stp>mty_typ</stp>
        <stp>[AutoPrice 28.xlsm]front!R119C6</stp>
        <tr r="F119" s="1"/>
      </tp>
      <tp t="s">
        <v>FIXED</v>
        <stp/>
        <stp>##V3_BDPV12</stp>
        <stp>XS0268583993 Corp</stp>
        <stp>cpn typ</stp>
        <stp>[AutoPrice 28.xlsm]front!R598C5</stp>
        <tr r="E598" s="1"/>
      </tp>
      <tp t="s">
        <v>FIXED</v>
        <stp/>
        <stp>##V3_BDPV12</stp>
        <stp>XS0873630742 Corp</stp>
        <stp>cpn typ</stp>
        <stp>[AutoPrice 28.xlsm]front!R136C5</stp>
        <tr r="E136" s="1"/>
      </tp>
      <tp t="s">
        <v>FIXED</v>
        <stp/>
        <stp>##V3_BDPV12</stp>
        <stp>XS0907301260 Corp</stp>
        <stp>cpn typ</stp>
        <stp>[AutoPrice 28.xlsm]front!R751C5</stp>
        <tr r="E751" s="1"/>
      </tp>
      <tp t="s">
        <v>FIXED</v>
        <stp/>
        <stp>##V3_BDPV12</stp>
        <stp>XS0972058175 Corp</stp>
        <stp>cpn typ</stp>
        <stp>[AutoPrice 28.xlsm]front!R543C5</stp>
        <tr r="E543" s="1"/>
      </tp>
      <tp t="s">
        <v>FIXED</v>
        <stp/>
        <stp>##V3_BDPV12</stp>
        <stp>XS0731681556 Corp</stp>
        <stp>cpn typ</stp>
        <stp>[AutoPrice 28.xlsm]front!R897C5</stp>
        <tr r="E897" s="1"/>
      </tp>
      <tp t="s">
        <v>AT MATURITY</v>
        <stp/>
        <stp>##V3_BDPV12</stp>
        <stp>FR0010750489 Corp</stp>
        <stp>mty_typ</stp>
        <stp>[AutoPrice 28.xlsm]front!R365C6</stp>
        <tr r="F365" s="1"/>
      </tp>
      <tp t="s">
        <v>FIXED</v>
        <stp/>
        <stp>##V3_BDPV12</stp>
        <stp>XS0923361827 Corp</stp>
        <stp>cpn typ</stp>
        <stp>[AutoPrice 28.xlsm]front!R915C5</stp>
        <tr r="E915" s="1"/>
      </tp>
      <tp t="s">
        <v>15/06/2016</v>
        <stp/>
        <stp>##V3_BDPV12</stp>
        <stp>XS0432810116 Corp</stp>
        <stp>maturity</stp>
        <stp>[AutoPrice 28.xlsm]front!R194C6</stp>
        <tr r="F194" s="1"/>
      </tp>
      <tp t="s">
        <v>AT MATURITY</v>
        <stp/>
        <stp>##V3_BDPV12</stp>
        <stp>XS0442988217 Corp</stp>
        <stp>mty_typ</stp>
        <stp>[AutoPrice 28.xlsm]front!R842C6</stp>
        <tr r="F842" s="1"/>
      </tp>
      <tp t="s">
        <v>07/10/2014</v>
        <stp/>
        <stp>##V3_BDPV12</stp>
        <stp>XS0547937408 Corp</stp>
        <stp>maturity</stp>
        <stp>[AutoPrice 28.xlsm]front!R219C6</stp>
        <tr r="F219" s="1"/>
      </tp>
      <tp t="s">
        <v>03/06/2016</v>
        <stp/>
        <stp>##V3_BDPV12</stp>
        <stp>XS0432070752 Corp</stp>
        <stp>maturity</stp>
        <stp>[AutoPrice 28.xlsm]front!R196C6</stp>
        <tr r="F196" s="1"/>
      </tp>
      <tp t="s">
        <v>03/04/2018</v>
        <stp/>
        <stp>##V3_BDPV12</stp>
        <stp>XS0767815599 Corp</stp>
        <stp>maturity</stp>
        <stp>[AutoPrice 28.xlsm]front!R958C6</stp>
        <tr r="F958" s="1"/>
      </tp>
      <tp t="s">
        <v>FIXED</v>
        <stp/>
        <stp>##V3_BDPV12</stp>
        <stp>XS0760187400 Corp</stp>
        <stp>cpn typ</stp>
        <stp>[AutoPrice 28.xlsm]front!R725C5</stp>
        <tr r="E725" s="1"/>
      </tp>
      <tp t="s">
        <v>FIXED</v>
        <stp/>
        <stp>##V3_BDPV12</stp>
        <stp>XS0906420574 Corp</stp>
        <stp>cpn typ</stp>
        <stp>[AutoPrice 28.xlsm]front!R817C5</stp>
        <tr r="E817" s="1"/>
      </tp>
      <tp t="s">
        <v>10/10/2016</v>
        <stp/>
        <stp>##V3_BDPV12</stp>
        <stp>XS0456567055 Corp</stp>
        <stp>maturity</stp>
        <stp>[AutoPrice 28.xlsm]front!R490C6</stp>
        <tr r="F490" s="1"/>
      </tp>
      <tp t="s">
        <v>21/02/2018</v>
        <stp/>
        <stp>##V3_BDPV12</stp>
        <stp>XS0746276335 Corp</stp>
        <stp>maturity</stp>
        <stp>[AutoPrice 28.xlsm]front!R692C6</stp>
        <tr r="F692" s="1"/>
      </tp>
      <tp t="s">
        <v>10/11/2017</v>
        <stp/>
        <stp>##V3_BDPV12</stp>
        <stp>XS0557897203 Corp</stp>
        <stp>maturity</stp>
        <stp>[AutoPrice 28.xlsm]front!R258C6</stp>
        <tr r="F258" s="1"/>
      </tp>
      <tp t="s">
        <v>28/01/2019</v>
        <stp/>
        <stp>##V3_BDPV12</stp>
        <stp>XS0410303647 Corp</stp>
        <stp>maturity</stp>
        <stp>[AutoPrice 28.xlsm]front!R344C6</stp>
        <tr r="F344" s="1"/>
      </tp>
      <tp t="s">
        <v>15/06/2018</v>
        <stp/>
        <stp>##V3_BDPV12</stp>
        <stp>XS0637101139 Corp</stp>
        <stp>maturity</stp>
        <stp>[AutoPrice 28.xlsm]front!R978C6</stp>
        <tr r="F978" s="1"/>
      </tp>
      <tp t="s">
        <v>22/01/2024</v>
        <stp/>
        <stp>##V3_BDPV12</stp>
        <stp>XS1017833242 Corp</stp>
        <stp>maturity</stp>
        <stp>[AutoPrice 28.xlsm]front!R936C6</stp>
        <tr r="F936" s="1"/>
      </tp>
      <tp t="s">
        <v>24/05/2021</v>
        <stp/>
        <stp>##V3_BDPV12</stp>
        <stp>XS1070075988 Corp</stp>
        <stp>maturity</stp>
        <stp>[AutoPrice 28.xlsm]front!R508C6</stp>
        <tr r="F508" s="1"/>
      </tp>
      <tp t="s">
        <v>AT MATURITY</v>
        <stp/>
        <stp>##V3_BDPV12</stp>
        <stp>FR0010096123 Corp</stp>
        <stp>mty_typ</stp>
        <stp>[AutoPrice 28.xlsm]front!R918C6</stp>
        <tr r="F918" s="1"/>
      </tp>
      <tp t="s">
        <v>FIXED</v>
        <stp/>
        <stp>##V3_BDPV12</stp>
        <stp>XS0794393040 Corp</stp>
        <stp>cpn typ</stp>
        <stp>[AutoPrice 28.xlsm]front!R703C5</stp>
        <tr r="E703" s="1"/>
      </tp>
      <tp t="s">
        <v>FIXED</v>
        <stp/>
        <stp>##V3_BDPV12</stp>
        <stp>XS0828235225 Corp</stp>
        <stp>cpn typ</stp>
        <stp>[AutoPrice 28.xlsm]front!R994C5</stp>
        <tr r="E994" s="1"/>
      </tp>
      <tp t="s">
        <v>AT MATURITY</v>
        <stp/>
        <stp>##V3_BDPV12</stp>
        <stp>BE0002432079 Corp</stp>
        <stp>mty_typ</stp>
        <stp>[AutoPrice 28.xlsm]front!R259C6</stp>
        <tr r="F259" s="1"/>
      </tp>
      <tp t="s">
        <v>10/04/2015</v>
        <stp/>
        <stp>##V3_BDPV12</stp>
        <stp>XS0166667344 Corp</stp>
        <stp>maturity</stp>
        <stp>[AutoPrice 28.xlsm]front!R744C6</stp>
        <tr r="F744" s="1"/>
      </tp>
      <tp t="s">
        <v>29/05/2019</v>
        <stp/>
        <stp>##V3_BDPV12</stp>
        <stp>XS0934042549 Corp</stp>
        <stp>maturity</stp>
        <stp>[AutoPrice 28.xlsm]front!R693C6</stp>
        <tr r="F693" s="1"/>
      </tp>
      <tp t="s">
        <v>29/06/2017</v>
        <stp/>
        <stp>##V3_BDPV12</stp>
        <stp>XS0307791698 Corp</stp>
        <stp>maturity</stp>
        <stp>[AutoPrice 28.xlsm]front!R405C6</stp>
        <tr r="F405" s="1"/>
      </tp>
      <tp t="s">
        <v>23/07/2020</v>
        <stp/>
        <stp>##V3_BDPV12</stp>
        <stp>XS0954684972 Corp</stp>
        <stp>maturity</stp>
        <stp>[AutoPrice 28.xlsm]front!R874C6</stp>
        <tr r="F874" s="1"/>
      </tp>
      <tp t="s">
        <v>06/11/2017</v>
        <stp/>
        <stp>##V3_BDPV12</stp>
        <stp>XS0441725347 Corp</stp>
        <stp>maturity</stp>
        <stp>[AutoPrice 28.xlsm]front!R976C6</stp>
        <tr r="F976" s="1"/>
      </tp>
      <tp t="s">
        <v>16/03/2016</v>
        <stp/>
        <stp>##V3_BDPV12</stp>
        <stp>XS0602211202 Corp</stp>
        <stp>maturity</stp>
        <stp>[AutoPrice 28.xlsm]front!R852C6</stp>
        <tr r="F852" s="1"/>
      </tp>
      <tp t="s">
        <v>FIXED</v>
        <stp/>
        <stp>##V3_BDPV12</stp>
        <stp>XS0758420748 Corp</stp>
        <stp>cpn typ</stp>
        <stp>[AutoPrice 28.xlsm]front!R494C5</stp>
        <tr r="E494" s="1"/>
      </tp>
      <tp t="s">
        <v>FIXED</v>
        <stp/>
        <stp>##V3_BDPV12</stp>
        <stp>XS0222383027 Corp</stp>
        <stp>cpn typ</stp>
        <stp>[AutoPrice 28.xlsm]front!R185C5</stp>
        <tr r="E185" s="1"/>
      </tp>
      <tp t="s">
        <v>FIXED</v>
        <stp/>
        <stp>##V3_BDPV12</stp>
        <stp>XS0911431517 Corp</stp>
        <stp>cpn typ</stp>
        <stp>[AutoPrice 28.xlsm]front!R651C5</stp>
        <tr r="E651" s="1"/>
      </tp>
      <tp t="s">
        <v>VARIABLE</v>
        <stp/>
        <stp>##V3_BDPV12</stp>
        <stp>XS0484213268 Corp</stp>
        <stp>cpn typ</stp>
        <stp>[AutoPrice 28.xlsm]front!R340C5</stp>
        <tr r="E340" s="1"/>
      </tp>
      <tp t="s">
        <v>AT MATURITY</v>
        <stp/>
        <stp>##V3_BDPV12</stp>
        <stp>FR0011215508 Corp</stp>
        <stp>mty_typ</stp>
        <stp>[AutoPrice 28.xlsm]front!R448C6</stp>
        <tr r="F448" s="1"/>
      </tp>
      <tp>
        <v>2.8058039441120286</v>
        <stp/>
        <stp>##V3_BDPV12</stp>
        <stp>DE000A1C92S3 @bgn  Corp</stp>
        <stp>risk_mid</stp>
        <stp>[AutoPrice 28.xlsm]front!R532C36</stp>
        <tr r="AJ532" s="1"/>
      </tp>
      <tp t="s">
        <v>28/11/2018</v>
        <stp/>
        <stp>##V3_BDPV12</stp>
        <stp>XS0997829519 Corp</stp>
        <stp>maturity</stp>
        <stp>[AutoPrice 28.xlsm]front!R295C6</stp>
        <tr r="F295" s="1"/>
      </tp>
      <tp t="s">
        <v>17/01/2028</v>
        <stp/>
        <stp>##V3_BDPV12</stp>
        <stp>XS0875797515 Corp</stp>
        <stp>maturity</stp>
        <stp>[AutoPrice 28.xlsm]front!R623C6</stp>
        <tr r="F623" s="1"/>
      </tp>
      <tp t="s">
        <v>22/01/2024</v>
        <stp/>
        <stp>##V3_BDPV12</stp>
        <stp>XS1019821732 Corp</stp>
        <stp>maturity</stp>
        <stp>[AutoPrice 28.xlsm]front!R977C6</stp>
        <tr r="F977" s="1"/>
      </tp>
      <tp t="s">
        <v>AT MATURITY</v>
        <stp/>
        <stp>##V3_BDPV12</stp>
        <stp>XS1040506898 Corp</stp>
        <stp>mty_typ</stp>
        <stp>[AutoPrice 28.xlsm]front!R227C6</stp>
        <tr r="F227" s="1"/>
      </tp>
      <tp t="s">
        <v>20/05/2016</v>
        <stp/>
        <stp>##V3_BDPV12</stp>
        <stp>XS0429612566 Corp</stp>
        <stp>maturity</stp>
        <stp>[AutoPrice 28.xlsm]front!R824C6</stp>
        <tr r="F824" s="1"/>
      </tp>
      <tp t="s">
        <v>13/02/2019</v>
        <stp/>
        <stp>##V3_BDPV12</stp>
        <stp>XS0741004062 Corp</stp>
        <stp>maturity</stp>
        <stp>[AutoPrice 28.xlsm]front!R452C6</stp>
        <tr r="F452" s="1"/>
      </tp>
      <tp t="s">
        <v>AT MATURITY</v>
        <stp/>
        <stp>##V3_BDPV12</stp>
        <stp>XS0794393396 Corp</stp>
        <stp>mty_typ</stp>
        <stp>[AutoPrice 28.xlsm]front!R710C6</stp>
        <tr r="F710" s="1"/>
      </tp>
      <tp t="s">
        <v>19/10/2016</v>
        <stp/>
        <stp>##V3_BDPV12</stp>
        <stp>XS0271757832 Corp</stp>
        <stp>maturity</stp>
        <stp>[AutoPrice 28.xlsm]front!R262C6</stp>
        <tr r="F262" s="1"/>
      </tp>
      <tp t="s">
        <v>07/07/2016</v>
        <stp/>
        <stp>##V3_BDPV12</stp>
        <stp>XS0438813536 Corp</stp>
        <stp>maturity</stp>
        <stp>[AutoPrice 28.xlsm]front!R514C6</stp>
        <tr r="F514" s="1"/>
      </tp>
      <tp t="s">
        <v>21/09/2015</v>
        <stp/>
        <stp>##V3_BDPV12</stp>
        <stp>XS0831383194 Corp</stp>
        <stp>maturity</stp>
        <stp>[AutoPrice 28.xlsm]front!R823C6</stp>
        <tr r="F823" s="1"/>
      </tp>
      <tp t="s">
        <v>AT MATURITY</v>
        <stp/>
        <stp>##V3_BDPV12</stp>
        <stp>XS0984751254 Corp</stp>
        <stp>mty_typ</stp>
        <stp>[AutoPrice 28.xlsm]front!R668C6</stp>
        <tr r="F668" s="1"/>
      </tp>
      <tp t="s">
        <v>AT MATURITY</v>
        <stp/>
        <stp>##V3_BDPV12</stp>
        <stp>XS0841812851 Corp</stp>
        <stp>mty_typ</stp>
        <stp>[AutoPrice 28.xlsm]front!R857C6</stp>
        <tr r="F857" s="1"/>
      </tp>
      <tp t="s">
        <v>FIXED</v>
        <stp/>
        <stp>##V3_BDPV12</stp>
        <stp>BE6243180666 Corp</stp>
        <stp>cpn typ</stp>
        <stp>[AutoPrice 28.xlsm]front!R375C5</stp>
        <tr r="E375" s="1"/>
      </tp>
      <tp t="s">
        <v>12/06/2024</v>
        <stp/>
        <stp>##V3_BDPV12</stp>
        <stp>XS1028952312 Corp</stp>
        <stp>maturity</stp>
        <stp>[AutoPrice 28.xlsm]front!R420C6</stp>
        <tr r="F420" s="1"/>
      </tp>
      <tp t="s">
        <v>AT MATURITY</v>
        <stp/>
        <stp>##V3_BDPV12</stp>
        <stp>XS1046499981 Corp</stp>
        <stp>mty_typ</stp>
        <stp>[AutoPrice 28.xlsm]front!R797C6</stp>
        <tr r="F797" s="1"/>
      </tp>
      <tp t="s">
        <v>FIXED</v>
        <stp/>
        <stp>##V3_BDPV12</stp>
        <stp>XS0903136736 Corp</stp>
        <stp>cpn typ</stp>
        <stp>[AutoPrice 28.xlsm]front!R726C5</stp>
        <tr r="E726" s="1"/>
      </tp>
      <tp t="s">
        <v>FIXED</v>
        <stp/>
        <stp>##V3_BDPV12</stp>
        <stp>XS0825855751 Corp</stp>
        <stp>cpn typ</stp>
        <stp>[AutoPrice 28.xlsm]front!R279C5</stp>
        <tr r="E279" s="1"/>
      </tp>
      <tp t="s">
        <v>AT MATURITY</v>
        <stp/>
        <stp>##V3_BDPV12</stp>
        <stp>FR0010814459 Corp</stp>
        <stp>mty_typ</stp>
        <stp>[AutoPrice 28.xlsm]front!R387C6</stp>
        <tr r="F387" s="1"/>
      </tp>
      <tp t="s">
        <v>12/09/2018</v>
        <stp/>
        <stp>##V3_BDPV12</stp>
        <stp>FR0010660043 Corp</stp>
        <stp>maturity</stp>
        <stp>[AutoPrice 28.xlsm]front!R242C6</stp>
        <tr r="F242" s="1"/>
      </tp>
      <tp t="s">
        <v>02/12/2019</v>
        <stp/>
        <stp>##V3_BDPV12</stp>
        <stp>FR0010830034 Corp</stp>
        <stp>maturity</stp>
        <stp>[AutoPrice 28.xlsm]front!R740C6</stp>
        <tr r="F740" s="1"/>
      </tp>
      <tp t="s">
        <v>06/08/2019</v>
        <stp/>
        <stp>##V3_BDPV12</stp>
        <stp>FR0011301480 Corp</stp>
        <stp>maturity</stp>
        <stp>[AutoPrice 28.xlsm]front!R447C6</stp>
        <tr r="F447" s="1"/>
      </tp>
      <tp t="s">
        <v>12/11/2025</v>
        <stp/>
        <stp>##V3_BDPV12</stp>
        <stp>FR0010961540 Corp</stp>
        <stp>maturity</stp>
        <stp>[AutoPrice 28.xlsm]front!R251C6</stp>
        <tr r="F251" s="1"/>
      </tp>
      <tp t="s">
        <v>15/11/2017</v>
        <stp/>
        <stp>##V3_BDPV12</stp>
        <stp>FR0010962134 Corp</stp>
        <stp>maturity</stp>
        <stp>[AutoPrice 28.xlsm]front!R395C6</stp>
        <tr r="F395" s="1"/>
      </tp>
      <tp t="s">
        <v>21/03/2019</v>
        <stp/>
        <stp>##V3_BDPV12</stp>
        <stp>FR0011452291 Corp</stp>
        <stp>maturity</stp>
        <stp>[AutoPrice 28.xlsm]front!R383C6</stp>
        <tr r="F383" s="1"/>
      </tp>
      <tp t="s">
        <v>06/04/2023</v>
        <stp/>
        <stp>##V3_BDPV12</stp>
        <stp>FR0011462571 Corp</stp>
        <stp>maturity</stp>
        <stp>[AutoPrice 28.xlsm]front!R400C6</stp>
        <tr r="F400" s="1"/>
      </tp>
      <tp t="s">
        <v>18/10/2022</v>
        <stp/>
        <stp>##V3_BDPV12</stp>
        <stp>FR0010952770 Corp</stp>
        <stp>maturity</stp>
        <stp>[AutoPrice 28.xlsm]front!R292C6</stp>
        <tr r="F292" s="1"/>
      </tp>
      <tp t="s">
        <v>25/05/2016</v>
        <stp/>
        <stp>##V3_BDPV12</stp>
        <stp>FR0011052117 Corp</stp>
        <stp>maturity</stp>
        <stp>[AutoPrice 28.xlsm]front!R855C6</stp>
        <tr r="F855" s="1"/>
      </tp>
      <tp t="s">
        <v>10/06/2019</v>
        <stp/>
        <stp>##V3_BDPV12</stp>
        <stp>FR0011513340 Corp</stp>
        <stp>maturity</stp>
        <stp>[AutoPrice 28.xlsm]front!R416C6</stp>
        <tr r="F416" s="1"/>
      </tp>
      <tp t="s">
        <v>04/04/2016</v>
        <stp/>
        <stp>##V3_BDPV12</stp>
        <stp>FR0011124601 Corp</stp>
        <stp>maturity</stp>
        <stp>[AutoPrice 28.xlsm]front!R444C6</stp>
        <tr r="F444" s="1"/>
      </tp>
      <tp t="s">
        <v>02/06/2021</v>
        <stp/>
        <stp>##V3_BDPV12</stp>
        <stp>BE6221503202 Corp</stp>
        <stp>maturity</stp>
        <stp>[AutoPrice 28.xlsm]front!R377C6</stp>
        <tr r="F377" s="1"/>
      </tp>
      <tp t="s">
        <v>14/10/2015</v>
        <stp/>
        <stp>##V3_BDPV12</stp>
        <stp>FR0010245555 Corp</stp>
        <stp>maturity</stp>
        <stp>[AutoPrice 28.xlsm]front!R646C6</stp>
        <tr r="F646" s="1"/>
      </tp>
      <tp t="s">
        <v>02/05/2017</v>
        <stp/>
        <stp>##V3_BDPV12</stp>
        <stp>FR0010465427 Corp</stp>
        <stp>maturity</stp>
        <stp>[AutoPrice 28.xlsm]front!R296C6</stp>
        <tr r="F296" s="1"/>
      </tp>
      <tp t="s">
        <v>15/01/2020</v>
        <stp/>
        <stp>##V3_BDPV12</stp>
        <stp>FR0011365220 Corp</stp>
        <stp>maturity</stp>
        <stp>[AutoPrice 28.xlsm]front!R741C6</stp>
        <tr r="F741" s="1"/>
      </tp>
      <tp t="s">
        <v>08/04/2019</v>
        <stp/>
        <stp>##V3_BDPV12</stp>
        <stp>FR0010745976 Corp</stp>
        <stp>maturity</stp>
        <stp>[AutoPrice 28.xlsm]front!R325C6</stp>
        <tr r="F325" s="1"/>
      </tp>
      <tp t="s">
        <v>29/06/2015</v>
        <stp/>
        <stp>##V3_BDPV12</stp>
        <stp>FR0010915116 Corp</stp>
        <stp>maturity</stp>
        <stp>[AutoPrice 28.xlsm]front!R830C6</stp>
        <tr r="F830" s="1"/>
      </tp>
      <tp t="s">
        <v>13/07/2021</v>
        <stp/>
        <stp>##V3_BDPV12</stp>
        <stp>FR0011076462 Corp</stp>
        <stp>maturity</stp>
        <stp>[AutoPrice 28.xlsm]front!R742C6</stp>
        <tr r="F742" s="1"/>
      </tp>
      <tp t="s">
        <v>23/11/2020</v>
        <stp/>
        <stp>##V3_BDPV12</stp>
        <stp>FR0010967216 Corp</stp>
        <stp>maturity</stp>
        <stp>[AutoPrice 28.xlsm]front!R417C6</stp>
        <tr r="F417" s="1"/>
      </tp>
      <tp t="s">
        <v>KIG</v>
        <stp/>
        <stp>##V3_BDPV12</stp>
        <stp>AT0000A0DRQ4 Corp</stp>
        <stp>ticker</stp>
        <stp>[AutoPrice 28.xlsm]front!R188C4</stp>
        <tr r="D188" s="1"/>
      </tp>
      <tp t="s">
        <v>09/06/2020</v>
        <stp/>
        <stp>##V3_BDPV12</stp>
        <stp>FR0010908905 Corp</stp>
        <stp>maturity</stp>
        <stp>[AutoPrice 28.xlsm]front!R922C6</stp>
        <tr r="F922" s="1"/>
      </tp>
    </main>
    <main first="connect.rtdsub">
      <tp t="s">
        <v xml:space="preserve">SESGFP 4 3/4 11 </v>
        <stp/>
        <stp>EBOND_LDN|10159824</stp>
        <stp>DSPLY_NAME</stp>
        <stp>RMDS</stp>
        <stp/>
        <stp/>
        <tr r="AQ670" s="1"/>
      </tp>
      <tp t="s">
        <v xml:space="preserve">VW 3 3/8 03 Jun </v>
        <stp/>
        <stp>EBOND_LDN|10629963</stp>
        <stp>DSPLY_NAME</stp>
        <stp>RMDS</stp>
        <stp/>
        <stp/>
        <tr r="AQ885" s="1"/>
      </tp>
      <tp t="s">
        <v>ATLIM 2 7/8 26 F</v>
        <stp/>
        <stp>EBOND_LDN|19759364</stp>
        <stp>DSPLY_NAME</stp>
        <stp>RMDS</stp>
        <stp/>
        <stp/>
        <tr r="AQ1059" s="1"/>
      </tp>
      <tp t="s">
        <v xml:space="preserve">ABBNVX 2 5/8 26 </v>
        <stp/>
        <stp>EBOND_LDN|13689339</stp>
        <stp>DSPLY_NAME</stp>
        <stp>RMDS</stp>
        <stp/>
        <stp/>
        <tr r="AQ1031" s="1"/>
      </tp>
      <tp t="s">
        <v>AALLN 2 3/4 07 J</v>
        <stp/>
        <stp>EBOND_LDN|14299238</stp>
        <stp>DSPLY_NAME</stp>
        <stp>RMDS</stp>
        <stp/>
        <stp/>
        <tr r="AQ912" s="1"/>
      </tp>
      <tp t="s">
        <v>ABIBB 2 7/8 25 S</v>
        <stp/>
        <stp>EBOND_LDN|15489269</stp>
        <stp>DSPLY_NAME</stp>
        <stp>RMDS</stp>
        <stp/>
        <stp/>
        <tr r="AQ379" s="1"/>
      </tp>
      <tp t="s">
        <v>ASML 3 3/8 19 Se</v>
        <stp/>
        <stp>EBOND_LDN|19238252</stp>
        <stp>DSPLY_NAME</stp>
        <stp>RMDS</stp>
        <stp/>
        <stp/>
        <tr r="AQ1051" s="1"/>
      </tp>
      <tp t="s">
        <v>ORAFP 1 7/8 03 S</v>
        <stp/>
        <stp>EBOND_LDN|19078406</stp>
        <stp>DSPLY_NAME</stp>
        <stp>RMDS</stp>
        <stp/>
        <stp/>
        <tr r="AQ649" s="1"/>
      </tp>
      <tp t="s">
        <v>DPWGR 1 7/8 11 D</v>
        <stp/>
        <stp>EBOND_LDN|16248735</stp>
        <stp>DSPLY_NAME</stp>
        <stp>RMDS</stp>
        <stp/>
        <stp/>
        <tr r="AQ480" s="1"/>
      </tp>
      <tp t="s">
        <v>DPWGR 1 7/8 27 J</v>
        <stp/>
        <stp>EBOND_LDN|14498018</stp>
        <stp>DSPLY_NAME</stp>
        <stp>RMDS</stp>
        <stp/>
        <stp/>
        <tr r="AQ478" s="1"/>
      </tp>
      <tp t="s">
        <v>F 4 3/4 19 Jan 2</v>
        <stp/>
        <stp>EBOND_LDN|10568737</stp>
        <stp>DSPLY_NAME</stp>
        <stp>RMDS</stp>
        <stp/>
        <stp/>
        <tr r="AQ798" s="1"/>
      </tp>
      <tp t="s">
        <v xml:space="preserve">ALLRNV 3 1/4 29 </v>
        <stp/>
        <stp>EBOND_LDN|20128453</stp>
        <stp>DSPLY_NAME</stp>
        <stp>RMDS</stp>
        <stp/>
        <stp/>
        <tr r="AQ1227" s="1"/>
      </tp>
      <tp t="s">
        <v>CNH 2 3/4 18 Mar</v>
        <stp/>
        <stp>EBOND_LDN|21139982</stp>
        <stp>DSPLY_NAME</stp>
        <stp>RMDS</stp>
        <stp/>
        <stp/>
        <tr r="AQ780" s="1"/>
      </tp>
      <tp t="s">
        <v xml:space="preserve">BELGBB 2 3/8 04 </v>
        <stp/>
        <stp>EBOND_LDN|21159584</stp>
        <stp>DSPLY_NAME</stp>
        <stp>RMDS</stp>
        <stp/>
        <stp/>
        <tr r="AQ596" s="1"/>
      </tp>
      <tp t="s">
        <v>ABIBB 0 29 Mar 2</v>
        <stp/>
        <stp>EBOND_LDN|21159594</stp>
        <stp>DSPLY_NAME</stp>
        <stp>RMDS</stp>
        <stp/>
        <stp/>
        <tr r="AQ373" s="1"/>
      </tp>
      <tp t="s">
        <v xml:space="preserve">ESBIRE 3.494 12 </v>
        <stp/>
        <stp>EBOND_LDN|19961417</stp>
        <stp>DSPLY_NAME</stp>
        <stp>RMDS</stp>
        <stp/>
        <stp/>
        <tr r="AQ272" s="1"/>
      </tp>
      <tp t="s">
        <v>ABIBB 3 1/4 24 J</v>
        <stp/>
        <stp>EBOND_LDN|16661857</stp>
        <stp>DSPLY_NAME</stp>
        <stp>RMDS</stp>
        <stp/>
        <stp/>
        <tr r="AQ381" s="1"/>
      </tp>
      <tp t="s">
        <v xml:space="preserve">PM 3 1/8 03 Jun </v>
        <stp/>
        <stp>EBOND_LDN|18101641</stp>
        <stp>DSPLY_NAME</stp>
        <stp>RMDS</stp>
        <stp/>
        <stp/>
        <tr r="AQ562" s="1"/>
      </tp>
      <tp t="s">
        <v>WUWGR 5 1/4 15 J</v>
        <stp/>
        <stp>EBOND_LDN|21232112</stp>
        <stp>DSPLY_NAME</stp>
        <stp>RMDS</stp>
        <stp/>
        <stp/>
        <tr r="AQ150" s="1"/>
      </tp>
      <tp t="s">
        <v xml:space="preserve">SHAEFF 7 3/4 15 </v>
        <stp/>
        <stp>EBOND_LDN|12991348</stp>
        <stp>DSPLY_NAME</stp>
        <stp>RMDS</stp>
        <stp/>
        <stp/>
        <tr r="AQ1119" s="1"/>
      </tp>
      <tp t="s">
        <v>RIOLN 2 11 May 2</v>
        <stp/>
        <stp>EBOND_LDN|16251434</stp>
        <stp>DSPLY_NAME</stp>
        <stp>RMDS</stp>
        <stp/>
        <stp/>
        <tr r="AQ1007" s="1"/>
      </tp>
      <tp t="s">
        <v xml:space="preserve">RENAUL 5 5/8 13 </v>
        <stp/>
        <stp>EBOND_LDN|12701141</stp>
        <stp>DSPLY_NAME</stp>
        <stp>RMDS</stp>
        <stp/>
        <stp/>
        <tr r="AQ847" s="1"/>
      </tp>
      <tp t="s">
        <v>POSIM 2 7/8 30 M</v>
        <stp/>
        <stp>EBOND_LDN|21252434</stp>
        <stp>DSPLY_NAME</stp>
        <stp>RMDS</stp>
        <stp/>
        <stp/>
        <tr r="AQ135" s="1"/>
      </tp>
      <tp t="s">
        <v>TLSAU 3 1/2 21 S</v>
        <stp/>
        <stp>EBOND_LDN|13631662</stp>
        <stp>DSPLY_NAME</stp>
        <stp>RMDS</stp>
        <stp/>
        <stp/>
        <tr r="AQ725" s="1"/>
      </tp>
      <tp t="s">
        <v>SRGIM 1 1/2 24 A</v>
        <stp/>
        <stp>EBOND_LDN|21192628</stp>
        <stp>DSPLY_NAME</stp>
        <stp>RMDS</stp>
        <stp/>
        <stp/>
        <tr r="AQ1216" s="1"/>
      </tp>
      <tp t="s">
        <v>GE 1 02 May 2017</v>
        <stp/>
        <stp>EBOND_LDN|17731062</stp>
        <stp>DSPLY_NAME</stp>
        <stp>RMDS</stp>
        <stp/>
        <stp/>
        <tr r="AQ23" s="1"/>
      </tp>
      <tp t="s">
        <v>GASSM 5 13 Feb 2</v>
        <stp/>
        <stp>EBOND_LDN|12951514</stp>
        <stp>DSPLY_NAME</stp>
        <stp>RMDS</stp>
        <stp/>
        <stp/>
        <tr r="AQ1174" s="1"/>
      </tp>
      <tp t="s">
        <v>NGGLN 3 1/4 03 J</v>
        <stp/>
        <stp>EBOND_LDN|10630892</stp>
        <stp>DSPLY_NAME</stp>
        <stp>RMDS</stp>
        <stp/>
        <stp/>
        <tr r="AQ298" s="1"/>
      </tp>
      <tp t="s">
        <v xml:space="preserve">NESNVX 2 1/8 10 </v>
        <stp/>
        <stp>EBOND_LDN|19160207</stp>
        <stp>DSPLY_NAME</stp>
        <stp>RMDS</stp>
        <stp/>
        <stp/>
        <tr r="AQ539" s="1"/>
      </tp>
      <tp t="s">
        <v>TOTAL 2 1/8 10 A</v>
        <stp/>
        <stp>EBOND_LDN|18860627</stp>
        <stp>DSPLY_NAME</stp>
        <stp>RMDS</stp>
        <stp/>
        <stp/>
        <tr r="AQ343" s="1"/>
      </tp>
      <tp t="s">
        <v>SUFP 3 3/4 12 Ju</v>
        <stp/>
        <stp>EBOND_LDN|10810090</stp>
        <stp>DSPLY_NAME</stp>
        <stp>RMDS</stp>
        <stp/>
        <stp/>
        <tr r="AQ1131" s="1"/>
      </tp>
      <tp t="s">
        <v xml:space="preserve">RENAUL 4 5/8 25 </v>
        <stp/>
        <stp>EBOND_LDN|10580019</stp>
        <stp>DSPLY_NAME</stp>
        <stp>RMDS</stp>
        <stp/>
        <stp/>
        <tr r="AQ855" s="1"/>
      </tp>
      <tp t="s">
        <v>DLNA 9 29 Aug 20</v>
        <stp/>
        <stp>EBOND_LDN|15200581</stp>
        <stp>DSPLY_NAME</stp>
        <stp>RMDS</stp>
        <stp/>
        <stp/>
        <tr r="AQ119" s="1"/>
      </tp>
      <tp t="s">
        <v>AALLN 4 1/8 15 A</v>
        <stp/>
        <stp>EBOND_LDN|21183099</stp>
        <stp>DSPLY_NAME</stp>
        <stp>RMDS</stp>
        <stp/>
        <stp/>
        <tr r="AQ914" s="1"/>
      </tp>
      <tp t="s">
        <v>TITIM 6 1/8 14 D</v>
        <stp/>
        <stp>EBOND_LDN|14440585</stp>
        <stp>DSPLY_NAME</stp>
        <stp>RMDS</stp>
        <stp/>
        <stp/>
        <tr r="AQ710" s="1"/>
      </tp>
      <tp t="s">
        <v>ACFP 2 7/8 19 Ju</v>
        <stp/>
        <stp>EBOND_LDN|14440245</stp>
        <stp>DSPLY_NAME</stp>
        <stp>RMDS</stp>
        <stp/>
        <stp/>
        <tr r="AQ382" s="1"/>
      </tp>
      <tp t="s">
        <v xml:space="preserve">SHAEFF 3 1/2 15 </v>
        <stp/>
        <stp>EBOND_LDN|21233652</stp>
        <stp>DSPLY_NAME</stp>
        <stp>RMDS</stp>
        <stp/>
        <stp/>
        <tr r="AQ1125" s="1"/>
      </tp>
      <tp t="s">
        <v>CARLB 2 1/2 28 M</v>
        <stp/>
        <stp>EBOND_LDN|21250814</stp>
        <stp>DSPLY_NAME</stp>
        <stp>RMDS</stp>
        <stp/>
        <stp/>
        <tr r="AQ437" s="1"/>
      </tp>
      <tp t="s">
        <v xml:space="preserve">SCANIA 0 26 Nov </v>
        <stp/>
        <stp>EBOND_LDN|21110010</stp>
        <stp>DSPLY_NAME</stp>
        <stp>RMDS</stp>
        <stp/>
        <stp/>
        <tr r="AQ867" s="1"/>
      </tp>
      <tp t="s">
        <v>MCD 2 7/8 17 Dec</v>
        <stp/>
        <stp>EBOND_LDN|20390318</stp>
        <stp>DSPLY_NAME</stp>
        <stp>RMDS</stp>
        <stp/>
        <stp/>
        <tr r="AQ522" s="1"/>
      </tp>
      <tp t="s">
        <v>IMTLN 4 1/2 05 J</v>
        <stp/>
        <stp>EBOND_LDN|10803321</stp>
        <stp>DSPLY_NAME</stp>
        <stp>RMDS</stp>
        <stp/>
        <stp/>
        <tr r="AQ503" s="1"/>
      </tp>
      <tp t="s">
        <v>GBFGR 2 3/8 07 D</v>
        <stp/>
        <stp>EBOND_LDN|16213220</stp>
        <stp>DSPLY_NAME</stp>
        <stp>RMDS</stp>
        <stp/>
        <stp/>
        <tr r="AQ1087" s="1"/>
      </tp>
    </main>
    <main first="bloomberg.rtd">
      <tp t="s">
        <v>#N/A Real Time</v>
        <stp/>
        <stp>##V3_BDPV12</stp>
        <stp>US89153VAF67 @CBKG Corp</stp>
        <stp>ask</stp>
        <stp>[AutoPrice 28.xlsm]front!R342C13</stp>
        <tr r="M342" s="1"/>
      </tp>
    </main>
    <main first="connect.rtdsub">
      <tp t="s">
        <v>ENIIM 3 3/4 12 S</v>
        <stp/>
        <stp>EBOND_LDN|19182349</stp>
        <stp>DSPLY_NAME</stp>
        <stp>RMDS</stp>
        <stp/>
        <stp/>
        <tr r="AQ1164" s="1"/>
      </tp>
      <tp t="s">
        <v xml:space="preserve">VW 3 7/8 29 Sep </v>
        <stp/>
        <stp>EBOND_LDN|19112560</stp>
        <stp>DSPLY_NAME</stp>
        <stp>RMDS</stp>
        <stp/>
        <stp/>
        <tr r="AQ1267" s="1"/>
      </tp>
      <tp t="s">
        <v>KERFP 1 7/8 08 O</v>
        <stp/>
        <stp>EBOND_LDN|19482529</stp>
        <stp>DSPLY_NAME</stp>
        <stp>RMDS</stp>
        <stp/>
        <stp/>
        <tr r="AQ510" s="1"/>
      </tp>
      <tp t="s">
        <v>STLNO 2 10 Sep 2</v>
        <stp/>
        <stp>EBOND_LDN|19152634</stp>
        <stp>DSPLY_NAME</stp>
        <stp>RMDS</stp>
        <stp/>
        <stp/>
        <tr r="AQ333" s="1"/>
      </tp>
      <tp t="s">
        <v>BMW 3 1/4 14 Jan</v>
        <stp/>
        <stp>EBOND_LDN|12702261</stp>
        <stp>DSPLY_NAME</stp>
        <stp>RMDS</stp>
        <stp/>
        <stp/>
        <tr r="AQ773" s="1"/>
      </tp>
      <tp t="s">
        <v xml:space="preserve">BSHBOS 1 7/8 13 </v>
        <stp/>
        <stp>EBOND_LDN|19962837</stp>
        <stp>DSPLY_NAME</stp>
        <stp>RMDS</stp>
        <stp/>
        <stp/>
        <tr r="AQ1063" s="1"/>
      </tp>
      <tp t="s">
        <v>CAFP 5 1/4 24 Oc</v>
        <stp/>
        <stp>EBOND_LDN|12042435</stp>
        <stp>DSPLY_NAME</stp>
        <stp>RMDS</stp>
        <stp/>
        <stp/>
        <tr r="AQ426" s="1"/>
      </tp>
      <tp t="s">
        <v xml:space="preserve">TELEFO 5 7/8 31 </v>
        <stp/>
        <stp>EBOND_LDN|21156814</stp>
        <stp>DSPLY_NAME</stp>
        <stp>RMDS</stp>
        <stp/>
        <stp/>
        <tr r="AQ1261" s="1"/>
      </tp>
      <tp t="s">
        <v>TLSAU 2 1/2 15 S</v>
        <stp/>
        <stp>EBOND_LDN|17205701</stp>
        <stp>DSPLY_NAME</stp>
        <stp>RMDS</stp>
        <stp/>
        <stp/>
        <tr r="AQ726" s="1"/>
      </tp>
      <tp t="s">
        <v>MCD 2 5/8 11 Jun</v>
        <stp/>
        <stp>EBOND_LDN|21266107</stp>
        <stp>DSPLY_NAME</stp>
        <stp>RMDS</stp>
        <stp/>
        <stp/>
        <tr r="AQ523" s="1"/>
      </tp>
      <tp t="s">
        <v xml:space="preserve">PEUGOT 4 7/8 25 </v>
        <stp/>
        <stp>EBOND_LDN|14525523</stp>
        <stp>DSPLY_NAME</stp>
        <stp>RMDS</stp>
        <stp/>
        <stp/>
        <tr r="AQ831" s="1"/>
      </tp>
      <tp t="s">
        <v xml:space="preserve">PEUGOT 6 7/8 30 </v>
        <stp/>
        <stp>EBOND_LDN|11875066</stp>
        <stp>DSPLY_NAME</stp>
        <stp>RMDS</stp>
        <stp/>
        <stp/>
        <tr r="AQ833" s="1"/>
      </tp>
      <tp t="s">
        <v>COFP 3.311 25 Ja</v>
        <stp/>
        <stp>EBOND_LDN|16655304</stp>
        <stp>DSPLY_NAME</stp>
        <stp>RMDS</stp>
        <stp/>
        <stp/>
        <tr r="AQ450" s="1"/>
      </tp>
      <tp t="s">
        <v>SAPGR 1 13 Nov 2</v>
        <stp/>
        <stp>EBOND_LDN|15985359</stp>
        <stp>DSPLY_NAME</stp>
        <stp>RMDS</stp>
        <stp/>
        <stp/>
        <tr r="AQ661" s="1"/>
      </tp>
      <tp t="s">
        <v>LINGR 3 7/8 01 J</v>
        <stp/>
        <stp>EBOND_LDN|10624093</stp>
        <stp>DSPLY_NAME</stp>
        <stp>RMDS</stp>
        <stp/>
        <stp/>
        <tr r="AQ995" s="1"/>
      </tp>
      <tp t="s">
        <v>FIAT 4 3/4 22 Ma</v>
        <stp/>
        <stp>EBOND_LDN|21147035</stp>
        <stp>DSPLY_NAME</stp>
        <stp>RMDS</stp>
        <stp/>
        <stp/>
        <tr r="AQ820" s="1"/>
      </tp>
      <tp t="s">
        <v xml:space="preserve">GLENLN 2 3/4 01 </v>
        <stp/>
        <stp>EBOND_LDN|21157314</stp>
        <stp>DSPLY_NAME</stp>
        <stp>RMDS</stp>
        <stp/>
        <stp/>
        <tr r="AQ961" s="1"/>
      </tp>
      <tp t="s">
        <v>ENBW 7 3/8 02 Ap</v>
        <stp/>
        <stp>EBOND_LDN|12114190</stp>
        <stp>DSPLY_NAME</stp>
        <stp>RMDS</stp>
        <stp/>
        <stp/>
        <tr r="AQ1237" s="1"/>
      </tp>
      <tp t="s">
        <v>EDF 5 5/8 29 Dec</v>
        <stp/>
        <stp>EBOND_LDN|21067557</stp>
        <stp>DSPLY_NAME</stp>
        <stp>RMDS</stp>
        <stp/>
        <stp/>
        <tr r="AQ1235" s="1"/>
      </tp>
      <tp t="s">
        <v>ALVGR 1 3/8 13 M</v>
        <stp/>
        <stp>EBOND_LDN|17194148</stp>
        <stp>DSPLY_NAME</stp>
        <stp>RMDS</stp>
        <stp/>
        <stp/>
        <tr r="AQ51" s="1"/>
      </tp>
      <tp t="s">
        <v>SEVFP 2 3/4 09 O</v>
        <stp/>
        <stp>EBOND_LDN|19497538</stp>
        <stp>DSPLY_NAME</stp>
        <stp>RMDS</stp>
        <stp/>
        <stp/>
        <tr r="AQ328" s="1"/>
      </tp>
      <tp t="s">
        <v>TOTAL 1 7/8 09 J</v>
        <stp/>
        <stp>EBOND_LDN|18467627</stp>
        <stp>DSPLY_NAME</stp>
        <stp>RMDS</stp>
        <stp/>
        <stp/>
        <tr r="AQ345" s="1"/>
      </tp>
      <tp t="s">
        <v>BASGR 2 05 Dec 2</v>
        <stp/>
        <stp>EBOND_LDN|16167627</stp>
        <stp>DSPLY_NAME</stp>
        <stp>RMDS</stp>
        <stp/>
        <stp/>
        <tr r="AQ935" s="1"/>
      </tp>
      <tp t="s">
        <v xml:space="preserve">VW 1 7/8 15 May </v>
        <stp/>
        <stp>EBOND_LDN|14117550</stp>
        <stp>DSPLY_NAME</stp>
        <stp>RMDS</stp>
        <stp/>
        <stp/>
        <tr r="AQ891" s="1"/>
      </tp>
      <tp t="s">
        <v xml:space="preserve">RENAUL 3 3/4 07 </v>
        <stp/>
        <stp>EBOND_LDN|10757194</stp>
        <stp>DSPLY_NAME</stp>
        <stp>RMDS</stp>
        <stp/>
        <stp/>
        <tr r="AQ843" s="1"/>
      </tp>
      <tp t="s">
        <v>GSZFP 2 5/8 20 J</v>
        <stp/>
        <stp>EBOND_LDN|14737042</stp>
        <stp>DSPLY_NAME</stp>
        <stp>RMDS</stp>
        <stp/>
        <stp/>
        <tr r="AQ291" s="1"/>
      </tp>
      <tp t="s">
        <v>ALVGR 5 5/8 17 O</v>
        <stp/>
        <stp>EBOND_LDN|15717120</stp>
        <stp>DSPLY_NAME</stp>
        <stp>RMDS</stp>
        <stp/>
        <stp/>
        <tr r="AQ88" s="1"/>
      </tp>
      <tp t="s">
        <v>MCFP 4 06 Apr 20</v>
        <stp/>
        <stp>EBOND_LDN|10346375</stp>
        <stp>DSPLY_NAME</stp>
        <stp>RMDS</stp>
        <stp/>
        <stp/>
        <tr r="AQ525" s="1"/>
      </tp>
      <tp t="s">
        <v>EDF 4 1/8 25 Mar</v>
        <stp/>
        <stp>EBOND_LDN|13696678</stp>
        <stp>DSPLY_NAME</stp>
        <stp>RMDS</stp>
        <stp/>
        <stp/>
        <tr r="AQ252" s="1"/>
      </tp>
      <tp t="s">
        <v>RWE 3 1/2 26 Oct</v>
        <stp/>
        <stp>EBOND_LDN|15306031</stp>
        <stp>DSPLY_NAME</stp>
        <stp>RMDS</stp>
        <stp/>
        <stp/>
        <tr r="AQ323" s="1"/>
      </tp>
    </main>
    <main first="bloomberg.rtd">
      <tp>
        <v>5</v>
        <stp/>
        <stp>##V3_BDPV12</stp>
        <stp>XS0472940617 Corp</stp>
        <stp>cpn</stp>
        <stp>[AutoPrice 28.xlsm]front!R77C5</stp>
        <tr r="E77" s="1"/>
      </tp>
      <tp>
        <v>6.25</v>
        <stp/>
        <stp>##V3_BDPV12</stp>
        <stp>XS0437047292 Corp</stp>
        <stp>cpn</stp>
        <stp>[AutoPrice 28.xlsm]front!R56C5</stp>
        <tr r="E56" s="1"/>
      </tp>
      <tp t="s">
        <v>01/12/2015</v>
        <stp/>
        <stp>##V3_BDPV12</stp>
        <stp>US007924AH66 Corp</stp>
        <stp>maturity</stp>
        <stp>[AutoPrice 28.xlsm]front!R48C6</stp>
        <tr r="F48" s="1"/>
      </tp>
      <tp t="s">
        <v>16/06/2014</v>
        <stp/>
        <stp>##V3_BDPV12</stp>
        <stp>XS0433923108 Corp</stp>
        <stp>maturity</stp>
        <stp>[AutoPrice 28.xlsm]front!R45C6</stp>
        <tr r="F45" s="1"/>
      </tp>
      <tp t="s">
        <v>17/03/2017</v>
        <stp/>
        <stp>##V3_BDPV12</stp>
        <stp>XS0495913229 Corp</stp>
        <stp>maturity</stp>
        <stp>[AutoPrice 28.xlsm]front!R67C6</stp>
        <tr r="F67" s="1"/>
      </tp>
      <tp t="s">
        <v>03/05/2016</v>
        <stp/>
        <stp>##V3_BDPV12</stp>
        <stp>XS0925518903 Corp</stp>
        <stp>maturity</stp>
        <stp>[AutoPrice 28.xlsm]front!R19C6</stp>
        <tr r="F19" s="1"/>
      </tp>
      <tp t="s">
        <v>31/05/2017</v>
        <stp/>
        <stp>##V3_BDPV12</stp>
        <stp>XS0303396062 Corp</stp>
        <stp>maturity</stp>
        <stp>[AutoPrice 28.xlsm]front!R69C6</stp>
        <tr r="F69" s="1"/>
      </tp>
    </main>
    <main first="connect.rtdsub">
      <tp t="s">
        <v>6975065=EXT</v>
        <stp/>
        <stp>DDS_BONDS|6975065=EXT</stp>
        <stp>3</stp>
        <stp>RMDS</stp>
        <stp/>
        <stp/>
        <tr r="AI499" s="1"/>
      </tp>
      <tp t="s">
        <v>7844877=EXT</v>
        <stp/>
        <stp>DDS_BONDS|7844877=EXT</stp>
        <stp>3</stp>
        <stp>RMDS</stp>
        <stp/>
        <stp/>
        <tr r="AI1112" s="1"/>
      </tp>
      <tp t="s">
        <v>7899479=EXT</v>
        <stp/>
        <stp>DDS_BONDS|7899479=EXT</stp>
        <stp>3</stp>
        <stp>RMDS</stp>
        <stp/>
        <stp/>
        <tr r="AI930" s="1"/>
      </tp>
      <tp t="s">
        <v>6985868=EXT</v>
        <stp/>
        <stp>DDS_BONDS|6985868=EXT</stp>
        <stp>3</stp>
        <stp>RMDS</stp>
        <stp/>
        <stp/>
        <tr r="AI953" s="1"/>
      </tp>
      <tp t="s">
        <v>4960666=EXT</v>
        <stp/>
        <stp>DDS_BONDS|4960666=EXT</stp>
        <stp>3</stp>
        <stp>RMDS</stp>
        <stp/>
        <stp/>
        <tr r="AI613" s="1"/>
      </tp>
      <tp t="s">
        <v>7885379=EXT</v>
        <stp/>
        <stp>DDS_BONDS|7885379=EXT</stp>
        <stp>3</stp>
        <stp>RMDS</stp>
        <stp/>
        <stp/>
        <tr r="AI1155" s="1"/>
      </tp>
      <tp t="s">
        <v>4982169=EXT</v>
        <stp/>
        <stp>DDS_BONDS|4982169=EXT</stp>
        <stp>3</stp>
        <stp>RMDS</stp>
        <stp/>
        <stp/>
        <tr r="AI700" s="1"/>
      </tp>
    </main>
    <main first="bloomberg.rtd">
      <tp t="s">
        <v>#N/A Real Time</v>
        <stp/>
        <stp>##V3_BDPV12</stp>
        <stp>USG0446NAG90 @CBKG Corp</stp>
        <stp>ask</stp>
        <stp>[AutoPrice 28.xlsm]front!R914C13</stp>
        <tr r="M914" s="1"/>
      </tp>
    </main>
    <main first="connect.rtdsub">
      <tp t="s">
        <v>5975860=EXT</v>
        <stp/>
        <stp>DDS_BONDS|5975860=EXT</stp>
        <stp>3</stp>
        <stp>RMDS</stp>
        <stp/>
        <stp/>
        <tr r="AI1114" s="1"/>
      </tp>
      <tp t="s">
        <v>8624296=EXT</v>
        <stp/>
        <stp>DDS_BONDS|8624296=EXT</stp>
        <stp>3</stp>
        <stp>RMDS</stp>
        <stp/>
        <stp/>
        <tr r="AI1138" s="1"/>
      </tp>
      <tp t="s">
        <v>9946860=EXT</v>
        <stp/>
        <stp>DDS_BONDS|9946860=EXT</stp>
        <stp>3</stp>
        <stp>RMDS</stp>
        <stp/>
        <stp/>
        <tr r="AI704" s="1"/>
      </tp>
      <tp t="s">
        <v>8621497=EXT</v>
        <stp/>
        <stp>DDS_BONDS|8621497=EXT</stp>
        <stp>3</stp>
        <stp>RMDS</stp>
        <stp/>
        <stp/>
        <tr r="AI230" s="1"/>
      </tp>
      <tp t="s">
        <v>7832676=EXT</v>
        <stp/>
        <stp>DDS_BONDS|7832676=EXT</stp>
        <stp>3</stp>
        <stp>RMDS</stp>
        <stp/>
        <stp/>
        <tr r="AI290" s="1"/>
      </tp>
      <tp t="s">
        <v>8718489=EXT</v>
        <stp/>
        <stp>DDS_BONDS|8718489=EXT</stp>
        <stp>3</stp>
        <stp>RMDS</stp>
        <stp/>
        <stp/>
        <tr r="AI77" s="1"/>
      </tp>
      <tp t="s">
        <v>4973669=EXT</v>
        <stp/>
        <stp>DDS_BONDS|4973669=EXT</stp>
        <stp>3</stp>
        <stp>RMDS</stp>
        <stp/>
        <stp/>
        <tr r="AI746" s="1"/>
      </tp>
      <tp t="s">
        <v>4686194=EXT</v>
        <stp/>
        <stp>DDS_BONDS|4686194=EXT</stp>
        <stp>3</stp>
        <stp>RMDS</stp>
        <stp/>
        <stp/>
        <tr r="AI17" s="1"/>
      </tp>
      <tp t="s">
        <v>8694594=EXT</v>
        <stp/>
        <stp>DDS_BONDS|8694594=EXT</stp>
        <stp>3</stp>
        <stp>RMDS</stp>
        <stp/>
        <stp/>
        <tr r="AI1185" s="1"/>
      </tp>
    </main>
    <main first="bloomberg.rtd">
      <tp t="s">
        <v>FIXED</v>
        <stp/>
        <stp>##V3_BDPV12</stp>
        <stp>DE000A0T5X07 Corp</stp>
        <stp>cpn typ</stp>
        <stp>[AutoPrice 28.xlsm]front!R614C5</stp>
        <tr r="E614" s="1"/>
      </tp>
      <tp t="s">
        <v>29/09/2017</v>
        <stp/>
        <stp>##V3_BDPV12</stp>
        <stp>AT0000A0UJL6 Corp</stp>
        <stp>maturity</stp>
        <stp>[AutoPrice 28.xlsm]front!R541C6</stp>
        <tr r="F541" s="1"/>
      </tp>
      <tp t="s">
        <v>12/04/2016</v>
        <stp/>
        <stp>##V3_BDPV12</stp>
        <stp>US749343AB54 Corp</stp>
        <stp>maturity</stp>
        <stp>[AutoPrice 28.xlsm]front!R854C6</stp>
        <tr r="F854" s="1"/>
      </tp>
      <tp t="s">
        <v>13/05/2024</v>
        <stp/>
        <stp>##V3_BDPV12</stp>
        <stp>XS1067329570 Corp</stp>
        <stp>maturity</stp>
        <stp>[AutoPrice 28.xlsm]front!R752C6</stp>
        <tr r="F752" s="1"/>
      </tp>
      <tp t="s">
        <v>23/03/2020</v>
        <stp/>
        <stp>##V3_BDPV12</stp>
        <stp>XS0496546853 Corp</stp>
        <stp>maturity</stp>
        <stp>[AutoPrice 28.xlsm]front!R723C6</stp>
        <tr r="F723" s="1"/>
      </tp>
      <tp t="s">
        <v>FIXED</v>
        <stp/>
        <stp>##V3_BDPV12</stp>
        <stp>XS0358820222 Corp</stp>
        <stp>cpn typ</stp>
        <stp>[AutoPrice 28.xlsm]front!R499C5</stp>
        <tr r="E499" s="1"/>
      </tp>
      <tp t="s">
        <v>FIXED</v>
        <stp/>
        <stp>##V3_BDPV12</stp>
        <stp>XS0410303647 Corp</stp>
        <stp>cpn typ</stp>
        <stp>[AutoPrice 28.xlsm]front!R344C5</stp>
        <tr r="E344" s="1"/>
      </tp>
      <tp t="s">
        <v>FIXED</v>
        <stp/>
        <stp>##V3_BDPV12</stp>
        <stp>XS0633025977 Corp</stp>
        <stp>cpn typ</stp>
        <stp>[AutoPrice 28.xlsm]front!R224C5</stp>
        <tr r="E224" s="1"/>
      </tp>
      <tp t="s">
        <v>FIXED</v>
        <stp/>
        <stp>##V3_BDPV12</stp>
        <stp>XS0496546853 Corp</stp>
        <stp>cpn typ</stp>
        <stp>[AutoPrice 28.xlsm]front!R723C5</stp>
        <tr r="E723" s="1"/>
      </tp>
      <tp t="s">
        <v>FIXED</v>
        <stp/>
        <stp>##V3_BDPV12</stp>
        <stp>XS0578317587 Corp</stp>
        <stp>cpn typ</stp>
        <stp>[AutoPrice 28.xlsm]front!R828C5</stp>
        <tr r="E828" s="1"/>
      </tp>
      <tp t="s">
        <v>AT MATURITY</v>
        <stp/>
        <stp>##V3_BDPV12</stp>
        <stp>FR0011157742 Corp</stp>
        <stp>mty_typ</stp>
        <stp>[AutoPrice 28.xlsm]front!R738C6</stp>
        <tr r="F738" s="1"/>
      </tp>
      <tp t="s">
        <v>FIXED</v>
        <stp/>
        <stp>##V3_BDPV12</stp>
        <stp>XS0399861086 Corp</stp>
        <stp>cpn typ</stp>
        <stp>[AutoPrice 28.xlsm]front!R263C5</stp>
        <tr r="E263" s="1"/>
      </tp>
      <tp t="s">
        <v>AT MATURITY</v>
        <stp/>
        <stp>##V3_BDPV12</stp>
        <stp>FR0011536614 Corp</stp>
        <stp>mty_typ</stp>
        <stp>[AutoPrice 28.xlsm]front!R739C6</stp>
        <tr r="F739" s="1"/>
      </tp>
      <tp t="s">
        <v>AT MATURITY</v>
        <stp/>
        <stp>##V3_BDPV12</stp>
        <stp>XS0909369489 Corp</stp>
        <stp>mty_typ</stp>
        <stp>[AutoPrice 28.xlsm]front!R946C6</stp>
        <tr r="F946" s="1"/>
      </tp>
      <tp t="s">
        <v>FIXED</v>
        <stp/>
        <stp>##V3_BDPV12</stp>
        <stp>FR0011022110 Corp</stp>
        <stp>cpn typ</stp>
        <stp>[AutoPrice 28.xlsm]front!R572C5</stp>
        <tr r="E572" s="1"/>
      </tp>
      <tp t="s">
        <v>FIXED</v>
        <stp/>
        <stp>##V3_BDPV12</stp>
        <stp>FR0011261924 Corp</stp>
        <stp>cpn typ</stp>
        <stp>[AutoPrice 28.xlsm]front!R293C5</stp>
        <tr r="E293" s="1"/>
      </tp>
      <tp t="s">
        <v>AT MATURITY</v>
        <stp/>
        <stp>##V3_BDPV12</stp>
        <stp>XS0559319172 Corp</stp>
        <stp>mty_typ</stp>
        <stp>[AutoPrice 28.xlsm]front!R799C6</stp>
        <tr r="F799" s="1"/>
      </tp>
      <tp t="s">
        <v>FIXED</v>
        <stp/>
        <stp>##V3_BDPV12</stp>
        <stp>XS1040506112 Corp</stp>
        <stp>cpn typ</stp>
        <stp>[AutoPrice 28.xlsm]front!R226C5</stp>
        <tr r="E226" s="1"/>
      </tp>
      <tp t="s">
        <v>FIXED</v>
        <stp/>
        <stp>##V3_BDPV12</stp>
        <stp>XS0207320242 Corp</stp>
        <stp>cpn typ</stp>
        <stp>[AutoPrice 28.xlsm]front!R264C5</stp>
        <tr r="E264" s="1"/>
      </tp>
      <tp t="s">
        <v>FIXED</v>
        <stp/>
        <stp>##V3_BDPV12</stp>
        <stp>XS0418729934 Corp</stp>
        <stp>cpn typ</stp>
        <stp>[AutoPrice 28.xlsm]front!R277C5</stp>
        <tr r="E277" s="1"/>
      </tp>
      <tp t="s">
        <v>FIXED</v>
        <stp/>
        <stp>##V3_BDPV12</stp>
        <stp>XS0996734868 Corp</stp>
        <stp>cpn typ</stp>
        <stp>[AutoPrice 28.xlsm]front!R302C5</stp>
        <tr r="E302" s="1"/>
      </tp>
      <tp t="s">
        <v>FIXED</v>
        <stp/>
        <stp>##V3_BDPV12</stp>
        <stp>US928670AB40 Corp</stp>
        <stp>cpn typ</stp>
        <stp>[AutoPrice 28.xlsm]front!R899C5</stp>
        <tr r="E899" s="1"/>
      </tp>
      <tp t="s">
        <v>FIXED</v>
        <stp/>
        <stp>##V3_BDPV12</stp>
        <stp>FR0011400571 Corp</stp>
        <stp>cpn typ</stp>
        <stp>[AutoPrice 28.xlsm]front!R450C5</stp>
        <tr r="E450" s="1"/>
      </tp>
      <tp t="s">
        <v>FIXED</v>
        <stp/>
        <stp>##V3_BDPV12</stp>
        <stp>FR0011182559 Corp</stp>
        <stp>cpn typ</stp>
        <stp>[AutoPrice 28.xlsm]front!R737C5</stp>
        <tr r="E737" s="1"/>
      </tp>
      <tp t="s">
        <v>FLOATING</v>
        <stp/>
        <stp>##V3_BDPV12</stp>
        <stp>BE6265140077 Corp</stp>
        <stp>cpn typ</stp>
        <stp>[AutoPrice 28.xlsm]front!R373C5</stp>
        <tr r="E373" s="1"/>
      </tp>
      <tp t="s">
        <v>25/11/2019</v>
        <stp/>
        <stp>##V3_BDPV12</stp>
        <stp>XS0996734868 Corp</stp>
        <stp>maturity</stp>
        <stp>[AutoPrice 28.xlsm]front!R302C6</stp>
        <tr r="F302" s="1"/>
      </tp>
      <tp t="s">
        <v>FIXED</v>
        <stp/>
        <stp>##V3_BDPV12</stp>
        <stp>XS0432070752 Corp</stp>
        <stp>cpn typ</stp>
        <stp>[AutoPrice 28.xlsm]front!R196C5</stp>
        <tr r="E196" s="1"/>
      </tp>
      <tp t="s">
        <v>FIXED</v>
        <stp/>
        <stp>##V3_BDPV12</stp>
        <stp>XS0782708456 Corp</stp>
        <stp>cpn typ</stp>
        <stp>[AutoPrice 28.xlsm]front!R891C5</stp>
        <tr r="E891" s="1"/>
      </tp>
      <tp t="s">
        <v>FIXED</v>
        <stp/>
        <stp>##V3_BDPV12</stp>
        <stp>XS0494953820 Corp</stp>
        <stp>cpn typ</stp>
        <stp>[AutoPrice 28.xlsm]front!R618C5</stp>
        <tr r="E618" s="1"/>
      </tp>
      <tp>
        <v>4.625</v>
        <stp/>
        <stp>##V3_BDPV12</stp>
        <stp>DE000A1A55G9 Corp</stp>
        <stp>cpn</stp>
        <stp>[AutoPrice 28.xlsm]front!R781C5</stp>
        <tr r="E781" s="1"/>
      </tp>
      <tp t="s">
        <v>AT MATURITY</v>
        <stp/>
        <stp>##V3_BDPV12</stp>
        <stp>XS0411850075 Corp</stp>
        <stp>mty_typ</stp>
        <stp>[AutoPrice 28.xlsm]front!R632C6</stp>
        <tr r="F632" s="1"/>
      </tp>
      <tp t="s">
        <v>17/12/2021</v>
        <stp/>
        <stp>##V3_BDPV12</stp>
        <stp>XS0993145084 Corp</stp>
        <stp>maturity</stp>
        <stp>[AutoPrice 28.xlsm]front!R679C6</stp>
        <tr r="F679" s="1"/>
      </tp>
      <tp t="s">
        <v>AT MATURITY</v>
        <stp/>
        <stp>##V3_BDPV12</stp>
        <stp>XS0593606121 Corp</stp>
        <stp>mty_typ</stp>
        <stp>[AutoPrice 28.xlsm]front!R339C6</stp>
        <tr r="F339" s="1"/>
      </tp>
      <tp t="s">
        <v>VARIABLE</v>
        <stp/>
        <stp>##V3_BDPV12</stp>
        <stp>XS0768664731 Corp</stp>
        <stp>cpn typ</stp>
        <stp>[AutoPrice 28.xlsm]front!R146C5</stp>
        <tr r="E146" s="1"/>
      </tp>
      <tp t="s">
        <v>FIXED</v>
        <stp/>
        <stp>##V3_BDPV12</stp>
        <stp>XS0633014427 Corp</stp>
        <stp>cpn typ</stp>
        <stp>[AutoPrice 28.xlsm]front!R221C5</stp>
        <tr r="E221" s="1"/>
      </tp>
      <tp t="s">
        <v>FIXED</v>
        <stp/>
        <stp>##V3_BDPV12</stp>
        <stp>XS1076018131 Corp</stp>
        <stp>cpn typ</stp>
        <stp>[AutoPrice 28.xlsm]front!R681C5</stp>
        <tr r="E681" s="1"/>
      </tp>
      <tp t="s">
        <v>FIXED</v>
        <stp/>
        <stp>##V3_BDPV12</stp>
        <stp>XS0805410239 Corp</stp>
        <stp>cpn typ</stp>
        <stp>[AutoPrice 28.xlsm]front!R814C5</stp>
        <tr r="E814" s="1"/>
      </tp>
      <tp t="s">
        <v>AT MATURITY</v>
        <stp/>
        <stp>##V3_BDPV12</stp>
        <stp>FR0011355791 Corp</stp>
        <stp>mty_typ</stp>
        <stp>[AutoPrice 28.xlsm]front!R207C6</stp>
        <tr r="F207" s="1"/>
      </tp>
      <tp t="s">
        <v>CALLABLE</v>
        <stp/>
        <stp>##V3_BDPV12</stp>
        <stp>XS0922885362 Corp</stp>
        <stp>mty_typ</stp>
        <stp>[AutoPrice 28.xlsm]front!R643C6</stp>
        <tr r="F643" s="1"/>
      </tp>
      <tp t="s">
        <v>AT MATURITY</v>
        <stp/>
        <stp>##V3_BDPV12</stp>
        <stp>XS0432810116 Corp</stp>
        <stp>mty_typ</stp>
        <stp>[AutoPrice 28.xlsm]front!R194C6</stp>
        <tr r="F194" s="1"/>
      </tp>
      <tp t="s">
        <v>FIXED</v>
        <stp/>
        <stp>##V3_BDPV12</stp>
        <stp>FR0011462571 Corp</stp>
        <stp>cpn typ</stp>
        <stp>[AutoPrice 28.xlsm]front!R400C5</stp>
        <tr r="E400" s="1"/>
      </tp>
      <tp t="s">
        <v>AT MATURITY</v>
        <stp/>
        <stp>##V3_BDPV12</stp>
        <stp>XS0629645531 Corp</stp>
        <stp>mty_typ</stp>
        <stp>[AutoPrice 28.xlsm]front!R998C6</stp>
        <tr r="F998" s="1"/>
      </tp>
      <tp t="s">
        <v>AT MATURITY</v>
        <stp/>
        <stp>##V3_BDPV12</stp>
        <stp>XS0592505316 Corp</stp>
        <stp>mty_typ</stp>
        <stp>[AutoPrice 28.xlsm]front!R519C6</stp>
        <tr r="F519" s="1"/>
      </tp>
      <tp t="s">
        <v>FIXED</v>
        <stp/>
        <stp>##V3_BDPV12</stp>
        <stp>XS0301010145 Corp</stp>
        <stp>cpn typ</stp>
        <stp>[AutoPrice 28.xlsm]front!R197C5</stp>
        <tr r="E197" s="1"/>
      </tp>
      <tp t="s">
        <v>VARIABLE</v>
        <stp/>
        <stp>##V3_BDPV12</stp>
        <stp>XS0225369403 Corp</stp>
        <stp>cpn typ</stp>
        <stp>[AutoPrice 28.xlsm]front!R160C5</stp>
        <tr r="E160" s="1"/>
      </tp>
      <tp t="s">
        <v>AT MATURITY</v>
        <stp/>
        <stp>##V3_BDPV12</stp>
        <stp>FR0010948257 Corp</stp>
        <stp>mty_typ</stp>
        <stp>[AutoPrice 28.xlsm]front!R921C6</stp>
        <tr r="F921" s="1"/>
      </tp>
      <tp t="s">
        <v>FIXED</v>
        <stp/>
        <stp>##V3_BDPV12</stp>
        <stp>XS0647263317 Corp</stp>
        <stp>cpn typ</stp>
        <stp>[AutoPrice 28.xlsm]front!R810C5</stp>
        <tr r="E810" s="1"/>
      </tp>
      <tp t="s">
        <v>AT MATURITY</v>
        <stp/>
        <stp>##V3_BDPV12</stp>
        <stp>FR0010817452 Corp</stp>
        <stp>mty_typ</stp>
        <stp>[AutoPrice 28.xlsm]front!R230C6</stp>
        <tr r="F230" s="1"/>
      </tp>
      <tp t="s">
        <v>AT MATURITY</v>
        <stp/>
        <stp>##V3_BDPV12</stp>
        <stp>XS0447977801 Corp</stp>
        <stp>mty_typ</stp>
        <stp>[AutoPrice 28.xlsm]front!R484C6</stp>
        <tr r="F484" s="1"/>
      </tp>
      <tp t="s">
        <v>AT MATURITY</v>
        <stp/>
        <stp>##V3_BDPV12</stp>
        <stp>XS0729046051 Corp</stp>
        <stp>mty_typ</stp>
        <stp>[AutoPrice 28.xlsm]front!R758C6</stp>
        <tr r="F758" s="1"/>
      </tp>
      <tp t="s">
        <v>AT MATURITY</v>
        <stp/>
        <stp>##V3_BDPV12</stp>
        <stp>XS0210629522 Corp</stp>
        <stp>mty_typ</stp>
        <stp>[AutoPrice 28.xlsm]front!R719C6</stp>
        <tr r="F719" s="1"/>
      </tp>
      <tp t="s">
        <v>FIXED</v>
        <stp/>
        <stp>##V3_BDPV12</stp>
        <stp>FR0011439835 Corp</stp>
        <stp>cpn typ</stp>
        <stp>[AutoPrice 28.xlsm]front!R924C5</stp>
        <tr r="E924" s="1"/>
      </tp>
      <tp t="s">
        <v>AT MATURITY</v>
        <stp/>
        <stp>##V3_BDPV12</stp>
        <stp>XS1050917373 Corp</stp>
        <stp>mty_typ</stp>
        <stp>[AutoPrice 28.xlsm]front!R902C6</stp>
        <tr r="F902" s="1"/>
      </tp>
      <tp t="s">
        <v>FIXED</v>
        <stp/>
        <stp>##V3_BDPV12</stp>
        <stp>XS0834371469 Corp</stp>
        <stp>cpn typ</stp>
        <stp>[AutoPrice 28.xlsm]front!R306C5</stp>
        <tr r="E306" s="1"/>
      </tp>
      <tp t="s">
        <v>FIXED</v>
        <stp/>
        <stp>##V3_BDPV12</stp>
        <stp>XS0765295828 Corp</stp>
        <stp>cpn typ</stp>
        <stp>[AutoPrice 28.xlsm]front!R213C5</stp>
        <tr r="E213" s="1"/>
      </tp>
      <tp t="s">
        <v>VARIABLE</v>
        <stp/>
        <stp>##V3_BDPV12</stp>
        <stp>XS0765564827 Corp</stp>
        <stp>cpn typ</stp>
        <stp>[AutoPrice 28.xlsm]front!R144C5</stp>
        <tr r="E144" s="1"/>
      </tp>
      <tp t="s">
        <v>FIXED</v>
        <stp/>
        <stp>##V3_BDPV12</stp>
        <stp>XS0857662448 Corp</stp>
        <stp>cpn typ</stp>
        <stp>[AutoPrice 28.xlsm]front!R521C5</stp>
        <tr r="E521" s="1"/>
      </tp>
      <tp t="s">
        <v>FIXED</v>
        <stp/>
        <stp>##V3_BDPV12</stp>
        <stp>XS0543354236 Corp</stp>
        <stp>cpn typ</stp>
        <stp>[AutoPrice 28.xlsm]front!R633C5</stp>
        <tr r="E633" s="1"/>
      </tp>
      <tp t="s">
        <v>FIXED</v>
        <stp/>
        <stp>##V3_BDPV12</stp>
        <stp>XS0409749206 Corp</stp>
        <stp>cpn typ</stp>
        <stp>[AutoPrice 28.xlsm]front!R244C5</stp>
        <tr r="E244" s="1"/>
      </tp>
      <tp t="s">
        <v>FIXED</v>
        <stp/>
        <stp>##V3_BDPV12</stp>
        <stp>XS0495756537 Corp</stp>
        <stp>cpn typ</stp>
        <stp>[AutoPrice 28.xlsm]front!R257C5</stp>
        <tr r="E257" s="1"/>
      </tp>
      <tp t="s">
        <v>FIXED</v>
        <stp/>
        <stp>##V3_BDPV12</stp>
        <stp>FR0010916734 Corp</stp>
        <stp>cpn typ</stp>
        <stp>[AutoPrice 28.xlsm]front!R849C5</stp>
        <tr r="E849" s="1"/>
      </tp>
      <tp t="s">
        <v>24/10/2018</v>
        <stp/>
        <stp>##V3_BDPV12</stp>
        <stp>XS0984751254 Corp</stp>
        <stp>maturity</stp>
        <stp>[AutoPrice 28.xlsm]front!R668C6</stp>
        <tr r="F668" s="1"/>
      </tp>
      <tp t="s">
        <v>AT MATURITY</v>
        <stp/>
        <stp>##V3_BDPV12</stp>
        <stp>XS1075995768 Corp</stp>
        <stp>mty_typ</stp>
        <stp>[AutoPrice 28.xlsm]front!R523C6</stp>
        <tr r="F523" s="1"/>
      </tp>
      <tp t="s">
        <v>22/01/2019</v>
        <stp/>
        <stp>##V3_BDPV12</stp>
        <stp>XS1017828911 Corp</stp>
        <stp>maturity</stp>
        <stp>[AutoPrice 28.xlsm]front!R933C6</stp>
        <tr r="F933" s="1"/>
      </tp>
      <tp t="s">
        <v>AT MATURITY</v>
        <stp/>
        <stp>##V3_BDPV12</stp>
        <stp>XS0976892611 Corp</stp>
        <stp>mty_typ</stp>
        <stp>[AutoPrice 28.xlsm]front!R574C6</stp>
        <tr r="F574" s="1"/>
      </tp>
      <tp t="s">
        <v>03/04/2023</v>
        <stp/>
        <stp>##V3_BDPV12</stp>
        <stp>XS0909369489 Corp</stp>
        <stp>maturity</stp>
        <stp>[AutoPrice 28.xlsm]front!R946C6</stp>
        <tr r="F946" s="1"/>
      </tp>
      <tp t="s">
        <v>FIXED</v>
        <stp/>
        <stp>##V3_BDPV12</stp>
        <stp>XS0746276335 Corp</stp>
        <stp>cpn typ</stp>
        <stp>[AutoPrice 28.xlsm]front!R692C5</stp>
        <tr r="E692" s="1"/>
      </tp>
      <tp t="s">
        <v>FIXED</v>
        <stp/>
        <stp>##V3_BDPV12</stp>
        <stp>XS1054528457 Corp</stp>
        <stp>cpn typ</stp>
        <stp>[AutoPrice 28.xlsm]front!R592C5</stp>
        <tr r="E592" s="1"/>
      </tp>
      <tp t="s">
        <v>FIXED</v>
        <stp/>
        <stp>##V3_BDPV12</stp>
        <stp>XS0831389985 Corp</stp>
        <stp>cpn typ</stp>
        <stp>[AutoPrice 28.xlsm]front!R708C5</stp>
        <tr r="E708" s="1"/>
      </tp>
      <tp t="s">
        <v>AT MATURITY</v>
        <stp/>
        <stp>##V3_BDPV12</stp>
        <stp>FR0011224963 Corp</stp>
        <stp>mty_typ</stp>
        <stp>[AutoPrice 28.xlsm]front!R369C6</stp>
        <tr r="F369" s="1"/>
      </tp>
      <tp t="s">
        <v>FIXED</v>
        <stp/>
        <stp>##V3_BDPV12</stp>
        <stp>XS0385754733 Corp</stp>
        <stp>cpn typ</stp>
        <stp>[AutoPrice 28.xlsm]front!R267C5</stp>
        <tr r="E267" s="1"/>
      </tp>
      <tp t="s">
        <v>26/03/2021</v>
        <stp/>
        <stp>##V3_BDPV12</stp>
        <stp>XS0909788290 Corp</stp>
        <stp>maturity</stp>
        <stp>[AutoPrice 28.xlsm]front!R901C6</stp>
        <tr r="F901" s="1"/>
      </tp>
      <tp t="s">
        <v>19/11/2025</v>
        <stp/>
        <stp>##V3_BDPV12</stp>
        <stp>XS0994991411 Corp</stp>
        <stp>maturity</stp>
        <stp>[AutoPrice 28.xlsm]front!R351C6</stp>
        <tr r="F351" s="1"/>
      </tp>
      <tp t="s">
        <v>AT MATURITY</v>
        <stp/>
        <stp>##V3_BDPV12</stp>
        <stp>XS0686703736 Corp</stp>
        <stp>mty_typ</stp>
        <stp>[AutoPrice 28.xlsm]front!R969C6</stp>
        <tr r="F969" s="1"/>
      </tp>
      <tp t="s">
        <v>FIXED</v>
        <stp/>
        <stp>##V3_BDPV12</stp>
        <stp>FR0011242460 Corp</stp>
        <stp>cpn typ</stp>
        <stp>[AutoPrice 28.xlsm]front!R487C5</stp>
        <tr r="E487" s="1"/>
      </tp>
      <tp t="s">
        <v>20/11/2018</v>
        <stp/>
        <stp>##V3_BDPV12</stp>
        <stp>XS0399861086 Corp</stp>
        <stp>maturity</stp>
        <stp>[AutoPrice 28.xlsm]front!R263C6</stp>
        <tr r="F263" s="1"/>
      </tp>
      <tp t="s">
        <v>AT MATURITY</v>
        <stp/>
        <stp>##V3_BDPV12</stp>
        <stp>XS1019821732 Corp</stp>
        <stp>mty_typ</stp>
        <stp>[AutoPrice 28.xlsm]front!R977C6</stp>
        <tr r="F977" s="1"/>
      </tp>
      <tp t="s">
        <v>FIXED</v>
        <stp/>
        <stp>##V3_BDPV12</stp>
        <stp>XS0862091955 Corp</stp>
        <stp>cpn typ</stp>
        <stp>[AutoPrice 28.xlsm]front!R576C5</stp>
        <tr r="E576" s="1"/>
      </tp>
      <tp t="s">
        <v>FIXED</v>
        <stp/>
        <stp>##V3_BDPV12</stp>
        <stp>XS0860596575 Corp</stp>
        <stp>cpn typ</stp>
        <stp>[AutoPrice 28.xlsm]front!R771C5</stp>
        <tr r="E771" s="1"/>
      </tp>
      <tp t="s">
        <v>FIXED</v>
        <stp/>
        <stp>##V3_BDPV12</stp>
        <stp>XS0847087714 Corp</stp>
        <stp>cpn typ</stp>
        <stp>[AutoPrice 28.xlsm]front!R542C5</stp>
        <tr r="E542" s="1"/>
      </tp>
      <tp t="s">
        <v>AT MATURITY</v>
        <stp/>
        <stp>##V3_BDPV12</stp>
        <stp>FR0010261396 Corp</stp>
        <stp>mty_typ</stp>
        <stp>[AutoPrice 28.xlsm]front!R366C6</stp>
        <tr r="F366" s="1"/>
      </tp>
      <tp t="s">
        <v>FIXED</v>
        <stp/>
        <stp>##V3_BDPV12</stp>
        <stp>XS0196302425 Corp</stp>
        <stp>cpn typ</stp>
        <stp>[AutoPrice 28.xlsm]front!R312C5</stp>
        <tr r="E312" s="1"/>
      </tp>
      <tp t="s">
        <v>AT MATURITY</v>
        <stp/>
        <stp>##V3_BDPV12</stp>
        <stp>FR0010773697 Corp</stp>
        <stp>mty_typ</stp>
        <stp>[AutoPrice 28.xlsm]front!R443C6</stp>
        <tr r="F443" s="1"/>
      </tp>
      <tp t="s">
        <v>20/02/2023</v>
        <stp/>
        <stp>##V3_BDPV12</stp>
        <stp>XS0856032213 Corp</stp>
        <stp>maturity</stp>
        <stp>[AutoPrice 28.xlsm]front!R468C6</stp>
        <tr r="F468" s="1"/>
      </tp>
      <tp t="s">
        <v>05/08/2016</v>
        <stp/>
        <stp>##V3_BDPV12</stp>
        <stp>XS0440643087 Corp</stp>
        <stp>maturity</stp>
        <stp>[AutoPrice 28.xlsm]front!R667C6</stp>
        <tr r="F667" s="1"/>
      </tp>
      <tp t="s">
        <v>02/05/2033</v>
        <stp/>
        <stp>##V3_BDPV12</stp>
        <stp>XS0922885362 Corp</stp>
        <stp>maturity</stp>
        <stp>[AutoPrice 28.xlsm]front!R643C6</stp>
        <tr r="F643" s="1"/>
      </tp>
      <tp t="s">
        <v>13/10/2016</v>
        <stp/>
        <stp>##V3_BDPV12</stp>
        <stp>XS0804777679 Corp</stp>
        <stp>maturity</stp>
        <stp>[AutoPrice 28.xlsm]front!R886C6</stp>
        <tr r="F886" s="1"/>
      </tp>
      <tp t="s">
        <v>FIXED</v>
        <stp/>
        <stp>##V3_BDPV12</stp>
        <stp>XS0944435121 Corp</stp>
        <stp>cpn typ</stp>
        <stp>[AutoPrice 28.xlsm]front!R565C5</stp>
        <tr r="E565" s="1"/>
      </tp>
      <tp t="s">
        <v>FIXED</v>
        <stp/>
        <stp>##V3_BDPV12</stp>
        <stp>XS0158739739 Corp</stp>
        <stp>cpn typ</stp>
        <stp>[AutoPrice 28.xlsm]front!R617C5</stp>
        <tr r="E617" s="1"/>
      </tp>
      <tp t="s">
        <v>29/05/2017</v>
        <stp/>
        <stp>##V3_BDPV12</stp>
        <stp>XS0302816672 Corp</stp>
        <stp>maturity</stp>
        <stp>[AutoPrice 28.xlsm]front!R430C6</stp>
        <tr r="F430" s="1"/>
      </tp>
      <tp t="s">
        <v>CALLABLE</v>
        <stp/>
        <stp>##V3_BDPV12</stp>
        <stp>XS0951553592 Corp</stp>
        <stp>mty_typ</stp>
        <stp>[AutoPrice 28.xlsm]front!R101C6</stp>
        <tr r="F101" s="1"/>
      </tp>
      <tp t="s">
        <v>02/12/2019</v>
        <stp/>
        <stp>##V3_BDPV12</stp>
        <stp>XS0715437140 Corp</stp>
        <stp>maturity</stp>
        <stp>[AutoPrice 28.xlsm]front!R504C6</stp>
        <tr r="F504" s="1"/>
      </tp>
      <tp t="s">
        <v>FIXED</v>
        <stp/>
        <stp>##V3_BDPV12</stp>
        <stp>FR0011289222 Corp</stp>
        <stp>cpn typ</stp>
        <stp>[AutoPrice 28.xlsm]front!R283C5</stp>
        <tr r="E283" s="1"/>
      </tp>
      <tp t="s">
        <v>23/03/2016</v>
        <stp/>
        <stp>##V3_BDPV12</stp>
        <stp>XS0235605853 Corp</stp>
        <stp>maturity</stp>
        <stp>[AutoPrice 28.xlsm]front!R981C6</stp>
        <tr r="F981" s="1"/>
      </tp>
      <tp t="s">
        <v>AT MATURITY</v>
        <stp/>
        <stp>##V3_BDPV12</stp>
        <stp>XS0401891733 Corp</stp>
        <stp>mty_typ</stp>
        <stp>[AutoPrice 28.xlsm]front!R356C6</stp>
        <tr r="F356" s="1"/>
      </tp>
      <tp t="s">
        <v>AT MATURITY</v>
        <stp/>
        <stp>##V3_BDPV12</stp>
        <stp>XS0974877150 Corp</stp>
        <stp>mty_typ</stp>
        <stp>[AutoPrice 28.xlsm]front!R960C6</stp>
        <tr r="F960" s="1"/>
      </tp>
      <tp t="s">
        <v>FIXED</v>
        <stp/>
        <stp>##V3_BDPV12</stp>
        <stp>XS0862952297 Corp</stp>
        <stp>cpn typ</stp>
        <stp>[AutoPrice 28.xlsm]front!R483C5</stp>
        <tr r="E483" s="1"/>
      </tp>
      <tp>
        <v>100.59</v>
        <stp/>
        <stp>##V3_BDPV12</stp>
        <stp>XS0441800579 @CBKG Corp</stp>
        <stp>ask</stp>
        <stp>[AutoPrice 28.xlsm]front!R8C13</stp>
        <tr r="M8" s="1"/>
      </tp>
      <tp t="s">
        <v>18/03/2019</v>
        <stp/>
        <stp>##V3_BDPV12</stp>
        <stp>XS1046851025 Corp</stp>
        <stp>maturity</stp>
        <stp>[AutoPrice 28.xlsm]front!R780C6</stp>
        <tr r="F780" s="1"/>
      </tp>
      <tp t="s">
        <v>31/01/2030</v>
        <stp/>
        <stp>##V3_BDPV12</stp>
        <stp>XS0106655235 Corp</stp>
        <stp>maturity</stp>
        <stp>[AutoPrice 28.xlsm]front!R551C6</stp>
        <tr r="F551" s="1"/>
      </tp>
      <tp t="s">
        <v>19/03/2025</v>
        <stp/>
        <stp>##V3_BDPV12</stp>
        <stp>XS0906815591 Corp</stp>
        <stp>maturity</stp>
        <stp>[AutoPrice 28.xlsm]front!R559C6</stp>
        <tr r="F559" s="1"/>
      </tp>
      <tp>
        <v>100.49</v>
        <stp/>
        <stp>##V3_BDPV12</stp>
        <stp>XS0441800579 @CBKG Corp</stp>
        <stp>bid</stp>
        <stp>[AutoPrice 28.xlsm]front!R8C12</stp>
        <tr r="L8" s="1"/>
      </tp>
      <tp t="s">
        <v>AT MATURITY</v>
        <stp/>
        <stp>##V3_BDPV12</stp>
        <stp>XS0640796032 Corp</stp>
        <stp>mty_typ</stp>
        <stp>[AutoPrice 28.xlsm]front!R829C6</stp>
        <tr r="F829" s="1"/>
      </tp>
      <tp t="s">
        <v>FIXED</v>
        <stp/>
        <stp>##V3_BDPV12</stp>
        <stp>XS0942756445 Corp</stp>
        <stp>cpn typ</stp>
        <stp>[AutoPrice 28.xlsm]front!R390C5</stp>
        <tr r="E390" s="1"/>
      </tp>
      <tp t="s">
        <v>FIXED</v>
        <stp/>
        <stp>##V3_BDPV12</stp>
        <stp>XS1043097630 Corp</stp>
        <stp>cpn typ</stp>
        <stp>[AutoPrice 28.xlsm]front!R411C5</stp>
        <tr r="E411" s="1"/>
      </tp>
      <tp t="s">
        <v>FIXED</v>
        <stp/>
        <stp>##V3_BDPV12</stp>
        <stp>XS0907289978 Corp</stp>
        <stp>cpn typ</stp>
        <stp>[AutoPrice 28.xlsm]front!R696C5</stp>
        <tr r="E696" s="1"/>
      </tp>
      <tp t="s">
        <v>17/03/2055</v>
        <stp/>
        <stp>##V3_BDPV12</stp>
        <stp>XS0214965963 Corp</stp>
        <stp>maturity</stp>
        <stp>[AutoPrice 28.xlsm]front!R717C6</stp>
        <tr r="F717" s="1"/>
      </tp>
      <tp t="s">
        <v>FIXED</v>
        <stp/>
        <stp>##V3_BDPV12</stp>
        <stp>FR0011911239 Corp</stp>
        <stp>cpn typ</stp>
        <stp>[AutoPrice 28.xlsm]front!R289C5</stp>
        <tr r="E289" s="1"/>
      </tp>
      <tp t="s">
        <v>FIXED</v>
        <stp/>
        <stp>##V3_BDPV12</stp>
        <stp>XS0647264398 Corp</stp>
        <stp>cpn typ</stp>
        <stp>[AutoPrice 28.xlsm]front!R818C5</stp>
        <tr r="E818" s="1"/>
      </tp>
      <tp t="s">
        <v>FIXED</v>
        <stp/>
        <stp>##V3_BDPV12</stp>
        <stp>XS1051003538 Corp</stp>
        <stp>cpn typ</stp>
        <stp>[AutoPrice 28.xlsm]front!R961C5</stp>
        <tr r="E961" s="1"/>
      </tp>
      <tp t="s">
        <v>24/07/2019</v>
        <stp/>
        <stp>##V3_BDPV12</stp>
        <stp>XS0311212723 Corp</stp>
        <stp>maturity</stp>
        <stp>[AutoPrice 28.xlsm]front!R461C6</stp>
        <tr r="F461" s="1"/>
      </tp>
      <tp t="s">
        <v>23/06/2014</v>
        <stp/>
        <stp>##V3_BDPV12</stp>
        <stp>XS0306773234 Corp</stp>
        <stp>maturity</stp>
        <stp>[AutoPrice 28.xlsm]front!R600C6</stp>
        <tr r="F600" s="1"/>
      </tp>
      <tp t="s">
        <v>10/03/2020</v>
        <stp/>
        <stp>##V3_BDPV12</stp>
        <stp>XS0213972614 Corp</stp>
        <stp>maturity</stp>
        <stp>[AutoPrice 28.xlsm]front!R301C6</stp>
        <tr r="F301" s="1"/>
      </tp>
      <tp t="s">
        <v>22/04/2025</v>
        <stp/>
        <stp>##V3_BDPV12</stp>
        <stp>XS0503603267 Corp</stp>
        <stp>maturity</stp>
        <stp>[AutoPrice 28.xlsm]front!R622C6</stp>
        <tr r="F622" s="1"/>
      </tp>
      <tp t="s">
        <v>17/12/2018</v>
        <stp/>
        <stp>##V3_BDPV12</stp>
        <stp>XS0719962986 Corp</stp>
        <stp>maturity</stp>
        <stp>[AutoPrice 28.xlsm]front!R927C6</stp>
        <tr r="F927" s="1"/>
      </tp>
      <tp t="s">
        <v>08/09/2021</v>
        <stp/>
        <stp>##V3_BDPV12</stp>
        <stp>XS1051076922 Corp</stp>
        <stp>maturity</stp>
        <stp>[AutoPrice 28.xlsm]front!R665C6</stp>
        <tr r="F665" s="1"/>
      </tp>
      <tp t="s">
        <v>FIXED</v>
        <stp/>
        <stp>##V3_BDPV12</stp>
        <stp>XS0787786440 Corp</stp>
        <stp>cpn typ</stp>
        <stp>[AutoPrice 28.xlsm]front!R940C5</stp>
        <tr r="E940" s="1"/>
      </tp>
      <tp t="s">
        <v>27/09/2027</v>
        <stp/>
        <stp>##V3_BDPV12</stp>
        <stp>XS0834371469 Corp</stp>
        <stp>maturity</stp>
        <stp>[AutoPrice 28.xlsm]front!R306C6</stp>
        <tr r="F306" s="1"/>
      </tp>
      <tp t="s">
        <v>02/02/2016</v>
        <stp/>
        <stp>##V3_BDPV12</stp>
        <stp>XS0241946630 Corp</stp>
        <stp>maturity</stp>
        <stp>[AutoPrice 28.xlsm]front!R686C6</stp>
        <tr r="F686" s="1"/>
      </tp>
      <tp t="s">
        <v>29/03/2018</v>
        <stp/>
        <stp>##V3_BDPV12</stp>
        <stp>XS0606202454 Corp</stp>
        <stp>maturity</stp>
        <stp>[AutoPrice 28.xlsm]front!R582C6</stp>
        <tr r="F582" s="1"/>
      </tp>
      <tp t="s">
        <v>AT MATURITY</v>
        <stp/>
        <stp>##V3_BDPV12</stp>
        <stp>XS0439260398 Corp</stp>
        <stp>mty_typ</stp>
        <stp>[AutoPrice 28.xlsm]front!R386C6</stp>
        <tr r="F386" s="1"/>
      </tp>
      <tp t="s">
        <v>04/04/2022</v>
        <stp/>
        <stp>##V3_BDPV12</stp>
        <stp>XS1050917373 Corp</stp>
        <stp>maturity</stp>
        <stp>[AutoPrice 28.xlsm]front!R902C6</stp>
        <tr r="F902" s="1"/>
      </tp>
      <tp t="s">
        <v>AT MATURITY</v>
        <stp/>
        <stp>##V3_BDPV12</stp>
        <stp>XS0359781191 Corp</stp>
        <stp>mty_typ</stp>
        <stp>[AutoPrice 28.xlsm]front!R953C6</stp>
        <tr r="F953" s="1"/>
      </tp>
      <tp t="s">
        <v>16/07/2014</v>
        <stp/>
        <stp>##V3_BDPV12</stp>
        <stp>XS0730061396 Corp</stp>
        <stp>maturity</stp>
        <stp>[AutoPrice 28.xlsm]front!R827C6</stp>
        <tr r="F827" s="1"/>
      </tp>
      <tp t="s">
        <v>FIXED</v>
        <stp/>
        <stp>##V3_BDPV12</stp>
        <stp>FR0011361948 Corp</stp>
        <stp>cpn typ</stp>
        <stp>[AutoPrice 28.xlsm]front!R414C5</stp>
        <tr r="E414" s="1"/>
      </tp>
      <tp t="s">
        <v>03/04/2018</v>
        <stp/>
        <stp>##V3_BDPV12</stp>
        <stp>XS1052677207 Corp</stp>
        <stp>maturity</stp>
        <stp>[AutoPrice 28.xlsm]front!R910C6</stp>
        <tr r="F910" s="1"/>
      </tp>
      <tp t="s">
        <v>FIXED</v>
        <stp/>
        <stp>##V3_BDPV12</stp>
        <stp>XS0746010908 Corp</stp>
        <stp>cpn typ</stp>
        <stp>[AutoPrice 28.xlsm]front!R733C5</stp>
        <tr r="E733" s="1"/>
      </tp>
      <tp t="s">
        <v>FIXED</v>
        <stp/>
        <stp>##V3_BDPV12</stp>
        <stp>XS0982019126 Corp</stp>
        <stp>cpn typ</stp>
        <stp>[AutoPrice 28.xlsm]front!R321C5</stp>
        <tr r="E321" s="1"/>
      </tp>
      <tp t="s">
        <v>FIXED</v>
        <stp/>
        <stp>##V3_BDPV12</stp>
        <stp>XS0877622034 Corp</stp>
        <stp>cpn typ</stp>
        <stp>[AutoPrice 28.xlsm]front!R776C5</stp>
        <tr r="E776" s="1"/>
      </tp>
      <tp t="s">
        <v>FIXED</v>
        <stp/>
        <stp>##V3_BDPV12</stp>
        <stp>XS0974375130 Corp</stp>
        <stp>cpn typ</stp>
        <stp>[AutoPrice 28.xlsm]front!R713C5</stp>
        <tr r="E713" s="1"/>
      </tp>
      <tp t="s">
        <v>FIXED</v>
        <stp/>
        <stp>##V3_BDPV12</stp>
        <stp>XS0968316256 Corp</stp>
        <stp>cpn typ</stp>
        <stp>[AutoPrice 28.xlsm]front!R775C5</stp>
        <tr r="E775" s="1"/>
      </tp>
      <tp t="s">
        <v>FIXED</v>
        <stp/>
        <stp>##V3_BDPV12</stp>
        <stp>XS0868458653 Corp</stp>
        <stp>cpn typ</stp>
        <stp>[AutoPrice 28.xlsm]front!R712C5</stp>
        <tr r="E712" s="1"/>
      </tp>
      <tp t="s">
        <v>FIXED</v>
        <stp/>
        <stp>##V3_BDPV12</stp>
        <stp>XS0553728709 Corp</stp>
        <stp>cpn typ</stp>
        <stp>[AutoPrice 28.xlsm]front!R624C5</stp>
        <tr r="E624" s="1"/>
      </tp>
      <tp t="s">
        <v>FIXED</v>
        <stp/>
        <stp>##V3_BDPV12</stp>
        <stp>XS0995643003 Corp</stp>
        <stp>cpn typ</stp>
        <stp>[AutoPrice 28.xlsm]front!R755C5</stp>
        <tr r="E755" s="1"/>
      </tp>
      <tp t="s">
        <v>FIXED</v>
        <stp/>
        <stp>##V3_BDPV12</stp>
        <stp>XS0097283096 Corp</stp>
        <stp>cpn typ</stp>
        <stp>[AutoPrice 28.xlsm]front!R608C5</stp>
        <tr r="E608" s="1"/>
      </tp>
      <tp t="s">
        <v>24/02/2015</v>
        <stp/>
        <stp>##V3_BDPV12</stp>
        <stp>XS0414340074 Corp</stp>
        <stp>maturity</stp>
        <stp>[AutoPrice 28.xlsm]front!R584C6</stp>
        <tr r="F584" s="1"/>
      </tp>
      <tp t="s">
        <v>AT MATURITY</v>
        <stp/>
        <stp>##V3_BDPV12</stp>
        <stp>XS0403540189 Corp</stp>
        <stp>mty_typ</stp>
        <stp>[AutoPrice 28.xlsm]front!R990C6</stp>
        <tr r="F990" s="1"/>
      </tp>
      <tp t="s">
        <v>03/03/2026</v>
        <stp/>
        <stp>##V3_BDPV12</stp>
        <stp>XS1040105980 Corp</stp>
        <stp>maturity</stp>
        <stp>[AutoPrice 28.xlsm]front!R560C6</stp>
        <tr r="F560" s="1"/>
      </tp>
      <tp t="s">
        <v>06/10/2015</v>
        <stp/>
        <stp>##V3_BDPV12</stp>
        <stp>XS0230962853 Corp</stp>
        <stp>maturity</stp>
        <stp>[AutoPrice 28.xlsm]front!R597C6</stp>
        <tr r="F597" s="1"/>
      </tp>
      <tp t="s">
        <v>FIXED</v>
        <stp/>
        <stp>##V3_BDPV12</stp>
        <stp>XS0860855930 Corp</stp>
        <stp>cpn typ</stp>
        <stp>[AutoPrice 28.xlsm]front!R488C5</stp>
        <tr r="E488" s="1"/>
      </tp>
      <tp t="s">
        <v>FIXED</v>
        <stp/>
        <stp>##V3_BDPV12</stp>
        <stp>XS0697395472 Corp</stp>
        <stp>cpn typ</stp>
        <stp>[AutoPrice 28.xlsm]front!R587C5</stp>
        <tr r="E587" s="1"/>
      </tp>
      <tp t="s">
        <v>07/07/2015</v>
        <stp/>
        <stp>##V3_BDPV12</stp>
        <stp>XS0438843871 Corp</stp>
        <stp>maturity</stp>
        <stp>[AutoPrice 28.xlsm]front!R261C6</stp>
        <tr r="F261" s="1"/>
      </tp>
      <tp t="s">
        <v>04/11/2022</v>
        <stp/>
        <stp>##V3_BDPV12</stp>
        <stp>XS0554975325 Corp</stp>
        <stp>maturity</stp>
        <stp>[AutoPrice 28.xlsm]front!R467C6</stp>
        <tr r="F467" s="1"/>
      </tp>
      <tp t="s">
        <v>15/05/2017</v>
        <stp/>
        <stp>##V3_BDPV12</stp>
        <stp>XS0301010145 Corp</stp>
        <stp>maturity</stp>
        <stp>[AutoPrice 28.xlsm]front!R197C6</stp>
        <tr r="F197" s="1"/>
      </tp>
      <tp t="s">
        <v>06/04/2021</v>
        <stp/>
        <stp>##V3_BDPV12</stp>
        <stp>XS0911691003 Corp</stp>
        <stp>maturity</stp>
        <stp>[AutoPrice 28.xlsm]front!R493C6</stp>
        <tr r="F493" s="1"/>
      </tp>
      <tp t="s">
        <v>15/05/2017</v>
        <stp/>
        <stp>##V3_BDPV12</stp>
        <stp>XS0782708456 Corp</stp>
        <stp>maturity</stp>
        <stp>[AutoPrice 28.xlsm]front!R891C6</stp>
        <tr r="F891" s="1"/>
      </tp>
      <tp t="s">
        <v>09/07/2018</v>
        <stp/>
        <stp>##V3_BDPV12</stp>
        <stp>XS0647264398 Corp</stp>
        <stp>maturity</stp>
        <stp>[AutoPrice 28.xlsm]front!R818C6</stp>
        <tr r="F818" s="1"/>
      </tp>
      <tp t="s">
        <v>FIXED</v>
        <stp/>
        <stp>##V3_BDPV12</stp>
        <stp>XS1077584024 Corp</stp>
        <stp>cpn typ</stp>
        <stp>[AutoPrice 28.xlsm]front!R575C5</stp>
        <tr r="E575" s="1"/>
      </tp>
      <tp t="s">
        <v>11/09/2024</v>
        <stp/>
        <stp>##V3_BDPV12</stp>
        <stp>FR0010800540 Corp</stp>
        <stp>maturity</stp>
        <stp>[AutoPrice 28.xlsm]front!R250C6</stp>
        <tr r="F250" s="1"/>
      </tp>
      <tp t="s">
        <v>29/09/2016</v>
        <stp/>
        <stp>##V3_BDPV12</stp>
        <stp>FR0011121631 Corp</stp>
        <stp>maturity</stp>
        <stp>[AutoPrice 28.xlsm]front!R413C6</stp>
        <tr r="F413" s="1"/>
      </tp>
      <tp t="s">
        <v>18/03/2016</v>
        <stp/>
        <stp>##V3_BDPV12</stp>
        <stp>FR0010871376 Corp</stp>
        <stp>maturity</stp>
        <stp>[AutoPrice 28.xlsm]front!R571C6</stp>
        <tr r="F571" s="1"/>
      </tp>
      <tp t="s">
        <v>06/05/2015</v>
        <stp/>
        <stp>##V3_BDPV12</stp>
        <stp>FR0010612713 Corp</stp>
        <stp>maturity</stp>
        <stp>[AutoPrice 28.xlsm]front!R412C6</stp>
        <tr r="F412" s="1"/>
      </tp>
      <tp t="s">
        <v>15/03/2017</v>
        <stp/>
        <stp>##V3_BDPV12</stp>
        <stp>FR0011022110 Corp</stp>
        <stp>maturity</stp>
        <stp>[AutoPrice 28.xlsm]front!R572C6</stp>
        <tr r="F572" s="1"/>
      </tp>
      <tp t="s">
        <v>07/04/2029</v>
        <stp/>
        <stp>##V3_BDPV12</stp>
        <stp>BE0002466416 Corp</stp>
        <stp>maturity</stp>
        <stp>[AutoPrice 28.xlsm]front!R260C6</stp>
        <tr r="F260" s="1"/>
      </tp>
      <tp t="s">
        <v>30/01/2017</v>
        <stp/>
        <stp>##V3_BDPV12</stp>
        <stp>BE0934985020 Corp</stp>
        <stp>maturity</stp>
        <stp>[AutoPrice 28.xlsm]front!R371C6</stp>
        <tr r="F371" s="1"/>
      </tp>
      <tp t="s">
        <v>19/10/2018</v>
        <stp/>
        <stp>##V3_BDPV12</stp>
        <stp>FR0011064500 Corp</stp>
        <stp>maturity</stp>
        <stp>[AutoPrice 28.xlsm]front!R396C6</stp>
        <tr r="F396" s="1"/>
      </tp>
      <tp>
        <v>3.6995366489819048</v>
        <stp/>
        <stp>##V3_BDPV12</stp>
        <stp>DE000A0TKUU3 @bgn  Corp</stp>
        <stp>risk_mid</stp>
        <stp>[AutoPrice 28.xlsm]front!R968C36</stp>
        <tr r="AJ968" s="1"/>
      </tp>
      <tp t="s">
        <v>28/05/2018</v>
        <stp/>
        <stp>##V3_BDPV12</stp>
        <stp>FR0000474983 Corp</stp>
        <stp>maturity</stp>
        <stp>[AutoPrice 28.xlsm]front!R364C6</stp>
        <tr r="F364" s="1"/>
      </tp>
      <tp t="s">
        <v>25/10/2016</v>
        <stp/>
        <stp>##V3_BDPV12</stp>
        <stp>FR0000487258 Corp</stp>
        <stp>maturity</stp>
        <stp>[AutoPrice 28.xlsm]front!R240C6</stp>
        <tr r="F240" s="1"/>
      </tp>
      <tp t="s">
        <v>31/03/2017</v>
        <stp/>
        <stp>##V3_BDPV12</stp>
        <stp>FR0010878751 Corp</stp>
        <stp>maturity</stp>
        <stp>[AutoPrice 28.xlsm]front!R736C6</stp>
        <tr r="F736" s="1"/>
      </tp>
      <tp t="s">
        <v>10/03/2023</v>
        <stp/>
        <stp>##V3_BDPV12</stp>
        <stp>FR0011318658 Corp</stp>
        <stp>maturity</stp>
        <stp>[AutoPrice 28.xlsm]front!R249C6</stp>
        <tr r="F249" s="1"/>
      </tp>
      <tp t="s">
        <v>05/03/2021</v>
        <stp/>
        <stp>##V3_BDPV12</stp>
        <stp>FR0011769090 Corp</stp>
        <stp>maturity</stp>
        <stp>[AutoPrice 28.xlsm]front!R866C6</stp>
        <tr r="F866" s="1"/>
      </tp>
      <tp>
        <v>2.875</v>
        <stp/>
        <stp>##V3_BDPV12</stp>
        <stp>DE000A1UDWN5 Corp</stp>
        <stp>cpn</stp>
        <stp>[AutoPrice 28.xlsm]front!R678C5</stp>
        <tr r="E678" s="1"/>
      </tp>
    </main>
    <main first="connect.rtdsub">
      <tp t="s">
        <v>ADPFP 2 3/4 05 J</v>
        <stp/>
        <stp>EBOND_LDN|18079011</stp>
        <stp>DSPLY_NAME</stp>
        <stp>RMDS</stp>
        <stp/>
        <stp/>
        <tr r="AQ1039" s="1"/>
      </tp>
      <tp t="s">
        <v>CNPFP 6 7/8 30 S</v>
        <stp/>
        <stp>EBOND_LDN|10349832</stp>
        <stp>DSPLY_NAME</stp>
        <stp>RMDS</stp>
        <stp/>
        <stp/>
        <tr r="AQ114" s="1"/>
      </tp>
      <tp t="s">
        <v xml:space="preserve">GLENLN 3 3/8 30 </v>
        <stp/>
        <stp>EBOND_LDN|19369040</stp>
        <stp>DSPLY_NAME</stp>
        <stp>RMDS</stp>
        <stp/>
        <stp/>
        <tr r="AQ960" s="1"/>
      </tp>
      <tp t="s">
        <v xml:space="preserve">DONGAS 4 7/8 08 </v>
        <stp/>
        <stp>EBOND_LDN|18469990</stp>
        <stp>DSPLY_NAME</stp>
        <stp>RMDS</stp>
        <stp/>
        <stp/>
        <tr r="AQ1231" s="1"/>
      </tp>
      <tp t="s">
        <v xml:space="preserve">TELEFO 4.797 21 </v>
        <stp/>
        <stp>EBOND_LDN|13208966</stp>
        <stp>DSPLY_NAME</stp>
        <stp>RMDS</stp>
        <stp/>
        <stp/>
        <tr r="AQ692" s="1"/>
      </tp>
      <tp t="s">
        <v>BPLN 2.517 17 Fe</v>
        <stp/>
        <stp>EBOND_LDN|19228444</stp>
        <stp>DSPLY_NAME</stp>
        <stp>RMDS</stp>
        <stp/>
        <stp/>
        <tr r="AQ225" s="1"/>
      </tp>
      <tp t="s">
        <v>CAFP 1 7/8 19 De</v>
        <stp/>
        <stp>EBOND_LDN|16328804</stp>
        <stp>DSPLY_NAME</stp>
        <stp>RMDS</stp>
        <stp/>
        <stp/>
        <tr r="AQ425" s="1"/>
      </tp>
      <tp t="s">
        <v>EDF 2 3/4 10 Mar</v>
        <stp/>
        <stp>EBOND_LDN|15318147</stp>
        <stp>DSPLY_NAME</stp>
        <stp>RMDS</stp>
        <stp/>
        <stp/>
        <tr r="AQ249" s="1"/>
      </tp>
      <tp t="s">
        <v xml:space="preserve">PRUFIN 5 1/4 29 </v>
        <stp/>
        <stp>EBOND_LDN|16538235</stp>
        <stp>DSPLY_NAME</stp>
        <stp>RMDS</stp>
        <stp/>
        <stp/>
        <tr r="AQ136" s="1"/>
      </tp>
      <tp t="s">
        <v>HELLA 1 1/4 07 S</v>
        <stp/>
        <stp>EBOND_LDN|21118647</stp>
        <stp>DSPLY_NAME</stp>
        <stp>RMDS</stp>
        <stp/>
        <stp/>
        <tr r="AQ1095" s="1"/>
      </tp>
      <tp t="s">
        <v>ORAFP 4 1/4 28 F</v>
        <stp/>
        <stp>EBOND_LDN|21079871</stp>
        <stp>DSPLY_NAME</stp>
        <stp>RMDS</stp>
        <stp/>
        <stp/>
        <tr r="AQ1250" s="1"/>
      </tp>
      <tp t="s">
        <v>K 1 3/4 24 May 2</v>
        <stp/>
        <stp>EBOND_LDN|21249572</stp>
        <stp>DSPLY_NAME</stp>
        <stp>RMDS</stp>
        <stp/>
        <stp/>
        <tr r="AQ508" s="1"/>
      </tp>
    </main>
    <main first="bloomberg.rtd">
      <tp t="s">
        <v>07:01:28</v>
        <stp/>
        <stp>##V3_BDPV12</stp>
        <stp>BE6243179650 @bgn Corp</stp>
        <stp>LAST_UPDATE</stp>
        <stp>[AutoPrice 28.xlsm]front!R379C15</stp>
        <tr r="O379" s="1"/>
      </tp>
      <tp t="s">
        <v>#N/A Real Time</v>
        <stp/>
        <stp>##V3_BDPV12</stp>
        <stp>US928670AB40 @CBKG Corp</stp>
        <stp>ask</stp>
        <stp>[AutoPrice 28.xlsm]front!R899C13</stp>
        <tr r="M899" s="1"/>
      </tp>
    </main>
    <main first="connect.rtdsub">
      <tp t="s">
        <v>BPLN 2.994 18 Fe</v>
        <stp/>
        <stp>EBOND_LDN|13351813</stp>
        <stp>DSPLY_NAME</stp>
        <stp>RMDS</stp>
        <stp/>
        <stp/>
        <tr r="AQ223" s="1"/>
      </tp>
      <tp t="s">
        <v>#N/A</v>
        <stp/>
        <stp>EBOND_LDN|18641452</stp>
        <stp>DSPLY_NAME</stp>
        <stp>RMDS</stp>
        <stp/>
        <stp/>
        <tr r="AQ1122" s="1"/>
      </tp>
      <tp t="s">
        <v>MMBFP 4 1/8 31 O</v>
        <stp/>
        <stp>EBOND_LDN|15811837</stp>
        <stp>DSPLY_NAME</stp>
        <stp>RMDS</stp>
        <stp/>
        <stp/>
        <tr r="AQ640" s="1"/>
      </tp>
      <tp t="s">
        <v>TKAAV 5 5/8 29 D</v>
        <stp/>
        <stp>EBOND_LDN|16721804</stp>
        <stp>DSPLY_NAME</stp>
        <stp>RMDS</stp>
        <stp/>
        <stp/>
        <tr r="AQ1263" s="1"/>
      </tp>
      <tp t="s">
        <v xml:space="preserve">DBHNGR 1 3/4 06 </v>
        <stp/>
        <stp>EBOND_LDN|19841702</stp>
        <stp>DSPLY_NAME</stp>
        <stp>RMDS</stp>
        <stp/>
        <stp/>
        <tr r="AQ463" s="1"/>
      </tp>
      <tp t="s">
        <v>ALOFP 3 7/8 02 M</v>
        <stp/>
        <stp>EBOND_LDN|12921284</stp>
        <stp>DSPLY_NAME</stp>
        <stp>RMDS</stp>
        <stp/>
        <stp/>
        <tr r="AQ1044" s="1"/>
      </tp>
      <tp t="s">
        <v>F 4 1/4 20 Sep 2</v>
        <stp/>
        <stp>EBOND_LDN|15521734</stp>
        <stp>DSPLY_NAME</stp>
        <stp>RMDS</stp>
        <stp/>
        <stp/>
        <tr r="AQ807" s="1"/>
      </tp>
      <tp t="s">
        <v>SRGIM 5 18 Jan 2</v>
        <stp/>
        <stp>EBOND_LDN|14761740</stp>
        <stp>DSPLY_NAME</stp>
        <stp>RMDS</stp>
        <stp/>
        <stp/>
        <tr r="AQ1215" s="1"/>
      </tp>
      <tp t="s">
        <v>AIFP 2 3/8 06 Se</v>
        <stp/>
        <stp>EBOND_LDN|17121164</stp>
        <stp>DSPLY_NAME</stp>
        <stp>RMDS</stp>
        <stp/>
        <stp/>
        <tr r="AQ924" s="1"/>
      </tp>
      <tp t="s">
        <v>BASGR 1 1/2 01 O</v>
        <stp/>
        <stp>EBOND_LDN|15541282</stp>
        <stp>DSPLY_NAME</stp>
        <stp>RMDS</stp>
        <stp/>
        <stp/>
        <tr r="AQ932" s="1"/>
      </tp>
      <tp t="s">
        <v xml:space="preserve">ZURNVX 4 1/4 02 </v>
        <stp/>
        <stp>EBOND_LDN|17100916</stp>
        <stp>DSPLY_NAME</stp>
        <stp>RMDS</stp>
        <stp/>
        <stp/>
        <tr r="AQ153" s="1"/>
      </tp>
      <tp t="s">
        <v>AEGON 3 18 Jul 2</v>
        <stp/>
        <stp>EBOND_LDN|14750013</stp>
        <stp>DSPLY_NAME</stp>
        <stp>RMDS</stp>
        <stp/>
        <stp/>
        <tr r="AQ49" s="1"/>
      </tp>
      <tp t="s">
        <v xml:space="preserve">FNTNGR 7 1/8 20 </v>
        <stp/>
        <stp>EBOND_LDN|10410587</stp>
        <stp>DSPLY_NAME</stp>
        <stp>RMDS</stp>
        <stp/>
        <stp/>
        <tr r="AQ626" s="1"/>
      </tp>
      <tp t="s">
        <v>ACFP 2 1/2 21 Ma</v>
        <stp/>
        <stp>EBOND_LDN|17330175</stp>
        <stp>DSPLY_NAME</stp>
        <stp>RMDS</stp>
        <stp/>
        <stp/>
        <tr r="AQ383" s="1"/>
      </tp>
      <tp t="s">
        <v>GTKIM 3 1/2 05 M</v>
        <stp/>
        <stp>EBOND_LDN|16203416</stp>
        <stp>DSPLY_NAME</stp>
        <stp>RMDS</stp>
        <stp/>
        <stp/>
        <tr r="AQ488" s="1"/>
      </tp>
      <tp t="s">
        <v xml:space="preserve">TLSNSS 4 1/4 18 </v>
        <stp/>
        <stp>EBOND_LDN|10053273</stp>
        <stp>DSPLY_NAME</stp>
        <stp>RMDS</stp>
        <stp/>
        <stp/>
        <tr r="AQ730" s="1"/>
      </tp>
      <tp t="s">
        <v>HEIGR 2 1/4 12 M</v>
        <stp/>
        <stp>EBOND_LDN|21130285</stp>
        <stp>DSPLY_NAME</stp>
        <stp>RMDS</stp>
        <stp/>
        <stp/>
        <tr r="AQ970" s="1"/>
      </tp>
      <tp t="s">
        <v>FIAT 6 1/8 08 Ju</v>
        <stp/>
        <stp>EBOND_LDN|10842132</stp>
        <stp>DSPLY_NAME</stp>
        <stp>RMDS</stp>
        <stp/>
        <stp/>
        <tr r="AQ810" s="1"/>
      </tp>
      <tp t="s">
        <v>CCE 2 05 Dec 201</v>
        <stp/>
        <stp>EBOND_LDN|14852503</stp>
        <stp>DSPLY_NAME</stp>
        <stp>RMDS</stp>
        <stp/>
        <stp/>
        <tr r="AQ439" s="1"/>
      </tp>
      <tp t="s">
        <v>HBMGR 3 7/8 15 F</v>
        <stp/>
        <stp>EBOND_LDN|16912127</stp>
        <stp>DSPLY_NAME</stp>
        <stp>RMDS</stp>
        <stp/>
        <stp/>
        <tr r="AQ489" s="1"/>
      </tp>
    </main>
    <main first="bloomberg.rtd">
      <tp t="s">
        <v>ALVGR</v>
        <stp/>
        <stp>##V3_BDPV12</stp>
        <stp>DE000A1YCQ29 Corp</stp>
        <stp>ticker</stp>
        <stp>[AutoPrice 28.xlsm]front!R91C4</stp>
        <tr r="D91" s="1"/>
      </tp>
    </main>
    <main first="connect.rtdsub">
      <tp t="s">
        <v>VIVFP 4 1/8 18 J</v>
        <stp/>
        <stp>EBOND_LDN|12755353</stp>
        <stp>DSPLY_NAME</stp>
        <stp>RMDS</stp>
        <stp/>
        <stp/>
        <tr r="AQ737" s="1"/>
      </tp>
      <tp t="s">
        <v>VIVFP 4 7/8 30 N</v>
        <stp/>
        <stp>EBOND_LDN|12355353</stp>
        <stp>DSPLY_NAME</stp>
        <stp>RMDS</stp>
        <stp/>
        <stp/>
        <tr r="AQ738" s="1"/>
      </tp>
      <tp t="s">
        <v>BXBAU 2 3/8 12 J</v>
        <stp/>
        <stp>EBOND_LDN|21266060</stp>
        <stp>DSPLY_NAME</stp>
        <stp>RMDS</stp>
        <stp/>
        <stp/>
        <tr r="AQ420" s="1"/>
      </tp>
      <tp t="s">
        <v>MLFP 2 3/4 20 Ju</v>
        <stp/>
        <stp>EBOND_LDN|14435635</stp>
        <stp>DSPLY_NAME</stp>
        <stp>RMDS</stp>
        <stp/>
        <stp/>
        <tr r="AQ1104" s="1"/>
      </tp>
      <tp t="s">
        <v>#N/A</v>
        <stp/>
        <stp>EBOND_LDN|14435615</stp>
        <stp>DSPLY_NAME</stp>
        <stp>RMDS</stp>
        <stp/>
        <stp/>
        <tr r="AQ466" s="1"/>
      </tp>
      <tp t="s">
        <v>MTNA 4 1/2 29 Ma</v>
        <stp/>
        <stp>EBOND_LDN|13725044</stp>
        <stp>DSPLY_NAME</stp>
        <stp>RMDS</stp>
        <stp/>
        <stp/>
        <tr r="AQ1005" s="1"/>
      </tp>
      <tp t="s">
        <v>USIM 5 3/4 30 Ju</v>
        <stp/>
        <stp>EBOND_LDN|21276521</stp>
        <stp>DSPLY_NAME</stp>
        <stp>RMDS</stp>
        <stp/>
        <stp/>
        <tr r="AQ148" s="1"/>
      </tp>
      <tp t="s">
        <v>EVKGR 1 7/8 08 A</v>
        <stp/>
        <stp>EBOND_LDN|17435305</stp>
        <stp>DSPLY_NAME</stp>
        <stp>RMDS</stp>
        <stp/>
        <stp/>
        <tr r="AQ952" s="1"/>
      </tp>
      <tp t="s">
        <v xml:space="preserve">GE 3 3/4 04 Apr </v>
        <stp/>
        <stp>EBOND_LDN|10335495</stp>
        <stp>DSPLY_NAME</stp>
        <stp>RMDS</stp>
        <stp/>
        <stp/>
        <tr r="AQ18" s="1"/>
      </tp>
      <tp t="s">
        <v xml:space="preserve">PEUGOT 6 16 Jul </v>
        <stp/>
        <stp>EBOND_LDN|12715757</stp>
        <stp>DSPLY_NAME</stp>
        <stp>RMDS</stp>
        <stp/>
        <stp/>
        <tr r="AQ827" s="1"/>
      </tp>
      <tp t="s">
        <v xml:space="preserve">AUCHAN 2 3/8 12 </v>
        <stp/>
        <stp>EBOND_LDN|16265300</stp>
        <stp>DSPLY_NAME</stp>
        <stp>RMDS</stp>
        <stp/>
        <stp/>
        <tr r="AQ399" s="1"/>
      </tp>
      <tp t="s">
        <v xml:space="preserve">DBHNGR 2 20 Feb </v>
        <stp/>
        <stp>EBOND_LDN|16045062</stp>
        <stp>DSPLY_NAME</stp>
        <stp>RMDS</stp>
        <stp/>
        <stp/>
        <tr r="AQ468" s="1"/>
      </tp>
      <tp t="s">
        <v xml:space="preserve">VGASDE 2 7/8 12 </v>
        <stp/>
        <stp>EBOND_LDN|18134495</stp>
        <stp>DSPLY_NAME</stp>
        <stp>RMDS</stp>
        <stp/>
        <stp/>
        <tr r="AQ361" s="1"/>
      </tp>
      <tp t="s">
        <v>ABIBB 4 02 Jun 2</v>
        <stp/>
        <stp>EBOND_LDN|10624074</stp>
        <stp>DSPLY_NAME</stp>
        <stp>RMDS</stp>
        <stp/>
        <stp/>
        <tr r="AQ377" s="1"/>
      </tp>
      <tp t="s">
        <v>SGOFP 4 1/2 30 S</v>
        <stp/>
        <stp>EBOND_LDN|11824184</stp>
        <stp>DSPLY_NAME</stp>
        <stp>RMDS</stp>
        <stp/>
        <stp/>
        <tr r="AQ1116" s="1"/>
      </tp>
      <tp t="s">
        <v xml:space="preserve">HANIEL 6 1/4 08 </v>
        <stp/>
        <stp>EBOND_LDN|12974221</stp>
        <stp>DSPLY_NAME</stp>
        <stp>RMDS</stp>
        <stp/>
        <stp/>
        <tr r="AQ1094" s="1"/>
      </tp>
      <tp t="s">
        <v>TOTAL 2 7/8 19 N</v>
        <stp/>
        <stp>EBOND_LDN|20027114</stp>
        <stp>DSPLY_NAME</stp>
        <stp>RMDS</stp>
        <stp/>
        <stp/>
        <tr r="AQ351" s="1"/>
      </tp>
      <tp t="s">
        <v xml:space="preserve">BAYNGR 0 28 Mar </v>
        <stp/>
        <stp>EBOND_LDN|21157273</stp>
        <stp>DSPLY_NAME</stp>
        <stp>RMDS</stp>
        <stp/>
        <stp/>
        <tr r="AQ162" s="1"/>
      </tp>
      <tp t="s">
        <v>EFFP 2 3/8 09 Ap</v>
        <stp/>
        <stp>EBOND_LDN|21177281</stp>
        <stp>DSPLY_NAME</stp>
        <stp>RMDS</stp>
        <stp/>
        <stp/>
        <tr r="AQ171" s="1"/>
      </tp>
      <tp t="s">
        <v>ENIIM 4 1/4 03 F</v>
        <stp/>
        <stp>EBOND_LDN|12934145</stp>
        <stp>DSPLY_NAME</stp>
        <stp>RMDS</stp>
        <stp/>
        <stp/>
        <tr r="AQ1160" s="1"/>
      </tp>
      <tp t="s">
        <v>ENIIM 2 5/8 22 N</v>
        <stp/>
        <stp>EBOND_LDN|20067550</stp>
        <stp>DSPLY_NAME</stp>
        <stp>RMDS</stp>
        <stp/>
        <stp/>
        <tr r="AQ1162" s="1"/>
      </tp>
      <tp t="s">
        <v xml:space="preserve">FRIPRO 7 7/8 08 </v>
        <stp/>
        <stp>EBOND_LDN|15954313</stp>
        <stp>DSPLY_NAME</stp>
        <stp>RMDS</stp>
        <stp/>
        <stp/>
        <tr r="AQ121" s="1"/>
      </tp>
      <tp t="s">
        <v>AXASA 5 5/8 16 J</v>
        <stp/>
        <stp>EBOND_LDN|21057643</stp>
        <stp>DSPLY_NAME</stp>
        <stp>RMDS</stp>
        <stp/>
        <stp/>
        <tr r="AQ112" s="1"/>
      </tp>
      <tp t="s">
        <v xml:space="preserve">LANSNA 3 1/8 05 </v>
        <stp/>
        <stp>EBOND_LDN|18107236</stp>
        <stp>DSPLY_NAME</stp>
        <stp>RMDS</stp>
        <stp/>
        <stp/>
        <tr r="AQ70" s="1"/>
      </tp>
      <tp t="s">
        <v>AVLN 8 1/4 29 Ap</v>
        <stp/>
        <stp>EBOND_LDN|14017977</stp>
        <stp>DSPLY_NAME</stp>
        <stp>RMDS</stp>
        <stp/>
        <stp/>
        <tr r="AQ102" s="1"/>
      </tp>
      <tp t="s">
        <v>BHP 2 1/8 29 Nov</v>
        <stp/>
        <stp>EBOND_LDN|14247952</stp>
        <stp>DSPLY_NAME</stp>
        <stp>RMDS</stp>
        <stp/>
        <stp/>
        <tr r="AQ938" s="1"/>
      </tp>
      <tp t="s">
        <v>BMW 1 1/2 05 Jun</v>
        <stp/>
        <stp>EBOND_LDN|16167620</stp>
        <stp>DSPLY_NAME</stp>
        <stp>RMDS</stp>
        <stp/>
        <stp/>
        <tr r="AQ771" s="1"/>
      </tp>
      <tp t="s">
        <v>ARQIVA 4.04 30 J</v>
        <stp/>
        <stp>EBOND_LDN|17067500</stp>
        <stp>DSPLY_NAME</stp>
        <stp>RMDS</stp>
        <stp/>
        <stp/>
        <tr r="AQ594" s="1"/>
      </tp>
      <tp t="s">
        <v>TEVA 2 7/8 15 Ap</v>
        <stp/>
        <stp>EBOND_LDN|13817727</stp>
        <stp>DSPLY_NAME</stp>
        <stp>RMDS</stp>
        <stp/>
        <stp/>
        <tr r="AQ213" s="1"/>
      </tp>
      <tp t="s">
        <v xml:space="preserve">ASSGEN 4 1/8 04 </v>
        <stp/>
        <stp>EBOND_LDN|21214617</stp>
        <stp>DSPLY_NAME</stp>
        <stp>RMDS</stp>
        <stp/>
        <stp/>
        <tr r="AQ94" s="1"/>
      </tp>
      <tp t="s">
        <v xml:space="preserve">TSCOLN 1 1/4 13 </v>
        <stp/>
        <stp>EBOND_LDN|19946792</stp>
        <stp>DSPLY_NAME</stp>
        <stp>RMDS</stp>
        <stp/>
        <stp/>
        <tr r="AQ586" s="1"/>
      </tp>
      <tp t="s">
        <v xml:space="preserve">VW 2 3/8 06 Sep </v>
        <stp/>
        <stp>EBOND_LDN|15256453</stp>
        <stp>DSPLY_NAME</stp>
        <stp>RMDS</stp>
        <stp/>
        <stp/>
        <tr r="AQ903" s="1"/>
      </tp>
      <tp t="s">
        <v>MCFP 3 3/8 07 Ap</v>
        <stp/>
        <stp>EBOND_LDN|10346362</stp>
        <stp>DSPLY_NAME</stp>
        <stp>RMDS</stp>
        <stp/>
        <stp/>
        <tr r="AQ524" s="1"/>
      </tp>
      <tp t="s">
        <v>RALFP 4 02 Apr 2</v>
        <stp/>
        <stp>EBOND_LDN|21145412</stp>
        <stp>DSPLY_NAME</stp>
        <stp>RMDS</stp>
        <stp/>
        <stp/>
        <tr r="AQ569" s="1"/>
      </tp>
      <tp t="s">
        <v xml:space="preserve">ASSGEN 7 3/4 12 </v>
        <stp/>
        <stp>EBOND_LDN|16266030</stp>
        <stp>DSPLY_NAME</stp>
        <stp>RMDS</stp>
        <stp/>
        <stp/>
        <tr r="AQ96" s="1"/>
      </tp>
      <tp t="s">
        <v xml:space="preserve">DBHNGR 2 3/4 19 </v>
        <stp/>
        <stp>EBOND_LDN|21135615</stp>
        <stp>DSPLY_NAME</stp>
        <stp>RMDS</stp>
        <stp/>
        <stp/>
        <tr r="AQ472" s="1"/>
      </tp>
    </main>
    <main first="bloomberg.rtd">
      <tp t="s">
        <v>07:01:27</v>
        <stp/>
        <stp>##V3_BDPV12</stp>
        <stp>FR0011318658 @bgn Corp</stp>
        <stp>LAST_UPDATE</stp>
        <stp>[AutoPrice 28.xlsm]front!R249C15</stp>
        <tr r="O249" s="1"/>
      </tp>
      <tp t="s">
        <v>07:01:26</v>
        <stp/>
        <stp>##V3_BDPV12</stp>
        <stp>FR0011798115 @bgn Corp</stp>
        <stp>LAST_UPDATE</stp>
        <stp>[AutoPrice 28.xlsm]front!R573C15</stp>
        <tr r="O573" s="1"/>
      </tp>
      <tp t="s">
        <v>07:01:08</v>
        <stp/>
        <stp>##V3_BDPV12</stp>
        <stp>FR0011538461 @bgn Corp</stp>
        <stp>LAST_UPDATE</stp>
        <stp>[AutoPrice 28.xlsm]front!R116C15</stp>
        <tr r="O116" s="1"/>
      </tp>
      <tp t="s">
        <v>07:01:26</v>
        <stp/>
        <stp>##V3_BDPV12</stp>
        <stp>FR0010918490 @bgn Corp</stp>
        <stp>LAST_UPDATE</stp>
        <stp>[AutoPrice 28.xlsm]front!R367C15</stp>
        <tr r="O367" s="1"/>
      </tp>
      <tp t="s">
        <v>07:01:21</v>
        <stp/>
        <stp>##V3_BDPV12</stp>
        <stp>FR0010808071 @bgn Corp</stp>
        <stp>LAST_UPDATE</stp>
        <stp>[AutoPrice 28.xlsm]front!R639C15</stp>
        <tr r="O639" s="1"/>
      </tp>
      <tp>
        <v>5.375</v>
        <stp/>
        <stp>##V3_BDPV12</stp>
        <stp>XS0340180149 Corp</stp>
        <stp>cpn</stp>
        <stp>[AutoPrice 28.xlsm]front!R25C5</stp>
        <tr r="E25" s="1"/>
      </tp>
      <tp t="s">
        <v>07:01:29</v>
        <stp/>
        <stp>##V3_BDPV12</stp>
        <stp>FR0010878751 @bgn Corp</stp>
        <stp>LAST_UPDATE</stp>
        <stp>[AutoPrice 28.xlsm]front!R736C15</stp>
        <tr r="O736" s="1"/>
      </tp>
      <tp t="s">
        <v>07:01:24</v>
        <stp/>
        <stp>##V3_BDPV12</stp>
        <stp>FR0010908905 @bgn Corp</stp>
        <stp>LAST_UPDATE</stp>
        <stp>[AutoPrice 28.xlsm]front!R922C15</stp>
        <tr r="O922" s="1"/>
      </tp>
      <tp t="s">
        <v>07:01:27</v>
        <stp/>
        <stp>##V3_BDPV12</stp>
        <stp>FR0011568963 @bgn Corp</stp>
        <stp>LAST_UPDATE</stp>
        <stp>[AutoPrice 28.xlsm]front!R864C15</stp>
        <tr r="O864" s="1"/>
      </tp>
      <tp t="s">
        <v>07:01:27</v>
        <stp/>
        <stp>##V3_BDPV12</stp>
        <stp>FR0010678185 @bgn Corp</stp>
        <stp>LAST_UPDATE</stp>
        <stp>[AutoPrice 28.xlsm]front!R287C15</stp>
        <tr r="O287" s="1"/>
      </tp>
      <tp t="s">
        <v>07:01:06</v>
        <stp/>
        <stp>##V3_BDPV12</stp>
        <stp>FR0010718189 @bgn Corp</stp>
        <stp>LAST_UPDATE</stp>
        <stp>[AutoPrice 28.xlsm]front!R280C15</stp>
        <tr r="O280" s="1"/>
      </tp>
      <tp>
        <v>2.5</v>
        <stp/>
        <stp>##V3_BDPV12</stp>
        <stp>XS0995111761 Corp</stp>
        <stp>cpn</stp>
        <stp>[AutoPrice 28.xlsm]front!R46C5</stp>
        <tr r="E46" s="1"/>
      </tp>
      <tp t="s">
        <v>07:01:25</v>
        <stp/>
        <stp>##V3_BDPV12</stp>
        <stp>FR0011348531 @bgn Corp</stp>
        <stp>LAST_UPDATE</stp>
        <stp>[AutoPrice 28.xlsm]front!R640C15</stp>
        <tr r="O640" s="1"/>
      </tp>
      <tp t="s">
        <v>07:01:17</v>
        <stp/>
        <stp>##V3_BDPV12</stp>
        <stp>FR0010878991 @bgn Corp</stp>
        <stp>LAST_UPDATE</stp>
        <stp>[AutoPrice 28.xlsm]front!R509C15</stp>
        <tr r="O509" s="1"/>
      </tp>
      <tp t="s">
        <v>07:01:24</v>
        <stp/>
        <stp>##V3_BDPV12</stp>
        <stp>FR0010948257 @bgn Corp</stp>
        <stp>LAST_UPDATE</stp>
        <stp>[AutoPrice 28.xlsm]front!R921C15</stp>
        <tr r="O921" s="1"/>
      </tp>
      <tp t="s">
        <v>07:01:39</v>
        <stp/>
        <stp>##V3_BDPV12</stp>
        <stp>FR0011048966 @bgn Corp</stp>
        <stp>LAST_UPDATE</stp>
        <stp>[AutoPrice 28.xlsm]front!R326C15</stp>
        <tr r="O326" s="1"/>
      </tp>
      <tp t="s">
        <v>07:01:39</v>
        <stp/>
        <stp>##V3_BDPV12</stp>
        <stp>FR0010758888 @bgn Corp</stp>
        <stp>LAST_UPDATE</stp>
        <stp>[AutoPrice 28.xlsm]front!R238C15</stp>
        <tr r="O238" s="1"/>
      </tp>
      <tp t="s">
        <v>06/05/2015</v>
        <stp/>
        <stp>##V3_BDPV12</stp>
        <stp>XS0218469962 Corp</stp>
        <stp>maturity</stp>
        <stp>[AutoPrice 28.xlsm]front!R59C6</stp>
        <tr r="F59" s="1"/>
      </tp>
      <tp t="s">
        <v>11/11/2014</v>
        <stp/>
        <stp>##V3_BDPV12</stp>
        <stp>XS0416215910 Corp</stp>
        <stp>maturity</stp>
        <stp>[AutoPrice 28.xlsm]front!R58C6</stp>
        <tr r="F58" s="1"/>
      </tp>
      <tp t="s">
        <v>15/10/2015</v>
        <stp/>
        <stp>##V3_BDPV12</stp>
        <stp>XS0832873060 Corp</stp>
        <stp>maturity</stp>
        <stp>[AutoPrice 28.xlsm]front!R15C6</stp>
        <tr r="F15" s="1"/>
      </tp>
      <tp>
        <v>103.807</v>
        <stp/>
        <stp>##V3_BDPV12</stp>
        <stp>DE000A1MA9V5 @CBKG Corp</stp>
        <stp>bid</stp>
        <stp>[AutoPrice 28.xlsm]front!R787C12</stp>
        <tr r="L787" s="1"/>
      </tp>
      <tp t="s">
        <v>ALVGR</v>
        <stp/>
        <stp>##V3_BDPV12</stp>
        <stp>DE000A1HG1L4 Corp</stp>
        <stp>ticker</stp>
        <stp>[AutoPrice 28.xlsm]front!R55C4</stp>
        <tr r="D55" s="1"/>
      </tp>
      <tp t="s">
        <v>05/03/2021</v>
        <stp/>
        <stp>##V3_BDPV12</stp>
        <stp>XS1041042828 Corp</stp>
        <stp>maturity</stp>
        <stp>[AutoPrice 28.xlsm]front!R78C6</stp>
        <tr r="F78" s="1"/>
      </tp>
    </main>
    <main first="connect.rtdsub">
      <tp t="s">
        <v>5915312=EXT</v>
        <stp/>
        <stp>DDS_BONDS|5915312=EXT</stp>
        <stp>3</stp>
        <stp>RMDS</stp>
        <stp/>
        <stp/>
        <tr r="AI722" s="1"/>
      </tp>
      <tp t="s">
        <v>7903513=EXT</v>
        <stp/>
        <stp>DDS_BONDS|7903513=EXT</stp>
        <stp>3</stp>
        <stp>RMDS</stp>
        <stp/>
        <stp/>
        <tr r="AI632" s="1"/>
      </tp>
      <tp t="s">
        <v>5113092=EXT</v>
        <stp/>
        <stp>DDS_BONDS|5113092=EXT</stp>
        <stp>3</stp>
        <stp>RMDS</stp>
        <stp/>
        <stp/>
        <tr r="AI137" s="1"/>
      </tp>
      <tp t="s">
        <v>3935313=EXT</v>
        <stp/>
        <stp>DDS_BONDS|3935313=EXT</stp>
        <stp>3</stp>
        <stp>RMDS</stp>
        <stp/>
        <stp/>
        <tr r="AI83" s="1"/>
      </tp>
      <tp t="s">
        <v>6135693=EXT</v>
        <stp/>
        <stp>DDS_BONDS|6135693=EXT</stp>
        <stp>3</stp>
        <stp>RMDS</stp>
        <stp/>
        <stp/>
        <tr r="AI430" s="1"/>
      </tp>
      <tp t="s">
        <v>7883408=EXT</v>
        <stp/>
        <stp>DDS_BONDS|7883408=EXT</stp>
        <stp>3</stp>
        <stp>RMDS</stp>
        <stp/>
        <stp/>
        <tr r="AI280" s="1"/>
      </tp>
      <tp t="s">
        <v>8104991=EXT</v>
        <stp/>
        <stp>DDS_BONDS|8104991=EXT</stp>
        <stp>3</stp>
        <stp>RMDS</stp>
        <stp/>
        <stp/>
        <tr r="AI80" s="1"/>
      </tp>
      <tp t="s">
        <v>7833802=EXT</v>
        <stp/>
        <stp>DDS_BONDS|7833802=EXT</stp>
        <stp>3</stp>
        <stp>RMDS</stp>
        <stp/>
        <stp/>
        <tr r="AI281" s="1"/>
      </tp>
    </main>
    <main first="bloomberg.rtd">
      <tp>
        <v>109.444</v>
        <stp/>
        <stp>##V3_BDPV12</stp>
        <stp>DE000A1MA9K8 @CBKG Corp</stp>
        <stp>bid</stp>
        <stp>[AutoPrice 28.xlsm]front!R534C12</stp>
        <tr r="L534" s="1"/>
      </tp>
    </main>
    <main first="connect.rtdsub">
      <tp t="s">
        <v>8959511=EXT</v>
        <stp/>
        <stp>DDS_BONDS|8959511=EXT</stp>
        <stp>3</stp>
        <stp>RMDS</stp>
        <stp/>
        <stp/>
        <tr r="AI200" s="1"/>
      </tp>
      <tp t="s">
        <v>2124796=EXT</v>
        <stp/>
        <stp>DDS_BONDS|2124796=EXT</stp>
        <stp>3</stp>
        <stp>RMDS</stp>
        <stp/>
        <stp/>
        <tr r="AI716" s="1"/>
      </tp>
      <tp t="s">
        <v>3830509=EXT</v>
        <stp/>
        <stp>DDS_BONDS|3830509=EXT</stp>
        <stp>3</stp>
        <stp>RMDS</stp>
        <stp/>
        <stp/>
        <tr r="AI151" s="1"/>
      </tp>
      <tp t="s">
        <v>8825809=EXT</v>
        <stp/>
        <stp>DDS_BONDS|8825809=EXT</stp>
        <stp>3</stp>
        <stp>RMDS</stp>
        <stp/>
        <stp/>
        <tr r="AI879" s="1"/>
      </tp>
      <tp t="s">
        <v>6137598=EXT</v>
        <stp/>
        <stp>DDS_BONDS|6137598=EXT</stp>
        <stp>3</stp>
        <stp>RMDS</stp>
        <stp/>
        <stp/>
        <tr r="AI877" s="1"/>
      </tp>
      <tp t="s">
        <v>2004088=EXT</v>
        <stp/>
        <stp>DDS_BONDS|2004088=EXT</stp>
        <stp>3</stp>
        <stp>RMDS</stp>
        <stp/>
        <stp/>
        <tr r="AI314" s="1"/>
      </tp>
      <tp t="s">
        <v>9983910=EXT</v>
        <stp/>
        <stp>DDS_BONDS|9983910=EXT</stp>
        <stp>3</stp>
        <stp>RMDS</stp>
        <stp/>
        <stp/>
        <tr r="AI1171" s="1"/>
      </tp>
      <tp t="s">
        <v>8092080=EXT</v>
        <stp/>
        <stp>DDS_BONDS|8092080=EXT</stp>
        <stp>3</stp>
        <stp>RMDS</stp>
        <stp/>
        <stp/>
        <tr r="AI397" s="1"/>
      </tp>
      <tp t="s">
        <v>8862609=EXT</v>
        <stp/>
        <stp>DDS_BONDS|8862609=EXT</stp>
        <stp>3</stp>
        <stp>RMDS</stp>
        <stp/>
        <stp/>
        <tr r="AI445" s="1"/>
      </tp>
    </main>
    <main first="bloomberg.rtd">
      <tp t="s">
        <v>#N/A Real Time</v>
        <stp/>
        <stp>##V3_BDPV12</stp>
        <stp>USN2557FFA77 @CBKG Corp</stp>
        <stp>ask</stp>
        <stp>[AutoPrice 28.xlsm]front!R612C13</stp>
        <tr r="M612" s="1"/>
      </tp>
    </main>
    <main first="connect.rtdsub">
      <tp t="s">
        <v>7983314=EXT</v>
        <stp/>
        <stp>DDS_BONDS|7983314=EXT</stp>
        <stp>3</stp>
        <stp>RMDS</stp>
        <stp/>
        <stp/>
        <tr r="AI58" s="1"/>
      </tp>
      <tp t="s">
        <v>8087385=EXT</v>
        <stp/>
        <stp>DDS_BONDS|8087385=EXT</stp>
        <stp>3</stp>
        <stp>RMDS</stp>
        <stp/>
        <stp/>
        <tr r="AI325" s="1"/>
      </tp>
    </main>
    <main first="bloomberg.rtd">
      <tp t="s">
        <v>FIXED</v>
        <stp/>
        <stp>##V3_BDPV12</stp>
        <stp>DE000A1R0U31 Corp</stp>
        <stp>cpn typ</stp>
        <stp>[AutoPrice 28.xlsm]front!R661C5</stp>
        <tr r="E661" s="1"/>
      </tp>
      <tp t="s">
        <v>20/09/2022</v>
        <stp/>
        <stp>##V3_BDPV12</stp>
        <stp>US345397WF64 Corp</stp>
        <stp>maturity</stp>
        <stp>[AutoPrice 28.xlsm]front!R807C6</stp>
        <tr r="F807" s="1"/>
      </tp>
      <tp t="s">
        <v>25/01/2017</v>
        <stp/>
        <stp>##V3_BDPV12</stp>
        <stp>AT0000A0GMG9 Corp</stp>
        <stp>maturity</stp>
        <stp>[AutoPrice 28.xlsm]front!R189C6</stp>
        <tr r="F189" s="1"/>
      </tp>
      <tp t="s">
        <v>AT MATURITY</v>
        <stp/>
        <stp>##V3_BDPV12</stp>
        <stp>DE000A1R0683 Corp</stp>
        <stp>mty_typ</stp>
        <stp>[AutoPrice 28.xlsm]front!R784C6</stp>
        <tr r="F784" s="1"/>
      </tp>
      <tp t="s">
        <v>FLOATING</v>
        <stp/>
        <stp>##V3_BDPV12</stp>
        <stp>DE000A1TNK78 Corp</stp>
        <stp>cpn typ</stp>
        <stp>[AutoPrice 28.xlsm]front!R785C5</stp>
        <tr r="E785" s="1"/>
      </tp>
      <tp t="s">
        <v>MEOGR</v>
        <stp/>
        <stp>##V3_BDPV12</stp>
        <stp>DE000A1MA9K8 Corp</stp>
        <stp>ticker</stp>
        <stp>[AutoPrice 28.xlsm]front!R534C4</stp>
        <tr r="D534" s="1"/>
      </tp>
      <tp>
        <v>1</v>
        <stp/>
        <stp>##V3_BDPV12</stp>
        <stp>DE000A1HJLN2 Corp</stp>
        <stp>cpn</stp>
        <stp>[AutoPrice 28.xlsm]front!R769C5</stp>
        <tr r="E769" s="1"/>
      </tp>
      <tp t="s">
        <v>17/03/2015</v>
        <stp/>
        <stp>##V3_BDPV12</stp>
        <stp>XS0495756537 Corp</stp>
        <stp>maturity</stp>
        <stp>[AutoPrice 28.xlsm]front!R257C6</stp>
        <tr r="F257" s="1"/>
      </tp>
      <tp t="s">
        <v>AT MATURITY</v>
        <stp/>
        <stp>##V3_BDPV12</stp>
        <stp>XS0554975325 Corp</stp>
        <stp>mty_typ</stp>
        <stp>[AutoPrice 28.xlsm]front!R467C6</stp>
        <tr r="F467" s="1"/>
      </tp>
      <tp t="s">
        <v>15/03/2024</v>
        <stp/>
        <stp>##V3_BDPV12</stp>
        <stp>XS1076018131 Corp</stp>
        <stp>maturity</stp>
        <stp>[AutoPrice 28.xlsm]front!R681C6</stp>
        <tr r="F681" s="1"/>
      </tp>
      <tp t="s">
        <v>12/10/2021</v>
        <stp/>
        <stp>##V3_BDPV12</stp>
        <stp>XS0690406243 Corp</stp>
        <stp>maturity</stp>
        <stp>[AutoPrice 28.xlsm]front!R304C6</stp>
        <tr r="F304" s="1"/>
      </tp>
      <tp t="s">
        <v>AT MATURITY</v>
        <stp/>
        <stp>##V3_BDPV12</stp>
        <stp>XS0323955541 Corp</stp>
        <stp>mty_typ</stp>
        <stp>[AutoPrice 28.xlsm]front!R191C6</stp>
        <tr r="F191" s="1"/>
      </tp>
      <tp t="s">
        <v>AT MATURITY</v>
        <stp/>
        <stp>##V3_BDPV12</stp>
        <stp>XS0940697187 Corp</stp>
        <stp>mty_typ</stp>
        <stp>[AutoPrice 28.xlsm]front!R562C6</stp>
        <tr r="F562" s="1"/>
      </tp>
      <tp t="s">
        <v>02/02/2015</v>
        <stp/>
        <stp>##V3_BDPV12</stp>
        <stp>XS0470518605 Corp</stp>
        <stp>maturity</stp>
        <stp>[AutoPrice 28.xlsm]front!R881C6</stp>
        <tr r="F881" s="1"/>
      </tp>
      <tp t="s">
        <v>20/05/2019</v>
        <stp/>
        <stp>##V3_BDPV12</stp>
        <stp>XS1069539374 Corp</stp>
        <stp>maturity</stp>
        <stp>[AutoPrice 28.xlsm]front!R476C6</stp>
        <tr r="F476" s="1"/>
      </tp>
      <tp t="s">
        <v>AT MATURITY</v>
        <stp/>
        <stp>##V3_BDPV12</stp>
        <stp>XS0166179381 Corp</stp>
        <stp>mty_typ</stp>
        <stp>[AutoPrice 28.xlsm]front!R615C6</stp>
        <tr r="F615" s="1"/>
      </tp>
      <tp t="s">
        <v>FIXED</v>
        <stp/>
        <stp>##V3_BDPV12</stp>
        <stp>FR0000472334 Corp</stp>
        <stp>cpn typ</stp>
        <stp>[AutoPrice 28.xlsm]front!R285C5</stp>
        <tr r="E285" s="1"/>
      </tp>
      <tp t="s">
        <v>VARIABLE</v>
        <stp/>
        <stp>##V3_BDPV12</stp>
        <stp>XS0206511130 Corp</stp>
        <stp>cpn typ</stp>
        <stp>[AutoPrice 28.xlsm]front!R104C5</stp>
        <tr r="E104" s="1"/>
      </tp>
      <tp t="s">
        <v>CALLABLE</v>
        <stp/>
        <stp>##V3_BDPV12</stp>
        <stp>FR0011949403 Corp</stp>
        <stp>mty_typ</stp>
        <stp>[AutoPrice 28.xlsm]front!R115C6</stp>
        <tr r="F115" s="1"/>
      </tp>
      <tp t="s">
        <v>FIXED</v>
        <stp/>
        <stp>##V3_BDPV12</stp>
        <stp>XS0520759803 Corp</stp>
        <stp>cpn typ</stp>
        <stp>[AutoPrice 28.xlsm]front!R965C5</stp>
        <tr r="E965" s="1"/>
      </tp>
      <tp t="s">
        <v>FIXED</v>
        <stp/>
        <stp>##V3_BDPV12</stp>
        <stp>XS0468425615 Corp</stp>
        <stp>cpn typ</stp>
        <stp>[AutoPrice 28.xlsm]front!R407C5</stp>
        <tr r="E407" s="1"/>
      </tp>
      <tp t="s">
        <v>FIXED</v>
        <stp/>
        <stp>##V3_BDPV12</stp>
        <stp>XS0286705321 Corp</stp>
        <stp>cpn typ</stp>
        <stp>[AutoPrice 28.xlsm]front!R647C5</stp>
        <tr r="E647" s="1"/>
      </tp>
      <tp t="s">
        <v>FIXED</v>
        <stp/>
        <stp>##V3_BDPV12</stp>
        <stp>US749343AB54 Corp</stp>
        <stp>cpn typ</stp>
        <stp>[AutoPrice 28.xlsm]front!R854C5</stp>
        <tr r="E854" s="1"/>
      </tp>
      <tp t="s">
        <v>21/03/2017</v>
        <stp/>
        <stp>##V3_BDPV12</stp>
        <stp>XS0292607701 Corp</stp>
        <stp>maturity</stp>
        <stp>[AutoPrice 28.xlsm]front!R722C6</stp>
        <tr r="F722" s="1"/>
      </tp>
      <tp t="s">
        <v>AT MATURITY</v>
        <stp/>
        <stp>##V3_BDPV12</stp>
        <stp>XS0241946630 Corp</stp>
        <stp>mty_typ</stp>
        <stp>[AutoPrice 28.xlsm]front!R686C6</stp>
        <tr r="F686" s="1"/>
      </tp>
      <tp t="s">
        <v>AT MATURITY</v>
        <stp/>
        <stp>##V3_BDPV12</stp>
        <stp>XS0604641034 Corp</stp>
        <stp>mty_typ</stp>
        <stp>[AutoPrice 28.xlsm]front!R779C6</stp>
        <tr r="F779" s="1"/>
      </tp>
      <tp t="s">
        <v>AT MATURITY</v>
        <stp/>
        <stp>##V3_BDPV12</stp>
        <stp>XS0704178556 Corp</stp>
        <stp>mty_typ</stp>
        <stp>[AutoPrice 28.xlsm]front!R408C6</stp>
        <tr r="F408" s="1"/>
      </tp>
      <tp t="s">
        <v>FIXED</v>
        <stp/>
        <stp>##V3_BDPV12</stp>
        <stp>XS0503603267 Corp</stp>
        <stp>cpn typ</stp>
        <stp>[AutoPrice 28.xlsm]front!R622C5</stp>
        <tr r="E622" s="1"/>
      </tp>
      <tp t="s">
        <v>FIXED</v>
        <stp/>
        <stp>##V3_BDPV12</stp>
        <stp>XS0808637309 Corp</stp>
        <stp>cpn typ</stp>
        <stp>[AutoPrice 28.xlsm]front!R204C5</stp>
        <tr r="E204" s="1"/>
      </tp>
      <tp t="s">
        <v>AT MATURITY</v>
        <stp/>
        <stp>##V3_BDPV12</stp>
        <stp>FR0010961540 Corp</stp>
        <stp>mty_typ</stp>
        <stp>[AutoPrice 28.xlsm]front!R251C6</stp>
        <tr r="F251" s="1"/>
      </tp>
      <tp t="s">
        <v>AT MATURITY</v>
        <stp/>
        <stp>##V3_BDPV12</stp>
        <stp>AT0000A0UJL6 Corp</stp>
        <stp>mty_typ</stp>
        <stp>[AutoPrice 28.xlsm]front!R541C6</stp>
        <tr r="F541" s="1"/>
      </tp>
      <tp t="s">
        <v>AT MATURITY</v>
        <stp/>
        <stp>##V3_BDPV12</stp>
        <stp>XS0982584004 Corp</stp>
        <stp>mty_typ</stp>
        <stp>[AutoPrice 28.xlsm]front!R809C6</stp>
        <tr r="F809" s="1"/>
      </tp>
      <tp t="s">
        <v>FIXED</v>
        <stp/>
        <stp>##V3_BDPV12</stp>
        <stp>FR0010709451 Corp</stp>
        <stp>cpn typ</stp>
        <stp>[AutoPrice 28.xlsm]front!R290C5</stp>
        <tr r="E290" s="1"/>
      </tp>
      <tp t="s">
        <v>FIXED</v>
        <stp/>
        <stp>##V3_BDPV12</stp>
        <stp>FR0011274026 Corp</stp>
        <stp>cpn typ</stp>
        <stp>[AutoPrice 28.xlsm]front!R382C5</stp>
        <tr r="E382" s="1"/>
      </tp>
      <tp t="s">
        <v>FIXED</v>
        <stp/>
        <stp>##V3_BDPV12</stp>
        <stp>XS0411602765 Corp</stp>
        <stp>cpn typ</stp>
        <stp>[AutoPrice 28.xlsm]front!R872C5</stp>
        <tr r="E872" s="1"/>
      </tp>
      <tp t="s">
        <v>FIXED</v>
        <stp/>
        <stp>##V3_BDPV12</stp>
        <stp>XS0326230181 Corp</stp>
        <stp>cpn typ</stp>
        <stp>[AutoPrice 28.xlsm]front!R948C5</stp>
        <tr r="E948" s="1"/>
      </tp>
      <tp t="s">
        <v>AT MATURITY</v>
        <stp/>
        <stp>##V3_BDPV12</stp>
        <stp>FR0010952770 Corp</stp>
        <stp>mty_typ</stp>
        <stp>[AutoPrice 28.xlsm]front!R292C6</stp>
        <tr r="F292" s="1"/>
      </tp>
      <tp t="s">
        <v>FIXED</v>
        <stp/>
        <stp>##V3_BDPV12</stp>
        <stp>XS0756457833 Corp</stp>
        <stp>cpn typ</stp>
        <stp>[AutoPrice 28.xlsm]front!R825C5</stp>
        <tr r="E825" s="1"/>
      </tp>
      <tp t="s">
        <v>FIXED</v>
        <stp/>
        <stp>##V3_BDPV12</stp>
        <stp>XS0235605853 Corp</stp>
        <stp>cpn typ</stp>
        <stp>[AutoPrice 28.xlsm]front!R981C5</stp>
        <tr r="E981" s="1"/>
      </tp>
      <tp t="s">
        <v>VARIABLE</v>
        <stp/>
        <stp>##V3_BDPV12</stp>
        <stp>FR0010941484 Corp</stp>
        <stp>cpn typ</stp>
        <stp>[AutoPrice 28.xlsm]front!R113C5</stp>
        <tr r="E113" s="1"/>
      </tp>
      <tp t="s">
        <v>AT MATURITY</v>
        <stp/>
        <stp>##V3_BDPV12</stp>
        <stp>XS0795877454 Corp</stp>
        <stp>mty_typ</stp>
        <stp>[AutoPrice 28.xlsm]front!R481C6</stp>
        <tr r="F481" s="1"/>
      </tp>
      <tp t="s">
        <v>FIXED</v>
        <stp/>
        <stp>##V3_BDPV12</stp>
        <stp>XS0778476340 Corp</stp>
        <stp>cpn typ</stp>
        <stp>[AutoPrice 28.xlsm]front!R102C5</stp>
        <tr r="E102" s="1"/>
      </tp>
      <tp t="s">
        <v>FIXED</v>
        <stp/>
        <stp>##V3_BDPV12</stp>
        <stp>XS0418508924 Corp</stp>
        <stp>cpn typ</stp>
        <stp>[AutoPrice 28.xlsm]front!R705C5</stp>
        <tr r="E705" s="1"/>
      </tp>
      <tp t="s">
        <v>AT MATURITY</v>
        <stp/>
        <stp>##V3_BDPV12</stp>
        <stp>XS0416848363 Corp</stp>
        <stp>mty_typ</stp>
        <stp>[AutoPrice 28.xlsm]front!R332C6</stp>
        <tr r="F332" s="1"/>
      </tp>
      <tp t="s">
        <v>FIXED</v>
        <stp/>
        <stp>##V3_BDPV12</stp>
        <stp>XS0428037740 Corp</stp>
        <stp>cpn typ</stp>
        <stp>[AutoPrice 28.xlsm]front!R206C5</stp>
        <tr r="E206" s="1"/>
      </tp>
      <tp t="s">
        <v>FIXED</v>
        <stp/>
        <stp>##V3_BDPV12</stp>
        <stp>NL0006133175 Corp</stp>
        <stp>cpn typ</stp>
        <stp>[AutoPrice 28.xlsm]front!R564C5</stp>
        <tr r="E564" s="1"/>
      </tp>
      <tp t="s">
        <v>02/06/2015</v>
        <stp/>
        <stp>##V3_BDPV12</stp>
        <stp>XS0430779537 Corp</stp>
        <stp>maturity</stp>
        <stp>[AutoPrice 28.xlsm]front!R685C6</stp>
        <tr r="F685" s="1"/>
      </tp>
      <tp t="s">
        <v>AT MATURITY</v>
        <stp/>
        <stp>##V3_BDPV12</stp>
        <stp>XS1030900242 Corp</stp>
        <stp>mty_typ</stp>
        <stp>[AutoPrice 28.xlsm]front!R750C6</stp>
        <tr r="F750" s="1"/>
      </tp>
      <tp t="s">
        <v>15/02/2023</v>
        <stp/>
        <stp>##V3_BDPV12</stp>
        <stp>XS1031019562 Corp</stp>
        <stp>maturity</stp>
        <stp>[AutoPrice 28.xlsm]front!R432C6</stp>
        <tr r="F432" s="1"/>
      </tp>
      <tp t="s">
        <v>08/03/2024</v>
        <stp/>
        <stp>##V3_BDPV12</stp>
        <stp>XS0187202303 Corp</stp>
        <stp>maturity</stp>
        <stp>[AutoPrice 28.xlsm]front!R353C6</stp>
        <tr r="F353" s="1"/>
      </tp>
      <tp t="s">
        <v>25/01/2021</v>
        <stp/>
        <stp>##V3_BDPV12</stp>
        <stp>XS1023268573 Corp</stp>
        <stp>maturity</stp>
        <stp>[AutoPrice 28.xlsm]front!R164C6</stp>
        <tr r="F164" s="1"/>
      </tp>
      <tp t="s">
        <v>AT MATURITY</v>
        <stp/>
        <stp>##V3_BDPV12</stp>
        <stp>XS0997829519 Corp</stp>
        <stp>mty_typ</stp>
        <stp>[AutoPrice 28.xlsm]front!R295C6</stp>
        <tr r="F295" s="1"/>
      </tp>
      <tp t="s">
        <v>PERP/CALL</v>
        <stp/>
        <stp>##V3_BDPV12</stp>
        <stp>FR0010359687 Corp</stp>
        <stp>mty_typ</stp>
        <stp>[AutoPrice 28.xlsm]front!R137C6</stp>
        <tr r="F137" s="1"/>
      </tp>
      <tp t="s">
        <v>FIXED</v>
        <stp/>
        <stp>##V3_BDPV12</stp>
        <stp>XS0798333802 Corp</stp>
        <stp>cpn typ</stp>
        <stp>[AutoPrice 28.xlsm]front!R831C5</stp>
        <tr r="E831" s="1"/>
      </tp>
      <tp t="s">
        <v>FIXED</v>
        <stp/>
        <stp>##V3_BDPV12</stp>
        <stp>XS0473114543 Corp</stp>
        <stp>cpn typ</stp>
        <stp>[AutoPrice 28.xlsm]front!R987C5</stp>
        <tr r="E987" s="1"/>
      </tp>
      <tp t="s">
        <v>AT MATURITY</v>
        <stp/>
        <stp>##V3_BDPV12</stp>
        <stp>FR0011033281 Corp</stp>
        <stp>mty_typ</stp>
        <stp>[AutoPrice 28.xlsm]front!R524C6</stp>
        <tr r="F524" s="1"/>
      </tp>
      <tp t="s">
        <v>AT MATURITY</v>
        <stp/>
        <stp>##V3_BDPV12</stp>
        <stp>XS0352065584 Corp</stp>
        <stp>mty_typ</stp>
        <stp>[AutoPrice 28.xlsm]front!R404C6</stp>
        <tr r="F404" s="1"/>
      </tp>
      <tp t="s">
        <v>11/03/2015</v>
        <stp/>
        <stp>##V3_BDPV12</stp>
        <stp>XS0416848363 Corp</stp>
        <stp>maturity</stp>
        <stp>[AutoPrice 28.xlsm]front!R332C6</stp>
        <tr r="F332" s="1"/>
      </tp>
      <tp t="s">
        <v>AT MATURITY</v>
        <stp/>
        <stp>##V3_BDPV12</stp>
        <stp>XS0419264063 Corp</stp>
        <stp>mty_typ</stp>
        <stp>[AutoPrice 28.xlsm]front!R688C6</stp>
        <tr r="F688" s="1"/>
      </tp>
      <tp t="s">
        <v>17/03/2016</v>
        <stp/>
        <stp>##V3_BDPV12</stp>
        <stp>XS0417208161 Corp</stp>
        <stp>maturity</stp>
        <stp>[AutoPrice 28.xlsm]front!R354C6</stp>
        <tr r="F354" s="1"/>
      </tp>
      <tp t="s">
        <v>AT MATURITY</v>
        <stp/>
        <stp>##V3_BDPV12</stp>
        <stp>XS0858089740 Corp</stp>
        <stp>mty_typ</stp>
        <stp>[AutoPrice 28.xlsm]front!R878C6</stp>
        <tr r="F878" s="1"/>
      </tp>
      <tp t="s">
        <v>AT MATURITY</v>
        <stp/>
        <stp>##V3_BDPV12</stp>
        <stp>XS0437307464 Corp</stp>
        <stp>mty_typ</stp>
        <stp>[AutoPrice 28.xlsm]front!R319C6</stp>
        <tr r="F319" s="1"/>
      </tp>
      <tp t="s">
        <v>06/06/2014</v>
        <stp/>
        <stp>##V3_BDPV12</stp>
        <stp>XS0304458564 Corp</stp>
        <stp>maturity</stp>
        <stp>[AutoPrice 28.xlsm]front!R743C6</stp>
        <tr r="F743" s="1"/>
      </tp>
      <tp t="s">
        <v>17/03/2021</v>
        <stp/>
        <stp>##V3_BDPV12</stp>
        <stp>XS0417209052 Corp</stp>
        <stp>maturity</stp>
        <stp>[AutoPrice 28.xlsm]front!R357C6</stp>
        <tr r="F357" s="1"/>
      </tp>
      <tp t="s">
        <v>12/12/2022</v>
        <stp/>
        <stp>##V3_BDPV12</stp>
        <stp>XS0403958498 Corp</stp>
        <stp>maturity</stp>
        <stp>[AutoPrice 28.xlsm]front!R248C6</stp>
        <tr r="F248" s="1"/>
      </tp>
      <tp t="s">
        <v>FIXED</v>
        <stp/>
        <stp>##V3_BDPV12</stp>
        <stp>FR0011075043 Corp</stp>
        <stp>cpn typ</stp>
        <stp>[AutoPrice 28.xlsm]front!R346C5</stp>
        <tr r="E346" s="1"/>
      </tp>
      <tp t="s">
        <v>FIXED</v>
        <stp/>
        <stp>##V3_BDPV12</stp>
        <stp>FR0010941690 Corp</stp>
        <stp>cpn typ</stp>
        <stp>[AutoPrice 28.xlsm]front!R232C5</stp>
        <tr r="E232" s="1"/>
      </tp>
      <tp t="s">
        <v>FIXED</v>
        <stp/>
        <stp>##V3_BDPV12</stp>
        <stp>XS0576395478 Corp</stp>
        <stp>cpn typ</stp>
        <stp>[AutoPrice 28.xlsm]front!R176C5</stp>
        <tr r="E176" s="1"/>
      </tp>
      <tp t="s">
        <v>FIXED</v>
        <stp/>
        <stp>##V3_BDPV12</stp>
        <stp>XS0355666941 Corp</stp>
        <stp>cpn typ</stp>
        <stp>[AutoPrice 28.xlsm]front!R630C5</stp>
        <tr r="E630" s="1"/>
      </tp>
      <tp t="s">
        <v>FIXED</v>
        <stp/>
        <stp>##V3_BDPV12</stp>
        <stp>XS0358158052 Corp</stp>
        <stp>cpn typ</stp>
        <stp>[AutoPrice 28.xlsm]front!R906C5</stp>
        <tr r="E906" s="1"/>
      </tp>
      <tp t="s">
        <v>FIXED</v>
        <stp/>
        <stp>##V3_BDPV12</stp>
        <stp>XS1076018305 Corp</stp>
        <stp>cpn typ</stp>
        <stp>[AutoPrice 28.xlsm]front!R683C5</stp>
        <tr r="E683" s="1"/>
      </tp>
      <tp t="s">
        <v>AT MATURITY</v>
        <stp/>
        <stp>##V3_BDPV12</stp>
        <stp>FR0011560986 Corp</stp>
        <stp>mty_typ</stp>
        <stp>[AutoPrice 28.xlsm]front!R231C6</stp>
        <tr r="F231" s="1"/>
      </tp>
      <tp t="s">
        <v>AT MATURITY</v>
        <stp/>
        <stp>##V3_BDPV12</stp>
        <stp>FR0010800540 Corp</stp>
        <stp>mty_typ</stp>
        <stp>[AutoPrice 28.xlsm]front!R250C6</stp>
        <tr r="F250" s="1"/>
      </tp>
      <tp t="s">
        <v>AT MATURITY</v>
        <stp/>
        <stp>##V3_BDPV12</stp>
        <stp>FR0010780528 Corp</stp>
        <stp>mty_typ</stp>
        <stp>[AutoPrice 28.xlsm]front!R329C6</stp>
        <tr r="F329" s="1"/>
      </tp>
      <tp t="s">
        <v>FIXED</v>
        <stp/>
        <stp>##V3_BDPV12</stp>
        <stp>XS1026109204 Corp</stp>
        <stp>cpn typ</stp>
        <stp>[AutoPrice 28.xlsm]front!R182C5</stp>
        <tr r="E182" s="1"/>
      </tp>
      <tp t="s">
        <v>AT MATURITY</v>
        <stp/>
        <stp>##V3_BDPV12</stp>
        <stp>FR0011125442 Corp</stp>
        <stp>mty_typ</stp>
        <stp>[AutoPrice 28.xlsm]front!R229C6</stp>
        <tr r="F229" s="1"/>
      </tp>
      <tp t="s">
        <v>AT MATURITY</v>
        <stp/>
        <stp>##V3_BDPV12</stp>
        <stp>FR0011301480 Corp</stp>
        <stp>mty_typ</stp>
        <stp>[AutoPrice 28.xlsm]front!R447C6</stp>
        <tr r="F447" s="1"/>
      </tp>
      <tp t="s">
        <v>13/12/2017</v>
        <stp/>
        <stp>##V3_BDPV12</stp>
        <stp>XS0335134705 Corp</stp>
        <stp>maturity</stp>
        <stp>[AutoPrice 28.xlsm]front!R184C6</stp>
        <tr r="F184" s="1"/>
      </tp>
      <tp t="s">
        <v>01/06/2016</v>
        <stp/>
        <stp>##V3_BDPV12</stp>
        <stp>XS0633014427 Corp</stp>
        <stp>maturity</stp>
        <stp>[AutoPrice 28.xlsm]front!R221C6</stp>
        <tr r="F221" s="1"/>
      </tp>
      <tp t="s">
        <v>CALLABLE</v>
        <stp/>
        <stp>##V3_BDPV12</stp>
        <stp>XS0901578681 Corp</stp>
        <stp>mty_typ</stp>
        <stp>[AutoPrice 28.xlsm]front!R141C6</stp>
        <tr r="F141" s="1"/>
      </tp>
      <tp t="s">
        <v>FIXED</v>
        <stp/>
        <stp>##V3_BDPV12</stp>
        <stp>XS0547796077 Corp</stp>
        <stp>cpn typ</stp>
        <stp>[AutoPrice 28.xlsm]front!R222C5</stp>
        <tr r="E222" s="1"/>
      </tp>
      <tp t="s">
        <v>FIXED</v>
        <stp/>
        <stp>##V3_BDPV12</stp>
        <stp>XS0729046218 Corp</stp>
        <stp>cpn typ</stp>
        <stp>[AutoPrice 28.xlsm]front!R773C5</stp>
        <tr r="E773" s="1"/>
      </tp>
      <tp t="s">
        <v>FIXED</v>
        <stp/>
        <stp>##V3_BDPV12</stp>
        <stp>US928670AK49 Corp</stp>
        <stp>cpn typ</stp>
        <stp>[AutoPrice 28.xlsm]front!R888C5</stp>
        <tr r="E888" s="1"/>
      </tp>
      <tp t="s">
        <v>03/04/2024</v>
        <stp/>
        <stp>##V3_BDPV12</stp>
        <stp>XS1041772986 Corp</stp>
        <stp>maturity</stp>
        <stp>[AutoPrice 28.xlsm]front!R950C6</stp>
        <tr r="F950" s="1"/>
      </tp>
      <tp t="s">
        <v>23/07/2018</v>
        <stp/>
        <stp>##V3_BDPV12</stp>
        <stp>XS0172851650 Corp</stp>
        <stp>maturity</stp>
        <stp>[AutoPrice 28.xlsm]front!R315C6</stp>
        <tr r="F315" s="1"/>
      </tp>
      <tp t="s">
        <v>AT MATURITY</v>
        <stp/>
        <stp>##V3_BDPV12</stp>
        <stp>XS0972165681 Corp</stp>
        <stp>mty_typ</stp>
        <stp>[AutoPrice 28.xlsm]front!R225C6</stp>
        <tr r="F225" s="1"/>
      </tp>
      <tp t="s">
        <v>FIXED</v>
        <stp/>
        <stp>##V3_BDPV12</stp>
        <stp>XS0823975585 Corp</stp>
        <stp>cpn typ</stp>
        <stp>[AutoPrice 28.xlsm]front!R903C5</stp>
        <tr r="E903" s="1"/>
      </tp>
      <tp t="s">
        <v>27/05/2020</v>
        <stp/>
        <stp>##V3_BDPV12</stp>
        <stp>XS0935786789 Corp</stp>
        <stp>maturity</stp>
        <stp>[AutoPrice 28.xlsm]front!R199C6</stp>
        <tr r="F199" s="1"/>
      </tp>
      <tp t="s">
        <v>AT MATURITY</v>
        <stp/>
        <stp>##V3_BDPV12</stp>
        <stp>XS0816704125 Corp</stp>
        <stp>mty_typ</stp>
        <stp>[AutoPrice 28.xlsm]front!R549C6</stp>
        <tr r="F549" s="1"/>
      </tp>
      <tp t="s">
        <v>26/09/2016</v>
        <stp/>
        <stp>##V3_BDPV12</stp>
        <stp>XS0268583993 Corp</stp>
        <stp>maturity</stp>
        <stp>[AutoPrice 28.xlsm]front!R598C6</stp>
        <tr r="F598" s="1"/>
      </tp>
      <tp t="s">
        <v>AT MATURITY</v>
        <stp/>
        <stp>##V3_BDPV12</stp>
        <stp>XS0529414319 Corp</stp>
        <stp>mty_typ</stp>
        <stp>[AutoPrice 28.xlsm]front!R429C6</stp>
        <tr r="F429" s="1"/>
      </tp>
      <tp t="s">
        <v>FIXED</v>
        <stp/>
        <stp>##V3_BDPV12</stp>
        <stp>BE6258027729 Corp</stp>
        <stp>cpn typ</stp>
        <stp>[AutoPrice 28.xlsm]front!R376C5</stp>
        <tr r="E376" s="1"/>
      </tp>
      <tp t="s">
        <v>CALLABLE</v>
        <stp/>
        <stp>##V3_BDPV12</stp>
        <stp>XS1001749289 Corp</stp>
        <stp>mty_typ</stp>
        <stp>[AutoPrice 28.xlsm]front!R642C6</stp>
        <tr r="F642" s="1"/>
      </tp>
      <tp t="s">
        <v>25/09/2020</v>
        <stp/>
        <stp>##V3_BDPV12</stp>
        <stp>XS0834386228 Corp</stp>
        <stp>maturity</stp>
        <stp>[AutoPrice 28.xlsm]front!R939C6</stp>
        <tr r="F939" s="1"/>
      </tp>
      <tp t="s">
        <v>FIXED</v>
        <stp/>
        <stp>##V3_BDPV12</stp>
        <stp>FR0011182641 Corp</stp>
        <stp>cpn typ</stp>
        <stp>[AutoPrice 28.xlsm]front!R247C5</stp>
        <tr r="E247" s="1"/>
      </tp>
      <tp t="s">
        <v>24/03/2021</v>
        <stp/>
        <stp>##V3_BDPV12</stp>
        <stp>XS1048521733 Corp</stp>
        <stp>maturity</stp>
        <stp>[AutoPrice 28.xlsm]front!R310C6</stp>
        <tr r="F310" s="1"/>
      </tp>
      <tp t="s">
        <v>18/05/2016</v>
        <stp/>
        <stp>##V3_BDPV12</stp>
        <stp>XS0428037740 Corp</stp>
        <stp>maturity</stp>
        <stp>[AutoPrice 28.xlsm]front!R206C6</stp>
        <tr r="F206" s="1"/>
      </tp>
      <tp t="s">
        <v>FIXED</v>
        <stp/>
        <stp>##V3_BDPV12</stp>
        <stp>XS0275636438 Corp</stp>
        <stp>cpn typ</stp>
        <stp>[AutoPrice 28.xlsm]front!R457C5</stp>
        <tr r="E457" s="1"/>
      </tp>
      <tp t="s">
        <v>FIXED</v>
        <stp/>
        <stp>##V3_BDPV12</stp>
        <stp>XS0456451938 Corp</stp>
        <stp>cpn typ</stp>
        <stp>[AutoPrice 28.xlsm]front!R205C5</stp>
        <tr r="E205" s="1"/>
      </tp>
      <tp t="s">
        <v>FIXED</v>
        <stp/>
        <stp>##V3_BDPV12</stp>
        <stp>XS0677389347 Corp</stp>
        <stp>cpn typ</stp>
        <stp>[AutoPrice 28.xlsm]front!R635C5</stp>
        <tr r="E635" s="1"/>
      </tp>
      <tp t="s">
        <v>AT MATURITY</v>
        <stp/>
        <stp>##V3_BDPV12</stp>
        <stp>FR0011585215 Corp</stp>
        <stp>mty_typ</stp>
        <stp>[AutoPrice 28.xlsm]front!R328C6</stp>
        <tr r="F328" s="1"/>
      </tp>
      <tp t="s">
        <v>23/05/2022</v>
        <stp/>
        <stp>##V3_BDPV12</stp>
        <stp>XS1069552393 Corp</stp>
        <stp>maturity</stp>
        <stp>[AutoPrice 28.xlsm]front!R497C6</stp>
        <tr r="F497" s="1"/>
      </tp>
      <tp t="s">
        <v>FIXED</v>
        <stp/>
        <stp>##V3_BDPV12</stp>
        <stp>BE6243181672 Corp</stp>
        <stp>cpn typ</stp>
        <stp>[AutoPrice 28.xlsm]front!R372C5</stp>
        <tr r="E372" s="1"/>
      </tp>
      <tp t="s">
        <v>08/03/2016</v>
        <stp/>
        <stp>##V3_BDPV12</stp>
        <stp>XS0755521142 Corp</stp>
        <stp>maturity</stp>
        <stp>[AutoPrice 28.xlsm]front!R966C6</stp>
        <tr r="F966" s="1"/>
      </tp>
      <tp t="s">
        <v>FIXED</v>
        <stp/>
        <stp>##V3_BDPV12</stp>
        <stp>XS0996772876 Corp</stp>
        <stp>cpn typ</stp>
        <stp>[AutoPrice 28.xlsm]front!R172C5</stp>
        <tr r="E172" s="1"/>
      </tp>
      <tp t="s">
        <v>VARIABLE</v>
        <stp/>
        <stp>##V3_BDPV12</stp>
        <stp>XS0764278528 Corp</stp>
        <stp>cpn typ</stp>
        <stp>[AutoPrice 28.xlsm]front!R132C5</stp>
        <tr r="E132" s="1"/>
      </tp>
      <tp t="s">
        <v>AT MATURITY</v>
        <stp/>
        <stp>##V3_BDPV12</stp>
        <stp>FR0010850719 Corp</stp>
        <stp>mty_typ</stp>
        <stp>[AutoPrice 28.xlsm]front!R445C6</stp>
        <tr r="F445" s="1"/>
      </tp>
      <tp t="s">
        <v>17/01/2017</v>
        <stp/>
        <stp>##V3_BDPV12</stp>
        <stp>XS0275164084 Corp</stp>
        <stp>maturity</stp>
        <stp>[AutoPrice 28.xlsm]front!R631C6</stp>
        <tr r="F631" s="1"/>
      </tp>
      <tp t="s">
        <v>17/02/2022</v>
        <stp/>
        <stp>##V3_BDPV12</stp>
        <stp>XS1030900168 Corp</stp>
        <stp>maturity</stp>
        <stp>[AutoPrice 28.xlsm]front!R749C6</stp>
        <tr r="F749" s="1"/>
      </tp>
      <tp t="s">
        <v>16/12/2019</v>
        <stp/>
        <stp>##V3_BDPV12</stp>
        <stp>XS0473114543 Corp</stp>
        <stp>maturity</stp>
        <stp>[AutoPrice 28.xlsm]front!R987C6</stp>
        <tr r="F987" s="1"/>
      </tp>
      <tp t="s">
        <v>VARIABLE</v>
        <stp/>
        <stp>##V3_BDPV12</stp>
        <stp>XS0878743623 Corp</stp>
        <stp>cpn typ</stp>
        <stp>[AutoPrice 28.xlsm]front!R107C5</stp>
        <tr r="E107" s="1"/>
      </tp>
      <tp t="s">
        <v>FIXED</v>
        <stp/>
        <stp>##V3_BDPV12</stp>
        <stp>XS0993228294 Corp</stp>
        <stp>cpn typ</stp>
        <stp>[AutoPrice 28.xlsm]front!R949C5</stp>
        <tr r="E949" s="1"/>
      </tp>
      <tp t="s">
        <v>CALLABLE</v>
        <stp/>
        <stp>##V3_BDPV12</stp>
        <stp>XS0992638220 Corp</stp>
        <stp>mty_typ</stp>
        <stp>[AutoPrice 28.xlsm]front!R588C6</stp>
        <tr r="F588" s="1"/>
      </tp>
      <tp t="s">
        <v>11/12/2015</v>
        <stp/>
        <stp>##V3_BDPV12</stp>
        <stp>XS0236951207 Corp</stp>
        <stp>maturity</stp>
        <stp>[AutoPrice 28.xlsm]front!R501C6</stp>
        <tr r="F501" s="1"/>
      </tp>
      <tp t="s">
        <v>AT MATURITY</v>
        <stp/>
        <stp>##V3_BDPV12</stp>
        <stp>XS0972240997 Corp</stp>
        <stp>mty_typ</stp>
        <stp>[AutoPrice 28.xlsm]front!R127C6</stp>
        <tr r="F127" s="1"/>
      </tp>
      <tp t="s">
        <v>AT MATURITY</v>
        <stp/>
        <stp>##V3_BDPV12</stp>
        <stp>XS1041793123 Corp</stp>
        <stp>mty_typ</stp>
        <stp>[AutoPrice 28.xlsm]front!R498C6</stp>
        <tr r="F498" s="1"/>
      </tp>
      <tp t="s">
        <v>AT MATURITY</v>
        <stp/>
        <stp>##V3_BDPV12</stp>
        <stp>XS0811124790 Corp</stp>
        <stp>mty_typ</stp>
        <stp>[AutoPrice 28.xlsm]front!R634C6</stp>
        <tr r="F634" s="1"/>
      </tp>
      <tp t="s">
        <v>28/04/2026</v>
        <stp/>
        <stp>##V3_BDPV12</stp>
        <stp>XS1061714165 Corp</stp>
        <stp>maturity</stp>
        <stp>[AutoPrice 28.xlsm]front!R545C6</stp>
        <tr r="F545" s="1"/>
      </tp>
      <tp t="s">
        <v>07/05/2020</v>
        <stp/>
        <stp>##V3_BDPV12</stp>
        <stp>XS0361244667 Corp</stp>
        <stp>maturity</stp>
        <stp>[AutoPrice 28.xlsm]front!R271C6</stp>
        <tr r="F271" s="1"/>
      </tp>
      <tp t="s">
        <v>FIXED</v>
        <stp/>
        <stp>##V3_BDPV12</stp>
        <stp>FR0011374099 Corp</stp>
        <stp>cpn typ</stp>
        <stp>[AutoPrice 28.xlsm]front!R388C5</stp>
        <tr r="E388" s="1"/>
      </tp>
      <tp t="s">
        <v>FIXED</v>
        <stp/>
        <stp>##V3_BDPV12</stp>
        <stp>FR0010397927 Corp</stp>
        <stp>cpn typ</stp>
        <stp>[AutoPrice 28.xlsm]front!R363C5</stp>
        <tr r="E363" s="1"/>
      </tp>
      <tp t="s">
        <v>AT MATURITY</v>
        <stp/>
        <stp>##V3_BDPV12</stp>
        <stp>XS0925668625 Corp</stp>
        <stp>mty_typ</stp>
        <stp>[AutoPrice 28.xlsm]front!R538C6</stp>
        <tr r="F538" s="1"/>
      </tp>
      <tp t="s">
        <v>FIXED</v>
        <stp/>
        <stp>##V3_BDPV12</stp>
        <stp>XS0957258212 Corp</stp>
        <stp>cpn typ</stp>
        <stp>[AutoPrice 28.xlsm]front!R591C5</stp>
        <tr r="E591" s="1"/>
      </tp>
      <tp t="s">
        <v>AT MATURITY</v>
        <stp/>
        <stp>##V3_BDPV12</stp>
        <stp>XS0969570687 Corp</stp>
        <stp>mty_typ</stp>
        <stp>[AutoPrice 28.xlsm]front!R801C6</stp>
        <tr r="F801" s="1"/>
      </tp>
      <tp t="s">
        <v>15/01/2024</v>
        <stp/>
        <stp>##V3_BDPV12</stp>
        <stp>XS1014610254 Corp</stp>
        <stp>maturity</stp>
        <stp>[AutoPrice 28.xlsm]front!R904C6</stp>
        <tr r="F904" s="1"/>
      </tp>
      <tp t="s">
        <v>VARIABLE</v>
        <stp/>
        <stp>##V3_BDPV12</stp>
        <stp>XS0808635436 Corp</stp>
        <stp>cpn typ</stp>
        <stp>[AutoPrice 28.xlsm]front!R147C5</stp>
        <tr r="E147" s="1"/>
      </tp>
      <tp t="s">
        <v>FIXED</v>
        <stp/>
        <stp>##V3_BDPV12</stp>
        <stp>XS0497185511 Corp</stp>
        <stp>cpn typ</stp>
        <stp>[AutoPrice 28.xlsm]front!R192C5</stp>
        <tr r="E192" s="1"/>
      </tp>
      <tp t="s">
        <v>FIXED</v>
        <stp/>
        <stp>##V3_BDPV12</stp>
        <stp>XS0838847381 Corp</stp>
        <stp>cpn typ</stp>
        <stp>[AutoPrice 28.xlsm]front!R802C5</stp>
        <tr r="E802" s="1"/>
      </tp>
      <tp t="s">
        <v>15/03/2021</v>
        <stp/>
        <stp>##V3_BDPV12</stp>
        <stp>XS0552375577 Corp</stp>
        <stp>maturity</stp>
        <stp>[AutoPrice 28.xlsm]front!R724C6</stp>
        <tr r="F724" s="1"/>
      </tp>
      <tp>
        <v>3.875</v>
        <stp/>
        <stp>##V3_BDPV12</stp>
        <stp>DE000A0GMHG2 Corp</stp>
        <stp>cpn</stp>
        <stp>[AutoPrice 28.xlsm]front!R841C5</stp>
        <tr r="E841" s="1"/>
      </tp>
      <tp t="s">
        <v>06/11/2019</v>
        <stp/>
        <stp>##V3_BDPV12</stp>
        <stp>XS0329522246 Corp</stp>
        <stp>maturity</stp>
        <stp>[AutoPrice 28.xlsm]front!R186C6</stp>
        <tr r="F186" s="1"/>
      </tp>
      <tp t="s">
        <v>FIXED</v>
        <stp/>
        <stp>##V3_BDPV12</stp>
        <stp>XS0981442931 Corp</stp>
        <stp>cpn typ</stp>
        <stp>[AutoPrice 28.xlsm]front!R945C5</stp>
        <tr r="E945" s="1"/>
      </tp>
      <tp t="s">
        <v>FIXED</v>
        <stp/>
        <stp>##V3_BDPV12</stp>
        <stp>XS0794224369 Corp</stp>
        <stp>cpn typ</stp>
        <stp>[AutoPrice 28.xlsm]front!R466C5</stp>
        <tr r="E466" s="1"/>
      </tp>
      <tp t="s">
        <v>FIXED</v>
        <stp/>
        <stp>##V3_BDPV12</stp>
        <stp>XS0576107519 Corp</stp>
        <stp>cpn typ</stp>
        <stp>[AutoPrice 28.xlsm]front!R882C5</stp>
        <tr r="E882" s="1"/>
      </tp>
      <tp t="s">
        <v>AT MATURITY</v>
        <stp/>
        <stp>##V3_BDPV12</stp>
        <stp>FR0011001098 Corp</stp>
        <stp>mty_typ</stp>
        <stp>[AutoPrice 28.xlsm]front!R245C6</stp>
        <tr r="F245" s="1"/>
      </tp>
      <tp t="s">
        <v>25/01/2023</v>
        <stp/>
        <stp>##V3_BDPV12</stp>
        <stp>FR0011400571 Corp</stp>
        <stp>maturity</stp>
        <stp>[AutoPrice 28.xlsm]front!R450C6</stp>
        <tr r="F450" s="1"/>
      </tp>
      <tp t="s">
        <v>04/09/2020</v>
        <stp/>
        <stp>##V3_BDPV12</stp>
        <stp>FR0011560986 Corp</stp>
        <stp>maturity</stp>
        <stp>[AutoPrice 28.xlsm]front!R231C6</stp>
        <tr r="F231" s="1"/>
      </tp>
      <tp t="s">
        <v>19/05/2020</v>
        <stp/>
        <stp>##V3_BDPV12</stp>
        <stp>FR0011911239 Corp</stp>
        <stp>maturity</stp>
        <stp>[AutoPrice 28.xlsm]front!R289C6</stp>
        <tr r="F289" s="1"/>
      </tp>
      <tp t="s">
        <v>05/02/2021</v>
        <stp/>
        <stp>##V3_BDPV12</stp>
        <stp>FR0011731876 Corp</stp>
        <stp>maturity</stp>
        <stp>[AutoPrice 28.xlsm]front!R384C6</stp>
        <tr r="F384" s="1"/>
      </tp>
      <tp t="s">
        <v>01/02/2023</v>
        <stp/>
        <stp>##V3_BDPV12</stp>
        <stp>FR0011261924 Corp</stp>
        <stp>maturity</stp>
        <stp>[AutoPrice 28.xlsm]front!R293C6</stp>
        <tr r="F293" s="1"/>
      </tp>
      <tp t="s">
        <v>05/06/2024</v>
        <stp/>
        <stp>##V3_BDPV12</stp>
        <stp>FR0011951771 Corp</stp>
        <stp>maturity</stp>
        <stp>[AutoPrice 28.xlsm]front!R925C6</stp>
        <tr r="F925" s="1"/>
      </tp>
      <tp>
        <v>3.75</v>
        <stp/>
        <stp>##V3_BDPV12</stp>
        <stp>DE000A1PGPF8 Corp</stp>
        <stp>cpn</stp>
        <stp>[AutoPrice 28.xlsm]front!R871C5</stp>
        <tr r="E871" s="1"/>
      </tp>
      <tp>
        <v>0.76333555764875882</v>
        <stp/>
        <stp>##V3_BDPV12</stp>
        <stp>DE000A0XFCT5 @bgn  Corp</stp>
        <stp>risk_mid</stp>
        <stp>[AutoPrice 28.xlsm]front!R531C36</stp>
        <tr r="AJ531" s="1"/>
      </tp>
      <tp t="s">
        <v>15/10/2021</v>
        <stp/>
        <stp>##V3_BDPV12</stp>
        <stp>FR0011344076 Corp</stp>
        <stp>maturity</stp>
        <stp>[AutoPrice 28.xlsm]front!R923C6</stp>
        <tr r="F923" s="1"/>
      </tp>
      <tp t="s">
        <v>08/10/2018</v>
        <stp/>
        <stp>##V3_BDPV12</stp>
        <stp>FR0011584929 Corp</stp>
        <stp>maturity</stp>
        <stp>[AutoPrice 28.xlsm]front!R510C6</stp>
        <tr r="F510" s="1"/>
      </tp>
      <tp t="s">
        <v>09/03/2020</v>
        <stp/>
        <stp>##V3_BDPV12</stp>
        <stp>FR0011215508 Corp</stp>
        <stp>maturity</stp>
        <stp>[AutoPrice 28.xlsm]front!R448C6</stp>
        <tr r="F448" s="1"/>
      </tp>
      <tp t="s">
        <v>14/11/2023</v>
        <stp/>
        <stp>##V3_BDPV12</stp>
        <stp>FR0011625433 Corp</stp>
        <stp>maturity</stp>
        <stp>[AutoPrice 28.xlsm]front!R210C6</stp>
        <tr r="F210" s="1"/>
      </tp>
      <tp t="s">
        <v>15/04/2015</v>
        <stp/>
        <stp>##V3_BDPV12</stp>
        <stp>FR0010746016 Corp</stp>
        <stp>maturity</stp>
        <stp>[AutoPrice 28.xlsm]front!R393C6</stp>
        <tr r="F393" s="1"/>
      </tp>
      <tp t="s">
        <v>19/03/2018</v>
        <stp/>
        <stp>##V3_BDPV12</stp>
        <stp>FR0011376201 Corp</stp>
        <stp>maturity</stp>
        <stp>[AutoPrice 28.xlsm]front!R297C6</stp>
        <tr r="F297" s="1"/>
      </tp>
      <tp t="s">
        <v>23/04/2019</v>
        <stp/>
        <stp>##V3_BDPV12</stp>
        <stp>FR0011236983 Corp</stp>
        <stp>maturity</stp>
        <stp>[AutoPrice 28.xlsm]front!R511C6</stp>
        <tr r="F511" s="1"/>
      </tp>
      <tp t="s">
        <v>06/06/2018</v>
        <stp/>
        <stp>##V3_BDPV12</stp>
        <stp>FR0011437367 Corp</stp>
        <stp>maturity</stp>
        <stp>[AutoPrice 28.xlsm]front!R415C6</stp>
        <tr r="F415" s="1"/>
      </tp>
      <tp t="s">
        <v>28/10/2016</v>
        <stp/>
        <stp>##V3_BDPV12</stp>
        <stp>FR0010957282 Corp</stp>
        <stp>maturity</stp>
        <stp>[AutoPrice 28.xlsm]front!R836C6</stp>
        <tr r="F836" s="1"/>
      </tp>
      <tp t="s">
        <v>19/09/2018</v>
        <stp/>
        <stp>##V3_BDPV12</stp>
        <stp>FR0011568963 Corp</stp>
        <stp>maturity</stp>
        <stp>[AutoPrice 28.xlsm]front!R864C6</stp>
        <tr r="F864" s="1"/>
      </tp>
      <tp t="s">
        <v>18/01/2021</v>
        <stp/>
        <stp>##V3_BDPV12</stp>
        <stp>FR0010709451 Corp</stp>
        <stp>maturity</stp>
        <stp>[AutoPrice 28.xlsm]front!R290C6</stp>
        <tr r="F290" s="1"/>
      </tp>
    </main>
    <main first="connect.rtdsub">
      <tp t="s">
        <v>BMW 3 1/2 19 Jul</v>
        <stp/>
        <stp>EBOND_LDN|18409487</stp>
        <stp>DSPLY_NAME</stp>
        <stp>RMDS</stp>
        <stp/>
        <stp/>
        <tr r="AQ763" s="1"/>
      </tp>
      <tp t="s">
        <v xml:space="preserve">RENAUL 2 7/8 22 </v>
        <stp/>
        <stp>EBOND_LDN|17259732</stp>
        <stp>DSPLY_NAME</stp>
        <stp>RMDS</stp>
        <stp/>
        <stp/>
        <tr r="AQ861" s="1"/>
      </tp>
      <tp t="s">
        <v>MUNRE 6 26 May 2</v>
        <stp/>
        <stp>EBOND_LDN|10339324</stp>
        <stp>DSPLY_NAME</stp>
        <stp>RMDS</stp>
        <stp/>
        <stp/>
        <tr r="AQ131" s="1"/>
      </tp>
      <tp t="s">
        <v>CAFP 1 3/4 22 Ma</v>
        <stp/>
        <stp>EBOND_LDN|17939354</stp>
        <stp>DSPLY_NAME</stp>
        <stp>RMDS</stp>
        <stp/>
        <stp/>
        <tr r="AQ427" s="1"/>
      </tp>
      <tp t="s">
        <v>BIMFP 2 7/8 14 O</v>
        <stp/>
        <stp>EBOND_LDN|19568171</stp>
        <stp>DSPLY_NAME</stp>
        <stp>RMDS</stp>
        <stp/>
        <stp/>
        <tr r="AQ165" s="1"/>
      </tp>
      <tp t="s">
        <v xml:space="preserve">DT 3 1/8 11 Apr </v>
        <stp/>
        <stp>EBOND_LDN|10368831</stp>
        <stp>DSPLY_NAME</stp>
        <stp>RMDS</stp>
        <stp/>
        <stp/>
        <tr r="AQ612" s="1"/>
      </tp>
      <tp t="s">
        <v>HNDA 1 7/8 04 Se</v>
        <stp/>
        <stp>EBOND_LDN|19078370</stp>
        <stp>DSPLY_NAME</stp>
        <stp>RMDS</stp>
        <stp/>
        <stp/>
        <tr r="AQ822" s="1"/>
      </tp>
      <tp t="s">
        <v xml:space="preserve">VW 1 1/2 15 Sep </v>
        <stp/>
        <stp>EBOND_LDN|14438804</stp>
        <stp>DSPLY_NAME</stp>
        <stp>RMDS</stp>
        <stp/>
        <stp/>
        <tr r="AQ883" s="1"/>
      </tp>
      <tp t="s">
        <v>NGGLN 1 3/4 20 F</v>
        <stp/>
        <stp>EBOND_LDN|16958462</stp>
        <stp>DSPLY_NAME</stp>
        <stp>RMDS</stp>
        <stp/>
        <stp/>
        <tr r="AQ299" s="1"/>
      </tp>
    </main>
    <main first="bloomberg.rtd">
      <tp t="s">
        <v>#N/A Real Time</v>
        <stp/>
        <stp>##V3_BDPV12</stp>
        <stp>US345397WF64 @CBKG Corp</stp>
        <stp>ask</stp>
        <stp>[AutoPrice 28.xlsm]front!R807C13</stp>
        <tr r="M807" s="1"/>
      </tp>
    </main>
    <main first="connect.rtdsub">
      <tp t="s">
        <v xml:space="preserve">TELEFO 2.242 27 </v>
        <stp/>
        <stp>EBOND_LDN|21239274</stp>
        <stp>DSPLY_NAME</stp>
        <stp>RMDS</stp>
        <stp/>
        <stp/>
        <tr r="AQ697" s="1"/>
      </tp>
      <tp t="s">
        <v xml:space="preserve">HTHROW 1 7/8 23 </v>
        <stp/>
        <stp>EBOND_LDN|21239284</stp>
        <stp>DSPLY_NAME</stp>
        <stp>RMDS</stp>
        <stp/>
        <stp/>
        <tr r="AQ497" s="1"/>
      </tp>
      <tp t="s">
        <v>FREGR 2 3/8 01 F</v>
        <stp/>
        <stp>EBOND_LDN|21059692</stp>
        <stp>DSPLY_NAME</stp>
        <stp>RMDS</stp>
        <stp/>
        <stp/>
        <tr r="AQ179" s="1"/>
      </tp>
      <tp t="s">
        <v>DUEGR 2 7/8 03 A</v>
        <stp/>
        <stp>EBOND_LDN|21162161</stp>
        <stp>DSPLY_NAME</stp>
        <stp>RMDS</stp>
        <stp/>
        <stp/>
        <tr r="AQ1077" s="1"/>
      </tp>
      <tp t="s">
        <v xml:space="preserve">ENELIM 3 5/8 17 </v>
        <stp/>
        <stp>EBOND_LDN|15701117</stp>
        <stp>DSPLY_NAME</stp>
        <stp>RMDS</stp>
        <stp/>
        <stp/>
        <tr r="AQ1147" s="1"/>
      </tp>
      <tp t="s">
        <v>#Stale</v>
        <stp/>
        <stp>EBOND_LDN|17961101</stp>
        <stp>DSPLY_NAME</stp>
        <stp>RMDS</stp>
        <stp/>
        <stp/>
        <tr r="AQ330" s="1"/>
      </tp>
      <tp t="s">
        <v xml:space="preserve">BAYNGR 1 7/8 25 </v>
        <stp/>
        <stp>EBOND_LDN|21073900</stp>
        <stp>DSPLY_NAME</stp>
        <stp>RMDS</stp>
        <stp/>
        <stp/>
        <tr r="AQ164" s="1"/>
      </tp>
      <tp t="s">
        <v>HEIGR 3 1/4 21 O</v>
        <stp/>
        <stp>EBOND_LDN|19740623</stp>
        <stp>DSPLY_NAME</stp>
        <stp>RMDS</stp>
        <stp/>
        <stp/>
        <tr r="AQ973" s="1"/>
      </tp>
      <tp t="s">
        <v>COFP 3.248 07 Ma</v>
        <stp/>
        <stp>EBOND_LDN|21113056</stp>
        <stp>DSPLY_NAME</stp>
        <stp>RMDS</stp>
        <stp/>
        <stp/>
        <tr r="AQ451" s="1"/>
      </tp>
      <tp t="s">
        <v>MCD 2 3/8 27 Nov</v>
        <stp/>
        <stp>EBOND_LDN|16100497</stp>
        <stp>DSPLY_NAME</stp>
        <stp>RMDS</stp>
        <stp/>
        <stp/>
        <tr r="AQ521" s="1"/>
      </tp>
      <tp t="s">
        <v>CNH 5 1/4 11 Mar</v>
        <stp/>
        <stp>EBOND_LDN|10200317</stp>
        <stp>DSPLY_NAME</stp>
        <stp>RMDS</stp>
        <stp/>
        <stp/>
        <tr r="AQ778" s="1"/>
      </tp>
      <tp t="s">
        <v xml:space="preserve">AEMSPA 4 1/2 28 </v>
        <stp/>
        <stp>EBOND_LDN|16160241</stp>
        <stp>DSPLY_NAME</stp>
        <stp>RMDS</stp>
        <stp/>
        <stp/>
        <tr r="AQ1139" s="1"/>
      </tp>
      <tp t="s">
        <v xml:space="preserve">WMT 2.55 08 Apr </v>
        <stp/>
        <stp>EBOND_LDN|21173540</stp>
        <stp>DSPLY_NAME</stp>
        <stp>RMDS</stp>
        <stp/>
        <stp/>
        <tr r="AQ593" s="1"/>
      </tp>
      <tp t="s">
        <v>MCFP 1 1/4 04 No</v>
        <stp/>
        <stp>EBOND_LDN|17730114</stp>
        <stp>DSPLY_NAME</stp>
        <stp>RMDS</stp>
        <stp/>
        <stp/>
        <tr r="AQ526" s="1"/>
      </tp>
      <tp t="s">
        <v>KPN 6 1/8 29 Mar</v>
        <stp/>
        <stp>EBOND_LDN|17230034</stp>
        <stp>DSPLY_NAME</stp>
        <stp>RMDS</stp>
        <stp/>
        <stp/>
        <tr r="AQ1245" s="1"/>
      </tp>
      <tp t="s">
        <v xml:space="preserve">DBHNGR 2 1/2 12 </v>
        <stp/>
        <stp>EBOND_LDN|19143133</stp>
        <stp>DSPLY_NAME</stp>
        <stp>RMDS</stp>
        <stp/>
        <stp/>
        <tr r="AQ469" s="1"/>
      </tp>
      <tp t="s">
        <v xml:space="preserve">PM 2 1/8 30 May </v>
        <stp/>
        <stp>EBOND_LDN|14233904</stp>
        <stp>DSPLY_NAME</stp>
        <stp>RMDS</stp>
        <stp/>
        <stp/>
        <tr r="AQ555" s="1"/>
      </tp>
      <tp t="s">
        <v>FIAT 6 3/4 14 Oc</v>
        <stp/>
        <stp>EBOND_LDN|18543553</stp>
        <stp>DSPLY_NAME</stp>
        <stp>RMDS</stp>
        <stp/>
        <stp/>
        <tr r="AQ819" s="1"/>
      </tp>
      <tp t="s">
        <v xml:space="preserve">SAMAFH 4 1/4 27 </v>
        <stp/>
        <stp>EBOND_LDN|13353312</stp>
        <stp>DSPLY_NAME</stp>
        <stp>RMDS</stp>
        <stp/>
        <stp/>
        <tr r="AQ75" s="1"/>
      </tp>
      <tp t="s">
        <v>TRNIM 4 1/8 17 F</v>
        <stp/>
        <stp>EBOND_LDN|13353102</stp>
        <stp>DSPLY_NAME</stp>
        <stp>RMDS</stp>
        <stp/>
        <stp/>
        <tr r="AQ1222" s="1"/>
      </tp>
      <tp t="s">
        <v>ABESM 3 3/4 20 J</v>
        <stp/>
        <stp>EBOND_LDN|18162011</stp>
        <stp>DSPLY_NAME</stp>
        <stp>RMDS</stp>
        <stp/>
        <stp/>
        <tr r="AQ1038" s="1"/>
      </tp>
      <tp t="s">
        <v>IAPLN 3 1/8 06 M</v>
        <stp/>
        <stp>EBOND_LDN|21121065</stp>
        <stp>DSPLY_NAME</stp>
        <stp>RMDS</stp>
        <stp/>
        <stp/>
        <tr r="AQ498" s="1"/>
      </tp>
      <tp t="s">
        <v>ALVGR 5 1/2 28 N</v>
        <stp/>
        <stp>EBOND_LDN|16132504</stp>
        <stp>DSPLY_NAME</stp>
        <stp>RMDS</stp>
        <stp/>
        <stp/>
        <tr r="AQ92" s="1"/>
      </tp>
      <tp t="s">
        <v>CCE 2 3/4 06 May</v>
        <stp/>
        <stp>EBOND_LDN|21221495</stp>
        <stp>DSPLY_NAME</stp>
        <stp>RMDS</stp>
        <stp/>
        <stp/>
        <tr r="AQ442" s="1"/>
      </tp>
      <tp t="s">
        <v>FNCIM 4 1/2 19 J</v>
        <stp/>
        <stp>EBOND_LDN|20201587</stp>
        <stp>DSPLY_NAME</stp>
        <stp>RMDS</stp>
        <stp/>
        <stp/>
        <tr r="AQ821" s="1"/>
      </tp>
      <tp t="s">
        <v xml:space="preserve">FGACAP 2 7/8 26 </v>
        <stp/>
        <stp>EBOND_LDN|21071720</stp>
        <stp>DSPLY_NAME</stp>
        <stp>RMDS</stp>
        <stp/>
        <stp/>
        <tr r="AQ808" s="1"/>
      </tp>
      <tp t="s">
        <v>ABIBB 2 1/4 24 S</v>
        <stp/>
        <stp>EBOND_LDN|19245113</stp>
        <stp>DSPLY_NAME</stp>
        <stp>RMDS</stp>
        <stp/>
        <stp/>
        <tr r="AQ376" s="1"/>
      </tp>
      <tp t="s">
        <v xml:space="preserve">TELEFO 3.987 23 </v>
        <stp/>
        <stp>EBOND_LDN|16535814</stp>
        <stp>DSPLY_NAME</stp>
        <stp>RMDS</stp>
        <stp/>
        <stp/>
        <tr r="AQ698" s="1"/>
      </tp>
      <tp t="s">
        <v>T 3 3/8 15 Mar 2</v>
        <stp/>
        <stp>EBOND_LDN|21266121</stp>
        <stp>DSPLY_NAME</stp>
        <stp>RMDS</stp>
        <stp/>
        <stp/>
        <tr r="AQ683" s="1"/>
      </tp>
      <tp t="s">
        <v xml:space="preserve">DT 3 1/4 17 Jan </v>
        <stp/>
        <stp>EBOND_LDN|16565761</stp>
        <stp>DSPLY_NAME</stp>
        <stp>RMDS</stp>
        <stp/>
        <stp/>
        <tr r="AQ623" s="1"/>
      </tp>
      <tp t="s">
        <v xml:space="preserve">GE 2 7/8 18 Jun </v>
        <stp/>
        <stp>EBOND_LDN|14435624</stp>
        <stp>DSPLY_NAME</stp>
        <stp>RMDS</stp>
        <stp/>
        <stp/>
        <tr r="AQ28" s="1"/>
      </tp>
      <tp t="s">
        <v xml:space="preserve">ASSGEN 2 7/8 14 </v>
        <stp/>
        <stp>EBOND_LDN|21056212</stp>
        <stp>DSPLY_NAME</stp>
        <stp>RMDS</stp>
        <stp/>
        <stp/>
        <tr r="AQ60" s="1"/>
      </tp>
      <tp t="s">
        <v>ORAFP 1 7/8 02 O</v>
        <stp/>
        <stp>EBOND_LDN|17435234</stp>
        <stp>DSPLY_NAME</stp>
        <stp>RMDS</stp>
        <stp/>
        <stp/>
        <tr r="AQ651" s="1"/>
      </tp>
      <tp t="s">
        <v xml:space="preserve">VW 2 1/8 19 Jan </v>
        <stp/>
        <stp>EBOND_LDN|12755402</stp>
        <stp>DSPLY_NAME</stp>
        <stp>RMDS</stp>
        <stp/>
        <stp/>
        <tr r="AQ880" s="1"/>
      </tp>
      <tp t="s">
        <v>KPN 4 1/4 01 Mar</v>
        <stp/>
        <stp>EBOND_LDN|13424825</stp>
        <stp>DSPLY_NAME</stp>
        <stp>RMDS</stp>
        <stp/>
        <stp/>
        <tr r="AQ636" s="1"/>
      </tp>
      <tp t="s">
        <v>CONGR 3 1/8 09 S</v>
        <stp/>
        <stp>EBOND_LDN|19134284</stp>
        <stp>DSPLY_NAME</stp>
        <stp>RMDS</stp>
        <stp/>
        <stp/>
        <tr r="AQ1068" s="1"/>
      </tp>
      <tp t="s">
        <v xml:space="preserve">TLSNSS 4 22 Mar </v>
        <stp/>
        <stp>EBOND_LDN|11764181</stp>
        <stp>DSPLY_NAME</stp>
        <stp>RMDS</stp>
        <stp/>
        <stp/>
        <tr r="AQ732" s="1"/>
      </tp>
      <tp t="s">
        <v>TOTAL 2 1/2 25 M</v>
        <stp/>
        <stp>EBOND_LDN|21147043</stp>
        <stp>DSPLY_NAME</stp>
        <stp>RMDS</stp>
        <stp/>
        <stp/>
        <tr r="AQ352" s="1"/>
      </tp>
      <tp t="s">
        <v>AMGN 4 3/8 05 De</v>
        <stp/>
        <stp>EBOND_LDN|12424195</stp>
        <stp>DSPLY_NAME</stp>
        <stp>RMDS</stp>
        <stp/>
        <stp/>
        <tr r="AQ155" s="1"/>
      </tp>
      <tp t="s">
        <v>OMVAV 2 5/8 27 S</v>
        <stp/>
        <stp>EBOND_LDN|15504107</stp>
        <stp>DSPLY_NAME</stp>
        <stp>RMDS</stp>
        <stp/>
        <stp/>
        <tr r="AQ305" s="1"/>
      </tp>
      <tp t="s">
        <v>EDF 3 7/8 18 Jan</v>
        <stp/>
        <stp>EBOND_LDN|12774690</stp>
        <stp>DSPLY_NAME</stp>
        <stp>RMDS</stp>
        <stp/>
        <stp/>
        <tr r="AQ247" s="1"/>
      </tp>
      <tp t="s">
        <v>MTXGR 3 21 Jun 2</v>
        <stp/>
        <stp>EBOND_LDN|14474190</stp>
        <stp>DSPLY_NAME</stp>
        <stp>RMDS</stp>
        <stp/>
        <stp/>
        <tr r="AQ1105" s="1"/>
      </tp>
      <tp t="s">
        <v>BMW 2 5/8 17 Jan</v>
        <stp/>
        <stp>EBOND_LDN|21057622</stp>
        <stp>DSPLY_NAME</stp>
        <stp>RMDS</stp>
        <stp/>
        <stp/>
        <tr r="AQ777" s="1"/>
      </tp>
      <tp t="s">
        <v>#N/A</v>
        <stp/>
        <stp>EBOND_LDN|18637994</stp>
        <stp>DSPLY_NAME</stp>
        <stp>RMDS</stp>
        <stp/>
        <stp/>
        <tr r="AQ1121" s="1"/>
      </tp>
      <tp t="s">
        <v>#N/A</v>
        <stp/>
        <stp>EBOND_LDN|10727215</stp>
        <stp>DSPLY_NAME</stp>
        <stp>RMDS</stp>
        <stp/>
        <stp/>
        <tr r="AQ24" s="1"/>
      </tp>
      <tp t="s">
        <v>DAIGR 2 07 Apr 2</v>
        <stp/>
        <stp>EBOND_LDN|19426385</stp>
        <stp>DSPLY_NAME</stp>
        <stp>RMDS</stp>
        <stp/>
        <stp/>
        <tr r="AQ792" s="1"/>
      </tp>
      <tp t="s">
        <v>LGFP 4 3/4 30 Se</v>
        <stp/>
        <stp>EBOND_LDN|19366441</stp>
        <stp>DSPLY_NAME</stp>
        <stp>RMDS</stp>
        <stp/>
        <stp/>
        <tr r="AQ989" s="1"/>
      </tp>
      <tp t="s">
        <v>#N/A</v>
        <stp/>
        <stp>EBOND_LDN|18636874</stp>
        <stp>DSPLY_NAME</stp>
        <stp>RMDS</stp>
        <stp/>
        <stp/>
        <tr r="AQ1123" s="1"/>
      </tp>
      <tp t="s">
        <v xml:space="preserve">TALANX 3 1/8 13 </v>
        <stp/>
        <stp>EBOND_LDN|16906657</stp>
        <stp>DSPLY_NAME</stp>
        <stp>RMDS</stp>
        <stp/>
        <stp/>
        <tr r="AQ76" s="1"/>
      </tp>
      <tp t="s">
        <v xml:space="preserve">VW 1 7/8 13 Oct </v>
        <stp/>
        <stp>EBOND_LDN|14746753</stp>
        <stp>DSPLY_NAME</stp>
        <stp>RMDS</stp>
        <stp/>
        <stp/>
        <tr r="AQ886" s="1"/>
      </tp>
      <tp t="s">
        <v xml:space="preserve">PM 1 7/8 03 Mar </v>
        <stp/>
        <stp>EBOND_LDN|21115756</stp>
        <stp>DSPLY_NAME</stp>
        <stp>RMDS</stp>
        <stp/>
        <stp/>
        <tr r="AQ557" s="1"/>
      </tp>
      <tp t="s">
        <v xml:space="preserve">BRITEL 1 1/8 10 </v>
        <stp/>
        <stp>EBOND_LDN|21265651</stp>
        <stp>DSPLY_NAME</stp>
        <stp>RMDS</stp>
        <stp/>
        <stp/>
        <tr r="AQ605" s="1"/>
      </tp>
    </main>
    <main first="bloomberg.rtd">
      <tp t="s">
        <v>07:01:03</v>
        <stp/>
        <stp>##V3_BDPV12</stp>
        <stp>FR0011949403 @bgn Corp</stp>
        <stp>LAST_UPDATE</stp>
        <stp>[AutoPrice 28.xlsm]front!R115C15</stp>
        <tr r="O115" s="1"/>
      </tp>
      <tp>
        <v>5.125</v>
        <stp/>
        <stp>##V3_BDPV12</stp>
        <stp>ES0324244005 Corp</stp>
        <stp>cpn</stp>
        <stp>[AutoPrice 28.xlsm]front!R71C5</stp>
        <tr r="E71" s="1"/>
      </tp>
      <tp t="s">
        <v>07:01:08</v>
        <stp/>
        <stp>##V3_BDPV12</stp>
        <stp>FR0010359687 @bgn Corp</stp>
        <stp>LAST_UPDATE</stp>
        <stp>[AutoPrice 28.xlsm]front!R137C15</stp>
        <tr r="O137" s="1"/>
      </tp>
      <tp>
        <v>6.125</v>
        <stp/>
        <stp>##V3_BDPV12</stp>
        <stp>XS0138717441 Corp</stp>
        <stp>cpn</stp>
        <stp>[AutoPrice 28.xlsm]front!R99C5</stp>
        <tr r="E99" s="1"/>
      </tp>
      <tp t="s">
        <v>07:01:03</v>
        <stp/>
        <stp>##V3_BDPV12</stp>
        <stp>FR0010409789 @bgn Corp</stp>
        <stp>LAST_UPDATE</stp>
        <stp>[AutoPrice 28.xlsm]front!R117C15</stp>
        <tr r="O117" s="1"/>
      </tp>
      <tp t="s">
        <v>07:01:35</v>
        <stp/>
        <stp>##V3_BDPV12</stp>
        <stp>FR0010709451 @bgn Corp</stp>
        <stp>LAST_UPDATE</stp>
        <stp>[AutoPrice 28.xlsm]front!R290C15</stp>
        <tr r="O290" s="1"/>
      </tp>
      <tp>
        <v>6</v>
        <stp/>
        <stp>##V3_BDPV12</stp>
        <stp>XS0911388675 Corp</stp>
        <stp>cpn</stp>
        <stp>[AutoPrice 28.xlsm]front!R82C5</stp>
        <tr r="E82" s="1"/>
      </tp>
      <tp t="s">
        <v>07:01:26</v>
        <stp/>
        <stp>##V3_BDPV12</stp>
        <stp>FR0011859396 @bgn Corp</stp>
        <stp>LAST_UPDATE</stp>
        <stp>[AutoPrice 28.xlsm]front!R398C15</stp>
        <tr r="O398" s="1"/>
      </tp>
      <tp t="s">
        <v>07:01:28</v>
        <stp/>
        <stp>##V3_BDPV12</stp>
        <stp>FR0011289222 @bgn Corp</stp>
        <stp>LAST_UPDATE</stp>
        <stp>[AutoPrice 28.xlsm]front!R283C15</stp>
        <tr r="O283" s="1"/>
      </tp>
      <tp t="s">
        <v>07:01:29</v>
        <stp/>
        <stp>##V3_BDPV12</stp>
        <stp>FR0011289230 @bgn Corp</stp>
        <stp>LAST_UPDATE</stp>
        <stp>[AutoPrice 28.xlsm]front!R291C15</stp>
        <tr r="O291" s="1"/>
      </tp>
      <tp>
        <v>4.625</v>
        <stp/>
        <stp>##V3_BDPV12</stp>
        <stp>XS0267166246 Corp</stp>
        <stp>cpn</stp>
        <stp>[AutoPrice 28.xlsm]front!R40C5</stp>
        <tr r="E40" s="1"/>
      </tp>
      <tp t="s">
        <v>07:01:23</v>
        <stp/>
        <stp>##V3_BDPV12</stp>
        <stp>FR0010709279 @bgn Corp</stp>
        <stp>LAST_UPDATE</stp>
        <stp>[AutoPrice 28.xlsm]front!R281C15</stp>
        <tr r="O281" s="1"/>
      </tp>
      <tp t="s">
        <v>07:00:44</v>
        <stp/>
        <stp>##V3_BDPV12</stp>
        <stp>FR0010499392 @bgn Corp</stp>
        <stp>LAST_UPDATE</stp>
        <stp>[AutoPrice 28.xlsm]front!R392C15</stp>
        <tr r="O392" s="1"/>
      </tp>
      <tp t="s">
        <v>07:01:27</v>
        <stp/>
        <stp>##V3_BDPV12</stp>
        <stp>FR0011439835 @bgn Corp</stp>
        <stp>LAST_UPDATE</stp>
        <stp>[AutoPrice 28.xlsm]front!R924C15</stp>
        <tr r="O924" s="1"/>
      </tp>
      <tp t="s">
        <v>07:01:17</v>
        <stp/>
        <stp>##V3_BDPV12</stp>
        <stp>FR0011439975 @bgn Corp</stp>
        <stp>LAST_UPDATE</stp>
        <stp>[AutoPrice 28.xlsm]front!R838C15</stp>
        <tr r="O838" s="1"/>
      </tp>
      <tp>
        <v>5.5</v>
        <stp/>
        <stp>##V3_BDPV12</stp>
        <stp>XS0491211644 Corp</stp>
        <stp>cpn</stp>
        <stp>[AutoPrice 28.xlsm]front!R42C5</stp>
        <tr r="E42" s="1"/>
      </tp>
      <tp>
        <v>5.3170000000000002</v>
        <stp/>
        <stp>##V3_BDPV12</stp>
        <stp>XS0256975458 Corp</stp>
        <stp>cpn</stp>
        <stp>[AutoPrice 28.xlsm]front!R97C5</stp>
        <tr r="E97" s="1"/>
      </tp>
      <tp t="s">
        <v>07:01:27</v>
        <stp/>
        <stp>##V3_BDPV12</stp>
        <stp>FR0011769090 @bgn Corp</stp>
        <stp>LAST_UPDATE</stp>
        <stp>[AutoPrice 28.xlsm]front!R866C15</stp>
        <tr r="O866" s="1"/>
      </tp>
      <tp>
        <v>1</v>
        <stp/>
        <stp>##V3_BDPV12</stp>
        <stp>XS0925519380 Corp</stp>
        <stp>cpn</stp>
        <stp>[AutoPrice 28.xlsm]front!R23C5</stp>
        <tr r="E23" s="1"/>
      </tp>
      <tp>
        <v>6.5</v>
        <stp/>
        <stp>##V3_BDPV12</stp>
        <stp>XS0423888667 Corp</stp>
        <stp>cpn</stp>
        <stp>[AutoPrice 28.xlsm]front!R80C5</stp>
        <tr r="E80" s="1"/>
      </tp>
      <tp t="s">
        <v>07:01:14</v>
        <stp/>
        <stp>##V3_BDPV12</stp>
        <stp>FR0010809236 @bgn Corp</stp>
        <stp>LAST_UPDATE</stp>
        <stp>[AutoPrice 28.xlsm]front!R844C15</stp>
        <tr r="O844" s="1"/>
      </tp>
      <tp t="s">
        <v>18/06/2019</v>
        <stp/>
        <stp>##V3_BDPV12</stp>
        <stp>XS0794230507 Corp</stp>
        <stp>maturity</stp>
        <stp>[AutoPrice 28.xlsm]front!R28C6</stp>
        <tr r="F28" s="1"/>
      </tp>
      <tp t="s">
        <v>14/11/2036</v>
        <stp/>
        <stp>##V3_BDPV12</stp>
        <stp>XS0138717441 Corp</stp>
        <stp>maturity</stp>
        <stp>[AutoPrice 28.xlsm]front!R99C6</stp>
        <tr r="F99" s="1"/>
      </tp>
      <tp t="s">
        <v>ALVGR</v>
        <stp/>
        <stp>##V3_BDPV12</stp>
        <stp>DE000A1HG1K6 Corp</stp>
        <stp>ticker</stp>
        <stp>[AutoPrice 28.xlsm]front!R54C4</stp>
        <tr r="D54" s="1"/>
      </tp>
      <tp t="s">
        <v>23/01/2015</v>
        <stp/>
        <stp>##V3_BDPV12</stp>
        <stp>XS0434882014 Corp</stp>
        <stp>maturity</stp>
        <stp>[AutoPrice 28.xlsm]front!R63C6</stp>
        <tr r="F63" s="1"/>
      </tp>
    </main>
    <main first="connect.rtdsub">
      <tp t="s">
        <v>6171485=EXT</v>
        <stp/>
        <stp>DDS_BONDS|6171485=EXT</stp>
        <stp>3</stp>
        <stp>RMDS</stp>
        <stp/>
        <stp/>
        <tr r="AI1033" s="1"/>
      </tp>
      <tp t="s">
        <v>2862014=EXT</v>
        <stp/>
        <stp>DDS_BONDS|2862014=EXT</stp>
        <stp>3</stp>
        <stp>RMDS</stp>
        <stp/>
        <stp/>
        <tr r="AI79" s="1"/>
      </tp>
      <tp t="s">
        <v>8965505=EXT</v>
        <stp/>
        <stp>DDS_BONDS|8965505=EXT</stp>
        <stp>3</stp>
        <stp>RMDS</stp>
        <stp/>
        <stp/>
        <tr r="AI1195" s="1"/>
      </tp>
      <tp t="s">
        <v>7857216=EXT</v>
        <stp/>
        <stp>DDS_BONDS|7857216=EXT</stp>
        <stp>3</stp>
        <stp>RMDS</stp>
        <stp/>
        <stp/>
        <tr r="AI239" s="1"/>
      </tp>
      <tp t="s">
        <v>6108381=EXT</v>
        <stp/>
        <stp>DDS_BONDS|6108381=EXT</stp>
        <stp>3</stp>
        <stp>RMDS</stp>
        <stp/>
        <stp/>
        <tr r="AI368" s="1"/>
      </tp>
      <tp t="s">
        <v>4933902=EXT</v>
        <stp/>
        <stp>DDS_BONDS|4933902=EXT</stp>
        <stp>3</stp>
        <stp>RMDS</stp>
        <stp/>
        <stp/>
        <tr r="AI1016" s="1"/>
      </tp>
      <tp t="s">
        <v>6964700=EXT</v>
        <stp/>
        <stp>DDS_BONDS|6964700=EXT</stp>
        <stp>3</stp>
        <stp>RMDS</stp>
        <stp/>
        <stp/>
        <tr r="AI906" s="1"/>
      </tp>
      <tp t="s">
        <v>6816617=EXT</v>
        <stp/>
        <stp>DDS_BONDS|6816617=EXT</stp>
        <stp>3</stp>
        <stp>RMDS</stp>
        <stp/>
        <stp/>
        <tr r="AI38" s="1"/>
      </tp>
      <tp t="s">
        <v>7913307=EXT</v>
        <stp/>
        <stp>DDS_BONDS|7913307=EXT</stp>
        <stp>3</stp>
        <stp>RMDS</stp>
        <stp/>
        <stp/>
        <tr r="AI884" s="1"/>
      </tp>
      <tp t="s">
        <v>3935204=EXT</v>
        <stp/>
        <stp>DDS_BONDS|3935204=EXT</stp>
        <stp>3</stp>
        <stp>RMDS</stp>
        <stp/>
        <stp/>
        <tr r="AI629" s="1"/>
      </tp>
      <tp t="s">
        <v>7826815=EXT</v>
        <stp/>
        <stp>DDS_BONDS|7826815=EXT</stp>
        <stp>3</stp>
        <stp>RMDS</stp>
        <stp/>
        <stp/>
        <tr r="AI268" s="1"/>
      </tp>
      <tp t="s">
        <v>9054391=EXT</v>
        <stp/>
        <stp>DDS_BONDS|9054391=EXT</stp>
        <stp>3</stp>
        <stp>RMDS</stp>
        <stp/>
        <stp/>
        <tr r="AI984" s="1"/>
      </tp>
      <tp t="s">
        <v>2038496=EXT</v>
        <stp/>
        <stp>DDS_BONDS|2038496=EXT</stp>
        <stp>3</stp>
        <stp>RMDS</stp>
        <stp/>
        <stp/>
        <tr r="AI125" s="1"/>
      </tp>
      <tp t="s">
        <v>3954400=EXT</v>
        <stp/>
        <stp>DDS_BONDS|3954400=EXT</stp>
        <stp>3</stp>
        <stp>RMDS</stp>
        <stp/>
        <stp/>
        <tr r="AI1264" s="1"/>
      </tp>
      <tp t="s">
        <v>8075792=EXT</v>
        <stp/>
        <stp>DDS_BONDS|8075792=EXT</stp>
        <stp>3</stp>
        <stp>RMDS</stp>
        <stp/>
        <stp/>
        <tr r="AI937" s="1"/>
      </tp>
      <tp t="s">
        <v>8177282=EXT</v>
        <stp/>
        <stp>DDS_BONDS|8177282=EXT</stp>
        <stp>3</stp>
        <stp>RMDS</stp>
        <stp/>
        <stp/>
        <tr r="AI206" s="1"/>
      </tp>
      <tp t="s">
        <v>3887113=EXT</v>
        <stp/>
        <stp>DDS_BONDS|3887113=EXT</stp>
        <stp>3</stp>
        <stp>RMDS</stp>
        <stp/>
        <stp/>
        <tr r="AI185" s="1"/>
      </tp>
      <tp t="s">
        <v>5987500=EXT</v>
        <stp/>
        <stp>DDS_BONDS|5987500=EXT</stp>
        <stp>3</stp>
        <stp>RMDS</stp>
        <stp/>
        <stp/>
        <tr r="AI589" s="1"/>
      </tp>
      <tp t="s">
        <v>7118888=EXT</v>
        <stp/>
        <stp>DDS_BONDS|7118888=EXT</stp>
        <stp>3</stp>
        <stp>RMDS</stp>
        <stp/>
        <stp/>
        <tr r="AI675" s="1"/>
      </tp>
      <tp t="s">
        <v>7072499=EXT</v>
        <stp/>
        <stp>DDS_BONDS|7072499=EXT</stp>
        <stp>3</stp>
        <stp>RMDS</stp>
        <stp/>
        <stp/>
        <tr r="AI954" s="1"/>
      </tp>
      <tp t="s">
        <v>9981407=EXT</v>
        <stp/>
        <stp>DDS_BONDS|9981407=EXT</stp>
        <stp>3</stp>
        <stp>RMDS</stp>
        <stp/>
        <stp/>
        <tr r="AI1025" s="1"/>
      </tp>
      <tp t="s">
        <v>2146389=EXT</v>
        <stp/>
        <stp>DDS_BONDS|2146389=EXT</stp>
        <stp>3</stp>
        <stp>RMDS</stp>
        <stp/>
        <stp/>
        <tr r="AI254" s="1"/>
      </tp>
      <tp t="s">
        <v>3141889=EXT</v>
        <stp/>
        <stp>DDS_BONDS|3141889=EXT</stp>
        <stp>3</stp>
        <stp>RMDS</stp>
        <stp/>
        <stp/>
        <tr r="AI1204" s="1"/>
      </tp>
      <tp t="s">
        <v>7052198=EXT</v>
        <stp/>
        <stp>DDS_BONDS|7052198=EXT</stp>
        <stp>3</stp>
        <stp>RMDS</stp>
        <stp/>
        <stp/>
        <tr r="AI759" s="1"/>
      </tp>
    </main>
    <main first="bloomberg.rtd">
      <tp t="s">
        <v>FIXED</v>
        <stp/>
        <stp>##V3_BDPV12</stp>
        <stp>DE000A0DLU69 Corp</stp>
        <stp>cpn typ</stp>
        <stp>[AutoPrice 28.xlsm]front!R274C5</stp>
        <tr r="E274" s="1"/>
      </tp>
      <tp t="s">
        <v>29/03/2018</v>
        <stp/>
        <stp>##V3_BDPV12</stp>
        <stp>XS0166179381 Corp</stp>
        <stp>maturity</stp>
        <stp>[AutoPrice 28.xlsm]front!R615C6</stp>
        <tr r="F615" s="1"/>
      </tp>
      <tp t="s">
        <v>12/05/2016</v>
        <stp/>
        <stp>##V3_BDPV12</stp>
        <stp>XS0362329517 Corp</stp>
        <stp>maturity</stp>
        <stp>[AutoPrice 28.xlsm]front!R754C6</stp>
        <tr r="F754" s="1"/>
      </tp>
      <tp t="s">
        <v>PERP/CALL</v>
        <stp/>
        <stp>##V3_BDPV12</stp>
        <stp>XS0323922376 Corp</stp>
        <stp>mty_typ</stp>
        <stp>[AutoPrice 28.xlsm]front!R111C6</stp>
        <tr r="F111" s="1"/>
      </tp>
      <tp t="s">
        <v>AT MATURITY</v>
        <stp/>
        <stp>##V3_BDPV12</stp>
        <stp>XS0301954771 Corp</stp>
        <stp>mty_typ</stp>
        <stp>[AutoPrice 28.xlsm]front!R701C6</stp>
        <tr r="F701" s="1"/>
      </tp>
      <tp t="s">
        <v>21/02/2018</v>
        <stp/>
        <stp>##V3_BDPV12</stp>
        <stp>XS0593606550 Corp</stp>
        <stp>maturity</stp>
        <stp>[AutoPrice 28.xlsm]front!R337C6</stp>
        <tr r="F337" s="1"/>
      </tp>
      <tp t="s">
        <v>AT MATURITY</v>
        <stp/>
        <stp>##V3_BDPV12</stp>
        <stp>XS0366202694 Corp</stp>
        <stp>mty_typ</stp>
        <stp>[AutoPrice 28.xlsm]front!R954C6</stp>
        <tr r="F954" s="1"/>
      </tp>
      <tp t="s">
        <v>FIXED</v>
        <stp/>
        <stp>##V3_BDPV12</stp>
        <stp>FR0011121631 Corp</stp>
        <stp>cpn typ</stp>
        <stp>[AutoPrice 28.xlsm]front!R413C5</stp>
        <tr r="E413" s="1"/>
      </tp>
      <tp t="s">
        <v>FIXED</v>
        <stp/>
        <stp>##V3_BDPV12</stp>
        <stp>XS0847580353 Corp</stp>
        <stp>cpn typ</stp>
        <stp>[AutoPrice 28.xlsm]front!R621C5</stp>
        <tr r="E621" s="1"/>
      </tp>
      <tp t="s">
        <v>FIXED</v>
        <stp/>
        <stp>##V3_BDPV12</stp>
        <stp>XS0428147093 Corp</stp>
        <stp>cpn typ</stp>
        <stp>[AutoPrice 28.xlsm]front!R309C5</stp>
        <tr r="E309" s="1"/>
      </tp>
      <tp t="s">
        <v>PERP/CALL</v>
        <stp/>
        <stp>##V3_BDPV12</stp>
        <stp>BE6213104605 Corp</stp>
        <stp>mty_typ</stp>
        <stp>[AutoPrice 28.xlsm]front!R218C6</stp>
        <tr r="F218" s="1"/>
      </tp>
      <tp t="s">
        <v>AT MATURITY</v>
        <stp/>
        <stp>##V3_BDPV12</stp>
        <stp>FR0000471930 Corp</stp>
        <stp>mty_typ</stp>
        <stp>[AutoPrice 28.xlsm]front!R658C6</stp>
        <tr r="F658" s="1"/>
      </tp>
      <tp t="s">
        <v>FIXED</v>
        <stp/>
        <stp>##V3_BDPV12</stp>
        <stp>XS1048529041 Corp</stp>
        <stp>cpn typ</stp>
        <stp>[AutoPrice 28.xlsm]front!R311C5</stp>
        <tr r="E311" s="1"/>
      </tp>
      <tp t="s">
        <v>12/09/2023</v>
        <stp/>
        <stp>##V3_BDPV12</stp>
        <stp>XS0969368934 Corp</stp>
        <stp>maturity</stp>
        <stp>[AutoPrice 28.xlsm]front!R469C6</stp>
        <tr r="F469" s="1"/>
      </tp>
      <tp t="s">
        <v>15/09/2014</v>
        <stp/>
        <stp>##V3_BDPV12</stp>
        <stp>XS0387846925 Corp</stp>
        <stp>maturity</stp>
        <stp>[AutoPrice 28.xlsm]front!R500C6</stp>
        <tr r="F500" s="1"/>
      </tp>
      <tp t="s">
        <v>VARIABLE</v>
        <stp/>
        <stp>##V3_BDPV12</stp>
        <stp>FR0011033851 Corp</stp>
        <stp>cpn typ</stp>
        <stp>[AutoPrice 28.xlsm]front!R114C5</stp>
        <tr r="E114" s="1"/>
      </tp>
      <tp t="s">
        <v>VARIABLE</v>
        <stp/>
        <stp>##V3_BDPV12</stp>
        <stp>XS0260057285 Corp</stp>
        <stp>cpn typ</stp>
        <stp>[AutoPrice 28.xlsm]front!R109C5</stp>
        <tr r="E109" s="1"/>
      </tp>
      <tp t="s">
        <v>FIXED</v>
        <stp/>
        <stp>##V3_BDPV12</stp>
        <stp>XS0187202303 Corp</stp>
        <stp>cpn typ</stp>
        <stp>[AutoPrice 28.xlsm]front!R353C5</stp>
        <tr r="E353" s="1"/>
      </tp>
      <tp t="s">
        <v>AT MATURITY</v>
        <stp/>
        <stp>##V3_BDPV12</stp>
        <stp>FR0010809236 Corp</stp>
        <stp>mty_typ</stp>
        <stp>[AutoPrice 28.xlsm]front!R844C6</stp>
        <tr r="F844" s="1"/>
      </tp>
      <tp t="s">
        <v>FLOATING</v>
        <stp/>
        <stp>##V3_BDPV12</stp>
        <stp>XS0304458564 Corp</stp>
        <stp>cpn typ</stp>
        <stp>[AutoPrice 28.xlsm]front!R743C5</stp>
        <tr r="E743" s="1"/>
      </tp>
      <tp t="s">
        <v>17/04/2015</v>
        <stp/>
        <stp>##V3_BDPV12</stp>
        <stp>XS0358158052 Corp</stp>
        <stp>maturity</stp>
        <stp>[AutoPrice 28.xlsm]front!R906C6</stp>
        <tr r="F906" s="1"/>
      </tp>
      <tp t="s">
        <v>29/03/2021</v>
        <stp/>
        <stp>##V3_BDPV12</stp>
        <stp>XS1048519596 Corp</stp>
        <stp>maturity</stp>
        <stp>[AutoPrice 28.xlsm]front!R865C6</stp>
        <tr r="F865" s="1"/>
      </tp>
      <tp t="s">
        <v>24/03/2026</v>
        <stp/>
        <stp>##V3_BDPV12</stp>
        <stp>XS1048529041 Corp</stp>
        <stp>maturity</stp>
        <stp>[AutoPrice 28.xlsm]front!R311C6</stp>
        <tr r="F311" s="1"/>
      </tp>
      <tp t="s">
        <v>AT MATURITY</v>
        <stp/>
        <stp>##V3_BDPV12</stp>
        <stp>XS0451641285 Corp</stp>
        <stp>mty_typ</stp>
        <stp>[AutoPrice 28.xlsm]front!R811C6</stp>
        <tr r="F811" s="1"/>
      </tp>
      <tp t="s">
        <v>29/11/2018</v>
        <stp/>
        <stp>##V3_BDPV12</stp>
        <stp>XS0787785715 Corp</stp>
        <stp>maturity</stp>
        <stp>[AutoPrice 28.xlsm]front!R938C6</stp>
        <tr r="F938" s="1"/>
      </tp>
      <tp t="s">
        <v>AT MATURITY</v>
        <stp/>
        <stp>##V3_BDPV12</stp>
        <stp>XS0191154961 Corp</stp>
        <stp>mty_typ</stp>
        <stp>[AutoPrice 28.xlsm]front!R358C6</stp>
        <tr r="F358" s="1"/>
      </tp>
      <tp t="s">
        <v>FIXED</v>
        <stp/>
        <stp>##V3_BDPV12</stp>
        <stp>FR0010245555 Corp</stp>
        <stp>cpn typ</stp>
        <stp>[AutoPrice 28.xlsm]front!R646C5</stp>
        <tr r="E646" s="1"/>
      </tp>
      <tp t="s">
        <v>FIXED</v>
        <stp/>
        <stp>##V3_BDPV12</stp>
        <stp>XS0311212723 Corp</stp>
        <stp>cpn typ</stp>
        <stp>[AutoPrice 28.xlsm]front!R461C5</stp>
        <tr r="E461" s="1"/>
      </tp>
      <tp t="s">
        <v>FIXED</v>
        <stp/>
        <stp>##V3_BDPV12</stp>
        <stp>XS0563306314 Corp</stp>
        <stp>cpn typ</stp>
        <stp>[AutoPrice 28.xlsm]front!R653C5</stp>
        <tr r="E653" s="1"/>
      </tp>
      <tp t="s">
        <v>AT MATURITY</v>
        <stp/>
        <stp>##V3_BDPV12</stp>
        <stp>FR0011560333 Corp</stp>
        <stp>mty_typ</stp>
        <stp>[AutoPrice 28.xlsm]front!R209C6</stp>
        <tr r="F209" s="1"/>
      </tp>
      <tp t="s">
        <v>FIXED</v>
        <stp/>
        <stp>##V3_BDPV12</stp>
        <stp>XS0857214968 Corp</stp>
        <stp>cpn typ</stp>
        <stp>[AutoPrice 28.xlsm]front!R955C5</stp>
        <tr r="E955" s="1"/>
      </tp>
      <tp t="s">
        <v>FIXED</v>
        <stp/>
        <stp>##V3_BDPV12</stp>
        <stp>XS0643300717 Corp</stp>
        <stp>cpn typ</stp>
        <stp>[AutoPrice 28.xlsm]front!R843C5</stp>
        <tr r="E843" s="1"/>
      </tp>
      <tp t="s">
        <v>AT MATURITY</v>
        <stp/>
        <stp>##V3_BDPV12</stp>
        <stp>FR0011441831 Corp</stp>
        <stp>mty_typ</stp>
        <stp>[AutoPrice 28.xlsm]front!R568C6</stp>
        <tr r="F568" s="1"/>
      </tp>
      <tp t="s">
        <v>FIXED</v>
        <stp/>
        <stp>##V3_BDPV12</stp>
        <stp>XS0500128326 Corp</stp>
        <stp>cpn typ</stp>
        <stp>[AutoPrice 28.xlsm]front!R662C5</stp>
        <tr r="E662" s="1"/>
      </tp>
      <tp t="s">
        <v>08/09/2015</v>
        <stp/>
        <stp>##V3_BDPV12</stp>
        <stp>XS0385754733 Corp</stp>
        <stp>maturity</stp>
        <stp>[AutoPrice 28.xlsm]front!R267C6</stp>
        <tr r="F267" s="1"/>
      </tp>
      <tp t="s">
        <v>PERP/CALL</v>
        <stp/>
        <stp>##V3_BDPV12</stp>
        <stp>XS0235535035 Corp</stp>
        <stp>mty_typ</stp>
        <stp>[AutoPrice 28.xlsm]front!R139C6</stp>
        <tr r="F139" s="1"/>
      </tp>
      <tp t="s">
        <v>AT MATURITY</v>
        <stp/>
        <stp>##V3_BDPV12</stp>
        <stp>XS0482656005 Corp</stp>
        <stp>mty_typ</stp>
        <stp>[AutoPrice 28.xlsm]front!R879C6</stp>
        <tr r="F879" s="1"/>
      </tp>
      <tp t="s">
        <v>26/02/2021</v>
        <stp/>
        <stp>##V3_BDPV12</stp>
        <stp>XS1040508167 Corp</stp>
        <stp>maturity</stp>
        <stp>[AutoPrice 28.xlsm]front!R505C6</stp>
        <tr r="F505" s="1"/>
      </tp>
      <tp t="s">
        <v>FIXED</v>
        <stp/>
        <stp>##V3_BDPV12</stp>
        <stp>FR0000487258 Corp</stp>
        <stp>cpn typ</stp>
        <stp>[AutoPrice 28.xlsm]front!R240C5</stp>
        <tr r="E240" s="1"/>
      </tp>
      <tp t="s">
        <v>AT MATURITY</v>
        <stp/>
        <stp>##V3_BDPV12</stp>
        <stp>XS0551845265 Corp</stp>
        <stp>mty_typ</stp>
        <stp>[AutoPrice 28.xlsm]front!R851C6</stp>
        <tr r="F851" s="1"/>
      </tp>
      <tp t="s">
        <v>FIXED</v>
        <stp/>
        <stp>##V3_BDPV12</stp>
        <stp>XS0454773713 Corp</stp>
        <stp>cpn typ</stp>
        <stp>[AutoPrice 28.xlsm]front!R637C5</stp>
        <tr r="E637" s="1"/>
      </tp>
      <tp t="s">
        <v>FIXED</v>
        <stp/>
        <stp>##V3_BDPV12</stp>
        <stp>XS0975113498 Corp</stp>
        <stp>cpn typ</stp>
        <stp>[AutoPrice 28.xlsm]front!R989C5</stp>
        <tr r="E989" s="1"/>
      </tp>
      <tp t="s">
        <v>AT MATURITY</v>
        <stp/>
        <stp>##V3_BDPV12</stp>
        <stp>FR0011052661 Corp</stp>
        <stp>mty_typ</stp>
        <stp>[AutoPrice 28.xlsm]front!R449C6</stp>
        <tr r="F449" s="1"/>
      </tp>
      <tp t="s">
        <v>VARIABLE</v>
        <stp/>
        <stp>##V3_BDPV12</stp>
        <stp>XS0851688860 Corp</stp>
        <stp>cpn typ</stp>
        <stp>[AutoPrice 28.xlsm]front!R121C5</stp>
        <tr r="E121" s="1"/>
      </tp>
      <tp>
        <v>2.9217960923716646</v>
        <stp/>
        <stp>##V3_BDPV12</stp>
        <stp>DE000A1MA9V5 @bgn  Corp</stp>
        <stp>risk_mid</stp>
        <stp>[AutoPrice 28.xlsm]front!R787C36</stp>
        <tr r="AJ787" s="1"/>
      </tp>
      <tp t="s">
        <v>AT MATURITY</v>
        <stp/>
        <stp>##V3_BDPV12</stp>
        <stp>XS0438813536 Corp</stp>
        <stp>mty_typ</stp>
        <stp>[AutoPrice 28.xlsm]front!R514C6</stp>
        <tr r="F514" s="1"/>
      </tp>
      <tp t="s">
        <v>29/06/3005</v>
        <stp/>
        <stp>##V3_BDPV12</stp>
        <stp>XS0223249003 Corp</stp>
        <stp>maturity</stp>
        <stp>[AutoPrice 28.xlsm]front!R237C6</stp>
        <tr r="F237" s="1"/>
      </tp>
      <tp t="s">
        <v>04/04/2016</v>
        <stp/>
        <stp>##V3_BDPV12</stp>
        <stp>XS0421249235 Corp</stp>
        <stp>maturity</stp>
        <stp>[AutoPrice 28.xlsm]front!R937C6</stp>
        <tr r="F937" s="1"/>
      </tp>
      <tp t="s">
        <v>29/01/2019</v>
        <stp/>
        <stp>##V3_BDPV12</stp>
        <stp>XS0184373925 Corp</stp>
        <stp>maturity</stp>
        <stp>[AutoPrice 28.xlsm]front!R711C6</stp>
        <tr r="F711" s="1"/>
      </tp>
      <tp t="s">
        <v>AT MATURITY</v>
        <stp/>
        <stp>##V3_BDPV12</stp>
        <stp>XS0693940511 Corp</stp>
        <stp>mty_typ</stp>
        <stp>[AutoPrice 28.xlsm]front!R707C6</stp>
        <tr r="F707" s="1"/>
      </tp>
      <tp t="s">
        <v>AT MATURITY</v>
        <stp/>
        <stp>##V3_BDPV12</stp>
        <stp>XS0297699588 Corp</stp>
        <stp>mty_typ</stp>
        <stp>[AutoPrice 28.xlsm]front!R991C6</stp>
        <tr r="F991" s="1"/>
      </tp>
      <tp t="s">
        <v>FIXED</v>
        <stp/>
        <stp>##V3_BDPV12</stp>
        <stp>FR0011535764 Corp</stp>
        <stp>cpn typ</stp>
        <stp>[AutoPrice 28.xlsm]front!R512C5</stp>
        <tr r="E512" s="1"/>
      </tp>
      <tp t="s">
        <v>VARIABLE</v>
        <stp/>
        <stp>##V3_BDPV12</stp>
        <stp>XS0221011454 Corp</stp>
        <stp>cpn typ</stp>
        <stp>[AutoPrice 28.xlsm]front!R124C5</stp>
        <tr r="E124" s="1"/>
      </tp>
      <tp t="s">
        <v>FIXED</v>
        <stp/>
        <stp>##V3_BDPV12</stp>
        <stp>XS0972165848 Corp</stp>
        <stp>cpn typ</stp>
        <stp>[AutoPrice 28.xlsm]front!R664C5</stp>
        <tr r="E664" s="1"/>
      </tp>
      <tp t="s">
        <v>AT MATURITY</v>
        <stp/>
        <stp>##V3_BDPV12</stp>
        <stp>XS0230663196 Corp</stp>
        <stp>mty_typ</stp>
        <stp>[AutoPrice 28.xlsm]front!R590C6</stp>
        <tr r="F590" s="1"/>
      </tp>
      <tp t="s">
        <v>04/05/2020</v>
        <stp/>
        <stp>##V3_BDPV12</stp>
        <stp>XS0925668625 Corp</stp>
        <stp>maturity</stp>
        <stp>[AutoPrice 28.xlsm]front!R538C6</stp>
        <tr r="F538" s="1"/>
      </tp>
      <tp t="s">
        <v>15/12/2020</v>
        <stp/>
        <stp>##V3_BDPV12</stp>
        <stp>XS0122028904 Corp</stp>
        <stp>maturity</stp>
        <stp>[AutoPrice 28.xlsm]front!R105C6</stp>
        <tr r="F105" s="1"/>
      </tp>
      <tp t="s">
        <v>AT MATURITY</v>
        <stp/>
        <stp>##V3_BDPV12</stp>
        <stp>XS0235117891 Corp</stp>
        <stp>mty_typ</stp>
        <stp>[AutoPrice 28.xlsm]front!R947C6</stp>
        <tr r="F947" s="1"/>
      </tp>
      <tp t="s">
        <v>AT MATURITY</v>
        <stp/>
        <stp>##V3_BDPV12</stp>
        <stp>XS0699330097 Corp</stp>
        <stp>mty_typ</stp>
        <stp>[AutoPrice 28.xlsm]front!R275C6</stp>
        <tr r="F275" s="1"/>
      </tp>
      <tp t="s">
        <v>FIXED</v>
        <stp/>
        <stp>##V3_BDPV12</stp>
        <stp>XS0967299016 Corp</stp>
        <stp>cpn typ</stp>
        <stp>[AutoPrice 28.xlsm]front!R822C5</stp>
        <tr r="E822" s="1"/>
      </tp>
      <tp t="s">
        <v>AT MATURITY</v>
        <stp/>
        <stp>##V3_BDPV12</stp>
        <stp>FR0010962134 Corp</stp>
        <stp>mty_typ</stp>
        <stp>[AutoPrice 28.xlsm]front!R395C6</stp>
        <tr r="F395" s="1"/>
      </tp>
      <tp t="s">
        <v>AT MATURITY</v>
        <stp/>
        <stp>##V3_BDPV12</stp>
        <stp>XS1004551294 Corp</stp>
        <stp>mty_typ</stp>
        <stp>[AutoPrice 28.xlsm]front!R522C6</stp>
        <tr r="F522" s="1"/>
      </tp>
      <tp t="s">
        <v>AT MATURITY</v>
        <stp/>
        <stp>##V3_BDPV12</stp>
        <stp>XS0162990229 Corp</stp>
        <stp>mty_typ</stp>
        <stp>[AutoPrice 28.xlsm]front!R254C6</stp>
        <tr r="F254" s="1"/>
      </tp>
      <tp t="s">
        <v>06/11/2020</v>
        <stp/>
        <stp>##V3_BDPV12</stp>
        <stp>XS0991090175 Corp</stp>
        <stp>maturity</stp>
        <stp>[AutoPrice 28.xlsm]front!R627C6</stp>
        <tr r="F627" s="1"/>
      </tp>
      <tp t="s">
        <v>06/12/2021</v>
        <stp/>
        <stp>##V3_BDPV12</stp>
        <stp>XS1001749107 Corp</stp>
        <stp>maturity</stp>
        <stp>[AutoPrice 28.xlsm]front!R641C6</stp>
        <tr r="F641" s="1"/>
      </tp>
      <tp t="s">
        <v>AT MATURITY</v>
        <stp/>
        <stp>##V3_BDPV12</stp>
        <stp>XS0909788290 Corp</stp>
        <stp>mty_typ</stp>
        <stp>[AutoPrice 28.xlsm]front!R901C6</stp>
        <tr r="F901" s="1"/>
      </tp>
      <tp t="s">
        <v>AT MATURITY</v>
        <stp/>
        <stp>##V3_BDPV12</stp>
        <stp>XS0478803355 Corp</stp>
        <stp>mty_typ</stp>
        <stp>[AutoPrice 28.xlsm]front!R972C6</stp>
        <tr r="F972" s="1"/>
      </tp>
      <tp t="s">
        <v>25/01/2021</v>
        <stp/>
        <stp>##V3_BDPV12</stp>
        <stp>XS0409749206 Corp</stp>
        <stp>maturity</stp>
        <stp>[AutoPrice 28.xlsm]front!R244C6</stp>
        <tr r="F244" s="1"/>
      </tp>
      <tp t="s">
        <v>AT MATURITY</v>
        <stp/>
        <stp>##V3_BDPV12</stp>
        <stp>XS0953215349 Corp</stp>
        <stp>mty_typ</stp>
        <stp>[AutoPrice 28.xlsm]front!R819C6</stp>
        <tr r="F819" s="1"/>
      </tp>
      <tp t="s">
        <v>FIXED</v>
        <stp/>
        <stp>##V3_BDPV12</stp>
        <stp>XS0247659542 Corp</stp>
        <stp>cpn typ</stp>
        <stp>[AutoPrice 28.xlsm]front!R673C5</stp>
        <tr r="E673" s="1"/>
      </tp>
      <tp t="s">
        <v>FIXED</v>
        <stp/>
        <stp>##V3_BDPV12</stp>
        <stp>BE0002428036 Corp</stp>
        <stp>cpn typ</stp>
        <stp>[AutoPrice 28.xlsm]front!R216C5</stp>
        <tr r="E216" s="1"/>
      </tp>
      <tp t="s">
        <v>AT MATURITY</v>
        <stp/>
        <stp>##V3_BDPV12</stp>
        <stp>XS1020952435 Corp</stp>
        <stp>mty_typ</stp>
        <stp>[AutoPrice 28.xlsm]front!R714C6</stp>
        <tr r="F714" s="1"/>
      </tp>
      <tp t="s">
        <v>FIXED</v>
        <stp/>
        <stp>##V3_BDPV12</stp>
        <stp>FR0010500744 Corp</stp>
        <stp>cpn typ</stp>
        <stp>[AutoPrice 28.xlsm]front!R920C5</stp>
        <tr r="E920" s="1"/>
      </tp>
      <tp t="s">
        <v>AT MATURITY</v>
        <stp/>
        <stp>##V3_BDPV12</stp>
        <stp>XS0302816672 Corp</stp>
        <stp>mty_typ</stp>
        <stp>[AutoPrice 28.xlsm]front!R430C6</stp>
        <tr r="F430" s="1"/>
      </tp>
      <tp t="s">
        <v>FIXED</v>
        <stp/>
        <stp>##V3_BDPV12</stp>
        <stp>XS1048568452 Corp</stp>
        <stp>cpn typ</stp>
        <stp>[AutoPrice 28.xlsm]front!R820C5</stp>
        <tr r="E820" s="1"/>
      </tp>
      <tp t="s">
        <v>FIXED</v>
        <stp/>
        <stp>##V3_BDPV12</stp>
        <stp>XS0372358902 Corp</stp>
        <stp>cpn typ</stp>
        <stp>[AutoPrice 28.xlsm]front!R602C5</stp>
        <tr r="E602" s="1"/>
      </tp>
      <tp t="s">
        <v>AT MATURITY</v>
        <stp/>
        <stp>##V3_BDPV12</stp>
        <stp>FR0010967216 Corp</stp>
        <stp>mty_typ</stp>
        <stp>[AutoPrice 28.xlsm]front!R417C6</stp>
        <tr r="F417" s="1"/>
      </tp>
      <tp t="s">
        <v>FIXED</v>
        <stp/>
        <stp>##V3_BDPV12</stp>
        <stp>XS0369258412 Corp</stp>
        <stp>cpn typ</stp>
        <stp>[AutoPrice 28.xlsm]front!R422C5</stp>
        <tr r="E422" s="1"/>
      </tp>
      <tp t="s">
        <v>FLOATING</v>
        <stp/>
        <stp>##V3_BDPV12</stp>
        <stp>XS0430779537 Corp</stp>
        <stp>cpn typ</stp>
        <stp>[AutoPrice 28.xlsm]front!R685C5</stp>
        <tr r="E685" s="1"/>
      </tp>
      <tp t="s">
        <v>CALLABLE</v>
        <stp/>
        <stp>##V3_BDPV12</stp>
        <stp>XS0810720515 Corp</stp>
        <stp>mty_typ</stp>
        <stp>[AutoPrice 28.xlsm]front!R439C6</stp>
        <tr r="F439" s="1"/>
      </tp>
      <tp t="s">
        <v>16/09/2022</v>
        <stp/>
        <stp>##V3_BDPV12</stp>
        <stp>XS0541453147 Corp</stp>
        <stp>maturity</stp>
        <stp>[AutoPrice 28.xlsm]front!R655C6</stp>
        <tr r="F655" s="1"/>
      </tp>
      <tp t="s">
        <v>CALLABLE</v>
        <stp/>
        <stp>##V3_BDPV12</stp>
        <stp>XS0935312057 Corp</stp>
        <stp>mty_typ</stp>
        <stp>[AutoPrice 28.xlsm]front!R129C6</stp>
        <tr r="F129" s="1"/>
      </tp>
      <tp t="s">
        <v>06/03/2019</v>
        <stp/>
        <stp>##V3_BDPV12</stp>
        <stp>XS1041793123 Corp</stp>
        <stp>maturity</stp>
        <stp>[AutoPrice 28.xlsm]front!R498C6</stp>
        <tr r="F498" s="1"/>
      </tp>
      <tp t="s">
        <v>20/01/2020</v>
        <stp/>
        <stp>##V3_BDPV12</stp>
        <stp>XS0862091955 Corp</stp>
        <stp>maturity</stp>
        <stp>[AutoPrice 28.xlsm]front!R576C6</stp>
        <tr r="F576" s="1"/>
      </tp>
      <tp t="s">
        <v>AT MATURITY</v>
        <stp/>
        <stp>##V3_BDPV12</stp>
        <stp>XS0857215346 Corp</stp>
        <stp>mty_typ</stp>
        <stp>[AutoPrice 28.xlsm]front!R959C6</stp>
        <tr r="F959" s="1"/>
      </tp>
      <tp t="s">
        <v>22/01/2018</v>
        <stp/>
        <stp>##V3_BDPV12</stp>
        <stp>XS0905797113 Corp</stp>
        <stp>maturity</stp>
        <stp>[AutoPrice 28.xlsm]front!R861C6</stp>
        <tr r="F861" s="1"/>
      </tp>
      <tp t="s">
        <v>FIXED</v>
        <stp/>
        <stp>##V3_BDPV12</stp>
        <stp>XS0367001228 Corp</stp>
        <stp>cpn typ</stp>
        <stp>[AutoPrice 28.xlsm]front!R243C5</stp>
        <tr r="E243" s="1"/>
      </tp>
      <tp t="s">
        <v>FIXED</v>
        <stp/>
        <stp>##V3_BDPV12</stp>
        <stp>XS0438380247 Corp</stp>
        <stp>cpn typ</stp>
        <stp>[AutoPrice 28.xlsm]front!R666C5</stp>
        <tr r="E666" s="1"/>
      </tp>
      <tp t="s">
        <v>FIXED</v>
        <stp/>
        <stp>##V3_BDPV12</stp>
        <stp>XS0493098486 Corp</stp>
        <stp>cpn typ</stp>
        <stp>[AutoPrice 28.xlsm]front!R669C5</stp>
        <tr r="E669" s="1"/>
      </tp>
      <tp t="s">
        <v>07/06/2016</v>
        <stp/>
        <stp>##V3_BDPV12</stp>
        <stp>XS0304816076 Corp</stp>
        <stp>maturity</stp>
        <stp>[AutoPrice 28.xlsm]front!R706C6</stp>
        <tr r="F706" s="1"/>
      </tp>
      <tp t="s">
        <v>24/01/2033</v>
        <stp/>
        <stp>##V3_BDPV12</stp>
        <stp>XS0161100515 Corp</stp>
        <stp>maturity</stp>
        <stp>[AutoPrice 28.xlsm]front!R716C6</stp>
        <tr r="F716" s="1"/>
      </tp>
      <tp t="s">
        <v>11/03/2021</v>
        <stp/>
        <stp>##V3_BDPV12</stp>
        <stp>XS0600056641 Corp</stp>
        <stp>maturity</stp>
        <stp>[AutoPrice 28.xlsm]front!R670C6</stp>
        <tr r="F670" s="1"/>
      </tp>
      <tp t="s">
        <v>AT MATURITY</v>
        <stp/>
        <stp>##V3_BDPV12</stp>
        <stp>XS0302948319 Corp</stp>
        <stp>mty_typ</stp>
        <stp>[AutoPrice 28.xlsm]front!R877C6</stp>
        <tr r="F877" s="1"/>
      </tp>
      <tp t="s">
        <v>20/02/2024</v>
        <stp/>
        <stp>##V3_BDPV12</stp>
        <stp>XS1031555094 Corp</stp>
        <stp>maturity</stp>
        <stp>[AutoPrice 28.xlsm]front!R553C6</stp>
        <tr r="F553" s="1"/>
      </tp>
      <tp t="s">
        <v>24/09/2027</v>
        <stp/>
        <stp>##V3_BDPV12</stp>
        <stp>XS0834385923 Corp</stp>
        <stp>maturity</stp>
        <stp>[AutoPrice 28.xlsm]front!R941C6</stp>
        <tr r="F941" s="1"/>
      </tp>
      <tp t="s">
        <v>AT MATURITY</v>
        <stp/>
        <stp>##V3_BDPV12</stp>
        <stp>XS0828724004 Corp</stp>
        <stp>mty_typ</stp>
        <stp>[AutoPrice 28.xlsm]front!R578C6</stp>
        <tr r="F578" s="1"/>
      </tp>
      <tp t="s">
        <v>10/06/2020</v>
        <stp/>
        <stp>##V3_BDPV12</stp>
        <stp>XS0515937406 Corp</stp>
        <stp>maturity</stp>
        <stp>[AutoPrice 28.xlsm]front!R462C6</stp>
        <tr r="F462" s="1"/>
      </tp>
      <tp t="s">
        <v>20/03/2021</v>
        <stp/>
        <stp>##V3_BDPV12</stp>
        <stp>XS1046812712 Corp</stp>
        <stp>maturity</stp>
        <stp>[AutoPrice 28.xlsm]front!R401C6</stp>
        <tr r="F401" s="1"/>
      </tp>
      <tp t="s">
        <v>FIXED</v>
        <stp/>
        <stp>##V3_BDPV12</stp>
        <stp>XS0753143709 Corp</stp>
        <stp>cpn typ</stp>
        <stp>[AutoPrice 28.xlsm]front!R470C5</stp>
        <tr r="E470" s="1"/>
      </tp>
      <tp t="s">
        <v>FIXED</v>
        <stp/>
        <stp>##V3_BDPV12</stp>
        <stp>XS0856014583 Corp</stp>
        <stp>cpn typ</stp>
        <stp>[AutoPrice 28.xlsm]front!R409C5</stp>
        <tr r="E409" s="1"/>
      </tp>
      <tp t="s">
        <v>AT MATURITY</v>
        <stp/>
        <stp>##V3_BDPV12</stp>
        <stp>FR0010474239 Corp</stp>
        <stp>mty_typ</stp>
        <stp>[AutoPrice 28.xlsm]front!R368C6</stp>
        <tr r="F368" s="1"/>
      </tp>
      <tp t="s">
        <v>AT MATURITY</v>
        <stp/>
        <stp>##V3_BDPV12</stp>
        <stp>FR0010890517 Corp</stp>
        <stp>mty_typ</stp>
        <stp>[AutoPrice 28.xlsm]front!R486C6</stp>
        <tr r="F486" s="1"/>
      </tp>
      <tp>
        <v>1.5</v>
        <stp/>
        <stp>##V3_BDPV12</stp>
        <stp>DE000A1G85B4 Corp</stp>
        <stp>cpn</stp>
        <stp>[AutoPrice 28.xlsm]front!R676C5</stp>
        <tr r="E676" s="1"/>
      </tp>
      <tp t="s">
        <v>31/01/2017</v>
        <stp/>
        <stp>##V3_BDPV12</stp>
        <stp>XS0458230322 Corp</stp>
        <stp>maturity</stp>
        <stp>[AutoPrice 28.xlsm]front!R967C6</stp>
        <tr r="F967" s="1"/>
      </tp>
      <tp t="s">
        <v>AT MATURITY</v>
        <stp/>
        <stp>##V3_BDPV12</stp>
        <stp>XS0985874543 Corp</stp>
        <stp>mty_typ</stp>
        <stp>[AutoPrice 28.xlsm]front!R973C6</stp>
        <tr r="F973" s="1"/>
      </tp>
      <tp t="s">
        <v>FIXED</v>
        <stp/>
        <stp>##V3_BDPV12</stp>
        <stp>FR0010709279 Corp</stp>
        <stp>cpn typ</stp>
        <stp>[AutoPrice 28.xlsm]front!R281C5</stp>
        <tr r="E281" s="1"/>
      </tp>
      <tp t="s">
        <v>07/07/2020</v>
        <stp/>
        <stp>##V3_BDPV12</stp>
        <stp>XS0522407351 Corp</stp>
        <stp>maturity</stp>
        <stp>[AutoPrice 28.xlsm]front!R406C6</stp>
        <tr r="F406" s="1"/>
      </tp>
      <tp t="s">
        <v>19/01/2016</v>
        <stp/>
        <stp>##V3_BDPV12</stp>
        <stp>XS0408095387 Corp</stp>
        <stp>maturity</stp>
        <stp>[AutoPrice 28.xlsm]front!R268C6</stp>
        <tr r="F268" s="1"/>
      </tp>
      <tp t="s">
        <v>PERP/CALL</v>
        <stp/>
        <stp>##V3_BDPV12</stp>
        <stp>XS0177448288 Corp</stp>
        <stp>mty_typ</stp>
        <stp>[AutoPrice 28.xlsm]front!R103C6</stp>
        <tr r="F103" s="1"/>
      </tp>
      <tp t="s">
        <v>FIXED</v>
        <stp/>
        <stp>##V3_BDPV12</stp>
        <stp>XS0500397905 Corp</stp>
        <stp>cpn typ</stp>
        <stp>[AutoPrice 28.xlsm]front!R652C5</stp>
        <tr r="E652" s="1"/>
      </tp>
      <tp t="s">
        <v>FIXED</v>
        <stp/>
        <stp>##V3_BDPV12</stp>
        <stp>XS0473787025 Corp</stp>
        <stp>cpn typ</stp>
        <stp>[AutoPrice 28.xlsm]front!R234C5</stp>
        <tr r="E234" s="1"/>
      </tp>
      <tp t="s">
        <v>FIXED</v>
        <stp/>
        <stp>##V3_BDPV12</stp>
        <stp>XS0218734118 Corp</stp>
        <stp>cpn typ</stp>
        <stp>[AutoPrice 28.xlsm]front!R727C5</stp>
        <tr r="E727" s="1"/>
      </tp>
      <tp t="s">
        <v>FIXED</v>
        <stp/>
        <stp>##V3_BDPV12</stp>
        <stp>XS0830380639 Corp</stp>
        <stp>cpn typ</stp>
        <stp>[AutoPrice 28.xlsm]front!R911C5</stp>
        <tr r="E911" s="1"/>
      </tp>
      <tp t="s">
        <v>FIXED</v>
        <stp/>
        <stp>##V3_BDPV12</stp>
        <stp>XS0562783034 Corp</stp>
        <stp>cpn typ</stp>
        <stp>[AutoPrice 28.xlsm]front!R985C5</stp>
        <tr r="E985" s="1"/>
      </tp>
      <tp t="s">
        <v>24/10/2024</v>
        <stp/>
        <stp>##V3_BDPV12</stp>
        <stp>XS0847580353 Corp</stp>
        <stp>maturity</stp>
        <stp>[AutoPrice 28.xlsm]front!R621C6</stp>
        <tr r="F621" s="1"/>
      </tp>
      <tp t="s">
        <v>07/07/2014</v>
        <stp/>
        <stp>##V3_BDPV12</stp>
        <stp>XS0643300717 Corp</stp>
        <stp>maturity</stp>
        <stp>[AutoPrice 28.xlsm]front!R843C6</stp>
        <tr r="F843" s="1"/>
      </tp>
      <tp t="s">
        <v>FIXED</v>
        <stp/>
        <stp>##V3_BDPV12</stp>
        <stp>XS0863116231 Corp</stp>
        <stp>cpn typ</stp>
        <stp>[AutoPrice 28.xlsm]front!R533C5</stp>
        <tr r="E533" s="1"/>
      </tp>
      <tp t="s">
        <v>FIXED</v>
        <stp/>
        <stp>##V3_BDPV12</stp>
        <stp>XS0833631343 Corp</stp>
        <stp>cpn typ</stp>
        <stp>[AutoPrice 28.xlsm]front!R423C5</stp>
        <tr r="E423" s="1"/>
      </tp>
      <tp t="s">
        <v>FIXED</v>
        <stp/>
        <stp>##V3_BDPV12</stp>
        <stp>XS1048519679 Corp</stp>
        <stp>cpn typ</stp>
        <stp>[AutoPrice 28.xlsm]front!R352C5</stp>
        <tr r="E352" s="1"/>
      </tp>
      <tp t="s">
        <v>AT MATURITY</v>
        <stp/>
        <stp>##V3_BDPV12</stp>
        <stp>XS0110081782 Corp</stp>
        <stp>mty_typ</stp>
        <stp>[AutoPrice 28.xlsm]front!R607C6</stp>
        <tr r="F607" s="1"/>
      </tp>
      <tp t="s">
        <v>17/02/2026</v>
        <stp/>
        <stp>##V3_BDPV12</stp>
        <stp>XS1030900242 Corp</stp>
        <stp>maturity</stp>
        <stp>[AutoPrice 28.xlsm]front!R750C6</stp>
        <tr r="F750" s="1"/>
      </tp>
      <tp t="s">
        <v>22/03/2016</v>
        <stp/>
        <stp>##V3_BDPV12</stp>
        <stp>XS0760245539 Corp</stp>
        <stp>maturity</stp>
        <stp>[AutoPrice 28.xlsm]front!R868C6</stp>
        <tr r="F868" s="1"/>
      </tp>
      <tp t="s">
        <v>FIXED</v>
        <stp/>
        <stp>##V3_BDPV12</stp>
        <stp>XS0811554962 Corp</stp>
        <stp>cpn typ</stp>
        <stp>[AutoPrice 28.xlsm]front!R492C5</stp>
        <tr r="E492" s="1"/>
      </tp>
      <tp t="s">
        <v>AT MATURITY</v>
        <stp/>
        <stp>##V3_BDPV12</stp>
        <stp>FR0010499392 Corp</stp>
        <stp>mty_typ</stp>
        <stp>[AutoPrice 28.xlsm]front!R392C6</stp>
        <tr r="F392" s="1"/>
      </tp>
      <tp t="s">
        <v>FIXED</v>
        <stp/>
        <stp>##V3_BDPV12</stp>
        <stp>XS1070075988 Corp</stp>
        <stp>cpn typ</stp>
        <stp>[AutoPrice 28.xlsm]front!R508C5</stp>
        <tr r="E508" s="1"/>
      </tp>
      <tp t="s">
        <v>FIXED</v>
        <stp/>
        <stp>##V3_BDPV12</stp>
        <stp>XS0944451243 Corp</stp>
        <stp>cpn typ</stp>
        <stp>[AutoPrice 28.xlsm]front!R331C5</stp>
        <tr r="E331" s="1"/>
      </tp>
      <tp t="s">
        <v>03/04/2023</v>
        <stp/>
        <stp>##V3_BDPV12</stp>
        <stp>XS1052677892 Corp</stp>
        <stp>maturity</stp>
        <stp>[AutoPrice 28.xlsm]front!R917C6</stp>
        <tr r="F917" s="1"/>
      </tp>
      <tp t="s">
        <v>10/05/2018</v>
        <stp/>
        <stp>##V3_BDPV12</stp>
        <stp>XS0702452995 Corp</stp>
        <stp>maturity</stp>
        <stp>[AutoPrice 28.xlsm]front!R895C6</stp>
        <tr r="F895" s="1"/>
      </tp>
      <tp t="s">
        <v>15/02/2021</v>
        <stp/>
        <stp>##V3_BDPV12</stp>
        <stp>XS0576395478 Corp</stp>
        <stp>maturity</stp>
        <stp>[AutoPrice 28.xlsm]front!R176C6</stp>
        <tr r="F176" s="1"/>
      </tp>
      <tp t="s">
        <v>11/06/2029</v>
        <stp/>
        <stp>##V3_BDPV12</stp>
        <stp>XS1075995768 Corp</stp>
        <stp>maturity</stp>
        <stp>[AutoPrice 28.xlsm]front!R523C6</stp>
        <tr r="F523" s="1"/>
      </tp>
      <tp t="s">
        <v>FIXED</v>
        <stp/>
        <stp>##V3_BDPV12</stp>
        <stp>XS0787510618 Corp</stp>
        <stp>cpn typ</stp>
        <stp>[AutoPrice 28.xlsm]front!R555C5</stp>
        <tr r="E555" s="1"/>
      </tp>
      <tp t="s">
        <v>AT MATURITY</v>
        <stp/>
        <stp>##V3_BDPV12</stp>
        <stp>XS0342783692 Corp</stp>
        <stp>mty_typ</stp>
        <stp>[AutoPrice 28.xlsm]front!R241C6</stp>
        <tr r="F241" s="1"/>
      </tp>
      <tp t="s">
        <v>09/03/2020</v>
        <stp/>
        <stp>##V3_BDPV12</stp>
        <stp>XS0493098486 Corp</stp>
        <stp>maturity</stp>
        <stp>[AutoPrice 28.xlsm]front!R669C6</stp>
        <tr r="F669" s="1"/>
      </tp>
      <tp t="s">
        <v>08/04/2026</v>
        <stp/>
        <stp>##V3_BDPV12</stp>
        <stp>XS1054534422 Corp</stp>
        <stp>maturity</stp>
        <stp>[AutoPrice 28.xlsm]front!R593C6</stp>
        <tr r="F593" s="1"/>
      </tp>
      <tp t="s">
        <v>12/11/2020</v>
        <stp/>
        <stp>##V3_BDPV12</stp>
        <stp>XS0992638220 Corp</stp>
        <stp>maturity</stp>
        <stp>[AutoPrice 28.xlsm]front!R588C6</stp>
        <tr r="F588" s="1"/>
      </tp>
      <tp t="s">
        <v>30/06/2025</v>
        <stp/>
        <stp>##V3_BDPV12</stp>
        <stp>XS0212420987 Corp</stp>
        <stp>maturity</stp>
        <stp>[AutoPrice 28.xlsm]front!R145C6</stp>
        <tr r="F145" s="1"/>
      </tp>
      <tp t="s">
        <v>AT MATURITY</v>
        <stp/>
        <stp>##V3_BDPV12</stp>
        <stp>FR0011318658 Corp</stp>
        <stp>mty_typ</stp>
        <stp>[AutoPrice 28.xlsm]front!R249C6</stp>
        <tr r="F249" s="1"/>
      </tp>
      <tp t="s">
        <v>AT MATURITY</v>
        <stp/>
        <stp>##V3_BDPV12</stp>
        <stp>AT0000A0GMG9 Corp</stp>
        <stp>mty_typ</stp>
        <stp>[AutoPrice 28.xlsm]front!R189C6</stp>
        <tr r="F189" s="1"/>
      </tp>
      <tp t="s">
        <v>16/11/2021</v>
        <stp/>
        <stp>##V3_BDPV12</stp>
        <stp>XS0465576030 Corp</stp>
        <stp>maturity</stp>
        <stp>[AutoPrice 28.xlsm]front!R731C6</stp>
        <tr r="F731" s="1"/>
      </tp>
      <tp t="s">
        <v>07/12/2016</v>
        <stp/>
        <stp>##V3_BDPV12</stp>
        <stp>XS0123682758 Corp</stp>
        <stp>maturity</stp>
        <stp>[AutoPrice 28.xlsm]front!R603C6</stp>
        <tr r="F603" s="1"/>
      </tp>
      <tp t="s">
        <v>09/07/2020</v>
        <stp/>
        <stp>##V3_BDPV12</stp>
        <stp>XS0951395317 Corp</stp>
        <stp>maturity</stp>
        <stp>[AutoPrice 28.xlsm]front!R345C6</stp>
        <tr r="F345" s="1"/>
      </tp>
      <tp t="s">
        <v>14/01/2021</v>
        <stp/>
        <stp>##V3_BDPV12</stp>
        <stp>XS0563306314 Corp</stp>
        <stp>maturity</stp>
        <stp>[AutoPrice 28.xlsm]front!R653C6</stp>
        <tr r="F653" s="1"/>
      </tp>
      <tp t="s">
        <v>18/02/2019</v>
        <stp/>
        <stp>##V3_BDPV12</stp>
        <stp>XS0747744232 Corp</stp>
        <stp>maturity</stp>
        <stp>[AutoPrice 28.xlsm]front!R223C6</stp>
        <tr r="F223" s="1"/>
      </tp>
      <tp t="s">
        <v>FIXED</v>
        <stp/>
        <stp>##V3_BDPV12</stp>
        <stp>BE0002189554 Corp</stp>
        <stp>cpn typ</stp>
        <stp>[AutoPrice 28.xlsm]front!R475C5</stp>
        <tr r="E475" s="1"/>
      </tp>
      <tp t="s">
        <v>29/09/2015</v>
        <stp/>
        <stp>##V3_BDPV12</stp>
        <stp>XS0230663196 Corp</stp>
        <stp>maturity</stp>
        <stp>[AutoPrice 28.xlsm]front!R590C6</stp>
        <tr r="F590" s="1"/>
      </tp>
      <tp t="s">
        <v>22/03/2033</v>
        <stp/>
        <stp>##V3_BDPV12</stp>
        <stp>XS0908570459 Corp</stp>
        <stp>maturity</stp>
        <stp>[AutoPrice 28.xlsm]front!R905C6</stp>
        <tr r="F905" s="1"/>
      </tp>
      <tp t="s">
        <v>23/01/2019</v>
        <stp/>
        <stp>##V3_BDPV12</stp>
        <stp>XS0616431507 Corp</stp>
        <stp>maturity</stp>
        <stp>[AutoPrice 28.xlsm]front!R650C6</stp>
        <tr r="F650" s="1"/>
      </tp>
      <tp t="s">
        <v>24/04/2017</v>
        <stp/>
        <stp>##V3_BDPV12</stp>
        <stp>XS0297699588 Corp</stp>
        <stp>maturity</stp>
        <stp>[AutoPrice 28.xlsm]front!R991C6</stp>
        <tr r="F991" s="1"/>
      </tp>
      <tp t="s">
        <v>AT MATURITY</v>
        <stp/>
        <stp>##V3_BDPV12</stp>
        <stp>FR0010718189 Corp</stp>
        <stp>mty_typ</stp>
        <stp>[AutoPrice 28.xlsm]front!R280C6</stp>
        <tr r="F280" s="1"/>
      </tp>
      <tp t="s">
        <v>FIXED</v>
        <stp/>
        <stp>##V3_BDPV12</stp>
        <stp>XS0629937409 Corp</stp>
        <stp>cpn typ</stp>
        <stp>[AutoPrice 28.xlsm]front!R278C5</stp>
        <tr r="E278" s="1"/>
      </tp>
      <tp t="s">
        <v>19/05/2026</v>
        <stp/>
        <stp>##V3_BDPV12</stp>
        <stp>FR0011911247 Corp</stp>
        <stp>maturity</stp>
        <stp>[AutoPrice 28.xlsm]front!R294C6</stp>
        <tr r="F294" s="1"/>
      </tp>
      <tp t="s">
        <v>12/11/2040</v>
        <stp/>
        <stp>##V3_BDPV12</stp>
        <stp>FR0010961581 Corp</stp>
        <stp>maturity</stp>
        <stp>[AutoPrice 28.xlsm]front!R255C6</stp>
        <tr r="F255" s="1"/>
      </tp>
      <tp t="s">
        <v>25/11/2033</v>
        <stp/>
        <stp>##V3_BDPV12</stp>
        <stp>FR0010033381 Corp</stp>
        <stp>maturity</stp>
        <stp>[AutoPrice 28.xlsm]front!R370C6</stp>
        <tr r="F370" s="1"/>
      </tp>
      <tp t="s">
        <v>29/03/2018</v>
        <stp/>
        <stp>##V3_BDPV12</stp>
        <stp>BE6265140077 Corp</stp>
        <stp>maturity</stp>
        <stp>[AutoPrice 28.xlsm]front!R373C6</stp>
        <tr r="F373" s="1"/>
      </tp>
      <tp t="s">
        <v>07/07/2021</v>
        <stp/>
        <stp>##V3_BDPV12</stp>
        <stp>FR0011075043 Corp</stp>
        <stp>maturity</stp>
        <stp>[AutoPrice 28.xlsm]front!R346C6</stp>
        <tr r="F346" s="1"/>
      </tp>
      <tp t="s">
        <v>07/03/2024</v>
        <stp/>
        <stp>##V3_BDPV12</stp>
        <stp>FR0011765825 Corp</stp>
        <stp>maturity</stp>
        <stp>[AutoPrice 28.xlsm]front!R451C6</stp>
        <tr r="F451" s="1"/>
      </tp>
      <tp t="s">
        <v>25/06/2014</v>
        <stp/>
        <stp>##V3_BDPV12</stp>
        <stp>FR0010096123 Corp</stp>
        <stp>maturity</stp>
        <stp>[AutoPrice 28.xlsm]front!R918C6</stp>
        <tr r="F918" s="1"/>
      </tp>
      <tp t="s">
        <v>12/10/2018</v>
        <stp/>
        <stp>##V3_BDPV12</stp>
        <stp>FR0010948257 Corp</stp>
        <stp>maturity</stp>
        <stp>[AutoPrice 28.xlsm]front!R921C6</stp>
        <tr r="F921" s="1"/>
      </tp>
      <tp t="s">
        <v>06/09/2023</v>
        <stp/>
        <stp>##V3_BDPV12</stp>
        <stp>FR0011439835 Corp</stp>
        <stp>maturity</stp>
        <stp>[AutoPrice 28.xlsm]front!R924C6</stp>
        <tr r="F924" s="1"/>
      </tp>
      <tp t="s">
        <v>05/06/2045</v>
        <stp/>
        <stp>##V3_BDPV12</stp>
        <stp>FR0011949403 Corp</stp>
        <stp>maturity</stp>
        <stp>[AutoPrice 28.xlsm]front!R115C6</stp>
        <tr r="F115" s="1"/>
      </tp>
      <tp t="s">
        <v>13/10/2014</v>
        <stp/>
        <stp>##V3_BDPV12</stp>
        <stp>FR0010809236 Corp</stp>
        <stp>maturity</stp>
        <stp>[AutoPrice 28.xlsm]front!R844C6</stp>
        <tr r="F844" s="1"/>
      </tp>
      <tp t="s">
        <v>14/11/2017</v>
        <stp/>
        <stp>##V3_BDPV12</stp>
        <stp>NL0006133175 Corp</stp>
        <stp>maturity</stp>
        <stp>[AutoPrice 28.xlsm]front!R564C6</stp>
        <tr r="F564" s="1"/>
      </tp>
      <tp t="s">
        <v>27/03/2020</v>
        <stp/>
        <stp>##V3_BDPV12</stp>
        <stp>BE0002428036 Corp</stp>
        <stp>maturity</stp>
        <stp>[AutoPrice 28.xlsm]front!R216C6</stp>
        <tr r="F216" s="1"/>
      </tp>
      <tp t="s">
        <v>01/06/2015</v>
        <stp/>
        <stp>##V3_BDPV12</stp>
        <stp>NL0000117190 Corp</stp>
        <stp>maturity</stp>
        <stp>[AutoPrice 28.xlsm]front!R563C6</stp>
        <tr r="F563" s="1"/>
      </tp>
      <tp>
        <v>2.375</v>
        <stp/>
        <stp>##V3_BDPV12</stp>
        <stp>DE000A1PGWA5 Corp</stp>
        <stp>cpn</stp>
        <stp>[AutoPrice 28.xlsm]front!R795C5</stp>
        <tr r="E795" s="1"/>
      </tp>
    </main>
    <main first="connect.rtdsub">
      <tp t="s">
        <v xml:space="preserve">PHARGR 3 1/8 27 </v>
        <stp/>
        <stp>EBOND_LDN|17969722</stp>
        <stp>DSPLY_NAME</stp>
        <stp>RMDS</stp>
        <stp/>
        <stp/>
        <tr r="AQ199" s="1"/>
      </tp>
      <tp t="s">
        <v>VIVFP 2 1/2 15 J</v>
        <stp/>
        <stp>EBOND_LDN|16179733</stp>
        <stp>DSPLY_NAME</stp>
        <stp>RMDS</stp>
        <stp/>
        <stp/>
        <tr r="AQ741" s="1"/>
      </tp>
      <tp t="s">
        <v>AXASA 5 1/2 29 J</v>
        <stp/>
        <stp>EBOND_LDN|16619705</stp>
        <stp>DSPLY_NAME</stp>
        <stp>RMDS</stp>
        <stp/>
        <stp/>
        <tr r="AQ110" s="1"/>
      </tp>
      <tp t="s">
        <v>VW 2 14 Jan 2020</v>
        <stp/>
        <stp>EBOND_LDN|16509034</stp>
        <stp>DSPLY_NAME</stp>
        <stp>RMDS</stp>
        <stp/>
        <stp/>
        <tr r="AQ898" s="1"/>
      </tp>
      <tp t="s">
        <v>BPLN 3.472 01 Ju</v>
        <stp/>
        <stp>EBOND_LDN|10629746</stp>
        <stp>DSPLY_NAME</stp>
        <stp>RMDS</stp>
        <stp/>
        <stp/>
        <tr r="AQ221" s="1"/>
      </tp>
      <tp t="s">
        <v>BMW 0 05 Sep 201</v>
        <stp/>
        <stp>EBOND_LDN|19078393</stp>
        <stp>DSPLY_NAME</stp>
        <stp>RMDS</stp>
        <stp/>
        <stp/>
        <tr r="AQ765" s="1"/>
      </tp>
      <tp t="s">
        <v xml:space="preserve">SOLBBB 4.199 29 </v>
        <stp/>
        <stp>EBOND_LDN|19928446</stp>
        <stp>DSPLY_NAME</stp>
        <stp>RMDS</stp>
        <stp/>
        <stp/>
        <tr r="AQ1255" s="1"/>
      </tp>
      <tp t="s">
        <v xml:space="preserve">PEUGOT 6 1/2 18 </v>
        <stp/>
        <stp>EBOND_LDN|19228836</stp>
        <stp>DSPLY_NAME</stp>
        <stp>RMDS</stp>
        <stp/>
        <stp/>
        <tr r="AQ839" s="1"/>
      </tp>
      <tp t="s">
        <v xml:space="preserve">VW 3 1/4 10 May </v>
        <stp/>
        <stp>EBOND_LDN|12168182</stp>
        <stp>DSPLY_NAME</stp>
        <stp>RMDS</stp>
        <stp/>
        <stp/>
        <tr r="AQ895" s="1"/>
      </tp>
      <tp t="s">
        <v>CAT 1 3/8 18 May</v>
        <stp/>
        <stp>EBOND_LDN|14118055</stp>
        <stp>DSPLY_NAME</stp>
        <stp>RMDS</stp>
        <stp/>
        <stp/>
        <tr r="AQ1064" s="1"/>
      </tp>
      <tp t="s">
        <v xml:space="preserve">BATSLN 2 3/4 25 </v>
        <stp/>
        <stp>EBOND_LDN|17368392</stp>
        <stp>DSPLY_NAME</stp>
        <stp>RMDS</stp>
        <stp/>
        <stp/>
        <tr r="AQ410" s="1"/>
      </tp>
      <tp t="s">
        <v>CNPFP 4 1/4 05 J</v>
        <stp/>
        <stp>EBOND_LDN|21258811</stp>
        <stp>DSPLY_NAME</stp>
        <stp>RMDS</stp>
        <stp/>
        <stp/>
        <tr r="AQ115" s="1"/>
      </tp>
      <tp t="s">
        <v>PSON 1 7/8 19 Ma</v>
        <stp/>
        <stp>EBOND_LDN|21238127</stp>
        <stp>DSPLY_NAME</stp>
        <stp>RMDS</stp>
        <stp/>
        <stp/>
        <tr r="AQ660" s="1"/>
      </tp>
      <tp t="s">
        <v xml:space="preserve">RDSALN 2 1/2 24 </v>
        <stp/>
        <stp>EBOND_LDN|21148550</stp>
        <stp>DSPLY_NAME</stp>
        <stp>RMDS</stp>
        <stp/>
        <stp/>
        <tr r="AQ311" s="1"/>
      </tp>
      <tp t="s">
        <v xml:space="preserve">ENELIM 5 15 Jan </v>
        <stp/>
        <stp>EBOND_LDN|21059341</stp>
        <stp>DSPLY_NAME</stp>
        <stp>RMDS</stp>
        <stp/>
        <stp/>
        <tr r="AQ1240" s="1"/>
      </tp>
      <tp t="s">
        <v>EDF 4 1/8 29 Jan</v>
        <stp/>
        <stp>EBOND_LDN|21069652</stp>
        <stp>DSPLY_NAME</stp>
        <stp>RMDS</stp>
        <stp/>
        <stp/>
        <tr r="AQ1233" s="1"/>
      </tp>
      <tp t="s">
        <v>BPLN 2.177 16 Fe</v>
        <stp/>
        <stp>EBOND_LDN|13351811</stp>
        <stp>DSPLY_NAME</stp>
        <stp>RMDS</stp>
        <stp/>
        <stp/>
        <tr r="AQ220" s="1"/>
      </tp>
      <tp t="s">
        <v>WKLNA 2 1/2 13 M</v>
        <stp/>
        <stp>EBOND_LDN|21232097</stp>
        <stp>DSPLY_NAME</stp>
        <stp>RMDS</stp>
        <stp/>
        <stp/>
        <tr r="AQ752" s="1"/>
      </tp>
      <tp t="s">
        <v>NGGLN 4 1/4 18 J</v>
        <stp/>
        <stp>EBOND_LDN|17261482</stp>
        <stp>DSPLY_NAME</stp>
        <stp>RMDS</stp>
        <stp/>
        <stp/>
        <tr r="AQ1248" s="1"/>
      </tp>
      <tp t="s">
        <v>UNIIM 4 3/8 05 M</v>
        <stp/>
        <stp>EBOND_LDN|21122576</stp>
        <stp>DSPLY_NAME</stp>
        <stp>RMDS</stp>
        <stp/>
        <stp/>
        <tr r="AQ78" s="1"/>
      </tp>
      <tp t="s">
        <v>SGOFP 3 5/8 28 M</v>
        <stp/>
        <stp>EBOND_LDN|13631677</stp>
        <stp>DSPLY_NAME</stp>
        <stp>RMDS</stp>
        <stp/>
        <stp/>
        <tr r="AQ1118" s="1"/>
      </tp>
      <tp t="s">
        <v>#N/A</v>
        <stp/>
        <stp>EBOND_LDN|10740060</stp>
        <stp>DSPLY_NAME</stp>
        <stp>RMDS</stp>
        <stp/>
        <stp/>
        <tr r="AQ978" s="1"/>
      </tp>
      <tp t="s">
        <v>#N/A</v>
        <stp/>
        <stp>EBOND_LDN|20343070</stp>
        <stp>DSPLY_NAME</stp>
        <stp>RMDS</stp>
        <stp/>
        <stp/>
        <tr r="AQ1014" s="1"/>
      </tp>
      <tp t="s">
        <v>REESM 4 7/8 29 A</v>
        <stp/>
        <stp>EBOND_LDN|10420116</stp>
        <stp>DSPLY_NAME</stp>
        <stp>RMDS</stp>
        <stp/>
        <stp/>
        <tr r="AQ1202" s="1"/>
      </tp>
      <tp t="s">
        <v xml:space="preserve">RBOSGR 2 5/8 24 </v>
        <stp/>
        <stp>EBOND_LDN|17970353</stp>
        <stp>DSPLY_NAME</stp>
        <stp>RMDS</stp>
        <stp/>
        <stp/>
        <tr r="AQ1109" s="1"/>
      </tp>
    </main>
    <main first="bloomberg.rtd">
      <tp t="s">
        <v>07:01:25</v>
        <stp/>
        <stp>##V3_BDPV12</stp>
        <stp>NL0006133175 @bgn Corp</stp>
        <stp>LAST_UPDATE</stp>
        <stp>[AutoPrice 28.xlsm]front!R564C15</stp>
        <tr r="O564" s="1"/>
      </tp>
    </main>
    <main first="connect.rtdsub">
      <tp t="s">
        <v>AVLN 6 1/8 05 Ju</v>
        <stp/>
        <stp>EBOND_LDN|18472083</stp>
        <stp>DSPLY_NAME</stp>
        <stp>RMDS</stp>
        <stp/>
        <stp/>
        <tr r="AQ101" s="1"/>
      </tp>
      <tp t="s">
        <v>AIFP 2 1/8 15 Oc</v>
        <stp/>
        <stp>EBOND_LDN|15702864</stp>
        <stp>DSPLY_NAME</stp>
        <stp>RMDS</stp>
        <stp/>
        <stp/>
        <tr r="AQ923" s="1"/>
      </tp>
      <tp t="s">
        <v>DT 2 30 Oct 2019</v>
        <stp/>
        <stp>EBOND_LDN|15872863</stp>
        <stp>DSPLY_NAME</stp>
        <stp>RMDS</stp>
        <stp/>
        <stp/>
        <tr r="AQ616" s="1"/>
      </tp>
      <tp t="s">
        <v>IBM 1 7/8 06 Nov</v>
        <stp/>
        <stp>EBOND_LDN|19902744</stp>
        <stp>DSPLY_NAME</stp>
        <stp>RMDS</stp>
        <stp/>
        <stp/>
        <tr r="AQ627" s="1"/>
      </tp>
      <tp t="s">
        <v>FIAT 7 3/8 09 Ju</v>
        <stp/>
        <stp>EBOND_LDN|10842130</stp>
        <stp>DSPLY_NAME</stp>
        <stp>RMDS</stp>
        <stp/>
        <stp/>
        <tr r="AQ818" s="1"/>
      </tp>
      <tp t="s">
        <v>BHP 3 1/8 29 Apr</v>
        <stp/>
        <stp>EBOND_LDN|17712225</stp>
        <stp>DSPLY_NAME</stp>
        <stp>RMDS</stp>
        <stp/>
        <stp/>
        <tr r="AQ942" s="1"/>
      </tp>
      <tp t="s">
        <v xml:space="preserve">OTTOGR 3 7/8 01 </v>
        <stp/>
        <stp>EBOND_LDN|15862362</stp>
        <stp>DSPLY_NAME</stp>
        <stp>RMDS</stp>
        <stp/>
        <stp/>
        <tr r="AQ542" s="1"/>
      </tp>
      <tp t="s">
        <v xml:space="preserve">AKZANA 4 17 Dec </v>
        <stp/>
        <stp>EBOND_LDN|12512485</stp>
        <stp>DSPLY_NAME</stp>
        <stp>RMDS</stp>
        <stp/>
        <stp/>
        <tr r="AQ927" s="1"/>
      </tp>
      <tp t="s">
        <v xml:space="preserve">ZURNVX 3 3/8 27 </v>
        <stp/>
        <stp>EBOND_LDN|14525526</stp>
        <stp>DSPLY_NAME</stp>
        <stp>RMDS</stp>
        <stp/>
        <stp/>
        <tr r="AQ81" s="1"/>
      </tp>
      <tp t="s">
        <v>BMW 3 5/8 29 Jan</v>
        <stp/>
        <stp>EBOND_LDN|11105514</stp>
        <stp>DSPLY_NAME</stp>
        <stp>RMDS</stp>
        <stp/>
        <stp/>
        <tr r="AQ770" s="1"/>
      </tp>
      <tp t="s">
        <v>FERSM 3 3/8 30 J</v>
        <stp/>
        <stp>EBOND_LDN|16655081</stp>
        <stp>DSPLY_NAME</stp>
        <stp>RMDS</stp>
        <stp/>
        <stp/>
        <tr r="AQ1082" s="1"/>
      </tp>
      <tp t="s">
        <v>MDLZ 2 3/8 26 Ja</v>
        <stp/>
        <stp>EBOND_LDN|20317855</stp>
        <stp>DSPLY_NAME</stp>
        <stp>RMDS</stp>
        <stp/>
        <stp/>
        <tr r="AQ529" s="1"/>
      </tp>
      <tp t="s">
        <v xml:space="preserve">SCABSS 2 1/2 09 </v>
        <stp/>
        <stp>EBOND_LDN|18134497</stp>
        <stp>DSPLY_NAME</stp>
        <stp>RMDS</stp>
        <stp/>
        <stp/>
        <tr r="AQ1009" s="1"/>
      </tp>
      <tp t="s">
        <v>VW 3.3 22 Mar 20</v>
        <stp/>
        <stp>EBOND_LDN|17354991</stp>
        <stp>DSPLY_NAME</stp>
        <stp>RMDS</stp>
        <stp/>
        <stp/>
        <tr r="AQ905" s="1"/>
      </tp>
      <tp t="s">
        <v>EWE 4 1/8 04 Nov</v>
        <stp/>
        <stp>EBOND_LDN|12114205</stp>
        <stp>DSPLY_NAME</stp>
        <stp>RMDS</stp>
        <stp/>
        <stp/>
        <tr r="AQ275" s="1"/>
      </tp>
      <tp t="s">
        <v>DLNA 4 3/8 29 Ju</v>
        <stp/>
        <stp>EBOND_LDN|21267122</stp>
        <stp>DSPLY_NAME</stp>
        <stp>RMDS</stp>
        <stp/>
        <stp/>
        <tr r="AQ120" s="1"/>
      </tp>
      <tp t="s">
        <v>MUNRE 6 1/4 26 M</v>
        <stp/>
        <stp>EBOND_LDN|13714325</stp>
        <stp>DSPLY_NAME</stp>
        <stp>RMDS</stp>
        <stp/>
        <stp/>
        <tr r="AQ132" s="1"/>
      </tp>
      <tp t="s">
        <v xml:space="preserve">ALDINT 1 7/8 13 </v>
        <stp/>
        <stp>EBOND_LDN|18154911</stp>
        <stp>DSPLY_NAME</stp>
        <stp>RMDS</stp>
        <stp/>
        <stp/>
        <tr r="AQ390" s="1"/>
      </tp>
      <tp t="s">
        <v>IMTLN 2 1/4 26 F</v>
        <stp/>
        <stp>EBOND_LDN|21117065</stp>
        <stp>DSPLY_NAME</stp>
        <stp>RMDS</stp>
        <stp/>
        <stp/>
        <tr r="AQ505" s="1"/>
      </tp>
      <tp t="s">
        <v xml:space="preserve">TELEFO 5 31 Mar </v>
        <stp/>
        <stp>EBOND_LDN|21157061</stp>
        <stp>DSPLY_NAME</stp>
        <stp>RMDS</stp>
        <stp/>
        <stp/>
        <tr r="AQ1262" s="1"/>
      </tp>
      <tp t="s">
        <v>MTNA 3 25 Mar 20</v>
        <stp/>
        <stp>EBOND_LDN|21147070</stp>
        <stp>DSPLY_NAME</stp>
        <stp>RMDS</stp>
        <stp/>
        <stp/>
        <tr r="AQ1006" s="1"/>
      </tp>
      <tp t="s">
        <v>RENAUL 4.6 12 Ap</v>
        <stp/>
        <stp>EBOND_LDN|10374223</stp>
        <stp>DSPLY_NAME</stp>
        <stp>RMDS</stp>
        <stp/>
        <stp/>
        <tr r="AQ853" s="1"/>
      </tp>
      <tp t="s">
        <v>VW 1 04 Oct 2017</v>
        <stp/>
        <stp>EBOND_LDN|21157311</stp>
        <stp>DSPLY_NAME</stp>
        <stp>RMDS</stp>
        <stp/>
        <stp/>
        <tr r="AQ894" s="1"/>
      </tp>
      <tp t="s">
        <v>VLVY 0 16 May 20</v>
        <stp/>
        <stp>EBOND_LDN|17844380</stp>
        <stp>DSPLY_NAME</stp>
        <stp>RMDS</stp>
        <stp/>
        <stp/>
        <tr r="AQ876" s="1"/>
      </tp>
      <tp t="s">
        <v>HOTGR 2 5/8 28 M</v>
        <stp/>
        <stp>EBOND_LDN|21254391</stp>
        <stp>DSPLY_NAME</stp>
        <stp>RMDS</stp>
        <stp/>
        <stp/>
        <tr r="AQ1101" s="1"/>
      </tp>
      <tp t="s">
        <v>GSZFP 1 1/2 20 J</v>
        <stp/>
        <stp>EBOND_LDN|14737037</stp>
        <stp>DSPLY_NAME</stp>
        <stp>RMDS</stp>
        <stp/>
        <stp/>
        <tr r="AQ283" s="1"/>
      </tp>
      <tp t="s">
        <v xml:space="preserve">RENAUL 5 5/8 05 </v>
        <stp/>
        <stp>EBOND_LDN|11817565</stp>
        <stp>DSPLY_NAME</stp>
        <stp>RMDS</stp>
        <stp/>
        <stp/>
        <tr r="AQ850" s="1"/>
      </tp>
      <tp t="s">
        <v>#N/A</v>
        <stp/>
        <stp>EBOND_LDN|13607674</stp>
        <stp>DSPLY_NAME</stp>
        <stp>RMDS</stp>
        <stp/>
        <stp/>
        <tr r="AQ324" s="1"/>
      </tp>
      <tp t="s">
        <v>PEP 1 3/4 28 Apr</v>
        <stp/>
        <stp>EBOND_LDN|21214605</stp>
        <stp>DSPLY_NAME</stp>
        <stp>RMDS</stp>
        <stp/>
        <stp/>
        <tr r="AQ544" s="1"/>
      </tp>
      <tp t="s">
        <v>POSIM 3 1/4 18 J</v>
        <stp/>
        <stp>EBOND_LDN|18216435</stp>
        <stp>DSPLY_NAME</stp>
        <stp>RMDS</stp>
        <stp/>
        <stp/>
        <tr r="AQ565" s="1"/>
      </tp>
      <tp t="s">
        <v xml:space="preserve">TSCOLN 2 1/8 12 </v>
        <stp/>
        <stp>EBOND_LDN|19946790</stp>
        <stp>DSPLY_NAME</stp>
        <stp>RMDS</stp>
        <stp/>
        <stp/>
        <tr r="AQ588" s="1"/>
      </tp>
      <tp t="s">
        <v xml:space="preserve">TELEFO 6 1/2 29 </v>
        <stp/>
        <stp>EBOND_LDN|19236677</stp>
        <stp>DSPLY_NAME</stp>
        <stp>RMDS</stp>
        <stp/>
        <stp/>
        <tr r="AQ1259" s="1"/>
      </tp>
    </main>
    <main first="bloomberg.rtd">
      <tp>
        <v>4.625</v>
        <stp/>
        <stp>##V3_BDPV12</stp>
        <stp>XS0300966495 Corp</stp>
        <stp>cpn</stp>
        <stp>[AutoPrice 28.xlsm]front!R72C5</stp>
        <tr r="E72" s="1"/>
      </tp>
      <tp>
        <v>5.125</v>
        <stp/>
        <stp>##V3_BDPV12</stp>
        <stp>XS0452314536 Corp</stp>
        <stp>cpn</stp>
        <stp>[AutoPrice 28.xlsm]front!R61C5</stp>
        <tr r="E61" s="1"/>
      </tp>
      <tp>
        <v>4.25</v>
        <stp/>
        <stp>##V3_BDPV12</stp>
        <stp>XS0747897493 Corp</stp>
        <stp>cpn</stp>
        <stp>[AutoPrice 28.xlsm]front!R75C5</stp>
        <tr r="E75" s="1"/>
      </tp>
      <tp t="s">
        <v>07:01:35</v>
        <stp/>
        <stp>##V3_BDPV12</stp>
        <stp>DE000A1C9VQ4 @bgn Corp</stp>
        <stp>LAST_UPDATE</stp>
        <stp>[AutoPrice 28.xlsm]front!R786C15</stp>
        <tr r="O786" s="1"/>
      </tp>
      <tp>
        <v>4.125</v>
        <stp/>
        <stp>##V3_BDPV12</stp>
        <stp>XS0971723233 Corp</stp>
        <stp>cpn</stp>
        <stp>[AutoPrice 28.xlsm]front!R35C5</stp>
        <tr r="E35" s="1"/>
      </tp>
      <tp>
        <v>9.5</v>
        <stp/>
        <stp>##V3_BDPV12</stp>
        <stp>XS0066877258 Corp</stp>
        <stp>cpn</stp>
        <stp>[AutoPrice 28.xlsm]front!R62C5</stp>
        <tr r="E62" s="1"/>
      </tp>
    </main>
    <main first="connect.rtdsub">
      <tp t="s">
        <v>8306792=EXT</v>
        <stp/>
        <stp>DDS_BONDS|8306792=EXT</stp>
        <stp>3</stp>
        <stp>RMDS</stp>
        <stp/>
        <stp/>
        <tr r="AI238" s="1"/>
      </tp>
      <tp t="s">
        <v>8952037=EXT</v>
        <stp/>
        <stp>DDS_BONDS|8952037=EXT</stp>
        <stp>3</stp>
        <stp>RMDS</stp>
        <stp/>
        <stp/>
        <tr r="AI669" s="1"/>
      </tp>
      <tp t="s">
        <v>8857726=EXT</v>
        <stp/>
        <stp>DDS_BONDS|8857726=EXT</stp>
        <stp>3</stp>
        <stp>RMDS</stp>
        <stp/>
        <stp/>
        <tr r="AI336" s="1"/>
      </tp>
      <tp t="s">
        <v>8857724=EXT</v>
        <stp/>
        <stp>DDS_BONDS|8857724=EXT</stp>
        <stp>3</stp>
        <stp>RMDS</stp>
        <stp/>
        <stp/>
        <tr r="AI340" s="1"/>
      </tp>
    </main>
    <main first="bloomberg.rtd">
      <tp t="s">
        <v>07:01:35</v>
        <stp/>
        <stp>##V3_BDPV12</stp>
        <stp>DE000A1C92S3 @bgn Corp</stp>
        <stp>LAST_UPDATE</stp>
        <stp>[AutoPrice 28.xlsm]front!R532C15</stp>
        <tr r="O532" s="1"/>
      </tp>
    </main>
    <main first="connect.rtdsub">
      <tp t="s">
        <v>8208786=EXT</v>
        <stp/>
        <stp>DDS_BONDS|8208786=EXT</stp>
        <stp>3</stp>
        <stp>RMDS</stp>
        <stp/>
        <stp/>
        <tr r="AI1129" s="1"/>
      </tp>
      <tp t="s">
        <v>8979931=EXT</v>
        <stp/>
        <stp>DDS_BONDS|8979931=EXT</stp>
        <stp>3</stp>
        <stp>RMDS</stp>
        <stp/>
        <stp/>
        <tr r="AI571" s="1"/>
      </tp>
      <tp t="s">
        <v>9379891=EXT</v>
        <stp/>
        <stp>DDS_BONDS|9379891=EXT</stp>
        <stp>3</stp>
        <stp>RMDS</stp>
        <stp/>
        <stp/>
        <tr r="AI899" s="1"/>
      </tp>
      <tp t="s">
        <v>8309596=EXT</v>
        <stp/>
        <stp>DDS_BONDS|8309596=EXT</stp>
        <stp>3</stp>
        <stp>RMDS</stp>
        <stp/>
        <stp/>
        <tr r="AI56" s="1"/>
      </tp>
    </main>
    <main first="bloomberg.rtd">
      <tp>
        <v>3.5</v>
        <stp/>
        <stp>##V3_BDPV12</stp>
        <stp>DE000A1G0RU9 Corp</stp>
        <stp>cpn</stp>
        <stp>[AutoPrice 28.xlsm]front!R53C5</stp>
        <tr r="E53" s="1"/>
      </tp>
    </main>
    <main first="connect.rtdsub">
      <tp t="s">
        <v>7376290=EXT</v>
        <stp/>
        <stp>DDS_BONDS|7376290=EXT</stp>
        <stp>3</stp>
        <stp>RMDS</stp>
        <stp/>
        <stp/>
        <tr r="AI242" s="1"/>
      </tp>
      <tp t="s">
        <v>5368192=EXT</v>
        <stp/>
        <stp>DDS_BONDS|5368192=EXT</stp>
        <stp>3</stp>
        <stp>RMDS</stp>
        <stp/>
        <stp/>
        <tr r="AI1037" s="1"/>
      </tp>
      <tp t="s">
        <v>3967832=EXT</v>
        <stp/>
        <stp>DDS_BONDS|3967832=EXT</stp>
        <stp>3</stp>
        <stp>RMDS</stp>
        <stp/>
        <stp/>
        <tr r="AI237" s="1"/>
      </tp>
      <tp t="s">
        <v>8328098=EXT</v>
        <stp/>
        <stp>DDS_BONDS|8328098=EXT</stp>
        <stp>3</stp>
        <stp>RMDS</stp>
        <stp/>
        <stp/>
        <tr r="AI183" s="1"/>
      </tp>
      <tp t="s">
        <v>8801428=EXT</v>
        <stp/>
        <stp>DDS_BONDS|8801428=EXT</stp>
        <stp>3</stp>
        <stp>RMDS</stp>
        <stp/>
        <stp/>
        <tr r="AI1169" s="1"/>
      </tp>
      <tp t="s">
        <v>8998630=EXT</v>
        <stp/>
        <stp>DDS_BONDS|8998630=EXT</stp>
        <stp>3</stp>
        <stp>RMDS</stp>
        <stp/>
        <stp/>
        <tr r="AI193" s="1"/>
      </tp>
      <tp t="s">
        <v>8290880=EXT</v>
        <stp/>
        <stp>DDS_BONDS|8290880=EXT</stp>
        <stp>3</stp>
        <stp>RMDS</stp>
        <stp/>
        <stp/>
        <tr r="AI982" s="1"/>
      </tp>
    </main>
    <main first="bloomberg.rtd">
      <tp>
        <v>106.27800000000001</v>
        <stp/>
        <stp>##V3_BDPV12</stp>
        <stp>USF7806FQF10 @CBKG Corp</stp>
        <stp>ask</stp>
        <stp>[AutoPrice 28.xlsm]front!R853C13</stp>
        <tr r="M853" s="1"/>
      </tp>
    </main>
    <main first="connect.rtdsub">
      <tp t="s">
        <v>4899425=EXT</v>
        <stp/>
        <stp>DDS_BONDS|4899425=EXT</stp>
        <stp>3</stp>
        <stp>RMDS</stp>
        <stp/>
        <stp/>
        <tr r="AI1075" s="1"/>
      </tp>
      <tp t="s">
        <v>9381394=EXT</v>
        <stp/>
        <stp>DDS_BONDS|9381394=EXT</stp>
        <stp>3</stp>
        <stp>RMDS</stp>
        <stp/>
        <stp/>
        <tr r="AI900" s="1"/>
      </tp>
    </main>
    <main first="bloomberg.rtd">
      <tp t="s">
        <v>AT MATURITY</v>
        <stp/>
        <stp>##V3_BDPV12</stp>
        <stp>US89153VAF67 Corp</stp>
        <stp>mty_typ</stp>
        <stp>[AutoPrice 28.xlsm]front!R342C6</stp>
        <tr r="F342" s="1"/>
      </tp>
      <tp>
        <v>4</v>
        <stp/>
        <stp>##V3_BDPV12</stp>
        <stp>USN93695BL23 Corp</stp>
        <stp>cpn</stp>
        <stp>[AutoPrice 28.xlsm]front!R900C5</stp>
        <tr r="E900" s="1"/>
      </tp>
      <tp t="s">
        <v>15/07/2044</v>
        <stp/>
        <stp>##V3_BDPV12</stp>
        <stp>XS1064049767 Corp</stp>
        <stp>maturity</stp>
        <stp>[AutoPrice 28.xlsm]front!R150C6</stp>
        <tr r="F150" s="1"/>
      </tp>
      <tp t="s">
        <v>AT MATURITY</v>
        <stp/>
        <stp>##V3_BDPV12</stp>
        <stp>XS0503554627 Corp</stp>
        <stp>mty_typ</stp>
        <stp>[AutoPrice 28.xlsm]front!R169C6</stp>
        <tr r="F169" s="1"/>
      </tp>
      <tp t="s">
        <v>FIXED</v>
        <stp/>
        <stp>##V3_BDPV12</stp>
        <stp>BE6265262327 Corp</stp>
        <stp>cpn typ</stp>
        <stp>[AutoPrice 28.xlsm]front!R596C5</stp>
        <tr r="E596" s="1"/>
      </tp>
      <tp t="s">
        <v>FIXED</v>
        <stp/>
        <stp>##V3_BDPV12</stp>
        <stp>FR0011805803 Corp</stp>
        <stp>cpn typ</stp>
        <stp>[AutoPrice 28.xlsm]front!R118C5</stp>
        <tr r="E118" s="1"/>
      </tp>
      <tp t="s">
        <v>03/02/2016</v>
        <stp/>
        <stp>##V3_BDPV12</stp>
        <stp>XS0696856847 Corp</stp>
        <stp>maturity</stp>
        <stp>[AutoPrice 28.xlsm]front!R687C6</stp>
        <tr r="F687" s="1"/>
      </tp>
      <tp t="s">
        <v>AT MATURITY</v>
        <stp/>
        <stp>##V3_BDPV12</stp>
        <stp>XS0730061396 Corp</stp>
        <stp>mty_typ</stp>
        <stp>[AutoPrice 28.xlsm]front!R827C6</stp>
        <tr r="F827" s="1"/>
      </tp>
      <tp t="s">
        <v>VARIABLE</v>
        <stp/>
        <stp>##V3_BDPV12</stp>
        <stp>XS0234434222 Corp</stp>
        <stp>cpn typ</stp>
        <stp>[AutoPrice 28.xlsm]front!R496C5</stp>
        <tr r="E496" s="1"/>
      </tp>
      <tp t="s">
        <v>FIXED</v>
        <stp/>
        <stp>##V3_BDPV12</stp>
        <stp>XS0237323943 Corp</stp>
        <stp>cpn typ</stp>
        <stp>[AutoPrice 28.xlsm]front!R547C5</stp>
        <tr r="E547" s="1"/>
      </tp>
      <tp t="s">
        <v>FIXED</v>
        <stp/>
        <stp>##V3_BDPV12</stp>
        <stp>XS0723509104 Corp</stp>
        <stp>cpn typ</stp>
        <stp>[AutoPrice 28.xlsm]front!R175C5</stp>
        <tr r="E175" s="1"/>
      </tp>
      <tp t="s">
        <v>FIXED</v>
        <stp/>
        <stp>##V3_BDPV12</stp>
        <stp>XS0184373925 Corp</stp>
        <stp>cpn typ</stp>
        <stp>[AutoPrice 28.xlsm]front!R711C5</stp>
        <tr r="E711" s="1"/>
      </tp>
      <tp t="s">
        <v>FIXED</v>
        <stp/>
        <stp>##V3_BDPV12</stp>
        <stp>XS0834385923 Corp</stp>
        <stp>cpn typ</stp>
        <stp>[AutoPrice 28.xlsm]front!R941C5</stp>
        <tr r="E941" s="1"/>
      </tp>
      <tp t="s">
        <v>AT MATURITY</v>
        <stp/>
        <stp>##V3_BDPV12</stp>
        <stp>XS1004236185 Corp</stp>
        <stp>mty_typ</stp>
        <stp>[AutoPrice 28.xlsm]front!R385C6</stp>
        <tr r="F385" s="1"/>
      </tp>
      <tp t="s">
        <v>FIXED</v>
        <stp/>
        <stp>##V3_BDPV12</stp>
        <stp>FR0011233451 Corp</stp>
        <stp>cpn typ</stp>
        <stp>[AutoPrice 28.xlsm]front!R837C5</stp>
        <tr r="E837" s="1"/>
      </tp>
      <tp t="s">
        <v>FIXED</v>
        <stp/>
        <stp>##V3_BDPV12</stp>
        <stp>FR0011048966 Corp</stp>
        <stp>cpn typ</stp>
        <stp>[AutoPrice 28.xlsm]front!R326C5</stp>
        <tr r="E326" s="1"/>
      </tp>
      <tp t="s">
        <v>AT MATURITY</v>
        <stp/>
        <stp>##V3_BDPV12</stp>
        <stp>XS0321640301 Corp</stp>
        <stp>mty_typ</stp>
        <stp>[AutoPrice 28.xlsm]front!R158C6</stp>
        <tr r="F158" s="1"/>
      </tp>
      <tp t="s">
        <v>CALLABLE</v>
        <stp/>
        <stp>##V3_BDPV12</stp>
        <stp>XS0364908375 Corp</stp>
        <stp>mty_typ</stp>
        <stp>[AutoPrice 28.xlsm]front!R100C6</stp>
        <tr r="F100" s="1"/>
      </tp>
      <tp t="s">
        <v>VARIABLE</v>
        <stp/>
        <stp>##V3_BDPV12</stp>
        <stp>XS0234284668 Corp</stp>
        <stp>cpn typ</stp>
        <stp>[AutoPrice 28.xlsm]front!R134C5</stp>
        <tr r="E134" s="1"/>
      </tp>
      <tp t="s">
        <v>FIXED</v>
        <stp/>
        <stp>##V3_BDPV12</stp>
        <stp>XS0583801997 Corp</stp>
        <stp>cpn typ</stp>
        <stp>[AutoPrice 28.xlsm]front!R761C5</stp>
        <tr r="E761" s="1"/>
      </tp>
      <tp t="s">
        <v>05/07/2018</v>
        <stp/>
        <stp>##V3_BDPV12</stp>
        <stp>XS0645669200 Corp</stp>
        <stp>maturity</stp>
        <stp>[AutoPrice 28.xlsm]front!R503C6</stp>
        <tr r="F503" s="1"/>
      </tp>
      <tp t="s">
        <v>AT MATURITY</v>
        <stp/>
        <stp>##V3_BDPV12</stp>
        <stp>XS0052067583 Corp</stp>
        <stp>mty_typ</stp>
        <stp>[AutoPrice 28.xlsm]front!R606C6</stp>
        <tr r="F606" s="1"/>
      </tp>
      <tp t="s">
        <v>AT MATURITY</v>
        <stp/>
        <stp>##V3_BDPV12</stp>
        <stp>XS0850057588 Corp</stp>
        <stp>mty_typ</stp>
        <stp>[AutoPrice 28.xlsm]front!R616C6</stp>
        <tr r="F616" s="1"/>
      </tp>
      <tp t="s">
        <v>FIXED</v>
        <stp/>
        <stp>##V3_BDPV12</stp>
        <stp>FR0010465427 Corp</stp>
        <stp>cpn typ</stp>
        <stp>[AutoPrice 28.xlsm]front!R296C5</stp>
        <tr r="E296" s="1"/>
      </tp>
      <tp t="s">
        <v>AT MATURITY</v>
        <stp/>
        <stp>##V3_BDPV12</stp>
        <stp>XS0718526790 Corp</stp>
        <stp>mty_typ</stp>
        <stp>[AutoPrice 28.xlsm]front!R992C6</stp>
        <tr r="F992" s="1"/>
      </tp>
      <tp t="s">
        <v>FIXED</v>
        <stp/>
        <stp>##V3_BDPV12</stp>
        <stp>FR0010394478 Corp</stp>
        <stp>cpn typ</stp>
        <stp>[AutoPrice 28.xlsm]front!R424C5</stp>
        <tr r="E424" s="1"/>
      </tp>
      <tp t="s">
        <v>FIXED</v>
        <stp/>
        <stp>##V3_BDPV12</stp>
        <stp>XS0433152690 Corp</stp>
        <stp>cpn typ</stp>
        <stp>[AutoPrice 28.xlsm]front!R518C5</stp>
        <tr r="E518" s="1"/>
      </tp>
      <tp t="s">
        <v>FIXED</v>
        <stp/>
        <stp>##V3_BDPV12</stp>
        <stp>XS0123682758 Corp</stp>
        <stp>cpn typ</stp>
        <stp>[AutoPrice 28.xlsm]front!R603C5</stp>
        <tr r="E603" s="1"/>
      </tp>
      <tp t="s">
        <v>FIXED</v>
        <stp/>
        <stp>##V3_BDPV12</stp>
        <stp>XS0909787300 Corp</stp>
        <stp>cpn typ</stp>
        <stp>[AutoPrice 28.xlsm]front!R887C5</stp>
        <tr r="E887" s="1"/>
      </tp>
      <tp t="s">
        <v>FLOATING</v>
        <stp/>
        <stp>##V3_BDPV12</stp>
        <stp>XS1038784119 Corp</stp>
        <stp>cpn typ</stp>
        <stp>[AutoPrice 28.xlsm]front!R867C5</stp>
        <tr r="E867" s="1"/>
      </tp>
      <tp t="s">
        <v>FIXED</v>
        <stp/>
        <stp>##V3_BDPV12</stp>
        <stp>XS0795872901 Corp</stp>
        <stp>cpn typ</stp>
        <stp>[AutoPrice 28.xlsm]front!R478C5</stp>
        <tr r="E478" s="1"/>
      </tp>
      <tp t="s">
        <v>AT MATURITY</v>
        <stp/>
        <stp>##V3_BDPV12</stp>
        <stp>XS1003251441 Corp</stp>
        <stp>mty_typ</stp>
        <stp>[AutoPrice 28.xlsm]front!R529C6</stp>
        <tr r="F529" s="1"/>
      </tp>
      <tp t="s">
        <v>CALLABLE</v>
        <stp/>
        <stp>##V3_BDPV12</stp>
        <stp>XS0221574931 Corp</stp>
        <stp>mty_typ</stp>
        <stp>[AutoPrice 28.xlsm]front!R128C6</stp>
        <tr r="F128" s="1"/>
      </tp>
      <tp t="s">
        <v>28/09/2017</v>
        <stp/>
        <stp>##V3_BDPV12</stp>
        <stp>XS0542428833 Corp</stp>
        <stp>maturity</stp>
        <stp>[AutoPrice 28.xlsm]front!R157C6</stp>
        <tr r="F157" s="1"/>
      </tp>
      <tp t="s">
        <v>22/03/2022</v>
        <stp/>
        <stp>##V3_BDPV12</stp>
        <stp>XS0680904827 Corp</stp>
        <stp>maturity</stp>
        <stp>[AutoPrice 28.xlsm]front!R732C6</stp>
        <tr r="F732" s="1"/>
      </tp>
      <tp t="s">
        <v>AT MATURITY</v>
        <stp/>
        <stp>##V3_BDPV12</stp>
        <stp>XS0729061795 Corp</stp>
        <stp>mty_typ</stp>
        <stp>[AutoPrice 28.xlsm]front!R847C6</stp>
        <tr r="F847" s="1"/>
      </tp>
      <tp t="s">
        <v>FIXED</v>
        <stp/>
        <stp>##V3_BDPV12</stp>
        <stp>XS0632659933 Corp</stp>
        <stp>cpn typ</stp>
        <stp>[AutoPrice 28.xlsm]front!R995C5</stp>
        <tr r="E995" s="1"/>
      </tp>
      <tp t="s">
        <v>VARIABLE</v>
        <stp/>
        <stp>##V3_BDPV12</stp>
        <stp>XS1054522922 Corp</stp>
        <stp>cpn typ</stp>
        <stp>[AutoPrice 28.xlsm]front!R126C5</stp>
        <tr r="E126" s="1"/>
      </tp>
      <tp t="s">
        <v>AT MATURITY</v>
        <stp/>
        <stp>##V3_BDPV12</stp>
        <stp>FR0011452291 Corp</stp>
        <stp>mty_typ</stp>
        <stp>[AutoPrice 28.xlsm]front!R383C6</stp>
        <tr r="F383" s="1"/>
      </tp>
      <tp t="s">
        <v>FIXED</v>
        <stp/>
        <stp>##V3_BDPV12</stp>
        <stp>XS1061608300 Corp</stp>
        <stp>cpn typ</stp>
        <stp>[AutoPrice 28.xlsm]front!R187C5</stp>
        <tr r="E187" s="1"/>
      </tp>
      <tp t="s">
        <v>AT MATURITY</v>
        <stp/>
        <stp>##V3_BDPV12</stp>
        <stp>XS0295018070 Corp</stp>
        <stp>mty_typ</stp>
        <stp>[AutoPrice 28.xlsm]front!R589C6</stp>
        <tr r="F589" s="1"/>
      </tp>
      <tp t="s">
        <v>VARIABLE</v>
        <stp/>
        <stp>##V3_BDPV12</stp>
        <stp>XS1004674450 Corp</stp>
        <stp>cpn typ</stp>
        <stp>[AutoPrice 28.xlsm]front!R112C5</stp>
        <tr r="E112" s="1"/>
      </tp>
      <tp t="s">
        <v>FIXED</v>
        <stp/>
        <stp>##V3_BDPV12</stp>
        <stp>XS0524471355 Corp</stp>
        <stp>cpn typ</stp>
        <stp>[AutoPrice 28.xlsm]front!R471C5</stp>
        <tr r="E471" s="1"/>
      </tp>
      <tp t="s">
        <v>FIXED</v>
        <stp/>
        <stp>##V3_BDPV12</stp>
        <stp>XS0456567055 Corp</stp>
        <stp>cpn typ</stp>
        <stp>[AutoPrice 28.xlsm]front!R490C5</stp>
        <tr r="E490" s="1"/>
      </tp>
      <tp t="s">
        <v>FIXED</v>
        <stp/>
        <stp>##V3_BDPV12</stp>
        <stp>XS0485316102 Corp</stp>
        <stp>cpn typ</stp>
        <stp>[AutoPrice 28.xlsm]front!R303C5</stp>
        <tr r="E303" s="1"/>
      </tp>
      <tp t="s">
        <v>FIXED</v>
        <stp/>
        <stp>##V3_BDPV12</stp>
        <stp>FR0011365220 Corp</stp>
        <stp>cpn typ</stp>
        <stp>[AutoPrice 28.xlsm]front!R741C5</stp>
        <tr r="E741" s="1"/>
      </tp>
      <tp t="s">
        <v>FIXED</v>
        <stp/>
        <stp>##V3_BDPV12</stp>
        <stp>XS0438140526 Corp</stp>
        <stp>cpn typ</stp>
        <stp>[AutoPrice 28.xlsm]front!R183C5</stp>
        <tr r="E183" s="1"/>
      </tp>
      <tp t="s">
        <v>FIXED</v>
        <stp/>
        <stp>##V3_BDPV12</stp>
        <stp>XS0420117383 Corp</stp>
        <stp>cpn typ</stp>
        <stp>[AutoPrice 28.xlsm]front!R159C5</stp>
        <tr r="E159" s="1"/>
      </tp>
      <tp t="s">
        <v>FIXED</v>
        <stp/>
        <stp>##V3_BDPV12</stp>
        <stp>XS0876682666 Corp</stp>
        <stp>cpn typ</stp>
        <stp>[AutoPrice 28.xlsm]front!R110C5</stp>
        <tr r="E110" s="1"/>
      </tp>
      <tp t="s">
        <v>FIXED</v>
        <stp/>
        <stp>##V3_BDPV12</stp>
        <stp>XS0417209052 Corp</stp>
        <stp>cpn typ</stp>
        <stp>[AutoPrice 28.xlsm]front!R357C5</stp>
        <tr r="E357" s="1"/>
      </tp>
      <tp t="s">
        <v>FIXED</v>
        <stp/>
        <stp>##V3_BDPV12</stp>
        <stp>XS0999296006 Corp</stp>
        <stp>cpn typ</stp>
        <stp>[AutoPrice 28.xlsm]front!R552C5</stp>
        <tr r="E552" s="1"/>
      </tp>
      <tp t="s">
        <v>FIXED</v>
        <stp/>
        <stp>##V3_BDPV12</stp>
        <stp>US749343AD11 Corp</stp>
        <stp>cpn typ</stp>
        <stp>[AutoPrice 28.xlsm]front!R862C5</stp>
        <tr r="E862" s="1"/>
      </tp>
      <tp t="s">
        <v>FIXED</v>
        <stp/>
        <stp>##V3_BDPV12</stp>
        <stp>FR0011348531 Corp</stp>
        <stp>cpn typ</stp>
        <stp>[AutoPrice 28.xlsm]front!R640C5</stp>
        <tr r="E640" s="1"/>
      </tp>
      <tp t="s">
        <v>27/03/2015</v>
        <stp/>
        <stp>##V3_BDPV12</stp>
        <stp>XS0419378236 Corp</stp>
        <stp>maturity</stp>
        <stp>[AutoPrice 28.xlsm]front!R926C6</stp>
        <tr r="F926" s="1"/>
      </tp>
      <tp t="s">
        <v>PERP/CALL</v>
        <stp/>
        <stp>##V3_BDPV12</stp>
        <stp>XS1076781589 Corp</stp>
        <stp>mty_typ</stp>
        <stp>[AutoPrice 28.xlsm]front!R120C6</stp>
        <tr r="F120" s="1"/>
      </tp>
      <tp t="s">
        <v>AT MATURITY</v>
        <stp/>
        <stp>##V3_BDPV12</stp>
        <stp>XS0942081570 Corp</stp>
        <stp>mty_typ</stp>
        <stp>[AutoPrice 28.xlsm]front!R359C6</stp>
        <tr r="F359" s="1"/>
      </tp>
      <tp t="s">
        <v>CALLABLE</v>
        <stp/>
        <stp>##V3_BDPV12</stp>
        <stp>XS1031555094 Corp</stp>
        <stp>mty_typ</stp>
        <stp>[AutoPrice 28.xlsm]front!R553C6</stp>
        <tr r="F553" s="1"/>
      </tp>
      <tp t="s">
        <v>AT MATURITY</v>
        <stp/>
        <stp>##V3_BDPV12</stp>
        <stp>XS0438843871 Corp</stp>
        <stp>mty_typ</stp>
        <stp>[AutoPrice 28.xlsm]front!R261C6</stp>
        <tr r="F261" s="1"/>
      </tp>
      <tp t="s">
        <v>FIXED</v>
        <stp/>
        <stp>##V3_BDPV12</stp>
        <stp>BE6248644013 Corp</stp>
        <stp>cpn typ</stp>
        <stp>[AutoPrice 28.xlsm]front!R381C5</stp>
        <tr r="E381" s="1"/>
      </tp>
      <tp t="s">
        <v>CALLABLE</v>
        <stp/>
        <stp>##V3_BDPV12</stp>
        <stp>XS1041772986 Corp</stp>
        <stp>mty_typ</stp>
        <stp>[AutoPrice 28.xlsm]front!R950C6</stp>
        <tr r="F950" s="1"/>
      </tp>
      <tp t="s">
        <v>09/02/2016</v>
        <stp/>
        <stp>##V3_BDPV12</stp>
        <stp>XS0412968876 Corp</stp>
        <stp>maturity</stp>
        <stp>[AutoPrice 28.xlsm]front!R307C6</stp>
        <tr r="F307" s="1"/>
      </tp>
      <tp t="s">
        <v>FIXED</v>
        <stp/>
        <stp>##V3_BDPV12</stp>
        <stp>FR0010660043 Corp</stp>
        <stp>cpn typ</stp>
        <stp>[AutoPrice 28.xlsm]front!R242C5</stp>
        <tr r="E242" s="1"/>
      </tp>
      <tp t="s">
        <v>28/01/2016</v>
        <stp/>
        <stp>##V3_BDPV12</stp>
        <stp>XS0583801997 Corp</stp>
        <stp>maturity</stp>
        <stp>[AutoPrice 28.xlsm]front!R761C6</stp>
        <tr r="F761" s="1"/>
      </tp>
      <tp t="s">
        <v>FIXED</v>
        <stp/>
        <stp>##V3_BDPV12</stp>
        <stp>XS0552375577 Corp</stp>
        <stp>cpn typ</stp>
        <stp>[AutoPrice 28.xlsm]front!R724C5</stp>
        <tr r="E724" s="1"/>
      </tp>
      <tp t="s">
        <v>FIXED</v>
        <stp/>
        <stp>##V3_BDPV12</stp>
        <stp>XS0602211202 Corp</stp>
        <stp>cpn typ</stp>
        <stp>[AutoPrice 28.xlsm]front!R852C5</stp>
        <tr r="E852" s="1"/>
      </tp>
      <tp t="s">
        <v>FIXED</v>
        <stp/>
        <stp>##V3_BDPV12</stp>
        <stp>XS0988384904 Corp</stp>
        <stp>cpn typ</stp>
        <stp>[AutoPrice 28.xlsm]front!R463C5</stp>
        <tr r="E463" s="1"/>
      </tp>
      <tp t="s">
        <v>FIXED</v>
        <stp/>
        <stp>##V3_BDPV12</stp>
        <stp>XS1023268573 Corp</stp>
        <stp>cpn typ</stp>
        <stp>[AutoPrice 28.xlsm]front!R164C5</stp>
        <tr r="E164" s="1"/>
      </tp>
      <tp t="s">
        <v>FIXED</v>
        <stp/>
        <stp>##V3_BDPV12</stp>
        <stp>XS0417208161 Corp</stp>
        <stp>cpn typ</stp>
        <stp>[AutoPrice 28.xlsm]front!R354C5</stp>
        <tr r="E354" s="1"/>
      </tp>
      <tp t="s">
        <v>FIXED</v>
        <stp/>
        <stp>##V3_BDPV12</stp>
        <stp>XS0991090175 Corp</stp>
        <stp>cpn typ</stp>
        <stp>[AutoPrice 28.xlsm]front!R627C5</stp>
        <tr r="E627" s="1"/>
      </tp>
      <tp t="s">
        <v>AT MATURITY</v>
        <stp/>
        <stp>##V3_BDPV12</stp>
        <stp>FR0010871376 Corp</stp>
        <stp>mty_typ</stp>
        <stp>[AutoPrice 28.xlsm]front!R571C6</stp>
        <tr r="F571" s="1"/>
      </tp>
      <tp t="s">
        <v>AT MATURITY</v>
        <stp/>
        <stp>##V3_BDPV12</stp>
        <stp>US345397VR12 Corp</stp>
        <stp>mty_typ</stp>
        <stp>[AutoPrice 28.xlsm]front!R805C6</stp>
        <tr r="F805" s="1"/>
      </tp>
      <tp t="s">
        <v>10/04/2017</v>
        <stp/>
        <stp>##V3_BDPV12</stp>
        <stp>XS0500128326 Corp</stp>
        <stp>maturity</stp>
        <stp>[AutoPrice 28.xlsm]front!R662C6</stp>
        <tr r="F662" s="1"/>
      </tp>
      <tp t="s">
        <v>AT MATURITY</v>
        <stp/>
        <stp>##V3_BDPV12</stp>
        <stp>XS0170239692 Corp</stp>
        <stp>mty_typ</stp>
        <stp>[AutoPrice 28.xlsm]front!R355C6</stp>
        <tr r="F355" s="1"/>
      </tp>
      <tp t="s">
        <v>AT MATURITY</v>
        <stp/>
        <stp>##V3_BDPV12</stp>
        <stp>XS0416848520 Corp</stp>
        <stp>mty_typ</stp>
        <stp>[AutoPrice 28.xlsm]front!R334C6</stp>
        <tr r="F334" s="1"/>
      </tp>
      <tp t="s">
        <v>FIXED</v>
        <stp/>
        <stp>##V3_BDPV12</stp>
        <stp>XS0942082115 Corp</stp>
        <stp>cpn typ</stp>
        <stp>[AutoPrice 28.xlsm]front!R361C5</stp>
        <tr r="E361" s="1"/>
      </tp>
      <tp t="s">
        <v>FIXED</v>
        <stp/>
        <stp>##V3_BDPV12</stp>
        <stp>XS0414340074 Corp</stp>
        <stp>cpn typ</stp>
        <stp>[AutoPrice 28.xlsm]front!R584C5</stp>
        <tr r="E584" s="1"/>
      </tp>
      <tp t="s">
        <v>FIXED</v>
        <stp/>
        <stp>##V3_BDPV12</stp>
        <stp>XS0848458179 Corp</stp>
        <stp>cpn typ</stp>
        <stp>[AutoPrice 28.xlsm]front!R453C5</stp>
        <tr r="E453" s="1"/>
      </tp>
      <tp t="s">
        <v>FIXED</v>
        <stp/>
        <stp>##V3_BDPV12</stp>
        <stp>XS0542428833 Corp</stp>
        <stp>cpn typ</stp>
        <stp>[AutoPrice 28.xlsm]front!R157C5</stp>
        <tr r="E157" s="1"/>
      </tp>
      <tp t="s">
        <v>AT MATURITY</v>
        <stp/>
        <stp>##V3_BDPV12</stp>
        <stp>XS0653885961 Corp</stp>
        <stp>mty_typ</stp>
        <stp>[AutoPrice 28.xlsm]front!R770C6</stp>
        <tr r="F770" s="1"/>
      </tp>
      <tp t="s">
        <v>27/07/2022</v>
        <stp/>
        <stp>##V3_BDPV12</stp>
        <stp>XS0809847667 Corp</stp>
        <stp>maturity</stp>
        <stp>[AutoPrice 28.xlsm]front!R928C6</stp>
        <tr r="F928" s="1"/>
      </tp>
      <tp t="s">
        <v>09/12/2014</v>
        <stp/>
        <stp>##V3_BDPV12</stp>
        <stp>XS0207037507 Corp</stp>
        <stp>maturity</stp>
        <stp>[AutoPrice 28.xlsm]front!R975C6</stp>
        <tr r="F975" s="1"/>
      </tp>
      <tp t="s">
        <v>FIXED</v>
        <stp/>
        <stp>##V3_BDPV12</stp>
        <stp>XS0883560715 Corp</stp>
        <stp>cpn typ</stp>
        <stp>[AutoPrice 28.xlsm]front!R934C5</stp>
        <tr r="E934" s="1"/>
      </tp>
      <tp t="s">
        <v>AT MATURITY</v>
        <stp/>
        <stp>##V3_BDPV12</stp>
        <stp>BE6265142099 Corp</stp>
        <stp>mty_typ</stp>
        <stp>[AutoPrice 28.xlsm]front!R380C6</stp>
        <tr r="F380" s="1"/>
      </tp>
      <tp t="s">
        <v>20/02/2021</v>
        <stp/>
        <stp>##V3_BDPV12</stp>
        <stp>XS1004236185 Corp</stp>
        <stp>maturity</stp>
        <stp>[AutoPrice 28.xlsm]front!R385C6</stp>
        <tr r="F385" s="1"/>
      </tp>
      <tp t="s">
        <v>22/07/2014</v>
        <stp/>
        <stp>##V3_BDPV12</stp>
        <stp>XS0441402681 Corp</stp>
        <stp>maturity</stp>
        <stp>[AutoPrice 28.xlsm]front!R256C6</stp>
        <tr r="F256" s="1"/>
      </tp>
      <tp t="s">
        <v>SINKABLE</v>
        <stp/>
        <stp>##V3_BDPV12</stp>
        <stp>XS0895820834 Corp</stp>
        <stp>mty_typ</stp>
        <stp>[AutoPrice 28.xlsm]front!R595C6</stp>
        <tr r="F595" s="1"/>
      </tp>
      <tp t="s">
        <v>FIXED</v>
        <stp/>
        <stp>##V3_BDPV12</stp>
        <stp>FR0010526848 Corp</stp>
        <stp>cpn typ</stp>
        <stp>[AutoPrice 28.xlsm]front!R421C5</stp>
        <tr r="E421" s="1"/>
      </tp>
      <tp t="s">
        <v>FIXED</v>
        <stp/>
        <stp>##V3_BDPV12</stp>
        <stp>XS0408095387 Corp</stp>
        <stp>cpn typ</stp>
        <stp>[AutoPrice 28.xlsm]front!R268C5</stp>
        <tr r="E268" s="1"/>
      </tp>
      <tp t="s">
        <v>FIXED</v>
        <stp/>
        <stp>##V3_BDPV12</stp>
        <stp>XS0969572204 Corp</stp>
        <stp>cpn typ</stp>
        <stp>[AutoPrice 28.xlsm]front!R335C5</stp>
        <tr r="E335" s="1"/>
      </tp>
      <tp t="s">
        <v>14/02/2033</v>
        <stp/>
        <stp>##V3_BDPV12</stp>
        <stp>XS0162513211 Corp</stp>
        <stp>maturity</stp>
        <stp>[AutoPrice 28.xlsm]front!R322C6</stp>
        <tr r="F322" s="1"/>
      </tp>
      <tp t="s">
        <v>30/06/2016</v>
        <stp/>
        <stp>##V3_BDPV12</stp>
        <stp>XS0642351505 Corp</stp>
        <stp>maturity</stp>
        <stp>[AutoPrice 28.xlsm]front!R455C6</stp>
        <tr r="F455" s="1"/>
      </tp>
      <tp t="s">
        <v>04/03/2021</v>
        <stp/>
        <stp>##V3_BDPV12</stp>
        <stp>XS0415624716 Corp</stp>
        <stp>maturity</stp>
        <stp>[AutoPrice 28.xlsm]front!R203C6</stp>
        <tr r="F203" s="1"/>
      </tp>
      <tp t="s">
        <v>28/03/2017</v>
        <stp/>
        <stp>##V3_BDPV12</stp>
        <stp>XS1051000781 Corp</stp>
        <stp>maturity</stp>
        <stp>[AutoPrice 28.xlsm]front!R162C6</stp>
        <tr r="F162" s="1"/>
      </tp>
      <tp t="s">
        <v>AT MATURITY</v>
        <stp/>
        <stp>##V3_BDPV12</stp>
        <stp>XS0911405784 Corp</stp>
        <stp>mty_typ</stp>
        <stp>[AutoPrice 28.xlsm]front!R952C6</stp>
        <tr r="F952" s="1"/>
      </tp>
      <tp t="s">
        <v>15/01/2018</v>
        <stp/>
        <stp>##V3_BDPV12</stp>
        <stp>XS0577452823 Corp</stp>
        <stp>maturity</stp>
        <stp>[AutoPrice 28.xlsm]front!R190C6</stp>
        <tr r="F190" s="1"/>
      </tp>
      <tp t="s">
        <v>FIXED</v>
        <stp/>
        <stp>##V3_BDPV12</stp>
        <stp>XS0525787874 Corp</stp>
        <stp>cpn typ</stp>
        <stp>[AutoPrice 28.xlsm]front!R620C5</stp>
        <tr r="E620" s="1"/>
      </tp>
      <tp t="s">
        <v>FIXED</v>
        <stp/>
        <stp>##V3_BDPV12</stp>
        <stp>XS0993145084 Corp</stp>
        <stp>cpn typ</stp>
        <stp>[AutoPrice 28.xlsm]front!R679C5</stp>
        <tr r="E679" s="1"/>
      </tp>
      <tp t="s">
        <v>FIXED</v>
        <stp/>
        <stp>##V3_BDPV12</stp>
        <stp>XS0856173546 Corp</stp>
        <stp>cpn typ</stp>
        <stp>[AutoPrice 28.xlsm]front!R845C5</stp>
        <tr r="E845" s="1"/>
      </tp>
      <tp t="s">
        <v>03/04/2020</v>
        <stp/>
        <stp>##V3_BDPV12</stp>
        <stp>XS0478803355 Corp</stp>
        <stp>maturity</stp>
        <stp>[AutoPrice 28.xlsm]front!R972C6</stp>
        <tr r="F972" s="1"/>
      </tp>
      <tp t="s">
        <v>AT MATURITY</v>
        <stp/>
        <stp>##V3_BDPV12</stp>
        <stp>XS1013955379 Corp</stp>
        <stp>mty_typ</stp>
        <stp>[AutoPrice 28.xlsm]front!R181C6</stp>
        <tr r="F181" s="1"/>
      </tp>
      <tp t="s">
        <v>FIXED</v>
        <stp/>
        <stp>##V3_BDPV12</stp>
        <stp>FR0011289230 Corp</stp>
        <stp>cpn typ</stp>
        <stp>[AutoPrice 28.xlsm]front!R291C5</stp>
        <tr r="E291" s="1"/>
      </tp>
      <tp t="s">
        <v>27/05/2015</v>
        <stp/>
        <stp>##V3_BDPV12</stp>
        <stp>XS0366202694 Corp</stp>
        <stp>maturity</stp>
        <stp>[AutoPrice 28.xlsm]front!R954C6</stp>
        <tr r="F954" s="1"/>
      </tp>
      <tp t="s">
        <v>FIXED</v>
        <stp/>
        <stp>##V3_BDPV12</stp>
        <stp>XS0173501379 Corp</stp>
        <stp>cpn typ</stp>
        <stp>[AutoPrice 28.xlsm]front!R772C5</stp>
        <tr r="E772" s="1"/>
      </tp>
      <tp t="s">
        <v>FIXED</v>
        <stp/>
        <stp>##V3_BDPV12</stp>
        <stp>XS0934983999 Corp</stp>
        <stp>cpn typ</stp>
        <stp>[AutoPrice 28.xlsm]front!R520C5</stp>
        <tr r="E520" s="1"/>
      </tp>
      <tp t="s">
        <v>FIXED</v>
        <stp/>
        <stp>##V3_BDPV12</stp>
        <stp>XS0583059448 Corp</stp>
        <stp>cpn typ</stp>
        <stp>[AutoPrice 28.xlsm]front!R704C5</stp>
        <tr r="E704" s="1"/>
      </tp>
      <tp t="s">
        <v>FIXED</v>
        <stp/>
        <stp>##V3_BDPV12</stp>
        <stp>XS0938218400 Corp</stp>
        <stp>cpn typ</stp>
        <stp>[AutoPrice 28.xlsm]front!R212C5</stp>
        <tr r="E212" s="1"/>
      </tp>
      <tp t="s">
        <v>AT MATURITY</v>
        <stp/>
        <stp>##V3_BDPV12</stp>
        <stp>FR0010952739 Corp</stp>
        <stp>mty_typ</stp>
        <stp>[AutoPrice 28.xlsm]front!R284C6</stp>
        <tr r="F284" s="1"/>
      </tp>
      <tp t="s">
        <v>FIXED</v>
        <stp/>
        <stp>##V3_BDPV12</stp>
        <stp>XS0992632702 Corp</stp>
        <stp>cpn typ</stp>
        <stp>[AutoPrice 28.xlsm]front!R586C5</stp>
        <tr r="E586" s="1"/>
      </tp>
      <tp t="s">
        <v>13/03/2015</v>
        <stp/>
        <stp>##V3_BDPV12</stp>
        <stp>XS0729061795 Corp</stp>
        <stp>maturity</stp>
        <stp>[AutoPrice 28.xlsm]front!R847C6</stp>
        <tr r="F847" s="1"/>
      </tp>
      <tp t="s">
        <v>03/02/2016</v>
        <stp/>
        <stp>##V3_BDPV12</stp>
        <stp>XS0411602765 Corp</stp>
        <stp>maturity</stp>
        <stp>[AutoPrice 28.xlsm]front!R872C6</stp>
        <tr r="F872" s="1"/>
      </tp>
      <tp t="s">
        <v>FIXED</v>
        <stp/>
        <stp>##V3_BDPV12</stp>
        <stp>XS0557897203 Corp</stp>
        <stp>cpn typ</stp>
        <stp>[AutoPrice 28.xlsm]front!R258C5</stp>
        <tr r="E258" s="1"/>
      </tp>
      <tp t="s">
        <v>FIXED</v>
        <stp/>
        <stp>##V3_BDPV12</stp>
        <stp>XS0999654873 Corp</stp>
        <stp>cpn typ</stp>
        <stp>[AutoPrice 28.xlsm]front!R821C5</stp>
        <tr r="E821" s="1"/>
      </tp>
      <tp t="s">
        <v>FIXED</v>
        <stp/>
        <stp>##V3_BDPV12</stp>
        <stp>XS0205790214 Corp</stp>
        <stp>cpn typ</stp>
        <stp>[AutoPrice 28.xlsm]front!R456C5</stp>
        <tr r="E456" s="1"/>
      </tp>
      <tp t="s">
        <v>AT MATURITY</v>
        <stp/>
        <stp>##V3_BDPV12</stp>
        <stp>FR0011625409 Corp</stp>
        <stp>mty_typ</stp>
        <stp>[AutoPrice 28.xlsm]front!R418C6</stp>
        <tr r="F418" s="1"/>
      </tp>
      <tp t="s">
        <v>10/02/2024</v>
        <stp/>
        <stp>##V3_BDPV12</stp>
        <stp>XS1030851791 Corp</stp>
        <stp>maturity</stp>
        <stp>[AutoPrice 28.xlsm]front!R517C6</stp>
        <tr r="F517" s="1"/>
      </tp>
      <tp t="s">
        <v>30/10/2019</v>
        <stp/>
        <stp>##V3_BDPV12</stp>
        <stp>XS0850057588 Corp</stp>
        <stp>maturity</stp>
        <stp>[AutoPrice 28.xlsm]front!R616C6</stp>
        <tr r="F616" s="1"/>
      </tp>
      <tp t="s">
        <v>AT MATURITY</v>
        <stp/>
        <stp>##V3_BDPV12</stp>
        <stp>XS0787785715 Corp</stp>
        <stp>mty_typ</stp>
        <stp>[AutoPrice 28.xlsm]front!R938C6</stp>
        <tr r="F938" s="1"/>
      </tp>
      <tp t="s">
        <v>26/03/2020</v>
        <stp/>
        <stp>##V3_BDPV12</stp>
        <stp>XS0052067583 Corp</stp>
        <stp>maturity</stp>
        <stp>[AutoPrice 28.xlsm]front!R606C6</stp>
        <tr r="F606" s="1"/>
      </tp>
      <tp t="s">
        <v>22/05/2019</v>
        <stp/>
        <stp>##V3_BDPV12</stp>
        <stp>XS0934191114 Corp</stp>
        <stp>maturity</stp>
        <stp>[AutoPrice 28.xlsm]front!R427C6</stp>
        <tr r="F427" s="1"/>
      </tp>
      <tp t="s">
        <v>22/05/2018</v>
        <stp/>
        <stp>##V3_BDPV12</stp>
        <stp>XS0365094811 Corp</stp>
        <stp>maturity</stp>
        <stp>[AutoPrice 28.xlsm]front!R648C6</stp>
        <tr r="F648" s="1"/>
      </tp>
      <tp t="s">
        <v>14/06/2016</v>
        <stp/>
        <stp>##V3_BDPV12</stp>
        <stp>XS0257807957 Corp</stp>
        <stp>maturity</stp>
        <stp>[AutoPrice 28.xlsm]front!R746C6</stp>
        <tr r="F746" s="1"/>
      </tp>
      <tp t="s">
        <v>30/09/2020</v>
        <stp/>
        <stp>##V3_BDPV12</stp>
        <stp>XS0972165848 Corp</stp>
        <stp>maturity</stp>
        <stp>[AutoPrice 28.xlsm]front!R664C6</stp>
        <tr r="F664" s="1"/>
      </tp>
      <tp t="s">
        <v>FIXED</v>
        <stp/>
        <stp>##V3_BDPV12</stp>
        <stp>XS0547937408 Corp</stp>
        <stp>cpn typ</stp>
        <stp>[AutoPrice 28.xlsm]front!R219C5</stp>
        <tr r="E219" s="1"/>
      </tp>
      <tp t="s">
        <v>FIXED</v>
        <stp/>
        <stp>##V3_BDPV12</stp>
        <stp>XS0390398344 Corp</stp>
        <stp>cpn typ</stp>
        <stp>[AutoPrice 28.xlsm]front!R177C5</stp>
        <tr r="E177" s="1"/>
      </tp>
      <tp t="s">
        <v>FIXED</v>
        <stp/>
        <stp>##V3_BDPV12</stp>
        <stp>XS0758419658 Corp</stp>
        <stp>cpn typ</stp>
        <stp>[AutoPrice 28.xlsm]front!R491C5</stp>
        <tr r="E491" s="1"/>
      </tp>
      <tp t="s">
        <v>FIXED</v>
        <stp/>
        <stp>##V3_BDPV12</stp>
        <stp>XS0909359332 Corp</stp>
        <stp>cpn typ</stp>
        <stp>[AutoPrice 28.xlsm]front!R410C5</stp>
        <tr r="E410" s="1"/>
      </tp>
      <tp t="s">
        <v>FIXED</v>
        <stp/>
        <stp>##V3_BDPV12</stp>
        <stp>XS0933505967 Corp</stp>
        <stp>cpn typ</stp>
        <stp>[AutoPrice 28.xlsm]front!R803C5</stp>
        <tr r="E803" s="1"/>
      </tp>
      <tp t="s">
        <v>17/12/2025</v>
        <stp/>
        <stp>##V3_BDPV12</stp>
        <stp>XS1004551294 Corp</stp>
        <stp>maturity</stp>
        <stp>[AutoPrice 28.xlsm]front!R522C6</stp>
        <tr r="F522" s="1"/>
      </tp>
      <tp t="s">
        <v>PERP/CALL</v>
        <stp/>
        <stp>##V3_BDPV12</stp>
        <stp>XS0304987042 Corp</stp>
        <stp>mty_typ</stp>
        <stp>[AutoPrice 28.xlsm]front!R133C6</stp>
        <tr r="F133" s="1"/>
      </tp>
      <tp t="s">
        <v>19/01/2023</v>
        <stp/>
        <stp>##V3_BDPV12</stp>
        <stp>XS0856014583 Corp</stp>
        <stp>maturity</stp>
        <stp>[AutoPrice 28.xlsm]front!R409C6</stp>
        <tr r="F409" s="1"/>
      </tp>
      <tp t="s">
        <v>27/01/2015</v>
        <stp/>
        <stp>##V3_BDPV12</stp>
        <stp>XS0479866567 Corp</stp>
        <stp>maturity</stp>
        <stp>[AutoPrice 28.xlsm]front!R846C6</stp>
        <tr r="F846" s="1"/>
      </tp>
      <tp t="s">
        <v>AT MATURITY</v>
        <stp/>
        <stp>##V3_BDPV12</stp>
        <stp>XS0827999318 Corp</stp>
        <stp>mty_typ</stp>
        <stp>[AutoPrice 28.xlsm]front!R656C6</stp>
        <tr r="F656" s="1"/>
      </tp>
      <tp t="s">
        <v>05/12/2018</v>
        <stp/>
        <stp>##V3_BDPV12</stp>
        <stp>XS0710090928 Corp</stp>
        <stp>maturity</stp>
        <stp>[AutoPrice 28.xlsm]front!R155C6</stp>
        <tr r="F155" s="1"/>
      </tp>
      <tp t="s">
        <v>FIXED</v>
        <stp/>
        <stp>##V3_BDPV12</stp>
        <stp>XS0823954580 Corp</stp>
        <stp>cpn typ</stp>
        <stp>[AutoPrice 28.xlsm]front!R431C5</stp>
        <tr r="E431" s="1"/>
      </tp>
      <tp t="s">
        <v>FIXED</v>
        <stp/>
        <stp>##V3_BDPV12</stp>
        <stp>XS0306772939 Corp</stp>
        <stp>cpn typ</stp>
        <stp>[AutoPrice 28.xlsm]front!R604C5</stp>
        <tr r="E604" s="1"/>
      </tp>
      <tp t="s">
        <v>FIXED</v>
        <stp/>
        <stp>##V3_BDPV12</stp>
        <stp>XS0834367863 Corp</stp>
        <stp>cpn typ</stp>
        <stp>[AutoPrice 28.xlsm]front!R305C5</stp>
        <tr r="E305" s="1"/>
      </tp>
      <tp t="s">
        <v>22/05/2024</v>
        <stp/>
        <stp>##V3_BDPV12</stp>
        <stp>XS1069836077 Corp</stp>
        <stp>maturity</stp>
        <stp>[AutoPrice 28.xlsm]front!R997C6</stp>
        <tr r="F997" s="1"/>
      </tp>
      <tp t="s">
        <v>10/02/2021</v>
        <stp/>
        <stp>##V3_BDPV12</stp>
        <stp>XS1025752293 Corp</stp>
        <stp>maturity</stp>
        <stp>[AutoPrice 28.xlsm]front!R645C6</stp>
        <tr r="F645" s="1"/>
      </tp>
      <tp t="s">
        <v>11/03/2015</v>
        <stp/>
        <stp>##V3_BDPV12</stp>
        <stp>XS0604640499 Corp</stp>
        <stp>maturity</stp>
        <stp>[AutoPrice 28.xlsm]front!R778C6</stp>
        <tr r="F778" s="1"/>
      </tp>
      <tp t="s">
        <v>FIXED</v>
        <stp/>
        <stp>##V3_BDPV12</stp>
        <stp>FR0010746008 Corp</stp>
        <stp>cpn typ</stp>
        <stp>[AutoPrice 28.xlsm]front!R397C5</stp>
        <tr r="E397" s="1"/>
      </tp>
      <tp t="s">
        <v>FIXED</v>
        <stp/>
        <stp>##V3_BDPV12</stp>
        <stp>XS0433216339 Corp</stp>
        <stp>cpn typ</stp>
        <stp>[AutoPrice 28.xlsm]front!R601C5</stp>
        <tr r="E601" s="1"/>
      </tp>
      <tp t="s">
        <v>FIXED</v>
        <stp/>
        <stp>##V3_BDPV12</stp>
        <stp>XS1057783174 Corp</stp>
        <stp>cpn typ</stp>
        <stp>[AutoPrice 28.xlsm]front!R581C5</stp>
        <tr r="E581" s="1"/>
      </tp>
      <tp t="s">
        <v>FIXED</v>
        <stp/>
        <stp>##V3_BDPV12</stp>
        <stp>XS0999667263 Corp</stp>
        <stp>cpn typ</stp>
        <stp>[AutoPrice 28.xlsm]front!R720C5</stp>
        <tr r="E720" s="1"/>
      </tp>
      <tp t="s">
        <v>14/09/2040</v>
        <stp/>
        <stp>##V3_BDPV12</stp>
        <stp>FR0010941484 Corp</stp>
        <stp>maturity</stp>
        <stp>[AutoPrice 28.xlsm]front!R113C6</stp>
        <tr r="F113" s="1"/>
      </tp>
      <tp t="s">
        <v>26/04/2019</v>
        <stp/>
        <stp>##V3_BDPV12</stp>
        <stp>FR0011242460 Corp</stp>
        <stp>maturity</stp>
        <stp>[AutoPrice 28.xlsm]front!R487C6</stp>
        <tr r="F487" s="1"/>
      </tp>
      <tp t="s">
        <v>30/01/2015</v>
        <stp/>
        <stp>##V3_BDPV12</stp>
        <stp>FR0010773697 Corp</stp>
        <stp>maturity</stp>
        <stp>[AutoPrice 28.xlsm]front!R443C6</stp>
        <tr r="F443" s="1"/>
      </tp>
      <tp t="s">
        <v>19/06/2017</v>
        <stp/>
        <stp>##V3_BDPV12</stp>
        <stp>FR0011274026 Corp</stp>
        <stp>maturity</stp>
        <stp>[AutoPrice 28.xlsm]front!R382C6</stp>
        <tr r="F382" s="1"/>
      </tp>
      <tp t="s">
        <v>23/09/2024</v>
        <stp/>
        <stp>##V3_BDPV12</stp>
        <stp>FR0010804500 Corp</stp>
        <stp>maturity</stp>
        <stp>[AutoPrice 28.xlsm]front!R233C6</stp>
        <tr r="F233" s="1"/>
      </tp>
      <tp t="s">
        <v>25/03/2027</v>
        <stp/>
        <stp>##V3_BDPV12</stp>
        <stp>FR0011225143 Corp</stp>
        <stp>maturity</stp>
        <stp>[AutoPrice 28.xlsm]front!R252C6</stp>
        <tr r="F252" s="1"/>
      </tp>
      <tp t="s">
        <v>15/11/2021</v>
        <stp/>
        <stp>##V3_BDPV12</stp>
        <stp>FR0011625409 Corp</stp>
        <stp>maturity</stp>
        <stp>[AutoPrice 28.xlsm]front!R418C6</stp>
        <tr r="F418" s="1"/>
      </tp>
      <tp t="s">
        <v>14/11/2017</v>
        <stp/>
        <stp>##V3_BDPV12</stp>
        <stp>FR0011355791 Corp</stp>
        <stp>maturity</stp>
        <stp>[AutoPrice 28.xlsm]front!R207C6</stp>
        <tr r="F207" s="1"/>
      </tp>
      <tp t="s">
        <v>20/01/2015</v>
        <stp/>
        <stp>##V3_BDPV12</stp>
        <stp>FR0010806745 Corp</stp>
        <stp>maturity</stp>
        <stp>[AutoPrice 28.xlsm]front!R566C6</stp>
        <tr r="F566" s="1"/>
      </tp>
      <tp t="s">
        <v>06/11/2019</v>
        <stp/>
        <stp>##V3_BDPV12</stp>
        <stp>FR0010817452 Corp</stp>
        <stp>maturity</stp>
        <stp>[AutoPrice 28.xlsm]front!R230C6</stp>
        <tr r="F230" s="1"/>
      </tp>
      <tp t="s">
        <v>27/04/2021</v>
        <stp/>
        <stp>##V3_BDPV12</stp>
        <stp>FR0011637586 Corp</stp>
        <stp>maturity</stp>
        <stp>[AutoPrice 28.xlsm]front!R246C6</stp>
        <tr r="F246" s="1"/>
      </tp>
      <tp t="s">
        <v>04/04/2028</v>
        <stp/>
        <stp>##V3_BDPV12</stp>
        <stp>BE0002432079 Corp</stp>
        <stp>maturity</stp>
        <stp>[AutoPrice 28.xlsm]front!R259C6</stp>
        <tr r="F259" s="1"/>
      </tp>
      <tp>
        <v>7.8921930229377324</v>
        <stp/>
        <stp>##V3_BDPV12</stp>
        <stp>DE000A1RE1W1 @bgn  Corp</stp>
        <stp>risk_mid</stp>
        <stp>[AutoPrice 28.xlsm]front!R474C36</stp>
        <tr r="AJ474" s="1"/>
      </tp>
      <tp>
        <v>5</v>
        <stp/>
        <stp>##V3_BDPV12</stp>
        <stp>DE000A0TKBM0 Corp</stp>
        <stp>cpn</stp>
        <stp>[AutoPrice 28.xlsm]front!R929C5</stp>
        <tr r="E929" s="1"/>
      </tp>
    </main>
    <main first="connect.rtdsub">
      <tp t="s">
        <v>GLJGR 2 07 Jun 2</v>
        <stp/>
        <stp>EBOND_LDN|18079002</stp>
        <stp>DSPLY_NAME</stp>
        <stp>RMDS</stp>
        <stp/>
        <stp/>
        <tr r="AQ1089" s="1"/>
      </tp>
      <tp t="s">
        <v xml:space="preserve">SKFBSS 2 3/8 29 </v>
        <stp/>
        <stp>EBOND_LDN|19759360</stp>
        <stp>DSPLY_NAME</stp>
        <stp>RMDS</stp>
        <stp/>
        <stp/>
        <tr r="AQ1128" s="1"/>
      </tp>
      <tp t="s">
        <v>DAIGR 2 05 May 2</v>
        <stp/>
        <stp>EBOND_LDN|13469853</stp>
        <stp>DSPLY_NAME</stp>
        <stp>RMDS</stp>
        <stp/>
        <stp/>
        <tr r="AQ787" s="1"/>
      </tp>
      <tp t="s">
        <v>AFFP 6 1/4 18 Ja</v>
        <stp/>
        <stp>EBOND_LDN|16279642</stp>
        <stp>DSPLY_NAME</stp>
        <stp>RMDS</stp>
        <stp/>
        <stp/>
        <tr r="AQ388" s="1"/>
      </tp>
      <tp t="s">
        <v>FREGR 4 1/4 15 A</v>
        <stp/>
        <stp>EBOND_LDN|13709285</stp>
        <stp>DSPLY_NAME</stp>
        <stp>RMDS</stp>
        <stp/>
        <stp/>
        <tr r="AQ178" s="1"/>
      </tp>
      <tp t="s">
        <v xml:space="preserve">NESNVX 1 1/4 04 </v>
        <stp/>
        <stp>EBOND_LDN|17729407</stp>
        <stp>DSPLY_NAME</stp>
        <stp>RMDS</stp>
        <stp/>
        <stp/>
        <tr r="AQ538" s="1"/>
      </tp>
      <tp t="s">
        <v xml:space="preserve">TOYOTA 2 3/8 01 </v>
        <stp/>
        <stp>EBOND_LDN|16709275</stp>
        <stp>DSPLY_NAME</stp>
        <stp>RMDS</stp>
        <stp/>
        <stp/>
        <tr r="AQ875" s="1"/>
      </tp>
      <tp t="s">
        <v>DELH 3 1/8 27 Fe</v>
        <stp/>
        <stp>EBOND_LDN|16119344</stp>
        <stp>DSPLY_NAME</stp>
        <stp>RMDS</stp>
        <stp/>
        <stp/>
        <tr r="AQ475" s="1"/>
      </tp>
      <tp t="s">
        <v>ATCOA 2 1/2 28 F</v>
        <stp/>
        <stp>EBOND_LDN|17059150</stp>
        <stp>DSPLY_NAME</stp>
        <stp>RMDS</stp>
        <stp/>
        <stp/>
        <tr r="AQ1052" s="1"/>
      </tp>
      <tp t="s">
        <v>KERFP 3 1/8 23 A</v>
        <stp/>
        <stp>EBOND_LDN|13909485</stp>
        <stp>DSPLY_NAME</stp>
        <stp>RMDS</stp>
        <stp/>
        <stp/>
        <tr r="AQ511" s="1"/>
      </tp>
      <tp t="s">
        <v>MMM 1 7/8 15 Nov</v>
        <stp/>
        <stp>EBOND_LDN|19928437</stp>
        <stp>DSPLY_NAME</stp>
        <stp>RMDS</stp>
        <stp/>
        <stp/>
        <tr r="AQ1001" s="1"/>
      </tp>
      <tp t="s">
        <v>OMVAV 6 3/4 29 J</v>
        <stp/>
        <stp>EBOND_LDN|10628097</stp>
        <stp>DSPLY_NAME</stp>
        <stp>RMDS</stp>
        <stp/>
        <stp/>
        <tr r="AQ1249" s="1"/>
      </tp>
      <tp t="s">
        <v>#N/A</v>
        <stp/>
        <stp>EBOND_LDN|19028817</stp>
        <stp>DSPLY_NAME</stp>
        <stp>RMDS</stp>
        <stp/>
        <stp/>
        <tr r="AQ68" s="1"/>
      </tp>
      <tp t="s">
        <v xml:space="preserve">SKFBSS 1 7/8 11 </v>
        <stp/>
        <stp>EBOND_LDN|15318114</stp>
        <stp>DSPLY_NAME</stp>
        <stp>RMDS</stp>
        <stp/>
        <stp/>
        <tr r="AQ1127" s="1"/>
      </tp>
      <tp t="s">
        <v>BASGR 1 7/8 04 F</v>
        <stp/>
        <stp>EBOND_LDN|16758300</stp>
        <stp>DSPLY_NAME</stp>
        <stp>RMDS</stp>
        <stp/>
        <stp/>
        <tr r="AQ934" s="1"/>
      </tp>
      <tp t="s">
        <v>GASSM 3 7/8 11 A</v>
        <stp/>
        <stp>EBOND_LDN|17478232</stp>
        <stp>DSPLY_NAME</stp>
        <stp>RMDS</stp>
        <stp/>
        <stp/>
        <tr r="AQ1181" s="1"/>
      </tp>
      <tp t="s">
        <v>BNFP 1 1/4 06 Ju</v>
        <stp/>
        <stp>EBOND_LDN|17118104</stp>
        <stp>DSPLY_NAME</stp>
        <stp>RMDS</stp>
        <stp/>
        <stp/>
        <tr r="AQ415" s="1"/>
      </tp>
      <tp t="s">
        <v>GSZFP 1 3/8 19 M</v>
        <stp/>
        <stp>EBOND_LDN|21238156</stp>
        <stp>DSPLY_NAME</stp>
        <stp>RMDS</stp>
        <stp/>
        <stp/>
        <tr r="AQ289" s="1"/>
      </tp>
      <tp t="s">
        <v xml:space="preserve">AVINOR 1 3/4 20 </v>
        <stp/>
        <stp>EBOND_LDN|21139966</stp>
        <stp>DSPLY_NAME</stp>
        <stp>RMDS</stp>
        <stp/>
        <stp/>
        <tr r="AQ401" s="1"/>
      </tp>
      <tp t="s">
        <v>INGFP 2 1/2 20 M</v>
        <stp/>
        <stp>EBOND_LDN|21239266</stp>
        <stp>DSPLY_NAME</stp>
        <stp>RMDS</stp>
        <stp/>
        <stp/>
        <tr r="AQ507" s="1"/>
      </tp>
      <tp t="s">
        <v>ABIBB 2.7 31 Mar</v>
        <stp/>
        <stp>EBOND_LDN|21159600</stp>
        <stp>DSPLY_NAME</stp>
        <stp>RMDS</stp>
        <stp/>
        <stp/>
        <tr r="AQ380" s="1"/>
      </tp>
      <tp t="s">
        <v>AON 2 7/8 14 May</v>
        <stp/>
        <stp>EBOND_LDN|21232116</stp>
        <stp>DSPLY_NAME</stp>
        <stp>RMDS</stp>
        <stp/>
        <stp/>
        <tr r="AQ57" s="1"/>
      </tp>
      <tp t="s">
        <v xml:space="preserve">PEUGOT 0 5/8 08 </v>
        <stp/>
        <stp>EBOND_LDN|17421647</stp>
        <stp>DSPLY_NAME</stp>
        <stp>RMDS</stp>
        <stp/>
        <stp/>
        <tr r="AQ835" s="1"/>
      </tp>
      <tp t="s">
        <v>KERFP 2 3/4 08 A</v>
        <stp/>
        <stp>EBOND_LDN|21172362</stp>
        <stp>DSPLY_NAME</stp>
        <stp>RMDS</stp>
        <stp/>
        <stp/>
        <tr r="AQ513" s="1"/>
      </tp>
      <tp t="s">
        <v>OMVAV 4 1/4 12 O</v>
        <stp/>
        <stp>EBOND_LDN|11950990</stp>
        <stp>DSPLY_NAME</stp>
        <stp>RMDS</stp>
        <stp/>
        <stp/>
        <tr r="AQ304" s="1"/>
      </tp>
      <tp t="s">
        <v>BASGR 2 1/2 22 J</v>
        <stp/>
        <stp>EBOND_LDN|21063973</stp>
        <stp>DSPLY_NAME</stp>
        <stp>RMDS</stp>
        <stp/>
        <stp/>
        <tr r="AQ936" s="1"/>
      </tp>
      <tp t="s">
        <v>RTOLN 3 1/4 07 O</v>
        <stp/>
        <stp>EBOND_LDN|19450230</stp>
        <stp>DSPLY_NAME</stp>
        <stp>RMDS</stp>
        <stp/>
        <stp/>
        <tr r="AQ574" s="1"/>
      </tp>
      <tp t="s">
        <v>TOTAL 3.7 15 Jan</v>
        <stp/>
        <stp>EBOND_LDN|18860623</stp>
        <stp>DSPLY_NAME</stp>
        <stp>RMDS</stp>
        <stp/>
        <stp/>
        <tr r="AQ349" s="1"/>
      </tp>
      <tp t="s">
        <v>TRNIM 2 7/8 16 F</v>
        <stp/>
        <stp>EBOND_LDN|15720547</stp>
        <stp>DSPLY_NAME</stp>
        <stp>RMDS</stp>
        <stp/>
        <stp/>
        <tr r="AQ1223" s="1"/>
      </tp>
      <tp t="s">
        <v>PG 2 16 Aug 2022</v>
        <stp/>
        <stp>EBOND_LDN|15050710</stp>
        <stp>DSPLY_NAME</stp>
        <stp>RMDS</stp>
        <stp/>
        <stp/>
        <tr r="AQ549" s="1"/>
      </tp>
      <tp t="s">
        <v>REESM 4 3/4 16 F</v>
        <stp/>
        <stp>EBOND_LDN|10040371</stp>
        <stp>DSPLY_NAME</stp>
        <stp>RMDS</stp>
        <stp/>
        <stp/>
        <tr r="AQ1201" s="1"/>
      </tp>
      <tp t="s">
        <v>BMW 2 3/8 04 Dec</v>
        <stp/>
        <stp>EBOND_LDN|16160233</stp>
        <stp>DSPLY_NAME</stp>
        <stp>RMDS</stp>
        <stp/>
        <stp/>
        <tr r="AQ760" s="1"/>
      </tp>
      <tp t="s">
        <v xml:space="preserve">RBOSGR 1 5/8 24 </v>
        <stp/>
        <stp>EBOND_LDN|17970092</stp>
        <stp>DSPLY_NAME</stp>
        <stp>RMDS</stp>
        <stp/>
        <stp/>
        <tr r="AQ1108" s="1"/>
      </tp>
      <tp t="s">
        <v>MCD 2 01 Jun 202</v>
        <stp/>
        <stp>EBOND_LDN|17950070</stp>
        <stp>DSPLY_NAME</stp>
        <stp>RMDS</stp>
        <stp/>
        <stp/>
        <tr r="AQ520" s="1"/>
      </tp>
      <tp t="s">
        <v>IBM 2 7/8 07 Nov</v>
        <stp/>
        <stp>EBOND_LDN|19903245</stp>
        <stp>DSPLY_NAME</stp>
        <stp>RMDS</stp>
        <stp/>
        <stp/>
        <tr r="AQ628" s="1"/>
      </tp>
      <tp t="s">
        <v xml:space="preserve">NESNVX 1 3/4 12 </v>
        <stp/>
        <stp>EBOND_LDN|15303955</stp>
        <stp>DSPLY_NAME</stp>
        <stp>RMDS</stp>
        <stp/>
        <stp/>
        <tr r="AQ540" s="1"/>
      </tp>
      <tp t="s">
        <v>GSZFP 3 01 Feb 2</v>
        <stp/>
        <stp>EBOND_LDN|14233916</stp>
        <stp>DSPLY_NAME</stp>
        <stp>RMDS</stp>
        <stp/>
        <stp/>
        <tr r="AQ293" s="1"/>
      </tp>
      <tp t="s">
        <v xml:space="preserve">PM 2 7/8 30 May </v>
        <stp/>
        <stp>EBOND_LDN|14233906</stp>
        <stp>DSPLY_NAME</stp>
        <stp>RMDS</stp>
        <stp/>
        <stp/>
        <tr r="AQ558" s="1"/>
      </tp>
      <tp t="s">
        <v>VIVFP 2 3/8 21 J</v>
        <stp/>
        <stp>EBOND_LDN|18543541</stp>
        <stp>DSPLY_NAME</stp>
        <stp>RMDS</stp>
        <stp/>
        <stp/>
        <tr r="AQ739" s="1"/>
      </tp>
      <tp t="s">
        <v>CCE 2 5/8 06 Nov</v>
        <stp/>
        <stp>EBOND_LDN|19863713</stp>
        <stp>DSPLY_NAME</stp>
        <stp>RMDS</stp>
        <stp/>
        <stp/>
        <tr r="AQ440" s="1"/>
      </tp>
      <tp t="s">
        <v>MANGR 1 21 Sep 2</v>
        <stp/>
        <stp>EBOND_LDN|15423097</stp>
        <stp>DSPLY_NAME</stp>
        <stp>RMDS</stp>
        <stp/>
        <stp/>
        <tr r="AQ823" s="1"/>
      </tp>
      <tp t="s">
        <v>CEIFP 3 1/4 04 S</v>
        <stp/>
        <stp>EBOND_LDN|19112544</stp>
        <stp>DSPLY_NAME</stp>
        <stp>RMDS</stp>
        <stp/>
        <stp/>
        <tr r="AQ231" s="1"/>
      </tp>
      <tp t="s">
        <v xml:space="preserve">AUCHAN 3 5/8 19 </v>
        <stp/>
        <stp>EBOND_LDN|10702035</stp>
        <stp>DSPLY_NAME</stp>
        <stp>RMDS</stp>
        <stp/>
        <stp/>
        <tr r="AQ396" s="1"/>
      </tp>
      <tp t="s">
        <v xml:space="preserve">ENELIM 5 12 Jul </v>
        <stp/>
        <stp>EBOND_LDN|10842141</stp>
        <stp>DSPLY_NAME</stp>
        <stp>RMDS</stp>
        <stp/>
        <stp/>
        <tr r="AQ1150" s="1"/>
      </tp>
      <tp t="s">
        <v xml:space="preserve">RENAUL 3 1/2 03 </v>
        <stp/>
        <stp>EBOND_LDN|17422437</stp>
        <stp>DSPLY_NAME</stp>
        <stp>RMDS</stp>
        <stp/>
        <stp/>
        <tr r="AQ862" s="1"/>
      </tp>
      <tp t="s">
        <v>SABLN 1 7/8 20 J</v>
        <stp/>
        <stp>EBOND_LDN|16212254</stp>
        <stp>DSPLY_NAME</stp>
        <stp>RMDS</stp>
        <stp/>
        <stp/>
        <tr r="AQ576" s="1"/>
      </tp>
      <tp t="s">
        <v>GASSM 5 3/8 24 M</v>
        <stp/>
        <stp>EBOND_LDN|10515844</stp>
        <stp>DSPLY_NAME</stp>
        <stp>RMDS</stp>
        <stp/>
        <stp/>
        <tr r="AQ1175" s="1"/>
      </tp>
      <tp t="s">
        <v>BMW 3 19 Sep 201</v>
        <stp/>
        <stp>EBOND_LDN|11745831</stp>
        <stp>DSPLY_NAME</stp>
        <stp>RMDS</stp>
        <stp/>
        <stp/>
        <tr r="AQ757" s="1"/>
      </tp>
      <tp t="s">
        <v>AFFP 3 7/8 18 Ju</v>
        <stp/>
        <stp>EBOND_LDN|21266113</stp>
        <stp>DSPLY_NAME</stp>
        <stp>RMDS</stp>
        <stp/>
        <stp/>
        <tr r="AQ389" s="1"/>
      </tp>
      <tp t="s">
        <v>BNRGR 5 1/2 19 J</v>
        <stp/>
        <stp>EBOND_LDN|10945001</stp>
        <stp>DSPLY_NAME</stp>
        <stp>RMDS</stp>
        <stp/>
        <stp/>
        <tr r="AQ943" s="1"/>
      </tp>
      <tp t="s">
        <v>F 5 7/8 02 Aug 2</v>
        <stp/>
        <stp>EBOND_LDN|11205015</stp>
        <stp>DSPLY_NAME</stp>
        <stp>RMDS</stp>
        <stp/>
        <stp/>
        <tr r="AQ806" s="1"/>
      </tp>
      <tp t="s">
        <v>SEVFP 4.078 17 M</v>
        <stp/>
        <stp>EBOND_LDN|10555200</stp>
        <stp>DSPLY_NAME</stp>
        <stp>RMDS</stp>
        <stp/>
        <stp/>
        <tr r="AQ326" s="1"/>
      </tp>
      <tp t="s">
        <v xml:space="preserve">DBHNGR 2 7/8 30 </v>
        <stp/>
        <stp>EBOND_LDN|10755320</stp>
        <stp>DSPLY_NAME</stp>
        <stp>RMDS</stp>
        <stp/>
        <stp/>
        <tr r="AQ455" s="1"/>
      </tp>
      <tp t="s">
        <v xml:space="preserve">VW 3 1/4 21 Jan </v>
        <stp/>
        <stp>EBOND_LDN|12755400</stp>
        <stp>DSPLY_NAME</stp>
        <stp>RMDS</stp>
        <stp/>
        <stp/>
        <tr r="AQ897" s="1"/>
      </tp>
      <tp t="s">
        <v xml:space="preserve">ESBIRE 4 3/8 21 </v>
        <stp/>
        <stp>EBOND_LDN|16045071</stp>
        <stp>DSPLY_NAME</stp>
        <stp>RMDS</stp>
        <stp/>
        <stp/>
        <tr r="AQ1167" s="1"/>
      </tp>
      <tp t="s">
        <v>MDLZ 1 1/8 26 Ja</v>
        <stp/>
        <stp>EBOND_LDN|20317864</stp>
        <stp>DSPLY_NAME</stp>
        <stp>RMDS</stp>
        <stp/>
        <stp/>
        <tr r="AQ528" s="1"/>
      </tp>
      <tp t="s">
        <v>AALLN 1 3/4 20 N</v>
        <stp/>
        <stp>EBOND_LDN|20027117</stp>
        <stp>DSPLY_NAME</stp>
        <stp>RMDS</stp>
        <stp/>
        <stp/>
        <tr r="AQ909" s="1"/>
      </tp>
      <tp t="s">
        <v xml:space="preserve">ACHMEA 2 1/2 19 </v>
        <stp/>
        <stp>EBOND_LDN|20027107</stp>
        <stp>DSPLY_NAME</stp>
        <stp>RMDS</stp>
        <stp/>
        <stp/>
        <tr r="AQ46" s="1"/>
      </tp>
      <tp t="s">
        <v>AALLN 3 1/4 03 A</v>
        <stp/>
        <stp>EBOND_LDN|21167053</stp>
        <stp>DSPLY_NAME</stp>
        <stp>RMDS</stp>
        <stp/>
        <stp/>
        <tr r="AQ917" s="1"/>
      </tp>
      <tp t="s">
        <v>BHP 3 1/4 24 Sep</v>
        <stp/>
        <stp>EBOND_LDN|15504105</stp>
        <stp>DSPLY_NAME</stp>
        <stp>RMDS</stp>
        <stp/>
        <stp/>
        <tr r="AQ941" s="1"/>
      </tp>
      <tp t="s">
        <v xml:space="preserve">SRENVX 6 5/8 01 </v>
        <stp/>
        <stp>EBOND_LDN|14657850</stp>
        <stp>DSPLY_NAME</stp>
        <stp>RMDS</stp>
        <stp/>
        <stp/>
        <tr r="AQ142" s="1"/>
      </tp>
      <tp t="s">
        <v>DAIGR 1 3/4 21 J</v>
        <stp/>
        <stp>EBOND_LDN|16067963</stp>
        <stp>DSPLY_NAME</stp>
        <stp>RMDS</stp>
        <stp/>
        <stp/>
        <tr r="AQ791" s="1"/>
      </tp>
      <tp t="s">
        <v>GLFP 4 3/4 26 Ap</v>
        <stp/>
        <stp>EBOND_LDN|13947321</stp>
        <stp>DSPLY_NAME</stp>
        <stp>RMDS</stp>
        <stp/>
        <stp/>
        <tr r="AQ487" s="1"/>
      </tp>
      <tp t="s">
        <v>GASSM 4 1/8 24 A</v>
        <stp/>
        <stp>EBOND_LDN|15717114</stp>
        <stp>DSPLY_NAME</stp>
        <stp>RMDS</stp>
        <stp/>
        <stp/>
        <tr r="AQ1172" s="1"/>
      </tp>
      <tp t="s">
        <v>TKAGR 5 04 Apr 2</v>
        <stp/>
        <stp>EBOND_LDN|13747571</stp>
        <stp>DSPLY_NAME</stp>
        <stp>RMDS</stp>
        <stp/>
        <stp/>
        <tr r="AQ1024" s="1"/>
      </tp>
      <tp t="s">
        <v xml:space="preserve">TELEFO 7 5/8 29 </v>
        <stp/>
        <stp>EBOND_LDN|19236656</stp>
        <stp>DSPLY_NAME</stp>
        <stp>RMDS</stp>
        <stp/>
        <stp/>
        <tr r="AQ1258" s="1"/>
      </tp>
      <tp t="s">
        <v>T 2 1/2 15 Mar 2</v>
        <stp/>
        <stp>EBOND_LDN|17216864</stp>
        <stp>DSPLY_NAME</stp>
        <stp>RMDS</stp>
        <stp/>
        <stp/>
        <tr r="AQ680" s="1"/>
      </tp>
      <tp t="s">
        <v xml:space="preserve">TELEFO 6 3/4 29 </v>
        <stp/>
        <stp>EBOND_LDN|20105375</stp>
        <stp>DSPLY_NAME</stp>
        <stp>RMDS</stp>
        <stp/>
        <stp/>
        <tr r="AQ1260" s="1"/>
      </tp>
      <tp t="s">
        <v xml:space="preserve">RENAUL 4 1/4 27 </v>
        <stp/>
        <stp>EBOND_LDN|13946031</stp>
        <stp>DSPLY_NAME</stp>
        <stp>RMDS</stp>
        <stp/>
        <stp/>
        <tr r="AQ859" s="1"/>
      </tp>
      <tp t="s">
        <v>SRGIM 3 1/4 22 J</v>
        <stp/>
        <stp>EBOND_LDN|21065793</stp>
        <stp>DSPLY_NAME</stp>
        <stp>RMDS</stp>
        <stp/>
        <stp/>
        <tr r="AQ1220" s="1"/>
      </tp>
      <tp t="s">
        <v>TELNO 2 1/2 22 M</v>
        <stp/>
        <stp>EBOND_LDN|17926177</stp>
        <stp>DSPLY_NAME</stp>
        <stp>RMDS</stp>
        <stp/>
        <stp/>
        <tr r="AQ702" s="1"/>
      </tp>
    </main>
    <main first="bloomberg.rtd">
      <tp>
        <v>104.964</v>
        <stp/>
        <stp>##V3_BDPV12</stp>
        <stp>US749343AD11 @CBKG Corp</stp>
        <stp>ask</stp>
        <stp>[AutoPrice 28.xlsm]front!R862C13</stp>
        <tr r="M862" s="1"/>
      </tp>
      <tp>
        <v>4.875</v>
        <stp/>
        <stp>##V3_BDPV12</stp>
        <stp>XS0416215910 Corp</stp>
        <stp>cpn</stp>
        <stp>[AutoPrice 28.xlsm]front!R58C5</stp>
        <tr r="E58" s="1"/>
      </tp>
      <tp>
        <v>4.75</v>
        <stp/>
        <stp>##V3_BDPV12</stp>
        <stp>DE000A1YCQ29 Corp</stp>
        <stp>cpn</stp>
        <stp>[AutoPrice 28.xlsm]front!R91C5</stp>
        <tr r="E91" s="1"/>
      </tp>
      <tp t="s">
        <v>08/01/2020</v>
        <stp/>
        <stp>##V3_BDPV12</stp>
        <stp>US36962G4J02 Corp</stp>
        <stp>maturity</stp>
        <stp>[AutoPrice 28.xlsm]front!R29C6</stp>
        <tr r="F29" s="1"/>
      </tp>
      <tp>
        <v>4.125</v>
        <stp/>
        <stp>##V3_BDPV12</stp>
        <stp>XS0207157743 Corp</stp>
        <stp>cpn</stp>
        <stp>[AutoPrice 28.xlsm]front!R47C5</stp>
        <tr r="E47" s="1"/>
      </tp>
      <tp>
        <v>2.25</v>
        <stp/>
        <stp>##V3_BDPV12</stp>
        <stp>XS0954025267 Corp</stp>
        <stp>cpn</stp>
        <stp>[AutoPrice 28.xlsm]front!R31C5</stp>
        <tr r="E31" s="1"/>
      </tp>
      <tp>
        <v>7.375</v>
        <stp/>
        <stp>##V3_BDPV12</stp>
        <stp>XS0433923108 Corp</stp>
        <stp>cpn</stp>
        <stp>[AutoPrice 28.xlsm]front!R45C5</stp>
        <tr r="E45" s="1"/>
      </tp>
      <tp>
        <v>4.5</v>
        <stp/>
        <stp>##V3_BDPV12</stp>
        <stp>XS0434882014 Corp</stp>
        <stp>cpn</stp>
        <stp>[AutoPrice 28.xlsm]front!R63C5</stp>
        <tr r="E63" s="1"/>
      </tp>
      <tp t="s">
        <v>07:01:15</v>
        <stp/>
        <stp>##V3_BDPV12</stp>
        <stp>DE000A1E8V89 @bgn Corp</stp>
        <stp>LAST_UPDATE</stp>
        <stp>[AutoPrice 28.xlsm]front!R870C15</stp>
        <tr r="O870" s="1"/>
      </tp>
      <tp>
        <v>4</v>
        <stp/>
        <stp>##V3_BDPV12</stp>
        <stp>XS0275880267 Corp</stp>
        <stp>cpn</stp>
        <stp>[AutoPrice 28.xlsm]front!R50C5</stp>
        <tr r="E50" s="1"/>
      </tp>
      <tp>
        <v>1.25</v>
        <stp/>
        <stp>##V3_BDPV12</stp>
        <stp>XS0832873060 Corp</stp>
        <stp>cpn</stp>
        <stp>[AutoPrice 28.xlsm]front!R15C5</stp>
        <tr r="E15" s="1"/>
      </tp>
      <tp t="s">
        <v>27/02/2015</v>
        <stp/>
        <stp>##V3_BDPV12</stp>
        <stp>XS0966078908 Corp</stp>
        <stp>maturity</stp>
        <stp>[AutoPrice 28.xlsm]front!R68C6</stp>
        <tr r="F68" s="1"/>
      </tp>
      <tp t="s">
        <v>15/01/2019</v>
        <stp/>
        <stp>##V3_BDPV12</stp>
        <stp>XS0385688097 Corp</stp>
        <stp>maturity</stp>
        <stp>[AutoPrice 28.xlsm]front!R27C6</stp>
        <tr r="F27" s="1"/>
      </tp>
      <tp t="s">
        <v>15/03/2023</v>
        <stp/>
        <stp>##V3_BDPV12</stp>
        <stp>XS0874840845 Corp</stp>
        <stp>maturity</stp>
        <stp>[AutoPrice 28.xlsm]front!R34C6</stp>
        <tr r="F34" s="1"/>
      </tp>
      <tp t="s">
        <v>07:01:21</v>
        <stp/>
        <stp>##V3_BDPV12</stp>
        <stp>DE000A1G85A6 @bgn Corp</stp>
        <stp>LAST_UPDATE</stp>
        <stp>[AutoPrice 28.xlsm]front!R672C15</stp>
        <tr r="O672" s="1"/>
      </tp>
      <tp t="s">
        <v>07:01:41</v>
        <stp/>
        <stp>##V3_BDPV12</stp>
        <stp>DE000A1G85B4 @bgn Corp</stp>
        <stp>LAST_UPDATE</stp>
        <stp>[AutoPrice 28.xlsm]front!R676C15</stp>
        <tr r="O676" s="1"/>
      </tp>
    </main>
    <main first="connect.rtdsub">
      <tp t="s">
        <v>2204192=EXT</v>
        <stp/>
        <stp>DDS_BONDS|2204192=EXT</stp>
        <stp>3</stp>
        <stp>RMDS</stp>
        <stp/>
        <stp/>
        <tr r="AI896" s="1"/>
      </tp>
      <tp t="s">
        <v>7945526=EXT</v>
        <stp/>
        <stp>DDS_BONDS|7945526=EXT</stp>
        <stp>3</stp>
        <stp>RMDS</stp>
        <stp/>
        <stp/>
        <tr r="AI674" s="1"/>
      </tp>
      <tp t="s">
        <v>2256297=EXT</v>
        <stp/>
        <stp>DDS_BONDS|2256297=EXT</stp>
        <stp>3</stp>
        <stp>RMDS</stp>
        <stp/>
        <stp/>
        <tr r="AI315" s="1"/>
      </tp>
      <tp t="s">
        <v>8801432=EXT</v>
        <stp/>
        <stp>DDS_BONDS|8801432=EXT</stp>
        <stp>3</stp>
        <stp>RMDS</stp>
        <stp/>
        <stp/>
        <tr r="AI1173" s="1"/>
      </tp>
      <tp t="s">
        <v>8239890=EXT</v>
        <stp/>
        <stp>DDS_BONDS|8239890=EXT</stp>
        <stp>3</stp>
        <stp>RMDS</stp>
        <stp/>
        <stp/>
        <tr r="AI196" s="1"/>
      </tp>
      <tp t="s">
        <v>8979824=EXT</v>
        <stp/>
        <stp>DDS_BONDS|8979824=EXT</stp>
        <stp>3</stp>
        <stp>RMDS</stp>
        <stp/>
        <stp/>
        <tr r="AI67" s="1"/>
      </tp>
      <tp t="s">
        <v>2900823=EXT</v>
        <stp/>
        <stp>DDS_BONDS|2900823=EXT</stp>
        <stp>3</stp>
        <stp>RMDS</stp>
        <stp/>
        <stp/>
        <tr r="AI607" s="1"/>
      </tp>
      <tp t="s">
        <v>7939623=EXT</v>
        <stp/>
        <stp>DDS_BONDS|7939623=EXT</stp>
        <stp>3</stp>
        <stp>RMDS</stp>
        <stp/>
        <stp/>
        <tr r="AI502" s="1"/>
      </tp>
      <tp t="s">
        <v>8967526=EXT</v>
        <stp/>
        <stp>DDS_BONDS|8967526=EXT</stp>
        <stp>3</stp>
        <stp>RMDS</stp>
        <stp/>
        <stp/>
        <tr r="AI618" s="1"/>
      </tp>
      <tp t="s">
        <v>8801430=EXT</v>
        <stp/>
        <stp>DDS_BONDS|8801430=EXT</stp>
        <stp>3</stp>
        <stp>RMDS</stp>
        <stp/>
        <stp/>
        <tr r="AI1178" s="1"/>
      </tp>
      <tp t="s">
        <v>7872237=EXT</v>
        <stp/>
        <stp>DDS_BONDS|7872237=EXT</stp>
        <stp>3</stp>
        <stp>RMDS</stp>
        <stp/>
        <stp/>
        <tr r="AI344" s="1"/>
      </tp>
      <tp t="s">
        <v>8348685=EXT</v>
        <stp/>
        <stp>DDS_BONDS|8348685=EXT</stp>
        <stp>3</stp>
        <stp>RMDS</stp>
        <stp/>
        <stp/>
        <tr r="AI530" s="1"/>
      </tp>
      <tp t="s">
        <v>8998628=EXT</v>
        <stp/>
        <stp>DDS_BONDS|8998628=EXT</stp>
        <stp>3</stp>
        <stp>RMDS</stp>
        <stp/>
        <stp/>
        <tr r="AI192" s="1"/>
      </tp>
      <tp t="s">
        <v>5835935=EXT</v>
        <stp/>
        <stp>DDS_BONDS|5835935=EXT</stp>
        <stp>3</stp>
        <stp>RMDS</stp>
        <stp/>
        <stp/>
        <tr r="AI36" s="1"/>
      </tp>
      <tp t="s">
        <v>7956723=EXT</v>
        <stp/>
        <stp>DDS_BONDS|7956723=EXT</stp>
        <stp>3</stp>
        <stp>RMDS</stp>
        <stp/>
        <stp/>
        <tr r="AI584" s="1"/>
      </tp>
      <tp t="s">
        <v>8857733=EXT</v>
        <stp/>
        <stp>DDS_BONDS|8857733=EXT</stp>
        <stp>3</stp>
        <stp>RMDS</stp>
        <stp/>
        <stp/>
        <tr r="AI338" s="1"/>
      </tp>
      <tp t="s">
        <v>3333684=EXT</v>
        <stp/>
        <stp>DDS_BONDS|3333684=EXT</stp>
        <stp>3</stp>
        <stp>RMDS</stp>
        <stp/>
        <stp/>
        <tr r="AI456" s="1"/>
      </tp>
      <tp t="s">
        <v>9282092=EXT</v>
        <stp/>
        <stp>DDS_BONDS|9282092=EXT</stp>
        <stp>3</stp>
        <stp>RMDS</stp>
        <stp/>
        <stp/>
        <tr r="AI367" s="1"/>
      </tp>
      <tp t="s">
        <v>9339888=EXT</v>
        <stp/>
        <stp>DDS_BONDS|9339888=EXT</stp>
        <stp>3</stp>
        <stp>RMDS</stp>
        <stp/>
        <stp/>
        <tr r="AI429" s="1"/>
      </tp>
      <tp t="s">
        <v>7888436=EXT</v>
        <stp/>
        <stp>DDS_BONDS|7888436=EXT</stp>
        <stp>3</stp>
        <stp>RMDS</stp>
        <stp/>
        <stp/>
        <tr r="AI580" s="1"/>
      </tp>
      <tp t="s">
        <v>9888136=EXT</v>
        <stp/>
        <stp>DDS_BONDS|9888136=EXT</stp>
        <stp>3</stp>
        <stp>RMDS</stp>
        <stp/>
        <stp/>
        <tr r="AI882" s="1"/>
      </tp>
      <tp t="s">
        <v>8863238=EXT</v>
        <stp/>
        <stp>DDS_BONDS|8863238=EXT</stp>
        <stp>3</stp>
        <stp>RMDS</stp>
        <stp/>
        <stp/>
        <tr r="AI715" s="1"/>
      </tp>
      <tp t="s">
        <v>8978728=EXT</v>
        <stp/>
        <stp>DDS_BONDS|8978728=EXT</stp>
        <stp>3</stp>
        <stp>RMDS</stp>
        <stp/>
        <stp/>
        <tr r="AI257" s="1"/>
      </tp>
      <tp t="s">
        <v>7895435=EXT</v>
        <stp/>
        <stp>DDS_BONDS|7895435=EXT</stp>
        <stp>3</stp>
        <stp>RMDS</stp>
        <stp/>
        <stp/>
        <tr r="AI872" s="1"/>
      </tp>
      <tp t="s">
        <v>8348689=EXT</v>
        <stp/>
        <stp>DDS_BONDS|8348689=EXT</stp>
        <stp>3</stp>
        <stp>RMDS</stp>
        <stp/>
        <stp/>
        <tr r="AI276" s="1"/>
      </tp>
    </main>
    <main first="bloomberg.rtd">
      <tp t="s">
        <v>DAIGR</v>
        <stp/>
        <stp>##V3_BDPV12</stp>
        <stp>DE000A1MA9V5 Corp</stp>
        <stp>ticker</stp>
        <stp>[AutoPrice 28.xlsm]front!R787C4</stp>
        <tr r="D787" s="1"/>
      </tp>
      <tp t="s">
        <v>FIXED</v>
        <stp/>
        <stp>##V3_BDPV12</stp>
        <stp>DE000A1R0U23 Corp</stp>
        <stp>cpn typ</stp>
        <stp>[AutoPrice 28.xlsm]front!R663C5</stp>
        <tr r="E663" s="1"/>
      </tp>
      <tp t="s">
        <v>FIXED</v>
        <stp/>
        <stp>##V3_BDPV12</stp>
        <stp>DE000A0T7J03 Corp</stp>
        <stp>cpn typ</stp>
        <stp>[AutoPrice 28.xlsm]front!R460C5</stp>
        <tr r="E460" s="1"/>
      </tp>
      <tp t="s">
        <v>AT MATURITY</v>
        <stp/>
        <stp>##V3_BDPV12</stp>
        <stp>DE000A1R0691 Corp</stp>
        <stp>mty_typ</stp>
        <stp>[AutoPrice 28.xlsm]front!R796C6</stp>
        <tr r="F796" s="1"/>
      </tp>
      <tp t="s">
        <v>AT MATURITY</v>
        <stp/>
        <stp>##V3_BDPV12</stp>
        <stp>US89152UAG76 Corp</stp>
        <stp>mty_typ</stp>
        <stp>[AutoPrice 28.xlsm]front!R343C6</stp>
        <tr r="F343" s="1"/>
      </tp>
      <tp t="s">
        <v>22/03/2017</v>
        <stp/>
        <stp>##V3_BDPV12</stp>
        <stp>US928670AK49 Corp</stp>
        <stp>maturity</stp>
        <stp>[AutoPrice 28.xlsm]front!R888C6</stp>
        <tr r="F888" s="1"/>
      </tp>
      <tp>
        <v>3.5</v>
        <stp/>
        <stp>##V3_BDPV12</stp>
        <stp>USF48957AB45 Corp</stp>
        <stp>cpn</stp>
        <stp>[AutoPrice 28.xlsm]front!R863C5</stp>
        <tr r="E863" s="1"/>
      </tp>
      <tp t="s">
        <v>AT MATURITY</v>
        <stp/>
        <stp>##V3_BDPV12</stp>
        <stp>DE000A1HHZ73 Corp</stp>
        <stp>mty_typ</stp>
        <stp>[AutoPrice 28.xlsm]front!R768C6</stp>
        <tr r="F768" s="1"/>
      </tp>
      <tp t="s">
        <v>AT MATURITY</v>
        <stp/>
        <stp>##V3_BDPV12</stp>
        <stp>XS0972165848 Corp</stp>
        <stp>mty_typ</stp>
        <stp>[AutoPrice 28.xlsm]front!R664C6</stp>
        <tr r="F664" s="1"/>
      </tp>
      <tp t="s">
        <v>13/02/2015</v>
        <stp/>
        <stp>##V3_BDPV12</stp>
        <stp>XS0465889912 Corp</stp>
        <stp>maturity</stp>
        <stp>[AutoPrice 28.xlsm]front!R812C6</stp>
        <tr r="F812" s="1"/>
      </tp>
      <tp t="s">
        <v>PERP/CALL</v>
        <stp/>
        <stp>##V3_BDPV12</stp>
        <stp>XS0221011454 Corp</stp>
        <stp>mty_typ</stp>
        <stp>[AutoPrice 28.xlsm]front!R124C6</stp>
        <tr r="F124" s="1"/>
      </tp>
      <tp t="s">
        <v>FIXED</v>
        <stp/>
        <stp>##V3_BDPV12</stp>
        <stp>XS0438813536 Corp</stp>
        <stp>cpn typ</stp>
        <stp>[AutoPrice 28.xlsm]front!R514C5</stp>
        <tr r="E514" s="1"/>
      </tp>
      <tp t="s">
        <v>FIXED</v>
        <stp/>
        <stp>##V3_BDPV12</stp>
        <stp>XS0297699588 Corp</stp>
        <stp>cpn typ</stp>
        <stp>[AutoPrice 28.xlsm]front!R991C5</stp>
        <tr r="E991" s="1"/>
      </tp>
      <tp t="s">
        <v>AT MATURITY</v>
        <stp/>
        <stp>##V3_BDPV12</stp>
        <stp>FR0011535764 Corp</stp>
        <stp>mty_typ</stp>
        <stp>[AutoPrice 28.xlsm]front!R512C6</stp>
        <tr r="F512" s="1"/>
      </tp>
      <tp t="s">
        <v>FIXED</v>
        <stp/>
        <stp>##V3_BDPV12</stp>
        <stp>XS0693940511 Corp</stp>
        <stp>cpn typ</stp>
        <stp>[AutoPrice 28.xlsm]front!R707C5</stp>
        <tr r="E707" s="1"/>
      </tp>
      <tp t="s">
        <v>04/10/2021</v>
        <stp/>
        <stp>##V3_BDPV12</stp>
        <stp>XS0677389347 Corp</stp>
        <stp>maturity</stp>
        <stp>[AutoPrice 28.xlsm]front!R635C6</stp>
        <tr r="F635" s="1"/>
      </tp>
      <tp t="s">
        <v>24/03/2015</v>
        <stp/>
        <stp>##V3_BDPV12</stp>
        <stp>XS0494547168 Corp</stp>
        <stp>maturity</stp>
        <stp>[AutoPrice 28.xlsm]front!R684C6</stp>
        <tr r="F684" s="1"/>
      </tp>
      <tp t="s">
        <v>AT MATURITY</v>
        <stp/>
        <stp>##V3_BDPV12</stp>
        <stp>XS0967299016 Corp</stp>
        <stp>mty_typ</stp>
        <stp>[AutoPrice 28.xlsm]front!R822C6</stp>
        <tr r="F822" s="1"/>
      </tp>
      <tp t="s">
        <v>21/01/2020</v>
        <stp/>
        <stp>##V3_BDPV12</stp>
        <stp>XS0868458653 Corp</stp>
        <stp>maturity</stp>
        <stp>[AutoPrice 28.xlsm]front!R712C6</stp>
        <tr r="F712" s="1"/>
      </tp>
      <tp t="s">
        <v>03/12/2021</v>
        <stp/>
        <stp>##V3_BDPV12</stp>
        <stp>XS0999667263 Corp</stp>
        <stp>maturity</stp>
        <stp>[AutoPrice 28.xlsm]front!R720C6</stp>
        <tr r="F720" s="1"/>
      </tp>
      <tp t="s">
        <v>FIXED</v>
        <stp/>
        <stp>##V3_BDPV12</stp>
        <stp>FR0010962134 Corp</stp>
        <stp>cpn typ</stp>
        <stp>[AutoPrice 28.xlsm]front!R395C5</stp>
        <tr r="E395" s="1"/>
      </tp>
      <tp t="s">
        <v>FIXED</v>
        <stp/>
        <stp>##V3_BDPV12</stp>
        <stp>XS0230663196 Corp</stp>
        <stp>cpn typ</stp>
        <stp>[AutoPrice 28.xlsm]front!R590C5</stp>
        <tr r="E590" s="1"/>
      </tp>
      <tp t="s">
        <v>FIXED</v>
        <stp/>
        <stp>##V3_BDPV12</stp>
        <stp>XS0699330097 Corp</stp>
        <stp>cpn typ</stp>
        <stp>[AutoPrice 28.xlsm]front!R275C5</stp>
        <tr r="E275" s="1"/>
      </tp>
      <tp t="s">
        <v>FIXED</v>
        <stp/>
        <stp>##V3_BDPV12</stp>
        <stp>XS0235117891 Corp</stp>
        <stp>cpn typ</stp>
        <stp>[AutoPrice 28.xlsm]front!R947C5</stp>
        <tr r="E947" s="1"/>
      </tp>
      <tp t="s">
        <v>29/05/2017</v>
        <stp/>
        <stp>##V3_BDPV12</stp>
        <stp>XS0148579153 Corp</stp>
        <stp>maturity</stp>
        <stp>[AutoPrice 28.xlsm]front!R269C6</stp>
        <tr r="F269" s="1"/>
      </tp>
      <tp t="s">
        <v>AT MATURITY</v>
        <stp/>
        <stp>##V3_BDPV12</stp>
        <stp>XS0247659542 Corp</stp>
        <stp>mty_typ</stp>
        <stp>[AutoPrice 28.xlsm]front!R673C6</stp>
        <tr r="F673" s="1"/>
      </tp>
      <tp t="s">
        <v>FIXED</v>
        <stp/>
        <stp>##V3_BDPV12</stp>
        <stp>XS0909788290 Corp</stp>
        <stp>cpn typ</stp>
        <stp>[AutoPrice 28.xlsm]front!R901C5</stp>
        <tr r="E901" s="1"/>
      </tp>
      <tp t="s">
        <v>FIXED</v>
        <stp/>
        <stp>##V3_BDPV12</stp>
        <stp>XS0162990229 Corp</stp>
        <stp>cpn typ</stp>
        <stp>[AutoPrice 28.xlsm]front!R254C5</stp>
        <tr r="E254" s="1"/>
      </tp>
      <tp t="s">
        <v>FIXED</v>
        <stp/>
        <stp>##V3_BDPV12</stp>
        <stp>XS1004551294 Corp</stp>
        <stp>cpn typ</stp>
        <stp>[AutoPrice 28.xlsm]front!R522C5</stp>
        <tr r="E522" s="1"/>
      </tp>
      <tp t="s">
        <v>FIXED</v>
        <stp/>
        <stp>##V3_BDPV12</stp>
        <stp>XS0953215349 Corp</stp>
        <stp>cpn typ</stp>
        <stp>[AutoPrice 28.xlsm]front!R819C5</stp>
        <tr r="E819" s="1"/>
      </tp>
      <tp t="s">
        <v>FIXED</v>
        <stp/>
        <stp>##V3_BDPV12</stp>
        <stp>XS0478803355 Corp</stp>
        <stp>cpn typ</stp>
        <stp>[AutoPrice 28.xlsm]front!R972C5</stp>
        <tr r="E972" s="1"/>
      </tp>
      <tp t="s">
        <v>AT MATURITY</v>
        <stp/>
        <stp>##V3_BDPV12</stp>
        <stp>XS1048568452 Corp</stp>
        <stp>mty_typ</stp>
        <stp>[AutoPrice 28.xlsm]front!R820C6</stp>
        <tr r="F820" s="1"/>
      </tp>
      <tp t="s">
        <v>22/02/2021</v>
        <stp/>
        <stp>##V3_BDPV12</stp>
        <stp>XS0996455399 Corp</stp>
        <stp>maturity</stp>
        <stp>[AutoPrice 28.xlsm]front!R579C6</stp>
        <tr r="F579" s="1"/>
      </tp>
      <tp t="s">
        <v>17/10/2018</v>
        <stp/>
        <stp>##V3_BDPV12</stp>
        <stp>XS0982584004 Corp</stp>
        <stp>maturity</stp>
        <stp>[AutoPrice 28.xlsm]front!R809C6</stp>
        <tr r="F809" s="1"/>
      </tp>
      <tp t="s">
        <v>AT MATURITY</v>
        <stp/>
        <stp>##V3_BDPV12</stp>
        <stp>XS0430779537 Corp</stp>
        <stp>mty_typ</stp>
        <stp>[AutoPrice 28.xlsm]front!R685C6</stp>
        <tr r="F685" s="1"/>
      </tp>
      <tp t="s">
        <v>04/12/2019</v>
        <stp/>
        <stp>##V3_BDPV12</stp>
        <stp>XS0158739739 Corp</stp>
        <stp>maturity</stp>
        <stp>[AutoPrice 28.xlsm]front!R617C6</stp>
        <tr r="F617" s="1"/>
      </tp>
      <tp t="s">
        <v>AT MATURITY</v>
        <stp/>
        <stp>##V3_BDPV12</stp>
        <stp>XS0372358902 Corp</stp>
        <stp>mty_typ</stp>
        <stp>[AutoPrice 28.xlsm]front!R602C6</stp>
        <tr r="F602" s="1"/>
      </tp>
      <tp t="s">
        <v>FIXED</v>
        <stp/>
        <stp>##V3_BDPV12</stp>
        <stp>FR0010967216 Corp</stp>
        <stp>cpn typ</stp>
        <stp>[AutoPrice 28.xlsm]front!R417C5</stp>
        <tr r="E417" s="1"/>
      </tp>
      <tp t="s">
        <v>AT MATURITY</v>
        <stp/>
        <stp>##V3_BDPV12</stp>
        <stp>XS0369258412 Corp</stp>
        <stp>mty_typ</stp>
        <stp>[AutoPrice 28.xlsm]front!R422C6</stp>
        <tr r="F422" s="1"/>
      </tp>
      <tp t="s">
        <v>FIXED</v>
        <stp/>
        <stp>##V3_BDPV12</stp>
        <stp>XS0302816672 Corp</stp>
        <stp>cpn typ</stp>
        <stp>[AutoPrice 28.xlsm]front!R430C5</stp>
        <tr r="E430" s="1"/>
      </tp>
      <tp t="s">
        <v>AT MATURITY</v>
        <stp/>
        <stp>##V3_BDPV12</stp>
        <stp>FR0010500744 Corp</stp>
        <stp>mty_typ</stp>
        <stp>[AutoPrice 28.xlsm]front!R920C6</stp>
        <tr r="F920" s="1"/>
      </tp>
      <tp t="s">
        <v>AT MATURITY</v>
        <stp/>
        <stp>##V3_BDPV12</stp>
        <stp>BE0002428036 Corp</stp>
        <stp>mty_typ</stp>
        <stp>[AutoPrice 28.xlsm]front!R216C6</stp>
        <tr r="F216" s="1"/>
      </tp>
      <tp t="s">
        <v>FIXED</v>
        <stp/>
        <stp>##V3_BDPV12</stp>
        <stp>XS1020952435 Corp</stp>
        <stp>cpn typ</stp>
        <stp>[AutoPrice 28.xlsm]front!R714C5</stp>
        <tr r="E714" s="1"/>
      </tp>
      <tp t="s">
        <v>AT MATURITY</v>
        <stp/>
        <stp>##V3_BDPV12</stp>
        <stp>XS0428147093 Corp</stp>
        <stp>mty_typ</stp>
        <stp>[AutoPrice 28.xlsm]front!R309C6</stp>
        <tr r="F309" s="1"/>
      </tp>
      <tp t="s">
        <v>AT MATURITY</v>
        <stp/>
        <stp>##V3_BDPV12</stp>
        <stp>XS0847580353 Corp</stp>
        <stp>mty_typ</stp>
        <stp>[AutoPrice 28.xlsm]front!R621C6</stp>
        <tr r="F621" s="1"/>
      </tp>
      <tp t="s">
        <v>FIXED</v>
        <stp/>
        <stp>##V3_BDPV12</stp>
        <stp>FR0000471930 Corp</stp>
        <stp>cpn typ</stp>
        <stp>[AutoPrice 28.xlsm]front!R658C5</stp>
        <tr r="E658" s="1"/>
      </tp>
      <tp t="s">
        <v>AT MATURITY</v>
        <stp/>
        <stp>##V3_BDPV12</stp>
        <stp>XS1048529041 Corp</stp>
        <stp>mty_typ</stp>
        <stp>[AutoPrice 28.xlsm]front!R311C6</stp>
        <tr r="F311" s="1"/>
      </tp>
      <tp t="s">
        <v>VARIABLE</v>
        <stp/>
        <stp>##V3_BDPV12</stp>
        <stp>BE6213104605 Corp</stp>
        <stp>cpn typ</stp>
        <stp>[AutoPrice 28.xlsm]front!R218C5</stp>
        <tr r="E218" s="1"/>
      </tp>
      <tp t="s">
        <v>VARIABLE</v>
        <stp/>
        <stp>##V3_BDPV12</stp>
        <stp>XS0323922376 Corp</stp>
        <stp>cpn typ</stp>
        <stp>[AutoPrice 28.xlsm]front!R111C5</stp>
        <tr r="E111" s="1"/>
      </tp>
      <tp t="s">
        <v>FIXED</v>
        <stp/>
        <stp>##V3_BDPV12</stp>
        <stp>XS0301954771 Corp</stp>
        <stp>cpn typ</stp>
        <stp>[AutoPrice 28.xlsm]front!R701C5</stp>
        <tr r="E701" s="1"/>
      </tp>
      <tp t="s">
        <v>FIXED</v>
        <stp/>
        <stp>##V3_BDPV12</stp>
        <stp>XS0366202694 Corp</stp>
        <stp>cpn typ</stp>
        <stp>[AutoPrice 28.xlsm]front!R954C5</stp>
        <tr r="E954" s="1"/>
      </tp>
      <tp t="s">
        <v>AT MATURITY</v>
        <stp/>
        <stp>##V3_BDPV12</stp>
        <stp>FR0011121631 Corp</stp>
        <stp>mty_typ</stp>
        <stp>[AutoPrice 28.xlsm]front!R413C6</stp>
        <tr r="F413" s="1"/>
      </tp>
      <tp t="s">
        <v>20/02/2018</v>
        <stp/>
        <stp>##V3_BDPV12</stp>
        <stp>XS0891393414 Corp</stp>
        <stp>maturity</stp>
        <stp>[AutoPrice 28.xlsm]front!R299C6</stp>
        <tr r="F299" s="1"/>
      </tp>
      <tp t="s">
        <v>PERP/CALL</v>
        <stp/>
        <stp>##V3_BDPV12</stp>
        <stp>XS0260057285 Corp</stp>
        <stp>mty_typ</stp>
        <stp>[AutoPrice 28.xlsm]front!R109C6</stp>
        <tr r="F109" s="1"/>
      </tp>
      <tp t="s">
        <v>AT MATURITY</v>
        <stp/>
        <stp>##V3_BDPV12</stp>
        <stp>XS0304458564 Corp</stp>
        <stp>mty_typ</stp>
        <stp>[AutoPrice 28.xlsm]front!R743C6</stp>
        <tr r="F743" s="1"/>
      </tp>
      <tp t="s">
        <v>AT MATURITY</v>
        <stp/>
        <stp>##V3_BDPV12</stp>
        <stp>XS0187202303 Corp</stp>
        <stp>mty_typ</stp>
        <stp>[AutoPrice 28.xlsm]front!R353C6</stp>
        <tr r="F353" s="1"/>
      </tp>
      <tp t="s">
        <v>FIXED</v>
        <stp/>
        <stp>##V3_BDPV12</stp>
        <stp>FR0010809236 Corp</stp>
        <stp>cpn typ</stp>
        <stp>[AutoPrice 28.xlsm]front!R844C5</stp>
        <tr r="E844" s="1"/>
      </tp>
      <tp t="s">
        <v>CALLABLE</v>
        <stp/>
        <stp>##V3_BDPV12</stp>
        <stp>FR0011033851 Corp</stp>
        <stp>mty_typ</stp>
        <stp>[AutoPrice 28.xlsm]front!R114C6</stp>
        <tr r="F114" s="1"/>
      </tp>
      <tp t="s">
        <v>AT MATURITY</v>
        <stp/>
        <stp>##V3_BDPV12</stp>
        <stp>XS0311212723 Corp</stp>
        <stp>mty_typ</stp>
        <stp>[AutoPrice 28.xlsm]front!R461C6</stp>
        <tr r="F461" s="1"/>
      </tp>
      <tp t="s">
        <v>AT MATURITY</v>
        <stp/>
        <stp>##V3_BDPV12</stp>
        <stp>XS0563306314 Corp</stp>
        <stp>mty_typ</stp>
        <stp>[AutoPrice 28.xlsm]front!R653C6</stp>
        <tr r="F653" s="1"/>
      </tp>
      <tp t="s">
        <v>AT MATURITY</v>
        <stp/>
        <stp>##V3_BDPV12</stp>
        <stp>XS0643300717 Corp</stp>
        <stp>mty_typ</stp>
        <stp>[AutoPrice 28.xlsm]front!R843C6</stp>
        <tr r="F843" s="1"/>
      </tp>
      <tp t="s">
        <v>FIXED</v>
        <stp/>
        <stp>##V3_BDPV12</stp>
        <stp>FR0011441831 Corp</stp>
        <stp>cpn typ</stp>
        <stp>[AutoPrice 28.xlsm]front!R568C5</stp>
        <tr r="E568" s="1"/>
      </tp>
      <tp t="s">
        <v>AT MATURITY</v>
        <stp/>
        <stp>##V3_BDPV12</stp>
        <stp>XS0500128326 Corp</stp>
        <stp>mty_typ</stp>
        <stp>[AutoPrice 28.xlsm]front!R662C6</stp>
        <tr r="F662" s="1"/>
      </tp>
      <tp t="s">
        <v>FIXED</v>
        <stp/>
        <stp>##V3_BDPV12</stp>
        <stp>FR0011560333 Corp</stp>
        <stp>cpn typ</stp>
        <stp>[AutoPrice 28.xlsm]front!R209C5</stp>
        <tr r="E209" s="1"/>
      </tp>
      <tp t="s">
        <v>AT MATURITY</v>
        <stp/>
        <stp>##V3_BDPV12</stp>
        <stp>XS0857214968 Corp</stp>
        <stp>mty_typ</stp>
        <stp>[AutoPrice 28.xlsm]front!R955C6</stp>
        <tr r="F955" s="1"/>
      </tp>
      <tp t="s">
        <v>AT MATURITY</v>
        <stp/>
        <stp>##V3_BDPV12</stp>
        <stp>FR0010245555 Corp</stp>
        <stp>mty_typ</stp>
        <stp>[AutoPrice 28.xlsm]front!R646C6</stp>
        <tr r="F646" s="1"/>
      </tp>
      <tp t="s">
        <v>FIXED</v>
        <stp/>
        <stp>##V3_BDPV12</stp>
        <stp>XS0451641285 Corp</stp>
        <stp>cpn typ</stp>
        <stp>[AutoPrice 28.xlsm]front!R811C5</stp>
        <tr r="E811" s="1"/>
      </tp>
      <tp t="s">
        <v>FIXED</v>
        <stp/>
        <stp>##V3_BDPV12</stp>
        <stp>XS0191154961 Corp</stp>
        <stp>cpn typ</stp>
        <stp>[AutoPrice 28.xlsm]front!R358C5</stp>
        <tr r="E358" s="1"/>
      </tp>
      <tp t="s">
        <v>AT MATURITY</v>
        <stp/>
        <stp>##V3_BDPV12</stp>
        <stp>XS0454773713 Corp</stp>
        <stp>mty_typ</stp>
        <stp>[AutoPrice 28.xlsm]front!R637C6</stp>
        <tr r="F637" s="1"/>
      </tp>
      <tp t="s">
        <v>FIXED</v>
        <stp/>
        <stp>##V3_BDPV12</stp>
        <stp>FR0011052661 Corp</stp>
        <stp>cpn typ</stp>
        <stp>[AutoPrice 28.xlsm]front!R449C5</stp>
        <tr r="E449" s="1"/>
      </tp>
      <tp t="s">
        <v>AT MATURITY</v>
        <stp/>
        <stp>##V3_BDPV12</stp>
        <stp>XS0975113498 Corp</stp>
        <stp>mty_typ</stp>
        <stp>[AutoPrice 28.xlsm]front!R989C6</stp>
        <tr r="F989" s="1"/>
      </tp>
      <tp t="s">
        <v>PERP/CALL</v>
        <stp/>
        <stp>##V3_BDPV12</stp>
        <stp>XS0851688860 Corp</stp>
        <stp>mty_typ</stp>
        <stp>[AutoPrice 28.xlsm]front!R121C6</stp>
        <tr r="F121" s="1"/>
      </tp>
      <tp t="s">
        <v>VARIABLE</v>
        <stp/>
        <stp>##V3_BDPV12</stp>
        <stp>XS0235535035 Corp</stp>
        <stp>cpn typ</stp>
        <stp>[AutoPrice 28.xlsm]front!R139C5</stp>
        <tr r="E139" s="1"/>
      </tp>
      <tp t="s">
        <v>FIXED</v>
        <stp/>
        <stp>##V3_BDPV12</stp>
        <stp>XS0482656005 Corp</stp>
        <stp>cpn typ</stp>
        <stp>[AutoPrice 28.xlsm]front!R879C5</stp>
        <tr r="E879" s="1"/>
      </tp>
      <tp t="s">
        <v>FIXED</v>
        <stp/>
        <stp>##V3_BDPV12</stp>
        <stp>XS0551845265 Corp</stp>
        <stp>cpn typ</stp>
        <stp>[AutoPrice 28.xlsm]front!R851C5</stp>
        <tr r="E851" s="1"/>
      </tp>
      <tp t="s">
        <v>AT MATURITY</v>
        <stp/>
        <stp>##V3_BDPV12</stp>
        <stp>FR0000487258 Corp</stp>
        <stp>mty_typ</stp>
        <stp>[AutoPrice 28.xlsm]front!R240C6</stp>
        <tr r="F240" s="1"/>
      </tp>
      <tp t="s">
        <v>AT MATURITY</v>
        <stp/>
        <stp>##V3_BDPV12</stp>
        <stp>XS1070075988 Corp</stp>
        <stp>mty_typ</stp>
        <stp>[AutoPrice 28.xlsm]front!R508C6</stp>
        <tr r="F508" s="1"/>
      </tp>
      <tp t="s">
        <v>AT MATURITY</v>
        <stp/>
        <stp>##V3_BDPV12</stp>
        <stp>XS0944451243 Corp</stp>
        <stp>mty_typ</stp>
        <stp>[AutoPrice 28.xlsm]front!R331C6</stp>
        <tr r="F331" s="1"/>
      </tp>
      <tp t="s">
        <v>FIXED</v>
        <stp/>
        <stp>##V3_BDPV12</stp>
        <stp>FR0010499392 Corp</stp>
        <stp>cpn typ</stp>
        <stp>[AutoPrice 28.xlsm]front!R392C5</stp>
        <tr r="E392" s="1"/>
      </tp>
      <tp t="s">
        <v>AT MATURITY</v>
        <stp/>
        <stp>##V3_BDPV12</stp>
        <stp>XS0811554962 Corp</stp>
        <stp>mty_typ</stp>
        <stp>[AutoPrice 28.xlsm]front!R492C6</stp>
        <tr r="F492" s="1"/>
      </tp>
      <tp t="s">
        <v>FIXED</v>
        <stp/>
        <stp>##V3_BDPV12</stp>
        <stp>XS0110081782 Corp</stp>
        <stp>cpn typ</stp>
        <stp>[AutoPrice 28.xlsm]front!R607C5</stp>
        <tr r="E607" s="1"/>
      </tp>
      <tp t="s">
        <v>04/09/2019</v>
        <stp/>
        <stp>##V3_BDPV12</stp>
        <stp>XS0823954580 Corp</stp>
        <stp>maturity</stp>
        <stp>[AutoPrice 28.xlsm]front!R431C6</stp>
        <tr r="F431" s="1"/>
      </tp>
      <tp t="s">
        <v>AT MATURITY</v>
        <stp/>
        <stp>##V3_BDPV12</stp>
        <stp>XS0787510618 Corp</stp>
        <stp>mty_typ</stp>
        <stp>[AutoPrice 28.xlsm]front!R555C6</stp>
        <tr r="F555" s="1"/>
      </tp>
      <tp t="s">
        <v>24/11/2014</v>
        <stp/>
        <stp>##V3_BDPV12</stp>
        <stp>XS0856173546 Corp</stp>
        <stp>maturity</stp>
        <stp>[AutoPrice 28.xlsm]front!R845C6</stp>
        <tr r="F845" s="1"/>
      </tp>
      <tp t="s">
        <v>08/06/2025</v>
        <stp/>
        <stp>##V3_BDPV12</stp>
        <stp>XS0221574931 Corp</stp>
        <stp>maturity</stp>
        <stp>[AutoPrice 28.xlsm]front!R128C6</stp>
        <tr r="F128" s="1"/>
      </tp>
      <tp t="s">
        <v>27/05/2022</v>
        <stp/>
        <stp>##V3_BDPV12</stp>
        <stp>XS1069430368 Corp</stp>
        <stp>maturity</stp>
        <stp>[AutoPrice 28.xlsm]front!R697C6</stp>
        <tr r="F697" s="1"/>
      </tp>
      <tp t="s">
        <v>24/10/2016</v>
        <stp/>
        <stp>##V3_BDPV12</stp>
        <stp>XS0877622380 Corp</stp>
        <stp>maturity</stp>
        <stp>[AutoPrice 28.xlsm]front!R766C6</stp>
        <tr r="F766" s="1"/>
      </tp>
      <tp t="s">
        <v>FIXED</v>
        <stp/>
        <stp>##V3_BDPV12</stp>
        <stp>FR0011318658 Corp</stp>
        <stp>cpn typ</stp>
        <stp>[AutoPrice 28.xlsm]front!R249C5</stp>
        <tr r="E249" s="1"/>
      </tp>
      <tp t="s">
        <v>26/01/2018</v>
        <stp/>
        <stp>##V3_BDPV12</stp>
        <stp>XS1021817355 Corp</stp>
        <stp>maturity</stp>
        <stp>[AutoPrice 28.xlsm]front!R808C6</stp>
        <tr r="F808" s="1"/>
      </tp>
      <tp t="s">
        <v>29/11/2018</v>
        <stp/>
        <stp>##V3_BDPV12</stp>
        <stp>XS0562783034 Corp</stp>
        <stp>maturity</stp>
        <stp>[AutoPrice 28.xlsm]front!R985C6</stp>
        <tr r="F985" s="1"/>
      </tp>
      <tp t="s">
        <v>19/03/2019</v>
        <stp/>
        <stp>##V3_BDPV12</stp>
        <stp>XS0758640279 Corp</stp>
        <stp>maturity</stp>
        <stp>[AutoPrice 28.xlsm]front!R516C6</stp>
        <tr r="F516" s="1"/>
      </tp>
      <tp t="s">
        <v>FIXED</v>
        <stp/>
        <stp>##V3_BDPV12</stp>
        <stp>XS0342783692 Corp</stp>
        <stp>cpn typ</stp>
        <stp>[AutoPrice 28.xlsm]front!R241C5</stp>
        <tr r="E241" s="1"/>
      </tp>
      <tp t="s">
        <v>FIXED</v>
        <stp/>
        <stp>##V3_BDPV12</stp>
        <stp>AT0000A0GMG9 Corp</stp>
        <stp>cpn typ</stp>
        <stp>[AutoPrice 28.xlsm]front!R189C5</stp>
        <tr r="E189" s="1"/>
      </tp>
      <tp t="s">
        <v>09/07/2019</v>
        <stp/>
        <stp>##V3_BDPV12</stp>
        <stp>XS0801954867 Corp</stp>
        <stp>maturity</stp>
        <stp>[AutoPrice 28.xlsm]front!R986C6</stp>
        <tr r="F986" s="1"/>
      </tp>
      <tp t="s">
        <v>AT MATURITY</v>
        <stp/>
        <stp>##V3_BDPV12</stp>
        <stp>XS0629937409 Corp</stp>
        <stp>mty_typ</stp>
        <stp>[AutoPrice 28.xlsm]front!R278C6</stp>
        <tr r="F278" s="1"/>
      </tp>
      <tp t="s">
        <v>FIXED</v>
        <stp/>
        <stp>##V3_BDPV12</stp>
        <stp>FR0010718189 Corp</stp>
        <stp>cpn typ</stp>
        <stp>[AutoPrice 28.xlsm]front!R280C5</stp>
        <tr r="E280" s="1"/>
      </tp>
      <tp t="s">
        <v>27/06/2017</v>
        <stp/>
        <stp>##V3_BDPV12</stp>
        <stp>XS0307504547 Corp</stp>
        <stp>maturity</stp>
        <stp>[AutoPrice 28.xlsm]front!R638C6</stp>
        <tr r="F638" s="1"/>
      </tp>
      <tp t="s">
        <v>14/01/2020</v>
        <stp/>
        <stp>##V3_BDPV12</stp>
        <stp>XS0873793375 Corp</stp>
        <stp>maturity</stp>
        <stp>[AutoPrice 28.xlsm]front!R898C6</stp>
        <tr r="F898" s="1"/>
      </tp>
      <tp t="s">
        <v>10/10/2014</v>
        <stp/>
        <stp>##V3_BDPV12</stp>
        <stp>XS0456451938 Corp</stp>
        <stp>maturity</stp>
        <stp>[AutoPrice 28.xlsm]front!R205C6</stp>
        <tr r="F205" s="1"/>
      </tp>
      <tp t="s">
        <v>AT MATURITY</v>
        <stp/>
        <stp>##V3_BDPV12</stp>
        <stp>BE0002189554 Corp</stp>
        <stp>mty_typ</stp>
        <stp>[AutoPrice 28.xlsm]front!R475C6</stp>
        <tr r="F475" s="1"/>
      </tp>
      <tp t="s">
        <v>AT MATURITY</v>
        <stp/>
        <stp>##V3_BDPV12</stp>
        <stp>XS0438380247 Corp</stp>
        <stp>mty_typ</stp>
        <stp>[AutoPrice 28.xlsm]front!R666C6</stp>
        <tr r="F666" s="1"/>
      </tp>
      <tp t="s">
        <v>AT MATURITY</v>
        <stp/>
        <stp>##V3_BDPV12</stp>
        <stp>XS0367001228 Corp</stp>
        <stp>mty_typ</stp>
        <stp>[AutoPrice 28.xlsm]front!R243C6</stp>
        <tr r="F243" s="1"/>
      </tp>
      <tp t="s">
        <v>AT MATURITY</v>
        <stp/>
        <stp>##V3_BDPV12</stp>
        <stp>XS0493098486 Corp</stp>
        <stp>mty_typ</stp>
        <stp>[AutoPrice 28.xlsm]front!R669C6</stp>
        <tr r="F669" s="1"/>
      </tp>
      <tp t="s">
        <v>14/07/2014</v>
        <stp/>
        <stp>##V3_BDPV12</stp>
        <stp>XS0439260398 Corp</stp>
        <stp>maturity</stp>
        <stp>[AutoPrice 28.xlsm]front!R386C6</stp>
        <tr r="F386" s="1"/>
      </tp>
      <tp t="s">
        <v>04/10/2017</v>
        <stp/>
        <stp>##V3_BDPV12</stp>
        <stp>XS1050916649 Corp</stp>
        <stp>maturity</stp>
        <stp>[AutoPrice 28.xlsm]front!R894C6</stp>
        <tr r="F894" s="1"/>
      </tp>
      <tp t="s">
        <v>VARIABLE</v>
        <stp/>
        <stp>##V3_BDPV12</stp>
        <stp>XS0935312057 Corp</stp>
        <stp>cpn typ</stp>
        <stp>[AutoPrice 28.xlsm]front!R129C5</stp>
        <tr r="E129" s="1"/>
      </tp>
      <tp t="s">
        <v>FIXED</v>
        <stp/>
        <stp>##V3_BDPV12</stp>
        <stp>XS0810720515 Corp</stp>
        <stp>cpn typ</stp>
        <stp>[AutoPrice 28.xlsm]front!R439C5</stp>
        <tr r="E439" s="1"/>
      </tp>
      <tp t="s">
        <v>FIXED</v>
        <stp/>
        <stp>##V3_BDPV12</stp>
        <stp>XS0857215346 Corp</stp>
        <stp>cpn typ</stp>
        <stp>[AutoPrice 28.xlsm]front!R959C5</stp>
        <tr r="E959" s="1"/>
      </tp>
      <tp t="s">
        <v>AT MATURITY</v>
        <stp/>
        <stp>##V3_BDPV12</stp>
        <stp>XS0856014583 Corp</stp>
        <stp>mty_typ</stp>
        <stp>[AutoPrice 28.xlsm]front!R409C6</stp>
        <tr r="F409" s="1"/>
      </tp>
      <tp t="s">
        <v>AT MATURITY</v>
        <stp/>
        <stp>##V3_BDPV12</stp>
        <stp>XS0753143709 Corp</stp>
        <stp>mty_typ</stp>
        <stp>[AutoPrice 28.xlsm]front!R470C6</stp>
        <tr r="F470" s="1"/>
      </tp>
      <tp t="s">
        <v>FIXED</v>
        <stp/>
        <stp>##V3_BDPV12</stp>
        <stp>FR0010474239 Corp</stp>
        <stp>cpn typ</stp>
        <stp>[AutoPrice 28.xlsm]front!R368C5</stp>
        <tr r="E368" s="1"/>
      </tp>
      <tp t="s">
        <v>FIXED</v>
        <stp/>
        <stp>##V3_BDPV12</stp>
        <stp>FR0010890517 Corp</stp>
        <stp>cpn typ</stp>
        <stp>[AutoPrice 28.xlsm]front!R486C5</stp>
        <tr r="E486" s="1"/>
      </tp>
      <tp t="s">
        <v>FIXED</v>
        <stp/>
        <stp>##V3_BDPV12</stp>
        <stp>XS0302948319 Corp</stp>
        <stp>cpn typ</stp>
        <stp>[AutoPrice 28.xlsm]front!R877C5</stp>
        <tr r="E877" s="1"/>
      </tp>
      <tp t="s">
        <v>FIXED</v>
        <stp/>
        <stp>##V3_BDPV12</stp>
        <stp>XS0828724004 Corp</stp>
        <stp>cpn typ</stp>
        <stp>[AutoPrice 28.xlsm]front!R578C5</stp>
        <tr r="E578" s="1"/>
      </tp>
      <tp t="s">
        <v>25/01/2016</v>
        <stp/>
        <stp>##V3_BDPV12</stp>
        <stp>XS0583059448 Corp</stp>
        <stp>maturity</stp>
        <stp>[AutoPrice 28.xlsm]front!R704C6</stp>
        <tr r="F704" s="1"/>
      </tp>
      <tp t="s">
        <v>26/01/2017</v>
        <stp/>
        <stp>##V3_BDPV12</stp>
        <stp>XS1003251011 Corp</stp>
        <stp>maturity</stp>
        <stp>[AutoPrice 28.xlsm]front!R528C6</stp>
        <tr r="F528" s="1"/>
      </tp>
      <tp t="s">
        <v>AT MATURITY</v>
        <stp/>
        <stp>##V3_BDPV12</stp>
        <stp>XS0500397905 Corp</stp>
        <stp>mty_typ</stp>
        <stp>[AutoPrice 28.xlsm]front!R652C6</stp>
        <tr r="F652" s="1"/>
      </tp>
      <tp t="s">
        <v>AT MATURITY</v>
        <stp/>
        <stp>##V3_BDPV12</stp>
        <stp>XS0218734118 Corp</stp>
        <stp>mty_typ</stp>
        <stp>[AutoPrice 28.xlsm]front!R727C6</stp>
        <tr r="F727" s="1"/>
      </tp>
      <tp t="s">
        <v>AT MATURITY</v>
        <stp/>
        <stp>##V3_BDPV12</stp>
        <stp>XS0473787025 Corp</stp>
        <stp>mty_typ</stp>
        <stp>[AutoPrice 28.xlsm]front!R234C6</stp>
        <tr r="F234" s="1"/>
      </tp>
      <tp t="s">
        <v>AT MATURITY</v>
        <stp/>
        <stp>##V3_BDPV12</stp>
        <stp>XS0562783034 Corp</stp>
        <stp>mty_typ</stp>
        <stp>[AutoPrice 28.xlsm]front!R985C6</stp>
        <tr r="F985" s="1"/>
      </tp>
      <tp t="s">
        <v>03/06/2016</v>
        <stp/>
        <stp>##V3_BDPV12</stp>
        <stp>XS0938372660 Corp</stp>
        <stp>maturity</stp>
        <stp>[AutoPrice 28.xlsm]front!R762C6</stp>
        <tr r="F762" s="1"/>
      </tp>
      <tp t="s">
        <v>AT MATURITY</v>
        <stp/>
        <stp>##V3_BDPV12</stp>
        <stp>XS0830380639 Corp</stp>
        <stp>mty_typ</stp>
        <stp>[AutoPrice 28.xlsm]front!R911C6</stp>
        <tr r="F911" s="1"/>
      </tp>
      <tp t="s">
        <v>AT MATURITY</v>
        <stp/>
        <stp>##V3_BDPV12</stp>
        <stp>FR0010709279 Corp</stp>
        <stp>mty_typ</stp>
        <stp>[AutoPrice 28.xlsm]front!R281C6</stp>
        <tr r="F281" s="1"/>
      </tp>
      <tp t="s">
        <v>FIXED</v>
        <stp/>
        <stp>##V3_BDPV12</stp>
        <stp>XS0985874543 Corp</stp>
        <stp>cpn typ</stp>
        <stp>[AutoPrice 28.xlsm]front!R973C5</stp>
        <tr r="E973" s="1"/>
      </tp>
      <tp t="s">
        <v>VARIABLE</v>
        <stp/>
        <stp>##V3_BDPV12</stp>
        <stp>XS0177448288 Corp</stp>
        <stp>cpn typ</stp>
        <stp>[AutoPrice 28.xlsm]front!R103C5</stp>
        <tr r="E103" s="1"/>
      </tp>
      <tp t="s">
        <v>21/08/2017</v>
        <stp/>
        <stp>##V3_BDPV12</stp>
        <stp>XS0963566921 Corp</stp>
        <stp>maturity</stp>
        <stp>[AutoPrice 28.xlsm]front!R892C6</stp>
        <tr r="F892" s="1"/>
      </tp>
      <tp t="s">
        <v>02/10/2019</v>
        <stp/>
        <stp>##V3_BDPV12</stp>
        <stp>XS0911431517 Corp</stp>
        <stp>maturity</stp>
        <stp>[AutoPrice 28.xlsm]front!R651C6</stp>
        <tr r="F651" s="1"/>
      </tp>
      <tp t="s">
        <v>AT MATURITY</v>
        <stp/>
        <stp>##V3_BDPV12</stp>
        <stp>XS0863116231 Corp</stp>
        <stp>mty_typ</stp>
        <stp>[AutoPrice 28.xlsm]front!R533C6</stp>
        <tr r="F533" s="1"/>
      </tp>
      <tp t="s">
        <v>25/04/2025</v>
        <stp/>
        <stp>##V3_BDPV12</stp>
        <stp>XS0110081782 Corp</stp>
        <stp>maturity</stp>
        <stp>[AutoPrice 28.xlsm]front!R607C6</stp>
        <tr r="F607" s="1"/>
      </tp>
      <tp t="s">
        <v>AT MATURITY</v>
        <stp/>
        <stp>##V3_BDPV12</stp>
        <stp>XS0833631343 Corp</stp>
        <stp>mty_typ</stp>
        <stp>[AutoPrice 28.xlsm]front!R423C6</stp>
        <tr r="F423" s="1"/>
      </tp>
      <tp t="s">
        <v>29/09/2017</v>
        <stp/>
        <stp>##V3_BDPV12</stp>
        <stp>XS0544714750 Corp</stp>
        <stp>maturity</stp>
        <stp>[AutoPrice 28.xlsm]front!R438C6</stp>
        <tr r="F438" s="1"/>
      </tp>
      <tp t="s">
        <v>AT MATURITY</v>
        <stp/>
        <stp>##V3_BDPV12</stp>
        <stp>XS1048519679 Corp</stp>
        <stp>mty_typ</stp>
        <stp>[AutoPrice 28.xlsm]front!R352C6</stp>
        <tr r="F352" s="1"/>
      </tp>
      <tp t="s">
        <v>05/11/2021</v>
        <stp/>
        <stp>##V3_BDPV12</stp>
        <stp>XS0989148209 Corp</stp>
        <stp>maturity</stp>
        <stp>[AutoPrice 28.xlsm]front!R548C6</stp>
        <tr r="F548" s="1"/>
      </tp>
      <tp t="s">
        <v>25/05/2018</v>
        <stp/>
        <stp>##V3_BDPV12</stp>
        <stp>XS0630463965 Corp</stp>
        <stp>maturity</stp>
        <stp>[AutoPrice 28.xlsm]front!R709C6</stp>
        <tr r="F709" s="1"/>
      </tp>
      <tp t="s">
        <v>04/09/2020</v>
        <stp/>
        <stp>##V3_BDPV12</stp>
        <stp>FR0011560333 Corp</stp>
        <stp>maturity</stp>
        <stp>[AutoPrice 28.xlsm]front!R209C6</stp>
        <tr r="F209" s="1"/>
      </tp>
      <tp t="s">
        <v>15/07/2014</v>
        <stp/>
        <stp>##V3_BDPV12</stp>
        <stp>FR0010780452 Corp</stp>
        <stp>maturity</stp>
        <stp>[AutoPrice 28.xlsm]front!R826C6</stp>
        <tr r="F826" s="1"/>
      </tp>
      <tp t="s">
        <v>12/02/2016</v>
        <stp/>
        <stp>##V3_BDPV12</stp>
        <stp>FR0010261388 Corp</stp>
        <stp>maturity</stp>
        <stp>[AutoPrice 28.xlsm]front!R362C6</stp>
        <tr r="F362" s="1"/>
      </tp>
      <tp>
        <v>1.5</v>
        <stp/>
        <stp>##V3_BDPV12</stp>
        <stp>DE000A1X3GC3 Corp</stp>
        <stp>cpn</stp>
        <stp>[AutoPrice 28.xlsm]front!R789C5</stp>
        <tr r="E789" s="1"/>
      </tp>
      <tp t="s">
        <v>12/12/2022</v>
        <stp/>
        <stp>##V3_BDPV12</stp>
        <stp>FR0011372622 Corp</stp>
        <stp>maturity</stp>
        <stp>[AutoPrice 28.xlsm]front!R399C6</stp>
        <tr r="F399" s="1"/>
      </tp>
      <tp t="s">
        <v>30/06/2015</v>
        <stp/>
        <stp>##V3_BDPV12</stp>
        <stp>FR0010916734 Corp</stp>
        <stp>maturity</stp>
        <stp>[AutoPrice 28.xlsm]front!R849C6</stp>
        <tr r="F849" s="1"/>
      </tp>
      <tp>
        <v>1.75</v>
        <stp/>
        <stp>##V3_BDPV12</stp>
        <stp>DE000A1UDWM7 Corp</stp>
        <stp>cpn</stp>
        <stp>[AutoPrice 28.xlsm]front!R677C5</stp>
        <tr r="E677" s="1"/>
      </tp>
      <tp t="s">
        <v>25/09/2024</v>
        <stp/>
        <stp>##V3_BDPV12</stp>
        <stp>BE6243179650 Corp</stp>
        <stp>maturity</stp>
        <stp>[AutoPrice 28.xlsm]front!R379C6</stp>
        <tr r="F379" s="1"/>
      </tp>
      <tp>
        <v>7.2622849253143329</v>
        <stp/>
        <stp>##V3_BDPV12</stp>
        <stp>DE000A1R04X6 @bgn  Corp</stp>
        <stp>risk_mid</stp>
        <stp>[AutoPrice 28.xlsm]front!R794C36</stp>
        <tr r="AJ794" s="1"/>
      </tp>
    </main>
    <main first="connect.rtdsub">
      <tp t="s">
        <v>FRFP 4 7/8 11 Ma</v>
        <stp/>
        <stp>EBOND_LDN|10489962</stp>
        <stp>DSPLY_NAME</stp>
        <stp>RMDS</stp>
        <stp/>
        <stp/>
        <tr r="AQ1086" s="1"/>
      </tp>
      <tp t="s">
        <v xml:space="preserve">ZURNVX 8 1/4 29 </v>
        <stp/>
        <stp>EBOND_LDN|12789072</stp>
        <stp>DSPLY_NAME</stp>
        <stp>RMDS</stp>
        <stp/>
        <stp/>
        <tr r="AQ154" s="1"/>
      </tp>
      <tp t="s">
        <v>TITIM 4 5/8 15 J</v>
        <stp/>
        <stp>EBOND_LDN|14439699</stp>
        <stp>DSPLY_NAME</stp>
        <stp>RMDS</stp>
        <stp/>
        <stp/>
        <tr r="AQ703" s="1"/>
      </tp>
      <tp t="s">
        <v>BPLN 4.154 01 Ju</v>
        <stp/>
        <stp>EBOND_LDN|10629748</stp>
        <stp>DSPLY_NAME</stp>
        <stp>RMDS</stp>
        <stp/>
        <stp/>
        <tr r="AQ224" s="1"/>
      </tp>
    </main>
    <main first="bloomberg.rtd">
      <tp t="s">
        <v>07:01:34</v>
        <stp/>
        <stp>##V3_BDPV12</stp>
        <stp>DE000A1G7EH9 @bgn Corp</stp>
        <stp>LAST_UPDATE</stp>
        <stp>[AutoPrice 28.xlsm]front!R764C15</stp>
        <tr r="O764" s="1"/>
      </tp>
    </main>
    <main first="connect.rtdsub">
      <tp t="s">
        <v xml:space="preserve">SOLBBB 5.425 29 </v>
        <stp/>
        <stp>EBOND_LDN|19928448</stp>
        <stp>DSPLY_NAME</stp>
        <stp>RMDS</stp>
        <stp/>
        <stp/>
        <tr r="AQ1256" s="1"/>
      </tp>
      <tp t="s">
        <v>SIEGR 2 7/8 10 M</v>
        <stp/>
        <stp>EBOND_LDN|17138999</stp>
        <stp>DSPLY_NAME</stp>
        <stp>RMDS</stp>
        <stp/>
        <stp/>
        <tr r="AQ678" s="1"/>
      </tp>
      <tp t="s">
        <v xml:space="preserve">GT 6 3/4 15 Apr </v>
        <stp/>
        <stp>EBOND_LDN|10428328</stp>
        <stp>DSPLY_NAME</stp>
        <stp>RMDS</stp>
        <stp/>
        <stp/>
        <tr r="AQ1091" s="1"/>
      </tp>
    </main>
    <main first="bloomberg.rtd">
      <tp t="s">
        <v>07:01:24</v>
        <stp/>
        <stp>##V3_BDPV12</stp>
        <stp>BE6000431112 @bgn Corp</stp>
        <stp>LAST_UPDATE</stp>
        <stp>[AutoPrice 28.xlsm]front!R214C15</stp>
        <tr r="O214" s="1"/>
      </tp>
      <tp t="s">
        <v>07:01:27</v>
        <stp/>
        <stp>##V3_BDPV12</stp>
        <stp>BE6221503202 @bgn Corp</stp>
        <stp>LAST_UPDATE</stp>
        <stp>[AutoPrice 28.xlsm]front!R377C15</stp>
        <tr r="O377" s="1"/>
      </tp>
    </main>
    <main first="connect.rtdsub">
      <tp t="s">
        <v>RIFP 2 22 Jun 20</v>
        <stp/>
        <stp>EBOND_LDN|21139959</stp>
        <stp>DSPLY_NAME</stp>
        <stp>RMDS</stp>
        <stp/>
        <stp/>
        <tr r="AQ573" s="1"/>
      </tp>
      <tp t="s">
        <v>DGELN 1 1/8 20 M</v>
        <stp/>
        <stp>EBOND_LDN|21239289</stp>
        <stp>DSPLY_NAME</stp>
        <stp>RMDS</stp>
        <stp/>
        <stp/>
        <tr r="AQ476" s="1"/>
      </tp>
      <tp t="s">
        <v>#Stale</v>
        <stp/>
        <stp>EBOND_LDN|21139589</stp>
        <stp>DSPLY_NAME</stp>
        <stp>RMDS</stp>
        <stp/>
        <stp/>
        <tr r="AQ797" s="1"/>
      </tp>
      <tp t="s">
        <v>HOFP 2 1/4 19 Ma</v>
        <stp/>
        <stp>EBOND_LDN|17281892</stp>
        <stp>DSPLY_NAME</stp>
        <stp>RMDS</stp>
        <stp/>
        <stp/>
        <tr r="AQ1099" s="1"/>
      </tp>
      <tp t="s">
        <v xml:space="preserve">SECUSS 2 3/4 28 </v>
        <stp/>
        <stp>EBOND_LDN|13420518</stp>
        <stp>DSPLY_NAME</stp>
        <stp>RMDS</stp>
        <stp/>
        <stp/>
        <tr r="AQ577" s="1"/>
      </tp>
      <tp t="s">
        <v>EDF 2 1/4 27 Apr</v>
        <stp/>
        <stp>EBOND_LDN|20123698</stp>
        <stp>DSPLY_NAME</stp>
        <stp>RMDS</stp>
        <stp/>
        <stp/>
        <tr r="AQ246" s="1"/>
      </tp>
      <tp t="s">
        <v>COFP 4.87 31 Jan</v>
        <stp/>
        <stp>EBOND_LDN|19723448</stp>
        <stp>DSPLY_NAME</stp>
        <stp>RMDS</stp>
        <stp/>
        <stp/>
        <tr r="AQ1228" s="1"/>
      </tp>
      <tp t="s">
        <v>RENAUL 4.6 12 Ap</v>
        <stp/>
        <stp>EBOND_LDN|10383652</stp>
        <stp>DSPLY_NAME</stp>
        <stp>RMDS</stp>
        <stp/>
        <stp/>
        <tr r="AQ854" s="1"/>
      </tp>
      <tp t="s">
        <v xml:space="preserve">RENAUL 3 1/2 03 </v>
        <stp/>
        <stp>EBOND_LDN|17432809</stp>
        <stp>DSPLY_NAME</stp>
        <stp>RMDS</stp>
        <stp/>
        <stp/>
        <tr r="AQ863" s="1"/>
      </tp>
      <tp t="s">
        <v xml:space="preserve">ESBIRE 6 1/4 11 </v>
        <stp/>
        <stp>EBOND_LDN|15322798</stp>
        <stp>DSPLY_NAME</stp>
        <stp>RMDS</stp>
        <stp/>
        <stp/>
        <tr r="AQ1166" s="1"/>
      </tp>
      <tp t="s">
        <v xml:space="preserve">PM 2 7/8 14 May </v>
        <stp/>
        <stp>EBOND_LDN|21231409</stp>
        <stp>DSPLY_NAME</stp>
        <stp>RMDS</stp>
        <stp/>
        <stp/>
        <tr r="AQ561" s="1"/>
      </tp>
      <tp t="s">
        <v>BMW 1 3/8 05 Apr</v>
        <stp/>
        <stp>EBOND_LDN|17435309</stp>
        <stp>DSPLY_NAME</stp>
        <stp>RMDS</stp>
        <stp/>
        <stp/>
        <tr r="AQ768" s="1"/>
      </tp>
      <tp t="s">
        <v xml:space="preserve">BRUAIR 3 1/4 01 </v>
        <stp/>
        <stp>EBOND_LDN|18384082</stp>
        <stp>DSPLY_NAME</stp>
        <stp>RMDS</stp>
        <stp/>
        <stp/>
        <tr r="AQ1062" s="1"/>
      </tp>
      <tp t="s">
        <v>VIEFP 4 5/8 30 M</v>
        <stp/>
        <stp>EBOND_LDN|13684912</stp>
        <stp>DSPLY_NAME</stp>
        <stp>RMDS</stp>
        <stp/>
        <stp/>
        <tr r="AQ369" s="1"/>
      </tp>
      <tp t="s">
        <v>IBESM 4 3/4 25 J</v>
        <stp/>
        <stp>EBOND_LDN|12034889</stp>
        <stp>DSPLY_NAME</stp>
        <stp>RMDS</stp>
        <stp/>
        <stp/>
        <tr r="AQ1189" s="1"/>
      </tp>
      <tp t="s">
        <v>DAIGR 1 1/2 19 N</v>
        <stp/>
        <stp>EBOND_LDN|20027098</stp>
        <stp>DSPLY_NAME</stp>
        <stp>RMDS</stp>
        <stp/>
        <stp/>
        <tr r="AQ789" s="1"/>
      </tp>
      <tp t="s">
        <v xml:space="preserve">BATSLN 3 1/8 06 </v>
        <stp/>
        <stp>EBOND_LDN|21127218</stp>
        <stp>DSPLY_NAME</stp>
        <stp>RMDS</stp>
        <stp/>
        <stp/>
        <tr r="AQ411" s="1"/>
      </tp>
      <tp t="s">
        <v>ALVGR 4 1/2 13 M</v>
        <stp/>
        <stp>EBOND_LDN|17194153</stp>
        <stp>DSPLY_NAME</stp>
        <stp>RMDS</stp>
        <stp/>
        <stp/>
        <tr r="AQ55" s="1"/>
      </tp>
    </main>
    <main first="bloomberg.rtd">
      <tp t="s">
        <v>07:01:38</v>
        <stp/>
        <stp>##V3_BDPV12</stp>
        <stp>DE000A0T7J03 @bgn Corp</stp>
        <stp>LAST_UPDATE</stp>
        <stp>[AutoPrice 28.xlsm]front!R460C15</stp>
        <tr r="O460" s="1"/>
      </tp>
    </main>
    <main first="connect.rtdsub">
      <tp t="s">
        <v>BMW 0 03 Jun 201</v>
        <stp/>
        <stp>EBOND_LDN|18027248</stp>
        <stp>DSPLY_NAME</stp>
        <stp>RMDS</stp>
        <stp/>
        <stp/>
        <tr r="AQ762" s="1"/>
      </tp>
      <tp t="s">
        <v>REPSM 4 3/8 20 F</v>
        <stp/>
        <stp>EBOND_LDN|15427768</stp>
        <stp>DSPLY_NAME</stp>
        <stp>RMDS</stp>
        <stp/>
        <stp/>
        <tr r="AQ1207" s="1"/>
      </tp>
    </main>
    <main first="bloomberg.rtd">
      <tp>
        <v>2.5</v>
        <stp/>
        <stp>##V3_BDPV12</stp>
        <stp>XS0918600668 Corp</stp>
        <stp>cpn</stp>
        <stp>[AutoPrice 28.xlsm]front!R66C5</stp>
        <tr r="E66" s="1"/>
      </tp>
      <tp t="s">
        <v>07:01:03</v>
        <stp/>
        <stp>##V3_BDPV12</stp>
        <stp>ES0224244063 @bgn Corp</stp>
        <stp>LAST_UPDATE</stp>
        <stp>[AutoPrice 28.xlsm]front!R130C15</stp>
        <tr r="O130" s="1"/>
      </tp>
      <tp>
        <v>3.875</v>
        <stp/>
        <stp>##V3_BDPV12</stp>
        <stp>XS0218469962 Corp</stp>
        <stp>cpn</stp>
        <stp>[AutoPrice 28.xlsm]front!R59C5</stp>
        <tr r="E59" s="1"/>
      </tp>
      <tp t="s">
        <v>07:01:26</v>
        <stp/>
        <stp>##V3_BDPV12</stp>
        <stp>FR0010804500 @bgn Corp</stp>
        <stp>LAST_UPDATE</stp>
        <stp>[AutoPrice 28.xlsm]front!R233C15</stp>
        <tr r="O233" s="1"/>
      </tp>
      <tp t="s">
        <v>07:01:26</v>
        <stp/>
        <stp>##V3_BDPV12</stp>
        <stp>FR0011064500 @bgn Corp</stp>
        <stp>LAST_UPDATE</stp>
        <stp>[AutoPrice 28.xlsm]front!R396C15</stp>
        <tr r="O396" s="1"/>
      </tp>
      <tp t="s">
        <v>07:01:22</v>
        <stp/>
        <stp>##V3_BDPV12</stp>
        <stp>FR0010814459 @bgn Corp</stp>
        <stp>LAST_UPDATE</stp>
        <stp>[AutoPrice 28.xlsm]front!R387C15</stp>
        <tr r="O387" s="1"/>
      </tp>
      <tp t="s">
        <v>07:01:22</v>
        <stp/>
        <stp>##V3_BDPV12</stp>
        <stp>FR0010804492 @bgn Corp</stp>
        <stp>LAST_UPDATE</stp>
        <stp>[AutoPrice 28.xlsm]front!R228C15</stp>
        <tr r="O228" s="1"/>
      </tp>
      <tp>
        <v>3</v>
        <stp/>
        <stp>##V3_BDPV12</stp>
        <stp>XS0805452405 Corp</stp>
        <stp>cpn</stp>
        <stp>[AutoPrice 28.xlsm]front!R49C5</stp>
        <tr r="E49" s="1"/>
      </tp>
      <tp>
        <v>2</v>
        <stp/>
        <stp>##V3_BDPV12</stp>
        <stp>XS0750684929 Corp</stp>
        <stp>cpn</stp>
        <stp>[AutoPrice 28.xlsm]front!R11C5</stp>
        <tr r="E11" s="1"/>
      </tp>
      <tp t="s">
        <v>07:01:27</v>
        <stp/>
        <stp>##V3_BDPV12</stp>
        <stp>FR0010474239 @bgn Corp</stp>
        <stp>LAST_UPDATE</stp>
        <stp>[AutoPrice 28.xlsm]front!R368C15</stp>
        <tr r="O368" s="1"/>
      </tp>
      <tp t="s">
        <v>07:01:23</v>
        <stp/>
        <stp>##V3_BDPV12</stp>
        <stp>FR0010394478 @bgn Corp</stp>
        <stp>LAST_UPDATE</stp>
        <stp>[AutoPrice 28.xlsm]front!R424C15</stp>
        <tr r="O424" s="1"/>
      </tp>
      <tp t="s">
        <v>07:01:25</v>
        <stp/>
        <stp>##V3_BDPV12</stp>
        <stp>FR0010014845 @bgn Corp</stp>
        <stp>LAST_UPDATE</stp>
        <stp>[AutoPrice 28.xlsm]front!R840C15</stp>
        <tr r="O840" s="1"/>
      </tp>
      <tp t="s">
        <v>07:01:24</v>
        <stp/>
        <stp>##V3_BDPV12</stp>
        <stp>FR0011124601 @bgn Corp</stp>
        <stp>LAST_UPDATE</stp>
        <stp>[AutoPrice 28.xlsm]front!R444C15</stp>
        <tr r="O444" s="1"/>
      </tp>
      <tp t="s">
        <v>07:01:24</v>
        <stp/>
        <stp>##V3_BDPV12</stp>
        <stp>FR0011274026 @bgn Corp</stp>
        <stp>LAST_UPDATE</stp>
        <stp>[AutoPrice 28.xlsm]front!R382C15</stp>
        <tr r="O382" s="1"/>
      </tp>
      <tp t="s">
        <v>07:01:29</v>
        <stp/>
        <stp>##V3_BDPV12</stp>
        <stp>FR0011374099 @bgn Corp</stp>
        <stp>LAST_UPDATE</stp>
        <stp>[AutoPrice 28.xlsm]front!R388C15</stp>
        <tr r="O388" s="1"/>
      </tp>
      <tp t="s">
        <v>07:01:37</v>
        <stp/>
        <stp>##V3_BDPV12</stp>
        <stp>FR0011584929 @bgn Corp</stp>
        <stp>LAST_UPDATE</stp>
        <stp>[AutoPrice 28.xlsm]front!R510C15</stp>
        <tr r="O510" s="1"/>
      </tp>
      <tp t="s">
        <v>07:01:34</v>
        <stp/>
        <stp>##V3_BDPV12</stp>
        <stp>FR0011124544 @bgn Corp</stp>
        <stp>LAST_UPDATE</stp>
        <stp>[AutoPrice 28.xlsm]front!R833C15</stp>
        <tr r="O833" s="1"/>
      </tp>
      <tp>
        <v>2.625</v>
        <stp/>
        <stp>##V3_BDPV12</stp>
        <stp>XS0874840845 Corp</stp>
        <stp>cpn</stp>
        <stp>[AutoPrice 28.xlsm]front!R34C5</stp>
        <tr r="E34" s="1"/>
      </tp>
      <tp t="s">
        <v>07:01:41</v>
        <stp/>
        <stp>##V3_BDPV12</stp>
        <stp>FR0011344076 @bgn Corp</stp>
        <stp>LAST_UPDATE</stp>
        <stp>[AutoPrice 28.xlsm]front!R923C15</stp>
        <tr r="O923" s="1"/>
      </tp>
      <tp t="s">
        <v>07:01:42</v>
        <stp/>
        <stp>##V3_BDPV12</stp>
        <stp>FR0011224963 @bgn Corp</stp>
        <stp>LAST_UPDATE</stp>
        <stp>[AutoPrice 28.xlsm]front!R369C15</stp>
        <tr r="O369" s="1"/>
      </tp>
      <tp t="s">
        <v>27/06/2022</v>
        <stp/>
        <stp>##V3_BDPV12</stp>
        <stp>XS0798504030 Corp</stp>
        <stp>maturity</stp>
        <stp>[AutoPrice 28.xlsm]front!R81C6</stp>
        <tr r="F81" s="1"/>
      </tp>
      <tp t="s">
        <v>01/03/2017</v>
        <stp/>
        <stp>##V3_BDPV12</stp>
        <stp>XS0491042353 Corp</stp>
        <stp>maturity</stp>
        <stp>[AutoPrice 28.xlsm]front!R22C6</stp>
        <tr r="F22" s="1"/>
      </tp>
      <tp t="s">
        <v>07:01:08</v>
        <stp/>
        <stp>##V3_BDPV12</stp>
        <stp>AT0000A12GN0 @bgn Corp</stp>
        <stp>LAST_UPDATE</stp>
        <stp>[AutoPrice 28.xlsm]front!R149C15</stp>
        <tr r="O149" s="1"/>
      </tp>
      <tp t="s">
        <v>20/07/2020</v>
        <stp/>
        <stp>##V3_BDPV12</stp>
        <stp>XS0954025267 Corp</stp>
        <stp>maturity</stp>
        <stp>[AutoPrice 28.xlsm]front!R31C6</stp>
        <tr r="F31" s="1"/>
      </tp>
      <tp t="s">
        <v>01/03/2038</v>
        <stp/>
        <stp>##V3_BDPV12</stp>
        <stp>XS0350890470 Corp</stp>
        <stp>maturity</stp>
        <stp>[AutoPrice 28.xlsm]front!R38C6</stp>
        <tr r="F38" s="1"/>
      </tp>
      <tp t="s">
        <v>10/07/2042</v>
        <stp/>
        <stp>##V3_BDPV12</stp>
        <stp>XS0802638642 Corp</stp>
        <stp>maturity</stp>
        <stp>[AutoPrice 28.xlsm]front!R95C6</stp>
        <tr r="F95" s="1"/>
      </tp>
    </main>
    <main first="connect.rtdsub">
      <tp t="s">
        <v>8237361=EXT</v>
        <stp/>
        <stp>DDS_BONDS|8237361=EXT</stp>
        <stp>3</stp>
        <stp>RMDS</stp>
        <stp/>
        <stp/>
        <tr r="AI198" s="1"/>
      </tp>
      <tp t="s">
        <v>8003742=EXT</v>
        <stp/>
        <stp>DDS_BONDS|8003742=EXT</stp>
        <stp>3</stp>
        <stp>RMDS</stp>
        <stp/>
        <stp/>
        <tr r="AI357" s="1"/>
      </tp>
      <tp t="s">
        <v>9125151=EXT</v>
        <stp/>
        <stp>DDS_BONDS|9125151=EXT</stp>
        <stp>3</stp>
        <stp>RMDS</stp>
        <stp/>
        <stp/>
        <tr r="AI446" s="1"/>
      </tp>
      <tp t="s">
        <v>8233260=EXT</v>
        <stp/>
        <stp>DDS_BONDS|8233260=EXT</stp>
        <stp>3</stp>
        <stp>RMDS</stp>
        <stp/>
        <stp/>
        <tr r="AI919" s="1"/>
      </tp>
      <tp t="s">
        <v>3388278=EXT</v>
        <stp/>
        <stp>DDS_BONDS|3388278=EXT</stp>
        <stp>3</stp>
        <stp>RMDS</stp>
        <stp/>
        <stp/>
        <tr r="AI975" s="1"/>
      </tp>
      <tp t="s">
        <v>9619821=EXT</v>
        <stp/>
        <stp>DDS_BONDS|9619821=EXT</stp>
        <stp>3</stp>
        <stp>RMDS</stp>
        <stp/>
        <stp/>
        <tr r="AI10" s="1"/>
      </tp>
      <tp t="s">
        <v>9482708=EXT</v>
        <stp/>
        <stp>DDS_BONDS|9482708=EXT</stp>
        <stp>3</stp>
        <stp>RMDS</stp>
        <stp/>
        <stp/>
        <tr r="AI122" s="1"/>
      </tp>
      <tp t="s">
        <v>5479706=EXT</v>
        <stp/>
        <stp>DDS_BONDS|5479706=EXT</stp>
        <stp>3</stp>
        <stp>RMDS</stp>
        <stp/>
        <stp/>
        <tr r="AI457" s="1"/>
      </tp>
      <tp t="s">
        <v>2196658=EXT</v>
        <stp/>
        <stp>DDS_BONDS|2196658=EXT</stp>
        <stp>3</stp>
        <stp>RMDS</stp>
        <stp/>
        <stp/>
        <tr r="AI744" s="1"/>
      </tp>
      <tp t="s">
        <v>9258363=EXT</v>
        <stp/>
        <stp>DDS_BONDS|9258363=EXT</stp>
        <stp>3</stp>
        <stp>RMDS</stp>
        <stp/>
        <stp/>
        <tr r="AI965" s="1"/>
      </tp>
      <tp t="s">
        <v>7738935=EXT</v>
        <stp/>
        <stp>DDS_BONDS|7738935=EXT</stp>
        <stp>3</stp>
        <stp>RMDS</stp>
        <stp/>
        <stp/>
        <tr r="AI990" s="1"/>
      </tp>
      <tp t="s">
        <v>6120454=EXT</v>
        <stp/>
        <stp>DDS_BONDS|6120454=EXT</stp>
        <stp>3</stp>
        <stp>RMDS</stp>
        <stp/>
        <stp/>
        <tr r="AI308" s="1"/>
      </tp>
      <tp t="s">
        <v>8420204=EXT</v>
        <stp/>
        <stp>DDS_BONDS|8420204=EXT</stp>
        <stp>3</stp>
        <stp>RMDS</stp>
        <stp/>
        <stp/>
        <tr r="AI1078" s="1"/>
      </tp>
      <tp t="s">
        <v>5760131=EXT</v>
        <stp/>
        <stp>DDS_BONDS|5760131=EXT</stp>
        <stp>3</stp>
        <stp>RMDS</stp>
        <stp/>
        <stp/>
        <tr r="AI1271" s="1"/>
      </tp>
      <tp t="s">
        <v>8333974=EXT</v>
        <stp/>
        <stp>DDS_BONDS|8333974=EXT</stp>
        <stp>3</stp>
        <stp>RMDS</stp>
        <stp/>
        <stp/>
        <tr r="AI265" s="1"/>
      </tp>
      <tp t="s">
        <v>9616225=EXT</v>
        <stp/>
        <stp>DDS_BONDS|9616225=EXT</stp>
        <stp>3</stp>
        <stp>RMDS</stp>
        <stp/>
        <stp/>
        <tr r="AI724" s="1"/>
      </tp>
      <tp t="s">
        <v>7407904=EXT</v>
        <stp/>
        <stp>DDS_BONDS|7407904=EXT</stp>
        <stp>3</stp>
        <stp>RMDS</stp>
        <stp/>
        <stp/>
        <tr r="AI500" s="1"/>
      </tp>
      <tp t="s">
        <v>8003744=EXT</v>
        <stp/>
        <stp>DDS_BONDS|8003744=EXT</stp>
        <stp>3</stp>
        <stp>RMDS</stp>
        <stp/>
        <stp/>
        <tr r="AI354" s="1"/>
      </tp>
      <tp t="s">
        <v>2140251=EXT</v>
        <stp/>
        <stp>DDS_BONDS|2140251=EXT</stp>
        <stp>3</stp>
        <stp>RMDS</stp>
        <stp/>
        <stp/>
        <tr r="AI322" s="1"/>
      </tp>
      <tp t="s">
        <v>7000145=EXT</v>
        <stp/>
        <stp>DDS_BONDS|7000145=EXT</stp>
        <stp>3</stp>
        <stp>RMDS</stp>
        <stp/>
        <stp/>
        <tr r="AI412" s="1"/>
      </tp>
      <tp t="s">
        <v>8262463=EXT</v>
        <stp/>
        <stp>DDS_BONDS|8262463=EXT</stp>
        <stp>3</stp>
        <stp>RMDS</stp>
        <stp/>
        <stp/>
        <tr r="AI1107" s="1"/>
      </tp>
      <tp t="s">
        <v>3063243=EXT</v>
        <stp/>
        <stp>DDS_BONDS|3063243=EXT</stp>
        <stp>3</stp>
        <stp>RMDS</stp>
        <stp/>
        <stp/>
        <tr r="AI9" s="1"/>
      </tp>
      <tp t="s">
        <v>8333976=EXT</v>
        <stp/>
        <stp>DDS_BONDS|8333976=EXT</stp>
        <stp>3</stp>
        <stp>RMDS</stp>
        <stp/>
        <stp/>
        <tr r="AI514" s="1"/>
      </tp>
      <tp t="s">
        <v>6686822=EXT</v>
        <stp/>
        <stp>DDS_BONDS|6686822=EXT</stp>
        <stp>3</stp>
        <stp>RMDS</stp>
        <stp/>
        <stp/>
        <tr r="AI241" s="1"/>
      </tp>
      <tp t="s">
        <v>8381372=EXT</v>
        <stp/>
        <stp>DDS_BONDS|8381372=EXT</stp>
        <stp>3</stp>
        <stp>RMDS</stp>
        <stp/>
        <stp/>
        <tr r="AI8" s="1"/>
      </tp>
      <tp t="s">
        <v>9482702=EXT</v>
        <stp/>
        <stp>DDS_BONDS|9482702=EXT</stp>
        <stp>3</stp>
        <stp>RMDS</stp>
        <stp/>
        <stp/>
        <tr r="AI14" s="1"/>
      </tp>
      <tp t="s">
        <v>8597512=EXT</v>
        <stp/>
        <stp>DDS_BONDS|8597512=EXT</stp>
        <stp>3</stp>
        <stp>RMDS</stp>
        <stp/>
        <stp/>
        <tr r="AI1170" s="1"/>
      </tp>
      <tp t="s">
        <v>8383970=EXT</v>
        <stp/>
        <stp>DDS_BONDS|8383970=EXT</stp>
        <stp>3</stp>
        <stp>RMDS</stp>
        <stp/>
        <stp/>
        <tr r="AI152" s="1"/>
      </tp>
      <tp t="s">
        <v>8604829=EXT</v>
        <stp/>
        <stp>DDS_BONDS|8604829=EXT</stp>
        <stp>3</stp>
        <stp>RMDS</stp>
        <stp/>
        <stp/>
        <tr r="AI567" s="1"/>
      </tp>
      <tp t="s">
        <v>4291260=EXT</v>
        <stp/>
        <stp>DDS_BONDS|4291260=EXT</stp>
        <stp>3</stp>
        <stp>RMDS</stp>
        <stp/>
        <stp/>
        <tr r="AI37" s="1"/>
      </tp>
    </main>
    <main first="bloomberg.rtd">
      <tp>
        <v>100.90900000000001</v>
        <stp/>
        <stp>##V3_BDPV12</stp>
        <stp>DE000A1A55G9 @CBKG Corp</stp>
        <stp>bid</stp>
        <stp>[AutoPrice 28.xlsm]front!R781C12</stp>
        <tr r="L781" s="1"/>
      </tp>
      <tp>
        <v>99.944000000000003</v>
        <stp/>
        <stp>##V3_BDPV12</stp>
        <stp>DE000A1G85A6 @CBKG Corp</stp>
        <stp>bid</stp>
        <stp>[AutoPrice 28.xlsm]front!R672C12</stp>
        <tr r="L672" s="1"/>
      </tp>
    </main>
    <main first="connect.rtdsub">
      <tp t="s">
        <v>8783234=EXT</v>
        <stp/>
        <stp>DDS_BONDS|8783234=EXT</stp>
        <stp>3</stp>
        <stp>RMDS</stp>
        <stp/>
        <stp/>
        <tr r="AI29" s="1"/>
      </tp>
    </main>
    <main first="bloomberg.rtd">
      <tp>
        <v>102.43</v>
        <stp/>
        <stp>##V3_BDPV12</stp>
        <stp>DE000A1G85B4 @CBKG Corp</stp>
        <stp>bid</stp>
        <stp>[AutoPrice 28.xlsm]front!R676C12</stp>
        <tr r="L676" s="1"/>
      </tp>
      <tp t="s">
        <v>25/06/2014</v>
        <stp/>
        <stp>##V3_BDPV12</stp>
        <stp>AT0000A0DRQ4 Corp</stp>
        <stp>maturity</stp>
        <stp>[AutoPrice 28.xlsm]front!R188C6</stp>
        <tr r="F188" s="1"/>
      </tp>
      <tp t="s">
        <v>LINGR</v>
        <stp/>
        <stp>##V3_BDPV12</stp>
        <stp>DE000A1R07P5 Corp</stp>
        <stp>ticker</stp>
        <stp>[AutoPrice 28.xlsm]front!R996C4</stp>
        <tr r="D996" s="1"/>
      </tp>
      <tp t="s">
        <v>FIXED</v>
        <stp/>
        <stp>##V3_BDPV12</stp>
        <stp>US89153VAF67 Corp</stp>
        <stp>cpn typ</stp>
        <stp>[AutoPrice 28.xlsm]front!R342C5</stp>
        <tr r="E342" s="1"/>
      </tp>
      <tp t="s">
        <v>CALLABLE</v>
        <stp/>
        <stp>##V3_BDPV12</stp>
        <stp>XS1004674450 Corp</stp>
        <stp>mty_typ</stp>
        <stp>[AutoPrice 28.xlsm]front!R112C6</stp>
        <tr r="F112" s="1"/>
      </tp>
      <tp t="s">
        <v>02/07/2018</v>
        <stp/>
        <stp>##V3_BDPV12</stp>
        <stp>XS0170798325 Corp</stp>
        <stp>maturity</stp>
        <stp>[AutoPrice 28.xlsm]front!R300C6</stp>
        <tr r="F300" s="1"/>
      </tp>
      <tp t="s">
        <v>AT MATURITY</v>
        <stp/>
        <stp>##V3_BDPV12</stp>
        <stp>XS0524471355 Corp</stp>
        <stp>mty_typ</stp>
        <stp>[AutoPrice 28.xlsm]front!R471C6</stp>
        <tr r="F471" s="1"/>
      </tp>
      <tp t="s">
        <v>21/02/2023</v>
        <stp/>
        <stp>##V3_BDPV12</stp>
        <stp>XS0593606121 Corp</stp>
        <stp>maturity</stp>
        <stp>[AutoPrice 28.xlsm]front!R339C6</stp>
        <tr r="F339" s="1"/>
      </tp>
      <tp t="s">
        <v>AT MATURITY</v>
        <stp/>
        <stp>##V3_BDPV12</stp>
        <stp>XS0456567055 Corp</stp>
        <stp>mty_typ</stp>
        <stp>[AutoPrice 28.xlsm]front!R490C6</stp>
        <tr r="F490" s="1"/>
      </tp>
      <tp t="s">
        <v>07/03/2017</v>
        <stp/>
        <stp>##V3_BDPV12</stp>
        <stp>XS0289507997 Corp</stp>
        <stp>maturity</stp>
        <stp>[AutoPrice 28.xlsm]front!R728C6</stp>
        <tr r="F728" s="1"/>
      </tp>
      <tp t="s">
        <v>AT MATURITY</v>
        <stp/>
        <stp>##V3_BDPV12</stp>
        <stp>XS0485316102 Corp</stp>
        <stp>mty_typ</stp>
        <stp>[AutoPrice 28.xlsm]front!R303C6</stp>
        <tr r="F303" s="1"/>
      </tp>
      <tp t="s">
        <v>FIXED</v>
        <stp/>
        <stp>##V3_BDPV12</stp>
        <stp>XS0295018070 Corp</stp>
        <stp>cpn typ</stp>
        <stp>[AutoPrice 28.xlsm]front!R589C5</stp>
        <tr r="E589" s="1"/>
      </tp>
      <tp t="s">
        <v>PERP/CALL</v>
        <stp/>
        <stp>##V3_BDPV12</stp>
        <stp>XS0876682666 Corp</stp>
        <stp>mty_typ</stp>
        <stp>[AutoPrice 28.xlsm]front!R110C6</stp>
        <tr r="F110" s="1"/>
      </tp>
      <tp t="s">
        <v>AT MATURITY</v>
        <stp/>
        <stp>##V3_BDPV12</stp>
        <stp>XS0420117383 Corp</stp>
        <stp>mty_typ</stp>
        <stp>[AutoPrice 28.xlsm]front!R159C6</stp>
        <tr r="F159" s="1"/>
      </tp>
      <tp t="s">
        <v>AT MATURITY</v>
        <stp/>
        <stp>##V3_BDPV12</stp>
        <stp>XS0438140526 Corp</stp>
        <stp>mty_typ</stp>
        <stp>[AutoPrice 28.xlsm]front!R183C6</stp>
        <tr r="F183" s="1"/>
      </tp>
      <tp t="s">
        <v>28/07/2014</v>
        <stp/>
        <stp>##V3_BDPV12</stp>
        <stp>XS0482656005 Corp</stp>
        <stp>maturity</stp>
        <stp>[AutoPrice 28.xlsm]front!R879C6</stp>
        <tr r="F879" s="1"/>
      </tp>
      <tp t="s">
        <v>AT MATURITY</v>
        <stp/>
        <stp>##V3_BDPV12</stp>
        <stp>XS0417209052 Corp</stp>
        <stp>mty_typ</stp>
        <stp>[AutoPrice 28.xlsm]front!R357C6</stp>
        <tr r="F357" s="1"/>
      </tp>
      <tp t="s">
        <v>CALLABLE</v>
        <stp/>
        <stp>##V3_BDPV12</stp>
        <stp>XS0999296006 Corp</stp>
        <stp>mty_typ</stp>
        <stp>[AutoPrice 28.xlsm]front!R552C6</stp>
        <tr r="F552" s="1"/>
      </tp>
      <tp t="s">
        <v>AT MATURITY</v>
        <stp/>
        <stp>##V3_BDPV12</stp>
        <stp>FR0011365220 Corp</stp>
        <stp>mty_typ</stp>
        <stp>[AutoPrice 28.xlsm]front!R741C6</stp>
        <tr r="F741" s="1"/>
      </tp>
      <tp t="s">
        <v>AT MATURITY</v>
        <stp/>
        <stp>##V3_BDPV12</stp>
        <stp>US749343AD11 Corp</stp>
        <stp>mty_typ</stp>
        <stp>[AutoPrice 28.xlsm]front!R862C6</stp>
        <tr r="F862" s="1"/>
      </tp>
      <tp t="s">
        <v>AT MATURITY</v>
        <stp/>
        <stp>##V3_BDPV12</stp>
        <stp>XS0552375577 Corp</stp>
        <stp>mty_typ</stp>
        <stp>[AutoPrice 28.xlsm]front!R724C6</stp>
        <tr r="F724" s="1"/>
      </tp>
      <tp t="s">
        <v>29/04/2024</v>
        <stp/>
        <stp>##V3_BDPV12</stp>
        <stp>XS0191154961 Corp</stp>
        <stp>maturity</stp>
        <stp>[AutoPrice 28.xlsm]front!R358C6</stp>
        <tr r="F358" s="1"/>
      </tp>
      <tp t="s">
        <v>FIXED</v>
        <stp/>
        <stp>##V3_BDPV12</stp>
        <stp>FR0010871376 Corp</stp>
        <stp>cpn typ</stp>
        <stp>[AutoPrice 28.xlsm]front!R571C5</stp>
        <tr r="E571" s="1"/>
      </tp>
      <tp t="s">
        <v>AT MATURITY</v>
        <stp/>
        <stp>##V3_BDPV12</stp>
        <stp>XS0991090175 Corp</stp>
        <stp>mty_typ</stp>
        <stp>[AutoPrice 28.xlsm]front!R627C6</stp>
        <tr r="F627" s="1"/>
      </tp>
      <tp t="s">
        <v>AT MATURITY</v>
        <stp/>
        <stp>##V3_BDPV12</stp>
        <stp>XS0602211202 Corp</stp>
        <stp>mty_typ</stp>
        <stp>[AutoPrice 28.xlsm]front!R852C6</stp>
        <tr r="F852" s="1"/>
      </tp>
      <tp t="s">
        <v>AT MATURITY</v>
        <stp/>
        <stp>##V3_BDPV12</stp>
        <stp>XS0988384904 Corp</stp>
        <stp>mty_typ</stp>
        <stp>[AutoPrice 28.xlsm]front!R463C6</stp>
        <tr r="F463" s="1"/>
      </tp>
      <tp t="s">
        <v>CALLABLE</v>
        <stp/>
        <stp>##V3_BDPV12</stp>
        <stp>XS1023268573 Corp</stp>
        <stp>mty_typ</stp>
        <stp>[AutoPrice 28.xlsm]front!R164C6</stp>
        <tr r="F164" s="1"/>
      </tp>
      <tp t="s">
        <v>AT MATURITY</v>
        <stp/>
        <stp>##V3_BDPV12</stp>
        <stp>XS0417208161 Corp</stp>
        <stp>mty_typ</stp>
        <stp>[AutoPrice 28.xlsm]front!R354C6</stp>
        <tr r="F354" s="1"/>
      </tp>
      <tp t="s">
        <v>FIXED</v>
        <stp/>
        <stp>##V3_BDPV12</stp>
        <stp>XS1031555094 Corp</stp>
        <stp>cpn typ</stp>
        <stp>[AutoPrice 28.xlsm]front!R553C5</stp>
        <tr r="E553" s="1"/>
      </tp>
      <tp t="s">
        <v>FIXED</v>
        <stp/>
        <stp>##V3_BDPV12</stp>
        <stp>XS0438843871 Corp</stp>
        <stp>cpn typ</stp>
        <stp>[AutoPrice 28.xlsm]front!R261C5</stp>
        <tr r="E261" s="1"/>
      </tp>
      <tp t="s">
        <v>AT MATURITY</v>
        <stp/>
        <stp>##V3_BDPV12</stp>
        <stp>FR0011348531 Corp</stp>
        <stp>mty_typ</stp>
        <stp>[AutoPrice 28.xlsm]front!R640C6</stp>
        <tr r="F640" s="1"/>
      </tp>
      <tp t="s">
        <v>VARIABLE</v>
        <stp/>
        <stp>##V3_BDPV12</stp>
        <stp>XS1076781589 Corp</stp>
        <stp>cpn typ</stp>
        <stp>[AutoPrice 28.xlsm]front!R120C5</stp>
        <tr r="E120" s="1"/>
      </tp>
      <tp t="s">
        <v>FIXED</v>
        <stp/>
        <stp>##V3_BDPV12</stp>
        <stp>XS0942081570 Corp</stp>
        <stp>cpn typ</stp>
        <stp>[AutoPrice 28.xlsm]front!R359C5</stp>
        <tr r="E359" s="1"/>
      </tp>
      <tp t="s">
        <v>AT MATURITY</v>
        <stp/>
        <stp>##V3_BDPV12</stp>
        <stp>FR0010660043 Corp</stp>
        <stp>mty_typ</stp>
        <stp>[AutoPrice 28.xlsm]front!R242C6</stp>
        <tr r="F242" s="1"/>
      </tp>
      <tp t="s">
        <v>AT MATURITY</v>
        <stp/>
        <stp>##V3_BDPV12</stp>
        <stp>BE6248644013 Corp</stp>
        <stp>mty_typ</stp>
        <stp>[AutoPrice 28.xlsm]front!R381C6</stp>
        <tr r="F381" s="1"/>
      </tp>
      <tp t="s">
        <v>FIXED</v>
        <stp/>
        <stp>##V3_BDPV12</stp>
        <stp>XS1041772986 Corp</stp>
        <stp>cpn typ</stp>
        <stp>[AutoPrice 28.xlsm]front!R950C5</stp>
        <tr r="E950" s="1"/>
      </tp>
      <tp t="s">
        <v>FIXED</v>
        <stp/>
        <stp>##V3_BDPV12</stp>
        <stp>US345397VR12 Corp</stp>
        <stp>cpn typ</stp>
        <stp>[AutoPrice 28.xlsm]front!R805C5</stp>
        <tr r="E805" s="1"/>
      </tp>
      <tp t="s">
        <v>AT MATURITY</v>
        <stp/>
        <stp>##V3_BDPV12</stp>
        <stp>XS0942082115 Corp</stp>
        <stp>mty_typ</stp>
        <stp>[AutoPrice 28.xlsm]front!R361C6</stp>
        <tr r="F361" s="1"/>
      </tp>
      <tp t="s">
        <v>AT MATURITY</v>
        <stp/>
        <stp>##V3_BDPV12</stp>
        <stp>XS0414340074 Corp</stp>
        <stp>mty_typ</stp>
        <stp>[AutoPrice 28.xlsm]front!R584C6</stp>
        <tr r="F584" s="1"/>
      </tp>
      <tp t="s">
        <v>AT MATURITY</v>
        <stp/>
        <stp>##V3_BDPV12</stp>
        <stp>XS0542428833 Corp</stp>
        <stp>mty_typ</stp>
        <stp>[AutoPrice 28.xlsm]front!R157C6</stp>
        <tr r="F157" s="1"/>
      </tp>
      <tp t="s">
        <v>AT MATURITY</v>
        <stp/>
        <stp>##V3_BDPV12</stp>
        <stp>XS0848458179 Corp</stp>
        <stp>mty_typ</stp>
        <stp>[AutoPrice 28.xlsm]front!R453C6</stp>
        <tr r="F453" s="1"/>
      </tp>
      <tp t="s">
        <v>11/06/2019</v>
        <stp/>
        <stp>##V3_BDPV12</stp>
        <stp>XS0790015548 Corp</stp>
        <stp>maturity</stp>
        <stp>[AutoPrice 28.xlsm]front!R993C6</stp>
        <tr r="F993" s="1"/>
      </tp>
      <tp t="s">
        <v>FIXED</v>
        <stp/>
        <stp>##V3_BDPV12</stp>
        <stp>XS0416848520 Corp</stp>
        <stp>cpn typ</stp>
        <stp>[AutoPrice 28.xlsm]front!R334C5</stp>
        <tr r="E334" s="1"/>
      </tp>
      <tp t="s">
        <v>FIXED</v>
        <stp/>
        <stp>##V3_BDPV12</stp>
        <stp>XS0170239692 Corp</stp>
        <stp>cpn typ</stp>
        <stp>[AutoPrice 28.xlsm]front!R355C5</stp>
        <tr r="E355" s="1"/>
      </tp>
      <tp t="s">
        <v>AT MATURITY</v>
        <stp/>
        <stp>##V3_BDPV12</stp>
        <stp>XS0237323943 Corp</stp>
        <stp>mty_typ</stp>
        <stp>[AutoPrice 28.xlsm]front!R547C6</stp>
        <tr r="F547" s="1"/>
      </tp>
      <tp t="s">
        <v>CALLABLE</v>
        <stp/>
        <stp>##V3_BDPV12</stp>
        <stp>XS0234434222 Corp</stp>
        <stp>mty_typ</stp>
        <stp>[AutoPrice 28.xlsm]front!R496C6</stp>
        <tr r="F496" s="1"/>
      </tp>
      <tp t="s">
        <v>AT MATURITY</v>
        <stp/>
        <stp>##V3_BDPV12</stp>
        <stp>XS0184373925 Corp</stp>
        <stp>mty_typ</stp>
        <stp>[AutoPrice 28.xlsm]front!R711C6</stp>
        <tr r="F711" s="1"/>
      </tp>
      <tp t="s">
        <v>AT MATURITY</v>
        <stp/>
        <stp>##V3_BDPV12</stp>
        <stp>XS0834385923 Corp</stp>
        <stp>mty_typ</stp>
        <stp>[AutoPrice 28.xlsm]front!R941C6</stp>
        <tr r="F941" s="1"/>
      </tp>
      <tp t="s">
        <v>AT MATURITY</v>
        <stp/>
        <stp>##V3_BDPV12</stp>
        <stp>XS0723509104 Corp</stp>
        <stp>mty_typ</stp>
        <stp>[AutoPrice 28.xlsm]front!R175C6</stp>
        <tr r="F175" s="1"/>
      </tp>
      <tp t="s">
        <v>FIXED</v>
        <stp/>
        <stp>##V3_BDPV12</stp>
        <stp>XS0503554627 Corp</stp>
        <stp>cpn typ</stp>
        <stp>[AutoPrice 28.xlsm]front!R169C5</stp>
        <tr r="E169" s="1"/>
      </tp>
      <tp t="s">
        <v>FIXED</v>
        <stp/>
        <stp>##V3_BDPV12</stp>
        <stp>XS0730061396 Corp</stp>
        <stp>cpn typ</stp>
        <stp>[AutoPrice 28.xlsm]front!R827C5</stp>
        <tr r="E827" s="1"/>
      </tp>
      <tp t="s">
        <v>AT MATURITY</v>
        <stp/>
        <stp>##V3_BDPV12</stp>
        <stp>FR0011805803 Corp</stp>
        <stp>mty_typ</stp>
        <stp>[AutoPrice 28.xlsm]front!R118C6</stp>
        <tr r="F118" s="1"/>
      </tp>
      <tp t="s">
        <v>AT MATURITY</v>
        <stp/>
        <stp>##V3_BDPV12</stp>
        <stp>BE6265262327 Corp</stp>
        <stp>mty_typ</stp>
        <stp>[AutoPrice 28.xlsm]front!R596C6</stp>
        <tr r="F596" s="1"/>
      </tp>
      <tp t="s">
        <v>15/06/2015</v>
        <stp/>
        <stp>##V3_BDPV12</stp>
        <stp>XS0794393040 Corp</stp>
        <stp>maturity</stp>
        <stp>[AutoPrice 28.xlsm]front!R703C6</stp>
        <tr r="F703" s="1"/>
      </tp>
      <tp t="s">
        <v>PERP/CALL</v>
        <stp/>
        <stp>##V3_BDPV12</stp>
        <stp>XS0234284668 Corp</stp>
        <stp>mty_typ</stp>
        <stp>[AutoPrice 28.xlsm]front!R134C6</stp>
        <tr r="F134" s="1"/>
      </tp>
      <tp t="s">
        <v>AT MATURITY</v>
        <stp/>
        <stp>##V3_BDPV12</stp>
        <stp>XS0583801997 Corp</stp>
        <stp>mty_typ</stp>
        <stp>[AutoPrice 28.xlsm]front!R761C6</stp>
        <tr r="F761" s="1"/>
      </tp>
      <tp t="s">
        <v>20/09/2017</v>
        <stp/>
        <stp>##V3_BDPV12</stp>
        <stp>XS0831389985 Corp</stp>
        <stp>maturity</stp>
        <stp>[AutoPrice 28.xlsm]front!R708C6</stp>
        <tr r="F708" s="1"/>
      </tp>
      <tp t="s">
        <v>AT MATURITY</v>
        <stp/>
        <stp>##V3_BDPV12</stp>
        <stp>FR0011048966 Corp</stp>
        <stp>mty_typ</stp>
        <stp>[AutoPrice 28.xlsm]front!R326C6</stp>
        <tr r="F326" s="1"/>
      </tp>
      <tp t="s">
        <v>AT MATURITY</v>
        <stp/>
        <stp>##V3_BDPV12</stp>
        <stp>FR0011233451 Corp</stp>
        <stp>mty_typ</stp>
        <stp>[AutoPrice 28.xlsm]front!R837C6</stp>
        <tr r="F837" s="1"/>
      </tp>
      <tp t="s">
        <v>FIXED</v>
        <stp/>
        <stp>##V3_BDPV12</stp>
        <stp>XS0321640301 Corp</stp>
        <stp>cpn typ</stp>
        <stp>[AutoPrice 28.xlsm]front!R158C5</stp>
        <tr r="E158" s="1"/>
      </tp>
      <tp t="s">
        <v>FIXED</v>
        <stp/>
        <stp>##V3_BDPV12</stp>
        <stp>XS1004236185 Corp</stp>
        <stp>cpn typ</stp>
        <stp>[AutoPrice 28.xlsm]front!R385C5</stp>
        <tr r="E385" s="1"/>
      </tp>
      <tp t="s">
        <v>VARIABLE</v>
        <stp/>
        <stp>##V3_BDPV12</stp>
        <stp>XS0364908375 Corp</stp>
        <stp>cpn typ</stp>
        <stp>[AutoPrice 28.xlsm]front!R100C5</stp>
        <tr r="E100" s="1"/>
      </tp>
      <tp t="s">
        <v>AT MATURITY</v>
        <stp/>
        <stp>##V3_BDPV12</stp>
        <stp>XS0433152690 Corp</stp>
        <stp>mty_typ</stp>
        <stp>[AutoPrice 28.xlsm]front!R518C6</stp>
        <tr r="F518" s="1"/>
      </tp>
      <tp t="s">
        <v>AT MATURITY</v>
        <stp/>
        <stp>##V3_BDPV12</stp>
        <stp>XS0123682758 Corp</stp>
        <stp>mty_typ</stp>
        <stp>[AutoPrice 28.xlsm]front!R603C6</stp>
        <tr r="F603" s="1"/>
      </tp>
      <tp t="s">
        <v>AT MATURITY</v>
        <stp/>
        <stp>##V3_BDPV12</stp>
        <stp>XS0795872901 Corp</stp>
        <stp>mty_typ</stp>
        <stp>[AutoPrice 28.xlsm]front!R478C6</stp>
        <tr r="F478" s="1"/>
      </tp>
      <tp t="s">
        <v>AT MATURITY</v>
        <stp/>
        <stp>##V3_BDPV12</stp>
        <stp>XS1038784119 Corp</stp>
        <stp>mty_typ</stp>
        <stp>[AutoPrice 28.xlsm]front!R867C6</stp>
        <tr r="F867" s="1"/>
      </tp>
      <tp t="s">
        <v>AT MATURITY</v>
        <stp/>
        <stp>##V3_BDPV12</stp>
        <stp>XS0909787300 Corp</stp>
        <stp>mty_typ</stp>
        <stp>[AutoPrice 28.xlsm]front!R887C6</stp>
        <tr r="F887" s="1"/>
      </tp>
      <tp t="s">
        <v>FIXED</v>
        <stp/>
        <stp>##V3_BDPV12</stp>
        <stp>XS0850057588 Corp</stp>
        <stp>cpn typ</stp>
        <stp>[AutoPrice 28.xlsm]front!R616C5</stp>
        <tr r="E616" s="1"/>
      </tp>
      <tp t="s">
        <v>FIXED</v>
        <stp/>
        <stp>##V3_BDPV12</stp>
        <stp>XS0052067583 Corp</stp>
        <stp>cpn typ</stp>
        <stp>[AutoPrice 28.xlsm]front!R606C5</stp>
        <tr r="E606" s="1"/>
      </tp>
      <tp t="s">
        <v>AT MATURITY</v>
        <stp/>
        <stp>##V3_BDPV12</stp>
        <stp>FR0010394478 Corp</stp>
        <stp>mty_typ</stp>
        <stp>[AutoPrice 28.xlsm]front!R424C6</stp>
        <tr r="F424" s="1"/>
      </tp>
      <tp t="s">
        <v>AT MATURITY</v>
        <stp/>
        <stp>##V3_BDPV12</stp>
        <stp>FR0010465427 Corp</stp>
        <stp>mty_typ</stp>
        <stp>[AutoPrice 28.xlsm]front!R296C6</stp>
        <tr r="F296" s="1"/>
      </tp>
      <tp t="s">
        <v>FIXED</v>
        <stp/>
        <stp>##V3_BDPV12</stp>
        <stp>XS0718526790 Corp</stp>
        <stp>cpn typ</stp>
        <stp>[AutoPrice 28.xlsm]front!R992C5</stp>
        <tr r="E992" s="1"/>
      </tp>
      <tp t="s">
        <v>CALLABLE</v>
        <stp/>
        <stp>##V3_BDPV12</stp>
        <stp>XS1054522922 Corp</stp>
        <stp>mty_typ</stp>
        <stp>[AutoPrice 28.xlsm]front!R126C6</stp>
        <tr r="F126" s="1"/>
      </tp>
      <tp t="s">
        <v>01/09/2042</v>
        <stp/>
        <stp>##V3_BDPV12</stp>
        <stp>XS0802738434 Corp</stp>
        <stp>maturity</stp>
        <stp>[AutoPrice 28.xlsm]front!R142C6</stp>
        <tr r="F142" s="1"/>
      </tp>
      <tp t="s">
        <v>AT MATURITY</v>
        <stp/>
        <stp>##V3_BDPV12</stp>
        <stp>XS0632659933 Corp</stp>
        <stp>mty_typ</stp>
        <stp>[AutoPrice 28.xlsm]front!R995C6</stp>
        <tr r="F995" s="1"/>
      </tp>
      <tp t="s">
        <v>AT MATURITY</v>
        <stp/>
        <stp>##V3_BDPV12</stp>
        <stp>XS1061608300 Corp</stp>
        <stp>mty_typ</stp>
        <stp>[AutoPrice 28.xlsm]front!R187C6</stp>
        <tr r="F187" s="1"/>
      </tp>
      <tp t="s">
        <v>FIXED</v>
        <stp/>
        <stp>##V3_BDPV12</stp>
        <stp>FR0011452291 Corp</stp>
        <stp>cpn typ</stp>
        <stp>[AutoPrice 28.xlsm]front!R383C5</stp>
        <tr r="E383" s="1"/>
      </tp>
      <tp t="s">
        <v>FIXED</v>
        <stp/>
        <stp>##V3_BDPV12</stp>
        <stp>XS1003251441 Corp</stp>
        <stp>cpn typ</stp>
        <stp>[AutoPrice 28.xlsm]front!R529C5</stp>
        <tr r="E529" s="1"/>
      </tp>
      <tp t="s">
        <v>VARIABLE</v>
        <stp/>
        <stp>##V3_BDPV12</stp>
        <stp>XS0221574931 Corp</stp>
        <stp>cpn typ</stp>
        <stp>[AutoPrice 28.xlsm]front!R128C5</stp>
        <tr r="E128" s="1"/>
      </tp>
      <tp t="s">
        <v>FIXED</v>
        <stp/>
        <stp>##V3_BDPV12</stp>
        <stp>XS0729061795 Corp</stp>
        <stp>cpn typ</stp>
        <stp>[AutoPrice 28.xlsm]front!R847C5</stp>
        <tr r="E847" s="1"/>
      </tp>
      <tp t="s">
        <v>AT MATURITY</v>
        <stp/>
        <stp>##V3_BDPV12</stp>
        <stp>XS0999654873 Corp</stp>
        <stp>mty_typ</stp>
        <stp>[AutoPrice 28.xlsm]front!R821C6</stp>
        <tr r="F821" s="1"/>
      </tp>
      <tp t="s">
        <v>AT MATURITY</v>
        <stp/>
        <stp>##V3_BDPV12</stp>
        <stp>XS0205790214 Corp</stp>
        <stp>mty_typ</stp>
        <stp>[AutoPrice 28.xlsm]front!R456C6</stp>
        <tr r="F456" s="1"/>
      </tp>
      <tp t="s">
        <v>AT MATURITY</v>
        <stp/>
        <stp>##V3_BDPV12</stp>
        <stp>XS0557897203 Corp</stp>
        <stp>mty_typ</stp>
        <stp>[AutoPrice 28.xlsm]front!R258C6</stp>
        <tr r="F258" s="1"/>
      </tp>
      <tp t="s">
        <v>18/09/2018</v>
        <stp/>
        <stp>##V3_BDPV12</stp>
        <stp>XS0972240997 Corp</stp>
        <stp>maturity</stp>
        <stp>[AutoPrice 28.xlsm]front!R127C6</stp>
        <tr r="F127" s="1"/>
      </tp>
      <tp t="s">
        <v>FIXED</v>
        <stp/>
        <stp>##V3_BDPV12</stp>
        <stp>FR0011625409 Corp</stp>
        <stp>cpn typ</stp>
        <stp>[AutoPrice 28.xlsm]front!R418C5</stp>
        <tr r="E418" s="1"/>
      </tp>
      <tp t="s">
        <v>21/05/2018</v>
        <stp/>
        <stp>##V3_BDPV12</stp>
        <stp>XS0933505967 Corp</stp>
        <stp>maturity</stp>
        <stp>[AutoPrice 28.xlsm]front!R803C6</stp>
        <tr r="F803" s="1"/>
      </tp>
      <tp t="s">
        <v>23/04/2024</v>
        <stp/>
        <stp>##V3_BDPV12</stp>
        <stp>XS1057783174 Corp</stp>
        <stp>maturity</stp>
        <stp>[AutoPrice 28.xlsm]front!R581C6</stp>
        <tr r="F581" s="1"/>
      </tp>
      <tp t="s">
        <v>AT MATURITY</v>
        <stp/>
        <stp>##V3_BDPV12</stp>
        <stp>XS0547937408 Corp</stp>
        <stp>mty_typ</stp>
        <stp>[AutoPrice 28.xlsm]front!R219C6</stp>
        <tr r="F219" s="1"/>
      </tp>
      <tp t="s">
        <v>AT MATURITY</v>
        <stp/>
        <stp>##V3_BDPV12</stp>
        <stp>XS0390398344 Corp</stp>
        <stp>mty_typ</stp>
        <stp>[AutoPrice 28.xlsm]front!R177C6</stp>
        <tr r="F177" s="1"/>
      </tp>
      <tp t="s">
        <v>AT MATURITY</v>
        <stp/>
        <stp>##V3_BDPV12</stp>
        <stp>XS0909359332 Corp</stp>
        <stp>mty_typ</stp>
        <stp>[AutoPrice 28.xlsm]front!R410C6</stp>
        <tr r="F410" s="1"/>
      </tp>
      <tp t="s">
        <v>06/07/2016</v>
        <stp/>
        <stp>##V3_BDPV12</stp>
        <stp>XS0940302002 Corp</stp>
        <stp>maturity</stp>
        <stp>[AutoPrice 28.xlsm]front!R856C6</stp>
        <tr r="F856" s="1"/>
      </tp>
      <tp t="s">
        <v>AT MATURITY</v>
        <stp/>
        <stp>##V3_BDPV12</stp>
        <stp>XS0933505967 Corp</stp>
        <stp>mty_typ</stp>
        <stp>[AutoPrice 28.xlsm]front!R803C6</stp>
        <tr r="F803" s="1"/>
      </tp>
      <tp t="s">
        <v>16/05/2016</v>
        <stp/>
        <stp>##V3_BDPV12</stp>
        <stp>XS0931455777 Corp</stp>
        <stp>maturity</stp>
        <stp>[AutoPrice 28.xlsm]front!R876C6</stp>
        <tr r="F876" s="1"/>
      </tp>
      <tp t="s">
        <v>AT MATURITY</v>
        <stp/>
        <stp>##V3_BDPV12</stp>
        <stp>XS0758419658 Corp</stp>
        <stp>mty_typ</stp>
        <stp>[AutoPrice 28.xlsm]front!R491C6</stp>
        <tr r="F491" s="1"/>
      </tp>
      <tp t="s">
        <v>FIXED</v>
        <stp/>
        <stp>##V3_BDPV12</stp>
        <stp>XS0787785715 Corp</stp>
        <stp>cpn typ</stp>
        <stp>[AutoPrice 28.xlsm]front!R938C5</stp>
        <tr r="E938" s="1"/>
      </tp>
      <tp t="s">
        <v>AT MATURITY</v>
        <stp/>
        <stp>##V3_BDPV12</stp>
        <stp>XS0306772939 Corp</stp>
        <stp>mty_typ</stp>
        <stp>[AutoPrice 28.xlsm]front!R604C6</stp>
        <tr r="F604" s="1"/>
      </tp>
      <tp t="s">
        <v>13/09/2019</v>
        <stp/>
        <stp>##V3_BDPV12</stp>
        <stp>XS0829317832 Corp</stp>
        <stp>maturity</stp>
        <stp>[AutoPrice 28.xlsm]front!R156C6</stp>
        <tr r="F156" s="1"/>
      </tp>
      <tp t="s">
        <v>AT MATURITY</v>
        <stp/>
        <stp>##V3_BDPV12</stp>
        <stp>XS0834367863 Corp</stp>
        <stp>mty_typ</stp>
        <stp>[AutoPrice 28.xlsm]front!R305C6</stp>
        <tr r="F305" s="1"/>
      </tp>
      <tp t="s">
        <v>11/07/2014</v>
        <stp/>
        <stp>##V3_BDPV12</stp>
        <stp>XS0433216339 Corp</stp>
        <stp>maturity</stp>
        <stp>[AutoPrice 28.xlsm]front!R601C6</stp>
        <tr r="F601" s="1"/>
      </tp>
      <tp t="s">
        <v>AT MATURITY</v>
        <stp/>
        <stp>##V3_BDPV12</stp>
        <stp>XS0823954580 Corp</stp>
        <stp>mty_typ</stp>
        <stp>[AutoPrice 28.xlsm]front!R431C6</stp>
        <tr r="F431" s="1"/>
      </tp>
      <tp>
        <v>122.90435094858208</v>
        <stp/>
        <stp>##V3_BDPV12</stp>
        <stp>DE000A0T61L9 @bgn  Corp</stp>
        <stp>asset_swap_spd_mid</stp>
        <stp>[AutoPrice 28.xlsm]front!R1020C40</stp>
        <tr r="AN1020" s="1"/>
      </tp>
      <tp t="s">
        <v>04/08/2020</v>
        <stp/>
        <stp>##V3_BDPV12</stp>
        <stp>XS0811554962 Corp</stp>
        <stp>maturity</stp>
        <stp>[AutoPrice 28.xlsm]front!R492C6</stp>
        <tr r="F492" s="1"/>
      </tp>
      <tp t="s">
        <v>VARIABLE</v>
        <stp/>
        <stp>##V3_BDPV12</stp>
        <stp>XS0304987042 Corp</stp>
        <stp>cpn typ</stp>
        <stp>[AutoPrice 28.xlsm]front!R133C5</stp>
        <tr r="E133" s="1"/>
      </tp>
      <tp t="s">
        <v>FIXED</v>
        <stp/>
        <stp>##V3_BDPV12</stp>
        <stp>XS0827999318 Corp</stp>
        <stp>cpn typ</stp>
        <stp>[AutoPrice 28.xlsm]front!R656C5</stp>
        <tr r="E656" s="1"/>
      </tp>
      <tp t="s">
        <v>01/02/2021</v>
        <stp/>
        <stp>##V3_BDPV12</stp>
        <stp>XS1013955379 Corp</stp>
        <stp>maturity</stp>
        <stp>[AutoPrice 28.xlsm]front!R181C6</stp>
        <tr r="F181" s="1"/>
      </tp>
      <tp t="s">
        <v>AT MATURITY</v>
        <stp/>
        <stp>##V3_BDPV12</stp>
        <stp>XS1057783174 Corp</stp>
        <stp>mty_typ</stp>
        <stp>[AutoPrice 28.xlsm]front!R581C6</stp>
        <tr r="F581" s="1"/>
      </tp>
      <tp t="s">
        <v>AT MATURITY</v>
        <stp/>
        <stp>##V3_BDPV12</stp>
        <stp>XS0433216339 Corp</stp>
        <stp>mty_typ</stp>
        <stp>[AutoPrice 28.xlsm]front!R601C6</stp>
        <tr r="F601" s="1"/>
      </tp>
      <tp t="s">
        <v>14/02/2024</v>
        <stp/>
        <stp>##V3_BDPV12</stp>
        <stp>XS0746010908 Corp</stp>
        <stp>maturity</stp>
        <stp>[AutoPrice 28.xlsm]front!R733C6</stp>
        <tr r="F733" s="1"/>
      </tp>
      <tp t="s">
        <v>AT MATURITY</v>
        <stp/>
        <stp>##V3_BDPV12</stp>
        <stp>XS0999667263 Corp</stp>
        <stp>mty_typ</stp>
        <stp>[AutoPrice 28.xlsm]front!R720C6</stp>
        <tr r="F720" s="1"/>
      </tp>
      <tp t="s">
        <v>23/01/2015</v>
        <stp/>
        <stp>##V3_BDPV12</stp>
        <stp>XS0409744744 Corp</stp>
        <stp>maturity</stp>
        <stp>[AutoPrice 28.xlsm]front!R239C6</stp>
        <tr r="F239" s="1"/>
      </tp>
      <tp t="s">
        <v>AT MATURITY</v>
        <stp/>
        <stp>##V3_BDPV12</stp>
        <stp>FR0010746008 Corp</stp>
        <stp>mty_typ</stp>
        <stp>[AutoPrice 28.xlsm]front!R397C6</stp>
        <tr r="F397" s="1"/>
      </tp>
      <tp t="s">
        <v>29/04/2021</v>
        <stp/>
        <stp>##V3_BDPV12</stp>
        <stp>XS0923361827 Corp</stp>
        <stp>maturity</stp>
        <stp>[AutoPrice 28.xlsm]front!R915C6</stp>
        <tr r="F915" s="1"/>
      </tp>
      <tp t="s">
        <v>AT MATURITY</v>
        <stp/>
        <stp>##V3_BDPV12</stp>
        <stp>XS0883560715 Corp</stp>
        <stp>mty_typ</stp>
        <stp>[AutoPrice 28.xlsm]front!R934C6</stp>
        <tr r="F934" s="1"/>
      </tp>
      <tp t="s">
        <v>01/04/2016</v>
        <stp/>
        <stp>##V3_BDPV12</stp>
        <stp>XS0613002368 Corp</stp>
        <stp>maturity</stp>
        <stp>[AutoPrice 28.xlsm]front!R813C6</stp>
        <tr r="F813" s="1"/>
      </tp>
      <tp t="s">
        <v>FIXED</v>
        <stp/>
        <stp>##V3_BDPV12</stp>
        <stp>BE6265142099 Corp</stp>
        <stp>cpn typ</stp>
        <stp>[AutoPrice 28.xlsm]front!R380C5</stp>
        <tr r="E380" s="1"/>
      </tp>
      <tp t="s">
        <v>12/06/2017</v>
        <stp/>
        <stp>##V3_BDPV12</stp>
        <stp>XS0305093311 Corp</stp>
        <stp>maturity</stp>
        <stp>[AutoPrice 28.xlsm]front!R816C6</stp>
        <tr r="F816" s="1"/>
      </tp>
      <tp t="s">
        <v>09/07/2014</v>
        <stp/>
        <stp>##V3_BDPV12</stp>
        <stp>XS0438380247 Corp</stp>
        <stp>maturity</stp>
        <stp>[AutoPrice 28.xlsm]front!R666C6</stp>
        <tr r="F666" s="1"/>
      </tp>
      <tp t="s">
        <v>FIXED</v>
        <stp/>
        <stp>##V3_BDPV12</stp>
        <stp>XS0653885961 Corp</stp>
        <stp>cpn typ</stp>
        <stp>[AutoPrice 28.xlsm]front!R770C5</stp>
        <tr r="E770" s="1"/>
      </tp>
      <tp t="s">
        <v>25/09/2020</v>
        <stp/>
        <stp>##V3_BDPV12</stp>
        <stp>XS0974375130 Corp</stp>
        <stp>maturity</stp>
        <stp>[AutoPrice 28.xlsm]front!R713C6</stp>
        <tr r="F713" s="1"/>
      </tp>
      <tp t="s">
        <v>AT MATURITY</v>
        <stp/>
        <stp>##V3_BDPV12</stp>
        <stp>XS0969572204 Corp</stp>
        <stp>mty_typ</stp>
        <stp>[AutoPrice 28.xlsm]front!R335C6</stp>
        <tr r="F335" s="1"/>
      </tp>
      <tp t="s">
        <v>AT MATURITY</v>
        <stp/>
        <stp>##V3_BDPV12</stp>
        <stp>XS0408095387 Corp</stp>
        <stp>mty_typ</stp>
        <stp>[AutoPrice 28.xlsm]front!R268C6</stp>
        <tr r="F268" s="1"/>
      </tp>
      <tp t="s">
        <v>AT MATURITY</v>
        <stp/>
        <stp>##V3_BDPV12</stp>
        <stp>FR0010526848 Corp</stp>
        <stp>mty_typ</stp>
        <stp>[AutoPrice 28.xlsm]front!R421C6</stp>
        <tr r="F421" s="1"/>
      </tp>
      <tp t="s">
        <v>FIXED</v>
        <stp/>
        <stp>##V3_BDPV12</stp>
        <stp>XS0895820834 Corp</stp>
        <stp>cpn typ</stp>
        <stp>[AutoPrice 28.xlsm]front!R595C5</stp>
        <tr r="E595" s="1"/>
      </tp>
      <tp t="s">
        <v>26/01/2021</v>
        <stp/>
        <stp>##V3_BDPV12</stp>
        <stp>XS1003251441 Corp</stp>
        <stp>maturity</stp>
        <stp>[AutoPrice 28.xlsm]front!R529C6</stp>
        <tr r="F529" s="1"/>
      </tp>
      <tp t="s">
        <v>AT MATURITY</v>
        <stp/>
        <stp>##V3_BDPV12</stp>
        <stp>XS0525787874 Corp</stp>
        <stp>mty_typ</stp>
        <stp>[AutoPrice 28.xlsm]front!R620C6</stp>
        <tr r="F620" s="1"/>
      </tp>
      <tp t="s">
        <v>AT MATURITY</v>
        <stp/>
        <stp>##V3_BDPV12</stp>
        <stp>XS0856173546 Corp</stp>
        <stp>mty_typ</stp>
        <stp>[AutoPrice 28.xlsm]front!R845C6</stp>
        <tr r="F845" s="1"/>
      </tp>
      <tp t="s">
        <v>CALLABLE</v>
        <stp/>
        <stp>##V3_BDPV12</stp>
        <stp>XS0993145084 Corp</stp>
        <stp>mty_typ</stp>
        <stp>[AutoPrice 28.xlsm]front!R679C6</stp>
        <tr r="F679" s="1"/>
      </tp>
      <tp t="s">
        <v>FIXED</v>
        <stp/>
        <stp>##V3_BDPV12</stp>
        <stp>XS0911405784 Corp</stp>
        <stp>cpn typ</stp>
        <stp>[AutoPrice 28.xlsm]front!R952C5</stp>
        <tr r="E952" s="1"/>
      </tp>
      <tp t="s">
        <v>AT MATURITY</v>
        <stp/>
        <stp>##V3_BDPV12</stp>
        <stp>XS0934983999 Corp</stp>
        <stp>mty_typ</stp>
        <stp>[AutoPrice 28.xlsm]front!R520C6</stp>
        <tr r="F520" s="1"/>
      </tp>
      <tp t="s">
        <v>19/07/2019</v>
        <stp/>
        <stp>##V3_BDPV12</stp>
        <stp>XS0805500062 Corp</stp>
        <stp>maturity</stp>
        <stp>[AutoPrice 28.xlsm]front!R537C6</stp>
        <tr r="F537" s="1"/>
      </tp>
      <tp t="s">
        <v>16/12/2016</v>
        <stp/>
        <stp>##V3_BDPV12</stp>
        <stp>XS0473787025 Corp</stp>
        <stp>maturity</stp>
        <stp>[AutoPrice 28.xlsm]front!R234C6</stp>
        <tr r="F234" s="1"/>
      </tp>
      <tp t="s">
        <v>AT MATURITY</v>
        <stp/>
        <stp>##V3_BDPV12</stp>
        <stp>XS0583059448 Corp</stp>
        <stp>mty_typ</stp>
        <stp>[AutoPrice 28.xlsm]front!R704C6</stp>
        <tr r="F704" s="1"/>
      </tp>
      <tp t="s">
        <v>AT MATURITY</v>
        <stp/>
        <stp>##V3_BDPV12</stp>
        <stp>XS0173501379 Corp</stp>
        <stp>mty_typ</stp>
        <stp>[AutoPrice 28.xlsm]front!R772C6</stp>
        <tr r="F772" s="1"/>
      </tp>
      <tp t="s">
        <v>AT MATURITY</v>
        <stp/>
        <stp>##V3_BDPV12</stp>
        <stp>XS0992632702 Corp</stp>
        <stp>mty_typ</stp>
        <stp>[AutoPrice 28.xlsm]front!R586C6</stp>
        <tr r="F586" s="1"/>
      </tp>
      <tp t="s">
        <v>AT MATURITY</v>
        <stp/>
        <stp>##V3_BDPV12</stp>
        <stp>XS0938218400 Corp</stp>
        <stp>mty_typ</stp>
        <stp>[AutoPrice 28.xlsm]front!R212C6</stp>
        <tr r="F212" s="1"/>
      </tp>
      <tp t="s">
        <v>FIXED</v>
        <stp/>
        <stp>##V3_BDPV12</stp>
        <stp>FR0010952739 Corp</stp>
        <stp>cpn typ</stp>
        <stp>[AutoPrice 28.xlsm]front!R284C5</stp>
        <tr r="E284" s="1"/>
      </tp>
      <tp t="s">
        <v>AT MATURITY</v>
        <stp/>
        <stp>##V3_BDPV12</stp>
        <stp>FR0011289230 Corp</stp>
        <stp>mty_typ</stp>
        <stp>[AutoPrice 28.xlsm]front!R291C6</stp>
        <tr r="F291" s="1"/>
      </tp>
      <tp t="s">
        <v>FIXED</v>
        <stp/>
        <stp>##V3_BDPV12</stp>
        <stp>XS1013955379 Corp</stp>
        <stp>cpn typ</stp>
        <stp>[AutoPrice 28.xlsm]front!R181C5</stp>
        <tr r="E181" s="1"/>
      </tp>
      <tp t="s">
        <v>DAIGR</v>
        <stp/>
        <stp>##V3_BDPV12</stp>
        <stp>DE000A1R0691 Corp</stp>
        <stp>ticker</stp>
        <stp>[AutoPrice 28.xlsm]front!R796C4</stp>
        <tr r="D796" s="1"/>
      </tp>
      <tp t="s">
        <v>03/02/2021</v>
        <stp/>
        <stp>##V3_BDPV12</stp>
        <stp>FR0011001098 Corp</stp>
        <stp>maturity</stp>
        <stp>[AutoPrice 28.xlsm]front!R245C6</stp>
        <tr r="F245" s="1"/>
      </tp>
      <tp t="s">
        <v>26/04/2030</v>
        <stp/>
        <stp>##V3_BDPV12</stp>
        <stp>FR0010891317 Corp</stp>
        <stp>maturity</stp>
        <stp>[AutoPrice 28.xlsm]front!R253C6</stp>
        <tr r="F253" s="1"/>
      </tp>
      <tp t="s">
        <v>11/03/2019</v>
        <stp/>
        <stp>##V3_BDPV12</stp>
        <stp>FR0011441831 Corp</stp>
        <stp>maturity</stp>
        <stp>[AutoPrice 28.xlsm]front!R568C6</stp>
        <tr r="F568" s="1"/>
      </tp>
      <tp t="s">
        <v>26/05/2021</v>
        <stp/>
        <stp>##V3_BDPV12</stp>
        <stp>FR0011052661 Corp</stp>
        <stp>maturity</stp>
        <stp>[AutoPrice 28.xlsm]front!R449C6</stp>
        <tr r="F449" s="1"/>
      </tp>
      <tp t="s">
        <v>09/04/2021</v>
        <stp/>
        <stp>##V3_BDPV12</stp>
        <stp>FR0011842939 Corp</stp>
        <stp>maturity</stp>
        <stp>[AutoPrice 28.xlsm]front!R170C6</stp>
        <tr r="F170" s="1"/>
      </tp>
      <tp t="s">
        <v>30/09/2021</v>
        <stp/>
        <stp>##V3_BDPV12</stp>
        <stp>BE6265141083 Corp</stp>
        <stp>maturity</stp>
        <stp>[AutoPrice 28.xlsm]front!R378C6</stp>
        <tr r="F378" s="1"/>
      </tp>
      <tp t="s">
        <v>07/04/2015</v>
        <stp/>
        <stp>##V3_BDPV12</stp>
        <stp>FR0010176032 Corp</stp>
        <stp>maturity</stp>
        <stp>[AutoPrice 28.xlsm]front!R848C6</stp>
        <tr r="F848" s="1"/>
      </tp>
      <tp t="s">
        <v>16/01/2017</v>
        <stp/>
        <stp>##V3_BDPV12</stp>
        <stp>FR0010397927 Corp</stp>
        <stp>maturity</stp>
        <stp>[AutoPrice 28.xlsm]front!R363C6</stp>
        <tr r="F363" s="1"/>
      </tp>
      <tp>
        <v>5.875</v>
        <stp/>
        <stp>##V3_BDPV12</stp>
        <stp>DE000A0T1GC4 Corp</stp>
        <stp>cpn</stp>
        <stp>[AutoPrice 28.xlsm]front!R609C5</stp>
        <tr r="E609" s="1"/>
      </tp>
      <tp>
        <v>4.0683428258283527</v>
        <stp/>
        <stp>##V3_BDPV12</stp>
        <stp>DE000A1PGQY7 @bgn  Corp</stp>
        <stp>risk_mid</stp>
        <stp>[AutoPrice 28.xlsm]front!R788C36</stp>
        <tr r="AJ788" s="1"/>
      </tp>
    </main>
    <main first="connect.rtdsub">
      <tp t="s">
        <v>CONGR 2 1/2 20 M</v>
        <stp/>
        <stp>EBOND_LDN|19238488</stp>
        <stp>DSPLY_NAME</stp>
        <stp>RMDS</stp>
        <stp/>
        <stp/>
        <tr r="AQ1066" s="1"/>
      </tp>
      <tp t="s">
        <v>MAPSM 5 1/8 16 N</v>
        <stp/>
        <stp>EBOND_LDN|15988633</stp>
        <stp>DSPLY_NAME</stp>
        <stp>RMDS</stp>
        <stp/>
        <stp/>
        <tr r="AQ71" s="1"/>
      </tp>
      <tp t="s">
        <v>GSZFP 2 3/8 19 M</v>
        <stp/>
        <stp>EBOND_LDN|21238158</stp>
        <stp>DSPLY_NAME</stp>
        <stp>RMDS</stp>
        <stp/>
        <stp/>
        <tr r="AQ294" s="1"/>
      </tp>
    </main>
    <main first="bloomberg.rtd">
      <tp t="s">
        <v>07:01:42</v>
        <stp/>
        <stp>##V3_BDPV12</stp>
        <stp>BE6000480606 @bgn Corp</stp>
        <stp>LAST_UPDATE</stp>
        <stp>[AutoPrice 28.xlsm]front!R215C15</stp>
        <tr r="O215" s="1"/>
      </tp>
    </main>
    <main first="connect.rtdsub">
      <tp t="s">
        <v>ATLIM 4 1/2 08 F</v>
        <stp/>
        <stp>EBOND_LDN|12991442</stp>
        <stp>DSPLY_NAME</stp>
        <stp>RMDS</stp>
        <stp/>
        <stp/>
        <tr r="AQ1057" s="1"/>
      </tp>
      <tp t="s">
        <v>KPN 6 7/8 14 Mar</v>
        <stp/>
        <stp>EBOND_LDN|17230598</stp>
        <stp>DSPLY_NAME</stp>
        <stp>RMDS</stp>
        <stp/>
        <stp/>
        <tr r="AQ1246" s="1"/>
      </tp>
      <tp t="s">
        <v xml:space="preserve">SHAEFF 2 3/4 15 </v>
        <stp/>
        <stp>EBOND_LDN|21233658</stp>
        <stp>DSPLY_NAME</stp>
        <stp>RMDS</stp>
        <stp/>
        <stp/>
        <tr r="AQ1124" s="1"/>
      </tp>
    </main>
    <main first="bloomberg.rtd">
      <tp t="s">
        <v>07:01:38</v>
        <stp/>
        <stp>##V3_BDPV12</stp>
        <stp>BE6248644013 @bgn Corp</stp>
        <stp>LAST_UPDATE</stp>
        <stp>[AutoPrice 28.xlsm]front!R381C15</stp>
        <tr r="O381" s="1"/>
      </tp>
    </main>
    <main first="connect.rtdsub">
      <tp t="s">
        <v xml:space="preserve">GE 4 1/8 13 Sep </v>
        <stp/>
        <stp>EBOND_LDN|19223589</stp>
        <stp>DSPLY_NAME</stp>
        <stp>RMDS</stp>
        <stp/>
        <stp/>
        <tr r="AQ35" s="1"/>
      </tp>
      <tp t="s">
        <v xml:space="preserve">HEIANA 2 1/2 19 </v>
        <stp/>
        <stp>EBOND_LDN|13593762</stp>
        <stp>DSPLY_NAME</stp>
        <stp>RMDS</stp>
        <stp/>
        <stp/>
        <tr r="AQ491" s="1"/>
      </tp>
      <tp t="s">
        <v>GLJGR 1 5/8 17 O</v>
        <stp/>
        <stp>EBOND_LDN|21181933</stp>
        <stp>DSPLY_NAME</stp>
        <stp>RMDS</stp>
        <stp/>
        <stp/>
        <tr r="AQ1090" s="1"/>
      </tp>
      <tp t="s">
        <v>DPWGR 1 1/2 09 O</v>
        <stp/>
        <stp>EBOND_LDN|19482483</stp>
        <stp>DSPLY_NAME</stp>
        <stp>RMDS</stp>
        <stp/>
        <stp/>
        <tr r="AQ479" s="1"/>
      </tp>
      <tp t="s">
        <v>GASSM 2 7/8 11 M</v>
        <stp/>
        <stp>EBOND_LDN|21121069</stp>
        <stp>DSPLY_NAME</stp>
        <stp>RMDS</stp>
        <stp/>
        <stp/>
        <tr r="AQ1183" s="1"/>
      </tp>
      <tp t="s">
        <v xml:space="preserve">BOGAEI 3 5/8 04 </v>
        <stp/>
        <stp>EBOND_LDN|16132508</stp>
        <stp>DSPLY_NAME</stp>
        <stp>RMDS</stp>
        <stp/>
        <stp/>
        <tr r="AQ1142" s="1"/>
      </tp>
      <tp t="s">
        <v>TALANX 8.3673 15</v>
        <stp/>
        <stp>EBOND_LDN|13792522</stp>
        <stp>DSPLY_NAME</stp>
        <stp>RMDS</stp>
        <stp/>
        <stp/>
        <tr r="AQ146" s="1"/>
      </tp>
      <tp t="s">
        <v xml:space="preserve">ACHMEA 6 04 Apr </v>
        <stp/>
        <stp>EBOND_LDN|17435638</stp>
        <stp>DSPLY_NAME</stp>
        <stp>RMDS</stp>
        <stp/>
        <stp/>
        <tr r="AQ82" s="1"/>
      </tp>
      <tp t="s">
        <v>TITIM 4 1/2 20 S</v>
        <stp/>
        <stp>EBOND_LDN|15425689</stp>
        <stp>DSPLY_NAME</stp>
        <stp>RMDS</stp>
        <stp/>
        <stp/>
        <tr r="AQ708" s="1"/>
      </tp>
      <tp t="s">
        <v xml:space="preserve">ELIASO 3 1/4 04 </v>
        <stp/>
        <stp>EBOND_LDN|17435328</stp>
        <stp>DSPLY_NAME</stp>
        <stp>RMDS</stp>
        <stp/>
        <stp/>
        <tr r="AQ259" s="1"/>
      </tp>
      <tp t="s">
        <v>SRGIM 3 1/2 13 F</v>
        <stp/>
        <stp>EBOND_LDN|15985373</stp>
        <stp>DSPLY_NAME</stp>
        <stp>RMDS</stp>
        <stp/>
        <stp/>
        <tr r="AQ1217" s="1"/>
      </tp>
      <tp t="s">
        <v>MET 2 3/8 30 Sep</v>
        <stp/>
        <stp>EBOND_LDN|15524219</stp>
        <stp>DSPLY_NAME</stp>
        <stp>RMDS</stp>
        <stp/>
        <stp/>
        <tr r="AQ73" s="1"/>
      </tp>
      <tp t="s">
        <v>PSMGR 2 5/8 15 A</v>
        <stp/>
        <stp>EBOND_LDN|21184823</stp>
        <stp>DSPLY_NAME</stp>
        <stp>RMDS</stp>
        <stp/>
        <stp/>
        <tr r="AQ659" s="1"/>
      </tp>
      <tp t="s">
        <v>LXSGR 2 5/8 21 N</v>
        <stp/>
        <stp>EBOND_LDN|16027979</stp>
        <stp>DSPLY_NAME</stp>
        <stp>RMDS</stp>
        <stp/>
        <stp/>
        <tr r="AQ999" s="1"/>
      </tp>
      <tp t="s">
        <v>REPSM 2 5/8 28 M</v>
        <stp/>
        <stp>EBOND_LDN|17926169</stp>
        <stp>DSPLY_NAME</stp>
        <stp>RMDS</stp>
        <stp/>
        <stp/>
        <tr r="AQ1209" s="1"/>
      </tp>
    </main>
    <main first="bloomberg.rtd">
      <tp t="s">
        <v>08/01/2016</v>
        <stp/>
        <stp>##V3_BDPV12</stp>
        <stp>US36962GU517 Corp</stp>
        <stp>maturity</stp>
        <stp>[AutoPrice 28.xlsm]front!R16C6</stp>
        <tr r="F16" s="1"/>
      </tp>
      <tp t="s">
        <v>07:01:26</v>
        <stp/>
        <stp>##V3_BDPV12</stp>
        <stp>FR0011355791 @bgn Corp</stp>
        <stp>LAST_UPDATE</stp>
        <stp>[AutoPrice 28.xlsm]front!R207C15</stp>
        <tr r="O207" s="1"/>
      </tp>
      <tp t="s">
        <v>07:01:26</v>
        <stp/>
        <stp>##V3_BDPV12</stp>
        <stp>FR0011365220 @bgn Corp</stp>
        <stp>LAST_UPDATE</stp>
        <stp>[AutoPrice 28.xlsm]front!R741C15</stp>
        <tr r="O741" s="1"/>
      </tp>
      <tp t="s">
        <v>07:01:26</v>
        <stp/>
        <stp>##V3_BDPV12</stp>
        <stp>FR0011485051 @bgn Corp</stp>
        <stp>LAST_UPDATE</stp>
        <stp>[AutoPrice 28.xlsm]front!R526C15</stp>
        <tr r="O526" s="1"/>
      </tp>
      <tp>
        <v>2.875</v>
        <stp/>
        <stp>##V3_BDPV12</stp>
        <stp>XS0794230507 Corp</stp>
        <stp>cpn</stp>
        <stp>[AutoPrice 28.xlsm]front!R28C5</stp>
        <tr r="E28" s="1"/>
      </tp>
      <tp t="s">
        <v>07:01:28</v>
        <stp/>
        <stp>##V3_BDPV12</stp>
        <stp>FR0011125442 @bgn Corp</stp>
        <stp>LAST_UPDATE</stp>
        <stp>[AutoPrice 28.xlsm]front!R229C15</stp>
        <tr r="O229" s="1"/>
      </tp>
      <tp t="s">
        <v>07:01:27</v>
        <stp/>
        <stp>##V3_BDPV12</stp>
        <stp>FR0011625433 @bgn Corp</stp>
        <stp>LAST_UPDATE</stp>
        <stp>[AutoPrice 28.xlsm]front!R210C15</stp>
        <tr r="O210" s="1"/>
      </tp>
      <tp t="s">
        <v>07:01:00</v>
        <stp/>
        <stp>##V3_BDPV12</stp>
        <stp>FR0010465427 @bgn Corp</stp>
        <stp>LAST_UPDATE</stp>
        <stp>[AutoPrice 28.xlsm]front!R296C15</stp>
        <tr r="O296" s="1"/>
      </tp>
      <tp>
        <v>5.25</v>
        <stp/>
        <stp>##V3_BDPV12</stp>
        <stp>XS0363471805 Corp</stp>
        <stp>cpn</stp>
        <stp>[AutoPrice 28.xlsm]front!R12C5</stp>
        <tr r="E12" s="1"/>
      </tp>
      <tp t="s">
        <v>07:01:25</v>
        <stp/>
        <stp>##V3_BDPV12</stp>
        <stp>FR0010815472 @bgn Corp</stp>
        <stp>LAST_UPDATE</stp>
        <stp>[AutoPrice 28.xlsm]front!R567C15</stp>
        <tr r="O567" s="1"/>
      </tp>
      <tp t="s">
        <v>07:01:26</v>
        <stp/>
        <stp>##V3_BDPV12</stp>
        <stp>FR0011625409 @bgn Corp</stp>
        <stp>LAST_UPDATE</stp>
        <stp>[AutoPrice 28.xlsm]front!R418C15</stp>
        <tr r="O418" s="1"/>
      </tp>
      <tp t="s">
        <v>07:01:27</v>
        <stp/>
        <stp>##V3_BDPV12</stp>
        <stp>FR0011215508 @bgn Corp</stp>
        <stp>LAST_UPDATE</stp>
        <stp>[AutoPrice 28.xlsm]front!R448C15</stp>
        <tr r="O448" s="1"/>
      </tp>
      <tp t="s">
        <v>07:01:30</v>
        <stp/>
        <stp>##V3_BDPV12</stp>
        <stp>FR0011585215 @bgn Corp</stp>
        <stp>LAST_UPDATE</stp>
        <stp>[AutoPrice 28.xlsm]front!R328C15</stp>
        <tr r="O328" s="1"/>
      </tp>
      <tp t="s">
        <v>07:01:26</v>
        <stp/>
        <stp>##V3_BDPV12</stp>
        <stp>FR0011625441 @bgn Corp</stp>
        <stp>LAST_UPDATE</stp>
        <stp>[AutoPrice 28.xlsm]front!R527C15</stp>
        <tr r="O527" s="1"/>
      </tp>
      <tp>
        <v>3.375</v>
        <stp/>
        <stp>##V3_BDPV12</stp>
        <stp>XS0798504030 Corp</stp>
        <stp>cpn</stp>
        <stp>[AutoPrice 28.xlsm]front!R81C5</stp>
        <tr r="E81" s="1"/>
      </tp>
      <tp>
        <v>5.5</v>
        <stp/>
        <stp>##V3_BDPV12</stp>
        <stp>XS0492535835 Corp</stp>
        <stp>cpn</stp>
        <stp>[AutoPrice 28.xlsm]front!R43C5</stp>
        <tr r="E43" s="1"/>
      </tp>
      <tp t="s">
        <v>07:01:29</v>
        <stp/>
        <stp>##V3_BDPV12</stp>
        <stp>FR0011965177 @bgn Corp</stp>
        <stp>LAST_UPDATE</stp>
        <stp>[AutoPrice 28.xlsm]front!R389C15</stp>
        <tr r="O389" s="1"/>
      </tp>
      <tp t="s">
        <v>07:01:39</v>
        <stp/>
        <stp>##V3_BDPV12</stp>
        <stp>FR0011535764 @bgn Corp</stp>
        <stp>LAST_UPDATE</stp>
        <stp>[AutoPrice 28.xlsm]front!R512C15</stp>
        <tr r="O512" s="1"/>
      </tp>
      <tp t="s">
        <v>07:01:25</v>
        <stp/>
        <stp>##V3_BDPV12</stp>
        <stp>FR0010245555 @bgn Corp</stp>
        <stp>LAST_UPDATE</stp>
        <stp>[AutoPrice 28.xlsm]front!R646C15</stp>
        <tr r="O646" s="1"/>
      </tp>
      <tp t="s">
        <v>07:01:39</v>
        <stp/>
        <stp>##V3_BDPV12</stp>
        <stp>FR0011225143 @bgn Corp</stp>
        <stp>LAST_UPDATE</stp>
        <stp>[AutoPrice 28.xlsm]front!R252C15</stp>
        <tr r="O252" s="1"/>
      </tp>
      <tp t="s">
        <v>07:01:24</v>
        <stp/>
        <stp>##V3_BDPV12</stp>
        <stp>FR0011075043 @bgn Corp</stp>
        <stp>LAST_UPDATE</stp>
        <stp>[AutoPrice 28.xlsm]front!R346C15</stp>
        <tr r="O346" s="1"/>
      </tp>
      <tp t="s">
        <v>07:01:41</v>
        <stp/>
        <stp>##V3_BDPV12</stp>
        <stp>FR0011765825 @bgn Corp</stp>
        <stp>LAST_UPDATE</stp>
        <stp>[AutoPrice 28.xlsm]front!R451C15</stp>
        <tr r="O451" s="1"/>
      </tp>
      <tp t="s">
        <v>07:01:29</v>
        <stp/>
        <stp>##V3_BDPV12</stp>
        <stp>FR0010915116 @bgn Corp</stp>
        <stp>LAST_UPDATE</stp>
        <stp>[AutoPrice 28.xlsm]front!R830C15</stp>
        <tr r="O830" s="1"/>
      </tp>
      <tp t="s">
        <v>07:01:22</v>
        <stp/>
        <stp>##V3_BDPV12</stp>
        <stp>FR0011805803 @bgn Corp</stp>
        <stp>LAST_UPDATE</stp>
        <stp>[AutoPrice 28.xlsm]front!R118C15</stp>
        <tr r="O118" s="1"/>
      </tp>
      <tp t="s">
        <v>07:01:27</v>
        <stp/>
        <stp>##V3_BDPV12</stp>
        <stp>FR0000474983 @bgn Corp</stp>
        <stp>LAST_UPDATE</stp>
        <stp>[AutoPrice 28.xlsm]front!R364C15</stp>
        <tr r="O364" s="1"/>
      </tp>
      <tp t="s">
        <v>07:01:26</v>
        <stp/>
        <stp>##V3_BDPV12</stp>
        <stp>FR0010745976 @bgn Corp</stp>
        <stp>LAST_UPDATE</stp>
        <stp>[AutoPrice 28.xlsm]front!R325C15</stp>
        <tr r="O325" s="1"/>
      </tp>
      <tp t="s">
        <v>07:01:11</v>
        <stp/>
        <stp>##V3_BDPV12</stp>
        <stp>FR0010765354 @bgn Corp</stp>
        <stp>LAST_UPDATE</stp>
        <stp>[AutoPrice 28.xlsm]front!R919C15</stp>
        <tr r="O919" s="1"/>
      </tp>
      <tp t="s">
        <v>17/09/2015</v>
        <stp/>
        <stp>##V3_BDPV12</stp>
        <stp>XS0541454467 Corp</stp>
        <stp>maturity</stp>
        <stp>[AutoPrice 28.xlsm]front!R14C6</stp>
        <tr r="F14" s="1"/>
      </tp>
      <tp t="s">
        <v>15/09/2067</v>
        <stp/>
        <stp>##V3_BDPV12</stp>
        <stp>XS0319639745 Corp</stp>
        <stp>maturity</stp>
        <stp>[AutoPrice 28.xlsm]front!R44C6</stp>
        <tr r="F44" s="1"/>
      </tp>
      <tp t="s">
        <v>04/04/2043</v>
        <stp/>
        <stp>##V3_BDPV12</stp>
        <stp>XS0911388675 Corp</stp>
        <stp>maturity</stp>
        <stp>[AutoPrice 28.xlsm]front!R82C6</stp>
        <tr r="F82" s="1"/>
      </tp>
      <tp t="s">
        <v>19/09/2035</v>
        <stp/>
        <stp>##V3_BDPV12</stp>
        <stp>XS0229567440 Corp</stp>
        <stp>maturity</stp>
        <stp>[AutoPrice 28.xlsm]front!R37C6</stp>
        <tr r="F37" s="1"/>
      </tp>
      <tp>
        <v>104.254</v>
        <stp/>
        <stp>##V3_BDPV12</stp>
        <stp>DE000A1R04X6 @CBKG Corp</stp>
        <stp>bid</stp>
        <stp>[AutoPrice 28.xlsm]front!R794C12</stp>
        <tr r="L794" s="1"/>
      </tp>
      <tp t="s">
        <v>18/04/2023</v>
        <stp/>
        <stp>##V3_BDPV12</stp>
        <stp>XS0918600668 Corp</stp>
        <stp>maturity</stp>
        <stp>[AutoPrice 28.xlsm]front!R66C6</stp>
        <tr r="F66" s="1"/>
      </tp>
      <tp t="s">
        <v>18/05/2015</v>
        <stp/>
        <stp>##V3_BDPV12</stp>
        <stp>XS0363471805 Corp</stp>
        <stp>maturity</stp>
        <stp>[AutoPrice 28.xlsm]front!R12C6</stp>
        <tr r="F12" s="1"/>
      </tp>
      <tp t="s">
        <v>15/03/2018</v>
        <stp/>
        <stp>##V3_BDPV12</stp>
        <stp>XS0874839086 Corp</stp>
        <stp>maturity</stp>
        <stp>[AutoPrice 28.xlsm]front!R26C6</stp>
        <tr r="F26" s="1"/>
      </tp>
    </main>
    <main first="connect.rtdsub">
      <tp t="s">
        <v>2016653=EXT</v>
        <stp/>
        <stp>DDS_BONDS|2016653=EXT</stp>
        <stp>3</stp>
        <stp>RMDS</stp>
        <stp/>
        <stp/>
        <tr r="AI603" s="1"/>
      </tp>
      <tp t="s">
        <v>6417013=EXT</v>
        <stp/>
        <stp>DDS_BONDS|6417013=EXT</stp>
        <stp>3</stp>
        <stp>RMDS</stp>
        <stp/>
        <stp/>
        <tr r="AI44" s="1"/>
      </tp>
      <tp t="s">
        <v>7020050=EXT</v>
        <stp/>
        <stp>DDS_BONDS|7020050=EXT</stp>
        <stp>3</stp>
        <stp>RMDS</stp>
        <stp/>
        <stp/>
        <tr r="AI754" s="1"/>
      </tp>
      <tp t="s">
        <v>6502602=EXT</v>
        <stp/>
        <stp>DDS_BONDS|6502602=EXT</stp>
        <stp>3</stp>
        <stp>RMDS</stp>
        <stp/>
        <stp/>
        <tr r="AI1266" s="1"/>
      </tp>
      <tp t="s">
        <v>8674034=EXT</v>
        <stp/>
        <stp>DDS_BONDS|8674034=EXT</stp>
        <stp>3</stp>
        <stp>RMDS</stp>
        <stp/>
        <stp/>
        <tr r="AI407" s="1"/>
      </tp>
      <tp t="s">
        <v>5250776=EXT</v>
        <stp/>
        <stp>DDS_BONDS|5250776=EXT</stp>
        <stp>3</stp>
        <stp>RMDS</stp>
        <stp/>
        <stp/>
        <tr r="AI1254" s="1"/>
      </tp>
      <tp t="s">
        <v>6470114=EXT</v>
        <stp/>
        <stp>DDS_BONDS|6470114=EXT</stp>
        <stp>3</stp>
        <stp>RMDS</stp>
        <stp/>
        <stp/>
        <tr r="AI191" s="1"/>
      </tp>
      <tp t="s">
        <v>3771624=EXT</v>
        <stp/>
        <stp>DDS_BONDS|3771624=EXT</stp>
        <stp>3</stp>
        <stp>RMDS</stp>
        <stp/>
        <stp/>
        <tr r="AI124" s="1"/>
      </tp>
      <tp t="s">
        <v>9586908=EXT</v>
        <stp/>
        <stp>DDS_BONDS|9586908=EXT</stp>
        <stp>3</stp>
        <stp>RMDS</stp>
        <stp/>
        <stp/>
        <tr r="AI292" s="1"/>
      </tp>
      <tp t="s">
        <v>4477617=EXT</v>
        <stp/>
        <stp>DDS_BONDS|4477617=EXT</stp>
        <stp>3</stp>
        <stp>RMDS</stp>
        <stp/>
        <stp/>
        <tr r="AI547" s="1"/>
      </tp>
      <tp t="s">
        <v>9600830=EXT</v>
        <stp/>
        <stp>DDS_BONDS|9600830=EXT</stp>
        <stp>3</stp>
        <stp>RMDS</stp>
        <stp/>
        <stp/>
        <tr r="AI851" s="1"/>
      </tp>
      <tp t="s">
        <v>9070957=EXT</v>
        <stp/>
        <stp>DDS_BONDS|9070957=EXT</stp>
        <stp>3</stp>
        <stp>RMDS</stp>
        <stp/>
        <stp/>
        <tr r="AI622" s="1"/>
      </tp>
      <tp t="s">
        <v>2420412=EXT</v>
        <stp/>
        <stp>DDS_BONDS|2420412=EXT</stp>
        <stp>3</stp>
        <stp>RMDS</stp>
        <stp/>
        <stp/>
        <tr r="AI1154" s="1"/>
      </tp>
      <tp t="s">
        <v>8561806=EXT</v>
        <stp/>
        <stp>DDS_BONDS|8561806=EXT</stp>
        <stp>3</stp>
        <stp>RMDS</stp>
        <stp/>
        <stp/>
        <tr r="AI490" s="1"/>
      </tp>
      <tp t="s">
        <v>8242074=EXT</v>
        <stp/>
        <stp>DDS_BONDS|8242074=EXT</stp>
        <stp>3</stp>
        <stp>RMDS</stp>
        <stp/>
        <stp/>
        <tr r="AI570" s="1"/>
      </tp>
      <tp t="s">
        <v>5363966=EXT</v>
        <stp/>
        <stp>DDS_BONDS|5363966=EXT</stp>
        <stp>3</stp>
        <stp>RMDS</stp>
        <stp/>
        <stp/>
        <tr r="AI84" s="1"/>
      </tp>
      <tp t="s">
        <v>8529903=EXT</v>
        <stp/>
        <stp>DDS_BONDS|8529903=EXT</stp>
        <stp>3</stp>
        <stp>RMDS</stp>
        <stp/>
        <stp/>
        <tr r="AI566" s="1"/>
      </tp>
      <tp t="s">
        <v>8276376=EXT</v>
        <stp/>
        <stp>DDS_BONDS|8276376=EXT</stp>
        <stp>3</stp>
        <stp>RMDS</stp>
        <stp/>
        <stp/>
        <tr r="AI45" s="1"/>
      </tp>
      <tp t="s">
        <v>8290878=EXT</v>
        <stp/>
        <stp>DDS_BONDS|8290878=EXT</stp>
        <stp>3</stp>
        <stp>RMDS</stp>
        <stp/>
        <stp/>
        <tr r="AI63" s="1"/>
      </tp>
      <tp t="s">
        <v>8333962=EXT</v>
        <stp/>
        <stp>DDS_BONDS|8333962=EXT</stp>
        <stp>3</stp>
        <stp>RMDS</stp>
        <stp/>
        <stp/>
        <tr r="AI261" s="1"/>
      </tp>
      <tp t="s">
        <v>8508406=EXT</v>
        <stp/>
        <stp>DDS_BONDS|8508406=EXT</stp>
        <stp>3</stp>
        <stp>RMDS</stp>
        <stp/>
        <stp/>
        <tr r="AI1144" s="1"/>
      </tp>
      <tp t="s">
        <v>6279171=EXT</v>
        <stp/>
        <stp>DDS_BONDS|6279171=EXT</stp>
        <stp>3</stp>
        <stp>RMDS</stp>
        <stp/>
        <stp/>
        <tr r="AI1000" s="1"/>
      </tp>
      <tp t="s">
        <v>9019557=EXT</v>
        <stp/>
        <stp>DDS_BONDS|9019557=EXT</stp>
        <stp>3</stp>
        <stp>RMDS</stp>
        <stp/>
        <stp/>
        <tr r="AI428" s="1"/>
      </tp>
      <tp t="s">
        <v>9574201=EXT</v>
        <stp/>
        <stp>DDS_BONDS|9574201=EXT</stp>
        <stp>3</stp>
        <stp>RMDS</stp>
        <stp/>
        <stp/>
        <tr r="AI921" s="1"/>
      </tp>
      <tp t="s">
        <v>8366060=EXT</v>
        <stp/>
        <stp>DDS_BONDS|8366060=EXT</stp>
        <stp>3</stp>
        <stp>RMDS</stp>
        <stp/>
        <stp/>
        <tr r="AI667" s="1"/>
      </tp>
      <tp t="s">
        <v>8156643=EXT</v>
        <stp/>
        <stp>DDS_BONDS|8156643=EXT</stp>
        <stp>3</stp>
        <stp>RMDS</stp>
        <stp/>
        <stp/>
        <tr r="AI235" s="1"/>
      </tp>
      <tp t="s">
        <v>9037055=EXT</v>
        <stp/>
        <stp>DDS_BONDS|9037055=EXT</stp>
        <stp>3</stp>
        <stp>RMDS</stp>
        <stp/>
        <stp/>
        <tr r="AI662" s="1"/>
      </tp>
      <tp t="s">
        <v>6460610=EXT</v>
        <stp/>
        <stp>DDS_BONDS|6460610=EXT</stp>
        <stp>3</stp>
        <stp>RMDS</stp>
        <stp/>
        <stp/>
        <tr r="AI270" s="1"/>
      </tp>
      <tp t="s">
        <v>3111847=EXT</v>
        <stp/>
        <stp>DDS_BONDS|3111847=EXT</stp>
        <stp>3</stp>
        <stp>RMDS</stp>
        <stp/>
        <stp/>
        <tr r="AI1226" s="1"/>
      </tp>
      <tp t="s">
        <v>9072251=EXT</v>
        <stp/>
        <stp>DDS_BONDS|9072251=EXT</stp>
        <stp>3</stp>
        <stp>RMDS</stp>
        <stp/>
        <stp/>
        <tr r="AI211" s="1"/>
      </tp>
      <tp t="s">
        <v>6076950=EXT</v>
        <stp/>
        <stp>DDS_BONDS|6076950=EXT</stp>
        <stp>3</stp>
        <stp>RMDS</stp>
        <stp/>
        <stp/>
        <tr r="AI296" s="1"/>
      </tp>
      <tp t="s">
        <v>9610836=EXT</v>
        <stp/>
        <stp>DDS_BONDS|9610836=EXT</stp>
        <stp>3</stp>
        <stp>RMDS</stp>
        <stp/>
        <stp/>
        <tr r="AI870" s="1"/>
      </tp>
      <tp t="s">
        <v>5030557=EXT</v>
        <stp/>
        <stp>DDS_BONDS|5030557=EXT</stp>
        <stp>3</stp>
        <stp>RMDS</stp>
        <stp/>
        <stp/>
        <tr r="AI931" s="1"/>
      </tp>
      <tp t="s">
        <v>6105445=EXT</v>
        <stp/>
        <stp>DDS_BONDS|6105445=EXT</stp>
        <stp>3</stp>
        <stp>RMDS</stp>
        <stp/>
        <stp/>
        <tr r="AI72" s="1"/>
      </tp>
      <tp t="s">
        <v>4636136=EXT</v>
        <stp/>
        <stp>DDS_BONDS|4636136=EXT</stp>
        <stp>3</stp>
        <stp>RMDS</stp>
        <stp/>
        <stp/>
        <tr r="AI841" s="1"/>
      </tp>
      <tp t="s">
        <v>5772622=EXT</v>
        <stp/>
        <stp>DDS_BONDS|5772622=EXT</stp>
        <stp>3</stp>
        <stp>RMDS</stp>
        <stp/>
        <stp/>
        <tr r="AI98" s="1"/>
      </tp>
      <tp t="s">
        <v>9586903=EXT</v>
        <stp/>
        <stp>DDS_BONDS|9586903=EXT</stp>
        <stp>3</stp>
        <stp>RMDS</stp>
        <stp/>
        <stp/>
        <tr r="AI284" s="1"/>
      </tp>
      <tp t="s">
        <v>8000958=EXT</v>
        <stp/>
        <stp>DDS_BONDS|8000958=EXT</stp>
        <stp>3</stp>
        <stp>RMDS</stp>
        <stp/>
        <stp/>
        <tr r="AI332" s="1"/>
      </tp>
      <tp t="s">
        <v>3111849=EXT</v>
        <stp/>
        <stp>DDS_BONDS|3111849=EXT</stp>
        <stp>3</stp>
        <stp>RMDS</stp>
        <stp/>
        <stp/>
        <tr r="AI1221" s="1"/>
      </tp>
      <tp t="s">
        <v>5612039=EXT</v>
        <stp/>
        <stp>DDS_BONDS|5612039=EXT</stp>
        <stp>3</stp>
        <stp>RMDS</stp>
        <stp/>
        <stp/>
        <tr r="AI117" s="1"/>
      </tp>
      <tp t="s">
        <v>4669138=EXT</v>
        <stp/>
        <stp>DDS_BONDS|4669138=EXT</stp>
        <stp>3</stp>
        <stp>RMDS</stp>
        <stp/>
        <stp/>
        <tr r="AI1230" s="1"/>
      </tp>
      <tp t="s">
        <v>8694137=EXT</v>
        <stp/>
        <stp>DDS_BONDS|8694137=EXT</stp>
        <stp>3</stp>
        <stp>RMDS</stp>
        <stp/>
        <stp/>
        <tr r="AI48" s="1"/>
      </tp>
      <tp t="s">
        <v>8279978=EXT</v>
        <stp/>
        <stp>DDS_BONDS|8279978=EXT</stp>
        <stp>3</stp>
        <stp>RMDS</stp>
        <stp/>
        <stp/>
        <tr r="AI1141" s="1"/>
      </tp>
      <tp t="s">
        <v>5391666=EXT</v>
        <stp/>
        <stp>DDS_BONDS|5391666=EXT</stp>
        <stp>3</stp>
        <stp>RMDS</stp>
        <stp/>
        <stp/>
        <tr r="AI21" s="1"/>
      </tp>
      <tp t="s">
        <v>3393266=EXT</v>
        <stp/>
        <stp>DDS_BONDS|3393266=EXT</stp>
        <stp>3</stp>
        <stp>RMDS</stp>
        <stp/>
        <stp/>
        <tr r="AI47" s="1"/>
      </tp>
      <tp t="s">
        <v>8094155=EXT</v>
        <stp/>
        <stp>DDS_BONDS|8094155=EXT</stp>
        <stp>3</stp>
        <stp>RMDS</stp>
        <stp/>
        <stp/>
        <tr r="AI393" s="1"/>
      </tp>
      <tp t="s">
        <v>4455319=EXT</v>
        <stp/>
        <stp>DDS_BONDS|4455319=EXT</stp>
        <stp>3</stp>
        <stp>RMDS</stp>
        <stp/>
        <stp/>
        <tr r="AI496" s="1"/>
      </tp>
      <tp t="s">
        <v>8385865=EXT</v>
        <stp/>
        <stp>DDS_BONDS|8385865=EXT</stp>
        <stp>3</stp>
        <stp>RMDS</stp>
        <stp/>
        <stp/>
        <tr r="AI976" s="1"/>
      </tp>
      <tp t="s">
        <v>7085855=EXT</v>
        <stp/>
        <stp>DDS_BONDS|7085855=EXT</stp>
        <stp>3</stp>
        <stp>RMDS</stp>
        <stp/>
        <stp/>
        <tr r="AI243" s="1"/>
      </tp>
    </main>
    <main first="bloomberg.rtd">
      <tp t="s">
        <v>FIXED</v>
        <stp/>
        <stp>##V3_BDPV12</stp>
        <stp>DE000A1R0691 Corp</stp>
        <stp>cpn typ</stp>
        <stp>[AutoPrice 28.xlsm]front!R796C5</stp>
        <tr r="E796" s="1"/>
      </tp>
      <tp t="s">
        <v>AT MATURITY</v>
        <stp/>
        <stp>##V3_BDPV12</stp>
        <stp>DE000A0T7J03 Corp</stp>
        <stp>mty_typ</stp>
        <stp>[AutoPrice 28.xlsm]front!R460C6</stp>
        <tr r="F460" s="1"/>
      </tp>
      <tp t="s">
        <v>MEOGR</v>
        <stp/>
        <stp>##V3_BDPV12</stp>
        <stp>DE000A1C92S3 Corp</stp>
        <stp>ticker</stp>
        <stp>[AutoPrice 28.xlsm]front!R532C4</stp>
        <tr r="D532" s="1"/>
      </tp>
      <tp t="s">
        <v>AT MATURITY</v>
        <stp/>
        <stp>##V3_BDPV12</stp>
        <stp>DE000A1R0U23 Corp</stp>
        <stp>mty_typ</stp>
        <stp>[AutoPrice 28.xlsm]front!R663C6</stp>
        <tr r="F663" s="1"/>
      </tp>
      <tp t="s">
        <v>FIXED</v>
        <stp/>
        <stp>##V3_BDPV12</stp>
        <stp>US89152UAG76 Corp</stp>
        <stp>cpn typ</stp>
        <stp>[AutoPrice 28.xlsm]front!R343C5</stp>
        <tr r="E343" s="1"/>
      </tp>
      <tp>
        <v>157.96973709578725</v>
        <stp/>
        <stp>##V3_BDPV12</stp>
        <stp>AT0000A0PQY4 @bgn  Corp</stp>
        <stp>asset_swap_spd_mid</stp>
        <stp>[AutoPrice 28.xlsm]front!R1029C40</stp>
        <tr r="AN1029" s="1"/>
      </tp>
      <tp t="s">
        <v>DAIGR</v>
        <stp/>
        <stp>##V3_BDPV12</stp>
        <stp>DE000A1R04X6 Corp</stp>
        <stp>ticker</stp>
        <stp>[AutoPrice 28.xlsm]front!R794C4</stp>
        <tr r="D794" s="1"/>
      </tp>
      <tp t="s">
        <v>FIXED</v>
        <stp/>
        <stp>##V3_BDPV12</stp>
        <stp>DE000A1HHZ73 Corp</stp>
        <stp>cpn typ</stp>
        <stp>[AutoPrice 28.xlsm]front!R768C5</stp>
        <tr r="E768" s="1"/>
      </tp>
      <tp t="s">
        <v>AT MATURITY</v>
        <stp/>
        <stp>##V3_BDPV12</stp>
        <stp>XS0301010145 Corp</stp>
        <stp>mty_typ</stp>
        <stp>[AutoPrice 28.xlsm]front!R197C6</stp>
        <tr r="F197" s="1"/>
      </tp>
      <tp t="s">
        <v>AT MATURITY</v>
        <stp/>
        <stp>##V3_BDPV12</stp>
        <stp>XS0647263317 Corp</stp>
        <stp>mty_typ</stp>
        <stp>[AutoPrice 28.xlsm]front!R810C6</stp>
        <tr r="F810" s="1"/>
      </tp>
      <tp t="s">
        <v>FIXED</v>
        <stp/>
        <stp>##V3_BDPV12</stp>
        <stp>FR0010817452 Corp</stp>
        <stp>cpn typ</stp>
        <stp>[AutoPrice 28.xlsm]front!R230C5</stp>
        <tr r="E230" s="1"/>
      </tp>
      <tp t="s">
        <v>FIXED</v>
        <stp/>
        <stp>##V3_BDPV12</stp>
        <stp>FR0010948257 Corp</stp>
        <stp>cpn typ</stp>
        <stp>[AutoPrice 28.xlsm]front!R921C5</stp>
        <tr r="E921" s="1"/>
      </tp>
      <tp t="s">
        <v>CALLABLE</v>
        <stp/>
        <stp>##V3_BDPV12</stp>
        <stp>XS0225369403 Corp</stp>
        <stp>mty_typ</stp>
        <stp>[AutoPrice 28.xlsm]front!R160C6</stp>
        <tr r="F160" s="1"/>
      </tp>
      <tp t="s">
        <v>FIXED</v>
        <stp/>
        <stp>##V3_BDPV12</stp>
        <stp>XS0922885362 Corp</stp>
        <stp>cpn typ</stp>
        <stp>[AutoPrice 28.xlsm]front!R643C5</stp>
        <tr r="E643" s="1"/>
      </tp>
      <tp t="s">
        <v>FIXED</v>
        <stp/>
        <stp>##V3_BDPV12</stp>
        <stp>XS0432810116 Corp</stp>
        <stp>cpn typ</stp>
        <stp>[AutoPrice 28.xlsm]front!R194C5</stp>
        <tr r="E194" s="1"/>
      </tp>
      <tp t="s">
        <v>FIXED</v>
        <stp/>
        <stp>##V3_BDPV12</stp>
        <stp>XS0592505316 Corp</stp>
        <stp>cpn typ</stp>
        <stp>[AutoPrice 28.xlsm]front!R519C5</stp>
        <tr r="E519" s="1"/>
      </tp>
      <tp t="s">
        <v>AT MATURITY</v>
        <stp/>
        <stp>##V3_BDPV12</stp>
        <stp>FR0011462571 Corp</stp>
        <stp>mty_typ</stp>
        <stp>[AutoPrice 28.xlsm]front!R400C6</stp>
        <tr r="F400" s="1"/>
      </tp>
      <tp t="s">
        <v>FIXED</v>
        <stp/>
        <stp>##V3_BDPV12</stp>
        <stp>XS0629645531 Corp</stp>
        <stp>cpn typ</stp>
        <stp>[AutoPrice 28.xlsm]front!R998C5</stp>
        <tr r="E998" s="1"/>
      </tp>
      <tp t="s">
        <v>AT MATURITY</v>
        <stp/>
        <stp>##V3_BDPV12</stp>
        <stp>XS0543354236 Corp</stp>
        <stp>mty_typ</stp>
        <stp>[AutoPrice 28.xlsm]front!R633C6</stp>
        <tr r="F633" s="1"/>
      </tp>
      <tp t="s">
        <v>AT MATURITY</v>
        <stp/>
        <stp>##V3_BDPV12</stp>
        <stp>XS0765295828 Corp</stp>
        <stp>mty_typ</stp>
        <stp>[AutoPrice 28.xlsm]front!R213C6</stp>
        <tr r="F213" s="1"/>
      </tp>
      <tp t="s">
        <v>AT MATURITY</v>
        <stp/>
        <stp>##V3_BDPV12</stp>
        <stp>XS0834371469 Corp</stp>
        <stp>mty_typ</stp>
        <stp>[AutoPrice 28.xlsm]front!R306C6</stp>
        <tr r="F306" s="1"/>
      </tp>
      <tp t="s">
        <v>PERP/CALL</v>
        <stp/>
        <stp>##V3_BDPV12</stp>
        <stp>XS0765564827 Corp</stp>
        <stp>mty_typ</stp>
        <stp>[AutoPrice 28.xlsm]front!R144C6</stp>
        <tr r="F144" s="1"/>
      </tp>
      <tp t="s">
        <v>AT MATURITY</v>
        <stp/>
        <stp>##V3_BDPV12</stp>
        <stp>XS0857662448 Corp</stp>
        <stp>mty_typ</stp>
        <stp>[AutoPrice 28.xlsm]front!R521C6</stp>
        <tr r="F521" s="1"/>
      </tp>
      <tp t="s">
        <v>AT MATURITY</v>
        <stp/>
        <stp>##V3_BDPV12</stp>
        <stp>XS0495756537 Corp</stp>
        <stp>mty_typ</stp>
        <stp>[AutoPrice 28.xlsm]front!R257C6</stp>
        <tr r="F257" s="1"/>
      </tp>
      <tp t="s">
        <v>20/01/2022</v>
        <stp/>
        <stp>##V3_BDPV12</stp>
        <stp>XS0479869744 Corp</stp>
        <stp>maturity</stp>
        <stp>[AutoPrice 28.xlsm]front!R748C6</stp>
        <tr r="F748" s="1"/>
      </tp>
      <tp t="s">
        <v>AT MATURITY</v>
        <stp/>
        <stp>##V3_BDPV12</stp>
        <stp>XS0409749206 Corp</stp>
        <stp>mty_typ</stp>
        <stp>[AutoPrice 28.xlsm]front!R244C6</stp>
        <tr r="F244" s="1"/>
      </tp>
      <tp t="s">
        <v>FIXED</v>
        <stp/>
        <stp>##V3_BDPV12</stp>
        <stp>XS0729046051 Corp</stp>
        <stp>cpn typ</stp>
        <stp>[AutoPrice 28.xlsm]front!R758C5</stp>
        <tr r="E758" s="1"/>
      </tp>
      <tp t="s">
        <v>FIXED</v>
        <stp/>
        <stp>##V3_BDPV12</stp>
        <stp>XS0447977801 Corp</stp>
        <stp>cpn typ</stp>
        <stp>[AutoPrice 28.xlsm]front!R484C5</stp>
        <tr r="E484" s="1"/>
      </tp>
      <tp t="s">
        <v>FIXED</v>
        <stp/>
        <stp>##V3_BDPV12</stp>
        <stp>XS1050917373 Corp</stp>
        <stp>cpn typ</stp>
        <stp>[AutoPrice 28.xlsm]front!R902C5</stp>
        <tr r="E902" s="1"/>
      </tp>
      <tp t="s">
        <v>AT MATURITY</v>
        <stp/>
        <stp>##V3_BDPV12</stp>
        <stp>FR0011439835 Corp</stp>
        <stp>mty_typ</stp>
        <stp>[AutoPrice 28.xlsm]front!R924C6</stp>
        <tr r="F924" s="1"/>
      </tp>
      <tp t="s">
        <v>FIXED</v>
        <stp/>
        <stp>##V3_BDPV12</stp>
        <stp>XS0210629522 Corp</stp>
        <stp>cpn typ</stp>
        <stp>[AutoPrice 28.xlsm]front!R719C5</stp>
        <tr r="E719" s="1"/>
      </tp>
      <tp t="s">
        <v>AT MATURITY</v>
        <stp/>
        <stp>##V3_BDPV12</stp>
        <stp>XS0746276335 Corp</stp>
        <stp>mty_typ</stp>
        <stp>[AutoPrice 28.xlsm]front!R692C6</stp>
        <tr r="F692" s="1"/>
      </tp>
      <tp t="s">
        <v>AT MATURITY</v>
        <stp/>
        <stp>##V3_BDPV12</stp>
        <stp>XS0831389985 Corp</stp>
        <stp>mty_typ</stp>
        <stp>[AutoPrice 28.xlsm]front!R708C6</stp>
        <tr r="F708" s="1"/>
      </tp>
      <tp t="s">
        <v>FIXED</v>
        <stp/>
        <stp>##V3_BDPV12</stp>
        <stp>FR0011224963 Corp</stp>
        <stp>cpn typ</stp>
        <stp>[AutoPrice 28.xlsm]front!R369C5</stp>
        <tr r="E369" s="1"/>
      </tp>
      <tp t="s">
        <v>19/01/2021</v>
        <stp/>
        <stp>##V3_BDPV12</stp>
        <stp>XS0999654873 Corp</stp>
        <stp>maturity</stp>
        <stp>[AutoPrice 28.xlsm]front!R821C6</stp>
        <tr r="F821" s="1"/>
      </tp>
      <tp t="s">
        <v>AT MATURITY</v>
        <stp/>
        <stp>##V3_BDPV12</stp>
        <stp>XS0385754733 Corp</stp>
        <stp>mty_typ</stp>
        <stp>[AutoPrice 28.xlsm]front!R267C6</stp>
        <tr r="F267" s="1"/>
      </tp>
      <tp t="s">
        <v>AT MATURITY</v>
        <stp/>
        <stp>##V3_BDPV12</stp>
        <stp>XS1054528457 Corp</stp>
        <stp>mty_typ</stp>
        <stp>[AutoPrice 28.xlsm]front!R592C6</stp>
        <tr r="F592" s="1"/>
      </tp>
      <tp t="s">
        <v>FIXED</v>
        <stp/>
        <stp>##V3_BDPV12</stp>
        <stp>XS0976892611 Corp</stp>
        <stp>cpn typ</stp>
        <stp>[AutoPrice 28.xlsm]front!R574C5</stp>
        <tr r="E574" s="1"/>
      </tp>
      <tp t="s">
        <v>AT MATURITY</v>
        <stp/>
        <stp>##V3_BDPV12</stp>
        <stp>FR0010916734 Corp</stp>
        <stp>mty_typ</stp>
        <stp>[AutoPrice 28.xlsm]front!R849C6</stp>
        <tr r="F849" s="1"/>
      </tp>
      <tp t="s">
        <v>FIXED</v>
        <stp/>
        <stp>##V3_BDPV12</stp>
        <stp>XS1075995768 Corp</stp>
        <stp>cpn typ</stp>
        <stp>[AutoPrice 28.xlsm]front!R523C5</stp>
        <tr r="E523" s="1"/>
      </tp>
      <tp t="s">
        <v>AT MATURITY</v>
        <stp/>
        <stp>##V3_BDPV12</stp>
        <stp>XS0860596575 Corp</stp>
        <stp>mty_typ</stp>
        <stp>[AutoPrice 28.xlsm]front!R771C6</stp>
        <tr r="F771" s="1"/>
      </tp>
      <tp t="s">
        <v>AT MATURITY</v>
        <stp/>
        <stp>##V3_BDPV12</stp>
        <stp>XS0847087714 Corp</stp>
        <stp>mty_typ</stp>
        <stp>[AutoPrice 28.xlsm]front!R542C6</stp>
        <tr r="F542" s="1"/>
      </tp>
      <tp t="s">
        <v>AT MATURITY</v>
        <stp/>
        <stp>##V3_BDPV12</stp>
        <stp>XS0862091955 Corp</stp>
        <stp>mty_typ</stp>
        <stp>[AutoPrice 28.xlsm]front!R576C6</stp>
        <tr r="F576" s="1"/>
      </tp>
      <tp t="s">
        <v>FIXED</v>
        <stp/>
        <stp>##V3_BDPV12</stp>
        <stp>FR0010773697 Corp</stp>
        <stp>cpn typ</stp>
        <stp>[AutoPrice 28.xlsm]front!R443C5</stp>
        <tr r="E443" s="1"/>
      </tp>
      <tp t="s">
        <v>21/10/2020</v>
        <stp/>
        <stp>##V3_BDPV12</stp>
        <stp>XS0985874543 Corp</stp>
        <stp>maturity</stp>
        <stp>[AutoPrice 28.xlsm]front!R973C6</stp>
        <tr r="F973" s="1"/>
      </tp>
      <tp t="s">
        <v>FIXED</v>
        <stp/>
        <stp>##V3_BDPV12</stp>
        <stp>FR0010261396 Corp</stp>
        <stp>cpn typ</stp>
        <stp>[AutoPrice 28.xlsm]front!R366C5</stp>
        <tr r="E366" s="1"/>
      </tp>
      <tp t="s">
        <v>AT MATURITY</v>
        <stp/>
        <stp>##V3_BDPV12</stp>
        <stp>XS0196302425 Corp</stp>
        <stp>mty_typ</stp>
        <stp>[AutoPrice 28.xlsm]front!R312C6</stp>
        <tr r="F312" s="1"/>
      </tp>
      <tp t="s">
        <v>FIXED</v>
        <stp/>
        <stp>##V3_BDPV12</stp>
        <stp>XS0686703736 Corp</stp>
        <stp>cpn typ</stp>
        <stp>[AutoPrice 28.xlsm]front!R969C5</stp>
        <tr r="E969" s="1"/>
      </tp>
      <tp t="s">
        <v>FIXED</v>
        <stp/>
        <stp>##V3_BDPV12</stp>
        <stp>XS1019821732 Corp</stp>
        <stp>cpn typ</stp>
        <stp>[AutoPrice 28.xlsm]front!R977C5</stp>
        <tr r="E977" s="1"/>
      </tp>
      <tp t="s">
        <v>AT MATURITY</v>
        <stp/>
        <stp>##V3_BDPV12</stp>
        <stp>FR0011242460 Corp</stp>
        <stp>mty_typ</stp>
        <stp>[AutoPrice 28.xlsm]front!R487C6</stp>
        <tr r="F487" s="1"/>
      </tp>
      <tp t="s">
        <v>AT MATURITY</v>
        <stp/>
        <stp>##V3_BDPV12</stp>
        <stp>XS0633025977 Corp</stp>
        <stp>mty_typ</stp>
        <stp>[AutoPrice 28.xlsm]front!R224C6</stp>
        <tr r="F224" s="1"/>
      </tp>
      <tp t="s">
        <v>13/11/2017</v>
        <stp/>
        <stp>##V3_BDPV12</stp>
        <stp>XS0992632702 Corp</stp>
        <stp>maturity</stp>
        <stp>[AutoPrice 28.xlsm]front!R586C6</stp>
        <tr r="F586" s="1"/>
      </tp>
      <tp t="s">
        <v>AT MATURITY</v>
        <stp/>
        <stp>##V3_BDPV12</stp>
        <stp>XS0410303647 Corp</stp>
        <stp>mty_typ</stp>
        <stp>[AutoPrice 28.xlsm]front!R344C6</stp>
        <tr r="F344" s="1"/>
      </tp>
      <tp t="s">
        <v>AT MATURITY</v>
        <stp/>
        <stp>##V3_BDPV12</stp>
        <stp>XS0358820222 Corp</stp>
        <stp>mty_typ</stp>
        <stp>[AutoPrice 28.xlsm]front!R499C6</stp>
        <tr r="F499" s="1"/>
      </tp>
      <tp t="s">
        <v>25/01/2019</v>
        <stp/>
        <stp>##V3_BDPV12</stp>
        <stp>XS0736488585 Corp</stp>
        <stp>maturity</stp>
        <stp>[AutoPrice 28.xlsm]front!R944C6</stp>
        <tr r="F944" s="1"/>
      </tp>
      <tp t="s">
        <v>AT MATURITY</v>
        <stp/>
        <stp>##V3_BDPV12</stp>
        <stp>XS0578317587 Corp</stp>
        <stp>mty_typ</stp>
        <stp>[AutoPrice 28.xlsm]front!R828C6</stp>
        <tr r="F828" s="1"/>
      </tp>
      <tp t="s">
        <v>AT MATURITY</v>
        <stp/>
        <stp>##V3_BDPV12</stp>
        <stp>XS0496546853 Corp</stp>
        <stp>mty_typ</stp>
        <stp>[AutoPrice 28.xlsm]front!R723C6</stp>
        <tr r="F723" s="1"/>
      </tp>
      <tp t="s">
        <v>FIXED</v>
        <stp/>
        <stp>##V3_BDPV12</stp>
        <stp>FR0011157742 Corp</stp>
        <stp>cpn typ</stp>
        <stp>[AutoPrice 28.xlsm]front!R738C5</stp>
        <tr r="E738" s="1"/>
      </tp>
      <tp t="s">
        <v>FIXED</v>
        <stp/>
        <stp>##V3_BDPV12</stp>
        <stp>FR0011536614 Corp</stp>
        <stp>cpn typ</stp>
        <stp>[AutoPrice 28.xlsm]front!R739C5</stp>
        <tr r="E739" s="1"/>
      </tp>
      <tp t="s">
        <v>AT MATURITY</v>
        <stp/>
        <stp>##V3_BDPV12</stp>
        <stp>XS0399861086 Corp</stp>
        <stp>mty_typ</stp>
        <stp>[AutoPrice 28.xlsm]front!R263C6</stp>
        <tr r="F263" s="1"/>
      </tp>
      <tp t="s">
        <v>AT MATURITY</v>
        <stp/>
        <stp>##V3_BDPV12</stp>
        <stp>XS1040506112 Corp</stp>
        <stp>mty_typ</stp>
        <stp>[AutoPrice 28.xlsm]front!R226C6</stp>
        <tr r="F226" s="1"/>
      </tp>
      <tp t="s">
        <v>AT MATURITY</v>
        <stp/>
        <stp>##V3_BDPV12</stp>
        <stp>XS0207320242 Corp</stp>
        <stp>mty_typ</stp>
        <stp>[AutoPrice 28.xlsm]front!R264C6</stp>
        <tr r="F264" s="1"/>
      </tp>
      <tp t="s">
        <v>AT MATURITY</v>
        <stp/>
        <stp>##V3_BDPV12</stp>
        <stp>XS0996734868 Corp</stp>
        <stp>mty_typ</stp>
        <stp>[AutoPrice 28.xlsm]front!R302C6</stp>
        <tr r="F302" s="1"/>
      </tp>
      <tp t="s">
        <v>AT MATURITY</v>
        <stp/>
        <stp>##V3_BDPV12</stp>
        <stp>XS0418729934 Corp</stp>
        <stp>mty_typ</stp>
        <stp>[AutoPrice 28.xlsm]front!R277C6</stp>
        <tr r="F277" s="1"/>
      </tp>
      <tp t="s">
        <v>FIXED</v>
        <stp/>
        <stp>##V3_BDPV12</stp>
        <stp>XS0909369489 Corp</stp>
        <stp>cpn typ</stp>
        <stp>[AutoPrice 28.xlsm]front!R946C5</stp>
        <tr r="E946" s="1"/>
      </tp>
      <tp t="s">
        <v>AT MATURITY</v>
        <stp/>
        <stp>##V3_BDPV12</stp>
        <stp>FR0011261924 Corp</stp>
        <stp>mty_typ</stp>
        <stp>[AutoPrice 28.xlsm]front!R293C6</stp>
        <tr r="F293" s="1"/>
      </tp>
      <tp t="s">
        <v>FIXED</v>
        <stp/>
        <stp>##V3_BDPV12</stp>
        <stp>XS0559319172 Corp</stp>
        <stp>cpn typ</stp>
        <stp>[AutoPrice 28.xlsm]front!R799C5</stp>
        <tr r="E799" s="1"/>
      </tp>
      <tp t="s">
        <v>AT MATURITY</v>
        <stp/>
        <stp>##V3_BDPV12</stp>
        <stp>FR0011022110 Corp</stp>
        <stp>mty_typ</stp>
        <stp>[AutoPrice 28.xlsm]front!R572C6</stp>
        <tr r="F572" s="1"/>
      </tp>
      <tp t="s">
        <v>AT MATURITY</v>
        <stp/>
        <stp>##V3_BDPV12</stp>
        <stp>US928670AB40 Corp</stp>
        <stp>mty_typ</stp>
        <stp>[AutoPrice 28.xlsm]front!R899C6</stp>
        <tr r="F899" s="1"/>
      </tp>
      <tp>
        <v>1.953297741953719</v>
        <stp/>
        <stp>##V3_BDPV12</stp>
        <stp>DE000A1KQXZ0 @bgn  Corp</stp>
        <stp>risk_mid</stp>
        <stp>[AutoPrice 28.xlsm]front!R626C36</stp>
        <tr r="AJ626" s="1"/>
      </tp>
      <tp t="s">
        <v>AT MATURITY</v>
        <stp/>
        <stp>##V3_BDPV12</stp>
        <stp>XS0432070752 Corp</stp>
        <stp>mty_typ</stp>
        <stp>[AutoPrice 28.xlsm]front!R196C6</stp>
        <tr r="F196" s="1"/>
      </tp>
      <tp t="s">
        <v>AT MATURITY</v>
        <stp/>
        <stp>##V3_BDPV12</stp>
        <stp>XS0494953820 Corp</stp>
        <stp>mty_typ</stp>
        <stp>[AutoPrice 28.xlsm]front!R618C6</stp>
        <tr r="F618" s="1"/>
      </tp>
      <tp t="s">
        <v>25/03/2025</v>
        <stp/>
        <stp>##V3_BDPV12</stp>
        <stp>XS0909359332 Corp</stp>
        <stp>maturity</stp>
        <stp>[AutoPrice 28.xlsm]front!R410C6</stp>
        <tr r="F410" s="1"/>
      </tp>
      <tp t="s">
        <v>AT MATURITY</v>
        <stp/>
        <stp>##V3_BDPV12</stp>
        <stp>XS0782708456 Corp</stp>
        <stp>mty_typ</stp>
        <stp>[AutoPrice 28.xlsm]front!R891C6</stp>
        <tr r="F891" s="1"/>
      </tp>
      <tp t="s">
        <v>AT MATURITY</v>
        <stp/>
        <stp>##V3_BDPV12</stp>
        <stp>BE6265140077 Corp</stp>
        <stp>mty_typ</stp>
        <stp>[AutoPrice 28.xlsm]front!R373C6</stp>
        <tr r="F373" s="1"/>
      </tp>
      <tp t="s">
        <v>AT MATURITY</v>
        <stp/>
        <stp>##V3_BDPV12</stp>
        <stp>FR0011400571 Corp</stp>
        <stp>mty_typ</stp>
        <stp>[AutoPrice 28.xlsm]front!R450C6</stp>
        <tr r="F450" s="1"/>
      </tp>
      <tp t="s">
        <v>AT MATURITY</v>
        <stp/>
        <stp>##V3_BDPV12</stp>
        <stp>FR0011182559 Corp</stp>
        <stp>mty_typ</stp>
        <stp>[AutoPrice 28.xlsm]front!R737C6</stp>
        <tr r="F737" s="1"/>
      </tp>
      <tp t="s">
        <v>AT MATURITY</v>
        <stp/>
        <stp>##V3_BDPV12</stp>
        <stp>XS0633014427 Corp</stp>
        <stp>mty_typ</stp>
        <stp>[AutoPrice 28.xlsm]front!R221C6</stp>
        <tr r="F221" s="1"/>
      </tp>
      <tp t="s">
        <v>01/09/2024</v>
        <stp/>
        <stp>##V3_BDPV12</stp>
        <stp>XS0901578681 Corp</stp>
        <stp>maturity</stp>
        <stp>[AutoPrice 28.xlsm]front!R141C6</stp>
        <tr r="F141" s="1"/>
      </tp>
      <tp t="s">
        <v>CALLABLE</v>
        <stp/>
        <stp>##V3_BDPV12</stp>
        <stp>XS0768664731 Corp</stp>
        <stp>mty_typ</stp>
        <stp>[AutoPrice 28.xlsm]front!R146C6</stp>
        <tr r="F146" s="1"/>
      </tp>
      <tp t="s">
        <v>09/11/2021</v>
        <stp/>
        <stp>##V3_BDPV12</stp>
        <stp>XS0704178556 Corp</stp>
        <stp>maturity</stp>
        <stp>[AutoPrice 28.xlsm]front!R408C6</stp>
        <tr r="F408" s="1"/>
      </tp>
      <tp t="s">
        <v>FIXED</v>
        <stp/>
        <stp>##V3_BDPV12</stp>
        <stp>FR0011355791 Corp</stp>
        <stp>cpn typ</stp>
        <stp>[AutoPrice 28.xlsm]front!R207C5</stp>
        <tr r="E207" s="1"/>
      </tp>
      <tp t="s">
        <v>23/03/2020</v>
        <stp/>
        <stp>##V3_BDPV12</stp>
        <stp>XS0215159731 Corp</stp>
        <stp>maturity</stp>
        <stp>[AutoPrice 28.xlsm]front!R988C6</stp>
        <tr r="F988" s="1"/>
      </tp>
      <tp t="s">
        <v>CALLABLE</v>
        <stp/>
        <stp>##V3_BDPV12</stp>
        <stp>XS1076018131 Corp</stp>
        <stp>mty_typ</stp>
        <stp>[AutoPrice 28.xlsm]front!R681C6</stp>
        <tr r="F681" s="1"/>
      </tp>
      <tp t="s">
        <v>AT MATURITY</v>
        <stp/>
        <stp>##V3_BDPV12</stp>
        <stp>XS0805410239 Corp</stp>
        <stp>mty_typ</stp>
        <stp>[AutoPrice 28.xlsm]front!R814C6</stp>
        <tr r="F814" s="1"/>
      </tp>
      <tp t="s">
        <v>FIXED</v>
        <stp/>
        <stp>##V3_BDPV12</stp>
        <stp>XS0411850075 Corp</stp>
        <stp>cpn typ</stp>
        <stp>[AutoPrice 28.xlsm]front!R632C5</stp>
        <tr r="E632" s="1"/>
      </tp>
      <tp t="s">
        <v>FIXED</v>
        <stp/>
        <stp>##V3_BDPV12</stp>
        <stp>XS0593606121 Corp</stp>
        <stp>cpn typ</stp>
        <stp>[AutoPrice 28.xlsm]front!R339C5</stp>
        <tr r="E339" s="1"/>
      </tp>
      <tp t="s">
        <v>AT MATURITY</v>
        <stp/>
        <stp>##V3_BDPV12</stp>
        <stp>XS0787786440 Corp</stp>
        <stp>mty_typ</stp>
        <stp>[AutoPrice 28.xlsm]front!R940C6</stp>
        <tr r="F940" s="1"/>
      </tp>
      <tp t="s">
        <v>AT MATURITY</v>
        <stp/>
        <stp>##V3_BDPV12</stp>
        <stp>XS0974375130 Corp</stp>
        <stp>mty_typ</stp>
        <stp>[AutoPrice 28.xlsm]front!R713C6</stp>
        <tr r="F713" s="1"/>
      </tp>
      <tp t="s">
        <v>AT MATURITY</v>
        <stp/>
        <stp>##V3_BDPV12</stp>
        <stp>XS0968316256 Corp</stp>
        <stp>mty_typ</stp>
        <stp>[AutoPrice 28.xlsm]front!R775C6</stp>
        <tr r="F775" s="1"/>
      </tp>
      <tp t="s">
        <v>AT MATURITY</v>
        <stp/>
        <stp>##V3_BDPV12</stp>
        <stp>XS0746010908 Corp</stp>
        <stp>mty_typ</stp>
        <stp>[AutoPrice 28.xlsm]front!R733C6</stp>
        <tr r="F733" s="1"/>
      </tp>
      <tp t="s">
        <v>AT MATURITY</v>
        <stp/>
        <stp>##V3_BDPV12</stp>
        <stp>XS0877622034 Corp</stp>
        <stp>mty_typ</stp>
        <stp>[AutoPrice 28.xlsm]front!R776C6</stp>
        <tr r="F776" s="1"/>
      </tp>
      <tp t="s">
        <v>AT MATURITY</v>
        <stp/>
        <stp>##V3_BDPV12</stp>
        <stp>XS0982019126 Corp</stp>
        <stp>mty_typ</stp>
        <stp>[AutoPrice 28.xlsm]front!R321C6</stp>
        <tr r="F321" s="1"/>
      </tp>
      <tp t="s">
        <v>AT MATURITY</v>
        <stp/>
        <stp>##V3_BDPV12</stp>
        <stp>XS0995643003 Corp</stp>
        <stp>mty_typ</stp>
        <stp>[AutoPrice 28.xlsm]front!R755C6</stp>
        <tr r="F755" s="1"/>
      </tp>
      <tp t="s">
        <v>AT MATURITY</v>
        <stp/>
        <stp>##V3_BDPV12</stp>
        <stp>XS0097283096 Corp</stp>
        <stp>mty_typ</stp>
        <stp>[AutoPrice 28.xlsm]front!R608C6</stp>
        <tr r="F608" s="1"/>
      </tp>
      <tp t="s">
        <v>AT MATURITY</v>
        <stp/>
        <stp>##V3_BDPV12</stp>
        <stp>XS0868458653 Corp</stp>
        <stp>mty_typ</stp>
        <stp>[AutoPrice 28.xlsm]front!R712C6</stp>
        <tr r="F712" s="1"/>
      </tp>
      <tp t="s">
        <v>AT MATURITY</v>
        <stp/>
        <stp>##V3_BDPV12</stp>
        <stp>XS0553728709 Corp</stp>
        <stp>mty_typ</stp>
        <stp>[AutoPrice 28.xlsm]front!R624C6</stp>
        <tr r="F624" s="1"/>
      </tp>
      <tp t="s">
        <v>FIXED</v>
        <stp/>
        <stp>##V3_BDPV12</stp>
        <stp>XS0439260398 Corp</stp>
        <stp>cpn typ</stp>
        <stp>[AutoPrice 28.xlsm]front!R386C5</stp>
        <tr r="E386" s="1"/>
      </tp>
      <tp t="s">
        <v>FIXED</v>
        <stp/>
        <stp>##V3_BDPV12</stp>
        <stp>XS0359781191 Corp</stp>
        <stp>cpn typ</stp>
        <stp>[AutoPrice 28.xlsm]front!R953C5</stp>
        <tr r="E953" s="1"/>
      </tp>
      <tp t="s">
        <v>AT MATURITY</v>
        <stp/>
        <stp>##V3_BDPV12</stp>
        <stp>FR0011361948 Corp</stp>
        <stp>mty_typ</stp>
        <stp>[AutoPrice 28.xlsm]front!R414C6</stp>
        <tr r="F414" s="1"/>
      </tp>
      <tp t="s">
        <v>01/02/2021</v>
        <stp/>
        <stp>##V3_BDPV12</stp>
        <stp>XS0811124790 Corp</stp>
        <stp>maturity</stp>
        <stp>[AutoPrice 28.xlsm]front!R634C6</stp>
        <tr r="F634" s="1"/>
      </tp>
      <tp t="s">
        <v>AT MATURITY</v>
        <stp/>
        <stp>##V3_BDPV12</stp>
        <stp>XS0860855930 Corp</stp>
        <stp>mty_typ</stp>
        <stp>[AutoPrice 28.xlsm]front!R488C6</stp>
        <tr r="F488" s="1"/>
      </tp>
      <tp t="s">
        <v>17/06/2020</v>
        <stp/>
        <stp>##V3_BDPV12</stp>
        <stp>XS0944451243 Corp</stp>
        <stp>maturity</stp>
        <stp>[AutoPrice 28.xlsm]front!R331C6</stp>
        <tr r="F331" s="1"/>
      </tp>
      <tp t="s">
        <v>15/04/2019</v>
        <stp/>
        <stp>##V3_BDPV12</stp>
        <stp>XS0759200321 Corp</stp>
        <stp>maturity</stp>
        <stp>[AutoPrice 28.xlsm]front!R178C6</stp>
        <tr r="F178" s="1"/>
      </tp>
      <tp t="s">
        <v>11/05/2015</v>
        <stp/>
        <stp>##V3_BDPV12</stp>
        <stp>XS0218734118 Corp</stp>
        <stp>maturity</stp>
        <stp>[AutoPrice 28.xlsm]front!R727C6</stp>
        <tr r="F727" s="1"/>
      </tp>
      <tp t="s">
        <v>AT MATURITY</v>
        <stp/>
        <stp>##V3_BDPV12</stp>
        <stp>XS0697395472 Corp</stp>
        <stp>mty_typ</stp>
        <stp>[AutoPrice 28.xlsm]front!R587C6</stp>
        <tr r="F587" s="1"/>
      </tp>
      <tp t="s">
        <v>FIXED</v>
        <stp/>
        <stp>##V3_BDPV12</stp>
        <stp>XS0403540189 Corp</stp>
        <stp>cpn typ</stp>
        <stp>[AutoPrice 28.xlsm]front!R990C5</stp>
        <tr r="E990" s="1"/>
      </tp>
      <tp t="s">
        <v>AT MATURITY</v>
        <stp/>
        <stp>##V3_BDPV12</stp>
        <stp>XS1077584024 Corp</stp>
        <stp>mty_typ</stp>
        <stp>[AutoPrice 28.xlsm]front!R575C6</stp>
        <tr r="F575" s="1"/>
      </tp>
      <tp t="s">
        <v>26/04/2017</v>
        <stp/>
        <stp>##V3_BDPV12</stp>
        <stp>XS0503554627 Corp</stp>
        <stp>maturity</stp>
        <stp>[AutoPrice 28.xlsm]front!R169C6</stp>
        <tr r="F169" s="1"/>
      </tp>
      <tp t="s">
        <v>22/06/2015</v>
        <stp/>
        <stp>##V3_BDPV12</stp>
        <stp>XS0222766973 Corp</stp>
        <stp>maturity</stp>
        <stp>[AutoPrice 28.xlsm]front!R629C6</stp>
        <tr r="F629" s="1"/>
      </tp>
      <tp t="s">
        <v>AT MATURITY</v>
        <stp/>
        <stp>##V3_BDPV12</stp>
        <stp>XS0944435121 Corp</stp>
        <stp>mty_typ</stp>
        <stp>[AutoPrice 28.xlsm]front!R565C6</stp>
        <tr r="F565" s="1"/>
      </tp>
      <tp t="s">
        <v>19/05/2021</v>
        <stp/>
        <stp>##V3_BDPV12</stp>
        <stp>XS1068765418 Corp</stp>
        <stp>maturity</stp>
        <stp>[AutoPrice 28.xlsm]front!R660C6</stp>
        <tr r="F660" s="1"/>
      </tp>
      <tp t="s">
        <v>AT MATURITY</v>
        <stp/>
        <stp>##V3_BDPV12</stp>
        <stp>XS0158739739 Corp</stp>
        <stp>mty_typ</stp>
        <stp>[AutoPrice 28.xlsm]front!R617C6</stp>
        <tr r="F617" s="1"/>
      </tp>
      <tp t="s">
        <v>F</v>
        <stp/>
        <stp>##V3_BDPV12</stp>
        <stp>US345397VR12 Corp</stp>
        <stp>ticker</stp>
        <stp>[AutoPrice 28.xlsm]front!R805C4</stp>
        <tr r="D805" s="1"/>
      </tp>
      <tp t="s">
        <v>15/01/2015</v>
        <stp/>
        <stp>##V3_BDPV12</stp>
        <stp>XS0321640301 Corp</stp>
        <stp>maturity</stp>
        <stp>[AutoPrice 28.xlsm]front!R158C6</stp>
        <tr r="F158" s="1"/>
      </tp>
      <tp t="s">
        <v>03/07/2019</v>
        <stp/>
        <stp>##V3_BDPV12</stp>
        <stp>XS0800572454 Corp</stp>
        <stp>maturity</stp>
        <stp>[AutoPrice 28.xlsm]front!R435C6</stp>
        <tr r="F435" s="1"/>
      </tp>
      <tp t="s">
        <v>AT MATURITY</v>
        <stp/>
        <stp>##V3_BDPV12</stp>
        <stp>XS0862952297 Corp</stp>
        <stp>mty_typ</stp>
        <stp>[AutoPrice 28.xlsm]front!R483C6</stp>
        <tr r="F483" s="1"/>
      </tp>
      <tp t="s">
        <v>19/03/2029</v>
        <stp/>
        <stp>##V3_BDPV12</stp>
        <stp>XS1045386494 Corp</stp>
        <stp>maturity</stp>
        <stp>[AutoPrice 28.xlsm]front!R472C6</stp>
        <tr r="F472" s="1"/>
      </tp>
      <tp t="s">
        <v>21/01/2019</v>
        <stp/>
        <stp>##V3_BDPV12</stp>
        <stp>XS0731681556 Corp</stp>
        <stp>maturity</stp>
        <stp>[AutoPrice 28.xlsm]front!R897C6</stp>
        <tr r="F897" s="1"/>
      </tp>
      <tp t="s">
        <v>26/05/2041</v>
        <stp/>
        <stp>##V3_BDPV12</stp>
        <stp>XS0608392550 Corp</stp>
        <stp>maturity</stp>
        <stp>[AutoPrice 28.xlsm]front!R131C6</stp>
        <tr r="F131" s="1"/>
      </tp>
      <tp t="s">
        <v>AT MATURITY</v>
        <stp/>
        <stp>##V3_BDPV12</stp>
        <stp>FR0011289222 Corp</stp>
        <stp>mty_typ</stp>
        <stp>[AutoPrice 28.xlsm]front!R283C6</stp>
        <tr r="F283" s="1"/>
      </tp>
      <tp t="s">
        <v>FIXED</v>
        <stp/>
        <stp>##V3_BDPV12</stp>
        <stp>XS0401891733 Corp</stp>
        <stp>cpn typ</stp>
        <stp>[AutoPrice 28.xlsm]front!R356C5</stp>
        <tr r="E356" s="1"/>
      </tp>
      <tp t="s">
        <v>VARIABLE</v>
        <stp/>
        <stp>##V3_BDPV12</stp>
        <stp>XS0951553592 Corp</stp>
        <stp>cpn typ</stp>
        <stp>[AutoPrice 28.xlsm]front!R101C5</stp>
        <tr r="E101" s="1"/>
      </tp>
      <tp t="s">
        <v>FIXED</v>
        <stp/>
        <stp>##V3_BDPV12</stp>
        <stp>XS0974877150 Corp</stp>
        <stp>cpn typ</stp>
        <stp>[AutoPrice 28.xlsm]front!R960C5</stp>
        <tr r="E960" s="1"/>
      </tp>
      <tp t="s">
        <v>18/06/2018</v>
        <stp/>
        <stp>##V3_BDPV12</stp>
        <stp>XS0944435121 Corp</stp>
        <stp>maturity</stp>
        <stp>[AutoPrice 28.xlsm]front!R565C6</stp>
        <tr r="F565" s="1"/>
      </tp>
      <tp t="s">
        <v>CALLABLE</v>
        <stp/>
        <stp>##V3_BDPV12</stp>
        <stp>XS1043097630 Corp</stp>
        <stp>mty_typ</stp>
        <stp>[AutoPrice 28.xlsm]front!R411C6</stp>
        <tr r="F411" s="1"/>
      </tp>
      <tp t="s">
        <v>AT MATURITY</v>
        <stp/>
        <stp>##V3_BDPV12</stp>
        <stp>XS0942756445 Corp</stp>
        <stp>mty_typ</stp>
        <stp>[AutoPrice 28.xlsm]front!R390C6</stp>
        <tr r="F390" s="1"/>
      </tp>
      <tp t="s">
        <v>16/01/2017</v>
        <stp/>
        <stp>##V3_BDPV12</stp>
        <stp>XS0275636438 Corp</stp>
        <stp>maturity</stp>
        <stp>[AutoPrice 28.xlsm]front!R457C6</stp>
        <tr r="F457" s="1"/>
      </tp>
      <tp t="s">
        <v>AT MATURITY</v>
        <stp/>
        <stp>##V3_BDPV12</stp>
        <stp>XS0907289978 Corp</stp>
        <stp>mty_typ</stp>
        <stp>[AutoPrice 28.xlsm]front!R696C6</stp>
        <tr r="F696" s="1"/>
      </tp>
      <tp t="s">
        <v>FIXED</v>
        <stp/>
        <stp>##V3_BDPV12</stp>
        <stp>XS0640796032 Corp</stp>
        <stp>cpn typ</stp>
        <stp>[AutoPrice 28.xlsm]front!R829C5</stp>
        <tr r="E829" s="1"/>
      </tp>
      <tp t="s">
        <v>13/07/2015</v>
        <stp/>
        <stp>##V3_BDPV12</stp>
        <stp>XS0576107519 Corp</stp>
        <stp>maturity</stp>
        <stp>[AutoPrice 28.xlsm]front!R882C6</stp>
        <tr r="F882" s="1"/>
      </tp>
      <tp t="s">
        <v>31/10/2019</v>
        <stp/>
        <stp>##V3_BDPV12</stp>
        <stp>XS0458685913 Corp</stp>
        <stp>maturity</stp>
        <stp>[AutoPrice 28.xlsm]front!R971C6</stp>
        <tr r="F971" s="1"/>
      </tp>
      <tp t="s">
        <v>CALLABLE</v>
        <stp/>
        <stp>##V3_BDPV12</stp>
        <stp>XS1051003538 Corp</stp>
        <stp>mty_typ</stp>
        <stp>[AutoPrice 28.xlsm]front!R961C6</stp>
        <tr r="F961" s="1"/>
      </tp>
      <tp t="s">
        <v>22/03/2017</v>
        <stp/>
        <stp>##V3_BDPV12</stp>
        <stp>XS0763676557 Corp</stp>
        <stp>maturity</stp>
        <stp>[AutoPrice 28.xlsm]front!R889C6</stp>
        <tr r="F889" s="1"/>
      </tp>
      <tp t="s">
        <v>AT MATURITY</v>
        <stp/>
        <stp>##V3_BDPV12</stp>
        <stp>XS0647264398 Corp</stp>
        <stp>mty_typ</stp>
        <stp>[AutoPrice 28.xlsm]front!R818C6</stp>
        <tr r="F818" s="1"/>
      </tp>
      <tp t="s">
        <v>30/09/2020</v>
        <stp/>
        <stp>##V3_BDPV12</stp>
        <stp>XS0974877150 Corp</stp>
        <stp>maturity</stp>
        <stp>[AutoPrice 28.xlsm]front!R960C6</stp>
        <tr r="F960" s="1"/>
      </tp>
      <tp t="s">
        <v>AT MATURITY</v>
        <stp/>
        <stp>##V3_BDPV12</stp>
        <stp>FR0011911239 Corp</stp>
        <stp>mty_typ</stp>
        <stp>[AutoPrice 28.xlsm]front!R289C6</stp>
        <tr r="F289" s="1"/>
      </tp>
      <tp t="s">
        <v>22/03/2017</v>
        <stp/>
        <stp>##V3_BDPV12</stp>
        <stp>FR0010871541 Corp</stp>
        <stp>maturity</stp>
        <stp>[AutoPrice 28.xlsm]front!R858C6</stp>
        <tr r="F858" s="1"/>
      </tp>
      <tp t="s">
        <v>18/01/2022</v>
        <stp/>
        <stp>##V3_BDPV12</stp>
        <stp>FR0011182641 Corp</stp>
        <stp>maturity</stp>
        <stp>[AutoPrice 28.xlsm]front!R247C6</stp>
        <tr r="F247" s="1"/>
      </tp>
      <tp t="s">
        <v>21/01/2019</v>
        <stp/>
        <stp>##V3_BDPV12</stp>
        <stp>FR0011536614 Corp</stp>
        <stp>maturity</stp>
        <stp>[AutoPrice 28.xlsm]front!R739C6</stp>
        <tr r="F739" s="1"/>
      </tp>
      <tp t="s">
        <v>26/04/2018</v>
        <stp/>
        <stp>##V3_BDPV12</stp>
        <stp>BE6000782712 Corp</stp>
        <stp>maturity</stp>
        <stp>[AutoPrice 28.xlsm]front!R374C6</stp>
        <tr r="F374" s="1"/>
      </tp>
      <tp t="s">
        <v>06/03/2018</v>
        <stp/>
        <stp>##V3_BDPV12</stp>
        <stp>FR0011439975 Corp</stp>
        <stp>maturity</stp>
        <stp>[AutoPrice 28.xlsm]front!R838C6</stp>
        <tr r="F838" s="1"/>
      </tp>
    </main>
    <main first="connect.rtdsub">
      <tp t="s">
        <v>RWE 3 17 Jan 202</v>
        <stp/>
        <stp>EBOND_LDN|19589520</stp>
        <stp>DSPLY_NAME</stp>
        <stp>RMDS</stp>
        <stp/>
        <stp/>
        <tr r="AQ321" s="1"/>
      </tp>
      <tp t="s">
        <v>#N/A</v>
        <stp/>
        <stp>EBOND_LDN|17799511</stp>
        <stp>DSPLY_NAME</stp>
        <stp>RMDS</stp>
        <stp/>
        <stp/>
        <tr r="AQ1088" s="1"/>
      </tp>
      <tp t="s">
        <v>BMW 2 3/8 24 Jan</v>
        <stp/>
        <stp>EBOND_LDN|16619319</stp>
        <stp>DSPLY_NAME</stp>
        <stp>RMDS</stp>
        <stp/>
        <stp/>
        <tr r="AQ776" s="1"/>
      </tp>
      <tp t="s">
        <v>ABIBB 1 1/4 24 M</v>
        <stp/>
        <stp>EBOND_LDN|15488780</stp>
        <stp>DSPLY_NAME</stp>
        <stp>RMDS</stp>
        <stp/>
        <stp/>
        <tr r="AQ372" s="1"/>
      </tp>
      <tp t="s">
        <v xml:space="preserve">ENELIM 4 7/8 11 </v>
        <stp/>
        <stp>EBOND_LDN|15318149</stp>
        <stp>DSPLY_NAME</stp>
        <stp>RMDS</stp>
        <stp/>
        <stp/>
        <tr r="AQ1149" s="1"/>
      </tp>
      <tp t="s">
        <v xml:space="preserve">SECUSS 2 5/8 22 </v>
        <stp/>
        <stp>EBOND_LDN|20088890</stp>
        <stp>DSPLY_NAME</stp>
        <stp>RMDS</stp>
        <stp/>
        <stp/>
        <tr r="AQ579" s="1"/>
      </tp>
      <tp t="s">
        <v>TKAGR 3 1/8 25 O</v>
        <stp/>
        <stp>EBOND_LDN|21108828</stp>
        <stp>DSPLY_NAME</stp>
        <stp>RMDS</stp>
        <stp/>
        <stp/>
        <tr r="AQ1023" s="1"/>
      </tp>
    </main>
    <main first="bloomberg.rtd">
      <tp>
        <v>108.60599999999999</v>
        <stp/>
        <stp>##V3_BDPV12</stp>
        <stp>AT0000A0GMG9 @CBKG Corp</stp>
        <stp>ask</stp>
        <stp>[AutoPrice 28.xlsm]front!R189C13</stp>
        <tr r="M189" s="1"/>
      </tp>
    </main>
    <main first="connect.rtdsub">
      <tp t="s">
        <v xml:space="preserve">PM 2 3/4 19 Mar </v>
        <stp/>
        <stp>EBOND_LDN|17311719</stp>
        <stp>DSPLY_NAME</stp>
        <stp>RMDS</stp>
        <stp/>
        <stp/>
        <tr r="AQ559" s="1"/>
      </tp>
      <tp t="s">
        <v>GASSM 6 27 Jan 2</v>
        <stp/>
        <stp>EBOND_LDN|15381110</stp>
        <stp>DSPLY_NAME</stp>
        <stp>RMDS</stp>
        <stp/>
        <stp/>
        <tr r="AQ1177" s="1"/>
      </tp>
      <tp t="s">
        <v>IBESM 4 1/2 21 S</v>
        <stp/>
        <stp>EBOND_LDN|15381120</stp>
        <stp>DSPLY_NAME</stp>
        <stp>RMDS</stp>
        <stp/>
        <stp/>
        <tr r="AQ1192" s="1"/>
      </tp>
      <tp t="s">
        <v>SDFGR 3 1/8 06 D</v>
        <stp/>
        <stp>EBOND_LDN|20282540</stp>
        <stp>DSPLY_NAME</stp>
        <stp>RMDS</stp>
        <stp/>
        <stp/>
        <tr r="AQ1011" s="1"/>
      </tp>
      <tp t="s">
        <v xml:space="preserve">OTTOGR 4 5/8 29 </v>
        <stp/>
        <stp>EBOND_LDN|13700968</stp>
        <stp>DSPLY_NAME</stp>
        <stp>RMDS</stp>
        <stp/>
        <stp/>
        <tr r="AQ541" s="1"/>
      </tp>
      <tp t="s">
        <v>WIEAV 4 17 Apr 2</v>
        <stp/>
        <stp>EBOND_LDN|17580580</stp>
        <stp>DSPLY_NAME</stp>
        <stp>RMDS</stp>
        <stp/>
        <stp/>
        <tr r="AQ1030" s="1"/>
      </tp>
      <tp t="s">
        <v xml:space="preserve">KEDGRP 4 5/8 24 </v>
        <stp/>
        <stp>EBOND_LDN|21193221</stp>
        <stp>DSPLY_NAME</stp>
        <stp>RMDS</stp>
        <stp/>
        <stp/>
        <tr r="AQ187" s="1"/>
      </tp>
      <tp t="s">
        <v>VOEAV 4 05 Oct 2</v>
        <stp/>
        <stp>EBOND_LDN|15580120</stp>
        <stp>DSPLY_NAME</stp>
        <stp>RMDS</stp>
        <stp/>
        <stp/>
        <tr r="AQ1026" s="1"/>
      </tp>
      <tp t="s">
        <v>UQA 6 7/8 31 Jul</v>
        <stp/>
        <stp>EBOND_LDN|18683000</stp>
        <stp>DSPLY_NAME</stp>
        <stp>RMDS</stp>
        <stp/>
        <stp/>
        <tr r="AQ147" s="1"/>
      </tp>
      <tp t="s">
        <v>SZUGR 4 1/8 29 M</v>
        <stp/>
        <stp>EBOND_LDN|10303158</stp>
        <stp>DSPLY_NAME</stp>
        <stp>RMDS</stp>
        <stp/>
        <stp/>
        <tr r="AQ582" s="1"/>
      </tp>
      <tp t="s">
        <v>REPSM 4 7/8 19 F</v>
        <stp/>
        <stp>EBOND_LDN|12792891</stp>
        <stp>DSPLY_NAME</stp>
        <stp>RMDS</stp>
        <stp/>
        <stp/>
        <tr r="AQ1208" s="1"/>
      </tp>
      <tp t="s">
        <v>#N/A</v>
        <stp/>
        <stp>EBOND_LDN|10212249</stp>
        <stp>DSPLY_NAME</stp>
        <stp>RMDS</stp>
        <stp/>
        <stp/>
        <tr r="AQ218" s="1"/>
      </tp>
      <tp t="s">
        <v>TRNIM 4 3/4 15 M</v>
        <stp/>
        <stp>EBOND_LDN|10212329</stp>
        <stp>DSPLY_NAME</stp>
        <stp>RMDS</stp>
        <stp/>
        <stp/>
        <tr r="AQ1225" s="1"/>
      </tp>
      <tp t="s">
        <v>RALFP 4 1/4 11 M</v>
        <stp/>
        <stp>EBOND_LDN|17182210</stp>
        <stp>DSPLY_NAME</stp>
        <stp>RMDS</stp>
        <stp/>
        <stp/>
        <tr r="AQ568" s="1"/>
      </tp>
      <tp t="s">
        <v xml:space="preserve">SKFBSS 3 7/8 25 </v>
        <stp/>
        <stp>EBOND_LDN|10595301</stp>
        <stp>DSPLY_NAME</stp>
        <stp>RMDS</stp>
        <stp/>
        <stp/>
        <tr r="AQ1126" s="1"/>
      </tp>
      <tp t="s">
        <v>VW 2 26 Mar 2021</v>
        <stp/>
        <stp>EBOND_LDN|17385210</stp>
        <stp>DSPLY_NAME</stp>
        <stp>RMDS</stp>
        <stp/>
        <stp/>
        <tr r="AQ901" s="1"/>
      </tp>
      <tp t="s">
        <v>AMGN 2 1/8 13 Se</v>
        <stp/>
        <stp>EBOND_LDN|15384550</stp>
        <stp>DSPLY_NAME</stp>
        <stp>RMDS</stp>
        <stp/>
        <stp/>
        <tr r="AQ156" s="1"/>
      </tp>
      <tp t="s">
        <v>CARLB 2 5/8 15 N</v>
        <stp/>
        <stp>EBOND_LDN|16014649</stp>
        <stp>DSPLY_NAME</stp>
        <stp>RMDS</stp>
        <stp/>
        <stp/>
        <tr r="AQ436" s="1"/>
      </tp>
      <tp t="s">
        <v>#N/A</v>
        <stp/>
        <stp>EBOND_LDN|17194151</stp>
        <stp>DSPLY_NAME</stp>
        <stp>RMDS</stp>
        <stp/>
        <stp/>
        <tr r="AQ141" s="1"/>
      </tp>
      <tp t="s">
        <v>ODGR 2 3/8 10 Fe</v>
        <stp/>
        <stp>EBOND_LDN|21084720</stp>
        <stp>DSPLY_NAME</stp>
        <stp>RMDS</stp>
        <stp/>
        <stp/>
        <tr r="AQ645" s="1"/>
      </tp>
      <tp t="s">
        <v xml:space="preserve">GE 2 1/4 20 Jul </v>
        <stp/>
        <stp>EBOND_LDN|18586530</stp>
        <stp>DSPLY_NAME</stp>
        <stp>RMDS</stp>
        <stp/>
        <stp/>
        <tr r="AQ31" s="1"/>
      </tp>
      <tp t="s">
        <v xml:space="preserve">CARGIL 2 1/2 15 </v>
        <stp/>
        <stp>EBOND_LDN|21085230</stp>
        <stp>DSPLY_NAME</stp>
        <stp>RMDS</stp>
        <stp/>
        <stp/>
        <tr r="AQ432" s="1"/>
      </tp>
      <tp t="s">
        <v>FIAT 7 23 Mar 20</v>
        <stp/>
        <stp>EBOND_LDN|13696681</stp>
        <stp>DSPLY_NAME</stp>
        <stp>RMDS</stp>
        <stp/>
        <stp/>
        <tr r="AQ815" s="1"/>
      </tp>
      <tp t="s">
        <v xml:space="preserve">PM 2 7/8 03 Mar </v>
        <stp/>
        <stp>EBOND_LDN|21115759</stp>
        <stp>DSPLY_NAME</stp>
        <stp>RMDS</stp>
        <stp/>
        <stp/>
        <tr r="AQ560" s="1"/>
      </tp>
      <tp t="s">
        <v xml:space="preserve">DBHNGR 3 3/4 01 </v>
        <stp/>
        <stp>EBOND_LDN|10616709</stp>
        <stp>DSPLY_NAME</stp>
        <stp>RMDS</stp>
        <stp/>
        <stp/>
        <tr r="AQ464" s="1"/>
      </tp>
    </main>
    <main first="bloomberg.rtd">
      <tp>
        <v>5.125</v>
        <stp/>
        <stp>##V3_BDPV12</stp>
        <stp>XS0090078907 Corp</stp>
        <stp>cpn</stp>
        <stp>[AutoPrice 28.xlsm]front!R13C5</stp>
        <tr r="E13" s="1"/>
      </tp>
      <tp>
        <v>4.125</v>
        <stp/>
        <stp>##V3_BDPV12</stp>
        <stp>XS0229567440 Corp</stp>
        <stp>cpn</stp>
        <stp>[AutoPrice 28.xlsm]front!R37C5</stp>
        <tr r="E37" s="1"/>
      </tp>
      <tp>
        <v>5.5</v>
        <stp/>
        <stp>##V3_BDPV12</stp>
        <stp>XS0319639745 Corp</stp>
        <stp>cpn</stp>
        <stp>[AutoPrice 28.xlsm]front!R44C5</stp>
        <tr r="E44" s="1"/>
      </tp>
      <tp t="s">
        <v>07:00:44</v>
        <stp/>
        <stp>##V3_BDPV12</stp>
        <stp>FR0010766329 @bgn Corp</stp>
        <stp>LAST_UPDATE</stp>
        <stp>[AutoPrice 28.xlsm]front!R570C15</stp>
        <tr r="O570" s="1"/>
      </tp>
      <tp t="s">
        <v>07:01:23</v>
        <stp/>
        <stp>##V3_BDPV12</stp>
        <stp>FR0011376201 @bgn Corp</stp>
        <stp>LAST_UPDATE</stp>
        <stp>[AutoPrice 28.xlsm]front!R297C15</stp>
        <tr r="O297" s="1"/>
      </tp>
      <tp>
        <v>4.75</v>
        <stp/>
        <stp>##V3_BDPV12</stp>
        <stp>XS0303396062 Corp</stp>
        <stp>cpn</stp>
        <stp>[AutoPrice 28.xlsm]front!R69C5</stp>
        <tr r="E69" s="1"/>
      </tp>
      <tp>
        <v>4.375</v>
        <stp/>
        <stp>##V3_BDPV12</stp>
        <stp>XS0211637839 Corp</stp>
        <stp>cpn</stp>
        <stp>[AutoPrice 28.xlsm]front!R93C5</stp>
        <tr r="E93" s="1"/>
      </tp>
      <tp>
        <v>6.5</v>
        <stp/>
        <stp>##V3_BDPV12</stp>
        <stp>XS0159527505 Corp</stp>
        <stp>cpn</stp>
        <stp>[AutoPrice 28.xlsm]front!R86C5</stp>
        <tr r="E86" s="1"/>
      </tp>
      <tp>
        <v>5.5</v>
        <stp/>
        <stp>##V3_BDPV12</stp>
        <stp>XS0319639232 Corp</stp>
        <stp>cpn</stp>
        <stp>[AutoPrice 28.xlsm]front!R41C5</stp>
        <tr r="E41" s="1"/>
      </tp>
      <tp t="s">
        <v>07:01:26</v>
        <stp/>
        <stp>##V3_BDPV12</stp>
        <stp>FR0011536614 @bgn Corp</stp>
        <stp>LAST_UPDATE</stp>
        <stp>[AutoPrice 28.xlsm]front!R739C15</stp>
        <tr r="O739" s="1"/>
      </tp>
      <tp t="s">
        <v>07:01:23</v>
        <stp/>
        <stp>##V3_BDPV12</stp>
        <stp>FR0000487258 @bgn Corp</stp>
        <stp>LAST_UPDATE</stp>
        <stp>[AutoPrice 28.xlsm]front!R240C15</stp>
        <tr r="O240" s="1"/>
      </tp>
      <tp t="s">
        <v>07:01:27</v>
        <stp/>
        <stp>##V3_BDPV12</stp>
        <stp>FR0010746008 @bgn Corp</stp>
        <stp>LAST_UPDATE</stp>
        <stp>[AutoPrice 28.xlsm]front!R397C15</stp>
        <tr r="O397" s="1"/>
      </tp>
      <tp t="s">
        <v>07:01:11</v>
        <stp/>
        <stp>##V3_BDPV12</stp>
        <stp>FR0010746016 @bgn Corp</stp>
        <stp>LAST_UPDATE</stp>
        <stp>[AutoPrice 28.xlsm]front!R393C15</stp>
        <tr r="O393" s="1"/>
      </tp>
      <tp t="s">
        <v>11/06/2014</v>
        <stp/>
        <stp>##V3_BDPV12</stp>
        <stp>FR0010806745 @bgn Corp</stp>
        <stp>LAST_UPDATE</stp>
        <stp>[AutoPrice 28.xlsm]front!R566C15</stp>
        <tr r="O566" s="1"/>
      </tp>
      <tp t="s">
        <v>07:01:22</v>
        <stp/>
        <stp>##V3_BDPV12</stp>
        <stp>FR0011156017 @bgn Corp</stp>
        <stp>LAST_UPDATE</stp>
        <stp>[AutoPrice 28.xlsm]front!R394C15</stp>
        <tr r="O394" s="1"/>
      </tp>
      <tp t="s">
        <v>07:01:26</v>
        <stp/>
        <stp>##V3_BDPV12</stp>
        <stp>FR0011076462 @bgn Corp</stp>
        <stp>LAST_UPDATE</stp>
        <stp>[AutoPrice 28.xlsm]front!R742C15</stp>
        <tr r="O742" s="1"/>
      </tp>
      <tp t="s">
        <v>07:01:39</v>
        <stp/>
        <stp>##V3_BDPV12</stp>
        <stp>FR0011236983 @bgn Corp</stp>
        <stp>LAST_UPDATE</stp>
        <stp>[AutoPrice 28.xlsm]front!R511C15</stp>
        <tr r="O511" s="1"/>
      </tp>
      <tp t="s">
        <v>07:01:11</v>
        <stp/>
        <stp>##V3_BDPV12</stp>
        <stp>FR0010526848 @bgn Corp</stp>
        <stp>LAST_UPDATE</stp>
        <stp>[AutoPrice 28.xlsm]front!R421C15</stp>
        <tr r="O421" s="1"/>
      </tp>
      <tp t="s">
        <v>07:01:39</v>
        <stp/>
        <stp>##V3_BDPV12</stp>
        <stp>FR0010916734 @bgn Corp</stp>
        <stp>LAST_UPDATE</stp>
        <stp>[AutoPrice 28.xlsm]front!R849C15</stp>
        <tr r="O849" s="1"/>
      </tp>
      <tp t="s">
        <v>11/06/2014</v>
        <stp/>
        <stp>##V3_BDPV12</stp>
        <stp>FR0010176032 @bgn Corp</stp>
        <stp>LAST_UPDATE</stp>
        <stp>[AutoPrice 28.xlsm]front!R848C15</stp>
        <tr r="O848" s="1"/>
      </tp>
      <tp t="s">
        <v>07:01:24</v>
        <stp/>
        <stp>##V3_BDPV12</stp>
        <stp>FR0010096123 @bgn Corp</stp>
        <stp>LAST_UPDATE</stp>
        <stp>[AutoPrice 28.xlsm]front!R918C15</stp>
        <tr r="O918" s="1"/>
      </tp>
      <tp t="s">
        <v>07:01:26</v>
        <stp/>
        <stp>##V3_BDPV12</stp>
        <stp>DE000A0T5X07 @bgn Corp</stp>
        <stp>LAST_UPDATE</stp>
        <stp>[AutoPrice 28.xlsm]front!R614C15</stp>
        <tr r="O614" s="1"/>
      </tp>
      <tp t="s">
        <v>01/08/2016</v>
        <stp/>
        <stp>##V3_BDPV12</stp>
        <stp>US36962G7B49 Corp</stp>
        <stp>maturity</stp>
        <stp>[AutoPrice 28.xlsm]front!R20C6</stp>
        <tr r="F20" s="1"/>
      </tp>
      <tp t="s">
        <v>17/11/2017</v>
        <stp/>
        <stp>##V3_BDPV12</stp>
        <stp>XS0559434351 Corp</stp>
        <stp>maturity</stp>
        <stp>[AutoPrice 28.xlsm]front!R64C6</stp>
        <tr r="F64" s="1"/>
      </tp>
      <tp t="s">
        <v>27/02/2015</v>
        <stp/>
        <stp>##V3_BDPV12</stp>
        <stp>XS0750684929 Corp</stp>
        <stp>maturity</stp>
        <stp>[AutoPrice 28.xlsm]front!R11C6</stp>
        <tr r="F11" s="1"/>
      </tp>
      <tp>
        <v>101.854</v>
        <stp/>
        <stp>##V3_BDPV12</stp>
        <stp>DE000A1R07P5 @CBKG Corp</stp>
        <stp>bid</stp>
        <stp>[AutoPrice 28.xlsm]front!R996C12</stp>
        <tr r="L996" s="1"/>
      </tp>
      <tp t="s">
        <v>15/09/2067</v>
        <stp/>
        <stp>##V3_BDPV12</stp>
        <stp>XS0492535835 Corp</stp>
        <stp>maturity</stp>
        <stp>[AutoPrice 28.xlsm]front!R43C6</stp>
        <tr r="F43" s="1"/>
      </tp>
      <tp t="s">
        <v>15/09/2066</v>
        <stp/>
        <stp>##V3_BDPV12</stp>
        <stp>XS0267166246 Corp</stp>
        <stp>maturity</stp>
        <stp>[AutoPrice 28.xlsm]front!R40C6</stp>
        <tr r="F40" s="1"/>
      </tp>
      <tp t="s">
        <v>04/04/2016</v>
        <stp/>
        <stp>##V3_BDPV12</stp>
        <stp>XS0612837657 Corp</stp>
        <stp>maturity</stp>
        <stp>[AutoPrice 28.xlsm]front!R18C6</stp>
        <tr r="F18" s="1"/>
      </tp>
    </main>
    <main first="connect.rtdsub">
      <tp t="s">
        <v>8314853=EXT</v>
        <stp/>
        <stp>DDS_BONDS|8314853=EXT</stp>
        <stp>3</stp>
        <stp>RMDS</stp>
        <stp/>
        <stp/>
        <tr r="AI1224" s="1"/>
      </tp>
      <tp t="s">
        <v>2304852=EXT</v>
        <stp/>
        <stp>DDS_BONDS|2304852=EXT</stp>
        <stp>3</stp>
        <stp>RMDS</stp>
        <stp/>
        <stp/>
        <tr r="AI840" s="1"/>
      </tp>
      <tp t="s">
        <v>2015163=EXT</v>
        <stp/>
        <stp>DDS_BONDS|2015163=EXT</stp>
        <stp>3</stp>
        <stp>RMDS</stp>
        <stp/>
        <stp/>
        <tr r="AI606" s="1"/>
      </tp>
      <tp t="s">
        <v>5056667=EXT</v>
        <stp/>
        <stp>DDS_BONDS|5056667=EXT</stp>
        <stp>3</stp>
        <stp>RMDS</stp>
        <stp/>
        <stp/>
        <tr r="AI109" s="1"/>
      </tp>
      <tp t="s">
        <v>8730611=EXT</v>
        <stp/>
        <stp>DDS_BONDS|8730611=EXT</stp>
        <stp>3</stp>
        <stp>RMDS</stp>
        <stp/>
        <stp/>
        <tr r="AI234" s="1"/>
      </tp>
      <tp t="s">
        <v>8041166=EXT</v>
        <stp/>
        <stp>DDS_BONDS|8041166=EXT</stp>
        <stp>3</stp>
        <stp>RMDS</stp>
        <stp/>
        <stp/>
        <tr r="AI277" s="1"/>
      </tp>
    </main>
    <main first="bloomberg.rtd">
      <tp t="s">
        <v>07:01:47</v>
        <stp/>
        <stp>##V3_BDPV12</stp>
        <stp>DE000A1A55G9 @bgn Corp</stp>
        <stp>LAST_UPDATE</stp>
        <stp>[AutoPrice 28.xlsm]front!R781C15</stp>
        <tr r="O781" s="1"/>
      </tp>
    </main>
    <main first="connect.rtdsub">
      <tp t="s">
        <v>9600803=EXT</v>
        <stp/>
        <stp>DDS_BONDS|9600803=EXT</stp>
        <stp>3</stp>
        <stp>RMDS</stp>
        <stp/>
        <stp/>
        <tr r="AI1041" s="1"/>
      </tp>
      <tp t="s">
        <v>2248344=EXT</v>
        <stp/>
        <stp>DDS_BONDS|2248344=EXT</stp>
        <stp>3</stp>
        <stp>RMDS</stp>
        <stp/>
        <stp/>
        <tr r="AI454" s="1"/>
      </tp>
      <tp t="s">
        <v>6275447=EXT</v>
        <stp/>
        <stp>DDS_BONDS|6275447=EXT</stp>
        <stp>3</stp>
        <stp>RMDS</stp>
        <stp/>
        <stp/>
        <tr r="AI392" s="1"/>
      </tp>
      <tp t="s">
        <v>8496929=EXT</v>
        <stp/>
        <stp>DDS_BONDS|8496929=EXT</stp>
        <stp>3</stp>
        <stp>RMDS</stp>
        <stp/>
        <stp/>
        <tr r="AI1042" s="1"/>
      </tp>
      <tp t="s">
        <v>8576437=EXT</v>
        <stp/>
        <stp>DDS_BONDS|8576437=EXT</stp>
        <stp>3</stp>
        <stp>RMDS</stp>
        <stp/>
        <stp/>
        <tr r="AI951" s="1"/>
      </tp>
      <tp t="s">
        <v>8730613=EXT</v>
        <stp/>
        <stp>DDS_BONDS|8730613=EXT</stp>
        <stp>3</stp>
        <stp>RMDS</stp>
        <stp/>
        <stp/>
        <tr r="AI236" s="1"/>
      </tp>
      <tp t="s">
        <v>9482728=EXT</v>
        <stp/>
        <stp>DDS_BONDS|9482728=EXT</stp>
        <stp>3</stp>
        <stp>RMDS</stp>
        <stp/>
        <stp/>
        <tr r="AI655" s="1"/>
      </tp>
      <tp t="s">
        <v>8263946=EXT</v>
        <stp/>
        <stp>DDS_BONDS|8263946=EXT</stp>
        <stp>3</stp>
        <stp>RMDS</stp>
        <stp/>
        <stp/>
        <tr r="AI518" s="1"/>
      </tp>
      <tp t="s">
        <v>2355554=EXT</v>
        <stp/>
        <stp>DDS_BONDS|2355554=EXT</stp>
        <stp>3</stp>
        <stp>RMDS</stp>
        <stp/>
        <stp/>
        <tr r="AI711" s="1"/>
      </tp>
      <tp t="s">
        <v>6546435=EXT</v>
        <stp/>
        <stp>DDS_BONDS|6546435=EXT</stp>
        <stp>3</stp>
        <stp>RMDS</stp>
        <stp/>
        <stp/>
        <tr r="AI564" s="1"/>
      </tp>
      <tp t="s">
        <v>8597038=EXT</v>
        <stp/>
        <stp>DDS_BONDS|8597038=EXT</stp>
        <stp>3</stp>
        <stp>RMDS</stp>
        <stp/>
        <stp/>
        <tr r="AI1180" s="1"/>
      </tp>
      <tp t="s">
        <v>8309756=EXT</v>
        <stp/>
        <stp>DDS_BONDS|8309756=EXT</stp>
        <stp>3</stp>
        <stp>RMDS</stp>
        <stp/>
        <stp/>
        <tr r="AI1176" s="1"/>
      </tp>
      <tp t="s">
        <v>6606706=EXT</v>
        <stp/>
        <stp>DDS_BONDS|6606706=EXT</stp>
        <stp>3</stp>
        <stp>RMDS</stp>
        <stp/>
        <stp/>
        <tr r="AI195" s="1"/>
      </tp>
      <tp t="s">
        <v>6546832=EXT</v>
        <stp/>
        <stp>DDS_BONDS|6546832=EXT</stp>
        <stp>3</stp>
        <stp>RMDS</stp>
        <stp/>
        <stp/>
        <tr r="AI1156" s="1"/>
      </tp>
      <tp t="s">
        <v>8553733=EXT</v>
        <stp/>
        <stp>DDS_BONDS|8553733=EXT</stp>
        <stp>3</stp>
        <stp>RMDS</stp>
        <stp/>
        <stp/>
        <tr r="AI844" s="1"/>
      </tp>
      <tp t="s">
        <v>2408427=EXT</v>
        <stp/>
        <stp>DDS_BONDS|2408427=EXT</stp>
        <stp>3</stp>
        <stp>RMDS</stp>
        <stp/>
        <stp/>
        <tr r="AI358" s="1"/>
      </tp>
      <tp t="s">
        <v>8559632=EXT</v>
        <stp/>
        <stp>DDS_BONDS|8559632=EXT</stp>
        <stp>3</stp>
        <stp>RMDS</stp>
        <stp/>
        <stp/>
        <tr r="AI205" s="1"/>
      </tp>
      <tp t="s">
        <v>2016066=EXT</v>
        <stp/>
        <stp>DDS_BONDS|2016066=EXT</stp>
        <stp>3</stp>
        <stp>RMDS</stp>
        <stp/>
        <stp/>
        <tr r="AI608" s="1"/>
      </tp>
      <tp t="s">
        <v>8031664=EXT</v>
        <stp/>
        <stp>DDS_BONDS|8031664=EXT</stp>
        <stp>3</stp>
        <stp>RMDS</stp>
        <stp/>
        <stp/>
        <tr r="AI1072" s="1"/>
      </tp>
      <tp t="s">
        <v>8512936=EXT</v>
        <stp/>
        <stp>DDS_BONDS|8512936=EXT</stp>
        <stp>3</stp>
        <stp>RMDS</stp>
        <stp/>
        <stp/>
        <tr r="AI228" s="1"/>
      </tp>
      <tp t="s">
        <v>3639707=EXT</v>
        <stp/>
        <stp>DDS_BONDS|3639707=EXT</stp>
        <stp>3</stp>
        <stp>RMDS</stp>
        <stp/>
        <stp/>
        <tr r="AI301" s="1"/>
      </tp>
      <tp t="s">
        <v>6140870=EXT</v>
        <stp/>
        <stp>DDS_BONDS|6140870=EXT</stp>
        <stp>3</stp>
        <stp>RMDS</stp>
        <stp/>
        <stp/>
        <tr r="AI69" s="1"/>
      </tp>
      <tp t="s">
        <v>3373052=EXT</v>
        <stp/>
        <stp>DDS_BONDS|3373052=EXT</stp>
        <stp>3</stp>
        <stp>RMDS</stp>
        <stp/>
        <stp/>
        <tr r="AI104" s="1"/>
      </tp>
      <tp t="s">
        <v>8124878=EXT</v>
        <stp/>
        <stp>DDS_BONDS|8124878=EXT</stp>
        <stp>3</stp>
        <stp>RMDS</stp>
        <stp/>
        <stp/>
        <tr r="AI365" s="1"/>
      </tp>
      <tp t="s">
        <v>7720918=EXT</v>
        <stp/>
        <stp>DDS_BONDS|7720918=EXT</stp>
        <stp>3</stp>
        <stp>RMDS</stp>
        <stp/>
        <stp/>
        <tr r="AI356" s="1"/>
      </tp>
      <tp t="s">
        <v>3581632=EXT</v>
        <stp/>
        <stp>DDS_BONDS|3581632=EXT</stp>
        <stp>3</stp>
        <stp>RMDS</stp>
        <stp/>
        <stp/>
        <tr r="AI90" s="1"/>
      </tp>
    </main>
    <main first="connect.rtdsub">
      <tp t="s">
        <v>4337158=EXT</v>
        <stp/>
        <stp>DDS_BONDS|4337158=EXT</stp>
        <stp>3</stp>
        <stp>RMDS</stp>
        <stp/>
        <stp/>
        <tr r="AI597" s="1"/>
      </tp>
      <tp t="s">
        <v>9530638=EXT</v>
        <stp/>
        <stp>DDS_BONDS|9530638=EXT</stp>
        <stp>3</stp>
        <stp>RMDS</stp>
        <stp/>
        <stp/>
        <tr r="AI1200" s="1"/>
      </tp>
    </main>
    <main first="bloomberg.rtd">
      <tp t="s">
        <v>#N/A Real Time</v>
        <stp/>
        <stp>##V3_BDPV12</stp>
        <stp>USN93695BL23 @CBKG Corp</stp>
        <stp>ask</stp>
        <stp>[AutoPrice 28.xlsm]front!R900C13</stp>
        <tr r="M900" s="1"/>
      </tp>
    </main>
    <main first="connect.rtdsub">
      <tp t="s">
        <v>8711319=EXT</v>
        <stp/>
        <stp>DDS_BONDS|8711319=EXT</stp>
        <stp>3</stp>
        <stp>RMDS</stp>
        <stp/>
        <stp/>
        <tr r="AI215" s="1"/>
      </tp>
      <tp t="s">
        <v>9264848=EXT</v>
        <stp/>
        <stp>DDS_BONDS|9264848=EXT</stp>
        <stp>3</stp>
        <stp>RMDS</stp>
        <stp/>
        <stp/>
        <tr r="AI849" s="1"/>
      </tp>
      <tp t="s">
        <v>8274149=EXT</v>
        <stp/>
        <stp>DDS_BONDS|8274149=EXT</stp>
        <stp>3</stp>
        <stp>RMDS</stp>
        <stp/>
        <stp/>
        <tr r="AI1018" s="1"/>
      </tp>
      <tp t="s">
        <v>8693507=EXT</v>
        <stp/>
        <stp>DDS_BONDS|8693507=EXT</stp>
        <stp>3</stp>
        <stp>RMDS</stp>
        <stp/>
        <stp/>
        <tr r="AI740" s="1"/>
      </tp>
      <tp t="s">
        <v>9669609=EXT</v>
        <stp/>
        <stp>DDS_BONDS|9669609=EXT</stp>
        <stp>3</stp>
        <stp>RMDS</stp>
        <stp/>
        <stp/>
        <tr r="AI258" s="1"/>
      </tp>
      <tp t="s">
        <v>7386157=EXT</v>
        <stp/>
        <stp>DDS_BONDS|7386157=EXT</stp>
        <stp>3</stp>
        <stp>RMDS</stp>
        <stp/>
        <stp/>
        <tr r="AI585" s="1"/>
      </tp>
      <tp t="s">
        <v>6282547=EXT</v>
        <stp/>
        <stp>DDS_BONDS|6282547=EXT</stp>
        <stp>3</stp>
        <stp>RMDS</stp>
        <stp/>
        <stp/>
        <tr r="AI461" s="1"/>
      </tp>
      <tp t="s">
        <v>8693505=EXT</v>
        <stp/>
        <stp>DDS_BONDS|8693505=EXT</stp>
        <stp>3</stp>
        <stp>RMDS</stp>
        <stp/>
        <stp/>
        <tr r="AI735" s="1"/>
      </tp>
      <tp t="s">
        <v>8047969=EXT</v>
        <stp/>
        <stp>DDS_BONDS|8047969=EXT</stp>
        <stp>3</stp>
        <stp>RMDS</stp>
        <stp/>
        <stp/>
        <tr r="AI688" s="1"/>
      </tp>
      <tp t="s">
        <v>9551538=EXT</v>
        <stp/>
        <stp>DDS_BONDS|9551538=EXT</stp>
        <stp>3</stp>
        <stp>RMDS</stp>
        <stp/>
        <stp/>
        <tr r="AI1241" s="1"/>
      </tp>
    </main>
    <main first="bloomberg.rtd">
      <tp t="s">
        <v>FIXED</v>
        <stp/>
        <stp>##V3_BDPV12</stp>
        <stp>DE000A1R0683 Corp</stp>
        <stp>cpn typ</stp>
        <stp>[AutoPrice 28.xlsm]front!R784C5</stp>
        <tr r="E784" s="1"/>
      </tp>
      <tp t="s">
        <v>AT MATURITY</v>
        <stp/>
        <stp>##V3_BDPV12</stp>
        <stp>DE000A1R0U31 Corp</stp>
        <stp>mty_typ</stp>
        <stp>[AutoPrice 28.xlsm]front!R661C6</stp>
        <tr r="F661" s="1"/>
      </tp>
      <tp t="s">
        <v>AT MATURITY</v>
        <stp/>
        <stp>##V3_BDPV12</stp>
        <stp>DE000A1TNK78 Corp</stp>
        <stp>mty_typ</stp>
        <stp>[AutoPrice 28.xlsm]front!R785C6</stp>
        <tr r="F785" s="1"/>
      </tp>
      <tp t="s">
        <v>SIEGR</v>
        <stp/>
        <stp>##V3_BDPV12</stp>
        <stp>DE000A1G85B4 Corp</stp>
        <stp>ticker</stp>
        <stp>[AutoPrice 28.xlsm]front!R676C4</stp>
        <tr r="D676" s="1"/>
      </tp>
      <tp t="s">
        <v>DT</v>
        <stp/>
        <stp>##V3_BDPV12</stp>
        <stp>DE000A0TT2M2 Corp</stp>
        <stp>ticker</stp>
        <stp>[AutoPrice 28.xlsm]front!R611C4</stp>
        <tr r="D611" s="1"/>
      </tp>
      <tp>
        <v>2.625</v>
        <stp/>
        <stp>##V3_BDPV12</stp>
        <stp>DE000A11QFA7 Corp</stp>
        <stp>cpn</stp>
        <stp>[AutoPrice 28.xlsm]front!R659C5</stp>
        <tr r="E659" s="1"/>
      </tp>
      <tp t="s">
        <v>24/10/2018</v>
        <stp/>
        <stp>##V3_BDPV12</stp>
        <stp>XS0694766279 Corp</stp>
        <stp>maturity</stp>
        <stp>[AutoPrice 28.xlsm]front!R426C6</stp>
        <tr r="F426" s="1"/>
      </tp>
      <tp t="s">
        <v>AT MATURITY</v>
        <stp/>
        <stp>##V3_BDPV12</stp>
        <stp>XS0428037740 Corp</stp>
        <stp>mty_typ</stp>
        <stp>[AutoPrice 28.xlsm]front!R206C6</stp>
        <tr r="F206" s="1"/>
      </tp>
      <tp t="s">
        <v>16/11/2020</v>
        <stp/>
        <stp>##V3_BDPV12</stp>
        <stp>XS0993266625 Corp</stp>
        <stp>maturity</stp>
        <stp>[AutoPrice 28.xlsm]front!R485C6</stp>
        <tr r="F485" s="1"/>
      </tp>
      <tp t="s">
        <v>02/10/2043</v>
        <stp/>
        <stp>##V3_BDPV12</stp>
        <stp>XS0897406814 Corp</stp>
        <stp>maturity</stp>
        <stp>[AutoPrice 28.xlsm]front!R153C6</stp>
        <tr r="F153" s="1"/>
      </tp>
      <tp t="s">
        <v>FIXED</v>
        <stp/>
        <stp>##V3_BDPV12</stp>
        <stp>XS0416848363 Corp</stp>
        <stp>cpn typ</stp>
        <stp>[AutoPrice 28.xlsm]front!R332C5</stp>
        <tr r="E332" s="1"/>
      </tp>
      <tp t="s">
        <v>VARIABLE</v>
        <stp/>
        <stp>##V3_BDPV12</stp>
        <stp>FR0010359687 Corp</stp>
        <stp>cpn typ</stp>
        <stp>[AutoPrice 28.xlsm]front!R137C5</stp>
        <tr r="E137" s="1"/>
      </tp>
      <tp t="s">
        <v>AT MATURITY</v>
        <stp/>
        <stp>##V3_BDPV12</stp>
        <stp>XS0798333802 Corp</stp>
        <stp>mty_typ</stp>
        <stp>[AutoPrice 28.xlsm]front!R831C6</stp>
        <tr r="F831" s="1"/>
      </tp>
      <tp t="s">
        <v>FIXED</v>
        <stp/>
        <stp>##V3_BDPV12</stp>
        <stp>FR0011033281 Corp</stp>
        <stp>cpn typ</stp>
        <stp>[AutoPrice 28.xlsm]front!R524C5</stp>
        <tr r="E524" s="1"/>
      </tp>
      <tp t="s">
        <v>29/05/2024</v>
        <stp/>
        <stp>##V3_BDPV12</stp>
        <stp>XS0787786440 Corp</stp>
        <stp>maturity</stp>
        <stp>[AutoPrice 28.xlsm]front!R940C6</stp>
        <tr r="F940" s="1"/>
      </tp>
      <tp t="s">
        <v>AT MATURITY</v>
        <stp/>
        <stp>##V3_BDPV12</stp>
        <stp>XS0473114543 Corp</stp>
        <stp>mty_typ</stp>
        <stp>[AutoPrice 28.xlsm]front!R987C6</stp>
        <tr r="F987" s="1"/>
      </tp>
      <tp t="s">
        <v>FIXED</v>
        <stp/>
        <stp>##V3_BDPV12</stp>
        <stp>XS0997829519 Corp</stp>
        <stp>cpn typ</stp>
        <stp>[AutoPrice 28.xlsm]front!R295C5</stp>
        <tr r="E295" s="1"/>
      </tp>
      <tp t="s">
        <v>FIXED</v>
        <stp/>
        <stp>##V3_BDPV12</stp>
        <stp>XS1030900242 Corp</stp>
        <stp>cpn typ</stp>
        <stp>[AutoPrice 28.xlsm]front!R750C5</stp>
        <tr r="E750" s="1"/>
      </tp>
      <tp t="s">
        <v>AT MATURITY</v>
        <stp/>
        <stp>##V3_BDPV12</stp>
        <stp>NL0006133175 Corp</stp>
        <stp>mty_typ</stp>
        <stp>[AutoPrice 28.xlsm]front!R564C6</stp>
        <tr r="F564" s="1"/>
      </tp>
      <tp t="s">
        <v>05/08/2020</v>
        <stp/>
        <stp>##V3_BDPV12</stp>
        <stp>XS0957258212 Corp</stp>
        <stp>maturity</stp>
        <stp>[AutoPrice 28.xlsm]front!R591C6</stp>
        <tr r="F591" s="1"/>
      </tp>
      <tp t="s">
        <v>23/09/2021</v>
        <stp/>
        <stp>##V3_BDPV12</stp>
        <stp>XS0452868788 Corp</stp>
        <stp>maturity</stp>
        <stp>[AutoPrice 28.xlsm]front!R465C6</stp>
        <tr r="F465" s="1"/>
      </tp>
      <tp t="s">
        <v>19/03/2019</v>
        <stp/>
        <stp>##V3_BDPV12</stp>
        <stp>XS1046499981 Corp</stp>
        <stp>maturity</stp>
        <stp>[AutoPrice 28.xlsm]front!R797C6</stp>
        <tr r="F797" s="1"/>
      </tp>
      <tp t="s">
        <v>FIXED</v>
        <stp/>
        <stp>##V3_BDPV12</stp>
        <stp>XS0419264063 Corp</stp>
        <stp>cpn typ</stp>
        <stp>[AutoPrice 28.xlsm]front!R688C5</stp>
        <tr r="E688" s="1"/>
      </tp>
      <tp t="s">
        <v>FIXED</v>
        <stp/>
        <stp>##V3_BDPV12</stp>
        <stp>XS0352065584 Corp</stp>
        <stp>cpn typ</stp>
        <stp>[AutoPrice 28.xlsm]front!R404C5</stp>
        <tr r="E404" s="1"/>
      </tp>
      <tp>
        <v>135.60626438258205</v>
        <stp/>
        <stp>##V3_BDPV12</stp>
        <stp>AT0000A0MS58 @bgn  Corp</stp>
        <stp>asset_swap_spd_mid</stp>
        <stp>[AutoPrice 28.xlsm]front!R1025C40</stp>
        <tr r="AN1025" s="1"/>
      </tp>
      <tp t="s">
        <v>15/06/2022</v>
        <stp/>
        <stp>##V3_BDPV12</stp>
        <stp>XS0794245018 Corp</stp>
        <stp>maturity</stp>
        <stp>[AutoPrice 28.xlsm]front!R654C6</stp>
        <tr r="F654" s="1"/>
      </tp>
      <tp t="s">
        <v>AT MATURITY</v>
        <stp/>
        <stp>##V3_BDPV12</stp>
        <stp>XS0355666941 Corp</stp>
        <stp>mty_typ</stp>
        <stp>[AutoPrice 28.xlsm]front!R630C6</stp>
        <tr r="F630" s="1"/>
      </tp>
      <tp t="s">
        <v>24/03/2015</v>
        <stp/>
        <stp>##V3_BDPV12</stp>
        <stp>XS0497185511 Corp</stp>
        <stp>maturity</stp>
        <stp>[AutoPrice 28.xlsm]front!R192C6</stp>
        <tr r="F192" s="1"/>
      </tp>
      <tp t="s">
        <v>17/09/2014</v>
        <stp/>
        <stp>##V3_BDPV12</stp>
        <stp>XS0451689565 Corp</stp>
        <stp>maturity</stp>
        <stp>[AutoPrice 28.xlsm]front!R756C6</stp>
        <tr r="F756" s="1"/>
      </tp>
      <tp t="s">
        <v>AT MATURITY</v>
        <stp/>
        <stp>##V3_BDPV12</stp>
        <stp>XS0358158052 Corp</stp>
        <stp>mty_typ</stp>
        <stp>[AutoPrice 28.xlsm]front!R906C6</stp>
        <tr r="F906" s="1"/>
      </tp>
      <tp t="s">
        <v>07/02/2017</v>
        <stp/>
        <stp>##V3_BDPV12</stp>
        <stp>XS0585904443 Corp</stp>
        <stp>maturity</stp>
        <stp>[AutoPrice 28.xlsm]front!R689C6</stp>
        <tr r="F689" s="1"/>
      </tp>
      <tp t="s">
        <v>AT MATURITY</v>
        <stp/>
        <stp>##V3_BDPV12</stp>
        <stp>XS0576395478 Corp</stp>
        <stp>mty_typ</stp>
        <stp>[AutoPrice 28.xlsm]front!R176C6</stp>
        <tr r="F176" s="1"/>
      </tp>
      <tp t="s">
        <v>19/03/2019</v>
        <stp/>
        <stp>##V3_BDPV12</stp>
        <stp>XS0758419658 Corp</stp>
        <stp>maturity</stp>
        <stp>[AutoPrice 28.xlsm]front!R491C6</stp>
        <tr r="F491" s="1"/>
      </tp>
      <tp t="s">
        <v>FIXED</v>
        <stp/>
        <stp>##V3_BDPV12</stp>
        <stp>FR0011125442 Corp</stp>
        <stp>cpn typ</stp>
        <stp>[AutoPrice 28.xlsm]front!R229C5</stp>
        <tr r="E229" s="1"/>
      </tp>
      <tp t="s">
        <v>FIXED</v>
        <stp/>
        <stp>##V3_BDPV12</stp>
        <stp>FR0011301480 Corp</stp>
        <stp>cpn typ</stp>
        <stp>[AutoPrice 28.xlsm]front!R447C5</stp>
        <tr r="E447" s="1"/>
      </tp>
      <tp t="s">
        <v>FIXED</v>
        <stp/>
        <stp>##V3_BDPV12</stp>
        <stp>FR0010800540 Corp</stp>
        <stp>cpn typ</stp>
        <stp>[AutoPrice 28.xlsm]front!R250C5</stp>
        <tr r="E250" s="1"/>
      </tp>
      <tp t="s">
        <v>FIXED</v>
        <stp/>
        <stp>##V3_BDPV12</stp>
        <stp>FR0011560986 Corp</stp>
        <stp>cpn typ</stp>
        <stp>[AutoPrice 28.xlsm]front!R231C5</stp>
        <tr r="E231" s="1"/>
      </tp>
      <tp t="s">
        <v>CALLABLE</v>
        <stp/>
        <stp>##V3_BDPV12</stp>
        <stp>XS1076018305 Corp</stp>
        <stp>mty_typ</stp>
        <stp>[AutoPrice 28.xlsm]front!R683C6</stp>
        <tr r="F683" s="1"/>
      </tp>
      <tp t="s">
        <v>FIXED</v>
        <stp/>
        <stp>##V3_BDPV12</stp>
        <stp>FR0010780528 Corp</stp>
        <stp>cpn typ</stp>
        <stp>[AutoPrice 28.xlsm]front!R329C5</stp>
        <tr r="E329" s="1"/>
      </tp>
      <tp t="s">
        <v>16/11/2015</v>
        <stp/>
        <stp>##V3_BDPV12</stp>
        <stp>XS0559319172 Corp</stp>
        <stp>maturity</stp>
        <stp>[AutoPrice 28.xlsm]front!R799C6</stp>
        <tr r="F799" s="1"/>
      </tp>
      <tp t="s">
        <v>AT MATURITY</v>
        <stp/>
        <stp>##V3_BDPV12</stp>
        <stp>XS1026109204 Corp</stp>
        <stp>mty_typ</stp>
        <stp>[AutoPrice 28.xlsm]front!R182C6</stp>
        <tr r="F182" s="1"/>
      </tp>
      <tp t="s">
        <v>FIXED</v>
        <stp/>
        <stp>##V3_BDPV12</stp>
        <stp>XS0858089740 Corp</stp>
        <stp>cpn typ</stp>
        <stp>[AutoPrice 28.xlsm]front!R878C5</stp>
        <tr r="E878" s="1"/>
      </tp>
      <tp t="s">
        <v>FIXED</v>
        <stp/>
        <stp>##V3_BDPV12</stp>
        <stp>XS0437307464 Corp</stp>
        <stp>cpn typ</stp>
        <stp>[AutoPrice 28.xlsm]front!R319C5</stp>
        <tr r="E319" s="1"/>
      </tp>
      <tp t="s">
        <v>AT MATURITY</v>
        <stp/>
        <stp>##V3_BDPV12</stp>
        <stp>FR0010941690 Corp</stp>
        <stp>mty_typ</stp>
        <stp>[AutoPrice 28.xlsm]front!R232C6</stp>
        <tr r="F232" s="1"/>
      </tp>
      <tp t="s">
        <v>AT MATURITY</v>
        <stp/>
        <stp>##V3_BDPV12</stp>
        <stp>FR0011075043 Corp</stp>
        <stp>mty_typ</stp>
        <stp>[AutoPrice 28.xlsm]front!R346C6</stp>
        <tr r="F346" s="1"/>
      </tp>
      <tp t="s">
        <v>01/03/2023</v>
        <stp/>
        <stp>##V3_BDPV12</stp>
        <stp>XS0827999318 Corp</stp>
        <stp>maturity</stp>
        <stp>[AutoPrice 28.xlsm]front!R656C6</stp>
        <tr r="F656" s="1"/>
      </tp>
      <tp t="s">
        <v>AT MATURITY</v>
        <stp/>
        <stp>##V3_BDPV12</stp>
        <stp>XS0468425615 Corp</stp>
        <stp>mty_typ</stp>
        <stp>[AutoPrice 28.xlsm]front!R407C6</stp>
        <tr r="F407" s="1"/>
      </tp>
      <tp t="s">
        <v>07/06/2019</v>
        <stp/>
        <stp>##V3_BDPV12</stp>
        <stp>XS0789283792 Corp</stp>
        <stp>maturity</stp>
        <stp>[AutoPrice 28.xlsm]front!R912C6</stp>
        <tr r="F912" s="1"/>
      </tp>
      <tp t="s">
        <v>PERP/CALL</v>
        <stp/>
        <stp>##V3_BDPV12</stp>
        <stp>XS0206511130 Corp</stp>
        <stp>mty_typ</stp>
        <stp>[AutoPrice 28.xlsm]front!R104C6</stp>
        <tr r="F104" s="1"/>
      </tp>
      <tp t="s">
        <v>VARIABLE</v>
        <stp/>
        <stp>##V3_BDPV12</stp>
        <stp>FR0011949403 Corp</stp>
        <stp>cpn typ</stp>
        <stp>[AutoPrice 28.xlsm]front!R115C5</stp>
        <tr r="E115" s="1"/>
      </tp>
      <tp t="s">
        <v>AT MATURITY</v>
        <stp/>
        <stp>##V3_BDPV12</stp>
        <stp>XS0520759803 Corp</stp>
        <stp>mty_typ</stp>
        <stp>[AutoPrice 28.xlsm]front!R965C6</stp>
        <tr r="F965" s="1"/>
      </tp>
      <tp t="s">
        <v>30/01/2015</v>
        <stp/>
        <stp>##V3_BDPV12</stp>
        <stp>XS0329479728 Corp</stp>
        <stp>maturity</stp>
        <stp>[AutoPrice 28.xlsm]front!R753C6</stp>
        <tr r="F753" s="1"/>
      </tp>
      <tp t="s">
        <v>AT MATURITY</v>
        <stp/>
        <stp>##V3_BDPV12</stp>
        <stp>XS0286705321 Corp</stp>
        <stp>mty_typ</stp>
        <stp>[AutoPrice 28.xlsm]front!R647C6</stp>
        <tr r="F647" s="1"/>
      </tp>
      <tp t="s">
        <v>FIXED</v>
        <stp/>
        <stp>##V3_BDPV12</stp>
        <stp>XS0554975325 Corp</stp>
        <stp>cpn typ</stp>
        <stp>[AutoPrice 28.xlsm]front!R467C5</stp>
        <tr r="E467" s="1"/>
      </tp>
      <tp t="s">
        <v>FIXED</v>
        <stp/>
        <stp>##V3_BDPV12</stp>
        <stp>XS0940697187 Corp</stp>
        <stp>cpn typ</stp>
        <stp>[AutoPrice 28.xlsm]front!R562C5</stp>
        <tr r="E562" s="1"/>
      </tp>
      <tp t="s">
        <v>FIXED</v>
        <stp/>
        <stp>##V3_BDPV12</stp>
        <stp>XS0323955541 Corp</stp>
        <stp>cpn typ</stp>
        <stp>[AutoPrice 28.xlsm]front!R191C5</stp>
        <tr r="E191" s="1"/>
      </tp>
      <tp t="s">
        <v>FIXED</v>
        <stp/>
        <stp>##V3_BDPV12</stp>
        <stp>XS0166179381 Corp</stp>
        <stp>cpn typ</stp>
        <stp>[AutoPrice 28.xlsm]front!R615C5</stp>
        <tr r="E615" s="1"/>
      </tp>
      <tp t="s">
        <v>AT MATURITY</v>
        <stp/>
        <stp>##V3_BDPV12</stp>
        <stp>FR0000472334 Corp</stp>
        <stp>mty_typ</stp>
        <stp>[AutoPrice 28.xlsm]front!R285C6</stp>
        <tr r="F285" s="1"/>
      </tp>
      <tp t="s">
        <v>AT MATURITY</v>
        <stp/>
        <stp>##V3_BDPV12</stp>
        <stp>US749343AB54 Corp</stp>
        <stp>mty_typ</stp>
        <stp>[AutoPrice 28.xlsm]front!R854C6</stp>
        <tr r="F854" s="1"/>
      </tp>
      <tp t="s">
        <v>CALLABLE</v>
        <stp/>
        <stp>##V3_BDPV12</stp>
        <stp>XS0808637309 Corp</stp>
        <stp>mty_typ</stp>
        <stp>[AutoPrice 28.xlsm]front!R204C6</stp>
        <tr r="F204" s="1"/>
      </tp>
      <tp t="s">
        <v>AT MATURITY</v>
        <stp/>
        <stp>##V3_BDPV12</stp>
        <stp>XS0503603267 Corp</stp>
        <stp>mty_typ</stp>
        <stp>[AutoPrice 28.xlsm]front!R622C6</stp>
        <tr r="F622" s="1"/>
      </tp>
      <tp t="s">
        <v>FIXED</v>
        <stp/>
        <stp>##V3_BDPV12</stp>
        <stp>FR0010961540 Corp</stp>
        <stp>cpn typ</stp>
        <stp>[AutoPrice 28.xlsm]front!R251C5</stp>
        <tr r="E251" s="1"/>
      </tp>
      <tp t="s">
        <v>FIXED</v>
        <stp/>
        <stp>##V3_BDPV12</stp>
        <stp>XS0241946630 Corp</stp>
        <stp>cpn typ</stp>
        <stp>[AutoPrice 28.xlsm]front!R686C5</stp>
        <tr r="E686" s="1"/>
      </tp>
      <tp t="s">
        <v>FIXED</v>
        <stp/>
        <stp>##V3_BDPV12</stp>
        <stp>XS0604641034 Corp</stp>
        <stp>cpn typ</stp>
        <stp>[AutoPrice 28.xlsm]front!R779C5</stp>
        <tr r="E779" s="1"/>
      </tp>
      <tp t="s">
        <v>FIXED</v>
        <stp/>
        <stp>##V3_BDPV12</stp>
        <stp>XS0704178556 Corp</stp>
        <stp>cpn typ</stp>
        <stp>[AutoPrice 28.xlsm]front!R408C5</stp>
        <tr r="E408" s="1"/>
      </tp>
      <tp t="s">
        <v>FIXED</v>
        <stp/>
        <stp>##V3_BDPV12</stp>
        <stp>AT0000A0UJL6 Corp</stp>
        <stp>cpn typ</stp>
        <stp>[AutoPrice 28.xlsm]front!R541C5</stp>
        <tr r="E541" s="1"/>
      </tp>
      <tp t="s">
        <v>06/12/2028</v>
        <stp/>
        <stp>##V3_BDPV12</stp>
        <stp>XS1001749289 Corp</stp>
        <stp>maturity</stp>
        <stp>[AutoPrice 28.xlsm]front!R642C6</stp>
        <tr r="F642" s="1"/>
      </tp>
      <tp t="s">
        <v>26/03/2021</v>
        <stp/>
        <stp>##V3_BDPV12</stp>
        <stp>XS0907289978 Corp</stp>
        <stp>maturity</stp>
        <stp>[AutoPrice 28.xlsm]front!R696C6</stp>
        <tr r="F696" s="1"/>
      </tp>
      <tp t="s">
        <v>AT MATURITY</v>
        <stp/>
        <stp>##V3_BDPV12</stp>
        <stp>XS0235605853 Corp</stp>
        <stp>mty_typ</stp>
        <stp>[AutoPrice 28.xlsm]front!R981C6</stp>
        <tr r="F981" s="1"/>
      </tp>
      <tp t="s">
        <v>FIXED</v>
        <stp/>
        <stp>##V3_BDPV12</stp>
        <stp>FR0010952770 Corp</stp>
        <stp>cpn typ</stp>
        <stp>[AutoPrice 28.xlsm]front!R292C5</stp>
        <tr r="E292" s="1"/>
      </tp>
      <tp t="s">
        <v>20/11/2020</v>
        <stp/>
        <stp>##V3_BDPV12</stp>
        <stp>XS0995040051 Corp</stp>
        <stp>maturity</stp>
        <stp>[AutoPrice 28.xlsm]front!R913C6</stp>
        <tr r="F913" s="1"/>
      </tp>
      <tp t="s">
        <v>AT MATURITY</v>
        <stp/>
        <stp>##V3_BDPV12</stp>
        <stp>XS0326230181 Corp</stp>
        <stp>mty_typ</stp>
        <stp>[AutoPrice 28.xlsm]front!R948C6</stp>
        <tr r="F948" s="1"/>
      </tp>
      <tp t="s">
        <v>AT MATURITY</v>
        <stp/>
        <stp>##V3_BDPV12</stp>
        <stp>XS0411602765 Corp</stp>
        <stp>mty_typ</stp>
        <stp>[AutoPrice 28.xlsm]front!R872C6</stp>
        <tr r="F872" s="1"/>
      </tp>
      <tp t="s">
        <v>AT MATURITY</v>
        <stp/>
        <stp>##V3_BDPV12</stp>
        <stp>XS0756457833 Corp</stp>
        <stp>mty_typ</stp>
        <stp>[AutoPrice 28.xlsm]front!R825C6</stp>
        <tr r="F825" s="1"/>
      </tp>
      <tp t="s">
        <v>AT MATURITY</v>
        <stp/>
        <stp>##V3_BDPV12</stp>
        <stp>FR0010709451 Corp</stp>
        <stp>mty_typ</stp>
        <stp>[AutoPrice 28.xlsm]front!R290C6</stp>
        <tr r="F290" s="1"/>
      </tp>
      <tp t="s">
        <v>FIXED</v>
        <stp/>
        <stp>##V3_BDPV12</stp>
        <stp>XS0982584004 Corp</stp>
        <stp>cpn typ</stp>
        <stp>[AutoPrice 28.xlsm]front!R809C5</stp>
        <tr r="E809" s="1"/>
      </tp>
      <tp t="s">
        <v>AT MATURITY</v>
        <stp/>
        <stp>##V3_BDPV12</stp>
        <stp>FR0011274026 Corp</stp>
        <stp>mty_typ</stp>
        <stp>[AutoPrice 28.xlsm]front!R382C6</stp>
        <tr r="F382" s="1"/>
      </tp>
      <tp t="s">
        <v>PERP/CALL</v>
        <stp/>
        <stp>##V3_BDPV12</stp>
        <stp>XS0778476340 Corp</stp>
        <stp>mty_typ</stp>
        <stp>[AutoPrice 28.xlsm]front!R102C6</stp>
        <tr r="F102" s="1"/>
      </tp>
      <tp t="s">
        <v>13/06/2017</v>
        <stp/>
        <stp>##V3_BDPV12</stp>
        <stp>XS0305188533 Corp</stp>
        <stp>maturity</stp>
        <stp>[AutoPrice 28.xlsm]front!R957C6</stp>
        <tr r="F957" s="1"/>
      </tp>
      <tp t="s">
        <v>AT MATURITY</v>
        <stp/>
        <stp>##V3_BDPV12</stp>
        <stp>XS0418508924 Corp</stp>
        <stp>mty_typ</stp>
        <stp>[AutoPrice 28.xlsm]front!R705C6</stp>
        <tr r="F705" s="1"/>
      </tp>
      <tp t="s">
        <v>04/02/2021</v>
        <stp/>
        <stp>##V3_BDPV12</stp>
        <stp>XS0883560715 Corp</stp>
        <stp>maturity</stp>
        <stp>[AutoPrice 28.xlsm]front!R934C6</stp>
        <tr r="F934" s="1"/>
      </tp>
      <tp t="s">
        <v>CALLABLE</v>
        <stp/>
        <stp>##V3_BDPV12</stp>
        <stp>FR0010941484 Corp</stp>
        <stp>mty_typ</stp>
        <stp>[AutoPrice 28.xlsm]front!R113C6</stp>
        <tr r="F113" s="1"/>
      </tp>
      <tp t="s">
        <v>FIXED</v>
        <stp/>
        <stp>##V3_BDPV12</stp>
        <stp>XS0795877454 Corp</stp>
        <stp>cpn typ</stp>
        <stp>[AutoPrice 28.xlsm]front!R481C5</stp>
        <tr r="E481" s="1"/>
      </tp>
      <tp t="s">
        <v>CALLABLE</v>
        <stp/>
        <stp>##V3_BDPV12</stp>
        <stp>XS0878743623 Corp</stp>
        <stp>mty_typ</stp>
        <stp>[AutoPrice 28.xlsm]front!R107C6</stp>
        <tr r="F107" s="1"/>
      </tp>
      <tp t="s">
        <v>22/05/2018</v>
        <stp/>
        <stp>##V3_BDPV12</stp>
        <stp>XS0168881760 Corp</stp>
        <stp>maturity</stp>
        <stp>[AutoPrice 28.xlsm]front!R896C6</stp>
        <tr r="F896" s="1"/>
      </tp>
      <tp t="s">
        <v>30/01/2015</v>
        <stp/>
        <stp>##V3_BDPV12</stp>
        <stp>XS0408827409 Corp</stp>
        <stp>maturity</stp>
        <stp>[AutoPrice 28.xlsm]front!R580C6</stp>
        <tr r="F580" s="1"/>
      </tp>
      <tp t="s">
        <v>CALLABLE</v>
        <stp/>
        <stp>##V3_BDPV12</stp>
        <stp>XS0993228294 Corp</stp>
        <stp>mty_typ</stp>
        <stp>[AutoPrice 28.xlsm]front!R949C6</stp>
        <tr r="F949" s="1"/>
      </tp>
      <tp t="s">
        <v>18/10/2016</v>
        <stp/>
        <stp>##V3_BDPV12</stp>
        <stp>XS0841812851 Corp</stp>
        <stp>maturity</stp>
        <stp>[AutoPrice 28.xlsm]front!R857C6</stp>
        <tr r="F857" s="1"/>
      </tp>
      <tp t="s">
        <v>05/07/2043</v>
        <stp/>
        <stp>##V3_BDPV12</stp>
        <stp>XS0951553592 Corp</stp>
        <stp>maturity</stp>
        <stp>[AutoPrice 28.xlsm]front!R101C6</stp>
        <tr r="F101" s="1"/>
      </tp>
      <tp t="s">
        <v>AT MATURITY</v>
        <stp/>
        <stp>##V3_BDPV12</stp>
        <stp>XS0957258212 Corp</stp>
        <stp>mty_typ</stp>
        <stp>[AutoPrice 28.xlsm]front!R591C6</stp>
        <tr r="F591" s="1"/>
      </tp>
      <tp t="s">
        <v>23/03/2017</v>
        <stp/>
        <stp>##V3_BDPV12</stp>
        <stp>XS0764640149 Corp</stp>
        <stp>maturity</stp>
        <stp>[AutoPrice 28.xlsm]front!R815C6</stp>
        <tr r="F815" s="1"/>
      </tp>
      <tp t="s">
        <v>FIXED</v>
        <stp/>
        <stp>##V3_BDPV12</stp>
        <stp>XS0811124790 Corp</stp>
        <stp>cpn typ</stp>
        <stp>[AutoPrice 28.xlsm]front!R634C5</stp>
        <tr r="E634" s="1"/>
      </tp>
      <tp t="s">
        <v>FIXED</v>
        <stp/>
        <stp>##V3_BDPV12</stp>
        <stp>XS1041793123 Corp</stp>
        <stp>cpn typ</stp>
        <stp>[AutoPrice 28.xlsm]front!R498C5</stp>
        <tr r="E498" s="1"/>
      </tp>
      <tp t="s">
        <v>FIXED</v>
        <stp/>
        <stp>##V3_BDPV12</stp>
        <stp>XS0992638220 Corp</stp>
        <stp>cpn typ</stp>
        <stp>[AutoPrice 28.xlsm]front!R588C5</stp>
        <tr r="E588" s="1"/>
      </tp>
      <tp t="s">
        <v>FIXED</v>
        <stp/>
        <stp>##V3_BDPV12</stp>
        <stp>XS0972240997 Corp</stp>
        <stp>cpn typ</stp>
        <stp>[AutoPrice 28.xlsm]front!R127C5</stp>
        <tr r="E127" s="1"/>
      </tp>
      <tp t="s">
        <v>AT MATURITY</v>
        <stp/>
        <stp>##V3_BDPV12</stp>
        <stp>FR0011374099 Corp</stp>
        <stp>mty_typ</stp>
        <stp>[AutoPrice 28.xlsm]front!R388C6</stp>
        <tr r="F388" s="1"/>
      </tp>
      <tp t="s">
        <v>FIXED</v>
        <stp/>
        <stp>##V3_BDPV12</stp>
        <stp>XS0925668625 Corp</stp>
        <stp>cpn typ</stp>
        <stp>[AutoPrice 28.xlsm]front!R538C5</stp>
        <tr r="E538" s="1"/>
      </tp>
      <tp t="s">
        <v>AT MATURITY</v>
        <stp/>
        <stp>##V3_BDPV12</stp>
        <stp>FR0010397927 Corp</stp>
        <stp>mty_typ</stp>
        <stp>[AutoPrice 28.xlsm]front!R363C6</stp>
        <tr r="F363" s="1"/>
      </tp>
      <tp t="s">
        <v>26/09/2014</v>
        <stp/>
        <stp>##V3_BDPV12</stp>
        <stp>XS0420117383 Corp</stp>
        <stp>maturity</stp>
        <stp>[AutoPrice 28.xlsm]front!R159C6</stp>
        <tr r="F159" s="1"/>
      </tp>
      <tp t="s">
        <v>17/02/2016</v>
        <stp/>
        <stp>##V3_BDPV12</stp>
        <stp>XS0413494500 Corp</stp>
        <stp>maturity</stp>
        <stp>[AutoPrice 28.xlsm]front!R502C6</stp>
        <tr r="F502" s="1"/>
      </tp>
      <tp t="s">
        <v>CALLABLE</v>
        <stp/>
        <stp>##V3_BDPV12</stp>
        <stp>XS0808635436 Corp</stp>
        <stp>mty_typ</stp>
        <stp>[AutoPrice 28.xlsm]front!R147C6</stp>
        <tr r="F147" s="1"/>
      </tp>
      <tp t="s">
        <v>22/05/2017</v>
        <stp/>
        <stp>##V3_BDPV12</stp>
        <stp>XS0301945860 Corp</stp>
        <stp>maturity</stp>
        <stp>[AutoPrice 28.xlsm]front!R308C6</stp>
        <tr r="F308" s="1"/>
      </tp>
      <tp t="s">
        <v>AT MATURITY</v>
        <stp/>
        <stp>##V3_BDPV12</stp>
        <stp>XS0497185511 Corp</stp>
        <stp>mty_typ</stp>
        <stp>[AutoPrice 28.xlsm]front!R192C6</stp>
        <tr r="F192" s="1"/>
      </tp>
      <tp t="s">
        <v>AT MATURITY</v>
        <stp/>
        <stp>##V3_BDPV12</stp>
        <stp>XS0838847381 Corp</stp>
        <stp>mty_typ</stp>
        <stp>[AutoPrice 28.xlsm]front!R802C6</stp>
        <tr r="F802" s="1"/>
      </tp>
      <tp t="s">
        <v>FIXED</v>
        <stp/>
        <stp>##V3_BDPV12</stp>
        <stp>XS0969570687 Corp</stp>
        <stp>cpn typ</stp>
        <stp>[AutoPrice 28.xlsm]front!R801C5</stp>
        <tr r="E801" s="1"/>
      </tp>
      <tp t="s">
        <v>03/10/2017</v>
        <stp/>
        <stp>##V3_BDPV12</stp>
        <stp>XS0838847381 Corp</stp>
        <stp>maturity</stp>
        <stp>[AutoPrice 28.xlsm]front!R802C6</stp>
        <tr r="F802" s="1"/>
      </tp>
      <tp t="s">
        <v>CALLABLE</v>
        <stp/>
        <stp>##V3_BDPV12</stp>
        <stp>XS0981442931 Corp</stp>
        <stp>mty_typ</stp>
        <stp>[AutoPrice 28.xlsm]front!R945C6</stp>
        <tr r="F945" s="1"/>
      </tp>
      <tp t="s">
        <v>10/09/2025</v>
        <stp/>
        <stp>##V3_BDPV12</stp>
        <stp>XS0969572204 Corp</stp>
        <stp>maturity</stp>
        <stp>[AutoPrice 28.xlsm]front!R335C6</stp>
        <tr r="F335" s="1"/>
      </tp>
      <tp t="s">
        <v>AT MATURITY</v>
        <stp/>
        <stp>##V3_BDPV12</stp>
        <stp>XS0794224369 Corp</stp>
        <stp>mty_typ</stp>
        <stp>[AutoPrice 28.xlsm]front!R466C6</stp>
        <tr r="F466" s="1"/>
      </tp>
      <tp t="s">
        <v>FIXED</v>
        <stp/>
        <stp>##V3_BDPV12</stp>
        <stp>FR0011001098 Corp</stp>
        <stp>cpn typ</stp>
        <stp>[AutoPrice 28.xlsm]front!R245C5</stp>
        <tr r="E245" s="1"/>
      </tp>
      <tp t="s">
        <v>08/04/2020</v>
        <stp/>
        <stp>##V3_BDPV12</stp>
        <stp>XS0911405784 Corp</stp>
        <stp>maturity</stp>
        <stp>[AutoPrice 28.xlsm]front!R952C6</stp>
        <tr r="F952" s="1"/>
      </tp>
      <tp t="s">
        <v>AT MATURITY</v>
        <stp/>
        <stp>##V3_BDPV12</stp>
        <stp>XS0576107519 Corp</stp>
        <stp>mty_typ</stp>
        <stp>[AutoPrice 28.xlsm]front!R882C6</stp>
        <tr r="F882" s="1"/>
      </tp>
      <tp t="s">
        <v>AT MATURITY</v>
        <stp/>
        <stp>##V3_BDPV12</stp>
        <stp>XS0547796077 Corp</stp>
        <stp>mty_typ</stp>
        <stp>[AutoPrice 28.xlsm]front!R222C6</stp>
        <tr r="F222" s="1"/>
      </tp>
      <tp t="s">
        <v>AT MATURITY</v>
        <stp/>
        <stp>##V3_BDPV12</stp>
        <stp>XS0729046218 Corp</stp>
        <stp>mty_typ</stp>
        <stp>[AutoPrice 28.xlsm]front!R773C6</stp>
        <tr r="F773" s="1"/>
      </tp>
      <tp t="s">
        <v>10/08/2021</v>
        <stp/>
        <stp>##V3_BDPV12</stp>
        <stp>XS0412842857 Corp</stp>
        <stp>maturity</stp>
        <stp>[AutoPrice 28.xlsm]front!R318C6</stp>
        <tr r="F318" s="1"/>
      </tp>
      <tp t="s">
        <v>VARIABLE</v>
        <stp/>
        <stp>##V3_BDPV12</stp>
        <stp>XS0901578681 Corp</stp>
        <stp>cpn typ</stp>
        <stp>[AutoPrice 28.xlsm]front!R141C5</stp>
        <tr r="E141" s="1"/>
      </tp>
      <tp t="s">
        <v>AT MATURITY</v>
        <stp/>
        <stp>##V3_BDPV12</stp>
        <stp>US928670AK49 Corp</stp>
        <stp>mty_typ</stp>
        <stp>[AutoPrice 28.xlsm]front!R888C6</stp>
        <tr r="F888" s="1"/>
      </tp>
      <tp t="s">
        <v>27/02/2026</v>
        <stp/>
        <stp>##V3_BDPV12</stp>
        <stp>XS1040506898 Corp</stp>
        <stp>maturity</stp>
        <stp>[AutoPrice 28.xlsm]front!R227C6</stp>
        <tr r="F227" s="1"/>
      </tp>
      <tp t="s">
        <v>AT MATURITY</v>
        <stp/>
        <stp>##V3_BDPV12</stp>
        <stp>XS0823975585 Corp</stp>
        <stp>mty_typ</stp>
        <stp>[AutoPrice 28.xlsm]front!R903C6</stp>
        <tr r="F903" s="1"/>
      </tp>
      <tp t="s">
        <v>FIXED</v>
        <stp/>
        <stp>##V3_BDPV12</stp>
        <stp>XS0972165681 Corp</stp>
        <stp>cpn typ</stp>
        <stp>[AutoPrice 28.xlsm]front!R225C5</stp>
        <tr r="E225" s="1"/>
      </tp>
      <tp>
        <v>7.8720790686048758E-2</v>
        <stp/>
        <stp>##V3_BDPV12</stp>
        <stp>USG0446NAF18 @bval  Corp</stp>
        <stp>risk_mid</stp>
        <stp>[AutoPrice 28.xlsm]front!R907C36</stp>
        <tr r="AJ907" s="1"/>
      </tp>
      <tp t="s">
        <v>AT MATURITY</v>
        <stp/>
        <stp>##V3_BDPV12</stp>
        <stp>XS0275636438 Corp</stp>
        <stp>mty_typ</stp>
        <stp>[AutoPrice 28.xlsm]front!R457C6</stp>
        <tr r="F457" s="1"/>
      </tp>
      <tp t="s">
        <v>09/03/2018</v>
        <stp/>
        <stp>##V3_BDPV12</stp>
        <stp>XS0604641034 Corp</stp>
        <stp>maturity</stp>
        <stp>[AutoPrice 28.xlsm]front!R779C6</stp>
        <tr r="F779" s="1"/>
      </tp>
      <tp t="s">
        <v>17/01/2024</v>
        <stp/>
        <stp>##V3_BDPV12</stp>
        <stp>XS0982019126 Corp</stp>
        <stp>maturity</stp>
        <stp>[AutoPrice 28.xlsm]front!R321C6</stp>
        <tr r="F321" s="1"/>
      </tp>
      <tp t="s">
        <v>AT MATURITY</v>
        <stp/>
        <stp>##V3_BDPV12</stp>
        <stp>XS0456451938 Corp</stp>
        <stp>mty_typ</stp>
        <stp>[AutoPrice 28.xlsm]front!R205C6</stp>
        <tr r="F205" s="1"/>
      </tp>
      <tp t="s">
        <v>17/10/2016</v>
        <stp/>
        <stp>##V3_BDPV12</stp>
        <stp>XS0844535442 Corp</stp>
        <stp>maturity</stp>
        <stp>[AutoPrice 28.xlsm]front!R536C6</stp>
        <tr r="F536" s="1"/>
      </tp>
      <tp t="s">
        <v>FIXED</v>
        <stp/>
        <stp>##V3_BDPV12</stp>
        <stp>FR0011585215 Corp</stp>
        <stp>cpn typ</stp>
        <stp>[AutoPrice 28.xlsm]front!R328C5</stp>
        <tr r="E328" s="1"/>
      </tp>
      <tp t="s">
        <v>AT MATURITY</v>
        <stp/>
        <stp>##V3_BDPV12</stp>
        <stp>XS0677389347 Corp</stp>
        <stp>mty_typ</stp>
        <stp>[AutoPrice 28.xlsm]front!R635C6</stp>
        <tr r="F635" s="1"/>
      </tp>
      <tp t="s">
        <v>FIXED</v>
        <stp/>
        <stp>##V3_BDPV12</stp>
        <stp>XS0816704125 Corp</stp>
        <stp>cpn typ</stp>
        <stp>[AutoPrice 28.xlsm]front!R549C5</stp>
        <tr r="E549" s="1"/>
      </tp>
      <tp t="s">
        <v>FIXED</v>
        <stp/>
        <stp>##V3_BDPV12</stp>
        <stp>XS0529414319 Corp</stp>
        <stp>cpn typ</stp>
        <stp>[AutoPrice 28.xlsm]front!R429C5</stp>
        <tr r="E429" s="1"/>
      </tp>
      <tp t="s">
        <v>AT MATURITY</v>
        <stp/>
        <stp>##V3_BDPV12</stp>
        <stp>FR0011182641 Corp</stp>
        <stp>mty_typ</stp>
        <stp>[AutoPrice 28.xlsm]front!R247C6</stp>
        <tr r="F247" s="1"/>
      </tp>
      <tp t="s">
        <v>FIXED</v>
        <stp/>
        <stp>##V3_BDPV12</stp>
        <stp>XS1001749289 Corp</stp>
        <stp>cpn typ</stp>
        <stp>[AutoPrice 28.xlsm]front!R642C5</stp>
        <tr r="E642" s="1"/>
      </tp>
      <tp t="s">
        <v>AT MATURITY</v>
        <stp/>
        <stp>##V3_BDPV12</stp>
        <stp>BE6258027729 Corp</stp>
        <stp>mty_typ</stp>
        <stp>[AutoPrice 28.xlsm]front!R376C6</stp>
        <tr r="F376" s="1"/>
      </tp>
      <tp t="s">
        <v>DAIGR</v>
        <stp/>
        <stp>##V3_BDPV12</stp>
        <stp>DE000A1R0683 Corp</stp>
        <stp>ticker</stp>
        <stp>[AutoPrice 28.xlsm]front!R784C4</stp>
        <tr r="D784" s="1"/>
      </tp>
      <tp t="s">
        <v>FIXED</v>
        <stp/>
        <stp>##V3_BDPV12</stp>
        <stp>FR0010850719 Corp</stp>
        <stp>cpn typ</stp>
        <stp>[AutoPrice 28.xlsm]front!R445C5</stp>
        <tr r="E445" s="1"/>
      </tp>
      <tp t="s">
        <v>CALLABLE</v>
        <stp/>
        <stp>##V3_BDPV12</stp>
        <stp>XS0764278528 Corp</stp>
        <stp>mty_typ</stp>
        <stp>[AutoPrice 28.xlsm]front!R132C6</stp>
        <tr r="F132" s="1"/>
      </tp>
      <tp t="s">
        <v>29/01/2018</v>
        <stp/>
        <stp>##V3_BDPV12</stp>
        <stp>XS0653885961 Corp</stp>
        <stp>maturity</stp>
        <stp>[AutoPrice 28.xlsm]front!R770C6</stp>
        <tr r="F770" s="1"/>
      </tp>
      <tp t="s">
        <v>AT MATURITY</v>
        <stp/>
        <stp>##V3_BDPV12</stp>
        <stp>XS0996772876 Corp</stp>
        <stp>mty_typ</stp>
        <stp>[AutoPrice 28.xlsm]front!R172C6</stp>
        <tr r="F172" s="1"/>
      </tp>
      <tp t="s">
        <v>AT MATURITY</v>
        <stp/>
        <stp>##V3_BDPV12</stp>
        <stp>BE6243181672 Corp</stp>
        <stp>mty_typ</stp>
        <stp>[AutoPrice 28.xlsm]front!R372C6</stp>
        <tr r="F372" s="1"/>
      </tp>
      <tp t="s">
        <v>28/01/2033</v>
        <stp/>
        <stp>##V3_BDPV12</stp>
        <stp>FR0000471930 Corp</stp>
        <stp>maturity</stp>
        <stp>[AutoPrice 28.xlsm]front!R658C6</stp>
        <tr r="F658" s="1"/>
      </tp>
      <tp t="s">
        <v>02/04/2021</v>
        <stp/>
        <stp>##V3_BDPV12</stp>
        <stp>FR0011801596 Corp</stp>
        <stp>maturity</stp>
        <stp>[AutoPrice 28.xlsm]front!R569C6</stp>
        <tr r="F569" s="1"/>
      </tp>
      <tp t="s">
        <v>31/03/2026</v>
        <stp/>
        <stp>##V3_BDPV12</stp>
        <stp>BE6265142099 Corp</stp>
        <stp>maturity</stp>
        <stp>[AutoPrice 28.xlsm]front!R380C6</stp>
        <tr r="F380" s="1"/>
      </tp>
      <tp t="s">
        <v>27/10/2016</v>
        <stp/>
        <stp>##V3_BDPV12</stp>
        <stp>FR0010814459 Corp</stp>
        <stp>maturity</stp>
        <stp>[AutoPrice 28.xlsm]front!R387C6</stp>
        <tr r="F387" s="1"/>
      </tp>
      <tp t="s">
        <v>04/11/2019</v>
        <stp/>
        <stp>##V3_BDPV12</stp>
        <stp>FR0011485051 Corp</stp>
        <stp>maturity</stp>
        <stp>[AutoPrice 28.xlsm]front!R526C6</stp>
        <tr r="F526" s="1"/>
      </tp>
      <tp t="s">
        <v>15/01/2015</v>
        <stp/>
        <stp>##V3_BDPV12</stp>
        <stp>FR0010766329 Corp</stp>
        <stp>maturity</stp>
        <stp>[AutoPrice 28.xlsm]front!R570C6</stp>
        <tr r="F570" s="1"/>
      </tp>
      <tp t="s">
        <v>30/11/2018</v>
        <stp/>
        <stp>##V3_BDPV12</stp>
        <stp>FR0011157742 Corp</stp>
        <stp>maturity</stp>
        <stp>[AutoPrice 28.xlsm]front!R738C6</stp>
        <tr r="F738" s="1"/>
      </tp>
      <tp t="s">
        <v>18/01/2019</v>
        <stp/>
        <stp>##V3_BDPV12</stp>
        <stp>FR0011567940 Corp</stp>
        <stp>maturity</stp>
        <stp>[AutoPrice 28.xlsm]front!R839C6</stp>
        <tr r="F839" s="1"/>
      </tp>
      <tp t="s">
        <v>24/09/2020</v>
        <stp/>
        <stp>##V3_BDPV12</stp>
        <stp>BE6258027729 Corp</stp>
        <stp>maturity</stp>
        <stp>[AutoPrice 28.xlsm]front!R376C6</stp>
        <tr r="F376" s="1"/>
      </tp>
      <tp t="s">
        <v>22/06/2020</v>
        <stp/>
        <stp>##V3_BDPV12</stp>
        <stp>FR0011798115 Corp</stp>
        <stp>maturity</stp>
        <stp>[AutoPrice 28.xlsm]front!R573C6</stp>
        <tr r="F573" s="1"/>
      </tp>
      <tp t="s">
        <v>08/04/2015</v>
        <stp/>
        <stp>##V3_BDPV12</stp>
        <stp>FR0010878991 Corp</stp>
        <stp>maturity</stp>
        <stp>[AutoPrice 28.xlsm]front!R509C6</stp>
        <tr r="F509" s="1"/>
      </tp>
    </main>
    <main first="connect.rtdsub">
      <tp t="s">
        <v>ABIBB 2 16 Dec 2</v>
        <stp/>
        <stp>EBOND_LDN|15489731</stp>
        <stp>DSPLY_NAME</stp>
        <stp>RMDS</stp>
        <stp/>
        <stp/>
        <tr r="AQ375" s="1"/>
      </tp>
      <tp t="s">
        <v>DPWGR 2.95 27 Ju</v>
        <stp/>
        <stp>EBOND_LDN|14498020</stp>
        <stp>DSPLY_NAME</stp>
        <stp>RMDS</stp>
        <stp/>
        <stp/>
        <tr r="AQ481" s="1"/>
      </tp>
    </main>
    <main first="bloomberg.rtd">
      <tp t="s">
        <v>07:01:37</v>
        <stp/>
        <stp>##V3_BDPV12</stp>
        <stp>BE0002432079 @bgn Corp</stp>
        <stp>LAST_UPDATE</stp>
        <stp>[AutoPrice 28.xlsm]front!R259C15</stp>
        <tr r="O259" s="1"/>
      </tp>
      <tp t="s">
        <v>07:01:27</v>
        <stp/>
        <stp>##V3_BDPV12</stp>
        <stp>BE0002442177 @bgn Corp</stp>
        <stp>LAST_UPDATE</stp>
        <stp>[AutoPrice 28.xlsm]front!R217C15</stp>
        <tr r="O217" s="1"/>
      </tp>
      <tp>
        <v>101.02500000000001</v>
        <stp/>
        <stp>##V3_BDPV12</stp>
        <stp>DE000A1R0683 @CBKG Corp</stp>
        <stp>bid</stp>
        <stp>[AutoPrice 28.xlsm]front!R784C12</stp>
        <tr r="L784" s="1"/>
      </tp>
      <tp>
        <v>104.914</v>
        <stp/>
        <stp>##V3_BDPV12</stp>
        <stp>DE000A1R0691 @CBKG Corp</stp>
        <stp>bid</stp>
        <stp>[AutoPrice 28.xlsm]front!R796C12</stp>
        <tr r="L796" s="1"/>
      </tp>
      <tp t="s">
        <v>07:01:27</v>
        <stp/>
        <stp>##V3_BDPV12</stp>
        <stp>BE6000782712 @bgn Corp</stp>
        <stp>LAST_UPDATE</stp>
        <stp>[AutoPrice 28.xlsm]front!R374C15</stp>
        <tr r="O374" s="1"/>
      </tp>
      <tp t="s">
        <v>#N/A Real Time</v>
        <stp/>
        <stp>##V3_BDPV12</stp>
        <stp>US345397VR12 @CBKG Corp</stp>
        <stp>bid</stp>
        <stp>[AutoPrice 28.xlsm]front!R805C12</stp>
        <tr r="L805" s="1"/>
      </tp>
    </main>
    <main first="connect.rtdsub">
      <tp t="s">
        <v>HEIGR 4 08 Mar 2</v>
        <stp/>
        <stp>EBOND_LDN|13513238</stp>
        <stp>DSPLY_NAME</stp>
        <stp>RMDS</stp>
        <stp/>
        <stp/>
        <tr r="AQ966" s="1"/>
      </tp>
      <tp t="s">
        <v>FNCIM 4 3/8 05 D</v>
        <stp/>
        <stp>EBOND_LDN|16203419</stp>
        <stp>DSPLY_NAME</stp>
        <stp>RMDS</stp>
        <stp/>
        <stp/>
        <tr r="AQ1084" s="1"/>
      </tp>
      <tp t="s">
        <v>OMVAV 3 1/2 27 S</v>
        <stp/>
        <stp>EBOND_LDN|15503259</stp>
        <stp>DSPLY_NAME</stp>
        <stp>RMDS</stp>
        <stp/>
        <stp/>
        <tr r="AQ306" s="1"/>
      </tp>
      <tp t="s">
        <v>BMW 2 1/8 13 Jan</v>
        <stp/>
        <stp>EBOND_LDN|12702259</stp>
        <stp>DSPLY_NAME</stp>
        <stp>RMDS</stp>
        <stp/>
        <stp/>
        <tr r="AQ758" s="1"/>
      </tp>
      <tp t="s">
        <v>ABESM 4 3/4 25 O</v>
        <stp/>
        <stp>EBOND_LDN|15812138</stp>
        <stp>DSPLY_NAME</stp>
        <stp>RMDS</stp>
        <stp/>
        <stp/>
        <tr r="AQ1035" s="1"/>
      </tp>
      <tp t="s">
        <v xml:space="preserve">GE 1 1/4 15 Oct </v>
        <stp/>
        <stp>EBOND_LDN|15485561</stp>
        <stp>DSPLY_NAME</stp>
        <stp>RMDS</stp>
        <stp/>
        <stp/>
        <tr r="AQ15" s="1"/>
      </tp>
      <tp t="s">
        <v>SRGIM 2 13 Nov 2</v>
        <stp/>
        <stp>EBOND_LDN|15985371</stp>
        <stp>DSPLY_NAME</stp>
        <stp>RMDS</stp>
        <stp/>
        <stp/>
        <tr r="AQ1211" s="1"/>
      </tp>
      <tp t="s">
        <v>GWOCN 2 1/2 18 A</v>
        <stp/>
        <stp>EBOND_LDN|17585011</stp>
        <stp>DSPLY_NAME</stp>
        <stp>RMDS</stp>
        <stp/>
        <stp/>
        <tr r="AQ66" s="1"/>
      </tp>
      <tp t="s">
        <v>LINGR 1 3/4 11 J</v>
        <stp/>
        <stp>EBOND_LDN|14314548</stp>
        <stp>DSPLY_NAME</stp>
        <stp>RMDS</stp>
        <stp/>
        <stp/>
        <tr r="AQ993" s="1"/>
      </tp>
      <tp t="s">
        <v>IMTLN 3 3/8 26 F</v>
        <stp/>
        <stp>EBOND_LDN|21117068</stp>
        <stp>DSPLY_NAME</stp>
        <stp>RMDS</stp>
        <stp/>
        <stp/>
        <tr r="AQ506" s="1"/>
      </tp>
      <tp t="s">
        <v>BPLN 2.177 28 Se</v>
        <stp/>
        <stp>EBOND_LDN|21117058</stp>
        <stp>DSPLY_NAME</stp>
        <stp>RMDS</stp>
        <stp/>
        <stp/>
        <tr r="AQ226" s="1"/>
      </tp>
      <tp t="s">
        <v>FMEGR 6 1/2 15 S</v>
        <stp/>
        <stp>EBOND_LDN|11684311</stp>
        <stp>DSPLY_NAME</stp>
        <stp>RMDS</stp>
        <stp/>
        <stp/>
        <tr r="AQ174" s="1"/>
      </tp>
      <tp t="s">
        <v>CNPFP 6 7/8 29 J</v>
        <stp/>
        <stp>EBOND_LDN|18587161</stp>
        <stp>DSPLY_NAME</stp>
        <stp>RMDS</stp>
        <stp/>
        <stp/>
        <tr r="AQ116" s="1"/>
      </tp>
      <tp t="s">
        <v>ERFFP 3 1/8 26 N</v>
        <stp/>
        <stp>EBOND_LDN|20094980</stp>
        <stp>DSPLY_NAME</stp>
        <stp>RMDS</stp>
        <stp/>
        <stp/>
        <tr r="AQ172" s="1"/>
      </tp>
      <tp t="s">
        <v xml:space="preserve">BACARD 2 3/4 03 </v>
        <stp/>
        <stp>EBOND_LDN|18317568</stp>
        <stp>DSPLY_NAME</stp>
        <stp>RMDS</stp>
        <stp/>
        <stp/>
        <tr r="AQ402" s="1"/>
      </tp>
      <tp t="s">
        <v>VLVY 2 3/8 26 No</v>
        <stp/>
        <stp>EBOND_LDN|16107909</stp>
        <stp>DSPLY_NAME</stp>
        <stp>RMDS</stp>
        <stp/>
        <stp/>
        <tr r="AQ878" s="1"/>
      </tp>
      <tp t="s">
        <v>ACFP 2 5/8 05 Fe</v>
        <stp/>
        <stp>EBOND_LDN|21084161</stp>
        <stp>DSPLY_NAME</stp>
        <stp>RMDS</stp>
        <stp/>
        <stp/>
        <tr r="AQ384" s="1"/>
      </tp>
      <tp t="s">
        <v>PEP 2 5/8 28 Apr</v>
        <stp/>
        <stp>EBOND_LDN|21214608</stp>
        <stp>DSPLY_NAME</stp>
        <stp>RMDS</stp>
        <stp/>
        <stp/>
        <tr r="AQ545" s="1"/>
      </tp>
    </main>
    <main first="bloomberg.rtd">
      <tp t="s">
        <v>07:01:26</v>
        <stp/>
        <stp>##V3_BDPV12</stp>
        <stp>BE6258027729 @bgn Corp</stp>
        <stp>LAST_UPDATE</stp>
        <stp>[AutoPrice 28.xlsm]front!R376C15</stp>
        <tr r="O376" s="1"/>
      </tp>
    </main>
    <main first="connect.rtdsub">
      <tp t="s">
        <v>SANFP 1 7/8 04 S</v>
        <stp/>
        <stp>EBOND_LDN|19096180</stp>
        <stp>DSPLY_NAME</stp>
        <stp>RMDS</stp>
        <stp/>
        <stp/>
        <tr r="AQ209" s="1"/>
      </tp>
    </main>
    <main first="bloomberg.rtd">
      <tp t="s">
        <v>07:01:26</v>
        <stp/>
        <stp>##V3_BDPV12</stp>
        <stp>FR0011527241 @bgn Corp</stp>
        <stp>LAST_UPDATE</stp>
        <stp>[AutoPrice 28.xlsm]front!R419C15</stp>
        <tr r="O419" s="1"/>
      </tp>
      <tp t="s">
        <v>07:01:26</v>
        <stp/>
        <stp>##V3_BDPV12</stp>
        <stp>FR0010817452 @bgn Corp</stp>
        <stp>LAST_UPDATE</stp>
        <stp>[AutoPrice 28.xlsm]front!R230C15</stp>
        <tr r="O230" s="1"/>
      </tp>
      <tp t="s">
        <v>07:01:39</v>
        <stp/>
        <stp>##V3_BDPV12</stp>
        <stp>FR0011637586 @bgn Corp</stp>
        <stp>LAST_UPDATE</stp>
        <stp>[AutoPrice 28.xlsm]front!R246C15</stp>
        <tr r="O246" s="1"/>
      </tp>
      <tp t="s">
        <v>07:01:39</v>
        <stp/>
        <stp>##V3_BDPV12</stp>
        <stp>FR0010967216 @bgn Corp</stp>
        <stp>LAST_UPDATE</stp>
        <stp>[AutoPrice 28.xlsm]front!R417C15</stp>
        <tr r="O417" s="1"/>
      </tp>
      <tp t="s">
        <v>07:01:39</v>
        <stp/>
        <stp>##V3_BDPV12</stp>
        <stp>FR0011437367 @bgn Corp</stp>
        <stp>LAST_UPDATE</stp>
        <stp>[AutoPrice 28.xlsm]front!R415C15</stp>
        <tr r="O415" s="1"/>
      </tp>
      <tp>
        <v>2.875</v>
        <stp/>
        <stp>##V3_BDPV12</stp>
        <stp>XS0553035840 Corp</stp>
        <stp>cpn</stp>
        <stp>[AutoPrice 28.xlsm]front!R10C5</stp>
        <tr r="E10" s="1"/>
      </tp>
      <tp t="s">
        <v>07:01:39</v>
        <stp/>
        <stp>##V3_BDPV12</stp>
        <stp>FR0011157742 @bgn Corp</stp>
        <stp>LAST_UPDATE</stp>
        <stp>[AutoPrice 28.xlsm]front!R738C15</stp>
        <tr r="O738" s="1"/>
      </tp>
      <tp t="s">
        <v>07:01:39</v>
        <stp/>
        <stp>##V3_BDPV12</stp>
        <stp>FR0011147305 @bgn Corp</stp>
        <stp>LAST_UPDATE</stp>
        <stp>[AutoPrice 28.xlsm]front!R288C15</stp>
        <tr r="O288" s="1"/>
      </tp>
      <tp t="s">
        <v>07:01:35</v>
        <stp/>
        <stp>##V3_BDPV12</stp>
        <stp>FR0011567940 @bgn Corp</stp>
        <stp>LAST_UPDATE</stp>
        <stp>[AutoPrice 28.xlsm]front!R839C15</stp>
        <tr r="O839" s="1"/>
      </tp>
      <tp>
        <v>4.625</v>
        <stp/>
        <stp>##V3_BDPV12</stp>
        <stp>XS0288429532 Corp</stp>
        <stp>cpn</stp>
        <stp>[AutoPrice 28.xlsm]front!R36C5</stp>
        <tr r="E36" s="1"/>
      </tp>
      <tp t="s">
        <v>07:01:35</v>
        <stp/>
        <stp>##V3_BDPV12</stp>
        <stp>FR0010397927 @bgn Corp</stp>
        <stp>LAST_UPDATE</stp>
        <stp>[AutoPrice 28.xlsm]front!R363C15</stp>
        <tr r="O363" s="1"/>
      </tp>
      <tp t="s">
        <v>07:01:41</v>
        <stp/>
        <stp>##V3_BDPV12</stp>
        <stp>FR0010957282 @bgn Corp</stp>
        <stp>LAST_UPDATE</stp>
        <stp>[AutoPrice 28.xlsm]front!R836C15</stp>
        <tr r="O836" s="1"/>
      </tp>
      <tp t="s">
        <v>28/10/2014</v>
        <stp/>
        <stp>##V3_BDPV12</stp>
        <stp>XS0553035840 Corp</stp>
        <stp>maturity</stp>
        <stp>[AutoPrice 28.xlsm]front!R10C6</stp>
        <tr r="F10" s="1"/>
      </tp>
      <tp t="s">
        <v>25/04/2044</v>
        <stp/>
        <stp>##V3_BDPV12</stp>
        <stp>XS1061711575 Corp</stp>
        <stp>maturity</stp>
        <stp>[AutoPrice 28.xlsm]front!R85C6</stp>
        <tr r="F85" s="1"/>
      </tp>
      <tp t="s">
        <v>15/09/2067</v>
        <stp/>
        <stp>##V3_BDPV12</stp>
        <stp>XS0319639232 Corp</stp>
        <stp>maturity</stp>
        <stp>[AutoPrice 28.xlsm]front!R41C6</stp>
        <tr r="F41" s="1"/>
      </tp>
      <tp t="s">
        <v>15/09/2067</v>
        <stp/>
        <stp>##V3_BDPV12</stp>
        <stp>XS0491211644 Corp</stp>
        <stp>maturity</stp>
        <stp>[AutoPrice 28.xlsm]front!R42C6</stp>
        <tr r="F42" s="1"/>
      </tp>
      <tp t="s">
        <v>17/05/2021</v>
        <stp/>
        <stp>##V3_BDPV12</stp>
        <stp>XS0254356057 Corp</stp>
        <stp>maturity</stp>
        <stp>[AutoPrice 28.xlsm]front!R32C6</stp>
        <tr r="F32" s="1"/>
      </tp>
      <tp t="s">
        <v>27/02/2017</v>
        <stp/>
        <stp>##V3_BDPV12</stp>
        <stp>XS0747897493 Corp</stp>
        <stp>maturity</stp>
        <stp>[AutoPrice 28.xlsm]front!R75C6</stp>
        <tr r="F75" s="1"/>
      </tp>
      <tp t="s">
        <v>ALVGR</v>
        <stp/>
        <stp>##V3_BDPV12</stp>
        <stp>DE000A1RE1Q3 Corp</stp>
        <stp>ticker</stp>
        <stp>[AutoPrice 28.xlsm]front!R88C4</stp>
        <tr r="D88" s="1"/>
      </tp>
    </main>
    <main first="connect.rtdsub">
      <tp t="s">
        <v>6006472=EXT</v>
        <stp/>
        <stp>DDS_BONDS|6006472=EXT</stp>
        <stp>3</stp>
        <stp>RMDS</stp>
        <stp/>
        <stp/>
        <tr r="AI138" s="1"/>
      </tp>
      <tp t="s">
        <v>8524521=EXT</v>
        <stp/>
        <stp>DDS_BONDS|8524521=EXT</stp>
        <stp>3</stp>
        <stp>RMDS</stp>
        <stp/>
        <stp/>
        <tr r="AI30" s="1"/>
      </tp>
      <tp t="s">
        <v>8266055=EXT</v>
        <stp/>
        <stp>DDS_BONDS|8266055=EXT</stp>
        <stp>3</stp>
        <stp>RMDS</stp>
        <stp/>
        <stp/>
        <tr r="AI601" s="1"/>
      </tp>
      <tp t="s">
        <v>7662515=EXT</v>
        <stp/>
        <stp>DDS_BONDS|7662515=EXT</stp>
        <stp>3</stp>
        <stp>RMDS</stp>
        <stp/>
        <stp/>
        <tr r="AI263" s="1"/>
      </tp>
      <tp t="s">
        <v>9522021=EXT</v>
        <stp/>
        <stp>DDS_BONDS|9522021=EXT</stp>
        <stp>3</stp>
        <stp>RMDS</stp>
        <stp/>
        <stp/>
        <tr r="AI438" s="1"/>
      </tp>
      <tp t="s">
        <v>6172964=EXT</v>
        <stp/>
        <stp>DDS_BONDS|6172964=EXT</stp>
        <stp>3</stp>
        <stp>RMDS</stp>
        <stp/>
        <stp/>
        <tr r="AI743" s="1"/>
      </tp>
      <tp t="s">
        <v>9674517=EXT</v>
        <stp/>
        <stp>DDS_BONDS|9674517=EXT</stp>
        <stp>3</stp>
        <stp>RMDS</stp>
        <stp/>
        <stp/>
        <tr r="AI251" s="1"/>
      </tp>
      <tp t="s">
        <v>9237953=EXT</v>
        <stp/>
        <stp>DDS_BONDS|9237953=EXT</stp>
        <stp>3</stp>
        <stp>RMDS</stp>
        <stp/>
        <stp/>
        <tr r="AI327" s="1"/>
      </tp>
      <tp t="s">
        <v>8352945=EXT</v>
        <stp/>
        <stp>DDS_BONDS|8352945=EXT</stp>
        <stp>3</stp>
        <stp>RMDS</stp>
        <stp/>
        <stp/>
        <tr r="AI826" s="1"/>
      </tp>
    </main>
    <main first="bloomberg.rtd">
      <tp>
        <v>107.07599999999999</v>
        <stp/>
        <stp>##V3_BDPV12</stp>
        <stp>DE000A0T06N0 @CBKG Corp</stp>
        <stp>bid</stp>
        <stp>[AutoPrice 28.xlsm]front!R783C12</stp>
        <tr r="L783" s="1"/>
      </tp>
    </main>
    <main first="connect.rtdsub">
      <tp t="s">
        <v>5466937=EXT</v>
        <stp/>
        <stp>DDS_BONDS|5466937=EXT</stp>
        <stp>3</stp>
        <stp>RMDS</stp>
        <stp/>
        <stp/>
        <tr r="AI363" s="1"/>
      </tp>
      <tp t="s">
        <v>8003271=EXT</v>
        <stp/>
        <stp>DDS_BONDS|8003271=EXT</stp>
        <stp>3</stp>
        <stp>RMDS</stp>
        <stp/>
        <stp/>
        <tr r="AI334" s="1"/>
      </tp>
      <tp t="s">
        <v>4665310=EXT</v>
        <stp/>
        <stp>DDS_BONDS|4665310=EXT</stp>
        <stp>3</stp>
        <stp>RMDS</stp>
        <stp/>
        <stp/>
        <tr r="AI1184" s="1"/>
      </tp>
      <tp t="s">
        <v>6207956=EXT</v>
        <stp/>
        <stp>DDS_BONDS|6207956=EXT</stp>
        <stp>3</stp>
        <stp>RMDS</stp>
        <stp/>
        <stp/>
        <tr r="AI983" s="1"/>
      </tp>
      <tp t="s">
        <v>7367141=EXT</v>
        <stp/>
        <stp>DDS_BONDS|7367141=EXT</stp>
        <stp>3</stp>
        <stp>RMDS</stp>
        <stp/>
        <stp/>
        <tr r="AI27" s="1"/>
      </tp>
      <tp t="s">
        <v>7053672=EXT</v>
        <stp/>
        <stp>DDS_BONDS|7053672=EXT</stp>
        <stp>3</stp>
        <stp>RMDS</stp>
        <stp/>
        <stp/>
        <tr r="AI100" s="1"/>
      </tp>
      <tp t="s">
        <v>8538327=EXT</v>
        <stp/>
        <stp>DDS_BONDS|8538327=EXT</stp>
        <stp>3</stp>
        <stp>RMDS</stp>
        <stp/>
        <stp/>
        <tr r="AI685" s="1"/>
      </tp>
      <tp t="s">
        <v>9206254=EXT</v>
        <stp/>
        <stp>DDS_BONDS|9206254=EXT</stp>
        <stp>3</stp>
        <stp>RMDS</stp>
        <stp/>
        <stp/>
        <tr r="AI462" s="1"/>
      </tp>
      <tp t="s">
        <v>2322546=EXT</v>
        <stp/>
        <stp>DDS_BONDS|2322546=EXT</stp>
        <stp>3</stp>
        <stp>RMDS</stp>
        <stp/>
        <stp/>
        <tr r="AI1071" s="1"/>
      </tp>
      <tp t="s">
        <v>8324047=EXT</v>
        <stp/>
        <stp>DDS_BONDS|8324047=EXT</stp>
        <stp>3</stp>
        <stp>RMDS</stp>
        <stp/>
        <stp/>
        <tr r="AI319" s="1"/>
      </tp>
      <tp t="s">
        <v>2454830=EXT</v>
        <stp/>
        <stp>DDS_BONDS|2454830=EXT</stp>
        <stp>3</stp>
        <stp>RMDS</stp>
        <stp/>
        <stp/>
        <tr r="AI312" s="1"/>
      </tp>
      <tp t="s">
        <v>8255850=EXT</v>
        <stp/>
        <stp>DDS_BONDS|8255850=EXT</stp>
        <stp>3</stp>
        <stp>RMDS</stp>
        <stp/>
        <stp/>
        <tr r="AI194" s="1"/>
      </tp>
      <tp t="s">
        <v>2075672=EXT</v>
        <stp/>
        <stp>DDS_BONDS|2075672=EXT</stp>
        <stp>3</stp>
        <stp>RMDS</stp>
        <stp/>
        <stp/>
        <tr r="AI99" s="1"/>
      </tp>
      <tp t="s">
        <v>7376742=EXT</v>
        <stp/>
        <stp>DDS_BONDS|7376742=EXT</stp>
        <stp>3</stp>
        <stp>RMDS</stp>
        <stp/>
        <stp/>
        <tr r="AI783" s="1"/>
      </tp>
      <tp t="s">
        <v>2216754=EXT</v>
        <stp/>
        <stp>DDS_BONDS|2216754=EXT</stp>
        <stp>3</stp>
        <stp>RMDS</stp>
        <stp/>
        <stp/>
        <tr r="AI300" s="1"/>
      </tp>
      <tp t="s">
        <v>9727807=EXT</v>
        <stp/>
        <stp>DDS_BONDS|9727807=EXT</stp>
        <stp>3</stp>
        <stp>RMDS</stp>
        <stp/>
        <stp/>
        <tr r="AI653" s="1"/>
      </tp>
      <tp t="s">
        <v>3527927=EXT</v>
        <stp/>
        <stp>DDS_BONDS|3527927=EXT</stp>
        <stp>3</stp>
        <stp>RMDS</stp>
        <stp/>
        <stp/>
        <tr r="AI610" s="1"/>
      </tp>
      <tp t="s">
        <v>7157960=EXT</v>
        <stp/>
        <stp>DDS_BONDS|7157960=EXT</stp>
        <stp>3</stp>
        <stp>RMDS</stp>
        <stp/>
        <stp/>
        <tr r="AI602" s="1"/>
      </tp>
      <tp t="s">
        <v>8050770=EXT</v>
        <stp/>
        <stp>DDS_BONDS|8050770=EXT</stp>
        <stp>3</stp>
        <stp>RMDS</stp>
        <stp/>
        <stp/>
        <tr r="AI926" s="1"/>
      </tp>
      <tp t="s">
        <v>9639819=EXT</v>
        <stp/>
        <stp>DDS_BONDS|9639819=EXT</stp>
        <stp>3</stp>
        <stp>RMDS</stp>
        <stp/>
        <stp/>
        <tr r="AI467" s="1"/>
      </tp>
    </main>
    <main first="bloomberg.rtd">
      <tp>
        <v>105</v>
        <stp/>
        <stp>##V3_BDPV12</stp>
        <stp>USF48957AB45 @CBKG Corp</stp>
        <stp>ask</stp>
        <stp>[AutoPrice 28.xlsm]front!R863C13</stp>
        <tr r="M863" s="1"/>
      </tp>
    </main>
    <main first="connect.rtdsub">
      <tp t="s">
        <v>8511528=EXT</v>
        <stp/>
        <stp>DDS_BONDS|8511528=EXT</stp>
        <stp>3</stp>
        <stp>RMDS</stp>
        <stp/>
        <stp/>
        <tr r="AI233" s="1"/>
      </tp>
      <tp t="s">
        <v>4469638=EXT</v>
        <stp/>
        <stp>DDS_BONDS|4469638=EXT</stp>
        <stp>3</stp>
        <stp>RMDS</stp>
        <stp/>
        <stp/>
        <tr r="AI501" s="1"/>
      </tp>
      <tp t="s">
        <v>8494037=EXT</v>
        <stp/>
        <stp>DDS_BONDS|8494037=EXT</stp>
        <stp>3</stp>
        <stp>RMDS</stp>
        <stp/>
        <stp/>
        <tr r="AI756" s="1"/>
      </tp>
      <tp t="s">
        <v>9674519=EXT</v>
        <stp/>
        <stp>DDS_BONDS|9674519=EXT</stp>
        <stp>3</stp>
        <stp>RMDS</stp>
        <stp/>
        <stp/>
        <tr r="AI255" s="1"/>
      </tp>
      <tp t="s">
        <v>8796607=EXT</v>
        <stp/>
        <stp>DDS_BONDS|8796607=EXT</stp>
        <stp>3</stp>
        <stp>RMDS</stp>
        <stp/>
        <stp/>
        <tr r="AI767" s="1"/>
      </tp>
      <tp t="s">
        <v>3671719=EXT</v>
        <stp/>
        <stp>DDS_BONDS|3671719=EXT</stp>
        <stp>3</stp>
        <stp>RMDS</stp>
        <stp/>
        <stp/>
        <tr r="AI988" s="1"/>
      </tp>
      <tp t="s">
        <v>8180367=EXT</v>
        <stp/>
        <stp>DDS_BONDS|8180367=EXT</stp>
        <stp>3</stp>
        <stp>RMDS</stp>
        <stp/>
        <stp/>
        <tr r="AI309" s="1"/>
      </tp>
      <tp t="s">
        <v>8181867=EXT</v>
        <stp/>
        <stp>DDS_BONDS|8181867=EXT</stp>
        <stp>3</stp>
        <stp>RMDS</stp>
        <stp/>
        <stp/>
        <tr r="AI341" s="1"/>
      </tp>
      <tp t="s">
        <v>9490935=EXT</v>
        <stp/>
        <stp>DDS_BONDS|9490935=EXT</stp>
        <stp>3</stp>
        <stp>RMDS</stp>
        <stp/>
        <stp/>
        <tr r="AI1055" s="1"/>
      </tp>
      <tp t="s">
        <v>8559628=EXT</v>
        <stp/>
        <stp>DDS_BONDS|8559628=EXT</stp>
        <stp>3</stp>
        <stp>RMDS</stp>
        <stp/>
        <stp/>
        <tr r="AI208" s="1"/>
      </tp>
      <tp t="s">
        <v>9591724=EXT</v>
        <stp/>
        <stp>DDS_BONDS|9591724=EXT</stp>
        <stp>3</stp>
        <stp>RMDS</stp>
        <stp/>
        <stp/>
        <tr r="AI1097" s="1"/>
      </tp>
      <tp t="s">
        <v>6282855=EXT</v>
        <stp/>
        <stp>DDS_BONDS|6282855=EXT</stp>
        <stp>3</stp>
        <stp>RMDS</stp>
        <stp/>
        <stp/>
        <tr r="AI920" s="1"/>
      </tp>
    </main>
    <main first="bloomberg.rtd">
      <tp t="s">
        <v>15/04/2021</v>
        <stp/>
        <stp>##V3_BDPV12</stp>
        <stp>DE000A11QFA7 Corp</stp>
        <stp>maturity</stp>
        <stp>[AutoPrice 28.xlsm]front!R659C6</stp>
        <tr r="F659" s="1"/>
      </tp>
      <tp t="s">
        <v>12/08/2020</v>
        <stp/>
        <stp>##V3_BDPV12</stp>
        <stp>USN93695BL23 Corp</stp>
        <stp>maturity</stp>
        <stp>[AutoPrice 28.xlsm]front!R900C6</stp>
        <tr r="F900" s="1"/>
      </tp>
      <tp t="s">
        <v>AT MATURITY</v>
        <stp/>
        <stp>##V3_BDPV12</stp>
        <stp>DE000A0DLU69 Corp</stp>
        <stp>mty_typ</stp>
        <stp>[AutoPrice 28.xlsm]front!R274C6</stp>
        <tr r="F274" s="1"/>
      </tp>
      <tp t="s">
        <v>AT MATURITY</v>
        <stp/>
        <stp>##V3_BDPV12</stp>
        <stp>XS0541453147 Corp</stp>
        <stp>mty_typ</stp>
        <stp>[AutoPrice 28.xlsm]front!R655C6</stp>
        <tr r="F655" s="1"/>
      </tp>
      <tp t="s">
        <v>AT MATURITY</v>
        <stp/>
        <stp>##V3_BDPV12</stp>
        <stp>XS0412842857 Corp</stp>
        <stp>mty_typ</stp>
        <stp>[AutoPrice 28.xlsm]front!R318C6</stp>
        <tr r="F318" s="1"/>
      </tp>
      <tp t="s">
        <v>14/02/2033</v>
        <stp/>
        <stp>##V3_BDPV12</stp>
        <stp>XS0162869076 Corp</stp>
        <stp>maturity</stp>
        <stp>[AutoPrice 28.xlsm]front!R699C6</stp>
        <tr r="F699" s="1"/>
      </tp>
      <tp t="s">
        <v>AT MATURITY</v>
        <stp/>
        <stp>##V3_BDPV12</stp>
        <stp>XS0908570459 Corp</stp>
        <stp>mty_typ</stp>
        <stp>[AutoPrice 28.xlsm]front!R905C6</stp>
        <tr r="F905" s="1"/>
      </tp>
      <tp t="s">
        <v>AT MATURITY</v>
        <stp/>
        <stp>##V3_BDPV12</stp>
        <stp>XS0122028904 Corp</stp>
        <stp>mty_typ</stp>
        <stp>[AutoPrice 28.xlsm]front!R105C6</stp>
        <tr r="F105" s="1"/>
      </tp>
      <tp t="s">
        <v>CALLABLE</v>
        <stp/>
        <stp>##V3_BDPV12</stp>
        <stp>XS1069539374 Corp</stp>
        <stp>mty_typ</stp>
        <stp>[AutoPrice 28.xlsm]front!R476C6</stp>
        <tr r="F476" s="1"/>
      </tp>
      <tp t="s">
        <v>FIXED</v>
        <stp/>
        <stp>##V3_BDPV12</stp>
        <stp>XS0478931354 Corp</stp>
        <stp>cpn typ</stp>
        <stp>[AutoPrice 28.xlsm]front!R767C5</stp>
        <tr r="E767" s="1"/>
      </tp>
      <tp t="s">
        <v>FIXED</v>
        <stp/>
        <stp>##V3_BDPV12</stp>
        <stp>XS1017828911 Corp</stp>
        <stp>cpn typ</stp>
        <stp>[AutoPrice 28.xlsm]front!R933C5</stp>
        <tr r="E933" s="1"/>
      </tp>
      <tp t="s">
        <v>FIXED</v>
        <stp/>
        <stp>##V3_BDPV12</stp>
        <stp>XS0633148621 Corp</stp>
        <stp>cpn typ</stp>
        <stp>[AutoPrice 28.xlsm]front!R298C5</stp>
        <tr r="E298" s="1"/>
      </tp>
      <tp t="s">
        <v>AT MATURITY</v>
        <stp/>
        <stp>##V3_BDPV12</stp>
        <stp>XS0977496636 Corp</stp>
        <stp>mty_typ</stp>
        <stp>[AutoPrice 28.xlsm]front!R482C6</stp>
        <tr r="F482" s="1"/>
      </tp>
      <tp t="s">
        <v>FIXED</v>
        <stp/>
        <stp>##V3_BDPV12</stp>
        <stp>FR0010765354 Corp</stp>
        <stp>cpn typ</stp>
        <stp>[AutoPrice 28.xlsm]front!R919C5</stp>
        <tr r="E919" s="1"/>
      </tp>
      <tp t="s">
        <v>AT MATURITY</v>
        <stp/>
        <stp>##V3_BDPV12</stp>
        <stp>XS0415624120 Corp</stp>
        <stp>mty_typ</stp>
        <stp>[AutoPrice 28.xlsm]front!R201C6</stp>
        <tr r="F201" s="1"/>
      </tp>
      <tp t="s">
        <v>AT MATURITY</v>
        <stp/>
        <stp>##V3_BDPV12</stp>
        <stp>XS0207037507 Corp</stp>
        <stp>mty_typ</stp>
        <stp>[AutoPrice 28.xlsm]front!R975C6</stp>
        <tr r="F975" s="1"/>
      </tp>
      <tp t="s">
        <v>AT MATURITY</v>
        <stp/>
        <stp>##V3_BDPV12</stp>
        <stp>XS0683639933 Corp</stp>
        <stp>mty_typ</stp>
        <stp>[AutoPrice 28.xlsm]front!R850C6</stp>
        <tr r="F850" s="1"/>
      </tp>
      <tp t="s">
        <v>FIXED</v>
        <stp/>
        <stp>##V3_BDPV12</stp>
        <stp>XS0364671346 Corp</stp>
        <stp>cpn typ</stp>
        <stp>[AutoPrice 28.xlsm]front!R759C5</stp>
        <tr r="E759" s="1"/>
      </tp>
      <tp t="s">
        <v>FIXED</v>
        <stp/>
        <stp>##V3_BDPV12</stp>
        <stp>XS0432071131 Corp</stp>
        <stp>cpn typ</stp>
        <stp>[AutoPrice 28.xlsm]front!R198C5</stp>
        <tr r="E198" s="1"/>
      </tp>
      <tp t="s">
        <v>FIXED</v>
        <stp/>
        <stp>##V3_BDPV12</stp>
        <stp>XS0307791698 Corp</stp>
        <stp>cpn typ</stp>
        <stp>[AutoPrice 28.xlsm]front!R405C5</stp>
        <tr r="E405" s="1"/>
      </tp>
      <tp t="s">
        <v>AT MATURITY</v>
        <stp/>
        <stp>##V3_BDPV12</stp>
        <stp>XS0335134705 Corp</stp>
        <stp>mty_typ</stp>
        <stp>[AutoPrice 28.xlsm]front!R184C6</stp>
        <tr r="F184" s="1"/>
      </tp>
      <tp t="s">
        <v>FIXED</v>
        <stp/>
        <stp>##V3_BDPV12</stp>
        <stp>NL0000117190 Corp</stp>
        <stp>cpn typ</stp>
        <stp>[AutoPrice 28.xlsm]front!R563C5</stp>
        <tr r="E563" s="1"/>
      </tp>
      <tp t="s">
        <v>AT MATURITY</v>
        <stp/>
        <stp>##V3_BDPV12</stp>
        <stp>XS0992646918 Corp</stp>
        <stp>mty_typ</stp>
        <stp>[AutoPrice 28.xlsm]front!R272C6</stp>
        <tr r="F272" s="1"/>
      </tp>
      <tp t="s">
        <v>AT MATURITY</v>
        <stp/>
        <stp>##V3_BDPV12</stp>
        <stp>XS0430699008 Corp</stp>
        <stp>mty_typ</stp>
        <stp>[AutoPrice 28.xlsm]front!R433C6</stp>
        <tr r="F433" s="1"/>
      </tp>
      <tp t="s">
        <v>AT MATURITY</v>
        <stp/>
        <stp>##V3_BDPV12</stp>
        <stp>XS0477568637 Corp</stp>
        <stp>mty_typ</stp>
        <stp>[AutoPrice 28.xlsm]front!R173C6</stp>
        <tr r="F173" s="1"/>
      </tp>
      <tp t="s">
        <v>CALLABLE</v>
        <stp/>
        <stp>##V3_BDPV12</stp>
        <stp>XS0223249003 Corp</stp>
        <stp>mty_typ</stp>
        <stp>[AutoPrice 28.xlsm]front!R237C6</stp>
        <tr r="F237" s="1"/>
      </tp>
      <tp t="s">
        <v>FLOATING</v>
        <stp/>
        <stp>##V3_BDPV12</stp>
        <stp>XS1051000781 Corp</stp>
        <stp>cpn typ</stp>
        <stp>[AutoPrice 28.xlsm]front!R162C5</stp>
        <tr r="E162" s="1"/>
      </tp>
      <tp t="s">
        <v>FIXED</v>
        <stp/>
        <stp>##V3_BDPV12</stp>
        <stp>XS1017833242 Corp</stp>
        <stp>cpn typ</stp>
        <stp>[AutoPrice 28.xlsm]front!R936C5</stp>
        <tr r="E936" s="1"/>
      </tp>
      <tp t="s">
        <v>FIXED</v>
        <stp/>
        <stp>##V3_BDPV12</stp>
        <stp>XS1002933072 Corp</stp>
        <stp>cpn typ</stp>
        <stp>[AutoPrice 28.xlsm]front!R974C5</stp>
        <tr r="E974" s="1"/>
      </tp>
      <tp t="s">
        <v>CALLABLE</v>
        <stp/>
        <stp>##V3_BDPV12</stp>
        <stp>XS1061714165 Corp</stp>
        <stp>mty_typ</stp>
        <stp>[AutoPrice 28.xlsm]front!R545C6</stp>
        <tr r="F545" s="1"/>
      </tp>
      <tp t="s">
        <v>AT MATURITY</v>
        <stp/>
        <stp>##V3_BDPV12</stp>
        <stp>XS0875797515 Corp</stp>
        <stp>mty_typ</stp>
        <stp>[AutoPrice 28.xlsm]front!R623C6</stp>
        <tr r="F623" s="1"/>
      </tp>
      <tp t="s">
        <v>26/11/2019</v>
        <stp/>
        <stp>##V3_BDPV12</stp>
        <stp>XS0858089740 Corp</stp>
        <stp>maturity</stp>
        <stp>[AutoPrice 28.xlsm]front!R878C6</stp>
        <tr r="F878" s="1"/>
      </tp>
      <tp t="s">
        <v>FIXED</v>
        <stp/>
        <stp>##V3_BDPV12</stp>
        <stp>FR0010804500 Corp</stp>
        <stp>cpn typ</stp>
        <stp>[AutoPrice 28.xlsm]front!R233C5</stp>
        <tr r="E233" s="1"/>
      </tp>
      <tp t="s">
        <v>AT MATURITY</v>
        <stp/>
        <stp>##V3_BDPV12</stp>
        <stp>XS0491047154 Corp</stp>
        <stp>mty_typ</stp>
        <stp>[AutoPrice 28.xlsm]front!R200C6</stp>
        <tr r="F200" s="1"/>
      </tp>
      <tp t="s">
        <v>19/06/2020</v>
        <stp/>
        <stp>##V3_BDPV12</stp>
        <stp>XS0945158821 Corp</stp>
        <stp>maturity</stp>
        <stp>[AutoPrice 28.xlsm]front!R535C6</stp>
        <tr r="F535" s="1"/>
      </tp>
      <tp t="s">
        <v>FIXED</v>
        <stp/>
        <stp>##V3_BDPV12</stp>
        <stp>FR0011236983 Corp</stp>
        <stp>cpn typ</stp>
        <stp>[AutoPrice 28.xlsm]front!R511C5</stp>
        <tr r="E511" s="1"/>
      </tp>
      <tp t="s">
        <v>FIXED</v>
        <stp/>
        <stp>##V3_BDPV12</stp>
        <stp>XS0515937406 Corp</stp>
        <stp>cpn typ</stp>
        <stp>[AutoPrice 28.xlsm]front!R462C5</stp>
        <tr r="E462" s="1"/>
      </tp>
      <tp t="s">
        <v>FIXED</v>
        <stp/>
        <stp>##V3_BDPV12</stp>
        <stp>XS1046851025 Corp</stp>
        <stp>cpn typ</stp>
        <stp>[AutoPrice 28.xlsm]front!R780C5</stp>
        <tr r="E780" s="1"/>
      </tp>
      <tp t="s">
        <v>FIXED</v>
        <stp/>
        <stp>##V3_BDPV12</stp>
        <stp>XS0912992160 Corp</stp>
        <stp>cpn typ</stp>
        <stp>[AutoPrice 28.xlsm]front!R644C5</stp>
        <tr r="E644" s="1"/>
      </tp>
      <tp t="s">
        <v>FIXED</v>
        <stp/>
        <stp>##V3_BDPV12</stp>
        <stp>XS0991099630 Corp</stp>
        <stp>cpn typ</stp>
        <stp>[AutoPrice 28.xlsm]front!R628C5</stp>
        <tr r="E628" s="1"/>
      </tp>
      <tp t="s">
        <v>FIXED</v>
        <stp/>
        <stp>##V3_BDPV12</stp>
        <stp>XS0456451771 Corp</stp>
        <stp>cpn typ</stp>
        <stp>[AutoPrice 28.xlsm]front!R208C5</stp>
        <tr r="E208" s="1"/>
      </tp>
      <tp t="s">
        <v>AT MATURITY</v>
        <stp/>
        <stp>##V3_BDPV12</stp>
        <stp>XS0911691003 Corp</stp>
        <stp>mty_typ</stp>
        <stp>[AutoPrice 28.xlsm]front!R493C6</stp>
        <tr r="F493" s="1"/>
      </tp>
      <tp t="s">
        <v>AT MATURITY</v>
        <stp/>
        <stp>##V3_BDPV12</stp>
        <stp>XS1013954646 Corp</stp>
        <stp>mty_typ</stp>
        <stp>[AutoPrice 28.xlsm]front!R179C6</stp>
        <tr r="F179" s="1"/>
      </tp>
      <tp>
        <v>2.625</v>
        <stp/>
        <stp>##V3_BDPV12</stp>
        <stp>DE000A1MLXN3 Corp</stp>
        <stp>cpn</stp>
        <stp>[AutoPrice 28.xlsm]front!R790C5</stp>
        <tr r="E790" s="1"/>
      </tp>
      <tp t="s">
        <v>FIXED</v>
        <stp/>
        <stp>##V3_BDPV12</stp>
        <stp>FR0010830034 Corp</stp>
        <stp>cpn typ</stp>
        <stp>[AutoPrice 28.xlsm]front!R740C5</stp>
        <tr r="E740" s="1"/>
      </tp>
      <tp t="s">
        <v>AT MATURITY</v>
        <stp/>
        <stp>##V3_BDPV12</stp>
        <stp>XS1031019562 Corp</stp>
        <stp>mty_typ</stp>
        <stp>[AutoPrice 28.xlsm]front!R432C6</stp>
        <tr r="F432" s="1"/>
      </tp>
      <tp t="s">
        <v>AT MATURITY</v>
        <stp/>
        <stp>##V3_BDPV12</stp>
        <stp>XS0954684972 Corp</stp>
        <stp>mty_typ</stp>
        <stp>[AutoPrice 28.xlsm]front!R874C6</stp>
        <tr r="F874" s="1"/>
      </tp>
      <tp t="s">
        <v>FIXED</v>
        <stp/>
        <stp>##V3_BDPV12</stp>
        <stp>XS0230962853 Corp</stp>
        <stp>cpn typ</stp>
        <stp>[AutoPrice 28.xlsm]front!R597C5</stp>
        <tr r="E597" s="1"/>
      </tp>
      <tp t="s">
        <v>FIXED</v>
        <stp/>
        <stp>##V3_BDPV12</stp>
        <stp>XS0322977223 Corp</stp>
        <stp>cpn typ</stp>
        <stp>[AutoPrice 28.xlsm]front!R270C5</stp>
        <tr r="E270" s="1"/>
      </tp>
      <tp t="s">
        <v>AT MATURITY</v>
        <stp/>
        <stp>##V3_BDPV12</stp>
        <stp>FR0011124601 Corp</stp>
        <stp>mty_typ</stp>
        <stp>[AutoPrice 28.xlsm]front!R444C6</stp>
        <tr r="F444" s="1"/>
      </tp>
      <tp t="s">
        <v>AT MATURITY</v>
        <stp/>
        <stp>##V3_BDPV12</stp>
        <stp>FR0011625441 Corp</stp>
        <stp>mty_typ</stp>
        <stp>[AutoPrice 28.xlsm]front!R527C6</stp>
        <tr r="F527" s="1"/>
      </tp>
      <tp t="s">
        <v>FIXED</v>
        <stp/>
        <stp>##V3_BDPV12</stp>
        <stp>US345397WF64 Corp</stp>
        <stp>cpn typ</stp>
        <stp>[AutoPrice 28.xlsm]front!R807C5</stp>
        <tr r="E807" s="1"/>
      </tp>
      <tp t="s">
        <v>FIXED</v>
        <stp/>
        <stp>##V3_BDPV12</stp>
        <stp>FR0010878751 Corp</stp>
        <stp>cpn typ</stp>
        <stp>[AutoPrice 28.xlsm]front!R736C5</stp>
        <tr r="E736" s="1"/>
      </tp>
      <tp t="s">
        <v>14/12/2018</v>
        <stp/>
        <stp>##V3_BDPV12</stp>
        <stp>XS0794393396 Corp</stp>
        <stp>maturity</stp>
        <stp>[AutoPrice 28.xlsm]front!R710C6</stp>
        <tr r="F710" s="1"/>
      </tp>
      <tp t="s">
        <v>AT MATURITY</v>
        <stp/>
        <stp>##V3_BDPV12</stp>
        <stp>XS0606202454 Corp</stp>
        <stp>mty_typ</stp>
        <stp>[AutoPrice 28.xlsm]front!R582C6</stp>
        <tr r="F582" s="1"/>
      </tp>
      <tp t="s">
        <v>AT MATURITY</v>
        <stp/>
        <stp>##V3_BDPV12</stp>
        <stp>XS0171904583 Corp</stp>
        <stp>mty_typ</stp>
        <stp>[AutoPrice 28.xlsm]front!R454C6</stp>
        <tr r="F454" s="1"/>
      </tp>
      <tp t="s">
        <v>AT MATURITY</v>
        <stp/>
        <stp>##V3_BDPV12</stp>
        <stp>XS0413806596 Corp</stp>
        <stp>mty_typ</stp>
        <stp>[AutoPrice 28.xlsm]front!R674C6</stp>
        <tr r="F674" s="1"/>
      </tp>
      <tp t="s">
        <v>09/04/2020</v>
        <stp/>
        <stp>##V3_BDPV12</stp>
        <stp>XS0499243300 Corp</stp>
        <stp>maturity</stp>
        <stp>[AutoPrice 28.xlsm]front!R428C6</stp>
        <tr r="F428" s="1"/>
      </tp>
      <tp t="s">
        <v>FIXED</v>
        <stp/>
        <stp>##V3_BDPV12</stp>
        <stp>FR0011439975 Corp</stp>
        <stp>cpn typ</stp>
        <stp>[AutoPrice 28.xlsm]front!R838C5</stp>
        <tr r="E838" s="1"/>
      </tp>
      <tp t="s">
        <v>AT MATURITY</v>
        <stp/>
        <stp>##V3_BDPV12</stp>
        <stp>XS0412443052 Corp</stp>
        <stp>mty_typ</stp>
        <stp>[AutoPrice 28.xlsm]front!R884C6</stp>
        <tr r="F884" s="1"/>
      </tp>
      <tp t="s">
        <v>PERP/CALL</v>
        <stp/>
        <stp>##V3_BDPV12</stp>
        <stp>FR0011538461 Corp</stp>
        <stp>mty_typ</stp>
        <stp>[AutoPrice 28.xlsm]front!R116C6</stp>
        <tr r="F116" s="1"/>
      </tp>
      <tp t="s">
        <v>AT MATURITY</v>
        <stp/>
        <stp>##V3_BDPV12</stp>
        <stp>FR0010745976 Corp</stp>
        <stp>mty_typ</stp>
        <stp>[AutoPrice 28.xlsm]front!R325C6</stp>
        <tr r="F325" s="1"/>
      </tp>
      <tp t="s">
        <v>AT MATURITY</v>
        <stp/>
        <stp>##V3_BDPV12</stp>
        <stp>FR0010612713 Corp</stp>
        <stp>mty_typ</stp>
        <stp>[AutoPrice 28.xlsm]front!R412C6</stp>
        <tr r="F412" s="1"/>
      </tp>
      <tp t="s">
        <v>AT MATURITY</v>
        <stp/>
        <stp>##V3_BDPV12</stp>
        <stp>FR0010746016 Corp</stp>
        <stp>mty_typ</stp>
        <stp>[AutoPrice 28.xlsm]front!R393C6</stp>
        <tr r="F393" s="1"/>
      </tp>
      <tp t="s">
        <v>AT MATURITY</v>
        <stp/>
        <stp>##V3_BDPV12</stp>
        <stp>XS1054534422 Corp</stp>
        <stp>mty_typ</stp>
        <stp>[AutoPrice 28.xlsm]front!R593C6</stp>
        <tr r="F593" s="1"/>
      </tp>
      <tp t="s">
        <v>CALLABLE</v>
        <stp/>
        <stp>##V3_BDPV12</stp>
        <stp>XS1061697568 Corp</stp>
        <stp>mty_typ</stp>
        <stp>[AutoPrice 28.xlsm]front!R544C6</stp>
        <tr r="F544" s="1"/>
      </tp>
      <tp t="s">
        <v>AT MATURITY</v>
        <stp/>
        <stp>##V3_BDPV12</stp>
        <stp>XS0369461644 Corp</stp>
        <stp>mty_typ</stp>
        <stp>[AutoPrice 28.xlsm]front!R675C6</stp>
        <tr r="F675" s="1"/>
      </tp>
      <tp t="s">
        <v>FIXED</v>
        <stp/>
        <stp>##V3_BDPV12</stp>
        <stp>BE6243179650 Corp</stp>
        <stp>cpn typ</stp>
        <stp>[AutoPrice 28.xlsm]front!R379C5</stp>
        <tr r="E379" s="1"/>
      </tp>
      <tp t="s">
        <v>AT MATURITY</v>
        <stp/>
        <stp>##V3_BDPV12</stp>
        <stp>XS0164831843 Corp</stp>
        <stp>mty_typ</stp>
        <stp>[AutoPrice 28.xlsm]front!R459C6</stp>
        <tr r="F459" s="1"/>
      </tp>
      <tp t="s">
        <v>AT MATURITY</v>
        <stp/>
        <stp>##V3_BDPV12</stp>
        <stp>XS0426738976 Corp</stp>
        <stp>mty_typ</stp>
        <stp>[AutoPrice 28.xlsm]front!R235C6</stp>
        <tr r="F235" s="1"/>
      </tp>
      <tp t="s">
        <v>AT MATURITY</v>
        <stp/>
        <stp>##V3_BDPV12</stp>
        <stp>XS0441725347 Corp</stp>
        <stp>mty_typ</stp>
        <stp>[AutoPrice 28.xlsm]front!R976C6</stp>
        <tr r="F976" s="1"/>
      </tp>
      <tp t="s">
        <v>FIXED</v>
        <stp/>
        <stp>##V3_BDPV12</stp>
        <stp>FR0010908905 Corp</stp>
        <stp>cpn typ</stp>
        <stp>[AutoPrice 28.xlsm]front!R922C5</stp>
        <tr r="E922" s="1"/>
      </tp>
      <tp t="s">
        <v>FIXED</v>
        <stp/>
        <stp>##V3_BDPV12</stp>
        <stp>XS0257807957 Corp</stp>
        <stp>cpn typ</stp>
        <stp>[AutoPrice 28.xlsm]front!R746C5</stp>
        <tr r="E746" s="1"/>
      </tp>
      <tp t="s">
        <v>FIXED</v>
        <stp/>
        <stp>##V3_BDPV12</stp>
        <stp>XS0630463965 Corp</stp>
        <stp>cpn typ</stp>
        <stp>[AutoPrice 28.xlsm]front!R709C5</stp>
        <tr r="E709" s="1"/>
      </tp>
      <tp t="s">
        <v>FIXED</v>
        <stp/>
        <stp>##V3_BDPV12</stp>
        <stp>XS0891393414 Corp</stp>
        <stp>cpn typ</stp>
        <stp>[AutoPrice 28.xlsm]front!R299C5</stp>
        <tr r="E299" s="1"/>
      </tp>
      <tp t="s">
        <v>AT MATURITY</v>
        <stp/>
        <stp>##V3_BDPV12</stp>
        <stp>FR0011560077 Corp</stp>
        <stp>mty_typ</stp>
        <stp>[AutoPrice 28.xlsm]front!R657C6</stp>
        <tr r="F657" s="1"/>
      </tp>
      <tp t="s">
        <v>CALLABLE</v>
        <stp/>
        <stp>##V3_BDPV12</stp>
        <stp>FR0011625433 Corp</stp>
        <stp>mty_typ</stp>
        <stp>[AutoPrice 28.xlsm]front!R210C6</stp>
        <tr r="F210" s="1"/>
      </tp>
      <tp t="s">
        <v>AT MATURITY</v>
        <stp/>
        <stp>##V3_BDPV12</stp>
        <stp>XS0501648371 Corp</stp>
        <stp>mty_typ</stp>
        <stp>[AutoPrice 28.xlsm]front!R984C6</stp>
        <tr r="F984" s="1"/>
      </tp>
      <tp t="s">
        <v>AT MATURITY</v>
        <stp/>
        <stp>##V3_BDPV12</stp>
        <stp>XS0361244667 Corp</stp>
        <stp>mty_typ</stp>
        <stp>[AutoPrice 28.xlsm]front!R271C6</stp>
        <tr r="F271" s="1"/>
      </tp>
      <tp t="s">
        <v>FIXED</v>
        <stp/>
        <stp>##V3_BDPV12</stp>
        <stp>FR0011951771 Corp</stp>
        <stp>cpn typ</stp>
        <stp>[AutoPrice 28.xlsm]front!R925C5</stp>
        <tr r="E925" s="1"/>
      </tp>
      <tp t="s">
        <v>AT MATURITY</v>
        <stp/>
        <stp>##V3_BDPV12</stp>
        <stp>XS0645669200 Corp</stp>
        <stp>mty_typ</stp>
        <stp>[AutoPrice 28.xlsm]front!R503C6</stp>
        <tr r="F503" s="1"/>
      </tp>
      <tp t="s">
        <v>01/08/2017</v>
        <stp/>
        <stp>##V3_BDPV12</stp>
        <stp>XS0881360555 Corp</stp>
        <stp>maturity</stp>
        <stp>[AutoPrice 28.xlsm]front!R873C6</stp>
        <tr r="F873" s="1"/>
      </tp>
      <tp t="s">
        <v>FIXED</v>
        <stp/>
        <stp>##V3_BDPV12</stp>
        <stp>XS0696856847 Corp</stp>
        <stp>cpn typ</stp>
        <stp>[AutoPrice 28.xlsm]front!R687C5</stp>
        <tr r="E687" s="1"/>
      </tp>
      <tp t="s">
        <v>AT MATURITY</v>
        <stp/>
        <stp>##V3_BDPV12</stp>
        <stp>FR0011261916 Corp</stp>
        <stp>mty_typ</stp>
        <stp>[AutoPrice 28.xlsm]front!R286C6</stp>
        <tr r="F286" s="1"/>
      </tp>
      <tp t="s">
        <v>AT MATURITY</v>
        <stp/>
        <stp>##V3_BDPV12</stp>
        <stp>BE0002466416 Corp</stp>
        <stp>mty_typ</stp>
        <stp>[AutoPrice 28.xlsm]front!R260C6</stp>
        <tr r="F260" s="1"/>
      </tp>
      <tp t="s">
        <v>PERP/CALL</v>
        <stp/>
        <stp>##V3_BDPV12</stp>
        <stp>XS0652913988 Corp</stp>
        <stp>mty_typ</stp>
        <stp>[AutoPrice 28.xlsm]front!R324C6</stp>
        <tr r="F324" s="1"/>
      </tp>
      <tp t="s">
        <v>AT MATURITY</v>
        <stp/>
        <stp>##V3_BDPV12</stp>
        <stp>XS0854746343 Corp</stp>
        <stp>mty_typ</stp>
        <stp>[AutoPrice 28.xlsm]front!R436C6</stp>
        <tr r="F436" s="1"/>
      </tp>
      <tp t="s">
        <v>05/02/2018</v>
        <stp/>
        <stp>##V3_BDPV12</stp>
        <stp>XS0342783692 Corp</stp>
        <stp>maturity</stp>
        <stp>[AutoPrice 28.xlsm]front!R241C6</stp>
        <tr r="F241" s="1"/>
      </tp>
      <tp t="s">
        <v>29/05/2020</v>
        <stp/>
        <stp>##V3_BDPV12</stp>
        <stp>XS0367001228 Corp</stp>
        <stp>maturity</stp>
        <stp>[AutoPrice 28.xlsm]front!R243C6</stp>
        <tr r="F243" s="1"/>
      </tp>
      <tp t="s">
        <v>07/05/2025</v>
        <stp/>
        <stp>##V3_BDPV12</stp>
        <stp>XS0926785808 Corp</stp>
        <stp>maturity</stp>
        <stp>[AutoPrice 28.xlsm]front!R441C6</stp>
        <tr r="F441" s="1"/>
      </tp>
      <tp t="s">
        <v>14/03/2018</v>
        <stp/>
        <stp>##V3_BDPV12</stp>
        <stp>XS0164831843 Corp</stp>
        <stp>maturity</stp>
        <stp>[AutoPrice 28.xlsm]front!R459C6</stp>
        <tr r="F459" s="1"/>
      </tp>
      <tp t="s">
        <v>#N/A Real Time</v>
        <stp/>
        <stp>##V3_BDPV12</stp>
        <stp>XS0353710527 @CBKG Corp</stp>
        <stp>ask</stp>
        <stp>[AutoPrice 28.xlsm]front!R5C13</stp>
        <tr r="M5" s="1"/>
      </tp>
      <tp t="s">
        <v>AT MATURITY</v>
        <stp/>
        <stp>##V3_BDPV12</stp>
        <stp>FR0010766329 Corp</stp>
        <stp>mty_typ</stp>
        <stp>[AutoPrice 28.xlsm]front!R570C6</stp>
        <tr r="F570" s="1"/>
      </tp>
      <tp t="s">
        <v>FIXED</v>
        <stp/>
        <stp>##V3_BDPV12</stp>
        <stp>XS0645941419 Corp</stp>
        <stp>cpn typ</stp>
        <stp>[AutoPrice 28.xlsm]front!R943C5</stp>
        <tr r="E943" s="1"/>
      </tp>
      <tp t="s">
        <v>09/09/2016</v>
        <stp/>
        <stp>##V3_BDPV12</stp>
        <stp>XS0969570687 Corp</stp>
        <stp>maturity</stp>
        <stp>[AutoPrice 28.xlsm]front!R801C6</stp>
        <tr r="F801" s="1"/>
      </tp>
      <tp t="s">
        <v>AT MATURITY</v>
        <stp/>
        <stp>##V3_BDPV12</stp>
        <stp>XS0963566921 Corp</stp>
        <stp>mty_typ</stp>
        <stp>[AutoPrice 28.xlsm]front!R892C6</stp>
        <tr r="F892" s="1"/>
      </tp>
      <tp t="s">
        <v>AT MATURITY</v>
        <stp/>
        <stp>##V3_BDPV12</stp>
        <stp>XS0613002368 Corp</stp>
        <stp>mty_typ</stp>
        <stp>[AutoPrice 28.xlsm]front!R813C6</stp>
        <tr r="F813" s="1"/>
      </tp>
      <tp t="s">
        <v>AT MATURITY</v>
        <stp/>
        <stp>##V3_BDPV12</stp>
        <stp>XS0866278921 Corp</stp>
        <stp>mty_typ</stp>
        <stp>[AutoPrice 28.xlsm]front!R425C6</stp>
        <tr r="F425" s="1"/>
      </tp>
      <tp t="s">
        <v>24/01/2023</v>
        <stp/>
        <stp>##V3_BDPV12</stp>
        <stp>XS0877622034 Corp</stp>
        <stp>maturity</stp>
        <stp>[AutoPrice 28.xlsm]front!R776C6</stp>
        <tr r="F776" s="1"/>
      </tp>
      <tp t="s">
        <v>VARIABLE</v>
        <stp/>
        <stp>##V3_BDPV12</stp>
        <stp>FR0010409789 Corp</stp>
        <stp>cpn typ</stp>
        <stp>[AutoPrice 28.xlsm]front!R117C5</stp>
        <tr r="E117" s="1"/>
      </tp>
      <tp t="s">
        <v>03/08/2015</v>
        <stp/>
        <stp>##V3_BDPV12</stp>
        <stp>XS0478802548 Corp</stp>
        <stp>maturity</stp>
        <stp>[AutoPrice 28.xlsm]front!R964C6</stp>
        <tr r="F964" s="1"/>
      </tp>
      <tp t="s">
        <v>12/06/2020</v>
        <stp/>
        <stp>##V3_BDPV12</stp>
        <stp>XS0942081570 Corp</stp>
        <stp>maturity</stp>
        <stp>[AutoPrice 28.xlsm]front!R359C6</stp>
        <tr r="F359" s="1"/>
      </tp>
      <tp t="s">
        <v>AT MATURITY</v>
        <stp/>
        <stp>##V3_BDPV12</stp>
        <stp>XS0170798325 Corp</stp>
        <stp>mty_typ</stp>
        <stp>[AutoPrice 28.xlsm]front!R300C6</stp>
        <tr r="F300" s="1"/>
      </tp>
      <tp t="s">
        <v>19/07/2018</v>
        <stp/>
        <stp>##V3_BDPV12</stp>
        <stp>XS0645941419 Corp</stp>
        <stp>maturity</stp>
        <stp>[AutoPrice 28.xlsm]front!R943C6</stp>
        <tr r="F943" s="1"/>
      </tp>
      <tp t="s">
        <v>FIXED</v>
        <stp/>
        <stp>##V3_BDPV12</stp>
        <stp>XS0924998809 Corp</stp>
        <stp>cpn typ</stp>
        <stp>[AutoPrice 28.xlsm]front!R942C5</stp>
        <tr r="E942" s="1"/>
      </tp>
      <tp t="s">
        <v>FIXED</v>
        <stp/>
        <stp>##V3_BDPV12</stp>
        <stp>XS0888827333 Corp</stp>
        <stp>cpn typ</stp>
        <stp>[AutoPrice 28.xlsm]front!R800C5</stp>
        <tr r="E800" s="1"/>
      </tp>
      <tp t="s">
        <v>AT MATURITY</v>
        <stp/>
        <stp>##V3_BDPV12</stp>
        <stp>XS0548805299 Corp</stp>
        <stp>mty_typ</stp>
        <stp>[AutoPrice 28.xlsm]front!R434C6</stp>
        <tr r="F434" s="1"/>
      </tp>
      <tp t="s">
        <v>11/10/2019</v>
        <stp/>
        <stp>##V3_BDPV12</stp>
        <stp>XS0456451771 Corp</stp>
        <stp>maturity</stp>
        <stp>[AutoPrice 28.xlsm]front!R208C6</stp>
        <tr r="F208" s="1"/>
      </tp>
      <tp t="s">
        <v>AT MATURITY</v>
        <stp/>
        <stp>##V3_BDPV12</stp>
        <stp>XS0628597683 Corp</stp>
        <stp>mty_typ</stp>
        <stp>[AutoPrice 28.xlsm]front!R798C6</stp>
        <tr r="F798" s="1"/>
      </tp>
      <tp t="s">
        <v>AT MATURITY</v>
        <stp/>
        <stp>##V3_BDPV12</stp>
        <stp>XS0329479728 Corp</stp>
        <stp>mty_typ</stp>
        <stp>[AutoPrice 28.xlsm]front!R753C6</stp>
        <tr r="F753" s="1"/>
      </tp>
      <tp t="s">
        <v>#N/A Real Time</v>
        <stp/>
        <stp>##V3_BDPV12</stp>
        <stp>XS0353710527 @CBKG Corp</stp>
        <stp>bid</stp>
        <stp>[AutoPrice 28.xlsm]front!R5C12</stp>
        <tr r="L5" s="1"/>
      </tp>
      <tp t="s">
        <v>27/09/2022</v>
        <stp/>
        <stp>##V3_BDPV12</stp>
        <stp>XS0834367863 Corp</stp>
        <stp>maturity</stp>
        <stp>[AutoPrice 28.xlsm]front!R305C6</stp>
        <tr r="F305" s="1"/>
      </tp>
      <tp t="s">
        <v>04/07/2043</v>
        <stp/>
        <stp>##V3_BDPV12</stp>
        <stp>XS0878743623 Corp</stp>
        <stp>maturity</stp>
        <stp>[AutoPrice 28.xlsm]front!R107C6</stp>
        <tr r="F107" s="1"/>
      </tp>
      <tp t="s">
        <v>14/01/2019</v>
        <stp/>
        <stp>##V3_BDPV12</stp>
        <stp>XS0729046218 Corp</stp>
        <stp>maturity</stp>
        <stp>[AutoPrice 28.xlsm]front!R773C6</stp>
        <tr r="F773" s="1"/>
      </tp>
      <tp t="s">
        <v>AT MATURITY</v>
        <stp/>
        <stp>##V3_BDPV12</stp>
        <stp>FR0011798115 Corp</stp>
        <stp>mty_typ</stp>
        <stp>[AutoPrice 28.xlsm]front!R573C6</stp>
        <tr r="F573" s="1"/>
      </tp>
      <tp t="s">
        <v>AT MATURITY</v>
        <stp/>
        <stp>##V3_BDPV12</stp>
        <stp>XS0933241456 Corp</stp>
        <stp>mty_typ</stp>
        <stp>[AutoPrice 28.xlsm]front!R702C6</stp>
        <tr r="F702" s="1"/>
      </tp>
      <tp t="s">
        <v>06/03/2029</v>
        <stp/>
        <stp>##V3_BDPV12</stp>
        <stp>XS1043097630 Corp</stp>
        <stp>maturity</stp>
        <stp>[AutoPrice 28.xlsm]front!R411C6</stp>
        <tr r="F411" s="1"/>
      </tp>
      <tp t="s">
        <v>AT MATURITY</v>
        <stp/>
        <stp>##V3_BDPV12</stp>
        <stp>XS0800572454 Corp</stp>
        <stp>mty_typ</stp>
        <stp>[AutoPrice 28.xlsm]front!R435C6</stp>
        <tr r="F435" s="1"/>
      </tp>
      <tp t="s">
        <v>AT MATURITY</v>
        <stp/>
        <stp>##V3_BDPV12</stp>
        <stp>XS0881360555 Corp</stp>
        <stp>mty_typ</stp>
        <stp>[AutoPrice 28.xlsm]front!R873C6</stp>
        <tr r="F873" s="1"/>
      </tp>
      <tp t="s">
        <v>AT MATURITY</v>
        <stp/>
        <stp>##V3_BDPV12</stp>
        <stp>XS0931455777 Corp</stp>
        <stp>mty_typ</stp>
        <stp>[AutoPrice 28.xlsm]front!R876C6</stp>
        <tr r="F876" s="1"/>
      </tp>
      <tp t="s">
        <v>AT MATURITY</v>
        <stp/>
        <stp>##V3_BDPV12</stp>
        <stp>XS0940302002 Corp</stp>
        <stp>mty_typ</stp>
        <stp>[AutoPrice 28.xlsm]front!R856C6</stp>
        <tr r="F856" s="1"/>
      </tp>
      <tp t="s">
        <v>18/09/2017</v>
        <stp/>
        <stp>##V3_BDPV12</stp>
        <stp>XS0540187894 Corp</stp>
        <stp>maturity</stp>
        <stp>[AutoPrice 28.xlsm]front!R691C6</stp>
        <tr r="F691" s="1"/>
      </tp>
      <tp t="s">
        <v>18/09/2018</v>
        <stp/>
        <stp>##V3_BDPV12</stp>
        <stp>XS0830380639 Corp</stp>
        <stp>maturity</stp>
        <stp>[AutoPrice 28.xlsm]front!R911C6</stp>
        <tr r="F911" s="1"/>
      </tp>
      <tp>
        <v>100.09099999999999</v>
        <stp/>
        <stp>##V3_BDPV12</stp>
        <stp>XS0197508764 @CBKG Corp</stp>
        <stp>ask</stp>
        <stp>[AutoPrice 28.xlsm]front!R7C13</stp>
        <tr r="M7" s="1"/>
      </tp>
      <tp t="s">
        <v>AT MATURITY</v>
        <stp/>
        <stp>##V3_BDPV12</stp>
        <stp>XS0873432511 Corp</stp>
        <stp>mty_typ</stp>
        <stp>[AutoPrice 28.xlsm]front!R180C6</stp>
        <tr r="F180" s="1"/>
      </tp>
      <tp t="s">
        <v>06/06/2014</v>
        <stp/>
        <stp>##V3_BDPV12</stp>
        <stp>XS0367884375 Corp</stp>
        <stp>maturity</stp>
        <stp>[AutoPrice 28.xlsm]front!R266C6</stp>
        <tr r="F266" s="1"/>
      </tp>
      <tp t="s">
        <v>10/09/2020</v>
        <stp/>
        <stp>##V3_BDPV12</stp>
        <stp>XS0969574325 Corp</stp>
        <stp>maturity</stp>
        <stp>[AutoPrice 28.xlsm]front!R333C6</stp>
        <tr r="F333" s="1"/>
      </tp>
      <tp t="s">
        <v>AT MATURITY</v>
        <stp/>
        <stp>##V3_BDPV12</stp>
        <stp>XS0452868788 Corp</stp>
        <stp>mty_typ</stp>
        <stp>[AutoPrice 28.xlsm]front!R465C6</stp>
        <tr r="F465" s="1"/>
      </tp>
      <tp t="s">
        <v>CALLABLE</v>
        <stp/>
        <stp>##V3_BDPV12</stp>
        <stp>XS0993266625 Corp</stp>
        <stp>mty_typ</stp>
        <stp>[AutoPrice 28.xlsm]front!R485C6</stp>
        <tr r="F485" s="1"/>
      </tp>
      <tp t="s">
        <v>AT MATURITY</v>
        <stp/>
        <stp>##V3_BDPV12</stp>
        <stp>XS1044496203 Corp</stp>
        <stp>mty_typ</stp>
        <stp>[AutoPrice 28.xlsm]front!R970C6</stp>
        <tr r="F970" s="1"/>
      </tp>
      <tp t="s">
        <v>FIXED</v>
        <stp/>
        <stp>##V3_BDPV12</stp>
        <stp>XS0465889912 Corp</stp>
        <stp>cpn typ</stp>
        <stp>[AutoPrice 28.xlsm]front!R812C5</stp>
        <tr r="E812" s="1"/>
      </tp>
      <tp t="s">
        <v>21/03/2023</v>
        <stp/>
        <stp>##V3_BDPV12</stp>
        <stp>XS0907301260 Corp</stp>
        <stp>maturity</stp>
        <stp>[AutoPrice 28.xlsm]front!R751C6</stp>
        <tr r="F751" s="1"/>
      </tp>
      <tp t="s">
        <v>CALLABLE</v>
        <stp/>
        <stp>##V3_BDPV12</stp>
        <stp>XS0903433513 Corp</stp>
        <stp>mty_typ</stp>
        <stp>[AutoPrice 28.xlsm]front!R680C6</stp>
        <tr r="F680" s="1"/>
      </tp>
      <tp t="s">
        <v>16/06/2025</v>
        <stp/>
        <stp>##V3_BDPV12</stp>
        <stp>XS0222383027 Corp</stp>
        <stp>maturity</stp>
        <stp>[AutoPrice 28.xlsm]front!R185C6</stp>
        <tr r="F185" s="1"/>
      </tp>
      <tp t="s">
        <v>02/08/2022</v>
        <stp/>
        <stp>##V3_BDPV12</stp>
        <stp>XS0811690550 Corp</stp>
        <stp>maturity</stp>
        <stp>[AutoPrice 28.xlsm]front!R599C6</stp>
        <tr r="F599" s="1"/>
      </tp>
      <tp t="s">
        <v>31/01/2019</v>
        <stp/>
        <stp>##V3_BDPV12</stp>
        <stp>XS0401891733 Corp</stp>
        <stp>maturity</stp>
        <stp>[AutoPrice 28.xlsm]front!R356C6</stp>
        <tr r="F356" s="1"/>
      </tp>
      <tp t="s">
        <v>13/10/2017</v>
        <stp/>
        <stp>##V3_BDPV12</stp>
        <stp>XS0548805299 Corp</stp>
        <stp>maturity</stp>
        <stp>[AutoPrice 28.xlsm]front!R434C6</stp>
        <tr r="F434" s="1"/>
      </tp>
      <tp t="s">
        <v>FIXED</v>
        <stp/>
        <stp>##V3_BDPV12</stp>
        <stp>FR0011842939 Corp</stp>
        <stp>cpn typ</stp>
        <stp>[AutoPrice 28.xlsm]front!R170C5</stp>
        <tr r="E170" s="1"/>
      </tp>
      <tp t="s">
        <v>FIXED</v>
        <stp/>
        <stp>##V3_BDPV12</stp>
        <stp>XS0485616758 Corp</stp>
        <stp>cpn typ</stp>
        <stp>[AutoPrice 28.xlsm]front!R338C5</stp>
        <tr r="E338" s="1"/>
      </tp>
      <tp t="s">
        <v>CALLABLE</v>
        <stp/>
        <stp>##V3_BDPV12</stp>
        <stp>XS1064307058 Corp</stp>
        <stp>mty_typ</stp>
        <stp>[AutoPrice 28.xlsm]front!R442C6</stp>
        <tr r="F442" s="1"/>
      </tp>
      <tp t="s">
        <v>07/11/2025</v>
        <stp/>
        <stp>##V3_BDPV12</stp>
        <stp>XS0991099630 Corp</stp>
        <stp>maturity</stp>
        <stp>[AutoPrice 28.xlsm]front!R628C6</stp>
        <tr r="F628" s="1"/>
      </tp>
      <tp t="s">
        <v>AT MATURITY</v>
        <stp/>
        <stp>##V3_BDPV12</stp>
        <stp>XS0305188533 Corp</stp>
        <stp>mty_typ</stp>
        <stp>[AutoPrice 28.xlsm]front!R957C6</stp>
        <tr r="F957" s="1"/>
      </tp>
      <tp t="s">
        <v>16/10/2017</v>
        <stp/>
        <stp>##V3_BDPV12</stp>
        <stp>XS0457145430 Corp</stp>
        <stp>maturity</stp>
        <stp>[AutoPrice 28.xlsm]front!R458C6</stp>
        <tr r="F458" s="1"/>
      </tp>
      <tp t="s">
        <v>15/03/2018</v>
        <stp/>
        <stp>##V3_BDPV12</stp>
        <stp>XS0906420574 Corp</stp>
        <stp>maturity</stp>
        <stp>[AutoPrice 28.xlsm]front!R817C6</stp>
        <tr r="F817" s="1"/>
      </tp>
      <tp t="s">
        <v>14/10/2019</v>
        <stp/>
        <stp>##V3_BDPV12</stp>
        <stp>XS0953215349 Corp</stp>
        <stp>maturity</stp>
        <stp>[AutoPrice 28.xlsm]front!R819C6</stp>
        <tr r="F819" s="1"/>
      </tp>
      <tp t="s">
        <v>01/06/2023</v>
        <stp/>
        <stp>##V3_BDPV12</stp>
        <stp>XS0934983999 Corp</stp>
        <stp>maturity</stp>
        <stp>[AutoPrice 28.xlsm]front!R520C6</stp>
        <tr r="F520" s="1"/>
      </tp>
      <tp>
        <v>99.991</v>
        <stp/>
        <stp>##V3_BDPV12</stp>
        <stp>XS0197508764 @CBKG Corp</stp>
        <stp>bid</stp>
        <stp>[AutoPrice 28.xlsm]front!R7C12</stp>
        <tr r="L7" s="1"/>
      </tp>
      <tp t="s">
        <v>25/02/2016</v>
        <stp/>
        <stp>##V3_BDPV12</stp>
        <stp>XS0594299066 Corp</stp>
        <stp>maturity</stp>
        <stp>[AutoPrice 28.xlsm]front!R832C6</stp>
        <tr r="F832" s="1"/>
      </tp>
      <tp t="s">
        <v>FIXED</v>
        <stp/>
        <stp>##V3_BDPV12</stp>
        <stp>XS0674821748 Corp</stp>
        <stp>cpn typ</stp>
        <stp>[AutoPrice 28.xlsm]front!R757C5</stp>
        <tr r="E757" s="1"/>
      </tp>
      <tp t="s">
        <v>FIXED</v>
        <stp/>
        <stp>##V3_BDPV12</stp>
        <stp>XS0409318309 Corp</stp>
        <stp>cpn typ</stp>
        <stp>[AutoPrice 28.xlsm]front!R718C5</stp>
        <tr r="E718" s="1"/>
      </tp>
      <tp t="s">
        <v>28/04/2017</v>
        <stp/>
        <stp>##V3_BDPV12</stp>
        <stp>FR0010890517 Corp</stp>
        <stp>maturity</stp>
        <stp>[AutoPrice 28.xlsm]front!R486C6</stp>
        <tr r="F486" s="1"/>
      </tp>
      <tp t="s">
        <v>18/10/2017</v>
        <stp/>
        <stp>##V3_BDPV12</stp>
        <stp>FR0010952739 Corp</stp>
        <stp>maturity</stp>
        <stp>[AutoPrice 28.xlsm]front!R284C6</stp>
        <tr r="F284" s="1"/>
      </tp>
      <tp t="s">
        <v>30/03/2027</v>
        <stp/>
        <stp>##V3_BDPV12</stp>
        <stp>FR0011224963 Corp</stp>
        <stp>maturity</stp>
        <stp>[AutoPrice 28.xlsm]front!R369C6</stp>
        <tr r="F369" s="1"/>
      </tp>
      <tp t="s">
        <v>09/10/2043</v>
        <stp/>
        <stp>##V3_BDPV12</stp>
        <stp>AT0000A12GN0 Corp</stp>
        <stp>maturity</stp>
        <stp>[AutoPrice 28.xlsm]front!R149C6</stp>
        <tr r="F149" s="1"/>
      </tp>
      <tp t="s">
        <v>18/06/2021</v>
        <stp/>
        <stp>##V3_BDPV12</stp>
        <stp>FR0011965177 Corp</stp>
        <stp>maturity</stp>
        <stp>[AutoPrice 28.xlsm]front!R389C6</stp>
        <tr r="F389" s="1"/>
      </tp>
      <tp t="s">
        <v>23/02/2015</v>
        <stp/>
        <stp>##V3_BDPV12</stp>
        <stp>FR0010718189 Corp</stp>
        <stp>maturity</stp>
        <stp>[AutoPrice 28.xlsm]front!R280C6</stp>
        <tr r="F280" s="1"/>
      </tp>
      <tp t="s">
        <v>06/10/2014</v>
        <stp/>
        <stp>##V3_BDPV12</stp>
        <stp>FR0010808071 Corp</stp>
        <stp>maturity</stp>
        <stp>[AutoPrice 28.xlsm]front!R639C6</stp>
        <tr r="F639" s="1"/>
      </tp>
      <tp t="s">
        <v>18/01/2016</v>
        <stp/>
        <stp>##V3_BDPV12</stp>
        <stp>FR0010709279 Corp</stp>
        <stp>maturity</stp>
        <stp>[AutoPrice 28.xlsm]front!R281C6</stp>
        <tr r="F281" s="1"/>
      </tp>
    </main>
    <main first="connect.rtdsub">
      <tp t="s">
        <v xml:space="preserve">DBHNGR 3 08 Mar </v>
        <stp/>
        <stp>EBOND_LDN|13469848</stp>
        <stp>DSPLY_NAME</stp>
        <stp>RMDS</stp>
        <stp/>
        <stp/>
        <tr r="AQ470" s="1"/>
      </tp>
      <tp t="s">
        <v>ORAFP 3 1/8 09 J</v>
        <stp/>
        <stp>EBOND_LDN|19078409</stp>
        <stp>DSPLY_NAME</stp>
        <stp>RMDS</stp>
        <stp/>
        <stp/>
        <tr r="AQ657" s="1"/>
      </tp>
      <tp t="s">
        <v>SRGIM 3 3/8 29 J</v>
        <stp/>
        <stp>EBOND_LDN|17478229</stp>
        <stp>DSPLY_NAME</stp>
        <stp>RMDS</stp>
        <stp/>
        <stp/>
        <tr r="AQ1218" s="1"/>
      </tp>
    </main>
    <main first="bloomberg.rtd">
      <tp t="s">
        <v>07:01:57</v>
        <stp/>
        <stp>##V3_BDPV12</stp>
        <stp>DE000A1X3GC3 @bgn Corp</stp>
        <stp>LAST_UPDATE</stp>
        <stp>[AutoPrice 28.xlsm]front!R789C15</stp>
        <tr r="O789" s="1"/>
      </tp>
    </main>
    <main first="connect.rtdsub">
      <tp t="s">
        <v>FREGR 4 01 Feb 2</v>
        <stp/>
        <stp>EBOND_LDN|21079059</stp>
        <stp>DSPLY_NAME</stp>
        <stp>RMDS</stp>
        <stp/>
        <stp/>
        <tr r="AQ182" s="1"/>
      </tp>
    </main>
    <main first="bloomberg.rtd">
      <tp t="s">
        <v>07:01:27</v>
        <stp/>
        <stp>##V3_BDPV12</stp>
        <stp>BE6243181672 @bgn Corp</stp>
        <stp>LAST_UPDATE</stp>
        <stp>[AutoPrice 28.xlsm]front!R372C15</stp>
        <tr r="O372" s="1"/>
      </tp>
      <tp t="s">
        <v>11/06/2014</v>
        <stp/>
        <stp>##V3_BDPV12</stp>
        <stp>BE6213104605 @bgn Corp</stp>
        <stp>LAST_UPDATE</stp>
        <stp>[AutoPrice 28.xlsm]front!R218C15</stp>
        <tr r="O218" s="1"/>
      </tp>
    </main>
    <main first="connect.rtdsub">
      <tp t="s">
        <v>EDF 4 1/4 29 Dec</v>
        <stp/>
        <stp>EBOND_LDN|16691427</stp>
        <stp>DSPLY_NAME</stp>
        <stp>RMDS</stp>
        <stp/>
        <stp/>
        <tr r="AQ1234" s="1"/>
      </tp>
      <tp t="s">
        <v xml:space="preserve">RENAUL 4 5/8 18 </v>
        <stp/>
        <stp>EBOND_LDN|15381116</stp>
        <stp>DSPLY_NAME</stp>
        <stp>RMDS</stp>
        <stp/>
        <stp/>
        <tr r="AQ860" s="1"/>
      </tp>
      <tp t="s">
        <v>CARLB 2 5/8 03 J</v>
        <stp/>
        <stp>EBOND_LDN|14581116</stp>
        <stp>DSPLY_NAME</stp>
        <stp>RMDS</stp>
        <stp/>
        <stp/>
        <tr r="AQ435" s="1"/>
      </tp>
      <tp t="s">
        <v xml:space="preserve">HEIANA 2 1/8 04 </v>
        <stp/>
        <stp>EBOND_LDN|14860168</stp>
        <stp>DSPLY_NAME</stp>
        <stp>RMDS</stp>
        <stp/>
        <stp/>
        <tr r="AQ492" s="1"/>
      </tp>
      <tp t="s">
        <v xml:space="preserve">NESNVX 1 1/2 19 </v>
        <stp/>
        <stp>EBOND_LDN|14760248</stp>
        <stp>DSPLY_NAME</stp>
        <stp>RMDS</stp>
        <stp/>
        <stp/>
        <tr r="AQ537" s="1"/>
      </tp>
      <tp t="s">
        <v>COFP 4.726 26 Ma</v>
        <stp/>
        <stp>EBOND_LDN|10590637</stp>
        <stp>DSPLY_NAME</stp>
        <stp>RMDS</stp>
        <stp/>
        <stp/>
        <tr r="AQ449" s="1"/>
      </tp>
      <tp t="s">
        <v>GIS 2.1 16 Nov 2</v>
        <stp/>
        <stp>EBOND_LDN|19983676</stp>
        <stp>DSPLY_NAME</stp>
        <stp>RMDS</stp>
        <stp/>
        <stp/>
        <tr r="AQ485" s="1"/>
      </tp>
      <tp t="s">
        <v>DSM 1 3/4 13 Nov</v>
        <stp/>
        <stp>EBOND_LDN|19962408</stp>
        <stp>DSPLY_NAME</stp>
        <stp>RMDS</stp>
        <stp/>
        <stp/>
        <tr r="AQ949" s="1"/>
      </tp>
      <tp t="s">
        <v>DPWGR 2 3/4 09 O</v>
        <stp/>
        <stp>EBOND_LDN|19482486</stp>
        <stp>DSPLY_NAME</stp>
        <stp>RMDS</stp>
        <stp/>
        <stp/>
        <tr r="AQ482" s="1"/>
      </tp>
      <tp t="s">
        <v>IBESM 3 31 Jan 2</v>
        <stp/>
        <stp>EBOND_LDN|19865588</stp>
        <stp>DSPLY_NAME</stp>
        <stp>RMDS</stp>
        <stp/>
        <stp/>
        <tr r="AQ1198" s="1"/>
      </tp>
      <tp t="s">
        <v>AALLN 1 3/4 03 A</v>
        <stp/>
        <stp>EBOND_LDN|21166778</stp>
        <stp>DSPLY_NAME</stp>
        <stp>RMDS</stp>
        <stp/>
        <stp/>
        <tr r="AQ910" s="1"/>
      </tp>
    </main>
    <main first="bloomberg.rtd">
      <tp t="s">
        <v>#N/A Real Time</v>
        <stp/>
        <stp>##V3_BDPV12</stp>
        <stp>US345397VU41 @CBKG Corp</stp>
        <stp>bid</stp>
        <stp>[AutoPrice 28.xlsm]front!R806C12</stp>
        <tr r="L806" s="1"/>
      </tp>
    </main>
    <main first="connect.rtdsub">
      <tp t="s">
        <v xml:space="preserve">SESGFP 1 7/8 24 </v>
        <stp/>
        <stp>EBOND_LDN|19684226</stp>
        <stp>DSPLY_NAME</stp>
        <stp>RMDS</stp>
        <stp/>
        <stp/>
        <tr r="AQ668" s="1"/>
      </tp>
      <tp t="s">
        <v>SRGIM 5 1/4 19 S</v>
        <stp/>
        <stp>EBOND_LDN|15384566</stp>
        <stp>DSPLY_NAME</stp>
        <stp>RMDS</stp>
        <stp/>
        <stp/>
        <tr r="AQ1219" s="1"/>
      </tp>
      <tp t="s">
        <v>REPSM 4 1/4 12 F</v>
        <stp/>
        <stp>EBOND_LDN|12474339</stp>
        <stp>DSPLY_NAME</stp>
        <stp>RMDS</stp>
        <stp/>
        <stp/>
        <tr r="AQ1205" s="1"/>
      </tp>
      <tp t="s">
        <v xml:space="preserve">VW 2 3/8 22 Mar </v>
        <stp/>
        <stp>EBOND_LDN|13694217</stp>
        <stp>DSPLY_NAME</stp>
        <stp>RMDS</stp>
        <stp/>
        <stp/>
        <tr r="AQ889" s="1"/>
      </tp>
      <tp t="s">
        <v>EFFP 1 3/4 09 Ap</v>
        <stp/>
        <stp>EBOND_LDN|21177319</stp>
        <stp>DSPLY_NAME</stp>
        <stp>RMDS</stp>
        <stp/>
        <stp/>
        <tr r="AQ170" s="1"/>
      </tp>
      <tp t="s">
        <v>ASSGEN 10 1/8 10</v>
        <stp/>
        <stp>EBOND_LDN|14674289</stp>
        <stp>DSPLY_NAME</stp>
        <stp>RMDS</stp>
        <stp/>
        <stp/>
        <tr r="AQ95" s="1"/>
      </tp>
      <tp t="s">
        <v>SYDAU 2 3/4 23 A</v>
        <stp/>
        <stp>EBOND_LDN|21184836</stp>
        <stp>DSPLY_NAME</stp>
        <stp>RMDS</stp>
        <stp/>
        <stp/>
        <tr r="AQ581" s="1"/>
      </tp>
      <tp t="s">
        <v>F 1 7/8 12 May 2</v>
        <stp/>
        <stp>EBOND_LDN|16887936</stp>
        <stp>DSPLY_NAME</stp>
        <stp>RMDS</stp>
        <stp/>
        <stp/>
        <tr r="AQ800" s="1"/>
      </tp>
      <tp t="s">
        <v>AALLN 2 1/2 29 A</v>
        <stp/>
        <stp>EBOND_LDN|17687456</stp>
        <stp>DSPLY_NAME</stp>
        <stp>RMDS</stp>
        <stp/>
        <stp/>
        <tr r="AQ915" s="1"/>
      </tp>
      <tp t="s">
        <v xml:space="preserve">ARQIVA 4.882 31 </v>
        <stp/>
        <stp>EBOND_LDN|17067498</stp>
        <stp>DSPLY_NAME</stp>
        <stp>RMDS</stp>
        <stp/>
        <stp/>
        <tr r="AQ595" s="1"/>
      </tp>
      <tp t="s">
        <v>TENN 3 7/8 21 Fe</v>
        <stp/>
        <stp>EBOND_LDN|10067708</stp>
        <stp>DSPLY_NAME</stp>
        <stp>RMDS</stp>
        <stp/>
        <stp/>
        <tr r="AQ337" s="1"/>
      </tp>
      <tp t="s">
        <v xml:space="preserve">DT 2 1/8 18 Jan </v>
        <stp/>
        <stp>EBOND_LDN|16566088</stp>
        <stp>DSPLY_NAME</stp>
        <stp>RMDS</stp>
        <stp/>
        <stp/>
        <tr r="AQ619" s="1"/>
      </tp>
      <tp t="s">
        <v>PLD 3 3/8 20 Feb</v>
        <stp/>
        <stp>EBOND_LDN|21095677</stp>
        <stp>DSPLY_NAME</stp>
        <stp>RMDS</stp>
        <stp/>
        <stp/>
        <tr r="AQ553" s="1"/>
      </tp>
      <tp t="s">
        <v xml:space="preserve">TLSNSS 1 3/8 18 </v>
        <stp/>
        <stp>EBOND_LDN|21095667</stp>
        <stp>DSPLY_NAME</stp>
        <stp>RMDS</stp>
        <stp/>
        <stp/>
        <tr r="AQ729" s="1"/>
      </tp>
    </main>
    <main first="bloomberg.rtd">
      <tp t="s">
        <v>07:01:27</v>
        <stp/>
        <stp>##V3_BDPV12</stp>
        <stp>FR0010830034 @bgn Corp</stp>
        <stp>LAST_UPDATE</stp>
        <stp>[AutoPrice 28.xlsm]front!R740C15</stp>
        <tr r="O740" s="1"/>
      </tp>
      <tp t="s">
        <v>07:01:30</v>
        <stp/>
        <stp>##V3_BDPV12</stp>
        <stp>FR0010830042 @bgn Corp</stp>
        <stp>LAST_UPDATE</stp>
        <stp>[AutoPrice 28.xlsm]front!R735C15</stp>
        <tr r="O735" s="1"/>
      </tp>
      <tp t="s">
        <v>07:01:26</v>
        <stp/>
        <stp>##V3_BDPV12</stp>
        <stp>FR0010800540 @bgn Corp</stp>
        <stp>LAST_UPDATE</stp>
        <stp>[AutoPrice 28.xlsm]front!R250C15</stp>
        <tr r="O250" s="1"/>
      </tp>
      <tp t="s">
        <v>07:01:27</v>
        <stp/>
        <stp>##V3_BDPV12</stp>
        <stp>FR0010750489 @bgn Corp</stp>
        <stp>LAST_UPDATE</stp>
        <stp>[AutoPrice 28.xlsm]front!R365C15</stp>
        <tr r="O365" s="1"/>
      </tp>
      <tp t="s">
        <v>07:01:27</v>
        <stp/>
        <stp>##V3_BDPV12</stp>
        <stp>FR0011560069 @bgn Corp</stp>
        <stp>LAST_UPDATE</stp>
        <stp>[AutoPrice 28.xlsm]front!R649C15</stp>
        <tr r="O649" s="1"/>
      </tp>
      <tp t="s">
        <v>07:01:26</v>
        <stp/>
        <stp>##V3_BDPV12</stp>
        <stp>FR0011560077 @bgn Corp</stp>
        <stp>LAST_UPDATE</stp>
        <stp>[AutoPrice 28.xlsm]front!R657C15</stp>
        <tr r="O657" s="1"/>
      </tp>
      <tp t="s">
        <v>07:01:27</v>
        <stp/>
        <stp>##V3_BDPV12</stp>
        <stp>FR0010780528 @bgn Corp</stp>
        <stp>LAST_UPDATE</stp>
        <stp>[AutoPrice 28.xlsm]front!R329C15</stp>
        <tr r="O329" s="1"/>
      </tp>
      <tp t="s">
        <v>07:01:30</v>
        <stp/>
        <stp>##V3_BDPV12</stp>
        <stp>FR0010890517 @bgn Corp</stp>
        <stp>LAST_UPDATE</stp>
        <stp>[AutoPrice 28.xlsm]front!R486C15</stp>
        <tr r="O486" s="1"/>
      </tp>
      <tp t="s">
        <v>07:01:26</v>
        <stp/>
        <stp>##V3_BDPV12</stp>
        <stp>FR0011400571 @bgn Corp</stp>
        <stp>LAST_UPDATE</stp>
        <stp>[AutoPrice 28.xlsm]front!R450C15</stp>
        <tr r="O450" s="1"/>
      </tp>
      <tp t="s">
        <v>07:01:27</v>
        <stp/>
        <stp>##V3_BDPV12</stp>
        <stp>FR0011560333 @bgn Corp</stp>
        <stp>LAST_UPDATE</stp>
        <stp>[AutoPrice 28.xlsm]front!R209C15</stp>
        <tr r="O209" s="1"/>
      </tp>
      <tp>
        <v>2.875</v>
        <stp/>
        <stp>##V3_BDPV12</stp>
        <stp>XS1062493934 Corp</stp>
        <stp>cpn</stp>
        <stp>[AutoPrice 28.xlsm]front!R57C5</stp>
        <tr r="E57" s="1"/>
      </tp>
      <tp t="s">
        <v>07:01:29</v>
        <stp/>
        <stp>##V3_BDPV12</stp>
        <stp>FR0010850719 @bgn Corp</stp>
        <stp>LAST_UPDATE</stp>
        <stp>[AutoPrice 28.xlsm]front!R445C15</stp>
        <tr r="O445" s="1"/>
      </tp>
      <tp>
        <v>4.625</v>
        <stp/>
        <stp>##V3_BDPV12</stp>
        <stp>XS0491212451 Corp</stp>
        <stp>cpn</stp>
        <stp>[AutoPrice 28.xlsm]front!R39C5</stp>
        <tr r="E39" s="1"/>
      </tp>
      <tp t="s">
        <v>07:01:27</v>
        <stp/>
        <stp>##V3_BDPV12</stp>
        <stp>FR0010660043 @bgn Corp</stp>
        <stp>LAST_UPDATE</stp>
        <stp>[AutoPrice 28.xlsm]front!R242C15</stp>
        <tr r="O242" s="1"/>
      </tp>
      <tp t="s">
        <v>07:01:24</v>
        <stp/>
        <stp>##V3_BDPV12</stp>
        <stp>FR0010780452 @bgn Corp</stp>
        <stp>LAST_UPDATE</stp>
        <stp>[AutoPrice 28.xlsm]front!R826C15</stp>
        <tr r="O826" s="1"/>
      </tp>
      <tp t="s">
        <v>07:01:27</v>
        <stp/>
        <stp>##V3_BDPV12</stp>
        <stp>FR0000471930 @bgn Corp</stp>
        <stp>LAST_UPDATE</stp>
        <stp>[AutoPrice 28.xlsm]front!R658C15</stp>
        <tr r="O658" s="1"/>
      </tp>
      <tp t="s">
        <v>07:01:22</v>
        <stp/>
        <stp>##V3_BDPV12</stp>
        <stp>FR0010500744 @bgn Corp</stp>
        <stp>LAST_UPDATE</stp>
        <stp>[AutoPrice 28.xlsm]front!R920C15</stp>
        <tr r="O920" s="1"/>
      </tp>
      <tp>
        <v>3.75</v>
        <stp/>
        <stp>##V3_BDPV12</stp>
        <stp>XS0612837657 Corp</stp>
        <stp>cpn</stp>
        <stp>[AutoPrice 28.xlsm]front!R18C5</stp>
        <tr r="E18" s="1"/>
      </tp>
      <tp>
        <v>6.0250000000000004</v>
        <stp/>
        <stp>##V3_BDPV12</stp>
        <stp>XS0350890470 Corp</stp>
        <stp>cpn</stp>
        <stp>[AutoPrice 28.xlsm]front!R38C5</stp>
        <tr r="E38" s="1"/>
      </tp>
      <tp t="s">
        <v>07:01:27</v>
        <stp/>
        <stp>##V3_BDPV12</stp>
        <stp>FR0011560986 @bgn Corp</stp>
        <stp>LAST_UPDATE</stp>
        <stp>[AutoPrice 28.xlsm]front!R231C15</stp>
        <tr r="O231" s="1"/>
      </tp>
      <tp t="s">
        <v>13/01/2025</v>
        <stp/>
        <stp>##V3_BDPV12</stp>
        <stp>XS0159527505 Corp</stp>
        <stp>maturity</stp>
        <stp>[AutoPrice 28.xlsm]front!R86C6</stp>
        <tr r="F86" s="1"/>
      </tp>
      <tp t="s">
        <v>16/11/2015</v>
        <stp/>
        <stp>##V3_BDPV12</stp>
        <stp>ES0324244005 Corp</stp>
        <stp>maturity</stp>
        <stp>[AutoPrice 28.xlsm]front!R71C6</stp>
        <tr r="F71" s="1"/>
      </tp>
      <tp t="s">
        <v>02/09/2015</v>
        <stp/>
        <stp>##V3_BDPV12</stp>
        <stp>XS0090078907 Corp</stp>
        <stp>maturity</stp>
        <stp>[AutoPrice 28.xlsm]front!R13C6</stp>
        <tr r="F13" s="1"/>
      </tp>
      <tp>
        <v>104.789</v>
        <stp/>
        <stp>##V3_BDPV12</stp>
        <stp>DE000A1RE1W1 @CBKG Corp</stp>
        <stp>bid</stp>
        <stp>[AutoPrice 28.xlsm]front!R474C12</stp>
        <tr r="L474" s="1"/>
      </tp>
    </main>
    <main first="connect.rtdsub">
      <tp t="s">
        <v>7070805=EXT</v>
        <stp/>
        <stp>DDS_BONDS|7070805=EXT</stp>
        <stp>3</stp>
        <stp>RMDS</stp>
        <stp/>
        <stp/>
        <tr r="AI980" s="1"/>
      </tp>
      <tp t="s">
        <v>8031701=EXT</v>
        <stp/>
        <stp>DDS_BONDS|8031701=EXT</stp>
        <stp>3</stp>
        <stp>RMDS</stp>
        <stp/>
        <stp/>
        <tr r="AI705" s="1"/>
      </tp>
      <tp t="s">
        <v>8523550=EXT</v>
        <stp/>
        <stp>DDS_BONDS|8523550=EXT</stp>
        <stp>3</stp>
        <stp>RMDS</stp>
        <stp/>
        <stp/>
        <tr r="AI1010" s="1"/>
      </tp>
      <tp t="s">
        <v>4478144=EXT</v>
        <stp/>
        <stp>DDS_BONDS|4478144=EXT</stp>
        <stp>3</stp>
        <stp>RMDS</stp>
        <stp/>
        <stp/>
        <tr r="AI362" s="1"/>
      </tp>
      <tp t="s">
        <v>2128411=EXT</v>
        <stp/>
        <stp>DDS_BONDS|2128411=EXT</stp>
        <stp>3</stp>
        <stp>RMDS</stp>
        <stp/>
        <stp/>
        <tr r="AI285" s="1"/>
      </tp>
      <tp t="s">
        <v>7054106=EXT</v>
        <stp/>
        <stp>DDS_BONDS|7054106=EXT</stp>
        <stp>3</stp>
        <stp>RMDS</stp>
        <stp/>
        <stp/>
        <tr r="AI648" s="1"/>
      </tp>
      <tp t="s">
        <v>9211922=EXT</v>
        <stp/>
        <stp>DDS_BONDS|9211922=EXT</stp>
        <stp>3</stp>
        <stp>RMDS</stp>
        <stp/>
        <stp/>
        <tr r="AI922" s="1"/>
      </tp>
      <tp t="s">
        <v>2123411=EXT</v>
        <stp/>
        <stp>DDS_BONDS|2123411=EXT</stp>
        <stp>3</stp>
        <stp>RMDS</stp>
        <stp/>
        <stp/>
        <tr r="AI625" s="1"/>
      </tp>
      <tp t="s">
        <v>9548754=EXT</v>
        <stp/>
        <stp>DDS_BONDS|9548754=EXT</stp>
        <stp>3</stp>
        <stp>RMDS</stp>
        <stp/>
        <stp/>
        <tr r="AI1115" s="1"/>
      </tp>
      <tp t="s">
        <v>6967196=EXT</v>
        <stp/>
        <stp>DDS_BONDS|6967196=EXT</stp>
        <stp>3</stp>
        <stp>RMDS</stp>
        <stp/>
        <stp/>
        <tr r="AI611" s="1"/>
      </tp>
      <tp t="s">
        <v>9487248=EXT</v>
        <stp/>
        <stp>DDS_BONDS|9487248=EXT</stp>
        <stp>3</stp>
        <stp>RMDS</stp>
        <stp/>
        <stp/>
        <tr r="AI232" s="1"/>
      </tp>
      <tp t="s">
        <v>2461246=EXT</v>
        <stp/>
        <stp>DDS_BONDS|2461246=EXT</stp>
        <stp>3</stp>
        <stp>RMDS</stp>
        <stp/>
        <stp/>
        <tr r="AI7" s="1"/>
      </tp>
      <tp t="s">
        <v>4972297=EXT</v>
        <stp/>
        <stp>DDS_BONDS|4972297=EXT</stp>
        <stp>3</stp>
        <stp>RMDS</stp>
        <stp/>
        <stp/>
        <tr r="AI97" s="1"/>
      </tp>
      <tp t="s">
        <v>6852085=EXT</v>
        <stp/>
        <stp>DDS_BONDS|6852085=EXT</stp>
        <stp>3</stp>
        <stp>RMDS</stp>
        <stp/>
        <stp/>
        <tr r="AI5" s="1"/>
      </tp>
      <tp t="s">
        <v>9728773=EXT</v>
        <stp/>
        <stp>DDS_BONDS|9728773=EXT</stp>
        <stp>3</stp>
        <stp>RMDS</stp>
        <stp/>
        <stp/>
        <tr r="AI1157" s="1"/>
      </tp>
      <tp t="s">
        <v>2449245=EXT</v>
        <stp/>
        <stp>DDS_BONDS|2449245=EXT</stp>
        <stp>3</stp>
        <stp>RMDS</stp>
        <stp/>
        <stp/>
        <tr r="AI918" s="1"/>
      </tp>
      <tp t="s">
        <v>2219120=EXT</v>
        <stp/>
        <stp>DDS_BONDS|2219120=EXT</stp>
        <stp>3</stp>
        <stp>RMDS</stp>
        <stp/>
        <stp/>
        <tr r="AI364" s="1"/>
      </tp>
      <tp t="s">
        <v>7919490=EXT</v>
        <stp/>
        <stp>DDS_BONDS|7919490=EXT</stp>
        <stp>3</stp>
        <stp>RMDS</stp>
        <stp/>
        <stp/>
        <tr r="AI313" s="1"/>
      </tp>
      <tp t="s">
        <v>3129513=EXT</v>
        <stp/>
        <stp>DDS_BONDS|3129513=EXT</stp>
        <stp>3</stp>
        <stp>RMDS</stp>
        <stp/>
        <stp/>
        <tr r="AI274" s="1"/>
      </tp>
      <tp t="s">
        <v>6234422=EXT</v>
        <stp/>
        <stp>DDS_BONDS|6234422=EXT</stp>
        <stp>3</stp>
        <stp>RMDS</stp>
        <stp/>
        <stp/>
        <tr r="AI638" s="1"/>
      </tp>
      <tp t="s">
        <v>2015300=EXT</v>
        <stp/>
        <stp>DDS_BONDS|2015300=EXT</stp>
        <stp>3</stp>
        <stp>RMDS</stp>
        <stp/>
        <stp/>
        <tr r="AI62" s="1"/>
      </tp>
      <tp t="s">
        <v>9975796=EXT</v>
        <stp/>
        <stp>DDS_BONDS|9975796=EXT</stp>
        <stp>3</stp>
        <stp>RMDS</stp>
        <stp/>
        <stp/>
        <tr r="AI689" s="1"/>
      </tp>
      <tp t="s">
        <v>8330932=EXT</v>
        <stp/>
        <stp>DDS_BONDS|8330932=EXT</stp>
        <stp>3</stp>
        <stp>RMDS</stp>
        <stp/>
        <stp/>
        <tr r="AI666" s="1"/>
      </tp>
      <tp t="s">
        <v>7918397=EXT</v>
        <stp/>
        <stp>DDS_BONDS|7918397=EXT</stp>
        <stp>3</stp>
        <stp>RMDS</stp>
        <stp/>
        <stp/>
        <tr r="AI318" s="1"/>
      </tp>
      <tp t="s">
        <v>4744872=EXT</v>
        <stp/>
        <stp>DDS_BONDS|4744872=EXT</stp>
        <stp>3</stp>
        <stp>RMDS</stp>
        <stp/>
        <stp/>
        <tr r="AI673" s="1"/>
      </tp>
      <tp t="s">
        <v>9510257=EXT</v>
        <stp/>
        <stp>DDS_BONDS|9510257=EXT</stp>
        <stp>3</stp>
        <stp>RMDS</stp>
        <stp/>
        <stp/>
        <tr r="AI1110" s="1"/>
      </tp>
      <tp t="s">
        <v>8161310=EXT</v>
        <stp/>
        <stp>DDS_BONDS|8161310=EXT</stp>
        <stp>3</stp>
        <stp>RMDS</stp>
        <stp/>
        <stp/>
        <tr r="AI1054" s="1"/>
      </tp>
      <tp t="s">
        <v>6173211=EXT</v>
        <stp/>
        <stp>DDS_BONDS|6173211=EXT</stp>
        <stp>3</stp>
        <stp>RMDS</stp>
        <stp/>
        <stp/>
        <tr r="AI957" s="1"/>
      </tp>
      <tp t="s">
        <v>2448343=EXT</v>
        <stp/>
        <stp>DDS_BONDS|2448343=EXT</stp>
        <stp>3</stp>
        <stp>RMDS</stp>
        <stp/>
        <stp/>
        <tr r="AI6" s="1"/>
      </tp>
      <tp t="s">
        <v>6234524=EXT</v>
        <stp/>
        <stp>DDS_BONDS|6234524=EXT</stp>
        <stp>3</stp>
        <stp>RMDS</stp>
        <stp/>
        <stp/>
        <tr r="AI1076" s="1"/>
      </tp>
      <tp t="s">
        <v>8234024=EXT</v>
        <stp/>
        <stp>DDS_BONDS|8234024=EXT</stp>
        <stp>3</stp>
        <stp>RMDS</stp>
        <stp/>
        <stp/>
        <tr r="AI1003" s="1"/>
      </tp>
      <tp t="s">
        <v>3821885=EXT</v>
        <stp/>
        <stp>DDS_BONDS|3821885=EXT</stp>
        <stp>3</stp>
        <stp>RMDS</stp>
        <stp/>
        <stp/>
        <tr r="AI128" s="1"/>
      </tp>
      <tp t="s">
        <v>7743473=EXT</v>
        <stp/>
        <stp>DDS_BONDS|7743473=EXT</stp>
        <stp>3</stp>
        <stp>RMDS</stp>
        <stp/>
        <stp/>
        <tr r="AI248" s="1"/>
      </tp>
      <tp t="s">
        <v>4718375=EXT</v>
        <stp/>
        <stp>DDS_BONDS|4718375=EXT</stp>
        <stp>3</stp>
        <stp>RMDS</stp>
        <stp/>
        <stp/>
        <tr r="AI89" s="1"/>
      </tp>
      <tp t="s">
        <v>9254121=EXT</v>
        <stp/>
        <stp>DDS_BONDS|9254121=EXT</stp>
        <stp>3</stp>
        <stp>RMDS</stp>
        <stp/>
        <stp/>
        <tr r="AI830" s="1"/>
      </tp>
      <tp t="s">
        <v>6827686=EXT</v>
        <stp/>
        <stp>DDS_BONDS|6827686=EXT</stp>
        <stp>3</stp>
        <stp>RMDS</stp>
        <stp/>
        <stp/>
        <tr r="AI404" s="1"/>
      </tp>
      <tp t="s">
        <v>8321536=EXT</v>
        <stp/>
        <stp>DDS_BONDS|8321536=EXT</stp>
        <stp>3</stp>
        <stp>RMDS</stp>
        <stp/>
        <stp/>
        <tr r="AI1168" s="1"/>
      </tp>
      <tp t="s">
        <v>7032807=EXT</v>
        <stp/>
        <stp>DDS_BONDS|7032807=EXT</stp>
        <stp>3</stp>
        <stp>RMDS</stp>
        <stp/>
        <stp/>
        <tr r="AI12" s="1"/>
      </tp>
      <tp t="s">
        <v>4478142=EXT</v>
        <stp/>
        <stp>DDS_BONDS|4478142=EXT</stp>
        <stp>3</stp>
        <stp>RMDS</stp>
        <stp/>
        <stp/>
        <tr r="AI366" s="1"/>
      </tp>
      <tp t="s">
        <v>6468943=EXT</v>
        <stp/>
        <stp>DDS_BONDS|6468943=EXT</stp>
        <stp>3</stp>
        <stp>RMDS</stp>
        <stp/>
        <stp/>
        <tr r="AI111" s="1"/>
      </tp>
      <tp t="s">
        <v>2239426=EXT</v>
        <stp/>
        <stp>DDS_BONDS|2239426=EXT</stp>
        <stp>3</stp>
        <stp>RMDS</stp>
        <stp/>
        <stp/>
        <tr r="AI1015" s="1"/>
      </tp>
      <tp t="s">
        <v>3129517=EXT</v>
        <stp/>
        <stp>DDS_BONDS|3129517=EXT</stp>
        <stp>3</stp>
        <stp>RMDS</stp>
        <stp/>
        <stp/>
        <tr r="AI273" s="1"/>
      </tp>
      <tp t="s">
        <v>8965193=EXT</v>
        <stp/>
        <stp>DDS_BONDS|8965193=EXT</stp>
        <stp>3</stp>
        <stp>RMDS</stp>
        <stp/>
        <stp/>
        <tr r="AI42" s="1"/>
      </tp>
      <tp t="s">
        <v>8925697=EXT</v>
        <stp/>
        <stp>DDS_BONDS|8925697=EXT</stp>
        <stp>3</stp>
        <stp>RMDS</stp>
        <stp/>
        <stp/>
        <tr r="AI22" s="1"/>
      </tp>
      <tp t="s">
        <v>7116814=EXT</v>
        <stp/>
        <stp>DDS_BONDS|7116814=EXT</stp>
        <stp>3</stp>
        <stp>RMDS</stp>
        <stp/>
        <stp/>
        <tr r="AI671" s="1"/>
      </tp>
      <tp t="s">
        <v>7001405=EXT</v>
        <stp/>
        <stp>DDS_BONDS|7001405=EXT</stp>
        <stp>3</stp>
        <stp>RMDS</stp>
        <stp/>
        <stp/>
        <tr r="AI271" s="1"/>
      </tp>
      <tp t="s">
        <v>4439049=EXT</v>
        <stp/>
        <stp>DDS_BONDS|4439049=EXT</stp>
        <stp>3</stp>
        <stp>RMDS</stp>
        <stp/>
        <stp/>
        <tr r="AI981" s="1"/>
      </tp>
      <tp t="s">
        <v>4897182=EXT</v>
        <stp/>
        <stp>DDS_BONDS|4897182=EXT</stp>
        <stp>3</stp>
        <stp>RMDS</stp>
        <stp/>
        <stp/>
        <tr r="AI1106" s="1"/>
      </tp>
      <tp t="s">
        <v>6120519=EXT</v>
        <stp/>
        <stp>DDS_BONDS|6120519=EXT</stp>
        <stp>3</stp>
        <stp>RMDS</stp>
        <stp/>
        <stp/>
        <tr r="AI701" s="1"/>
      </tp>
      <tp t="s">
        <v>2030708=EXT</v>
        <stp/>
        <stp>DDS_BONDS|2030708=EXT</stp>
        <stp>3</stp>
        <stp>RMDS</stp>
        <stp/>
        <stp/>
        <tr r="AI269" s="1"/>
      </tp>
      <tp t="s">
        <v>5423649=EXT</v>
        <stp/>
        <stp>DDS_BONDS|5423649=EXT</stp>
        <stp>3</stp>
        <stp>RMDS</stp>
        <stp/>
        <stp/>
        <tr r="AI33" s="1"/>
      </tp>
      <tp t="s">
        <v>6598551=EXT</v>
        <stp/>
        <stp>DDS_BONDS|6598551=EXT</stp>
        <stp>3</stp>
        <stp>RMDS</stp>
        <stp/>
        <stp/>
        <tr r="AI184" s="1"/>
      </tp>
      <tp t="s">
        <v>9904098=EXT</v>
        <stp/>
        <stp>DDS_BONDS|9904098=EXT</stp>
        <stp>3</stp>
        <stp>RMDS</stp>
        <stp/>
        <stp/>
        <tr r="AI828" s="1"/>
      </tp>
      <tp t="s">
        <v>8596851=EXT</v>
        <stp/>
        <stp>DDS_BONDS|8596851=EXT</stp>
        <stp>3</stp>
        <stp>RMDS</stp>
        <stp/>
        <stp/>
        <tr r="AI387" s="1"/>
      </tp>
      <tp t="s">
        <v>9483240=EXT</v>
        <stp/>
        <stp>DDS_BONDS|9483240=EXT</stp>
        <stp>3</stp>
        <stp>RMDS</stp>
        <stp/>
        <stp/>
        <tr r="AI113" s="1"/>
      </tp>
      <tp t="s">
        <v>9692660=EXT</v>
        <stp/>
        <stp>DDS_BONDS|9692660=EXT</stp>
        <stp>3</stp>
        <stp>RMDS</stp>
        <stp/>
        <stp/>
        <tr r="AI799" s="1"/>
      </tp>
      <tp t="s">
        <v>9693767=EXT</v>
        <stp/>
        <stp>DDS_BONDS|9693767=EXT</stp>
        <stp>3</stp>
        <stp>RMDS</stp>
        <stp/>
        <stp/>
        <tr r="AI1004" s="1"/>
      </tp>
      <tp t="s">
        <v>8494246=EXT</v>
        <stp/>
        <stp>DDS_BONDS|8494246=EXT</stp>
        <stp>3</stp>
        <stp>RMDS</stp>
        <stp/>
        <stp/>
        <tr r="AI811" s="1"/>
      </tp>
      <tp t="s">
        <v>9464349=EXT</v>
        <stp/>
        <stp>DDS_BONDS|9464349=EXT</stp>
        <stp>3</stp>
        <stp>RMDS</stp>
        <stp/>
        <stp/>
        <tr r="AI691" s="1"/>
      </tp>
      <tp t="s">
        <v>3581557=EXT</v>
        <stp/>
        <stp>DDS_BONDS|3581557=EXT</stp>
        <stp>3</stp>
        <stp>RMDS</stp>
        <stp/>
        <stp/>
        <tr r="AI93" s="1"/>
      </tp>
      <tp t="s">
        <v>5490045=EXT</v>
        <stp/>
        <stp>DDS_BONDS|5490045=EXT</stp>
        <stp>3</stp>
        <stp>RMDS</stp>
        <stp/>
        <stp/>
        <tr r="AI167" s="1"/>
      </tp>
      <tp t="s">
        <v>7389935=EXT</v>
        <stp/>
        <stp>DDS_BONDS|7389935=EXT</stp>
        <stp>3</stp>
        <stp>RMDS</stp>
        <stp/>
        <stp/>
        <tr r="AI609" s="1"/>
      </tp>
    </main>
    <main first="bloomberg.rtd">
      <tp t="s">
        <v>FIXED</v>
        <stp/>
        <stp>##V3_BDPV12</stp>
        <stp>DE000A1TNJ97 Corp</stp>
        <stp>cpn typ</stp>
        <stp>[AutoPrice 28.xlsm]front!R793C5</stp>
        <tr r="E793" s="1"/>
      </tp>
      <tp t="s">
        <v>FIXED</v>
        <stp/>
        <stp>##V3_BDPV12</stp>
        <stp>DE000A1TNK86 Corp</stp>
        <stp>cpn typ</stp>
        <stp>[AutoPrice 28.xlsm]front!R792C5</stp>
        <tr r="E792" s="1"/>
      </tp>
      <tp t="s">
        <v>DBOERS</v>
        <stp/>
        <stp>##V3_BDPV12</stp>
        <stp>DE000A1RE1W1 Corp</stp>
        <stp>ticker</stp>
        <stp>[AutoPrice 28.xlsm]front!R474C4</stp>
        <tr r="D474" s="1"/>
      </tp>
      <tp>
        <v>172.90877641894173</v>
        <stp/>
        <stp>##V3_BDPV12</stp>
        <stp>DE000A1R0410 @bgn  Corp</stp>
        <stp>asset_swap_spd_mid</stp>
        <stp>[AutoPrice 28.xlsm]front!R1023C40</stp>
        <tr r="AN1023" s="1"/>
      </tp>
      <tp t="s">
        <v>DAIGR</v>
        <stp/>
        <stp>##V3_BDPV12</stp>
        <stp>DE000A0T06N0 Corp</stp>
        <stp>ticker</stp>
        <stp>[AutoPrice 28.xlsm]front!R783C4</stp>
        <tr r="D783" s="1"/>
      </tp>
      <tp t="s">
        <v>AT MATURITY</v>
        <stp/>
        <stp>##V3_BDPV12</stp>
        <stp>DE000A1HDA43 Corp</stp>
        <stp>mty_typ</stp>
        <stp>[AutoPrice 28.xlsm]front!R760C6</stp>
        <tr r="F760" s="1"/>
      </tp>
      <tp>
        <v>31.360724451002163</v>
        <stp/>
        <stp>##V3_BDPV12</stp>
        <stp>DE000A1HJ483 @bgn  Corp</stp>
        <stp>asset_swap_spd_mid</stp>
        <stp>[AutoPrice 28.xlsm]front!R1137C40</stp>
        <tr r="AN1137" s="1"/>
      </tp>
      <tp t="s">
        <v>12/05/2016</v>
        <stp/>
        <stp>##V3_BDPV12</stp>
        <stp>XS0888827333 Corp</stp>
        <stp>maturity</stp>
        <stp>[AutoPrice 28.xlsm]front!R800C6</stp>
        <tr r="F800" s="1"/>
      </tp>
      <tp t="s">
        <v>AT MATURITY</v>
        <stp/>
        <stp>##V3_BDPV12</stp>
        <stp>XS0760139773 Corp</stp>
        <stp>mty_typ</stp>
        <stp>[AutoPrice 28.xlsm]front!R202C6</stp>
        <tr r="F202" s="1"/>
      </tp>
      <tp t="s">
        <v>AT MATURITY</v>
        <stp/>
        <stp>##V3_BDPV12</stp>
        <stp>FR0010961581 Corp</stp>
        <stp>mty_typ</stp>
        <stp>[AutoPrice 28.xlsm]front!R255C6</stp>
        <tr r="F255" s="1"/>
      </tp>
      <tp t="s">
        <v>CALLABLE</v>
        <stp/>
        <stp>##V3_BDPV12</stp>
        <stp>XS0541620901 Corp</stp>
        <stp>mty_typ</stp>
        <stp>[AutoPrice 28.xlsm]front!R122C6</stp>
        <tr r="F122" s="1"/>
      </tp>
      <tp t="s">
        <v>AT MATURITY</v>
        <stp/>
        <stp>##V3_BDPV12</stp>
        <stp>XS0300113254 Corp</stp>
        <stp>mty_typ</stp>
        <stp>[AutoPrice 28.xlsm]front!R550C6</stp>
        <tr r="F550" s="1"/>
      </tp>
      <tp t="s">
        <v>AT MATURITY</v>
        <stp/>
        <stp>##V3_BDPV12</stp>
        <stp>XS0479869744 Corp</stp>
        <stp>mty_typ</stp>
        <stp>[AutoPrice 28.xlsm]front!R748C6</stp>
        <tr r="F748" s="1"/>
      </tp>
      <tp t="s">
        <v>AT MATURITY</v>
        <stp/>
        <stp>##V3_BDPV12</stp>
        <stp>XS0765597918 Corp</stp>
        <stp>mty_typ</stp>
        <stp>[AutoPrice 28.xlsm]front!R890C6</stp>
        <tr r="F890" s="1"/>
      </tp>
      <tp t="s">
        <v>AT MATURITY</v>
        <stp/>
        <stp>##V3_BDPV12</stp>
        <stp>XS1023268060 Corp</stp>
        <stp>mty_typ</stp>
        <stp>[AutoPrice 28.xlsm]front!R161C6</stp>
        <tr r="F161" s="1"/>
      </tp>
      <tp t="s">
        <v>AT MATURITY</v>
        <stp/>
        <stp>##V3_BDPV12</stp>
        <stp>XS0585904443 Corp</stp>
        <stp>mty_typ</stp>
        <stp>[AutoPrice 28.xlsm]front!R689C6</stp>
        <tr r="F689" s="1"/>
      </tp>
      <tp t="s">
        <v>AT MATURITY</v>
        <stp/>
        <stp>##V3_BDPV12</stp>
        <stp>FR0010871541 Corp</stp>
        <stp>mty_typ</stp>
        <stp>[AutoPrice 28.xlsm]front!R858C6</stp>
        <tr r="F858" s="1"/>
      </tp>
      <tp t="s">
        <v>FIXED</v>
        <stp/>
        <stp>##V3_BDPV12</stp>
        <stp>XS1069539291 Corp</stp>
        <stp>cpn typ</stp>
        <stp>[AutoPrice 28.xlsm]front!R477C5</stp>
        <tr r="E477" s="1"/>
      </tp>
      <tp t="s">
        <v>FIXED</v>
        <stp/>
        <stp>##V3_BDPV12</stp>
        <stp>XS0387846925 Corp</stp>
        <stp>cpn typ</stp>
        <stp>[AutoPrice 28.xlsm]front!R500C5</stp>
        <tr r="E500" s="1"/>
      </tp>
      <tp t="s">
        <v>AT MATURITY</v>
        <stp/>
        <stp>##V3_BDPV12</stp>
        <stp>FR0011376201 Corp</stp>
        <stp>mty_typ</stp>
        <stp>[AutoPrice 28.xlsm]front!R297C6</stp>
        <tr r="F297" s="1"/>
      </tp>
      <tp t="s">
        <v>AT MATURITY</v>
        <stp/>
        <stp>##V3_BDPV12</stp>
        <stp>XS0741004062 Corp</stp>
        <stp>mty_typ</stp>
        <stp>[AutoPrice 28.xlsm]front!R452C6</stp>
        <tr r="F452" s="1"/>
      </tp>
      <tp t="s">
        <v>AT MATURITY</v>
        <stp/>
        <stp>##V3_BDPV12</stp>
        <stp>XS0950055359 Corp</stp>
        <stp>mty_typ</stp>
        <stp>[AutoPrice 28.xlsm]front!R721C6</stp>
        <tr r="F721" s="1"/>
      </tp>
      <tp t="s">
        <v>AT MATURITY</v>
        <stp/>
        <stp>##V3_BDPV12</stp>
        <stp>XS0690406243 Corp</stp>
        <stp>mty_typ</stp>
        <stp>[AutoPrice 28.xlsm]front!R304C6</stp>
        <tr r="F304" s="1"/>
      </tp>
      <tp t="s">
        <v>AT MATURITY</v>
        <stp/>
        <stp>##V3_BDPV12</stp>
        <stp>XS0593606550 Corp</stp>
        <stp>mty_typ</stp>
        <stp>[AutoPrice 28.xlsm]front!R337C6</stp>
        <tr r="F337" s="1"/>
      </tp>
      <tp t="s">
        <v>AT MATURITY</v>
        <stp/>
        <stp>##V3_BDPV12</stp>
        <stp>XS0996455399 Corp</stp>
        <stp>mty_typ</stp>
        <stp>[AutoPrice 28.xlsm]front!R579C6</stp>
        <tr r="F579" s="1"/>
      </tp>
      <tp t="s">
        <v>AT MATURITY</v>
        <stp/>
        <stp>##V3_BDPV12</stp>
        <stp>XS0289507997 Corp</stp>
        <stp>mty_typ</stp>
        <stp>[AutoPrice 28.xlsm]front!R728C6</stp>
        <tr r="F728" s="1"/>
      </tp>
      <tp t="s">
        <v>FIXED</v>
        <stp/>
        <stp>##V3_BDPV12</stp>
        <stp>BE0934985020 Corp</stp>
        <stp>cpn typ</stp>
        <stp>[AutoPrice 28.xlsm]front!R371C5</stp>
        <tr r="E371" s="1"/>
      </tp>
      <tp t="s">
        <v>FIXED</v>
        <stp/>
        <stp>##V3_BDPV12</stp>
        <stp>XS1072613380 Corp</stp>
        <stp>cpn typ</stp>
        <stp>[AutoPrice 28.xlsm]front!R135C5</stp>
        <tr r="E135" s="1"/>
      </tp>
      <tp t="s">
        <v>FIXED</v>
        <stp/>
        <stp>##V3_BDPV12</stp>
        <stp>XS0811690550 Corp</stp>
        <stp>cpn typ</stp>
        <stp>[AutoPrice 28.xlsm]front!R599C5</stp>
        <tr r="E599" s="1"/>
      </tp>
      <tp t="s">
        <v>FIXED</v>
        <stp/>
        <stp>##V3_BDPV12</stp>
        <stp>XS0169888558 Corp</stp>
        <stp>cpn typ</stp>
        <stp>[AutoPrice 28.xlsm]front!R747C5</stp>
        <tr r="E747" s="1"/>
      </tp>
      <tp t="s">
        <v>AT MATURITY</v>
        <stp/>
        <stp>##V3_BDPV12</stp>
        <stp>FR0011731876 Corp</stp>
        <stp>mty_typ</stp>
        <stp>[AutoPrice 28.xlsm]front!R384C6</stp>
        <tr r="F384" s="1"/>
      </tp>
      <tp t="s">
        <v>AT MATURITY</v>
        <stp/>
        <stp>##V3_BDPV12</stp>
        <stp>FR0011076462 Corp</stp>
        <stp>mty_typ</stp>
        <stp>[AutoPrice 28.xlsm]front!R742C6</stp>
        <tr r="F742" s="1"/>
      </tp>
      <tp t="s">
        <v>FIXED</v>
        <stp/>
        <stp>##V3_BDPV12</stp>
        <stp>XS0470632646 Corp</stp>
        <stp>cpn typ</stp>
        <stp>[AutoPrice 28.xlsm]front!R908C5</stp>
        <tr r="E908" s="1"/>
      </tp>
      <tp t="s">
        <v>CALLABLE</v>
        <stp/>
        <stp>##V3_BDPV12</stp>
        <stp>ES0224244063 Corp</stp>
        <stp>mty_typ</stp>
        <stp>[AutoPrice 28.xlsm]front!R130C6</stp>
        <tr r="F130" s="1"/>
      </tp>
      <tp t="s">
        <v>AT MATURITY</v>
        <stp/>
        <stp>##V3_BDPV12</stp>
        <stp>XS0747743937 Corp</stp>
        <stp>mty_typ</stp>
        <stp>[AutoPrice 28.xlsm]front!R220C6</stp>
        <tr r="F220" s="1"/>
      </tp>
      <tp t="s">
        <v>AT MATURITY</v>
        <stp/>
        <stp>##V3_BDPV12</stp>
        <stp>XS0715437140 Corp</stp>
        <stp>mty_typ</stp>
        <stp>[AutoPrice 28.xlsm]front!R504C6</stp>
        <tr r="F504" s="1"/>
      </tp>
      <tp t="s">
        <v>AT MATURITY</v>
        <stp/>
        <stp>##V3_BDPV12</stp>
        <stp>XS1021817355 Corp</stp>
        <stp>mty_typ</stp>
        <stp>[AutoPrice 28.xlsm]front!R808C6</stp>
        <tr r="F808" s="1"/>
      </tp>
      <tp t="s">
        <v>06/08/2019</v>
        <stp/>
        <stp>##V3_BDPV12</stp>
        <stp>XS0442988217 Corp</stp>
        <stp>maturity</stp>
        <stp>[AutoPrice 28.xlsm]front!R842C6</stp>
        <tr r="F842" s="1"/>
      </tp>
      <tp t="s">
        <v>AT MATURITY</v>
        <stp/>
        <stp>##V3_BDPV12</stp>
        <stp>XS0947658208 Corp</stp>
        <stp>mty_typ</stp>
        <stp>[AutoPrice 28.xlsm]front!R402C6</stp>
        <tr r="F402" s="1"/>
      </tp>
      <tp t="s">
        <v>FIXED</v>
        <stp/>
        <stp>##V3_BDPV12</stp>
        <stp>XS0457145430 Corp</stp>
        <stp>cpn typ</stp>
        <stp>[AutoPrice 28.xlsm]front!R458C5</stp>
        <tr r="E458" s="1"/>
      </tp>
      <tp t="s">
        <v>FIXED</v>
        <stp/>
        <stp>##V3_BDPV12</stp>
        <stp>XS0875796541 Corp</stp>
        <stp>cpn typ</stp>
        <stp>[AutoPrice 28.xlsm]front!R619C5</stp>
        <tr r="E619" s="1"/>
      </tp>
      <tp t="s">
        <v>AT MATURITY</v>
        <stp/>
        <stp>##V3_BDPV12</stp>
        <stp>FR0010014845 Corp</stp>
        <stp>mty_typ</stp>
        <stp>[AutoPrice 28.xlsm]front!R840C6</stp>
        <tr r="F840" s="1"/>
      </tp>
      <tp t="s">
        <v>FIXED</v>
        <stp/>
        <stp>##V3_BDPV12</stp>
        <stp>XS0386772684 Corp</stp>
        <stp>cpn typ</stp>
        <stp>[AutoPrice 28.xlsm]front!R585C5</stp>
        <tr r="E585" s="1"/>
      </tp>
      <tp t="s">
        <v>FIXED</v>
        <stp/>
        <stp>##V3_BDPV12</stp>
        <stp>XS0499243300 Corp</stp>
        <stp>cpn typ</stp>
        <stp>[AutoPrice 28.xlsm]front!R428C5</stp>
        <tr r="E428" s="1"/>
      </tp>
      <tp t="s">
        <v>AT MATURITY</v>
        <stp/>
        <stp>##V3_BDPV12</stp>
        <stp>XS0438844093 Corp</stp>
        <stp>mty_typ</stp>
        <stp>[AutoPrice 28.xlsm]front!R265C6</stp>
        <tr r="F265" s="1"/>
      </tp>
      <tp t="s">
        <v>18/02/2019</v>
        <stp/>
        <stp>##V3_BDPV12</stp>
        <stp>XS1033658565 Corp</stp>
        <stp>maturity</stp>
        <stp>[AutoPrice 28.xlsm]front!R729C6</stp>
        <tr r="F729" s="1"/>
      </tp>
      <tp t="s">
        <v>27/06/2017</v>
        <stp/>
        <stp>##V3_BDPV12</stp>
        <stp>XS0795872901 Corp</stp>
        <stp>maturity</stp>
        <stp>[AutoPrice 28.xlsm]front!R478C6</stp>
        <tr r="F478" s="1"/>
      </tp>
      <tp t="s">
        <v>15/12/2018</v>
        <stp/>
        <stp>##V3_BDPV12</stp>
        <stp>XS0686703736 Corp</stp>
        <stp>maturity</stp>
        <stp>[AutoPrice 28.xlsm]front!R969C6</stp>
        <tr r="F969" s="1"/>
      </tp>
      <tp t="s">
        <v>AT MATURITY</v>
        <stp/>
        <stp>##V3_BDPV12</stp>
        <stp>XS0292607701 Corp</stp>
        <stp>mty_typ</stp>
        <stp>[AutoPrice 28.xlsm]front!R722C6</stp>
        <tr r="F722" s="1"/>
      </tp>
      <tp t="s">
        <v>AT MATURITY</v>
        <stp/>
        <stp>##V3_BDPV12</stp>
        <stp>XS0429612566 Corp</stp>
        <stp>mty_typ</stp>
        <stp>[AutoPrice 28.xlsm]front!R824C6</stp>
        <tr r="F824" s="1"/>
      </tp>
      <tp t="s">
        <v>FIXED</v>
        <stp/>
        <stp>##V3_BDPV12</stp>
        <stp>XS0763676557 Corp</stp>
        <stp>cpn typ</stp>
        <stp>[AutoPrice 28.xlsm]front!R889C5</stp>
        <tr r="E889" s="1"/>
      </tp>
      <tp t="s">
        <v>CALLABLE</v>
        <stp/>
        <stp>##V3_BDPV12</stp>
        <stp>FR0011765825 Corp</stp>
        <stp>mty_typ</stp>
        <stp>[AutoPrice 28.xlsm]front!R451C6</stp>
        <tr r="F451" s="1"/>
      </tp>
      <tp t="s">
        <v>FIXED</v>
        <stp/>
        <stp>##V3_BDPV12</stp>
        <stp>XS0365901734 Corp</stp>
        <stp>cpn typ</stp>
        <stp>[AutoPrice 28.xlsm]front!R980C5</stp>
        <tr r="E980" s="1"/>
      </tp>
      <tp t="s">
        <v>AT MATURITY</v>
        <stp/>
        <stp>##V3_BDPV12</stp>
        <stp>BE0002442177 Corp</stp>
        <stp>mty_typ</stp>
        <stp>[AutoPrice 28.xlsm]front!R217C6</stp>
        <tr r="F217" s="1"/>
      </tp>
      <tp t="s">
        <v>15/10/2020</v>
        <stp/>
        <stp>##V3_BDPV12</stp>
        <stp>XS0981442931 Corp</stp>
        <stp>maturity</stp>
        <stp>[AutoPrice 28.xlsm]front!R945C6</stp>
        <tr r="F945" s="1"/>
      </tp>
      <tp t="s">
        <v>AT MATURITY</v>
        <stp/>
        <stp>##V3_BDPV12</stp>
        <stp>XS0616431507 Corp</stp>
        <stp>mty_typ</stp>
        <stp>[AutoPrice 28.xlsm]front!R650C6</stp>
        <tr r="F650" s="1"/>
      </tp>
      <tp t="s">
        <v>AT MATURITY</v>
        <stp/>
        <stp>##V3_BDPV12</stp>
        <stp>XS1075430741 Corp</stp>
        <stp>mty_typ</stp>
        <stp>[AutoPrice 28.xlsm]front!R605C6</stp>
        <tr r="F605" s="1"/>
      </tp>
      <tp t="s">
        <v>AT MATURITY</v>
        <stp/>
        <stp>##V3_BDPV12</stp>
        <stp>XS1015217703 Corp</stp>
        <stp>mty_typ</stp>
        <stp>[AutoPrice 28.xlsm]front!R777C6</stp>
        <tr r="F777" s="1"/>
      </tp>
      <tp t="s">
        <v>AT MATURITY</v>
        <stp/>
        <stp>##V3_BDPV12</stp>
        <stp>XS0600056641 Corp</stp>
        <stp>mty_typ</stp>
        <stp>[AutoPrice 28.xlsm]front!R670C6</stp>
        <tr r="F670" s="1"/>
      </tp>
      <tp t="s">
        <v>16/03/2020</v>
        <stp/>
        <stp>##V3_BDPV12</stp>
        <stp>XS0494953820 Corp</stp>
        <stp>maturity</stp>
        <stp>[AutoPrice 28.xlsm]front!R618C6</stp>
        <tr r="F618" s="1"/>
      </tp>
      <tp t="s">
        <v>01/02/2023</v>
        <stp/>
        <stp>##V3_BDPV12</stp>
        <stp>XS0881362502 Corp</stp>
        <stp>maturity</stp>
        <stp>[AutoPrice 28.xlsm]front!R875C6</stp>
        <tr r="F875" s="1"/>
      </tp>
      <tp t="s">
        <v>FIXED</v>
        <stp/>
        <stp>##V3_BDPV12</stp>
        <stp>XS0215159731 Corp</stp>
        <stp>cpn typ</stp>
        <stp>[AutoPrice 28.xlsm]front!R988C5</stp>
        <tr r="E988" s="1"/>
      </tp>
      <tp t="s">
        <v>AT MATURITY</v>
        <stp/>
        <stp>##V3_BDPV12</stp>
        <stp>FR0011052117 Corp</stp>
        <stp>mty_typ</stp>
        <stp>[AutoPrice 28.xlsm]front!R855C6</stp>
        <tr r="F855" s="1"/>
      </tp>
      <tp t="s">
        <v>FIXED</v>
        <stp/>
        <stp>##V3_BDPV12</stp>
        <stp>XS1069552393 Corp</stp>
        <stp>cpn typ</stp>
        <stp>[AutoPrice 28.xlsm]front!R497C5</stp>
        <tr r="E497" s="1"/>
      </tp>
      <tp t="s">
        <v>FIXED</v>
        <stp/>
        <stp>##V3_BDPV12</stp>
        <stp>XS1025752293 Corp</stp>
        <stp>cpn typ</stp>
        <stp>[AutoPrice 28.xlsm]front!R645C5</stp>
        <tr r="E645" s="1"/>
      </tp>
      <tp t="s">
        <v>FIXED</v>
        <stp/>
        <stp>##V3_BDPV12</stp>
        <stp>XS0210318795 Corp</stp>
        <stp>cpn typ</stp>
        <stp>[AutoPrice 28.xlsm]front!R610C5</stp>
        <tr r="E610" s="1"/>
      </tp>
      <tp t="s">
        <v>AT MATURITY</v>
        <stp/>
        <stp>##V3_BDPV12</stp>
        <stp>FR0011156017 Corp</stp>
        <stp>mty_typ</stp>
        <stp>[AutoPrice 28.xlsm]front!R394C6</stp>
        <tr r="F394" s="1"/>
      </tp>
      <tp t="s">
        <v>FLOATING</v>
        <stp/>
        <stp>##V3_BDPV12</stp>
        <stp>FR0010176032 Corp</stp>
        <stp>cpn typ</stp>
        <stp>[AutoPrice 28.xlsm]front!R848C5</stp>
        <tr r="E848" s="1"/>
      </tp>
      <tp t="s">
        <v>AT MATURITY</v>
        <stp/>
        <stp>##V3_BDPV12</stp>
        <stp>XS0557635777 Corp</stp>
        <stp>mty_typ</stp>
        <stp>[AutoPrice 28.xlsm]front!R515C6</stp>
        <tr r="F515" s="1"/>
      </tp>
      <tp t="s">
        <v>AT MATURITY</v>
        <stp/>
        <stp>##V3_BDPV12</stp>
        <stp>XS1040104231 Corp</stp>
        <stp>mty_typ</stp>
        <stp>[AutoPrice 28.xlsm]front!R557C6</stp>
        <tr r="F557" s="1"/>
      </tp>
      <tp t="s">
        <v>AT MATURITY</v>
        <stp/>
        <stp>##V3_BDPV12</stp>
        <stp>XS0106655235 Corp</stp>
        <stp>mty_typ</stp>
        <stp>[AutoPrice 28.xlsm]front!R551C6</stp>
        <tr r="F551" s="1"/>
      </tp>
      <tp t="s">
        <v>FIXED</v>
        <stp/>
        <stp>##V3_BDPV12</stp>
        <stp>FR0010806745 Corp</stp>
        <stp>cpn typ</stp>
        <stp>[AutoPrice 28.xlsm]front!R566C5</stp>
        <tr r="E566" s="1"/>
      </tp>
      <tp t="s">
        <v>FIXED</v>
        <stp/>
        <stp>##V3_BDPV12</stp>
        <stp>XS0441402681 Corp</stp>
        <stp>cpn typ</stp>
        <stp>[AutoPrice 28.xlsm]front!R256C5</stp>
        <tr r="E256" s="1"/>
      </tp>
      <tp t="s">
        <v>VARIABLE</v>
        <stp/>
        <stp>##V3_BDPV12</stp>
        <stp>XS0204937634 Corp</stp>
        <stp>cpn typ</stp>
        <stp>[AutoPrice 28.xlsm]front!R140C5</stp>
        <tr r="E140" s="1"/>
      </tp>
      <tp t="s">
        <v>AT MATURITY</v>
        <stp/>
        <stp>##V3_BDPV12</stp>
        <stp>FR0011225143 Corp</stp>
        <stp>mty_typ</stp>
        <stp>[AutoPrice 28.xlsm]front!R252C6</stp>
        <tr r="F252" s="1"/>
      </tp>
      <tp t="s">
        <v>AT MATURITY</v>
        <stp/>
        <stp>##V3_BDPV12</stp>
        <stp>XS0306773234 Corp</stp>
        <stp>mty_typ</stp>
        <stp>[AutoPrice 28.xlsm]front!R600C6</stp>
        <tr r="F600" s="1"/>
      </tp>
      <tp t="s">
        <v>AT MATURITY</v>
        <stp/>
        <stp>##V3_BDPV12</stp>
        <stp>XS0470518605 Corp</stp>
        <stp>mty_typ</stp>
        <stp>[AutoPrice 28.xlsm]front!R881C6</stp>
        <tr r="F881" s="1"/>
      </tp>
      <tp t="s">
        <v>AT MATURITY</v>
        <stp/>
        <stp>##V3_BDPV12</stp>
        <stp>XS0415624716 Corp</stp>
        <stp>mty_typ</stp>
        <stp>[AutoPrice 28.xlsm]front!R203C6</stp>
        <tr r="F203" s="1"/>
      </tp>
      <tp t="s">
        <v>AT MATURITY</v>
        <stp/>
        <stp>##V3_BDPV12</stp>
        <stp>XS0327237300 Corp</stp>
        <stp>mty_typ</stp>
        <stp>[AutoPrice 28.xlsm]front!R546C6</stp>
        <tr r="F546" s="1"/>
      </tp>
      <tp t="s">
        <v>31/05/2017</v>
        <stp/>
        <stp>##V3_BDPV12</stp>
        <stp>XS0302948319 Corp</stp>
        <stp>maturity</stp>
        <stp>[AutoPrice 28.xlsm]front!R877C6</stp>
        <tr r="F877" s="1"/>
      </tp>
      <tp t="s">
        <v>AT MATURITY</v>
        <stp/>
        <stp>##V3_BDPV12</stp>
        <stp>XS0633111207 Corp</stp>
        <stp>mty_typ</stp>
        <stp>[AutoPrice 28.xlsm]front!R885C6</stp>
        <tr r="F885" s="1"/>
      </tp>
      <tp t="s">
        <v>FIXED</v>
        <stp/>
        <stp>##V3_BDPV12</stp>
        <stp>XS1066312395 Corp</stp>
        <stp>cpn typ</stp>
        <stp>[AutoPrice 28.xlsm]front!R561C5</stp>
        <tr r="E561" s="1"/>
      </tp>
      <tp t="s">
        <v>FIXED</v>
        <stp/>
        <stp>##V3_BDPV12</stp>
        <stp>XS1003251011 Corp</stp>
        <stp>cpn typ</stp>
        <stp>[AutoPrice 28.xlsm]front!R528C5</stp>
        <tr r="E528" s="1"/>
      </tp>
      <tp t="s">
        <v>FIXED</v>
        <stp/>
        <stp>##V3_BDPV12</stp>
        <stp>XS0544714750 Corp</stp>
        <stp>cpn typ</stp>
        <stp>[AutoPrice 28.xlsm]front!R438C5</stp>
        <tr r="E438" s="1"/>
      </tp>
      <tp t="s">
        <v>FIXED</v>
        <stp/>
        <stp>##V3_BDPV12</stp>
        <stp>XS0409744744 Corp</stp>
        <stp>cpn typ</stp>
        <stp>[AutoPrice 28.xlsm]front!R239C5</stp>
        <tr r="E239" s="1"/>
      </tp>
      <tp t="s">
        <v>AT MATURITY</v>
        <stp/>
        <stp>##V3_BDPV12</stp>
        <stp>BE6221503202 Corp</stp>
        <stp>mty_typ</stp>
        <stp>[AutoPrice 28.xlsm]front!R377C6</stp>
        <tr r="F377" s="1"/>
      </tp>
      <tp t="s">
        <v>FIXED</v>
        <stp/>
        <stp>##V3_BDPV12</stp>
        <stp>XS0434974217 Corp</stp>
        <stp>cpn typ</stp>
        <stp>[AutoPrice 28.xlsm]front!R982C5</stp>
        <tr r="E982" s="1"/>
      </tp>
      <tp t="s">
        <v>AT MATURITY</v>
        <stp/>
        <stp>##V3_BDPV12</stp>
        <stp>XS0760187400 Corp</stp>
        <stp>mty_typ</stp>
        <stp>[AutoPrice 28.xlsm]front!R725C6</stp>
        <tr r="F725" s="1"/>
      </tp>
      <tp t="s">
        <v>01/03/2022</v>
        <stp/>
        <stp>##V3_BDPV12</stp>
        <stp>XS0752092311 Corp</stp>
        <stp>maturity</stp>
        <stp>[AutoPrice 28.xlsm]front!R636C6</stp>
        <tr r="F636" s="1"/>
      </tp>
      <tp t="s">
        <v>06/09/2022</v>
        <stp/>
        <stp>##V3_BDPV12</stp>
        <stp>XS0823975585 Corp</stp>
        <stp>maturity</stp>
        <stp>[AutoPrice 28.xlsm]front!R903C6</stp>
        <tr r="F903" s="1"/>
      </tp>
      <tp t="s">
        <v>AT MATURITY</v>
        <stp/>
        <stp>##V3_BDPV12</stp>
        <stp>XS0906420574 Corp</stp>
        <stp>mty_typ</stp>
        <stp>[AutoPrice 28.xlsm]front!R817C6</stp>
        <tr r="F817" s="1"/>
      </tp>
      <tp t="s">
        <v>FIXED</v>
        <stp/>
        <stp>##V3_BDPV12</stp>
        <stp>XS0442988217 Corp</stp>
        <stp>cpn typ</stp>
        <stp>[AutoPrice 28.xlsm]front!R842C5</stp>
        <tr r="E842" s="1"/>
      </tp>
      <tp t="s">
        <v>FIXED</v>
        <stp/>
        <stp>##V3_BDPV12</stp>
        <stp>FR0010096123 Corp</stp>
        <stp>cpn typ</stp>
        <stp>[AutoPrice 28.xlsm]front!R918C5</stp>
        <tr r="E918" s="1"/>
      </tp>
      <tp t="s">
        <v>15/09/2018</v>
        <stp/>
        <stp>##V3_BDPV12</stp>
        <stp>XS0675221419 Corp</stp>
        <stp>maturity</stp>
        <stp>[AutoPrice 28.xlsm]front!R174C6</stp>
        <tr r="F174" s="1"/>
      </tp>
      <tp t="s">
        <v>AT MATURITY</v>
        <stp/>
        <stp>##V3_BDPV12</stp>
        <stp>XS0794393040 Corp</stp>
        <stp>mty_typ</stp>
        <stp>[AutoPrice 28.xlsm]front!R703C6</stp>
        <tr r="F703" s="1"/>
      </tp>
      <tp t="s">
        <v>FIXED</v>
        <stp/>
        <stp>##V3_BDPV12</stp>
        <stp>BE0002432079 Corp</stp>
        <stp>cpn typ</stp>
        <stp>[AutoPrice 28.xlsm]front!R259C5</stp>
        <tr r="E259" s="1"/>
      </tp>
      <tp t="s">
        <v>AT MATURITY</v>
        <stp/>
        <stp>##V3_BDPV12</stp>
        <stp>XS0828235225 Corp</stp>
        <stp>mty_typ</stp>
        <stp>[AutoPrice 28.xlsm]front!R994C6</stp>
        <tr r="F994" s="1"/>
      </tp>
      <tp t="s">
        <v>01/04/2021</v>
        <stp/>
        <stp>##V3_BDPV12</stp>
        <stp>XS1051003538 Corp</stp>
        <stp>maturity</stp>
        <stp>[AutoPrice 28.xlsm]front!R961C6</stp>
        <tr r="F961" s="1"/>
      </tp>
      <tp t="s">
        <v>AT MATURITY</v>
        <stp/>
        <stp>##V3_BDPV12</stp>
        <stp>XS0911431517 Corp</stp>
        <stp>mty_typ</stp>
        <stp>[AutoPrice 28.xlsm]front!R651C6</stp>
        <tr r="F651" s="1"/>
      </tp>
      <tp t="s">
        <v>AT MATURITY</v>
        <stp/>
        <stp>##V3_BDPV12</stp>
        <stp>XS0758420748 Corp</stp>
        <stp>mty_typ</stp>
        <stp>[AutoPrice 28.xlsm]front!R494C6</stp>
        <tr r="F494" s="1"/>
      </tp>
      <tp t="s">
        <v>AT MATURITY</v>
        <stp/>
        <stp>##V3_BDPV12</stp>
        <stp>XS0222383027 Corp</stp>
        <stp>mty_typ</stp>
        <stp>[AutoPrice 28.xlsm]front!R185C6</stp>
        <tr r="F185" s="1"/>
      </tp>
      <tp t="s">
        <v>19/03/2024</v>
        <stp/>
        <stp>##V3_BDPV12</stp>
        <stp>XS0758420748 Corp</stp>
        <stp>maturity</stp>
        <stp>[AutoPrice 28.xlsm]front!R494C6</stp>
        <tr r="F494" s="1"/>
      </tp>
      <tp t="s">
        <v>13/07/2022</v>
        <stp/>
        <stp>##V3_BDPV12</stp>
        <stp>XS0525787874 Corp</stp>
        <stp>maturity</stp>
        <stp>[AutoPrice 28.xlsm]front!R620C6</stp>
        <tr r="F620" s="1"/>
      </tp>
      <tp t="s">
        <v>09/06/2015</v>
        <stp/>
        <stp>##V3_BDPV12</stp>
        <stp>XS0412154378 Corp</stp>
        <stp>maturity</stp>
        <stp>[AutoPrice 28.xlsm]front!R930C6</stp>
        <tr r="F930" s="1"/>
      </tp>
      <tp t="s">
        <v>01/04/2016</v>
        <stp/>
        <stp>##V3_BDPV12</stp>
        <stp>XS0419264063 Corp</stp>
        <stp>maturity</stp>
        <stp>[AutoPrice 28.xlsm]front!R688C6</stp>
        <tr r="F688" s="1"/>
      </tp>
      <tp t="s">
        <v>02/12/2016</v>
        <stp/>
        <stp>##V3_BDPV12</stp>
        <stp>XS0470632646 Corp</stp>
        <stp>maturity</stp>
        <stp>[AutoPrice 28.xlsm]front!R908C6</stp>
        <tr r="F908" s="1"/>
      </tp>
      <tp t="s">
        <v>PERP/CALL</v>
        <stp/>
        <stp>##V3_BDPV12</stp>
        <stp>XS0484213268 Corp</stp>
        <stp>mty_typ</stp>
        <stp>[AutoPrice 28.xlsm]front!R340C6</stp>
        <tr r="F340" s="1"/>
      </tp>
      <tp t="s">
        <v>FIXED</v>
        <stp/>
        <stp>##V3_BDPV12</stp>
        <stp>FR0011215508 Corp</stp>
        <stp>cpn typ</stp>
        <stp>[AutoPrice 28.xlsm]front!R448C5</stp>
        <tr r="E448" s="1"/>
      </tp>
      <tp t="s">
        <v>AT MATURITY</v>
        <stp/>
        <stp>##V3_BDPV12</stp>
        <stp>XS0825855751 Corp</stp>
        <stp>mty_typ</stp>
        <stp>[AutoPrice 28.xlsm]front!R279C6</stp>
        <tr r="F279" s="1"/>
      </tp>
      <tp t="s">
        <v>06/07/2022</v>
        <stp/>
        <stp>##V3_BDPV12</stp>
        <stp>XS0437307464 Corp</stp>
        <stp>maturity</stp>
        <stp>[AutoPrice 28.xlsm]front!R319C6</stp>
        <tr r="F319" s="1"/>
      </tp>
      <tp t="s">
        <v>23/04/2015</v>
        <stp/>
        <stp>##V3_BDPV12</stp>
        <stp>XS0359781191 Corp</stp>
        <stp>maturity</stp>
        <stp>[AutoPrice 28.xlsm]front!R953C6</stp>
        <tr r="F953" s="1"/>
      </tp>
      <tp t="s">
        <v>AT MATURITY</v>
        <stp/>
        <stp>##V3_BDPV12</stp>
        <stp>XS0903136736 Corp</stp>
        <stp>mty_typ</stp>
        <stp>[AutoPrice 28.xlsm]front!R726C6</stp>
        <tr r="F726" s="1"/>
      </tp>
      <tp t="s">
        <v>11/12/2024</v>
        <stp/>
        <stp>##V3_BDPV12</stp>
        <stp>XS0862952297 Corp</stp>
        <stp>maturity</stp>
        <stp>[AutoPrice 28.xlsm]front!R483C6</stp>
        <tr r="F483" s="1"/>
      </tp>
      <tp t="s">
        <v>FIXED</v>
        <stp/>
        <stp>##V3_BDPV12</stp>
        <stp>FR0010814459 Corp</stp>
        <stp>cpn typ</stp>
        <stp>[AutoPrice 28.xlsm]front!R387C5</stp>
        <tr r="E387" s="1"/>
      </tp>
      <tp t="s">
        <v>30/09/2020</v>
        <stp/>
        <stp>##V3_BDPV12</stp>
        <stp>XS0975113498 Corp</stp>
        <stp>maturity</stp>
        <stp>[AutoPrice 28.xlsm]front!R989C6</stp>
        <tr r="F989" s="1"/>
      </tp>
      <tp t="s">
        <v>FIXED</v>
        <stp/>
        <stp>##V3_BDPV12</stp>
        <stp>XS1040506898 Corp</stp>
        <stp>cpn typ</stp>
        <stp>[AutoPrice 28.xlsm]front!R227C5</stp>
        <tr r="E227" s="1"/>
      </tp>
      <tp t="s">
        <v>AT MATURITY</v>
        <stp/>
        <stp>##V3_BDPV12</stp>
        <stp>BE6243180666 Corp</stp>
        <stp>mty_typ</stp>
        <stp>[AutoPrice 28.xlsm]front!R375C6</stp>
        <tr r="F375" s="1"/>
      </tp>
      <tp t="s">
        <v>FLOATING</v>
        <stp/>
        <stp>##V3_BDPV12</stp>
        <stp>XS1046499981 Corp</stp>
        <stp>cpn typ</stp>
        <stp>[AutoPrice 28.xlsm]front!R797C5</stp>
        <tr r="E797" s="1"/>
      </tp>
      <tp t="s">
        <v>FIXED</v>
        <stp/>
        <stp>##V3_BDPV12</stp>
        <stp>XS0794393396 Corp</stp>
        <stp>cpn typ</stp>
        <stp>[AutoPrice 28.xlsm]front!R710C5</stp>
        <tr r="E710" s="1"/>
      </tp>
      <tp t="s">
        <v>FIXED</v>
        <stp/>
        <stp>##V3_BDPV12</stp>
        <stp>XS0984751254 Corp</stp>
        <stp>cpn typ</stp>
        <stp>[AutoPrice 28.xlsm]front!R668C5</stp>
        <tr r="E668" s="1"/>
      </tp>
      <tp t="s">
        <v>FIXED</v>
        <stp/>
        <stp>##V3_BDPV12</stp>
        <stp>XS0841812851 Corp</stp>
        <stp>cpn typ</stp>
        <stp>[AutoPrice 28.xlsm]front!R857C5</stp>
        <tr r="E857" s="1"/>
      </tp>
      <tp t="s">
        <v>17/06/2021</v>
        <stp/>
        <stp>##V3_BDPV12</stp>
        <stp>XS1077584024 Corp</stp>
        <stp>maturity</stp>
        <stp>[AutoPrice 28.xlsm]front!R575C6</stp>
        <tr r="F575" s="1"/>
      </tp>
      <tp t="s">
        <v>15/11/2022</v>
        <stp/>
        <stp>##V3_BDPV12</stp>
        <stp>XS0854746343 Corp</stp>
        <stp>maturity</stp>
        <stp>[AutoPrice 28.xlsm]front!R436C6</stp>
        <tr r="F436" s="1"/>
      </tp>
      <tp t="s">
        <v>15/03/2023</v>
        <stp/>
        <stp>##V3_BDPV12</stp>
        <stp>XS0903433513 Corp</stp>
        <stp>maturity</stp>
        <stp>[AutoPrice 28.xlsm]front!R680C6</stp>
        <tr r="F680" s="1"/>
      </tp>
      <tp t="s">
        <v>01/10/2018</v>
        <stp/>
        <stp>##V3_BDPV12</stp>
        <stp>XS0836260975 Corp</stp>
        <stp>maturity</stp>
        <stp>[AutoPrice 28.xlsm]front!R932C6</stp>
        <tr r="F932" s="1"/>
      </tp>
      <tp t="s">
        <v>AT MATURITY</v>
        <stp/>
        <stp>##V3_BDPV12</stp>
        <stp>XS0969574325 Corp</stp>
        <stp>mty_typ</stp>
        <stp>[AutoPrice 28.xlsm]front!R333C6</stp>
        <tr r="F333" s="1"/>
      </tp>
      <tp t="s">
        <v>AT MATURITY</v>
        <stp/>
        <stp>##V3_BDPV12</stp>
        <stp>XS1069430368 Corp</stp>
        <stp>mty_typ</stp>
        <stp>[AutoPrice 28.xlsm]front!R697C6</stp>
        <tr r="F697" s="1"/>
      </tp>
      <tp t="s">
        <v>FIXED</v>
        <stp/>
        <stp>##V3_BDPV12</stp>
        <stp>FR0011560069 Corp</stp>
        <stp>cpn typ</stp>
        <stp>[AutoPrice 28.xlsm]front!R649C5</stp>
        <tr r="E649" s="1"/>
      </tp>
      <tp t="s">
        <v>10/09/2021</v>
        <stp/>
        <stp>##V3_BDPV12</stp>
        <stp>XS0969795680 Corp</stp>
        <stp>maturity</stp>
        <stp>[AutoPrice 28.xlsm]front!R539C6</stp>
        <tr r="F539" s="1"/>
      </tp>
      <tp t="s">
        <v>30/06/2043</v>
        <stp/>
        <stp>##V3_BDPV12</stp>
        <stp>XS0856556807 Corp</stp>
        <stp>maturity</stp>
        <stp>[AutoPrice 28.xlsm]front!R123C6</stp>
        <tr r="F123" s="1"/>
      </tp>
      <tp t="s">
        <v>AT MATURITY</v>
        <stp/>
        <stp>##V3_BDPV12</stp>
        <stp>XS0418669429 Corp</stp>
        <stp>mty_typ</stp>
        <stp>[AutoPrice 28.xlsm]front!R350C6</stp>
        <tr r="F350" s="1"/>
      </tp>
      <tp t="s">
        <v>AT MATURITY</v>
        <stp/>
        <stp>##V3_BDPV12</stp>
        <stp>BE0002199652 Corp</stp>
        <stp>mty_typ</stp>
        <stp>[AutoPrice 28.xlsm]front!R330C6</stp>
        <tr r="F330" s="1"/>
      </tp>
      <tp t="s">
        <v>FIXED</v>
        <stp/>
        <stp>##V3_BDPV12</stp>
        <stp>XS0637101139 Corp</stp>
        <stp>cpn typ</stp>
        <stp>[AutoPrice 28.xlsm]front!R978C5</stp>
        <tr r="E978" s="1"/>
      </tp>
      <tp t="s">
        <v>AT MATURITY</v>
        <stp/>
        <stp>##V3_BDPV12</stp>
        <stp>XS0805500062 Corp</stp>
        <stp>mty_typ</stp>
        <stp>[AutoPrice 28.xlsm]front!R537C6</stp>
        <tr r="F537" s="1"/>
      </tp>
      <tp t="s">
        <v>22/05/2025</v>
        <stp/>
        <stp>##V3_BDPV12</stp>
        <stp>XS0933241456 Corp</stp>
        <stp>maturity</stp>
        <stp>[AutoPrice 28.xlsm]front!R702C6</stp>
        <tr r="F702" s="1"/>
      </tp>
      <tp t="s">
        <v>AT MATURITY</v>
        <stp/>
        <stp>##V3_BDPV12</stp>
        <stp>XS0170732738 Corp</stp>
        <stp>mty_typ</stp>
        <stp>[AutoPrice 28.xlsm]front!R320C6</stp>
        <tr r="F320" s="1"/>
      </tp>
      <tp t="s">
        <v>AT MATURITY</v>
        <stp/>
        <stp>##V3_BDPV12</stp>
        <stp>XS0428461718 Corp</stp>
        <stp>mty_typ</stp>
        <stp>[AutoPrice 28.xlsm]front!R341C6</stp>
        <tr r="F341" s="1"/>
      </tp>
      <tp t="s">
        <v>13/06/2016</v>
        <stp/>
        <stp>##V3_BDPV12</stp>
        <stp>XS0942756445 Corp</stp>
        <stp>maturity</stp>
        <stp>[AutoPrice 28.xlsm]front!R390C6</stp>
        <tr r="F390" s="1"/>
      </tp>
      <tp t="s">
        <v>06/10/2017</v>
        <stp/>
        <stp>##V3_BDPV12</stp>
        <stp>XS0547796077 Corp</stp>
        <stp>maturity</stp>
        <stp>[AutoPrice 28.xlsm]front!R222C6</stp>
        <tr r="F222" s="1"/>
      </tp>
      <tp t="s">
        <v>23/06/2017</v>
        <stp/>
        <stp>##V3_BDPV12</stp>
        <stp>XS0306772939 Corp</stp>
        <stp>maturity</stp>
        <stp>[AutoPrice 28.xlsm]front!R604C6</stp>
        <tr r="F604" s="1"/>
      </tp>
      <tp t="s">
        <v>17/10/2017</v>
        <stp/>
        <stp>##V3_BDPV12</stp>
        <stp>XS0326230181 Corp</stp>
        <stp>maturity</stp>
        <stp>[AutoPrice 28.xlsm]front!R948C6</stp>
        <tr r="F948" s="1"/>
      </tp>
      <tp t="s">
        <v>FIXED</v>
        <stp/>
        <stp>##V3_BDPV12</stp>
        <stp>FR0010891317 Corp</stp>
        <stp>cpn typ</stp>
        <stp>[AutoPrice 28.xlsm]front!R253C5</stp>
        <tr r="E253" s="1"/>
      </tp>
      <tp t="s">
        <v>FIXED</v>
        <stp/>
        <stp>##V3_BDPV12</stp>
        <stp>XS0977500767 Corp</stp>
        <stp>cpn typ</stp>
        <stp>[AutoPrice 28.xlsm]front!R479C5</stp>
        <tr r="E479" s="1"/>
      </tp>
      <tp t="s">
        <v>AT MATURITY</v>
        <stp/>
        <stp>##V3_BDPV12</stp>
        <stp>FR0010780452 Corp</stp>
        <stp>mty_typ</stp>
        <stp>[AutoPrice 28.xlsm]front!R826C6</stp>
        <tr r="F826" s="1"/>
      </tp>
      <tp t="s">
        <v>FIXED</v>
        <stp/>
        <stp>##V3_BDPV12</stp>
        <stp>XS0462999573 Corp</stp>
        <stp>cpn typ</stp>
        <stp>[AutoPrice 28.xlsm]front!R694C5</stp>
        <tr r="E694" s="1"/>
      </tp>
      <tp t="s">
        <v>FIXED</v>
        <stp/>
        <stp>##V3_BDPV12</stp>
        <stp>XS0910916666 Corp</stp>
        <stp>cpn typ</stp>
        <stp>[AutoPrice 28.xlsm]front!R835C5</stp>
        <tr r="E835" s="1"/>
      </tp>
      <tp t="s">
        <v>AT MATURITY</v>
        <stp/>
        <stp>##V3_BDPV12</stp>
        <stp>BE6000782712 Corp</stp>
        <stp>mty_typ</stp>
        <stp>[AutoPrice 28.xlsm]front!R374C6</stp>
        <tr r="F374" s="1"/>
      </tp>
      <tp t="s">
        <v>15/07/2015</v>
        <stp/>
        <stp>##V3_BDPV12</stp>
        <stp>XS0390398344 Corp</stp>
        <stp>maturity</stp>
        <stp>[AutoPrice 28.xlsm]front!R177C6</stp>
        <tr r="F177" s="1"/>
      </tp>
      <tp t="s">
        <v>10/06/2016</v>
        <stp/>
        <stp>##V3_BDPV12</stp>
        <stp>XS0433152690 Corp</stp>
        <stp>maturity</stp>
        <stp>[AutoPrice 28.xlsm]front!R518C6</stp>
        <tr r="F518" s="1"/>
      </tp>
      <tp t="s">
        <v>AT MATURITY</v>
        <stp/>
        <stp>##V3_BDPV12</stp>
        <stp>XS0907301260 Corp</stp>
        <stp>mty_typ</stp>
        <stp>[AutoPrice 28.xlsm]front!R751C6</stp>
        <tr r="F751" s="1"/>
      </tp>
      <tp t="s">
        <v>PERP/CALL</v>
        <stp/>
        <stp>##V3_BDPV12</stp>
        <stp>XS0873630742 Corp</stp>
        <stp>mty_typ</stp>
        <stp>[AutoPrice 28.xlsm]front!R136C6</stp>
        <tr r="F136" s="1"/>
      </tp>
      <tp t="s">
        <v>18/01/2021</v>
        <stp/>
        <stp>##V3_BDPV12</stp>
        <stp>XS0875796541 Corp</stp>
        <stp>maturity</stp>
        <stp>[AutoPrice 28.xlsm]front!R619C6</stp>
        <tr r="F619" s="1"/>
      </tp>
      <tp t="s">
        <v>AT MATURITY</v>
        <stp/>
        <stp>##V3_BDPV12</stp>
        <stp>XS0268583993 Corp</stp>
        <stp>mty_typ</stp>
        <stp>[AutoPrice 28.xlsm]front!R598C6</stp>
        <tr r="F598" s="1"/>
      </tp>
      <tp t="s">
        <v>17/12/2025</v>
        <stp/>
        <stp>##V3_BDPV12</stp>
        <stp>XS0993148856 Corp</stp>
        <stp>maturity</stp>
        <stp>[AutoPrice 28.xlsm]front!R682C6</stp>
        <tr r="F682" s="1"/>
      </tp>
      <tp t="s">
        <v>AT MATURITY</v>
        <stp/>
        <stp>##V3_BDPV12</stp>
        <stp>XS0731681556 Corp</stp>
        <stp>mty_typ</stp>
        <stp>[AutoPrice 28.xlsm]front!R897C6</stp>
        <tr r="F897" s="1"/>
      </tp>
      <tp t="s">
        <v>AT MATURITY</v>
        <stp/>
        <stp>##V3_BDPV12</stp>
        <stp>XS0972058175 Corp</stp>
        <stp>mty_typ</stp>
        <stp>[AutoPrice 28.xlsm]front!R543C6</stp>
        <tr r="F543" s="1"/>
      </tp>
      <tp t="s">
        <v>VARIABLE</v>
        <stp/>
        <stp>##V3_BDPV12</stp>
        <stp>XS0821168423 Corp</stp>
        <stp>cpn typ</stp>
        <stp>[AutoPrice 28.xlsm]front!R119C5</stp>
        <tr r="E119" s="1"/>
      </tp>
      <tp t="s">
        <v>FIXED</v>
        <stp/>
        <stp>##V3_BDPV12</stp>
        <stp>XS0855167523 Corp</stp>
        <stp>cpn typ</stp>
        <stp>[AutoPrice 28.xlsm]front!R999C5</stp>
        <tr r="E999" s="1"/>
      </tp>
      <tp t="s">
        <v>23/11/2016</v>
        <stp/>
        <stp>##V3_BDPV12</stp>
        <stp>XS0205790214 Corp</stp>
        <stp>maturity</stp>
        <stp>[AutoPrice 28.xlsm]front!R456C6</stp>
        <tr r="F456" s="1"/>
      </tp>
      <tp t="s">
        <v>08/12/2015</v>
        <stp/>
        <stp>##V3_BDPV12</stp>
        <stp>XS0403540189 Corp</stp>
        <stp>maturity</stp>
        <stp>[AutoPrice 28.xlsm]front!R990C6</stp>
        <tr r="F990" s="1"/>
      </tp>
      <tp>
        <v>3.375</v>
        <stp/>
        <stp>##V3_BDPV12</stp>
        <stp>DE000A1MA9K8 Corp</stp>
        <stp>cpn</stp>
        <stp>[AutoPrice 28.xlsm]front!R534C5</stp>
        <tr r="E534" s="1"/>
      </tp>
      <tp t="s">
        <v>FIXED</v>
        <stp/>
        <stp>##V3_BDPV12</stp>
        <stp>FR0010750489 Corp</stp>
        <stp>cpn typ</stp>
        <stp>[AutoPrice 28.xlsm]front!R365C5</stp>
        <tr r="E365" s="1"/>
      </tp>
      <tp t="s">
        <v>AT MATURITY</v>
        <stp/>
        <stp>##V3_BDPV12</stp>
        <stp>XS0923361827 Corp</stp>
        <stp>mty_typ</stp>
        <stp>[AutoPrice 28.xlsm]front!R915C6</stp>
        <tr r="F915" s="1"/>
      </tp>
      <tp t="s">
        <v>08/02/2017</v>
        <stp/>
        <stp>##V3_BDPV12</stp>
        <stp>FR0010850719 Corp</stp>
        <stp>maturity</stp>
        <stp>[AutoPrice 28.xlsm]front!R445C6</stp>
        <tr r="F445" s="1"/>
      </tp>
      <tp t="s">
        <v>24/04/2019</v>
        <stp/>
        <stp>##V3_BDPV12</stp>
        <stp>FR0010750489 Corp</stp>
        <stp>maturity</stp>
        <stp>[AutoPrice 28.xlsm]front!R365C6</stp>
        <tr r="F365" s="1"/>
      </tp>
      <tp t="s">
        <v>22/07/2024</v>
        <stp/>
        <stp>##V3_BDPV12</stp>
        <stp>FR0010780528 Corp</stp>
        <stp>maturity</stp>
        <stp>[AutoPrice 28.xlsm]front!R329C6</stp>
        <tr r="F329" s="1"/>
      </tp>
      <tp t="s">
        <v>16/12/2019</v>
        <stp/>
        <stp>##V3_BDPV12</stp>
        <stp>BE6243180666 Corp</stp>
        <stp>maturity</stp>
        <stp>[AutoPrice 28.xlsm]front!R375C6</stp>
        <tr r="F375" s="1"/>
      </tp>
      <tp t="s">
        <v>08/04/2024</v>
        <stp/>
        <stp>##V3_BDPV12</stp>
        <stp>FR0011832039 Corp</stp>
        <stp>maturity</stp>
        <stp>[AutoPrice 28.xlsm]front!R513C6</stp>
        <tr r="F513" s="1"/>
      </tp>
      <tp t="s">
        <v>16/01/2020</v>
        <stp/>
        <stp>##V3_BDPV12</stp>
        <stp>FR0011693001 Corp</stp>
        <stp>maturity</stp>
        <stp>[AutoPrice 28.xlsm]front!R391C6</stp>
        <tr r="F391" s="1"/>
      </tp>
      <tp t="s">
        <v>12/11/2018</v>
        <stp/>
        <stp>##V3_BDPV12</stp>
        <stp>FR0010893396 Corp</stp>
        <stp>maturity</stp>
        <stp>[AutoPrice 28.xlsm]front!R446C6</stp>
        <tr r="F446" s="1"/>
      </tp>
      <tp t="s">
        <v>05/10/2017</v>
        <stp/>
        <stp>##V3_BDPV12</stp>
        <stp>FR0011125442 Corp</stp>
        <stp>maturity</stp>
        <stp>[AutoPrice 28.xlsm]front!R229C6</stp>
        <tr r="F229" s="1"/>
      </tp>
      <tp t="s">
        <v>21/01/2020</v>
        <stp/>
        <stp>##V3_BDPV12</stp>
        <stp>FR0011147305 Corp</stp>
        <stp>maturity</stp>
        <stp>[AutoPrice 28.xlsm]front!R288C6</stp>
        <tr r="F288" s="1"/>
      </tp>
      <tp t="s">
        <v>20/07/2017</v>
        <stp/>
        <stp>##V3_BDPV12</stp>
        <stp>FR0011289222 Corp</stp>
        <stp>maturity</stp>
        <stp>[AutoPrice 28.xlsm]front!R283C6</stp>
        <tr r="F283" s="1"/>
      </tp>
      <tp t="s">
        <v>20/07/2022</v>
        <stp/>
        <stp>##V3_BDPV12</stp>
        <stp>FR0011289230 Corp</stp>
        <stp>maturity</stp>
        <stp>[AutoPrice 28.xlsm]front!R291C6</stp>
        <tr r="F291" s="1"/>
      </tp>
      <tp t="s">
        <v>18/07/2014</v>
        <stp/>
        <stp>##V3_BDPV12</stp>
        <stp>FR0010499392 Corp</stp>
        <stp>maturity</stp>
        <stp>[AutoPrice 28.xlsm]front!R392C6</stp>
        <tr r="F392" s="1"/>
      </tp>
      <tp t="s">
        <v>27/02/2020</v>
        <stp/>
        <stp>##V3_BDPV12</stp>
        <stp>BE0002189554 Corp</stp>
        <stp>maturity</stp>
        <stp>[AutoPrice 28.xlsm]front!R475C6</stp>
        <tr r="F475" s="1"/>
      </tp>
      <tp>
        <v>189.59849214005601</v>
        <stp/>
        <stp>##V3_BDPV12</stp>
        <stp>DE000A1TM5X8 @bgn  Corp</stp>
        <stp>asset_swap_spd_mid</stp>
        <stp>[AutoPrice 28.xlsm]front!R1102C40</stp>
        <tr r="AN1102" s="1"/>
      </tp>
      <tp>
        <v>1.75</v>
        <stp/>
        <stp>##V3_BDPV12</stp>
        <stp>DE000A1R0TN7 Corp</stp>
        <stp>cpn</stp>
        <stp>[AutoPrice 28.xlsm]front!R791C5</stp>
        <tr r="E791" s="1"/>
      </tp>
    </main>
    <main first="connect.rtdsub">
      <tp t="s">
        <v xml:space="preserve">RENAUL 1 3/4 06 </v>
        <stp/>
        <stp>EBOND_LDN|18079008</stp>
        <stp>DSPLY_NAME</stp>
        <stp>RMDS</stp>
        <stp/>
        <stp/>
        <tr r="AQ856" s="1"/>
      </tp>
      <tp t="s">
        <v>#N/A</v>
        <stp/>
        <stp>EBOND_LDN|16979538</stp>
        <stp>DSPLY_NAME</stp>
        <stp>RMDS</stp>
        <stp/>
        <stp/>
        <tr r="AQ1103" s="1"/>
      </tp>
    </main>
    <main first="bloomberg.rtd">
      <tp t="s">
        <v>07:01:27</v>
        <stp/>
        <stp>##V3_BDPV12</stp>
        <stp>DE000A0Z2A12 @bgn Corp</stp>
        <stp>LAST_UPDATE</stp>
        <stp>[AutoPrice 28.xlsm]front!R276C15</stp>
        <tr r="O276" s="1"/>
      </tp>
    </main>
    <main first="connect.rtdsub">
      <tp t="s">
        <v>ORAFP 4 1/8 23 J</v>
        <stp/>
        <stp>EBOND_LDN|10378388</stp>
        <stp>DSPLY_NAME</stp>
        <stp>RMDS</stp>
        <stp/>
        <stp/>
        <tr r="AQ650" s="1"/>
      </tp>
    </main>
    <main first="bloomberg.rtd">
      <tp t="s">
        <v>07:01:23</v>
        <stp/>
        <stp>##V3_BDPV12</stp>
        <stp>BE6265262327 @bgn Corp</stp>
        <stp>LAST_UPDATE</stp>
        <stp>[AutoPrice 28.xlsm]front!R596C15</stp>
        <tr r="O596" s="1"/>
      </tp>
    </main>
    <main first="connect.rtdsub">
      <tp t="s">
        <v xml:space="preserve">HOLNVX 3 22 Jan </v>
        <stp/>
        <stp>EBOND_LDN|21068429</stp>
        <stp>DSPLY_NAME</stp>
        <stp>RMDS</stp>
        <stp/>
        <stp/>
        <tr r="AQ977" s="1"/>
      </tp>
    </main>
    <main first="bloomberg.rtd">
      <tp>
        <v>105.179</v>
        <stp/>
        <stp>##V3_BDPV12</stp>
        <stp>DE000A1R0TU2 @CBKG Corp</stp>
        <stp>bid</stp>
        <stp>[AutoPrice 28.xlsm]front!R1087C12</stp>
        <tr r="L1087" s="1"/>
      </tp>
      <tp t="s">
        <v>07:01:27</v>
        <stp/>
        <stp>##V3_BDPV12</stp>
        <stp>BE6243180666 @bgn Corp</stp>
        <stp>LAST_UPDATE</stp>
        <stp>[AutoPrice 28.xlsm]front!R375C15</stp>
        <tr r="O375" s="1"/>
      </tp>
      <tp t="s">
        <v>07:01:31</v>
        <stp/>
        <stp>##V3_BDPV12</stp>
        <stp>BE6265142099 @bgn Corp</stp>
        <stp>LAST_UPDATE</stp>
        <stp>[AutoPrice 28.xlsm]front!R380C15</stp>
        <tr r="O380" s="1"/>
      </tp>
      <tp t="s">
        <v>07:01:14</v>
        <stp/>
        <stp>##V3_BDPV12</stp>
        <stp>DE000A0Z2CS9 @bgn Corp</stp>
        <stp>LAST_UPDATE</stp>
        <stp>[AutoPrice 28.xlsm]front!R530C15</stp>
        <tr r="O530" s="1"/>
      </tp>
      <tp>
        <v>106.98399999999999</v>
        <stp/>
        <stp>##V3_BDPV12</stp>
        <stp>DE000A1R08U3 @CBKG Corp</stp>
        <stp>bid</stp>
        <stp>[AutoPrice 28.xlsm]front!R1022C12</stp>
        <tr r="L1022" s="1"/>
      </tp>
      <tp t="s">
        <v>#N/A Real Time</v>
        <stp/>
        <stp>##V3_BDPV12</stp>
        <stp>US928670AK49 @CBKG Corp</stp>
        <stp>ask</stp>
        <stp>[AutoPrice 28.xlsm]front!R888C13</stp>
        <tr r="M888" s="1"/>
      </tp>
    </main>
    <main first="connect.rtdsub">
      <tp t="s">
        <v xml:space="preserve">FUMVFH 4 24 May </v>
        <stp/>
        <stp>EBOND_LDN|10591566</stp>
        <stp>DSPLY_NAME</stp>
        <stp>RMDS</stp>
        <stp/>
        <stp/>
        <tr r="AQ278" s="1"/>
      </tp>
      <tp t="s">
        <v>WIEAV 5 1/4 04 J</v>
        <stp/>
        <stp>EBOND_LDN|10761599</stp>
        <stp>DSPLY_NAME</stp>
        <stp>RMDS</stp>
        <stp/>
        <stp/>
        <tr r="AQ1029" s="1"/>
      </tp>
      <tp t="s">
        <v>BASGR 1 3/8 22 J</v>
        <stp/>
        <stp>EBOND_LDN|21063959</stp>
        <stp>DSPLY_NAME</stp>
        <stp>RMDS</stp>
        <stp/>
        <stp/>
        <tr r="AQ933" s="1"/>
      </tp>
      <tp t="s">
        <v>TOTAL 1 12 Aug 2</v>
        <stp/>
        <stp>EBOND_LDN|18860629</stp>
        <stp>DSPLY_NAME</stp>
        <stp>RMDS</stp>
        <stp/>
        <stp/>
        <tr r="AQ342" s="1"/>
      </tp>
      <tp t="s">
        <v>ABESM 5 3/4 09 M</v>
        <stp/>
        <stp>EBOND_LDN|10183507</stp>
        <stp>DSPLY_NAME</stp>
        <stp>RMDS</stp>
        <stp/>
        <stp/>
        <tr r="AQ1034" s="1"/>
      </tp>
      <tp t="s">
        <v xml:space="preserve">BATSLN 3 5/8 09 </v>
        <stp/>
        <stp>EBOND_LDN|12192166</stp>
        <stp>DSPLY_NAME</stp>
        <stp>RMDS</stp>
        <stp/>
        <stp/>
        <tr r="AQ408" s="1"/>
      </tp>
      <tp t="s">
        <v xml:space="preserve">VZ 3 1/4 17 Feb </v>
        <stp/>
        <stp>EBOND_LDN|21091286</stp>
        <stp>DSPLY_NAME</stp>
        <stp>RMDS</stp>
        <stp/>
        <stp/>
        <tr r="AQ750" s="1"/>
      </tp>
      <tp t="s">
        <v>ALOFP 2 1/4 11 O</v>
        <stp/>
        <stp>EBOND_LDN|15672058</stp>
        <stp>DSPLY_NAME</stp>
        <stp>RMDS</stp>
        <stp/>
        <stp/>
        <tr r="AQ1046" s="1"/>
      </tp>
      <tp t="s">
        <v>GSZFP 3 7/8 29 J</v>
        <stp/>
        <stp>EBOND_LDN|18485777</stp>
        <stp>DSPLY_NAME</stp>
        <stp>RMDS</stp>
        <stp/>
        <stp/>
        <tr r="AQ1243" s="1"/>
      </tp>
      <tp t="s">
        <v>STERV 5 1/2 07 M</v>
        <stp/>
        <stp>EBOND_LDN|13495256</stp>
        <stp>DSPLY_NAME</stp>
        <stp>RMDS</stp>
        <stp/>
        <stp/>
        <tr r="AQ1130" s="1"/>
      </tp>
      <tp t="s">
        <v>COFP 4.472 04 Ap</v>
        <stp/>
        <stp>EBOND_LDN|11874808</stp>
        <stp>DSPLY_NAME</stp>
        <stp>RMDS</stp>
        <stp/>
        <stp/>
        <tr r="AQ444" s="1"/>
      </tp>
      <tp t="s">
        <v>CRHID 3 1/8 03 A</v>
        <stp/>
        <stp>EBOND_LDN|17374928</stp>
        <stp>DSPLY_NAME</stp>
        <stp>RMDS</stp>
        <stp/>
        <stp/>
        <tr r="AQ946" s="1"/>
      </tp>
      <tp t="s">
        <v>MCFP 1 3/4 13 No</v>
        <stp/>
        <stp>EBOND_LDN|19964639</stp>
        <stp>DSPLY_NAME</stp>
        <stp>RMDS</stp>
        <stp/>
        <stp/>
        <tr r="AQ527" s="1"/>
      </tp>
      <tp t="s">
        <v>TITIM 4 3/4 25 M</v>
        <stp/>
        <stp>EBOND_LDN|10594016</stp>
        <stp>DSPLY_NAME</stp>
        <stp>RMDS</stp>
        <stp/>
        <stp/>
        <tr r="AQ709" s="1"/>
      </tp>
    </main>
    <main first="bloomberg.rtd">
      <tp>
        <v>108.90600000000001</v>
        <stp/>
        <stp>##V3_BDPV12</stp>
        <stp>AT0000A0UJL6 @CBKG Corp</stp>
        <stp>ask</stp>
        <stp>[AutoPrice 28.xlsm]front!R541C13</stp>
        <tr r="M541" s="1"/>
      </tp>
    </main>
    <main first="connect.rtdsub">
      <tp t="s">
        <v>VIGAV 5 1/2 09 O</v>
        <stp/>
        <stp>EBOND_LDN|19497556</stp>
        <stp>DSPLY_NAME</stp>
        <stp>RMDS</stp>
        <stp/>
        <stp/>
        <tr r="AQ149" s="1"/>
      </tp>
    </main>
    <main first="bloomberg.rtd">
      <tp t="s">
        <v>GE</v>
        <stp/>
        <stp>##V3_BDPV12</stp>
        <stp>US36962GU517 Corp</stp>
        <stp>ticker</stp>
        <stp>[AutoPrice 28.xlsm]front!R16C4</stp>
        <tr r="D16" s="1"/>
      </tp>
    </main>
    <main first="connect.rtdsub">
      <tp t="s">
        <v>DAIGR 2 25 Jun 2</v>
        <stp/>
        <stp>EBOND_LDN|18286857</stp>
        <stp>DSPLY_NAME</stp>
        <stp>RMDS</stp>
        <stp/>
        <stp/>
        <tr r="AQ793" s="1"/>
      </tp>
      <tp t="s">
        <v>BMW 1 18 Jul 201</v>
        <stp/>
        <stp>EBOND_LDN|17566389</stp>
        <stp>DSPLY_NAME</stp>
        <stp>RMDS</stp>
        <stp/>
        <stp/>
        <tr r="AQ769" s="1"/>
      </tp>
      <tp t="s">
        <v>DGFP 3 3/8 30 Ma</v>
        <stp/>
        <stp>EBOND_LDN|13696666</stp>
        <stp>DSPLY_NAME</stp>
        <stp>RMDS</stp>
        <stp/>
        <stp/>
        <tr r="AQ1073" s="1"/>
      </tp>
    </main>
    <main first="bloomberg.rtd">
      <tp t="s">
        <v>07:01:47</v>
        <stp/>
        <stp>##V3_BDPV12</stp>
        <stp>FR0010941484 @bgn Corp</stp>
        <stp>LAST_UPDATE</stp>
        <stp>[AutoPrice 28.xlsm]front!R113C15</stp>
        <tr r="O113" s="1"/>
      </tp>
      <tp t="s">
        <v>07:01:27</v>
        <stp/>
        <stp>##V3_BDPV12</stp>
        <stp>FR0010941690 @bgn Corp</stp>
        <stp>LAST_UPDATE</stp>
        <stp>[AutoPrice 28.xlsm]front!R232C15</stp>
        <tr r="O232" s="1"/>
      </tp>
      <tp t="s">
        <v>07:01:27</v>
        <stp/>
        <stp>##V3_BDPV12</stp>
        <stp>FR0010961540 @bgn Corp</stp>
        <stp>LAST_UPDATE</stp>
        <stp>[AutoPrice 28.xlsm]front!R251C15</stp>
        <tr r="O251" s="1"/>
      </tp>
      <tp t="s">
        <v>07:01:27</v>
        <stp/>
        <stp>##V3_BDPV12</stp>
        <stp>FR0010961581 @bgn Corp</stp>
        <stp>LAST_UPDATE</stp>
        <stp>[AutoPrice 28.xlsm]front!R255C15</stp>
        <tr r="O255" s="1"/>
      </tp>
      <tp t="s">
        <v>07:01:20</v>
        <stp/>
        <stp>##V3_BDPV12</stp>
        <stp>FR0010871376 @bgn Corp</stp>
        <stp>LAST_UPDATE</stp>
        <stp>[AutoPrice 28.xlsm]front!R571C15</stp>
        <tr r="O571" s="1"/>
      </tp>
      <tp t="s">
        <v>07:01:26</v>
        <stp/>
        <stp>##V3_BDPV12</stp>
        <stp>FR0011301480 @bgn Corp</stp>
        <stp>LAST_UPDATE</stp>
        <stp>[AutoPrice 28.xlsm]front!R447C15</stp>
        <tr r="O447" s="1"/>
      </tp>
      <tp t="s">
        <v>07:01:26</v>
        <stp/>
        <stp>##V3_BDPV12</stp>
        <stp>FR0010891317 @bgn Corp</stp>
        <stp>LAST_UPDATE</stp>
        <stp>[AutoPrice 28.xlsm]front!R253C15</stp>
        <tr r="O253" s="1"/>
      </tp>
      <tp t="s">
        <v>07:01:23</v>
        <stp/>
        <stp>##V3_BDPV12</stp>
        <stp>FR0011801596 @bgn Corp</stp>
        <stp>LAST_UPDATE</stp>
        <stp>[AutoPrice 28.xlsm]front!R569C15</stp>
        <tr r="O569" s="1"/>
      </tp>
      <tp t="s">
        <v>07:01:26</v>
        <stp/>
        <stp>##V3_BDPV12</stp>
        <stp>FR0011911247 @bgn Corp</stp>
        <stp>LAST_UPDATE</stp>
        <stp>[AutoPrice 28.xlsm]front!R294C15</stp>
        <tr r="O294" s="1"/>
      </tp>
      <tp t="s">
        <v>07:01:26</v>
        <stp/>
        <stp>##V3_BDPV12</stp>
        <stp>FR0011911239 @bgn Corp</stp>
        <stp>LAST_UPDATE</stp>
        <stp>[AutoPrice 28.xlsm]front!R289C15</stp>
        <tr r="O289" s="1"/>
      </tp>
      <tp t="s">
        <v>07:01:17</v>
        <stp/>
        <stp>##V3_BDPV12</stp>
        <stp>FR0010261388 @bgn Corp</stp>
        <stp>LAST_UPDATE</stp>
        <stp>[AutoPrice 28.xlsm]front!R362C15</stp>
        <tr r="O362" s="1"/>
      </tp>
      <tp t="s">
        <v>07:01:29</v>
        <stp/>
        <stp>##V3_BDPV12</stp>
        <stp>FR0010261396 @bgn Corp</stp>
        <stp>LAST_UPDATE</stp>
        <stp>[AutoPrice 28.xlsm]front!R366C15</stp>
        <tr r="O366" s="1"/>
      </tp>
      <tp t="s">
        <v>07:01:26</v>
        <stp/>
        <stp>##V3_BDPV12</stp>
        <stp>FR0011001098 @bgn Corp</stp>
        <stp>LAST_UPDATE</stp>
        <stp>[AutoPrice 28.xlsm]front!R245C15</stp>
        <tr r="O245" s="1"/>
      </tp>
      <tp t="s">
        <v>07:01:27</v>
        <stp/>
        <stp>##V3_BDPV12</stp>
        <stp>FR0011121631 @bgn Corp</stp>
        <stp>LAST_UPDATE</stp>
        <stp>[AutoPrice 28.xlsm]front!R413C15</stp>
        <tr r="O413" s="1"/>
      </tp>
      <tp t="s">
        <v>07:01:25</v>
        <stp/>
        <stp>##V3_BDPV12</stp>
        <stp>FR0010871541 @bgn Corp</stp>
        <stp>LAST_UPDATE</stp>
        <stp>[AutoPrice 28.xlsm]front!R858C15</stp>
        <tr r="O858" s="1"/>
      </tp>
      <tp t="s">
        <v>07:01:30</v>
        <stp/>
        <stp>##V3_BDPV12</stp>
        <stp>FR0011321447 @bgn Corp</stp>
        <stp>LAST_UPDATE</stp>
        <stp>[AutoPrice 28.xlsm]front!R860C15</stp>
        <tr r="O860" s="1"/>
      </tp>
      <tp t="s">
        <v>07:01:27</v>
        <stp/>
        <stp>##V3_BDPV12</stp>
        <stp>FR0011361948 @bgn Corp</stp>
        <stp>LAST_UPDATE</stp>
        <stp>[AutoPrice 28.xlsm]front!R414C15</stp>
        <tr r="O414" s="1"/>
      </tp>
      <tp t="s">
        <v>07:01:23</v>
        <stp/>
        <stp>##V3_BDPV12</stp>
        <stp>FR0011441831 @bgn Corp</stp>
        <stp>LAST_UPDATE</stp>
        <stp>[AutoPrice 28.xlsm]front!R568C15</stp>
        <tr r="O568" s="1"/>
      </tp>
      <tp t="s">
        <v>07:01:31</v>
        <stp/>
        <stp>##V3_BDPV12</stp>
        <stp>FR0011951771 @bgn Corp</stp>
        <stp>LAST_UPDATE</stp>
        <stp>[AutoPrice 28.xlsm]front!R925C15</stp>
        <tr r="O925" s="1"/>
      </tp>
      <tp t="s">
        <v>07:01:20</v>
        <stp/>
        <stp>##V3_BDPV12</stp>
        <stp>FR0011261890 @bgn Corp</stp>
        <stp>LAST_UPDATE</stp>
        <stp>[AutoPrice 28.xlsm]front!R282C15</stp>
        <tr r="O282" s="1"/>
      </tp>
      <tp t="s">
        <v>07:01:25</v>
        <stp/>
        <stp>##V3_BDPV12</stp>
        <stp>FR0011261916 @bgn Corp</stp>
        <stp>LAST_UPDATE</stp>
        <stp>[AutoPrice 28.xlsm]front!R286C15</stp>
        <tr r="O286" s="1"/>
      </tp>
      <tp t="s">
        <v>07:01:25</v>
        <stp/>
        <stp>##V3_BDPV12</stp>
        <stp>FR0011731876 @bgn Corp</stp>
        <stp>LAST_UPDATE</stp>
        <stp>[AutoPrice 28.xlsm]front!R384C15</stp>
        <tr r="O384" s="1"/>
      </tp>
      <tp t="s">
        <v>07:01:29</v>
        <stp/>
        <stp>##V3_BDPV12</stp>
        <stp>FR0011261924 @bgn Corp</stp>
        <stp>LAST_UPDATE</stp>
        <stp>[AutoPrice 28.xlsm]front!R293C15</stp>
        <tr r="O293" s="1"/>
      </tp>
      <tp t="s">
        <v>08/12/2014</v>
        <stp/>
        <stp>##V3_BDPV12</stp>
        <stp>XS0207157743 Corp</stp>
        <stp>maturity</stp>
        <stp>[AutoPrice 28.xlsm]front!R47C6</stp>
        <tr r="F47" s="1"/>
      </tp>
      <tp t="s">
        <v>03/11/2021</v>
        <stp/>
        <stp>##V3_BDPV12</stp>
        <stp>XS0273570241 Corp</stp>
        <stp>maturity</stp>
        <stp>[AutoPrice 28.xlsm]front!R33C6</stp>
        <tr r="F33" s="1"/>
      </tp>
      <tp t="s">
        <v>16/05/2017</v>
        <stp/>
        <stp>##V3_BDPV12</stp>
        <stp>XS0300966495 Corp</stp>
        <stp>maturity</stp>
        <stp>[AutoPrice 28.xlsm]front!R72C6</stp>
        <tr r="F72" s="1"/>
      </tp>
      <tp t="s">
        <v>14/01/2020</v>
        <stp/>
        <stp>##V3_BDPV12</stp>
        <stp>XS1014759648 Corp</stp>
        <stp>maturity</stp>
        <stp>[AutoPrice 28.xlsm]front!R60C6</stp>
        <tr r="F60" s="1"/>
      </tp>
      <tp t="s">
        <v>11/01/2023</v>
        <stp/>
        <stp>##V3_BDPV12</stp>
        <stp>XS0873665706 Corp</stp>
        <stp>maturity</stp>
        <stp>[AutoPrice 28.xlsm]front!R74C6</stp>
        <tr r="F74" s="1"/>
      </tp>
    </main>
    <main first="connect.rtdsub">
      <tp t="s">
        <v>9018013=EXT</v>
        <stp/>
        <stp>DDS_BONDS|9018013=EXT</stp>
        <stp>3</stp>
        <stp>RMDS</stp>
        <stp/>
        <stp/>
        <tr r="AI736" s="1"/>
      </tp>
      <tp t="s">
        <v>8909682=EXT</v>
        <stp/>
        <stp>DDS_BONDS|8909682=EXT</stp>
        <stp>3</stp>
        <stp>RMDS</stp>
        <stp/>
        <stp/>
        <tr r="AI65" s="1"/>
      </tp>
      <tp t="s">
        <v>8214733=EXT</v>
        <stp/>
        <stp>DDS_BONDS|8214733=EXT</stp>
        <stp>3</stp>
        <stp>RMDS</stp>
        <stp/>
        <stp/>
        <tr r="AI433" s="1"/>
      </tp>
      <tp t="s">
        <v>8817093=EXT</v>
        <stp/>
        <stp>DDS_BONDS|8817093=EXT</stp>
        <stp>3</stp>
        <stp>RMDS</stp>
        <stp/>
        <stp/>
        <tr r="AI189" s="1"/>
      </tp>
      <tp t="s">
        <v>6202032=EXT</v>
        <stp/>
        <stp>DDS_BONDS|6202032=EXT</stp>
        <stp>3</stp>
        <stp>RMDS</stp>
        <stp/>
        <stp/>
        <tr r="AI600" s="1"/>
      </tp>
      <tp t="s">
        <v>2336420=EXT</v>
        <stp/>
        <stp>DDS_BONDS|2336420=EXT</stp>
        <stp>3</stp>
        <stp>RMDS</stp>
        <stp/>
        <stp/>
        <tr r="AI370" s="1"/>
      </tp>
      <tp t="s">
        <v>6507743=EXT</v>
        <stp/>
        <stp>DDS_BONDS|6507743=EXT</stp>
        <stp>3</stp>
        <stp>RMDS</stp>
        <stp/>
        <stp/>
        <tr r="AI546" s="1"/>
      </tp>
      <tp t="s">
        <v>3240437=EXT</v>
        <stp/>
        <stp>DDS_BONDS|3240437=EXT</stp>
        <stp>3</stp>
        <stp>RMDS</stp>
        <stp/>
        <stp/>
        <tr r="AI1002" s="1"/>
      </tp>
      <tp t="s">
        <v>6171504=EXT</v>
        <stp/>
        <stp>DDS_BONDS|6171504=EXT</stp>
        <stp>3</stp>
        <stp>RMDS</stp>
        <stp/>
        <stp/>
        <tr r="AI706" s="1"/>
      </tp>
      <tp t="s">
        <v>8802193=EXT</v>
        <stp/>
        <stp>DDS_BONDS|8802193=EXT</stp>
        <stp>3</stp>
        <stp>RMDS</stp>
        <stp/>
        <stp/>
        <tr r="AI964" s="1"/>
      </tp>
      <tp t="s">
        <v>9572644=EXT</v>
        <stp/>
        <stp>DDS_BONDS|9572644=EXT</stp>
        <stp>3</stp>
        <stp>RMDS</stp>
        <stp/>
        <stp/>
        <tr r="AI1190" s="1"/>
      </tp>
      <tp t="s">
        <v>2013712=EXT</v>
        <stp/>
        <stp>DDS_BONDS|2013712=EXT</stp>
        <stp>3</stp>
        <stp>RMDS</stp>
        <stp/>
        <stp/>
        <tr r="AI240" s="1"/>
      </tp>
      <tp t="s">
        <v>3718261=EXT</v>
        <stp/>
        <stp>DDS_BONDS|3718261=EXT</stp>
        <stp>3</stp>
        <stp>RMDS</stp>
        <stp/>
        <stp/>
        <tr r="AI59" s="1"/>
      </tp>
      <tp t="s">
        <v>9628672=EXT</v>
        <stp/>
        <stp>DDS_BONDS|9628672=EXT</stp>
        <stp>3</stp>
        <stp>RMDS</stp>
        <stp/>
        <stp/>
        <tr r="AI624" s="1"/>
      </tp>
      <tp t="s">
        <v>8974587=EXT</v>
        <stp/>
        <stp>DDS_BONDS|8974587=EXT</stp>
        <stp>3</stp>
        <stp>RMDS</stp>
        <stp/>
        <stp/>
        <tr r="AI1049" s="1"/>
      </tp>
      <tp t="s">
        <v>8315921=EXT</v>
        <stp/>
        <stp>DDS_BONDS|8315921=EXT</stp>
        <stp>3</stp>
        <stp>RMDS</stp>
        <stp/>
        <stp/>
        <tr r="AI443" s="1"/>
      </tp>
      <tp t="s">
        <v>6106700=EXT</v>
        <stp/>
        <stp>DDS_BONDS|6106700=EXT</stp>
        <stp>3</stp>
        <stp>RMDS</stp>
        <stp/>
        <stp/>
        <tr r="AI197" s="1"/>
      </tp>
      <tp t="s">
        <v>9036813=EXT</v>
        <stp/>
        <stp>DDS_BONDS|9036813=EXT</stp>
        <stp>3</stp>
        <stp>RMDS</stp>
        <stp/>
        <stp/>
        <tr r="AI652" s="1"/>
      </tp>
      <tp t="s">
        <v>4107400=EXT</v>
        <stp/>
        <stp>DDS_BONDS|4107400=EXT</stp>
        <stp>3</stp>
        <stp>RMDS</stp>
        <stp/>
        <stp/>
        <tr r="AI160" s="1"/>
      </tp>
      <tp t="s">
        <v>6411751=EXT</v>
        <stp/>
        <stp>DDS_BONDS|6411751=EXT</stp>
        <stp>3</stp>
        <stp>RMDS</stp>
        <stp/>
        <stp/>
        <tr r="AI41" s="1"/>
      </tp>
      <tp t="s">
        <v>9571947=EXT</v>
        <stp/>
        <stp>DDS_BONDS|9571947=EXT</stp>
        <stp>3</stp>
        <stp>RMDS</stp>
        <stp/>
        <stp/>
        <tr r="AI434" s="1"/>
      </tp>
      <tp t="s">
        <v>6202030=EXT</v>
        <stp/>
        <stp>DDS_BONDS|6202030=EXT</stp>
        <stp>3</stp>
        <stp>RMDS</stp>
        <stp/>
        <stp/>
        <tr r="AI604" s="1"/>
      </tp>
      <tp t="s">
        <v>6059614=EXT</v>
        <stp/>
        <stp>DDS_BONDS|6059614=EXT</stp>
        <stp>3</stp>
        <stp>RMDS</stp>
        <stp/>
        <stp/>
        <tr r="AI991" s="1"/>
      </tp>
      <tp t="s">
        <v>9085619=EXT</v>
        <stp/>
        <stp>DDS_BONDS|9085619=EXT</stp>
        <stp>3</stp>
        <stp>RMDS</stp>
        <stp/>
        <stp/>
        <tr r="AI486" s="1"/>
      </tp>
      <tp t="s">
        <v>9687679=EXT</v>
        <stp/>
        <stp>DDS_BONDS|9687679=EXT</stp>
        <stp>3</stp>
        <stp>RMDS</stp>
        <stp/>
        <stp/>
        <tr r="AI395" s="1"/>
      </tp>
      <tp t="s">
        <v>4890698=EXT</v>
        <stp/>
        <stp>DDS_BONDS|4890698=EXT</stp>
        <stp>3</stp>
        <stp>RMDS</stp>
        <stp/>
        <stp/>
        <tr r="AI32" s="1"/>
      </tp>
      <tp t="s">
        <v>5410850=EXT</v>
        <stp/>
        <stp>DDS_BONDS|5410850=EXT</stp>
        <stp>3</stp>
        <stp>RMDS</stp>
        <stp/>
        <stp/>
        <tr r="AI424" s="1"/>
      </tp>
      <tp t="s">
        <v>8692778=EXT</v>
        <stp/>
        <stp>DDS_BONDS|8692778=EXT</stp>
        <stp>3</stp>
        <stp>RMDS</stp>
        <stp/>
        <stp/>
        <tr r="AI881" s="1"/>
      </tp>
      <tp t="s">
        <v>8369720=EXT</v>
        <stp/>
        <stp>DDS_BONDS|8369720=EXT</stp>
        <stp>3</stp>
        <stp>RMDS</stp>
        <stp/>
        <stp/>
        <tr r="AI52" s="1"/>
      </tp>
      <tp t="s">
        <v>9026114=EXT</v>
        <stp/>
        <stp>DDS_BONDS|9026114=EXT</stp>
        <stp>3</stp>
        <stp>RMDS</stp>
        <stp/>
        <stp/>
        <tr r="AI1027" s="1"/>
      </tp>
      <tp t="s">
        <v>2440452=EXT</v>
        <stp/>
        <stp>DDS_BONDS|2440452=EXT</stp>
        <stp>3</stp>
        <stp>RMDS</stp>
        <stp/>
        <stp/>
        <tr r="AI1053" s="1"/>
      </tp>
      <tp t="s">
        <v>4921084=EXT</v>
        <stp/>
        <stp>DDS_BONDS|4921084=EXT</stp>
        <stp>3</stp>
        <stp>RMDS</stp>
        <stp/>
        <stp/>
        <tr r="AI1113" s="1"/>
      </tp>
      <tp t="s">
        <v>9268931=EXT</v>
        <stp/>
        <stp>DDS_BONDS|9268931=EXT</stp>
        <stp>3</stp>
        <stp>RMDS</stp>
        <stp/>
        <stp/>
        <tr r="AI406" s="1"/>
      </tp>
      <tp t="s">
        <v>8648273=EXT</v>
        <stp/>
        <stp>DDS_BONDS|8648273=EXT</stp>
        <stp>3</stp>
        <stp>RMDS</stp>
        <stp/>
        <stp/>
        <tr r="AI731" s="1"/>
      </tp>
      <tp t="s">
        <v>5246333=EXT</v>
        <stp/>
        <stp>DDS_BONDS|5246333=EXT</stp>
        <stp>3</stp>
        <stp>RMDS</stp>
        <stp/>
        <stp/>
        <tr r="AI40" s="1"/>
      </tp>
      <tp t="s">
        <v>6171200=EXT</v>
        <stp/>
        <stp>DDS_BONDS|6171200=EXT</stp>
        <stp>3</stp>
        <stp>RMDS</stp>
        <stp/>
        <stp/>
        <tr r="AI133" s="1"/>
      </tp>
      <tp t="s">
        <v>8802197=EXT</v>
        <stp/>
        <stp>DDS_BONDS|8802197=EXT</stp>
        <stp>3</stp>
        <stp>RMDS</stp>
        <stp/>
        <stp/>
        <tr r="AI786" s="1"/>
      </tp>
      <tp t="s">
        <v>6229636=EXT</v>
        <stp/>
        <stp>DDS_BONDS|6229636=EXT</stp>
        <stp>3</stp>
        <stp>RMDS</stp>
        <stp/>
        <stp/>
        <tr r="AI405" s="1"/>
      </tp>
      <tp t="s">
        <v>9669572=EXT</v>
        <stp/>
        <stp>DDS_BONDS|9669572=EXT</stp>
        <stp>3</stp>
        <stp>RMDS</stp>
        <stp/>
        <stp/>
        <tr r="AI515" s="1"/>
      </tp>
      <tp t="s">
        <v>8509644=EXT</v>
        <stp/>
        <stp>DDS_BONDS|8509644=EXT</stp>
        <stp>3</stp>
        <stp>RMDS</stp>
        <stp/>
        <stp/>
        <tr r="AI465" s="1"/>
      </tp>
      <tp t="s">
        <v>8954881=EXT</v>
        <stp/>
        <stp>DDS_BONDS|8954881=EXT</stp>
        <stp>3</stp>
        <stp>RMDS</stp>
        <stp/>
        <stp/>
        <tr r="AI43" s="1"/>
      </tp>
      <tp t="s">
        <v>2440450=EXT</v>
        <stp/>
        <stp>DDS_BONDS|2440450=EXT</stp>
        <stp>3</stp>
        <stp>RMDS</stp>
        <stp/>
        <stp/>
        <tr r="AI1060" s="1"/>
      </tp>
      <tp t="s">
        <v>9940180=EXT</v>
        <stp/>
        <stp>DDS_BONDS|9940180=EXT</stp>
        <stp>3</stp>
        <stp>RMDS</stp>
        <stp/>
        <stp/>
        <tr r="AI190" s="1"/>
      </tp>
      <tp t="s">
        <v>9300424=EXT</v>
        <stp/>
        <stp>DDS_BONDS|9300424=EXT</stp>
        <stp>3</stp>
        <stp>RMDS</stp>
        <stp/>
        <stp/>
        <tr r="AI620" s="1"/>
      </tp>
      <tp t="s">
        <v>7021317=EXT</v>
        <stp/>
        <stp>DDS_BONDS|7021317=EXT</stp>
        <stp>3</stp>
        <stp>RMDS</stp>
        <stp/>
        <stp/>
        <tr r="AI1193" s="1"/>
      </tp>
      <tp t="s">
        <v>8802195=EXT</v>
        <stp/>
        <stp>DDS_BONDS|8802195=EXT</stp>
        <stp>3</stp>
        <stp>RMDS</stp>
        <stp/>
        <stp/>
        <tr r="AI972" s="1"/>
      </tp>
      <tp t="s">
        <v>8599343=EXT</v>
        <stp/>
        <stp>DDS_BONDS|8599343=EXT</stp>
        <stp>3</stp>
        <stp>RMDS</stp>
        <stp/>
        <stp/>
        <tr r="AI1092" s="1"/>
      </tp>
      <tp t="s">
        <v>8195103=EXT</v>
        <stp/>
        <stp>DDS_BONDS|8195103=EXT</stp>
        <stp>3</stp>
        <stp>RMDS</stp>
        <stp/>
        <stp/>
        <tr r="AI824" s="1"/>
      </tp>
      <tp t="s">
        <v>8833499=EXT</v>
        <stp/>
        <stp>DDS_BONDS|8833499=EXT</stp>
        <stp>3</stp>
        <stp>RMDS</stp>
        <stp/>
        <stp/>
        <tr r="AI1045" s="1"/>
      </tp>
      <tp t="s">
        <v>7995082=EXT</v>
        <stp/>
        <stp>DDS_BONDS|7995082=EXT</stp>
        <stp>3</stp>
        <stp>RMDS</stp>
        <stp/>
        <stp/>
        <tr r="AI460" s="1"/>
      </tp>
      <tp t="s">
        <v>8692871=EXT</v>
        <stp/>
        <stp>DDS_BONDS|8692871=EXT</stp>
        <stp>3</stp>
        <stp>RMDS</stp>
        <stp/>
        <stp/>
        <tr r="AI908" s="1"/>
      </tp>
      <tp t="s">
        <v>2309829=EXT</v>
        <stp/>
        <stp>DDS_BONDS|2309829=EXT</stp>
        <stp>3</stp>
        <stp>RMDS</stp>
        <stp/>
        <stp/>
        <tr r="AI1153" s="1"/>
      </tp>
      <tp t="s">
        <v>9984881=EXT</v>
        <stp/>
        <stp>DDS_BONDS|9984881=EXT</stp>
        <stp>3</stp>
        <stp>RMDS</stp>
        <stp/>
        <stp/>
        <tr r="AI176" s="1"/>
      </tp>
      <tp t="s">
        <v>3895790=EXT</v>
        <stp/>
        <stp>DDS_BONDS|3895790=EXT</stp>
        <stp>3</stp>
        <stp>RMDS</stp>
        <stp/>
        <stp/>
        <tr r="AI1187" s="1"/>
      </tp>
      <tp t="s">
        <v>8992580=EXT</v>
        <stp/>
        <stp>DDS_BONDS|8992580=EXT</stp>
        <stp>3</stp>
        <stp>RMDS</stp>
        <stp/>
        <stp/>
        <tr r="AI723" s="1"/>
      </tp>
      <tp t="s">
        <v>7869498=EXT</v>
        <stp/>
        <stp>DDS_BONDS|7869498=EXT</stp>
        <stp>3</stp>
        <stp>RMDS</stp>
        <stp/>
        <stp/>
        <tr r="AI718" s="1"/>
      </tp>
      <tp t="s">
        <v>6094216=EXT</v>
        <stp/>
        <stp>DDS_BONDS|6094216=EXT</stp>
        <stp>3</stp>
        <stp>RMDS</stp>
        <stp/>
        <stp/>
        <tr r="AI550" s="1"/>
      </tp>
      <tp t="s">
        <v>3596546=EXT</v>
        <stp/>
        <stp>DDS_BONDS|3596546=EXT</stp>
        <stp>3</stp>
        <stp>RMDS</stp>
        <stp/>
        <stp/>
        <tr r="AI145" s="1"/>
      </tp>
      <tp t="s">
        <v>8966389=EXT</v>
        <stp/>
        <stp>DDS_BONDS|8966389=EXT</stp>
        <stp>3</stp>
        <stp>RMDS</stp>
        <stp/>
        <stp/>
        <tr r="AI39" s="1"/>
      </tp>
      <tp t="s">
        <v>8497556=EXT</v>
        <stp/>
        <stp>DDS_BONDS|8497556=EXT</stp>
        <stp>3</stp>
        <stp>RMDS</stp>
        <stp/>
        <stp/>
        <tr r="AI61" s="1"/>
      </tp>
      <tp t="s">
        <v>7980187=EXT</v>
        <stp/>
        <stp>DDS_BONDS|7980187=EXT</stp>
        <stp>3</stp>
        <stp>RMDS</stp>
        <stp/>
        <stp/>
        <tr r="AI203" s="1"/>
      </tp>
      <tp t="s">
        <v>7544748=EXT</v>
        <stp/>
        <stp>DDS_BONDS|7544748=EXT</stp>
        <stp>3</stp>
        <stp>RMDS</stp>
        <stp/>
        <stp/>
        <tr r="AI287" s="1"/>
      </tp>
      <tp t="s">
        <v>4743868=EXT</v>
        <stp/>
        <stp>DDS_BONDS|4743868=EXT</stp>
        <stp>3</stp>
        <stp>RMDS</stp>
        <stp/>
        <stp/>
        <tr r="AI403" s="1"/>
      </tp>
      <tp t="s">
        <v>8486055=EXT</v>
        <stp/>
        <stp>DDS_BONDS|8486055=EXT</stp>
        <stp>3</stp>
        <stp>RMDS</stp>
        <stp/>
        <stp/>
        <tr r="AI250" s="1"/>
      </tp>
    </main>
    <main first="bloomberg.rtd">
      <tp t="s">
        <v>AT MATURITY</v>
        <stp/>
        <stp>##V3_BDPV12</stp>
        <stp>DE000A0T5X07 Corp</stp>
        <stp>mty_typ</stp>
        <stp>[AutoPrice 28.xlsm]front!R614C6</stp>
        <tr r="F614" s="1"/>
      </tp>
      <tp t="s">
        <v>DAIGR</v>
        <stp/>
        <stp>##V3_BDPV12</stp>
        <stp>DE000A1A55G9 Corp</stp>
        <stp>ticker</stp>
        <stp>[AutoPrice 28.xlsm]front!R781C4</stp>
        <tr r="D781" s="1"/>
      </tp>
      <tp t="s">
        <v>11/11/2019</v>
        <stp/>
        <stp>##V3_BDPV12</stp>
        <stp>XS0462999573 Corp</stp>
        <stp>maturity</stp>
        <stp>[AutoPrice 28.xlsm]front!R694C6</stp>
        <tr r="F694" s="1"/>
      </tp>
      <tp t="s">
        <v>AT MATURITY</v>
        <stp/>
        <stp>##V3_BDPV12</stp>
        <stp>XS0301945860 Corp</stp>
        <stp>mty_typ</stp>
        <stp>[AutoPrice 28.xlsm]front!R308C6</stp>
        <tr r="F308" s="1"/>
      </tp>
      <tp t="s">
        <v>FIXED</v>
        <stp/>
        <stp>##V3_BDPV12</stp>
        <stp>FR0011859396 Corp</stp>
        <stp>cpn typ</stp>
        <stp>[AutoPrice 28.xlsm]front!R398C5</stp>
        <tr r="E398" s="1"/>
      </tp>
      <tp t="s">
        <v>17/09/2020</v>
        <stp/>
        <stp>##V3_BDPV12</stp>
        <stp>XS0972058175 Corp</stp>
        <stp>maturity</stp>
        <stp>[AutoPrice 28.xlsm]front!R543C6</stp>
        <tr r="F543" s="1"/>
      </tp>
      <tp t="s">
        <v>AT MATURITY</v>
        <stp/>
        <stp>##V3_BDPV12</stp>
        <stp>XS0329522246 Corp</stp>
        <stp>mty_typ</stp>
        <stp>[AutoPrice 28.xlsm]front!R186C6</stp>
        <tr r="F186" s="1"/>
      </tp>
      <tp t="s">
        <v>AT MATURITY</v>
        <stp/>
        <stp>##V3_BDPV12</stp>
        <stp>XS0951395317 Corp</stp>
        <stp>mty_typ</stp>
        <stp>[AutoPrice 28.xlsm]front!R345C6</stp>
        <tr r="F345" s="1"/>
      </tp>
      <tp t="s">
        <v>AT MATURITY</v>
        <stp/>
        <stp>##V3_BDPV12</stp>
        <stp>XS0369462022 Corp</stp>
        <stp>mty_typ</stp>
        <stp>[AutoPrice 28.xlsm]front!R671C6</stp>
        <tr r="F671" s="1"/>
      </tp>
      <tp t="s">
        <v>AT MATURITY</v>
        <stp/>
        <stp>##V3_BDPV12</stp>
        <stp>XS0755521142 Corp</stp>
        <stp>mty_typ</stp>
        <stp>[AutoPrice 28.xlsm]front!R966C6</stp>
        <tr r="F966" s="1"/>
      </tp>
      <tp t="s">
        <v>FIXED</v>
        <stp/>
        <stp>##V3_BDPV12</stp>
        <stp>FR0011912872 Corp</stp>
        <stp>cpn typ</stp>
        <stp>[AutoPrice 28.xlsm]front!R507C5</stp>
        <tr r="E507" s="1"/>
      </tp>
      <tp t="s">
        <v>CALLABLE</v>
        <stp/>
        <stp>##V3_BDPV12</stp>
        <stp>XS1040508167 Corp</stp>
        <stp>mty_typ</stp>
        <stp>[AutoPrice 28.xlsm]front!R505C6</stp>
        <tr r="F505" s="1"/>
      </tp>
      <tp t="s">
        <v>FIXED</v>
        <stp/>
        <stp>##V3_BDPV12</stp>
        <stp>XS1046812712 Corp</stp>
        <stp>cpn typ</stp>
        <stp>[AutoPrice 28.xlsm]front!R401C5</stp>
        <tr r="E401" s="1"/>
      </tp>
      <tp t="s">
        <v>VARIABLE</v>
        <stp/>
        <stp>##V3_BDPV12</stp>
        <stp>XS0503665290 Corp</stp>
        <stp>cpn typ</stp>
        <stp>[AutoPrice 28.xlsm]front!R106C5</stp>
        <tr r="E106" s="1"/>
      </tp>
      <tp t="s">
        <v>AT MATURITY</v>
        <stp/>
        <stp>##V3_BDPV12</stp>
        <stp>FR0010957282 Corp</stp>
        <stp>mty_typ</stp>
        <stp>[AutoPrice 28.xlsm]front!R836C6</stp>
        <tr r="F836" s="1"/>
      </tp>
      <tp t="s">
        <v>VARIABLE</v>
        <stp/>
        <stp>##V3_BDPV12</stp>
        <stp>XS1069439740 Corp</stp>
        <stp>cpn typ</stp>
        <stp>[AutoPrice 28.xlsm]front!R108C5</stp>
        <tr r="E108" s="1"/>
      </tp>
      <tp t="s">
        <v>AT MATURITY</v>
        <stp/>
        <stp>##V3_BDPV12</stp>
        <stp>XS0456708212 Corp</stp>
        <stp>mty_typ</stp>
        <stp>[AutoPrice 28.xlsm]front!R951C6</stp>
        <tr r="F951" s="1"/>
      </tp>
      <tp t="s">
        <v>26/05/2042</v>
        <stp/>
        <stp>##V3_BDPV12</stp>
        <stp>XS0764278528 Corp</stp>
        <stp>maturity</stp>
        <stp>[AutoPrice 28.xlsm]front!R132C6</stp>
        <tr r="F132" s="1"/>
      </tp>
      <tp t="s">
        <v>FIXED</v>
        <stp/>
        <stp>##V3_BDPV12</stp>
        <stp>FR0010678185 Corp</stp>
        <stp>cpn typ</stp>
        <stp>[AutoPrice 28.xlsm]front!R287C5</stp>
        <tr r="E287" s="1"/>
      </tp>
      <tp t="s">
        <v>AT MATURITY</v>
        <stp/>
        <stp>##V3_BDPV12</stp>
        <stp>XS0710090928 Corp</stp>
        <stp>mty_typ</stp>
        <stp>[AutoPrice 28.xlsm]front!R155C6</stp>
        <tr r="F155" s="1"/>
      </tp>
      <tp t="s">
        <v>FIXED</v>
        <stp/>
        <stp>##V3_BDPV12</stp>
        <stp>FR0010804492 Corp</stp>
        <stp>cpn typ</stp>
        <stp>[AutoPrice 28.xlsm]front!R228C5</stp>
        <tr r="E228" s="1"/>
      </tp>
      <tp t="s">
        <v>AT MATURITY</v>
        <stp/>
        <stp>##V3_BDPV12</stp>
        <stp>XS0307005545 Corp</stp>
        <stp>mty_typ</stp>
        <stp>[AutoPrice 28.xlsm]front!R983C6</stp>
        <tr r="F983" s="1"/>
      </tp>
      <tp t="s">
        <v>FIXED</v>
        <stp/>
        <stp>##V3_BDPV12</stp>
        <stp>XS0775870982 Corp</stp>
        <stp>cpn typ</stp>
        <stp>[AutoPrice 28.xlsm]front!R859C5</stp>
        <tr r="E859" s="1"/>
      </tp>
      <tp t="s">
        <v>28/10/2030</v>
        <stp/>
        <stp>##V3_BDPV12</stp>
        <stp>XS0553728709 Corp</stp>
        <stp>maturity</stp>
        <stp>[AutoPrice 28.xlsm]front!R624C6</stp>
        <tr r="F624" s="1"/>
      </tp>
      <tp t="s">
        <v>20/06/2022</v>
        <stp/>
        <stp>##V3_BDPV12</stp>
        <stp>XS0794224369 Corp</stp>
        <stp>maturity</stp>
        <stp>[AutoPrice 28.xlsm]front!R466C6</stp>
        <tr r="F466" s="1"/>
      </tp>
      <tp t="s">
        <v>AT MATURITY</v>
        <stp/>
        <stp>##V3_BDPV12</stp>
        <stp>XS0951155869 Corp</stp>
        <stp>mty_typ</stp>
        <stp>[AutoPrice 28.xlsm]front!R360C6</stp>
        <tr r="F360" s="1"/>
      </tp>
      <tp t="s">
        <v>FIXED</v>
        <stp/>
        <stp>##V3_BDPV12</stp>
        <stp>FR0010830042 Corp</stp>
        <stp>cpn typ</stp>
        <stp>[AutoPrice 28.xlsm]front!R735C5</stp>
        <tr r="E735" s="1"/>
      </tp>
      <tp t="s">
        <v>AT MATURITY</v>
        <stp/>
        <stp>##V3_BDPV12</stp>
        <stp>XS0458230322 Corp</stp>
        <stp>mty_typ</stp>
        <stp>[AutoPrice 28.xlsm]front!R967C6</stp>
        <tr r="F967" s="1"/>
      </tp>
      <tp t="s">
        <v>FIXED</v>
        <stp/>
        <stp>##V3_BDPV12</stp>
        <stp>FR0011147305 Corp</stp>
        <stp>cpn typ</stp>
        <stp>[AutoPrice 28.xlsm]front!R288C5</stp>
        <tr r="E288" s="1"/>
      </tp>
      <tp t="s">
        <v>25/03/2026</v>
        <stp/>
        <stp>##V3_BDPV12</stp>
        <stp>XS1048519679 Corp</stp>
        <stp>maturity</stp>
        <stp>[AutoPrice 28.xlsm]front!R352C6</stp>
        <tr r="F352" s="1"/>
      </tp>
      <tp t="s">
        <v>AT MATURITY</v>
        <stp/>
        <stp>##V3_BDPV12</stp>
        <stp>XS0503278847 Corp</stp>
        <stp>mty_typ</stp>
        <stp>[AutoPrice 28.xlsm]front!R211C6</stp>
        <tr r="F211" s="1"/>
      </tp>
      <tp t="s">
        <v>FIXED</v>
        <stp/>
        <stp>##V3_BDPV12</stp>
        <stp>XS0213972614 Corp</stp>
        <stp>cpn typ</stp>
        <stp>[AutoPrice 28.xlsm]front!R301C5</stp>
        <tr r="E301" s="1"/>
      </tp>
      <tp t="s">
        <v>AT MATURITY</v>
        <stp/>
        <stp>##V3_BDPV12</stp>
        <stp>FR0011321447 Corp</stp>
        <stp>mty_typ</stp>
        <stp>[AutoPrice 28.xlsm]front!R860C6</stp>
        <tr r="F860" s="1"/>
      </tp>
      <tp t="s">
        <v>FIXED</v>
        <stp/>
        <stp>##V3_BDPV12</stp>
        <stp>XS1072516690 Corp</stp>
        <stp>cpn typ</stp>
        <stp>[AutoPrice 28.xlsm]front!R554C5</stp>
        <tr r="E554" s="1"/>
      </tp>
      <tp t="s">
        <v>FIXED</v>
        <stp/>
        <stp>##V3_BDPV12</stp>
        <stp>XS0994991411 Corp</stp>
        <stp>cpn typ</stp>
        <stp>[AutoPrice 28.xlsm]front!R351C5</stp>
        <tr r="E351" s="1"/>
      </tp>
      <tp t="s">
        <v>FIXED</v>
        <stp/>
        <stp>##V3_BDPV12</stp>
        <stp>XS0680904827 Corp</stp>
        <stp>cpn typ</stp>
        <stp>[AutoPrice 28.xlsm]front!R732C5</stp>
        <tr r="E732" s="1"/>
      </tp>
      <tp t="s">
        <v>AT MATURITY</v>
        <stp/>
        <stp>##V3_BDPV12</stp>
        <stp>FR0011568963 Corp</stp>
        <stp>mty_typ</stp>
        <stp>[AutoPrice 28.xlsm]front!R864C6</stp>
        <tr r="F864" s="1"/>
      </tp>
      <tp t="s">
        <v>AT MATURITY</v>
        <stp/>
        <stp>##V3_BDPV12</stp>
        <stp>BE6265141083 Corp</stp>
        <stp>mty_typ</stp>
        <stp>[AutoPrice 28.xlsm]front!R378C6</stp>
        <tr r="F378" s="1"/>
      </tp>
      <tp t="s">
        <v>AT MATURITY</v>
        <stp/>
        <stp>##V3_BDPV12</stp>
        <stp>XS0934042549 Corp</stp>
        <stp>mty_typ</stp>
        <stp>[AutoPrice 28.xlsm]front!R693C6</stp>
        <tr r="F693" s="1"/>
      </tp>
      <tp t="s">
        <v>AT MATURITY</v>
        <stp/>
        <stp>##V3_BDPV12</stp>
        <stp>XS1030851791 Corp</stp>
        <stp>mty_typ</stp>
        <stp>[AutoPrice 28.xlsm]front!R517C6</stp>
        <tr r="F517" s="1"/>
      </tp>
      <tp t="s">
        <v>AT MATURITY</v>
        <stp/>
        <stp>##V3_BDPV12</stp>
        <stp>XS0934191114 Corp</stp>
        <stp>mty_typ</stp>
        <stp>[AutoPrice 28.xlsm]front!R427C6</stp>
        <tr r="F427" s="1"/>
      </tp>
      <tp t="s">
        <v>02/11/2018</v>
        <stp/>
        <stp>##V3_BDPV12</stp>
        <stp>XS0697395472 Corp</stp>
        <stp>maturity</stp>
        <stp>[AutoPrice 28.xlsm]front!R587C6</stp>
        <tr r="F587" s="1"/>
      </tp>
      <tp t="s">
        <v>AT MATURITY</v>
        <stp/>
        <stp>##V3_BDPV12</stp>
        <stp>XS0522407351 Corp</stp>
        <stp>mty_typ</stp>
        <stp>[AutoPrice 28.xlsm]front!R406C6</stp>
        <tr r="F406" s="1"/>
      </tp>
      <tp t="s">
        <v>17/02/2021</v>
        <stp/>
        <stp>##V3_BDPV12</stp>
        <stp>XS0592505316 Corp</stp>
        <stp>maturity</stp>
        <stp>[AutoPrice 28.xlsm]front!R519C6</stp>
        <tr r="F519" s="1"/>
      </tp>
      <tp t="s">
        <v>AT MATURITY</v>
        <stp/>
        <stp>##V3_BDPV12</stp>
        <stp>XS0497186758 Corp</stp>
        <stp>mty_typ</stp>
        <stp>[AutoPrice 28.xlsm]front!R193C6</stp>
        <tr r="F193" s="1"/>
      </tp>
      <tp t="s">
        <v>FIXED</v>
        <stp/>
        <stp>##V3_BDPV12</stp>
        <stp>XS0764637194 Corp</stp>
        <stp>cpn typ</stp>
        <stp>[AutoPrice 28.xlsm]front!R916C5</stp>
        <tr r="E916" s="1"/>
      </tp>
      <tp t="s">
        <v>AT MATURITY</v>
        <stp/>
        <stp>##V3_BDPV12</stp>
        <stp>FR0011437367 Corp</stp>
        <stp>mty_typ</stp>
        <stp>[AutoPrice 28.xlsm]front!R415C6</stp>
        <tr r="F415" s="1"/>
      </tp>
      <tp t="s">
        <v>AT MATURITY</v>
        <stp/>
        <stp>##V3_BDPV12</stp>
        <stp>XS0465576030 Corp</stp>
        <stp>mty_typ</stp>
        <stp>[AutoPrice 28.xlsm]front!R731C6</stp>
        <tr r="F731" s="1"/>
      </tp>
      <tp t="s">
        <v>AT MATURITY</v>
        <stp/>
        <stp>##V3_BDPV12</stp>
        <stp>XS0828736198 Corp</stp>
        <stp>mty_typ</stp>
        <stp>[AutoPrice 28.xlsm]front!R869C6</stp>
        <tr r="F869" s="1"/>
      </tp>
      <tp t="s">
        <v>AT MATURITY</v>
        <stp/>
        <stp>##V3_BDPV12</stp>
        <stp>XS0905797113 Corp</stp>
        <stp>mty_typ</stp>
        <stp>[AutoPrice 28.xlsm]front!R861C6</stp>
        <tr r="F861" s="1"/>
      </tp>
      <tp t="s">
        <v>CALLABLE</v>
        <stp/>
        <stp>##V3_BDPV12</stp>
        <stp>XS1001749107 Corp</stp>
        <stp>mty_typ</stp>
        <stp>[AutoPrice 28.xlsm]front!R641C6</stp>
        <tr r="F641" s="1"/>
      </tp>
      <tp t="s">
        <v>CALLABLE</v>
        <stp/>
        <stp>##V3_BDPV12</stp>
        <stp>XS1064049767 Corp</stp>
        <stp>mty_typ</stp>
        <stp>[AutoPrice 28.xlsm]front!R150C6</stp>
        <tr r="F150" s="1"/>
      </tp>
      <tp t="s">
        <v>05/06/2018</v>
        <stp/>
        <stp>##V3_BDPV12</stp>
        <stp>XS0938218400 Corp</stp>
        <stp>maturity</stp>
        <stp>[AutoPrice 28.xlsm]front!R212C6</stp>
        <tr r="F212" s="1"/>
      </tp>
      <tp t="s">
        <v>26/11/2018</v>
        <stp/>
        <stp>##V3_BDPV12</stp>
        <stp>XS0996772876 Corp</stp>
        <stp>maturity</stp>
        <stp>[AutoPrice 28.xlsm]front!R172C6</stp>
        <tr r="F172" s="1"/>
      </tp>
      <tp t="s">
        <v>FIXED</v>
        <stp/>
        <stp>##V3_BDPV12</stp>
        <stp>XS0440643087 Corp</stp>
        <stp>cpn typ</stp>
        <stp>[AutoPrice 28.xlsm]front!R667C5</stp>
        <tr r="E667" s="1"/>
      </tp>
      <tp t="s">
        <v>VARIABLE</v>
        <stp/>
        <stp>##V3_BDPV12</stp>
        <stp>XS0212420987 Corp</stp>
        <stp>cpn typ</stp>
        <stp>[AutoPrice 28.xlsm]front!R145C5</stp>
        <tr r="E145" s="1"/>
      </tp>
      <tp t="s">
        <v>FIXED</v>
        <stp/>
        <stp>##V3_BDPV12</stp>
        <stp>XS0222766973 Corp</stp>
        <stp>cpn typ</stp>
        <stp>[AutoPrice 28.xlsm]front!R629C5</stp>
        <tr r="E629" s="1"/>
      </tp>
      <tp t="s">
        <v>FIXED</v>
        <stp/>
        <stp>##V3_BDPV12</stp>
        <stp>XS1028952312 Corp</stp>
        <stp>cpn typ</stp>
        <stp>[AutoPrice 28.xlsm]front!R420C5</stp>
        <tr r="E420" s="1"/>
      </tp>
      <tp t="s">
        <v>FIXED</v>
        <stp/>
        <stp>##V3_BDPV12</stp>
        <stp>XS0794238583 Corp</stp>
        <stp>cpn typ</stp>
        <stp>[AutoPrice 28.xlsm]front!R883C5</stp>
        <tr r="E883" s="1"/>
      </tp>
      <tp t="s">
        <v>FIXED</v>
        <stp/>
        <stp>##V3_BDPV12</stp>
        <stp>XS0247308595 Corp</stp>
        <stp>cpn typ</stp>
        <stp>[AutoPrice 28.xlsm]front!R403C5</stp>
        <tr r="E403" s="1"/>
      </tp>
      <tp t="s">
        <v>FIXED</v>
        <stp/>
        <stp>##V3_BDPV12</stp>
        <stp>XS1050842423 Corp</stp>
        <stp>cpn typ</stp>
        <stp>[AutoPrice 28.xlsm]front!R962C5</stp>
        <tr r="E962" s="1"/>
      </tp>
      <tp>
        <v>1.25</v>
        <stp/>
        <stp>##V3_BDPV12</stp>
        <stp>DE000A1G7EH9 Corp</stp>
        <stp>cpn</stp>
        <stp>[AutoPrice 28.xlsm]front!R764C5</stp>
        <tr r="E764" s="1"/>
      </tp>
      <tp t="s">
        <v>PERP/CALL</v>
        <stp/>
        <stp>##V3_BDPV12</stp>
        <stp>XS0733071632 Corp</stp>
        <stp>mty_typ</stp>
        <stp>[AutoPrice 28.xlsm]front!R154C6</stp>
        <tr r="F154" s="1"/>
      </tp>
      <tp t="s">
        <v>AT MATURITY</v>
        <stp/>
        <stp>##V3_BDPV12</stp>
        <stp>XS0399647675 Corp</stp>
        <stp>mty_typ</stp>
        <stp>[AutoPrice 28.xlsm]front!R316C6</stp>
        <tr r="F316" s="1"/>
      </tp>
      <tp t="s">
        <v>FIXED</v>
        <stp/>
        <stp>##V3_BDPV12</stp>
        <stp>FR0011261890 Corp</stp>
        <stp>cpn typ</stp>
        <stp>[AutoPrice 28.xlsm]front!R282C5</stp>
        <tr r="E282" s="1"/>
      </tp>
      <tp t="s">
        <v>FIXED</v>
        <stp/>
        <stp>##V3_BDPV12</stp>
        <stp>FR0011911247 Corp</stp>
        <stp>cpn typ</stp>
        <stp>[AutoPrice 28.xlsm]front!R294C5</stp>
        <tr r="E294" s="1"/>
      </tp>
      <tp t="s">
        <v>CALLABLE</v>
        <stp/>
        <stp>##V3_BDPV12</stp>
        <stp>XS1067329570 Corp</stp>
        <stp>mty_typ</stp>
        <stp>[AutoPrice 28.xlsm]front!R752C6</stp>
        <tr r="F752" s="1"/>
      </tp>
      <tp t="s">
        <v>AT MATURITY</v>
        <stp/>
        <stp>##V3_BDPV12</stp>
        <stp>FR0011344076 Corp</stp>
        <stp>mty_typ</stp>
        <stp>[AutoPrice 28.xlsm]front!R923C6</stp>
        <tr r="F923" s="1"/>
      </tp>
      <tp t="s">
        <v>FIXED</v>
        <stp/>
        <stp>##V3_BDPV12</stp>
        <stp>XS1023268490 Corp</stp>
        <stp>cpn typ</stp>
        <stp>[AutoPrice 28.xlsm]front!R163C5</stp>
        <tr r="E163" s="1"/>
      </tp>
      <tp t="s">
        <v>AT MATURITY</v>
        <stp/>
        <stp>##V3_BDPV12</stp>
        <stp>XS0968315019 Corp</stp>
        <stp>mty_typ</stp>
        <stp>[AutoPrice 28.xlsm]front!R765C6</stp>
        <tr r="F765" s="1"/>
      </tp>
      <tp t="s">
        <v>AT MATURITY</v>
        <stp/>
        <stp>##V3_BDPV12</stp>
        <stp>XS1048521733 Corp</stp>
        <stp>mty_typ</stp>
        <stp>[AutoPrice 28.xlsm]front!R310C6</stp>
        <tr r="F310" s="1"/>
      </tp>
      <tp t="s">
        <v>AT MATURITY</v>
        <stp/>
        <stp>##V3_BDPV12</stp>
        <stp>XS0747744232 Corp</stp>
        <stp>mty_typ</stp>
        <stp>[AutoPrice 28.xlsm]front!R223C6</stp>
        <tr r="F223" s="1"/>
      </tp>
      <tp t="s">
        <v>AT MATURITY</v>
        <stp/>
        <stp>##V3_BDPV12</stp>
        <stp>XS1035001921 Corp</stp>
        <stp>mty_typ</stp>
        <stp>[AutoPrice 28.xlsm]front!R804C6</stp>
        <tr r="F804" s="1"/>
      </tp>
      <tp t="s">
        <v>AT MATURITY</v>
        <stp/>
        <stp>##V3_BDPV12</stp>
        <stp>FR0010918490 Corp</stp>
        <stp>mty_typ</stp>
        <stp>[AutoPrice 28.xlsm]front!R367C6</stp>
        <tr r="F367" s="1"/>
      </tp>
      <tp t="s">
        <v>FIXED</v>
        <stp/>
        <stp>##V3_BDPV12</stp>
        <stp>XS0989155089 Corp</stp>
        <stp>cpn typ</stp>
        <stp>[AutoPrice 28.xlsm]front!R440C5</stp>
        <tr r="E440" s="1"/>
      </tp>
      <tp t="s">
        <v>FIXED</v>
        <stp/>
        <stp>##V3_BDPV12</stp>
        <stp>XS1052677892 Corp</stp>
        <stp>cpn typ</stp>
        <stp>[AutoPrice 28.xlsm]front!R917C5</stp>
        <tr r="E917" s="1"/>
      </tp>
      <tp t="s">
        <v>AT MATURITY</v>
        <stp/>
        <stp>##V3_BDPV12</stp>
        <stp>FR0011584929 Corp</stp>
        <stp>mty_typ</stp>
        <stp>[AutoPrice 28.xlsm]front!R510C6</stp>
        <tr r="F510" s="1"/>
      </tp>
      <tp t="s">
        <v>AT MATURITY</v>
        <stp/>
        <stp>##V3_BDPV12</stp>
        <stp>FR0011965177 Corp</stp>
        <stp>mty_typ</stp>
        <stp>[AutoPrice 28.xlsm]front!R389C6</stp>
        <tr r="F389" s="1"/>
      </tp>
      <tp t="s">
        <v>AT MATURITY</v>
        <stp/>
        <stp>##V3_BDPV12</stp>
        <stp>BE6000431112 Corp</stp>
        <stp>mty_typ</stp>
        <stp>[AutoPrice 28.xlsm]front!R214C6</stp>
        <tr r="F214" s="1"/>
      </tp>
      <tp t="s">
        <v>FIXED</v>
        <stp/>
        <stp>##V3_BDPV12</stp>
        <stp>XS0458230082 Corp</stp>
        <stp>cpn typ</stp>
        <stp>[AutoPrice 28.xlsm]front!R963C5</stp>
        <tr r="E963" s="1"/>
      </tp>
      <tp t="s">
        <v>AT MATURITY</v>
        <stp/>
        <stp>##V3_BDPV12</stp>
        <stp>FR0011513340 Corp</stp>
        <stp>mty_typ</stp>
        <stp>[AutoPrice 28.xlsm]front!R416C6</stp>
        <tr r="F416" s="1"/>
      </tp>
      <tp t="s">
        <v>FIXED</v>
        <stp/>
        <stp>##V3_BDPV12</stp>
        <stp>XS0148579153 Corp</stp>
        <stp>cpn typ</stp>
        <stp>[AutoPrice 28.xlsm]front!R269C5</stp>
        <tr r="E269" s="1"/>
      </tp>
      <tp t="s">
        <v>AT MATURITY</v>
        <stp/>
        <stp>##V3_BDPV12</stp>
        <stp>XS0632241112 Corp</stp>
        <stp>mty_typ</stp>
        <stp>[AutoPrice 28.xlsm]front!R464C6</stp>
        <tr r="F464" s="1"/>
      </tp>
      <tp t="s">
        <v>AT MATURITY</v>
        <stp/>
        <stp>##V3_BDPV12</stp>
        <stp>XS1052677207 Corp</stp>
        <stp>mty_typ</stp>
        <stp>[AutoPrice 28.xlsm]front!R910C6</stp>
        <tr r="F910" s="1"/>
      </tp>
      <tp t="s">
        <v>FLOATING</v>
        <stp/>
        <stp>##V3_BDPV12</stp>
        <stp>XS0304816076 Corp</stp>
        <stp>cpn typ</stp>
        <stp>[AutoPrice 28.xlsm]front!R706C5</stp>
        <tr r="E706" s="1"/>
      </tp>
      <tp t="s">
        <v>FIXED</v>
        <stp/>
        <stp>##V3_BDPV12</stp>
        <stp>XS0307504547 Corp</stp>
        <stp>cpn typ</stp>
        <stp>[AutoPrice 28.xlsm]front!R638C5</stp>
        <tr r="E638" s="1"/>
      </tp>
      <tp t="s">
        <v>FIXED</v>
        <stp/>
        <stp>##V3_BDPV12</stp>
        <stp>XS0989148209 Corp</stp>
        <stp>cpn typ</stp>
        <stp>[AutoPrice 28.xlsm]front!R548C5</stp>
        <tr r="E548" s="1"/>
      </tp>
      <tp t="s">
        <v>FIXED</v>
        <stp/>
        <stp>##V3_BDPV12</stp>
        <stp>XS1069836077 Corp</stp>
        <stp>cpn typ</stp>
        <stp>[AutoPrice 28.xlsm]front!R997C5</stp>
        <tr r="E997" s="1"/>
      </tp>
      <tp t="s">
        <v>FIXED</v>
        <stp/>
        <stp>##V3_BDPV12</stp>
        <stp>XS0831383194 Corp</stp>
        <stp>cpn typ</stp>
        <stp>[AutoPrice 28.xlsm]front!R823C5</stp>
        <tr r="E823" s="1"/>
      </tp>
      <tp t="s">
        <v>FIXED</v>
        <stp/>
        <stp>##V3_BDPV12</stp>
        <stp>XS0412968876 Corp</stp>
        <stp>cpn typ</stp>
        <stp>[AutoPrice 28.xlsm]front!R307C5</stp>
        <tr r="E307" s="1"/>
      </tp>
      <tp t="s">
        <v>17/09/2020</v>
        <stp/>
        <stp>##V3_BDPV12</stp>
        <stp>XS0828235225 Corp</stp>
        <stp>maturity</stp>
        <stp>[AutoPrice 28.xlsm]front!R994C6</stp>
        <tr r="F994" s="1"/>
      </tp>
      <tp t="s">
        <v>11/12/2020</v>
        <stp/>
        <stp>##V3_BDPV12</stp>
        <stp>XS0862941506 Corp</stp>
        <stp>maturity</stp>
        <stp>[AutoPrice 28.xlsm]front!R480C6</stp>
        <tr r="F480" s="1"/>
      </tp>
      <tp>
        <v>4.5</v>
        <stp/>
        <stp>##V3_BDPV12</stp>
        <stp>DE000A0DLWN6 Corp</stp>
        <stp>cpn</stp>
        <stp>[AutoPrice 28.xlsm]front!R583C5</stp>
        <tr r="E583" s="1"/>
      </tp>
      <tp t="s">
        <v>AT MATURITY</v>
        <stp/>
        <stp>##V3_BDPV12</stp>
        <stp>XS0752092311 Corp</stp>
        <stp>mty_typ</stp>
        <stp>[AutoPrice 28.xlsm]front!R636C6</stp>
        <tr r="F636" s="1"/>
      </tp>
      <tp t="s">
        <v>CALLABLE</v>
        <stp/>
        <stp>##V3_BDPV12</stp>
        <stp>XS0608392550 Corp</stp>
        <stp>mty_typ</stp>
        <stp>[AutoPrice 28.xlsm]front!R131C6</stp>
        <tr r="F131" s="1"/>
      </tp>
      <tp t="s">
        <v>FIXED</v>
        <stp/>
        <stp>##V3_BDPV12</stp>
        <stp>XS0365094811 Corp</stp>
        <stp>cpn typ</stp>
        <stp>[AutoPrice 28.xlsm]front!R648C5</stp>
        <tr r="E648" s="1"/>
      </tp>
      <tp t="s">
        <v>FIXED</v>
        <stp/>
        <stp>##V3_BDPV12</stp>
        <stp>XS0969368934 Corp</stp>
        <stp>cpn typ</stp>
        <stp>[AutoPrice 28.xlsm]front!R469C5</stp>
        <tr r="E469" s="1"/>
      </tp>
      <tp t="s">
        <v>AT MATURITY</v>
        <stp/>
        <stp>##V3_BDPV12</stp>
        <stp>FR0010893396 Corp</stp>
        <stp>mty_typ</stp>
        <stp>[AutoPrice 28.xlsm]front!R446C6</stp>
        <tr r="F446" s="1"/>
      </tp>
      <tp t="s">
        <v>AT MATURITY</v>
        <stp/>
        <stp>##V3_BDPV12</stp>
        <stp>XS1068765418 Corp</stp>
        <stp>mty_typ</stp>
        <stp>[AutoPrice 28.xlsm]front!R660C6</stp>
        <tr r="F660" s="1"/>
      </tp>
      <tp t="s">
        <v>AT MATURITY</v>
        <stp/>
        <stp>##V3_BDPV12</stp>
        <stp>XS0790015548 Corp</stp>
        <stp>mty_typ</stp>
        <stp>[AutoPrice 28.xlsm]front!R993C6</stp>
        <tr r="F993" s="1"/>
      </tp>
      <tp t="s">
        <v>20/04/2016</v>
        <stp/>
        <stp>##V3_BDPV12</stp>
        <stp>XS0127984747 Corp</stp>
        <stp>maturity</stp>
        <stp>[AutoPrice 28.xlsm]front!R314C6</stp>
        <tr r="F314" s="1"/>
      </tp>
      <tp t="s">
        <v>15/09/2023</v>
        <stp/>
        <stp>##V3_BDPV12</stp>
        <stp>XS0903136736 Corp</stp>
        <stp>maturity</stp>
        <stp>[AutoPrice 28.xlsm]front!R726C6</stp>
        <tr r="F726" s="1"/>
      </tp>
      <tp t="s">
        <v>08/03/2024</v>
        <stp/>
        <stp>##V3_BDPV12</stp>
        <stp>XS0753143709 Corp</stp>
        <stp>maturity</stp>
        <stp>[AutoPrice 28.xlsm]front!R470C6</stp>
        <tr r="F470" s="1"/>
      </tp>
      <tp t="s">
        <v>AT MATURITY</v>
        <stp/>
        <stp>##V3_BDPV12</stp>
        <stp>XS0938372660 Corp</stp>
        <stp>mty_typ</stp>
        <stp>[AutoPrice 28.xlsm]front!R762C6</stp>
        <tr r="F762" s="1"/>
      </tp>
      <tp t="s">
        <v>06/08/2018</v>
        <stp/>
        <stp>##V3_BDPV12</stp>
        <stp>XS0173501379 Corp</stp>
        <stp>maturity</stp>
        <stp>[AutoPrice 28.xlsm]front!R772C6</stp>
        <tr r="F772" s="1"/>
      </tp>
      <tp t="s">
        <v>AT MATURITY</v>
        <stp/>
        <stp>##V3_BDPV12</stp>
        <stp>XS0541787783 Corp</stp>
        <stp>mty_typ</stp>
        <stp>[AutoPrice 28.xlsm]front!R348C6</stp>
        <tr r="F348" s="1"/>
      </tp>
      <tp t="s">
        <v>FIXED</v>
        <stp/>
        <stp>##V3_BDPV12</stp>
        <stp>XS0862941506 Corp</stp>
        <stp>cpn typ</stp>
        <stp>[AutoPrice 28.xlsm]front!R480C5</stp>
        <tr r="E480" s="1"/>
      </tp>
      <tp t="s">
        <v>FIXED</v>
        <stp/>
        <stp>##V3_BDPV12</stp>
        <stp>XS0760245539 Corp</stp>
        <stp>cpn typ</stp>
        <stp>[AutoPrice 28.xlsm]front!R868C5</stp>
        <tr r="E868" s="1"/>
      </tp>
      <tp t="s">
        <v>F</v>
        <stp/>
        <stp>##V3_BDPV12</stp>
        <stp>US345397VU41 Corp</stp>
        <stp>ticker</stp>
        <stp>[AutoPrice 28.xlsm]front!R806C4</stp>
        <tr r="D806" s="1"/>
      </tp>
      <tp t="s">
        <v>FIXED</v>
        <stp/>
        <stp>##V3_BDPV12</stp>
        <stp>XS0801954867 Corp</stp>
        <stp>cpn typ</stp>
        <stp>[AutoPrice 28.xlsm]front!R986C5</stp>
        <tr r="E986" s="1"/>
      </tp>
      <tp t="s">
        <v>AT MATURITY</v>
        <stp/>
        <stp>##V3_BDPV12</stp>
        <stp>BE6000480606 Corp</stp>
        <stp>mty_typ</stp>
        <stp>[AutoPrice 28.xlsm]front!R215C6</stp>
        <tr r="F215" s="1"/>
      </tp>
      <tp t="s">
        <v>AT MATURITY</v>
        <stp/>
        <stp>##V3_BDPV12</stp>
        <stp>XS0675221419 Corp</stp>
        <stp>mty_typ</stp>
        <stp>[AutoPrice 28.xlsm]front!R174C6</stp>
        <tr r="F174" s="1"/>
      </tp>
      <tp t="s">
        <v>15/01/2016</v>
        <stp/>
        <stp>##V3_BDPV12</stp>
        <stp>XS0408285913 Corp</stp>
        <stp>maturity</stp>
        <stp>[AutoPrice 28.xlsm]front!R745C6</stp>
        <tr r="F745" s="1"/>
      </tp>
      <tp t="s">
        <v>15/07/2020</v>
        <stp/>
        <stp>##V3_BDPV12</stp>
        <stp>XS0873432511 Corp</stp>
        <stp>maturity</stp>
        <stp>[AutoPrice 28.xlsm]front!R180C6</stp>
        <tr r="F180" s="1"/>
      </tp>
      <tp t="s">
        <v>01/02/2019</v>
        <stp/>
        <stp>##V3_BDPV12</stp>
        <stp>XS1013954646 Corp</stp>
        <stp>maturity</stp>
        <stp>[AutoPrice 28.xlsm]front!R179C6</stp>
        <tr r="F179" s="1"/>
      </tp>
      <tp t="s">
        <v>06/12/2023</v>
        <stp/>
        <stp>##V3_BDPV12</stp>
        <stp>XS0170732738 Corp</stp>
        <stp>maturity</stp>
        <stp>[AutoPrice 28.xlsm]front!R320C6</stp>
        <tr r="F320" s="1"/>
      </tp>
      <tp t="s">
        <v>14/05/2018</v>
        <stp/>
        <stp>##V3_BDPV12</stp>
        <stp>XS0428147093 Corp</stp>
        <stp>maturity</stp>
        <stp>[AutoPrice 28.xlsm]front!R309C6</stp>
        <tr r="F309" s="1"/>
      </tp>
      <tp t="s">
        <v>30/06/2015</v>
        <stp/>
        <stp>##V3_BDPV12</stp>
        <stp>XS0358820222 Corp</stp>
        <stp>maturity</stp>
        <stp>[AutoPrice 28.xlsm]front!R499C6</stp>
        <tr r="F499" s="1"/>
      </tp>
      <tp t="s">
        <v>31/07/2043</v>
        <stp/>
        <stp>##V3_BDPV12</stp>
        <stp>XS0808635436 Corp</stp>
        <stp>maturity</stp>
        <stp>[AutoPrice 28.xlsm]front!R147C6</stp>
        <tr r="F147" s="1"/>
      </tp>
      <tp t="s">
        <v>AT MATURITY</v>
        <stp/>
        <stp>##V3_BDPV12</stp>
        <stp>FR0010758888 Corp</stp>
        <stp>mty_typ</stp>
        <stp>[AutoPrice 28.xlsm]front!R238C6</stp>
        <tr r="F238" s="1"/>
      </tp>
      <tp t="s">
        <v>FIXED</v>
        <stp/>
        <stp>##V3_BDPV12</stp>
        <stp>XS0826313990 Corp</stp>
        <stp>cpn typ</stp>
        <stp>[AutoPrice 28.xlsm]front!R323C5</stp>
        <tr r="E323" s="1"/>
      </tp>
      <tp t="s">
        <v>FIXED</v>
        <stp/>
        <stp>##V3_BDPV12</stp>
        <stp>XS0540187894 Corp</stp>
        <stp>cpn typ</stp>
        <stp>[AutoPrice 28.xlsm]front!R691C5</stp>
        <tr r="E691" s="1"/>
      </tp>
      <tp t="s">
        <v>14/09/2017</v>
        <stp/>
        <stp>##V3_BDPV12</stp>
        <stp>XS0828736198 Corp</stp>
        <stp>maturity</stp>
        <stp>[AutoPrice 28.xlsm]front!R869C6</stp>
        <tr r="F869" s="1"/>
      </tp>
      <tp t="s">
        <v>24/07/2039</v>
        <stp/>
        <stp>##V3_BDPV12</stp>
        <stp>XS0442190855 Corp</stp>
        <stp>maturity</stp>
        <stp>[AutoPrice 28.xlsm]front!R152C6</stp>
        <tr r="F152" s="1"/>
      </tp>
      <tp t="s">
        <v>13/01/2015</v>
        <stp/>
        <stp>##V3_BDPV12</stp>
        <stp>XS0729046051 Corp</stp>
        <stp>maturity</stp>
        <stp>[AutoPrice 28.xlsm]front!R758C6</stp>
        <tr r="F758" s="1"/>
      </tp>
      <tp t="s">
        <v>FIXED</v>
        <stp/>
        <stp>##V3_BDPV12</stp>
        <stp>XS0412842428 Corp</stp>
        <stp>cpn typ</stp>
        <stp>[AutoPrice 28.xlsm]front!R313C5</stp>
        <tr r="E313" s="1"/>
      </tp>
      <tp t="s">
        <v>FIXED</v>
        <stp/>
        <stp>##V3_BDPV12</stp>
        <stp>XS0856032213 Corp</stp>
        <stp>cpn typ</stp>
        <stp>[AutoPrice 28.xlsm]front!R468C5</stp>
        <tr r="E468" s="1"/>
      </tp>
      <tp t="s">
        <v>AT MATURITY</v>
        <stp/>
        <stp>##V3_BDPV12</stp>
        <stp>XS0604640499 Corp</stp>
        <stp>mty_typ</stp>
        <stp>[AutoPrice 28.xlsm]front!R778C6</stp>
        <tr r="F778" s="1"/>
      </tp>
      <tp t="s">
        <v>AT MATURITY</v>
        <stp/>
        <stp>##V3_BDPV12</stp>
        <stp>XS0826531120 Corp</stp>
        <stp>mty_typ</stp>
        <stp>[AutoPrice 28.xlsm]front!R540C6</stp>
        <tr r="F540" s="1"/>
      </tp>
      <tp t="s">
        <v>FIXED</v>
        <stp/>
        <stp>##V3_BDPV12</stp>
        <stp>FR0011592096 Corp</stp>
        <stp>cpn typ</stp>
        <stp>[AutoPrice 28.xlsm]front!R165C5</stp>
        <tr r="E165" s="1"/>
      </tp>
      <tp t="s">
        <v>AT MATURITY</v>
        <stp/>
        <stp>##V3_BDPV12</stp>
        <stp>XS0305093311 Corp</stp>
        <stp>mty_typ</stp>
        <stp>[AutoPrice 28.xlsm]front!R816C6</stp>
        <tr r="F816" s="1"/>
      </tp>
      <tp t="s">
        <v>AT MATURITY</v>
        <stp/>
        <stp>##V3_BDPV12</stp>
        <stp>XS0836260975 Corp</stp>
        <stp>mty_typ</stp>
        <stp>[AutoPrice 28.xlsm]front!R932C6</stp>
        <tr r="F932" s="1"/>
      </tp>
      <tp t="s">
        <v>AT MATURITY</v>
        <stp/>
        <stp>##V3_BDPV12</stp>
        <stp>XS0794245018 Corp</stp>
        <stp>mty_typ</stp>
        <stp>[AutoPrice 28.xlsm]front!R654C6</stp>
        <tr r="F654" s="1"/>
      </tp>
      <tp t="s">
        <v>STEP CPN</v>
        <stp/>
        <stp>##V3_BDPV12</stp>
        <stp>XS0767815599 Corp</stp>
        <stp>cpn typ</stp>
        <stp>[AutoPrice 28.xlsm]front!R958C5</stp>
        <tr r="E958" s="1"/>
      </tp>
      <tp t="s">
        <v>FIXED</v>
        <stp/>
        <stp>##V3_BDPV12</stp>
        <stp>XS0895821055 Corp</stp>
        <stp>cpn typ</stp>
        <stp>[AutoPrice 28.xlsm]front!R594C5</stp>
        <tr r="E594" s="1"/>
      </tp>
      <tp t="s">
        <v>03/06/2021</v>
        <stp/>
        <stp>##V3_BDPV12</stp>
        <stp>XS0432071131 Corp</stp>
        <stp>maturity</stp>
        <stp>[AutoPrice 28.xlsm]front!R198C6</stp>
        <tr r="F198" s="1"/>
      </tp>
      <tp t="s">
        <v>AT MATURITY</v>
        <stp/>
        <stp>##V3_BDPV12</stp>
        <stp>XS0758640279 Corp</stp>
        <stp>mty_typ</stp>
        <stp>[AutoPrice 28.xlsm]front!R516C6</stp>
        <tr r="F516" s="1"/>
      </tp>
      <tp t="s">
        <v>AT MATURITY</v>
        <stp/>
        <stp>##V3_BDPV12</stp>
        <stp>XS0764640149 Corp</stp>
        <stp>mty_typ</stp>
        <stp>[AutoPrice 28.xlsm]front!R815C6</stp>
        <tr r="F815" s="1"/>
      </tp>
      <tp t="s">
        <v>12/03/2019</v>
        <stp/>
        <stp>##V3_BDPV12</stp>
        <stp>XS1044496203 Corp</stp>
        <stp>maturity</stp>
        <stp>[AutoPrice 28.xlsm]front!R970C6</stp>
        <tr r="F970" s="1"/>
      </tp>
      <tp t="s">
        <v>FIXED</v>
        <stp/>
        <stp>##V3_BDPV12</stp>
        <stp>XS0367884375 Corp</stp>
        <stp>cpn typ</stp>
        <stp>[AutoPrice 28.xlsm]front!R266C5</stp>
        <tr r="E266" s="1"/>
      </tp>
      <tp t="s">
        <v>FIXED</v>
        <stp/>
        <stp>##V3_BDPV12</stp>
        <stp>XS0127984747 Corp</stp>
        <stp>cpn typ</stp>
        <stp>[AutoPrice 28.xlsm]front!R314C5</stp>
        <tr r="E314" s="1"/>
      </tp>
      <tp t="s">
        <v>VARIABLE</v>
        <stp/>
        <stp>##V3_BDPV12</stp>
        <stp>XS0295383524 Corp</stp>
        <stp>cpn typ</stp>
        <stp>[AutoPrice 28.xlsm]front!R138C5</stp>
        <tr r="E138" s="1"/>
      </tp>
      <tp t="s">
        <v>21/09/2022</v>
        <stp/>
        <stp>##V3_BDPV12</stp>
        <stp>XS0760187400 Corp</stp>
        <stp>maturity</stp>
        <stp>[AutoPrice 28.xlsm]front!R725C6</stp>
        <tr r="F725" s="1"/>
      </tp>
      <tp t="s">
        <v>AT MATURITY</v>
        <stp/>
        <stp>##V3_BDPV12</stp>
        <stp>XS0844535442 Corp</stp>
        <stp>mty_typ</stp>
        <stp>[AutoPrice 28.xlsm]front!R536C6</stp>
        <tr r="F536" s="1"/>
      </tp>
      <tp t="s">
        <v>10/04/2047</v>
        <stp/>
        <stp>##V3_BDPV12</stp>
        <stp>XS0295018070 Corp</stp>
        <stp>maturity</stp>
        <stp>[AutoPrice 28.xlsm]front!R589C6</stp>
        <tr r="F589" s="1"/>
      </tp>
      <tp t="s">
        <v>06/05/2026</v>
        <stp/>
        <stp>##V3_BDPV12</stp>
        <stp>XS1064307058 Corp</stp>
        <stp>maturity</stp>
        <stp>[AutoPrice 28.xlsm]front!R442C6</stp>
        <tr r="F442" s="1"/>
      </tp>
      <tp t="s">
        <v>26/10/2037</v>
        <stp/>
        <stp>##V3_BDPV12</stp>
        <stp>XS0826313990 Corp</stp>
        <stp>maturity</stp>
        <stp>[AutoPrice 28.xlsm]front!R323C6</stp>
        <tr r="F323" s="1"/>
      </tp>
      <tp t="s">
        <v>FIXED</v>
        <stp/>
        <stp>##V3_BDPV12</stp>
        <stp>XS0789283792 Corp</stp>
        <stp>cpn typ</stp>
        <stp>[AutoPrice 28.xlsm]front!R912C5</stp>
        <tr r="E912" s="1"/>
      </tp>
      <tp t="s">
        <v>AT MATURITY</v>
        <stp/>
        <stp>##V3_BDPV12</stp>
        <stp>FR0011485051 Corp</stp>
        <stp>mty_typ</stp>
        <stp>[AutoPrice 28.xlsm]front!R526C6</stp>
        <tr r="F526" s="1"/>
      </tp>
      <tp t="s">
        <v>AT MATURITY</v>
        <stp/>
        <stp>##V3_BDPV12</stp>
        <stp>XS0949696628 Corp</stp>
        <stp>mty_typ</stp>
        <stp>[AutoPrice 28.xlsm]front!R763C6</stp>
        <tr r="F763" s="1"/>
      </tp>
      <tp t="s">
        <v>AT MATURITY</v>
        <stp/>
        <stp>##V3_BDPV12</stp>
        <stp>XS1030900168 Corp</stp>
        <stp>mty_typ</stp>
        <stp>[AutoPrice 28.xlsm]front!R749C6</stp>
        <tr r="F749" s="1"/>
      </tp>
      <tp t="s">
        <v>05/09/2017</v>
        <stp/>
        <stp>##V3_BDPV12</stp>
        <stp>XS0828012863 Corp</stp>
        <stp>maturity</stp>
        <stp>[AutoPrice 28.xlsm]front!R690C6</stp>
        <tr r="F690" s="1"/>
      </tp>
      <tp t="s">
        <v>AT MATURITY</v>
        <stp/>
        <stp>##V3_BDPV12</stp>
        <stp>XS0494547168 Corp</stp>
        <stp>mty_typ</stp>
        <stp>[AutoPrice 28.xlsm]front!R684C6</stp>
        <tr r="F684" s="1"/>
      </tp>
      <tp t="s">
        <v>FIXED</v>
        <stp/>
        <stp>##V3_BDPV12</stp>
        <stp>XS1045386494 Corp</stp>
        <stp>cpn typ</stp>
        <stp>[AutoPrice 28.xlsm]front!R472C5</stp>
        <tr r="E472" s="1"/>
      </tp>
      <tp t="s">
        <v>FIXED</v>
        <stp/>
        <stp>##V3_BDPV12</stp>
        <stp>XS0995039806 Corp</stp>
        <stp>cpn typ</stp>
        <stp>[AutoPrice 28.xlsm]front!R909C5</stp>
        <tr r="E909" s="1"/>
      </tp>
      <tp t="s">
        <v>AT MATURITY</v>
        <stp/>
        <stp>##V3_BDPV12</stp>
        <stp>FR0011693001 Corp</stp>
        <stp>mty_typ</stp>
        <stp>[AutoPrice 28.xlsm]front!R391C6</stp>
        <tr r="F391" s="1"/>
      </tp>
      <tp t="s">
        <v>FIXED</v>
        <stp/>
        <stp>##V3_BDPV12</stp>
        <stp>XS0787527349 Corp</stp>
        <stp>cpn typ</stp>
        <stp>[AutoPrice 28.xlsm]front!R558C5</stp>
        <tr r="E558" s="1"/>
      </tp>
      <tp t="s">
        <v>FIXED</v>
        <stp/>
        <stp>##V3_BDPV12</stp>
        <stp>XS0843328526 Corp</stp>
        <stp>cpn typ</stp>
        <stp>[AutoPrice 28.xlsm]front!R168C5</stp>
        <tr r="E168" s="1"/>
      </tp>
      <tp t="s">
        <v>24/03/2017</v>
        <stp/>
        <stp>##V3_BDPV12</stp>
        <stp>BE6243181672 Corp</stp>
        <stp>maturity</stp>
        <stp>[AutoPrice 28.xlsm]front!R372C6</stp>
        <tr r="F372" s="1"/>
      </tp>
      <tp t="s">
        <v>27/11/2017</v>
        <stp/>
        <stp>##V3_BDPV12</stp>
        <stp>FR0011361948 Corp</stp>
        <stp>maturity</stp>
        <stp>[AutoPrice 28.xlsm]front!R414C6</stp>
        <tr r="F414" s="1"/>
      </tp>
      <tp t="s">
        <v>14/10/2020</v>
        <stp/>
        <stp>##V3_BDPV12</stp>
        <stp>FR0011592096 Corp</stp>
        <stp>maturity</stp>
        <stp>[AutoPrice 28.xlsm]front!R165C6</stp>
        <tr r="F165" s="1"/>
      </tp>
      <tp t="s">
        <v>23/09/2016</v>
        <stp/>
        <stp>##V3_BDPV12</stp>
        <stp>FR0010804492 Corp</stp>
        <stp>maturity</stp>
        <stp>[AutoPrice 28.xlsm]front!R228C6</stp>
        <tr r="F228" s="1"/>
      </tp>
      <tp t="s">
        <v>28/06/2023</v>
        <stp/>
        <stp>##V3_BDPV12</stp>
        <stp>FR0011527241 Corp</stp>
        <stp>maturity</stp>
        <stp>[AutoPrice 28.xlsm]front!R419C6</stp>
        <tr r="F419" s="1"/>
      </tp>
      <tp>
        <v>3.875</v>
        <stp/>
        <stp>##V3_BDPV12</stp>
        <stp>DE000A1R02E0 Corp</stp>
        <stp>cpn</stp>
        <stp>[AutoPrice 28.xlsm]front!R489C5</stp>
        <tr r="E489" s="1"/>
      </tp>
      <tp>
        <v>6.125</v>
        <stp/>
        <stp>##V3_BDPV12</stp>
        <stp>DE000A0T06N0 Corp</stp>
        <stp>cpn</stp>
        <stp>[AutoPrice 28.xlsm]front!R783C5</stp>
        <tr r="E783" s="1"/>
      </tp>
    </main>
    <main first="connect.rtdsub">
      <tp t="s">
        <v xml:space="preserve">SECUSS 2 1/4 14 </v>
        <stp/>
        <stp>EBOND_LDN|15359249</stp>
        <stp>DSPLY_NAME</stp>
        <stp>RMDS</stp>
        <stp/>
        <stp/>
        <tr r="AQ578" s="1"/>
      </tp>
      <tp t="s">
        <v>REPSM 3 5/8 07 O</v>
        <stp/>
        <stp>EBOND_LDN|19398515</stp>
        <stp>DSPLY_NAME</stp>
        <stp>RMDS</stp>
        <stp/>
        <stp/>
        <tr r="AQ1210" s="1"/>
      </tp>
      <tp t="s">
        <v xml:space="preserve">BNFP 2.6 28 Jun </v>
        <stp/>
        <stp>EBOND_LDN|18348678</stp>
        <stp>DSPLY_NAME</stp>
        <stp>RMDS</stp>
        <stp/>
        <stp/>
        <tr r="AQ419" s="1"/>
      </tp>
    </main>
    <main first="bloomberg.rtd">
      <tp t="s">
        <v>07:01:47</v>
        <stp/>
        <stp>##V3_BDPV12</stp>
        <stp>DE000A0T1GC4 @bgn Corp</stp>
        <stp>LAST_UPDATE</stp>
        <stp>[AutoPrice 28.xlsm]front!R609C15</stp>
        <tr r="O609" s="1"/>
      </tp>
    </main>
    <main first="connect.rtdsub">
      <tp t="s">
        <v>FREGR 3 01 Feb 2</v>
        <stp/>
        <stp>EBOND_LDN|21059689</stp>
        <stp>DSPLY_NAME</stp>
        <stp>RMDS</stp>
        <stp/>
        <stp/>
        <tr r="AQ181" s="1"/>
      </tp>
    </main>
    <main first="bloomberg.rtd">
      <tp t="s">
        <v>07:01:27</v>
        <stp/>
        <stp>##V3_BDPV12</stp>
        <stp>BE6265141083 @bgn Corp</stp>
        <stp>LAST_UPDATE</stp>
        <stp>[AutoPrice 28.xlsm]front!R378C15</stp>
        <tr r="O378" s="1"/>
      </tp>
      <tp t="s">
        <v>07:01:47</v>
        <stp/>
        <stp>##V3_BDPV12</stp>
        <stp>DE000A1R1BC6 @bgn Corp</stp>
        <stp>LAST_UPDATE</stp>
        <stp>[AutoPrice 28.xlsm]front!R473C15</stp>
        <tr r="O473" s="1"/>
      </tp>
    </main>
    <main first="connect.rtdsub">
      <tp t="s">
        <v>UCBBB 4 1/8 04 J</v>
        <stp/>
        <stp>EBOND_LDN|19451619</stp>
        <stp>DSPLY_NAME</stp>
        <stp>RMDS</stp>
        <stp/>
        <stp/>
        <tr r="AQ217" s="1"/>
      </tp>
      <tp t="s">
        <v>AALLN 0 15 Apr 2</v>
        <stp/>
        <stp>EBOND_LDN|21183104</stp>
        <stp>DSPLY_NAME</stp>
        <stp>RMDS</stp>
        <stp/>
        <stp/>
        <tr r="AQ907" s="1"/>
      </tp>
      <tp t="s">
        <v>SRGIM 4 3/8 11 J</v>
        <stp/>
        <stp>EBOND_LDN|14690465</stp>
        <stp>DSPLY_NAME</stp>
        <stp>RMDS</stp>
        <stp/>
        <stp/>
        <tr r="AQ1212" s="1"/>
      </tp>
      <tp t="s">
        <v>SDFGR 4 1/8 06 D</v>
        <stp/>
        <stp>EBOND_LDN|20283114</stp>
        <stp>DSPLY_NAME</stp>
        <stp>RMDS</stp>
        <stp/>
        <stp/>
        <tr r="AQ1012" s="1"/>
      </tp>
      <tp t="s">
        <v>BNFP 2 1/4 15 No</v>
        <stp/>
        <stp>EBOND_LDN|19980814</stp>
        <stp>DSPLY_NAME</stp>
        <stp>RMDS</stp>
        <stp/>
        <stp/>
        <tr r="AQ418" s="1"/>
      </tp>
      <tp t="s">
        <v>WURTH 1 3/4 21 M</v>
        <stp/>
        <stp>EBOND_LDN|17940208</stp>
        <stp>DSPLY_NAME</stp>
        <stp>RMDS</stp>
        <stp/>
        <stp/>
        <tr r="AQ1137" s="1"/>
      </tp>
      <tp t="s">
        <v xml:space="preserve">TSCOLN 3 3/8 02 </v>
        <stp/>
        <stp>EBOND_LDN|12143248</stp>
        <stp>DSPLY_NAME</stp>
        <stp>RMDS</stp>
        <stp/>
        <stp/>
        <tr r="AQ587" s="1"/>
      </tp>
      <tp t="s">
        <v>SRGIM 3 7/8 19 M</v>
        <stp/>
        <stp>EBOND_LDN|15383444</stp>
        <stp>DSPLY_NAME</stp>
        <stp>RMDS</stp>
        <stp/>
        <stp/>
        <tr r="AQ1214" s="1"/>
      </tp>
      <tp t="s">
        <v xml:space="preserve">AUCHAN 3 02 Dec </v>
        <stp/>
        <stp>EBOND_LDN|12343028</stp>
        <stp>DSPLY_NAME</stp>
        <stp>RMDS</stp>
        <stp/>
        <stp/>
        <tr r="AQ394" s="1"/>
      </tp>
      <tp t="s">
        <v xml:space="preserve">AUCHAN 1 3/4 23 </v>
        <stp/>
        <stp>EBOND_LDN|21190535</stp>
        <stp>DSPLY_NAME</stp>
        <stp>RMDS</stp>
        <stp/>
        <stp/>
        <tr r="AQ398" s="1"/>
      </tp>
      <tp t="s">
        <v>MCD 4 17 Feb 202</v>
        <stp/>
        <stp>EBOND_LDN|10053529</stp>
        <stp>DSPLY_NAME</stp>
        <stp>RMDS</stp>
        <stp/>
        <stp/>
        <tr r="AQ519" s="1"/>
      </tp>
      <tp t="s">
        <v xml:space="preserve">AKZANA 2 5/8 27 </v>
        <stp/>
        <stp>EBOND_LDN|14843298</stp>
        <stp>DSPLY_NAME</stp>
        <stp>RMDS</stp>
        <stp/>
        <stp/>
        <tr r="AQ928" s="1"/>
      </tp>
      <tp t="s">
        <v>IBESM 2 1/2 24 O</v>
        <stp/>
        <stp>EBOND_LDN|21181964</stp>
        <stp>DSPLY_NAME</stp>
        <stp>RMDS</stp>
        <stp/>
        <stp/>
        <tr r="AQ1199" s="1"/>
      </tp>
      <tp t="s">
        <v>F 1 5/8 09 Sep 2</v>
        <stp/>
        <stp>EBOND_LDN|19152379</stp>
        <stp>DSPLY_NAME</stp>
        <stp>RMDS</stp>
        <stp/>
        <stp/>
        <tr r="AQ801" s="1"/>
      </tp>
      <tp t="s">
        <v xml:space="preserve">DBOERS 2 3/8 05 </v>
        <stp/>
        <stp>EBOND_LDN|15592935</stp>
        <stp>DSPLY_NAME</stp>
        <stp>RMDS</stp>
        <stp/>
        <stp/>
        <tr r="AQ474" s="1"/>
      </tp>
      <tp t="s">
        <v>KPN 3 1/4 01 Feb</v>
        <stp/>
        <stp>EBOND_LDN|14852989</stp>
        <stp>DSPLY_NAME</stp>
        <stp>RMDS</stp>
        <stp/>
        <stp/>
        <tr r="AQ634" s="1"/>
      </tp>
      <tp t="s">
        <v xml:space="preserve">ENELIM 6 1/2 10 </v>
        <stp/>
        <stp>EBOND_LDN|19152419</stp>
        <stp>DSPLY_NAME</stp>
        <stp>RMDS</stp>
        <stp/>
        <stp/>
        <tr r="AQ1239" s="1"/>
      </tp>
      <tp t="s">
        <v>TELEFO 4.71 20 J</v>
        <stp/>
        <stp>EBOND_LDN|15682884</stp>
        <stp>DSPLY_NAME</stp>
        <stp>RMDS</stp>
        <stp/>
        <stp/>
        <tr r="AQ695" s="1"/>
      </tp>
      <tp t="s">
        <v>GSZFP 3 1/8 21 J</v>
        <stp/>
        <stp>EBOND_LDN|12242778</stp>
        <stp>DSPLY_NAME</stp>
        <stp>RMDS</stp>
        <stp/>
        <stp/>
        <tr r="AQ288" s="1"/>
      </tp>
      <tp t="s">
        <v>MRWLN 2 1/4 19 J</v>
        <stp/>
        <stp>EBOND_LDN|18245138</stp>
        <stp>DSPLY_NAME</stp>
        <stp>RMDS</stp>
        <stp/>
        <stp/>
        <tr r="AQ535" s="1"/>
      </tp>
      <tp t="s">
        <v xml:space="preserve">SYNNVX 1 7/8 02 </v>
        <stp/>
        <stp>EBOND_LDN|21156149</stp>
        <stp>DSPLY_NAME</stp>
        <stp>RMDS</stp>
        <stp/>
        <stp/>
        <tr r="AQ1017" s="1"/>
      </tp>
      <tp t="s">
        <v>COFP 3.157 06 Au</v>
        <stp/>
        <stp>EBOND_LDN|14885634</stp>
        <stp>DSPLY_NAME</stp>
        <stp>RMDS</stp>
        <stp/>
        <stp/>
        <tr r="AQ447" s="1"/>
      </tp>
      <tp t="s">
        <v>KPN 4 1/2 04 Oct</v>
        <stp/>
        <stp>EBOND_LDN|11655549</stp>
        <stp>DSPLY_NAME</stp>
        <stp>RMDS</stp>
        <stp/>
        <stp/>
        <tr r="AQ635" s="1"/>
      </tp>
      <tp t="s">
        <v xml:space="preserve">RENAUL 2 1/8 24 </v>
        <stp/>
        <stp>EBOND_LDN|16045068</stp>
        <stp>DSPLY_NAME</stp>
        <stp>RMDS</stp>
        <stp/>
        <stp/>
        <tr r="AQ845" s="1"/>
      </tp>
      <tp t="s">
        <v>MANGR 2 1/8 13 M</v>
        <stp/>
        <stp>EBOND_LDN|13544848</stp>
        <stp>DSPLY_NAME</stp>
        <stp>RMDS</stp>
        <stp/>
        <stp/>
        <tr r="AQ825" s="1"/>
      </tp>
      <tp t="s">
        <v xml:space="preserve">RENAUL 6 18 Oct </v>
        <stp/>
        <stp>EBOND_LDN|15684594</stp>
        <stp>DSPLY_NAME</stp>
        <stp>RMDS</stp>
        <stp/>
        <stp/>
        <tr r="AQ857" s="1"/>
      </tp>
      <tp t="s">
        <v>ALVGR 3 13 Mar 2</v>
        <stp/>
        <stp>EBOND_LDN|17194145</stp>
        <stp>DSPLY_NAME</stp>
        <stp>RMDS</stp>
        <stp/>
        <stp/>
        <tr r="AQ54" s="1"/>
      </tp>
      <tp t="s">
        <v>BMW 1 5/8 17 Jul</v>
        <stp/>
        <stp>EBOND_LDN|21057619</stp>
        <stp>DSPLY_NAME</stp>
        <stp>RMDS</stp>
        <stp/>
        <stp/>
        <tr r="AQ774" s="1"/>
      </tp>
      <tp t="s">
        <v>OMVAV 1 3/4 25 N</v>
        <stp/>
        <stp>EBOND_LDN|20094975</stp>
        <stp>DSPLY_NAME</stp>
        <stp>RMDS</stp>
        <stp/>
        <stp/>
        <tr r="AQ302" s="1"/>
      </tp>
      <tp t="s">
        <v>UNANA 1 3/4 05 A</v>
        <stp/>
        <stp>EBOND_LDN|18747628</stp>
        <stp>DSPLY_NAME</stp>
        <stp>RMDS</stp>
        <stp/>
        <stp/>
        <tr r="AQ591" s="1"/>
      </tp>
      <tp t="s">
        <v>CAFP 2 7/8 25 Se</v>
        <stp/>
        <stp>EBOND_LDN|15487304</stp>
        <stp>DSPLY_NAME</stp>
        <stp>RMDS</stp>
        <stp/>
        <stp/>
        <tr r="AQ423" s="1"/>
      </tp>
      <tp t="s">
        <v>VW 3 22 Aug 2017</v>
        <stp/>
        <stp>EBOND_LDN|15086814</stp>
        <stp>DSPLY_NAME</stp>
        <stp>RMDS</stp>
        <stp/>
        <stp/>
        <tr r="AQ893" s="1"/>
      </tp>
      <tp t="s">
        <v>IBESM 4 5/8 07 A</v>
        <stp/>
        <stp>EBOND_LDN|10346358</stp>
        <stp>DSPLY_NAME</stp>
        <stp>RMDS</stp>
        <stp/>
        <stp/>
        <tr r="AQ1191" s="1"/>
      </tp>
      <tp t="s">
        <v xml:space="preserve">VW 3 3/4 29 Mar </v>
        <stp/>
        <stp>EBOND_LDN|21145428</stp>
        <stp>DSPLY_NAME</stp>
        <stp>RMDS</stp>
        <stp/>
        <stp/>
        <tr r="AQ1270" s="1"/>
      </tp>
      <tp t="s">
        <v xml:space="preserve">PEUGOT 5 5/8 11 </v>
        <stp/>
        <stp>EBOND_LDN|13846608</stp>
        <stp>DSPLY_NAME</stp>
        <stp>RMDS</stp>
        <stp/>
        <stp/>
        <tr r="AQ837" s="1"/>
      </tp>
    </main>
    <main first="bloomberg.rtd">
      <tp>
        <v>101.20099999999999</v>
        <stp/>
        <stp>##V3_BDPV12</stp>
        <stp>DE000A1A6FV5 @CBKG Corp</stp>
        <stp>bid</stp>
        <stp>[AutoPrice 28.xlsm]front!R1010C12</stp>
        <tr r="L1010" s="1"/>
      </tp>
      <tp t="s">
        <v>07:01:28</v>
        <stp/>
        <stp>##V3_BDPV12</stp>
        <stp>FR0011022110 @bgn Corp</stp>
        <stp>LAST_UPDATE</stp>
        <stp>[AutoPrice 28.xlsm]front!R572C15</stp>
        <tr r="O572" s="1"/>
      </tp>
      <tp t="s">
        <v>07:01:26</v>
        <stp/>
        <stp>##V3_BDPV12</stp>
        <stp>FR0010952770 @bgn Corp</stp>
        <stp>LAST_UPDATE</stp>
        <stp>[AutoPrice 28.xlsm]front!R292C15</stp>
        <tr r="O292" s="1"/>
      </tp>
      <tp t="s">
        <v>07:01:26</v>
        <stp/>
        <stp>##V3_BDPV12</stp>
        <stp>FR0010952739 @bgn Corp</stp>
        <stp>LAST_UPDATE</stp>
        <stp>[AutoPrice 28.xlsm]front!R284C15</stp>
        <tr r="O284" s="1"/>
      </tp>
      <tp t="s">
        <v>07:01:26</v>
        <stp/>
        <stp>##V3_BDPV12</stp>
        <stp>FR0011182641 @bgn Corp</stp>
        <stp>LAST_UPDATE</stp>
        <stp>[AutoPrice 28.xlsm]front!R247C15</stp>
        <tr r="O247" s="1"/>
      </tp>
      <tp>
        <v>4.25</v>
        <stp/>
        <stp>##V3_BDPV12</stp>
        <stp>XS0559434351 Corp</stp>
        <stp>cpn</stp>
        <stp>[AutoPrice 28.xlsm]front!R64C5</stp>
        <tr r="E64" s="1"/>
      </tp>
      <tp t="s">
        <v>11/06/2014</v>
        <stp/>
        <stp>##V3_BDPV12</stp>
        <stp>FR0011832039 @bgn Corp</stp>
        <stp>LAST_UPDATE</stp>
        <stp>[AutoPrice 28.xlsm]front!R513C15</stp>
        <tr r="O513" s="1"/>
      </tp>
      <tp t="s">
        <v>07:01:26</v>
        <stp/>
        <stp>##V3_BDPV12</stp>
        <stp>FR0011372622 @bgn Corp</stp>
        <stp>LAST_UPDATE</stp>
        <stp>[AutoPrice 28.xlsm]front!R399C15</stp>
        <tr r="O399" s="1"/>
      </tp>
      <tp t="s">
        <v>11/06/2014</v>
        <stp/>
        <stp>##V3_BDPV12</stp>
        <stp>FR0011242460 @bgn Corp</stp>
        <stp>LAST_UPDATE</stp>
        <stp>[AutoPrice 28.xlsm]front!R487C15</stp>
        <tr r="O487" s="1"/>
      </tp>
      <tp t="s">
        <v>07:01:24</v>
        <stp/>
        <stp>##V3_BDPV12</stp>
        <stp>FR0011592096 @bgn Corp</stp>
        <stp>LAST_UPDATE</stp>
        <stp>[AutoPrice 28.xlsm]front!R165C15</stp>
        <tr r="O165" s="1"/>
      </tp>
      <tp t="s">
        <v>07:01:31</v>
        <stp/>
        <stp>##V3_BDPV12</stp>
        <stp>FR0011452291 @bgn Corp</stp>
        <stp>LAST_UPDATE</stp>
        <stp>[AutoPrice 28.xlsm]front!R383C15</stp>
        <tr r="O383" s="1"/>
      </tp>
      <tp t="s">
        <v>07:01:26</v>
        <stp/>
        <stp>##V3_BDPV12</stp>
        <stp>FR0011462571 @bgn Corp</stp>
        <stp>LAST_UPDATE</stp>
        <stp>[AutoPrice 28.xlsm]front!R400C15</stp>
        <tr r="O400" s="1"/>
      </tp>
      <tp t="s">
        <v>07:01:00</v>
        <stp/>
        <stp>##V3_BDPV12</stp>
        <stp>FR0010612713 @bgn Corp</stp>
        <stp>LAST_UPDATE</stp>
        <stp>[AutoPrice 28.xlsm]front!R412C15</stp>
        <tr r="O412" s="1"/>
      </tp>
      <tp t="s">
        <v>07:01:26</v>
        <stp/>
        <stp>##V3_BDPV12</stp>
        <stp>FR0011182559 @bgn Corp</stp>
        <stp>LAST_UPDATE</stp>
        <stp>[AutoPrice 28.xlsm]front!R737C15</stp>
        <tr r="O737" s="1"/>
      </tp>
      <tp t="s">
        <v>07:01:26</v>
        <stp/>
        <stp>##V3_BDPV12</stp>
        <stp>FR0011052661 @bgn Corp</stp>
        <stp>LAST_UPDATE</stp>
        <stp>[AutoPrice 28.xlsm]front!R449C15</stp>
        <tr r="O449" s="1"/>
      </tp>
      <tp t="s">
        <v>07:01:22</v>
        <stp/>
        <stp>##V3_BDPV12</stp>
        <stp>FR0010962134 @bgn Corp</stp>
        <stp>LAST_UPDATE</stp>
        <stp>[AutoPrice 28.xlsm]front!R395C15</stp>
        <tr r="O395" s="1"/>
      </tp>
      <tp t="s">
        <v>07:01:30</v>
        <stp/>
        <stp>##V3_BDPV12</stp>
        <stp>FR0011912872 @bgn Corp</stp>
        <stp>LAST_UPDATE</stp>
        <stp>[AutoPrice 28.xlsm]front!R507C15</stp>
        <tr r="O507" s="1"/>
      </tp>
      <tp t="s">
        <v>07:01:28</v>
        <stp/>
        <stp>##V3_BDPV12</stp>
        <stp>FR0011842913 @bgn Corp</stp>
        <stp>LAST_UPDATE</stp>
        <stp>[AutoPrice 28.xlsm]front!R171C15</stp>
        <tr r="O171" s="1"/>
      </tp>
      <tp t="s">
        <v>07:01:27</v>
        <stp/>
        <stp>##V3_BDPV12</stp>
        <stp>FR0011842939 @bgn Corp</stp>
        <stp>LAST_UPDATE</stp>
        <stp>[AutoPrice 28.xlsm]front!R170C15</stp>
        <tr r="O170" s="1"/>
      </tp>
      <tp t="s">
        <v>07:01:22</v>
        <stp/>
        <stp>##V3_BDPV12</stp>
        <stp>FR0011052117 @bgn Corp</stp>
        <stp>LAST_UPDATE</stp>
        <stp>[AutoPrice 28.xlsm]front!R855C15</stp>
        <tr r="O855" s="1"/>
      </tp>
      <tp t="s">
        <v>16/09/2024</v>
        <stp/>
        <stp>##V3_BDPV12</stp>
        <stp>XS0452314536 Corp</stp>
        <stp>maturity</stp>
        <stp>[AutoPrice 28.xlsm]front!R61C6</stp>
        <tr r="F61" s="1"/>
      </tp>
      <tp t="s">
        <v>22/02/2027</v>
        <stp/>
        <stp>##V3_BDPV12</stp>
        <stp>XS0288429532 Corp</stp>
        <stp>maturity</stp>
        <stp>[AutoPrice 28.xlsm]front!R36C6</stp>
        <tr r="F36" s="1"/>
      </tp>
      <tp t="s">
        <v>17/09/2014</v>
        <stp/>
        <stp>##V3_BDPV12</stp>
        <stp>XS0201168894 Corp</stp>
        <stp>maturity</stp>
        <stp>[AutoPrice 28.xlsm]front!R79C6</stp>
        <tr r="F79" s="1"/>
      </tp>
      <tp t="s">
        <v>30/09/2019</v>
        <stp/>
        <stp>##V3_BDPV12</stp>
        <stp>XS0834640541 Corp</stp>
        <stp>maturity</stp>
        <stp>[AutoPrice 28.xlsm]front!R73C6</stp>
        <tr r="F73" s="1"/>
      </tp>
      <tp t="s">
        <v>14/05/2026</v>
        <stp/>
        <stp>##V3_BDPV12</stp>
        <stp>XS1062493934 Corp</stp>
        <stp>maturity</stp>
        <stp>[AutoPrice 28.xlsm]front!R57C6</stp>
        <tr r="F57" s="1"/>
      </tp>
      <tp t="s">
        <v>19/11/2020</v>
        <stp/>
        <stp>##V3_BDPV12</stp>
        <stp>XS0995111761 Corp</stp>
        <stp>maturity</stp>
        <stp>[AutoPrice 28.xlsm]front!R46C6</stp>
        <tr r="F46" s="1"/>
      </tp>
      <tp t="s">
        <v>13/09/2023</v>
        <stp/>
        <stp>##V3_BDPV12</stp>
        <stp>XS0971723233 Corp</stp>
        <stp>maturity</stp>
        <stp>[AutoPrice 28.xlsm]front!R35C6</stp>
        <tr r="F35" s="1"/>
      </tp>
    </main>
    <main first="connect.rtdsub">
      <tp t="s">
        <v>4631841=EXT</v>
        <stp/>
        <stp>DDS_BONDS|4631841=EXT</stp>
        <stp>3</stp>
        <stp>RMDS</stp>
        <stp/>
        <stp/>
        <tr r="AI686" s="1"/>
      </tp>
      <tp t="s">
        <v>8535370=EXT</v>
        <stp/>
        <stp>DDS_BONDS|8535370=EXT</stp>
        <stp>3</stp>
        <stp>RMDS</stp>
        <stp/>
        <stp/>
        <tr r="AI637" s="1"/>
      </tp>
      <tp t="s">
        <v>9036920=EXT</v>
        <stp/>
        <stp>DDS_BONDS|9036920=EXT</stp>
        <stp>3</stp>
        <stp>RMDS</stp>
        <stp/>
        <stp/>
        <tr r="AI1074" s="1"/>
      </tp>
      <tp t="s">
        <v>2310812=EXT</v>
        <stp/>
        <stp>DDS_BONDS|2310812=EXT</stp>
        <stp>3</stp>
        <stp>RMDS</stp>
        <stp/>
        <stp/>
        <tr r="AI1079" s="1"/>
      </tp>
      <tp t="s">
        <v>8061425=EXT</v>
        <stp/>
        <stp>DDS_BONDS|8061425=EXT</stp>
        <stp>3</stp>
        <stp>RMDS</stp>
        <stp/>
        <stp/>
        <tr r="AI159" s="1"/>
      </tp>
      <tp t="s">
        <v>9505370=EXT</v>
        <stp/>
        <stp>DDS_BONDS|9505370=EXT</stp>
        <stp>3</stp>
        <stp>RMDS</stp>
        <stp/>
        <stp/>
        <tr r="AI633" s="1"/>
      </tp>
      <tp t="s">
        <v>9545574=EXT</v>
        <stp/>
        <stp>DDS_BONDS|9545574=EXT</stp>
        <stp>3</stp>
        <stp>RMDS</stp>
        <stp/>
        <stp/>
        <tr r="AI1043" s="1"/>
      </tp>
      <tp t="s">
        <v>2076127=EXT</v>
        <stp/>
        <stp>DDS_BONDS|2076127=EXT</stp>
        <stp>3</stp>
        <stp>RMDS</stp>
        <stp/>
        <stp/>
        <tr r="AI617" s="1"/>
      </tp>
      <tp t="s">
        <v>3268500=EXT</v>
        <stp/>
        <stp>DDS_BONDS|3268500=EXT</stp>
        <stp>3</stp>
        <stp>RMDS</stp>
        <stp/>
        <stp/>
        <tr r="AI140" s="1"/>
      </tp>
      <tp t="s">
        <v>2274801=EXT</v>
        <stp/>
        <stp>DDS_BONDS|2274801=EXT</stp>
        <stp>3</stp>
        <stp>RMDS</stp>
        <stp/>
        <stp/>
        <tr r="AI772" s="1"/>
      </tp>
      <tp t="s">
        <v>9545572=EXT</v>
        <stp/>
        <stp>DDS_BONDS|9545572=EXT</stp>
        <stp>3</stp>
        <stp>RMDS</stp>
        <stp/>
        <stp/>
        <tr r="AI1047" s="1"/>
      </tp>
      <tp t="s">
        <v>9718556=EXT</v>
        <stp/>
        <stp>DDS_BONDS|9718556=EXT</stp>
        <stp>3</stp>
        <stp>RMDS</stp>
        <stp/>
        <stp/>
        <tr r="AI417" s="1"/>
      </tp>
      <tp t="s">
        <v>2016626=EXT</v>
        <stp/>
        <stp>DDS_BONDS|2016626=EXT</stp>
        <stp>3</stp>
        <stp>RMDS</stp>
        <stp/>
        <stp/>
        <tr r="AI105" s="1"/>
      </tp>
      <tp t="s">
        <v>3667141=EXT</v>
        <stp/>
        <stp>DDS_BONDS|3667141=EXT</stp>
        <stp>3</stp>
        <stp>RMDS</stp>
        <stp/>
        <stp/>
        <tr r="AI1019" s="1"/>
      </tp>
      <tp t="s">
        <v>7367311=EXT</v>
        <stp/>
        <stp>DDS_BONDS|7367311=EXT</stp>
        <stp>3</stp>
        <stp>RMDS</stp>
        <stp/>
        <stp/>
        <tr r="AI267" s="1"/>
      </tp>
      <tp t="s">
        <v>4322815=EXT</v>
        <stp/>
        <stp>DDS_BONDS|4322815=EXT</stp>
        <stp>3</stp>
        <stp>RMDS</stp>
        <stp/>
        <stp/>
        <tr r="AI590" s="1"/>
      </tp>
      <tp t="s">
        <v>2223205=EXT</v>
        <stp/>
        <stp>DDS_BONDS|2223205=EXT</stp>
        <stp>3</stp>
        <stp>RMDS</stp>
        <stp/>
        <stp/>
        <tr r="AI747" s="1"/>
      </tp>
      <tp t="s">
        <v>8353712=EXT</v>
        <stp/>
        <stp>DDS_BONDS|8353712=EXT</stp>
        <stp>3</stp>
        <stp>RMDS</stp>
        <stp/>
        <stp/>
        <tr r="AI329" s="1"/>
      </tp>
      <tp t="s">
        <v>4409864=EXT</v>
        <stp/>
        <stp>DDS_BONDS|4409864=EXT</stp>
        <stp>3</stp>
        <stp>RMDS</stp>
        <stp/>
        <stp/>
        <tr r="AI134" s="1"/>
      </tp>
      <tp t="s">
        <v>3405364=EXT</v>
        <stp/>
        <stp>DDS_BONDS|3405364=EXT</stp>
        <stp>3</stp>
        <stp>RMDS</stp>
        <stp/>
        <stp/>
        <tr r="AI264" s="1"/>
      </tp>
      <tp t="s">
        <v>2016325=EXT</v>
        <stp/>
        <stp>DDS_BONDS|2016325=EXT</stp>
        <stp>3</stp>
        <stp>RMDS</stp>
        <stp/>
        <stp/>
        <tr r="AI551" s="1"/>
      </tp>
      <tp t="s">
        <v>9517875=EXT</v>
        <stp/>
        <stp>DDS_BONDS|9517875=EXT</stp>
        <stp>3</stp>
        <stp>RMDS</stp>
        <stp/>
        <stp/>
        <tr r="AI1252" s="1"/>
      </tp>
      <tp t="s">
        <v>3137137=EXT</v>
        <stp/>
        <stp>DDS_BONDS|3137137=EXT</stp>
        <stp>3</stp>
        <stp>RMDS</stp>
        <stp/>
        <stp/>
        <tr r="AI583" s="1"/>
      </tp>
      <tp t="s">
        <v>5362912=EXT</v>
        <stp/>
        <stp>DDS_BONDS|5362912=EXT</stp>
        <stp>3</stp>
        <stp>RMDS</stp>
        <stp/>
        <stp/>
        <tr r="AI262" s="1"/>
      </tp>
      <tp t="s">
        <v>7658640=EXT</v>
        <stp/>
        <stp>DDS_BONDS|7658640=EXT</stp>
        <stp>3</stp>
        <stp>RMDS</stp>
        <stp/>
        <stp/>
        <tr r="AI316" s="1"/>
      </tp>
      <tp t="s">
        <v>6459960=EXT</v>
        <stp/>
        <stp>DDS_BONDS|6459960=EXT</stp>
        <stp>3</stp>
        <stp>RMDS</stp>
        <stp/>
        <stp/>
        <tr r="AI929" s="1"/>
      </tp>
      <tp t="s">
        <v>9624747=EXT</v>
        <stp/>
        <stp>DDS_BONDS|9624747=EXT</stp>
        <stp>3</stp>
        <stp>RMDS</stp>
        <stp/>
        <stp/>
        <tr r="AI836" s="1"/>
      </tp>
      <tp t="s">
        <v>2126037=EXT</v>
        <stp/>
        <stp>DDS_BONDS|2126037=EXT</stp>
        <stp>3</stp>
        <stp>RMDS</stp>
        <stp/>
        <stp/>
        <tr r="AI699" s="1"/>
      </tp>
      <tp t="s">
        <v>2311414=EXT</v>
        <stp/>
        <stp>DDS_BONDS|2311414=EXT</stp>
        <stp>3</stp>
        <stp>RMDS</stp>
        <stp/>
        <stp/>
        <tr r="AI103" s="1"/>
      </tp>
      <tp t="s">
        <v>8661743=EXT</v>
        <stp/>
        <stp>DDS_BONDS|8661743=EXT</stp>
        <stp>3</stp>
        <stp>RMDS</stp>
        <stp/>
        <stp/>
        <tr r="AI812" s="1"/>
      </tp>
      <tp t="s">
        <v>9072422=EXT</v>
        <stp/>
        <stp>DDS_BONDS|9072422=EXT</stp>
        <stp>3</stp>
        <stp>RMDS</stp>
        <stp/>
        <stp/>
        <tr r="AI106" s="1"/>
      </tp>
      <tp t="s">
        <v>6533276=EXT</v>
        <stp/>
        <stp>DDS_BONDS|6533276=EXT</stp>
        <stp>3</stp>
        <stp>RMDS</stp>
        <stp/>
        <stp/>
        <tr r="AI753" s="1"/>
      </tp>
      <tp t="s">
        <v>8595673=EXT</v>
        <stp/>
        <stp>DDS_BONDS|8595673=EXT</stp>
        <stp>3</stp>
        <stp>RMDS</stp>
        <stp/>
        <stp/>
        <tr r="AI971" s="1"/>
      </tp>
      <tp t="s">
        <v>5798452=EXT</v>
        <stp/>
        <stp>DDS_BONDS|5798452=EXT</stp>
        <stp>3</stp>
        <stp>RMDS</stp>
        <stp/>
        <stp/>
        <tr r="AI647" s="1"/>
      </tp>
    </main>
    <main first="bloomberg.rtd">
      <tp>
        <v>5.375</v>
        <stp/>
        <stp>##V3_BDPV12</stp>
        <stp>DE000A0GNPZ3 Corp</stp>
        <stp>cpn</stp>
        <stp>[AutoPrice 28.xlsm]front!R89C5</stp>
        <tr r="E89" s="1"/>
      </tp>
    </main>
    <main first="connect.rtdsub">
      <tp t="s">
        <v>9690240=EXT</v>
        <stp/>
        <stp>DDS_BONDS|9690240=EXT</stp>
        <stp>3</stp>
        <stp>RMDS</stp>
        <stp/>
        <stp/>
        <tr r="AI64" s="1"/>
      </tp>
      <tp t="s">
        <v>9485366=EXT</v>
        <stp/>
        <stp>DDS_BONDS|9485366=EXT</stp>
        <stp>3</stp>
        <stp>RMDS</stp>
        <stp/>
        <stp/>
        <tr r="AI348" s="1"/>
      </tp>
      <tp t="s">
        <v>8595677=EXT</v>
        <stp/>
        <stp>DDS_BONDS|8595677=EXT</stp>
        <stp>3</stp>
        <stp>RMDS</stp>
        <stp/>
        <stp/>
        <tr r="AI963" s="1"/>
      </tp>
      <tp t="s">
        <v>2166838=EXT</v>
        <stp/>
        <stp>DDS_BONDS|2166838=EXT</stp>
        <stp>3</stp>
        <stp>RMDS</stp>
        <stp/>
        <stp/>
        <tr r="AI459" s="1"/>
      </tp>
      <tp t="s">
        <v>3692147=EXT</v>
        <stp/>
        <stp>DDS_BONDS|3692147=EXT</stp>
        <stp>3</stp>
        <stp>RMDS</stp>
        <stp/>
        <stp/>
        <tr r="AI1036" s="1"/>
      </tp>
      <tp t="s">
        <v>8490966=EXT</v>
        <stp/>
        <stp>DDS_BONDS|8490966=EXT</stp>
        <stp>3</stp>
        <stp>RMDS</stp>
        <stp/>
        <stp/>
        <tr r="AI1159" s="1"/>
      </tp>
      <tp t="s">
        <v>8595675=EXT</v>
        <stp/>
        <stp>DDS_BONDS|8595675=EXT</stp>
        <stp>3</stp>
        <stp>RMDS</stp>
        <stp/>
        <stp/>
        <tr r="AI967" s="1"/>
      </tp>
      <tp t="s">
        <v>9090125=EXT</v>
        <stp/>
        <stp>DDS_BONDS|9090125=EXT</stp>
        <stp>3</stp>
        <stp>RMDS</stp>
        <stp/>
        <stp/>
        <tr r="AI253" s="1"/>
      </tp>
      <tp t="s">
        <v>8393915=EXT</v>
        <stp/>
        <stp>DDS_BONDS|8393915=EXT</stp>
        <stp>3</stp>
        <stp>RMDS</stp>
        <stp/>
        <stp/>
        <tr r="AI842" s="1"/>
      </tp>
      <tp t="s">
        <v>4594974=EXT</v>
        <stp/>
        <stp>DDS_BONDS|4594974=EXT</stp>
        <stp>3</stp>
        <stp>RMDS</stp>
        <stp/>
        <stp/>
        <tr r="AI16" s="1"/>
      </tp>
      <tp t="s">
        <v>7092324=EXT</v>
        <stp/>
        <stp>DDS_BONDS|7092324=EXT</stp>
        <stp>3</stp>
        <stp>RMDS</stp>
        <stp/>
        <stp/>
        <tr r="AI266" s="1"/>
      </tp>
    </main>
    <main first="bloomberg.rtd">
      <tp t="s">
        <v>AT MATURITY</v>
        <stp/>
        <stp>##V3_BDPV12</stp>
        <stp>US87938WAC73 Corp</stp>
        <stp>mty_typ</stp>
        <stp>[AutoPrice 28.xlsm]front!R700C6</stp>
        <tr r="F700" s="1"/>
      </tp>
      <tp t="s">
        <v>#N/A N/A</v>
        <stp/>
        <stp>##V3_BDPV12</stp>
        <stp>USN77616AA34 @bval  Corp</stp>
        <stp>asset_swap_spd_mid</stp>
        <stp>[AutoPrice 28.xlsm]front!R1122C40</stp>
        <tr r="AN1122" s="1"/>
      </tp>
      <tp t="s">
        <v>AT MATURITY</v>
        <stp/>
        <stp>##V3_BDPV12</stp>
        <stp>DE000A0Z2A12 Corp</stp>
        <stp>mty_typ</stp>
        <stp>[AutoPrice 28.xlsm]front!R276C6</stp>
        <tr r="F276" s="1"/>
      </tp>
      <tp t="s">
        <v>SIEGR</v>
        <stp/>
        <stp>##V3_BDPV12</stp>
        <stp>DE000A1G85A6 Corp</stp>
        <stp>ticker</stp>
        <stp>[AutoPrice 28.xlsm]front!R672C4</stp>
        <tr r="D672" s="1"/>
      </tp>
      <tp t="s">
        <v>FIXED</v>
        <stp/>
        <stp>##V3_BDPV12</stp>
        <stp>DE000A1E8V89 Corp</stp>
        <stp>cpn typ</stp>
        <stp>[AutoPrice 28.xlsm]front!R870C5</stp>
        <tr r="E870" s="1"/>
      </tp>
      <tp t="s">
        <v>AT MATURITY</v>
        <stp/>
        <stp>##V3_BDPV12</stp>
        <stp>XS0731679907 Corp</stp>
        <stp>mty_typ</stp>
        <stp>[AutoPrice 28.xlsm]front!R880C6</stp>
        <tr r="F880" s="1"/>
      </tp>
      <tp t="s">
        <v>FIXED</v>
        <stp/>
        <stp>##V3_BDPV12</stp>
        <stp>FR0011527241 Corp</stp>
        <stp>cpn typ</stp>
        <stp>[AutoPrice 28.xlsm]front!R419C5</stp>
        <tr r="E419" s="1"/>
      </tp>
      <tp t="s">
        <v>FIXED</v>
        <stp/>
        <stp>##V3_BDPV12</stp>
        <stp>FR0010815472 Corp</stp>
        <stp>cpn typ</stp>
        <stp>[AutoPrice 28.xlsm]front!R567C5</stp>
        <tr r="E567" s="1"/>
      </tp>
      <tp t="s">
        <v>AT MATURITY</v>
        <stp/>
        <stp>##V3_BDPV12</stp>
        <stp>XS0719962986 Corp</stp>
        <stp>mty_typ</stp>
        <stp>[AutoPrice 28.xlsm]front!R927C6</stp>
        <tr r="F927" s="1"/>
      </tp>
      <tp t="s">
        <v>FIXED</v>
        <stp/>
        <stp>##V3_BDPV12</stp>
        <stp>XS0495973470 Corp</stp>
        <stp>cpn typ</stp>
        <stp>[AutoPrice 28.xlsm]front!R956C5</stp>
        <tr r="E956" s="1"/>
      </tp>
      <tp t="s">
        <v>CALLABLE</v>
        <stp/>
        <stp>##V3_BDPV12</stp>
        <stp>XS0221705204 Corp</stp>
        <stp>mty_typ</stp>
        <stp>[AutoPrice 28.xlsm]front!R151C6</stp>
        <tr r="F151" s="1"/>
      </tp>
      <tp t="s">
        <v>AT MATURITY</v>
        <stp/>
        <stp>##V3_BDPV12</stp>
        <stp>XS0642351505 Corp</stp>
        <stp>mty_typ</stp>
        <stp>[AutoPrice 28.xlsm]front!R455C6</stp>
        <tr r="F455" s="1"/>
      </tp>
      <tp t="s">
        <v>PERP/CALL</v>
        <stp/>
        <stp>##V3_BDPV12</stp>
        <stp>XS0253627136 Corp</stp>
        <stp>mty_typ</stp>
        <stp>[AutoPrice 28.xlsm]front!R143C6</stp>
        <tr r="F143" s="1"/>
      </tp>
      <tp t="s">
        <v>19/12/2017</v>
        <stp/>
        <stp>##V3_BDPV12</stp>
        <stp>XS0866278921 Corp</stp>
        <stp>maturity</stp>
        <stp>[AutoPrice 28.xlsm]front!R425C6</stp>
        <tr r="F425" s="1"/>
      </tp>
      <tp t="s">
        <v>AT MATURITY</v>
        <stp/>
        <stp>##V3_BDPV12</stp>
        <stp>XS0804777679 Corp</stp>
        <stp>mty_typ</stp>
        <stp>[AutoPrice 28.xlsm]front!R886C6</stp>
        <tr r="F886" s="1"/>
      </tp>
      <tp t="s">
        <v>AT MATURITY</v>
        <stp/>
        <stp>##V3_BDPV12</stp>
        <stp>XS0362329517 Corp</stp>
        <stp>mty_typ</stp>
        <stp>[AutoPrice 28.xlsm]front!R754C6</stp>
        <tr r="F754" s="1"/>
      </tp>
      <tp t="s">
        <v>FIXED</v>
        <stp/>
        <stp>##V3_BDPV12</stp>
        <stp>FR0010033381 Corp</stp>
        <stp>cpn typ</stp>
        <stp>[AutoPrice 28.xlsm]front!R370C5</stp>
        <tr r="E370" s="1"/>
      </tp>
      <tp t="s">
        <v>FIXED</v>
        <stp/>
        <stp>##V3_BDPV12</stp>
        <stp>XS0196630270 Corp</stp>
        <stp>cpn typ</stp>
        <stp>[AutoPrice 28.xlsm]front!R979C5</stp>
        <tr r="E979" s="1"/>
      </tp>
      <tp t="s">
        <v>AT MATURITY</v>
        <stp/>
        <stp>##V3_BDPV12</stp>
        <stp>FR0011124544 Corp</stp>
        <stp>mty_typ</stp>
        <stp>[AutoPrice 28.xlsm]front!R833C6</stp>
        <tr r="F833" s="1"/>
      </tp>
      <tp t="s">
        <v>FIXED</v>
        <stp/>
        <stp>##V3_BDPV12</stp>
        <stp>XS0545428285 Corp</stp>
        <stp>cpn typ</stp>
        <stp>[AutoPrice 28.xlsm]front!R734C5</stp>
        <tr r="E734" s="1"/>
      </tp>
      <tp t="s">
        <v>AT MATURITY</v>
        <stp/>
        <stp>##V3_BDPV12</stp>
        <stp>FR0011064500 Corp</stp>
        <stp>mty_typ</stp>
        <stp>[AutoPrice 28.xlsm]front!R396C6</stp>
        <tr r="F396" s="1"/>
      </tp>
      <tp t="s">
        <v>FIXED</v>
        <stp/>
        <stp>##V3_BDPV12</stp>
        <stp>US345397VU41 Corp</stp>
        <stp>cpn typ</stp>
        <stp>[AutoPrice 28.xlsm]front!R806C5</stp>
        <tr r="E806" s="1"/>
      </tp>
      <tp t="s">
        <v>AT MATURITY</v>
        <stp/>
        <stp>##V3_BDPV12</stp>
        <stp>XS1051076922 Corp</stp>
        <stp>mty_typ</stp>
        <stp>[AutoPrice 28.xlsm]front!R665C6</stp>
        <tr r="F665" s="1"/>
      </tp>
      <tp t="s">
        <v>AT MATURITY</v>
        <stp/>
        <stp>##V3_BDPV12</stp>
        <stp>XS0419378236 Corp</stp>
        <stp>mty_typ</stp>
        <stp>[AutoPrice 28.xlsm]front!R926C6</stp>
        <tr r="F926" s="1"/>
      </tp>
      <tp t="s">
        <v>AT MATURITY</v>
        <stp/>
        <stp>##V3_BDPV12</stp>
        <stp>XS0271757832 Corp</stp>
        <stp>mty_typ</stp>
        <stp>[AutoPrice 28.xlsm]front!R262C6</stp>
        <tr r="F262" s="1"/>
      </tp>
      <tp t="s">
        <v>AT MATURITY</v>
        <stp/>
        <stp>##V3_BDPV12</stp>
        <stp>XS0421249235 Corp</stp>
        <stp>mty_typ</stp>
        <stp>[AutoPrice 28.xlsm]front!R937C6</stp>
        <tr r="F937" s="1"/>
      </tp>
      <tp t="s">
        <v>AT MATURITY</v>
        <stp/>
        <stp>##V3_BDPV12</stp>
        <stp>XS1014610254 Corp</stp>
        <stp>mty_typ</stp>
        <stp>[AutoPrice 28.xlsm]front!R904C6</stp>
        <tr r="F904" s="1"/>
      </tp>
      <tp t="s">
        <v>FIXED</v>
        <stp/>
        <stp>##V3_BDPV12</stp>
        <stp>XS0161488498 Corp</stp>
        <stp>cpn typ</stp>
        <stp>[AutoPrice 28.xlsm]front!R625C5</stp>
        <tr r="E625" s="1"/>
      </tp>
      <tp t="s">
        <v>AT MATURITY</v>
        <stp/>
        <stp>##V3_BDPV12</stp>
        <stp>XS0161100515 Corp</stp>
        <stp>mty_typ</stp>
        <stp>[AutoPrice 28.xlsm]front!R716C6</stp>
        <tr r="F716" s="1"/>
      </tp>
      <tp t="s">
        <v>AT MATURITY</v>
        <stp/>
        <stp>##V3_BDPV12</stp>
        <stp>XS0592627003 Corp</stp>
        <stp>mty_typ</stp>
        <stp>[AutoPrice 28.xlsm]front!R730C6</stp>
        <tr r="F730" s="1"/>
      </tp>
      <tp t="s">
        <v>FIXED</v>
        <stp/>
        <stp>##V3_BDPV12</stp>
        <stp>XS0275937471 Corp</stp>
        <stp>cpn typ</stp>
        <stp>[AutoPrice 28.xlsm]front!R166C5</stp>
        <tr r="E166" s="1"/>
      </tp>
      <tp t="s">
        <v>VARIABLE</v>
        <stp/>
        <stp>##V3_BDPV12</stp>
        <stp>XS1078235733 Corp</stp>
        <stp>cpn typ</stp>
        <stp>[AutoPrice 28.xlsm]front!R148C5</stp>
        <tr r="E148" s="1"/>
      </tp>
      <tp t="s">
        <v>FIXED</v>
        <stp/>
        <stp>##V3_BDPV12</stp>
        <stp>XS0275164084 Corp</stp>
        <stp>cpn typ</stp>
        <stp>[AutoPrice 28.xlsm]front!R631C5</stp>
        <tr r="E631" s="1"/>
      </tp>
      <tp t="s">
        <v>FIXED</v>
        <stp/>
        <stp>##V3_BDPV12</stp>
        <stp>XS1040105980 Corp</stp>
        <stp>cpn typ</stp>
        <stp>[AutoPrice 28.xlsm]front!R560C5</stp>
        <tr r="E560" s="1"/>
      </tp>
      <tp t="s">
        <v>FIXED</v>
        <stp/>
        <stp>##V3_BDPV12</stp>
        <stp>XS0236951207 Corp</stp>
        <stp>cpn typ</stp>
        <stp>[AutoPrice 28.xlsm]front!R501C5</stp>
        <tr r="E501" s="1"/>
      </tp>
      <tp t="s">
        <v>FIXED</v>
        <stp/>
        <stp>##V3_BDPV12</stp>
        <stp>XS1033658565 Corp</stp>
        <stp>cpn typ</stp>
        <stp>[AutoPrice 28.xlsm]front!R729C5</stp>
        <tr r="E729" s="1"/>
      </tp>
      <tp t="s">
        <v>CALLABLE</v>
        <stp/>
        <stp>##V3_BDPV12</stp>
        <stp>XS0577452823 Corp</stp>
        <stp>mty_typ</stp>
        <stp>[AutoPrice 28.xlsm]front!R190C6</stp>
        <tr r="F190" s="1"/>
      </tp>
      <tp t="s">
        <v>FIXED</v>
        <stp/>
        <stp>##V3_BDPV12</stp>
        <stp>FR0010915116 Corp</stp>
        <stp>cpn typ</stp>
        <stp>[AutoPrice 28.xlsm]front!R830C5</stp>
        <tr r="E830" s="1"/>
      </tp>
      <tp t="s">
        <v>AT MATURITY</v>
        <stp/>
        <stp>##V3_BDPV12</stp>
        <stp>XS0166667344 Corp</stp>
        <stp>mty_typ</stp>
        <stp>[AutoPrice 28.xlsm]front!R744C6</stp>
        <tr r="F744" s="1"/>
      </tp>
      <tp t="s">
        <v>03/06/2015</v>
        <stp/>
        <stp>##V3_BDPV12</stp>
        <stp>XS0633148621 Corp</stp>
        <stp>maturity</stp>
        <stp>[AutoPrice 28.xlsm]front!R298C6</stp>
        <tr r="F298" s="1"/>
      </tp>
      <tp t="s">
        <v>FIXED</v>
        <stp/>
        <stp>##V3_BDPV12</stp>
        <stp>FR0011842913 Corp</stp>
        <stp>cpn typ</stp>
        <stp>[AutoPrice 28.xlsm]front!R171C5</stp>
        <tr r="E171" s="1"/>
      </tp>
      <tp>
        <v>4.125</v>
        <stp/>
        <stp>##V3_BDPV12</stp>
        <stp>USG0446NAG90 Corp</stp>
        <stp>cpn</stp>
        <stp>[AutoPrice 28.xlsm]front!R914C5</stp>
        <tr r="E914" s="1"/>
      </tp>
      <tp t="s">
        <v>FIXED</v>
        <stp/>
        <stp>##V3_BDPV12</stp>
        <stp>XS0214965963 Corp</stp>
        <stp>cpn typ</stp>
        <stp>[AutoPrice 28.xlsm]front!R717C5</stp>
        <tr r="E717" s="1"/>
      </tp>
      <tp t="s">
        <v>FIXED</v>
        <stp/>
        <stp>##V3_BDPV12</stp>
        <stp>XS1048519596 Corp</stp>
        <stp>cpn typ</stp>
        <stp>[AutoPrice 28.xlsm]front!R865C5</stp>
        <tr r="E865" s="1"/>
      </tp>
      <tp>
        <v>4.375</v>
        <stp/>
        <stp>##V3_BDPV12</stp>
        <stp>USF0819HE376 Corp</stp>
        <stp>cpn</stp>
        <stp>[AutoPrice 28.xlsm]front!R834C5</stp>
        <tr r="E834" s="1"/>
      </tp>
      <tp t="s">
        <v>FIXED</v>
        <stp/>
        <stp>##V3_BDPV12</stp>
        <stp>XS0702452995 Corp</stp>
        <stp>cpn typ</stp>
        <stp>[AutoPrice 28.xlsm]front!R895C5</stp>
        <tr r="E895" s="1"/>
      </tp>
      <tp t="s">
        <v>20/11/2023</v>
        <stp/>
        <stp>##V3_BDPV12</stp>
        <stp>XS0995643003 Corp</stp>
        <stp>maturity</stp>
        <stp>[AutoPrice 28.xlsm]front!R755C6</stp>
        <tr r="F755" s="1"/>
      </tp>
      <tp t="s">
        <v>FIXED</v>
        <stp/>
        <stp>##V3_BDPV12</stp>
        <stp>FR0011567940 Corp</stp>
        <stp>cpn typ</stp>
        <stp>[AutoPrice 28.xlsm]front!R839C5</stp>
        <tr r="E839" s="1"/>
      </tp>
      <tp t="s">
        <v>FIXED</v>
        <stp/>
        <stp>##V3_BDPV12</stp>
        <stp>FR0010878991 Corp</stp>
        <stp>cpn typ</stp>
        <stp>[AutoPrice 28.xlsm]front!R509C5</stp>
        <tr r="E509" s="1"/>
      </tp>
      <tp t="s">
        <v>29/04/2033</v>
        <stp/>
        <stp>##V3_BDPV12</stp>
        <stp>XS0924998809 Corp</stp>
        <stp>maturity</stp>
        <stp>[AutoPrice 28.xlsm]front!R942C6</stp>
        <tr r="F942" s="1"/>
      </tp>
      <tp t="s">
        <v>FIXED</v>
        <stp/>
        <stp>##V3_BDPV12</stp>
        <stp>FR0011801596 Corp</stp>
        <stp>cpn typ</stp>
        <stp>[AutoPrice 28.xlsm]front!R569C5</stp>
        <tr r="E569" s="1"/>
      </tp>
      <tp t="s">
        <v>AT MATURITY</v>
        <stp/>
        <stp>##V3_BDPV12</stp>
        <stp>XS0275939683 Corp</stp>
        <stp>mty_typ</stp>
        <stp>[AutoPrice 28.xlsm]front!R167C6</stp>
        <tr r="F167" s="1"/>
      </tp>
      <tp t="s">
        <v>AT MATURITY</v>
        <stp/>
        <stp>##V3_BDPV12</stp>
        <stp>XS0485615867 Corp</stp>
        <stp>mty_typ</stp>
        <stp>[AutoPrice 28.xlsm]front!R336C6</stp>
        <tr r="F336" s="1"/>
      </tp>
      <tp t="s">
        <v>FIXED</v>
        <stp/>
        <stp>##V3_BDPV12</stp>
        <stp>FR0011769090 Corp</stp>
        <stp>cpn typ</stp>
        <stp>[AutoPrice 28.xlsm]front!R866C5</stp>
        <tr r="E866" s="1"/>
      </tp>
      <tp t="s">
        <v>FIXED</v>
        <stp/>
        <stp>##V3_BDPV12</stp>
        <stp>XS0759200321 Corp</stp>
        <stp>cpn typ</stp>
        <stp>[AutoPrice 28.xlsm]front!R178C5</stp>
        <tr r="E178" s="1"/>
      </tp>
      <tp t="s">
        <v>AT MATURITY</v>
        <stp/>
        <stp>##V3_BDPV12</stp>
        <stp>XS0878010718 Corp</stp>
        <stp>mty_typ</stp>
        <stp>[AutoPrice 28.xlsm]front!R317C6</stp>
        <tr r="F317" s="1"/>
      </tp>
      <tp t="s">
        <v>AT MATURITY</v>
        <stp/>
        <stp>##V3_BDPV12</stp>
        <stp>XS0751937185 Corp</stp>
        <stp>mty_typ</stp>
        <stp>[AutoPrice 28.xlsm]front!R577C6</stp>
        <tr r="F577" s="1"/>
      </tp>
      <tp t="s">
        <v>AT MATURITY</v>
        <stp/>
        <stp>##V3_BDPV12</stp>
        <stp>XS0162513211 Corp</stp>
        <stp>mty_typ</stp>
        <stp>[AutoPrice 28.xlsm]front!R322C6</stp>
        <tr r="F322" s="1"/>
      </tp>
      <tp t="s">
        <v>AT MATURITY</v>
        <stp/>
        <stp>##V3_BDPV12</stp>
        <stp>XS0842214818 Corp</stp>
        <stp>mty_typ</stp>
        <stp>[AutoPrice 28.xlsm]front!R695C6</stp>
        <tr r="F695" s="1"/>
      </tp>
      <tp t="s">
        <v>CALLABLE</v>
        <stp/>
        <stp>##V3_BDPV12</stp>
        <stp>XS1071713470 Corp</stp>
        <stp>mty_typ</stp>
        <stp>[AutoPrice 28.xlsm]front!R437C6</stp>
        <tr r="F437" s="1"/>
      </tp>
      <tp t="s">
        <v>31/12/2032</v>
        <stp/>
        <stp>##V3_BDPV12</stp>
        <stp>XS0895820834 Corp</stp>
        <stp>maturity</stp>
        <stp>[AutoPrice 28.xlsm]front!R595C6</stp>
        <tr r="F595" s="1"/>
      </tp>
      <tp t="s">
        <v>FIXED</v>
        <stp/>
        <stp>##V3_BDPV12</stp>
        <stp>FR0011637586 Corp</stp>
        <stp>cpn typ</stp>
        <stp>[AutoPrice 28.xlsm]front!R246C5</stp>
        <tr r="E246" s="1"/>
      </tp>
      <tp t="s">
        <v>AT MATURITY</v>
        <stp/>
        <stp>##V3_BDPV12</stp>
        <stp>XS0162869076 Corp</stp>
        <stp>mty_typ</stp>
        <stp>[AutoPrice 28.xlsm]front!R699C6</stp>
        <tr r="F699" s="1"/>
      </tp>
      <tp t="s">
        <v>CALLABLE</v>
        <stp/>
        <stp>##V3_BDPV12</stp>
        <stp>XS1040508241 Corp</stp>
        <stp>mty_typ</stp>
        <stp>[AutoPrice 28.xlsm]front!R506C6</stp>
        <tr r="F506" s="1"/>
      </tp>
      <tp t="s">
        <v>FIXED</v>
        <stp/>
        <stp>##V3_BDPV12</stp>
        <stp>FR0011372622 Corp</stp>
        <stp>cpn typ</stp>
        <stp>[AutoPrice 28.xlsm]front!R399C5</stp>
        <tr r="E399" s="1"/>
      </tp>
      <tp t="s">
        <v>16/07/2014</v>
        <stp/>
        <stp>##V3_BDPV12</stp>
        <stp>XS0196630270 Corp</stp>
        <stp>maturity</stp>
        <stp>[AutoPrice 28.xlsm]front!R979C6</stp>
        <tr r="F979" s="1"/>
      </tp>
      <tp t="s">
        <v>AT MATURITY</v>
        <stp/>
        <stp>##V3_BDPV12</stp>
        <stp>FR0010808071 Corp</stp>
        <stp>mty_typ</stp>
        <stp>[AutoPrice 28.xlsm]front!R639C6</stp>
        <tr r="F639" s="1"/>
      </tp>
      <tp t="s">
        <v>FIXED</v>
        <stp/>
        <stp>##V3_BDPV12</stp>
        <stp>XS0479866567 Corp</stp>
        <stp>cpn typ</stp>
        <stp>[AutoPrice 28.xlsm]front!R846C5</stp>
        <tr r="E846" s="1"/>
      </tp>
      <tp t="s">
        <v>AT MATURITY</v>
        <stp/>
        <stp>##V3_BDPV12</stp>
        <stp>FR0010913780 Corp</stp>
        <stp>mty_typ</stp>
        <stp>[AutoPrice 28.xlsm]front!R327C6</stp>
        <tr r="F327" s="1"/>
      </tp>
      <tp t="s">
        <v>AT MATURITY</v>
        <stp/>
        <stp>##V3_BDPV12</stp>
        <stp>FR0011033232 Corp</stp>
        <stp>mty_typ</stp>
        <stp>[AutoPrice 28.xlsm]front!R525C6</stp>
        <tr r="F525" s="1"/>
      </tp>
      <tp t="s">
        <v>CALLABLE</v>
        <stp/>
        <stp>##V3_BDPV12</stp>
        <stp>AT0000A12GN0 Corp</stp>
        <stp>mty_typ</stp>
        <stp>[AutoPrice 28.xlsm]front!R149C6</stp>
        <tr r="F149" s="1"/>
      </tp>
      <tp t="s">
        <v>27/01/2017</v>
        <stp/>
        <stp>##V3_BDPV12</stp>
        <stp>XS0210629522 Corp</stp>
        <stp>maturity</stp>
        <stp>[AutoPrice 28.xlsm]front!R719C6</stp>
        <tr r="F719" s="1"/>
      </tp>
      <tp t="s">
        <v>AT MATURITY</v>
        <stp/>
        <stp>##V3_BDPV12</stp>
        <stp>XS1015212811 Corp</stp>
        <stp>mty_typ</stp>
        <stp>[AutoPrice 28.xlsm]front!R774C6</stp>
        <tr r="F774" s="1"/>
      </tp>
      <tp t="s">
        <v>30/06/2020</v>
        <stp/>
        <stp>##V3_BDPV12</stp>
        <stp>XS0895821055 Corp</stp>
        <stp>maturity</stp>
        <stp>[AutoPrice 28.xlsm]front!R594C6</stp>
        <tr r="F594" s="1"/>
      </tp>
      <tp t="s">
        <v>AT MATURITY</v>
        <stp/>
        <stp>##V3_BDPV12</stp>
        <stp>XS0969795680 Corp</stp>
        <stp>mty_typ</stp>
        <stp>[AutoPrice 28.xlsm]front!R539C6</stp>
        <tr r="F539" s="1"/>
      </tp>
      <tp t="s">
        <v>AT MATURITY</v>
        <stp/>
        <stp>##V3_BDPV12</stp>
        <stp>XS0906815088 Corp</stp>
        <stp>mty_typ</stp>
        <stp>[AutoPrice 28.xlsm]front!R556C6</stp>
        <tr r="F556" s="1"/>
      </tp>
      <tp t="s">
        <v>30/05/2019</v>
        <stp/>
        <stp>##V3_BDPV12</stp>
        <stp>XS0787510618 Corp</stp>
        <stp>maturity</stp>
        <stp>[AutoPrice 28.xlsm]front!R555C6</stp>
        <tr r="F555" s="1"/>
      </tp>
      <tp t="s">
        <v>CALLABLE</v>
        <stp/>
        <stp>##V3_BDPV12</stp>
        <stp>XS0147306301 Corp</stp>
        <stp>mty_typ</stp>
        <stp>[AutoPrice 28.xlsm]front!R125C6</stp>
        <tr r="F125" s="1"/>
      </tp>
      <tp t="s">
        <v>FIXED</v>
        <stp/>
        <stp>##V3_BDPV12</stp>
        <stp>FR0000474983 Corp</stp>
        <stp>cpn typ</stp>
        <stp>[AutoPrice 28.xlsm]front!R364C5</stp>
        <tr r="E364" s="1"/>
      </tp>
      <tp t="s">
        <v>AT MATURITY</v>
        <stp/>
        <stp>##V3_BDPV12</stp>
        <stp>XS0486101024 Corp</stp>
        <stp>mty_typ</stp>
        <stp>[AutoPrice 28.xlsm]front!R715C6</stp>
        <tr r="F715" s="1"/>
      </tp>
      <tp t="s">
        <v>26/03/2024</v>
        <stp/>
        <stp>##V3_BDPV12</stp>
        <stp>XS0418669429 Corp</stp>
        <stp>maturity</stp>
        <stp>[AutoPrice 28.xlsm]front!R350C6</stp>
        <tr r="F350" s="1"/>
      </tp>
      <tp t="s">
        <v>AT MATURITY</v>
        <stp/>
        <stp>##V3_BDPV12</stp>
        <stp>XS0994990280 Corp</stp>
        <stp>mty_typ</stp>
        <stp>[AutoPrice 28.xlsm]front!R347C6</stp>
        <tr r="F347" s="1"/>
      </tp>
      <tp t="s">
        <v>AT MATURITY</v>
        <stp/>
        <stp>##V3_BDPV12</stp>
        <stp>XS0336018832 Corp</stp>
        <stp>mty_typ</stp>
        <stp>[AutoPrice 28.xlsm]front!R195C6</stp>
        <tr r="F195" s="1"/>
      </tp>
      <tp t="s">
        <v>FIXED</v>
        <stp/>
        <stp>##V3_BDPV12</stp>
        <stp>XS0818948928 Corp</stp>
        <stp>cpn typ</stp>
        <stp>[AutoPrice 28.xlsm]front!R893C5</stp>
        <tr r="E893" s="1"/>
      </tp>
      <tp t="s">
        <v>FIXED</v>
        <stp/>
        <stp>##V3_BDPV12</stp>
        <stp>XS0172851650 Corp</stp>
        <stp>cpn typ</stp>
        <stp>[AutoPrice 28.xlsm]front!R315C5</stp>
        <tr r="E315" s="1"/>
      </tp>
      <tp t="s">
        <v>FIXED</v>
        <stp/>
        <stp>##V3_BDPV12</stp>
        <stp>XS0873793375 Corp</stp>
        <stp>cpn typ</stp>
        <stp>[AutoPrice 28.xlsm]front!R898C5</stp>
        <tr r="E898" s="1"/>
      </tp>
      <tp t="s">
        <v>28/05/2015</v>
        <stp/>
        <stp>##V3_BDPV12</stp>
        <stp>XS0364671346 Corp</stp>
        <stp>maturity</stp>
        <stp>[AutoPrice 28.xlsm]front!R759C6</stp>
        <tr r="F759" s="1"/>
      </tp>
      <tp t="s">
        <v>27/04/2017</v>
        <stp/>
        <stp>##V3_BDPV12</stp>
        <stp>XS0775870982 Corp</stp>
        <stp>maturity</stp>
        <stp>[AutoPrice 28.xlsm]front!R859C6</stp>
        <tr r="F859" s="1"/>
      </tp>
      <tp t="s">
        <v>23/05/2018</v>
        <stp/>
        <stp>##V3_BDPV12</stp>
        <stp>XS0629645531 Corp</stp>
        <stp>maturity</stp>
        <stp>[AutoPrice 28.xlsm]front!R998C6</stp>
        <tr r="F998" s="1"/>
      </tp>
      <tp t="s">
        <v>AT MATURITY</v>
        <stp/>
        <stp>##V3_BDPV12</stp>
        <stp>XS0408285913 Corp</stp>
        <stp>mty_typ</stp>
        <stp>[AutoPrice 28.xlsm]front!R745C6</stp>
        <tr r="F745" s="1"/>
      </tp>
      <tp t="s">
        <v>08/04/2016</v>
        <stp/>
        <stp>##V3_BDPV12</stp>
        <stp>XS0910916666 Corp</stp>
        <stp>maturity</stp>
        <stp>[AutoPrice 28.xlsm]front!R835C6</stp>
        <tr r="F835" s="1"/>
      </tp>
      <tp t="s">
        <v>CALLABLE</v>
        <stp/>
        <stp>##V3_BDPV12</stp>
        <stp>XS0802738434 Corp</stp>
        <stp>mty_typ</stp>
        <stp>[AutoPrice 28.xlsm]front!R142C6</stp>
        <tr r="F142" s="1"/>
      </tp>
      <tp t="s">
        <v>AT MATURITY</v>
        <stp/>
        <stp>##V3_BDPV12</stp>
        <stp>XS0458685913 Corp</stp>
        <stp>mty_typ</stp>
        <stp>[AutoPrice 28.xlsm]front!R971C6</stp>
        <tr r="F971" s="1"/>
      </tp>
      <tp t="s">
        <v>09/04/2020</v>
        <stp/>
        <stp>##V3_BDPV12</stp>
        <stp>XS0500397905 Corp</stp>
        <stp>maturity</stp>
        <stp>[AutoPrice 28.xlsm]front!R652C6</stp>
        <tr r="F652" s="1"/>
      </tp>
      <tp t="s">
        <v>AT MATURITY</v>
        <stp/>
        <stp>##V3_BDPV12</stp>
        <stp>XS0874864860 Corp</stp>
        <stp>mty_typ</stp>
        <stp>[AutoPrice 28.xlsm]front!R698C6</stp>
        <tr r="F698" s="1"/>
      </tp>
      <tp t="s">
        <v>19/09/2014</v>
        <stp/>
        <stp>##V3_BDPV12</stp>
        <stp>XS0674821748 Corp</stp>
        <stp>maturity</stp>
        <stp>[AutoPrice 28.xlsm]front!R757C6</stp>
        <tr r="F757" s="1"/>
      </tp>
      <tp t="s">
        <v>FIXED</v>
        <stp/>
        <stp>##V3_BDPV12</stp>
        <stp>FR0011832039 Corp</stp>
        <stp>cpn typ</stp>
        <stp>[AutoPrice 28.xlsm]front!R513C5</stp>
        <tr r="E513" s="1"/>
      </tp>
      <tp t="s">
        <v>FIXED</v>
        <stp/>
        <stp>##V3_BDPV12</stp>
        <stp>XS0736488585 Corp</stp>
        <stp>cpn typ</stp>
        <stp>[AutoPrice 28.xlsm]front!R944C5</stp>
        <tr r="E944" s="1"/>
      </tp>
      <tp t="s">
        <v>FIXED</v>
        <stp/>
        <stp>##V3_BDPV12</stp>
        <stp>XS0877622380 Corp</stp>
        <stp>cpn typ</stp>
        <stp>[AutoPrice 28.xlsm]front!R766C5</stp>
        <tr r="E766" s="1"/>
      </tp>
      <tp>
        <v>3.125</v>
        <stp/>
        <stp>##V3_BDPV12</stp>
        <stp>USN2557FFA77 Corp</stp>
        <stp>cpn</stp>
        <stp>[AutoPrice 28.xlsm]front!R612C5</stp>
        <tr r="E612" s="1"/>
      </tp>
      <tp t="s">
        <v>AT MATURITY</v>
        <stp/>
        <stp>##V3_BDPV12</stp>
        <stp>XS0413494500 Corp</stp>
        <stp>mty_typ</stp>
        <stp>[AutoPrice 28.xlsm]front!R502C6</stp>
        <tr r="F502" s="1"/>
      </tp>
      <tp t="s">
        <v>AT MATURITY</v>
        <stp/>
        <stp>##V3_BDPV12</stp>
        <stp>XS0945158821 Corp</stp>
        <stp>mty_typ</stp>
        <stp>[AutoPrice 28.xlsm]front!R535C6</stp>
        <tr r="F535" s="1"/>
      </tp>
      <tp t="s">
        <v>FIXED</v>
        <stp/>
        <stp>##V3_BDPV12</stp>
        <stp>XS0906815591 Corp</stp>
        <stp>cpn typ</stp>
        <stp>[AutoPrice 28.xlsm]front!R559C5</stp>
        <tr r="E559" s="1"/>
      </tp>
      <tp t="s">
        <v>FIXED</v>
        <stp/>
        <stp>##V3_BDPV12</stp>
        <stp>XS0403958498 Corp</stp>
        <stp>cpn typ</stp>
        <stp>[AutoPrice 28.xlsm]front!R248C5</stp>
        <tr r="E248" s="1"/>
      </tp>
      <tp t="s">
        <v>FIXED</v>
        <stp/>
        <stp>##V3_BDPV12</stp>
        <stp>XS0168881760 Corp</stp>
        <stp>cpn typ</stp>
        <stp>[AutoPrice 28.xlsm]front!R896C5</stp>
        <tr r="E896" s="1"/>
      </tp>
      <tp t="s">
        <v>AT MATURITY</v>
        <stp/>
        <stp>##V3_BDPV12</stp>
        <stp>XS0995040051 Corp</stp>
        <stp>mty_typ</stp>
        <stp>[AutoPrice 28.xlsm]front!R913C6</stp>
        <tr r="F913" s="1"/>
      </tp>
      <tp t="s">
        <v>04/08/2025</v>
        <stp/>
        <stp>##V3_BDPV12</stp>
        <stp>XS0811555183 Corp</stp>
        <stp>maturity</stp>
        <stp>[AutoPrice 28.xlsm]front!R495C6</stp>
        <tr r="F495" s="1"/>
      </tp>
      <tp t="s">
        <v>AT MATURITY</v>
        <stp/>
        <stp>##V3_BDPV12</stp>
        <stp>XS0881362502 Corp</stp>
        <stp>mty_typ</stp>
        <stp>[AutoPrice 28.xlsm]front!R875C6</stp>
        <tr r="F875" s="1"/>
      </tp>
      <tp t="s">
        <v>16/12/2021</v>
        <stp/>
        <stp>##V3_BDPV12</stp>
        <stp>XS0473783891 Corp</stp>
        <stp>maturity</stp>
        <stp>[AutoPrice 28.xlsm]front!R236C6</stp>
        <tr r="F236" s="1"/>
      </tp>
      <tp t="s">
        <v>CALLABLE</v>
        <stp/>
        <stp>##V3_BDPV12</stp>
        <stp>XS0897406814 Corp</stp>
        <stp>mty_typ</stp>
        <stp>[AutoPrice 28.xlsm]front!R153C6</stp>
        <tr r="F153" s="1"/>
      </tp>
      <tp t="s">
        <v>FIXED</v>
        <stp/>
        <stp>##V3_BDPV12</stp>
        <stp>XS1050916649 Corp</stp>
        <stp>cpn typ</stp>
        <stp>[AutoPrice 28.xlsm]front!R894C5</stp>
        <tr r="E894" s="1"/>
      </tp>
      <tp t="s">
        <v>FIXED</v>
        <stp/>
        <stp>##V3_BDPV12</stp>
        <stp>XS0834386228 Corp</stp>
        <stp>cpn typ</stp>
        <stp>[AutoPrice 28.xlsm]front!R939C5</stp>
        <tr r="E939" s="1"/>
      </tp>
      <tp t="s">
        <v>12/09/2022</v>
        <stp/>
        <stp>##V3_BDPV12</stp>
        <stp>XS0826531120 Corp</stp>
        <stp>maturity</stp>
        <stp>[AutoPrice 28.xlsm]front!R540C6</stp>
        <tr r="F540" s="1"/>
      </tp>
      <tp t="s">
        <v>AT MATURITY</v>
        <stp/>
        <stp>##V3_BDPV12</stp>
        <stp>XS0829317832 Corp</stp>
        <stp>mty_typ</stp>
        <stp>[AutoPrice 28.xlsm]front!R156C6</stp>
        <tr r="F156" s="1"/>
      </tp>
      <tp t="s">
        <v>CALLABLE</v>
        <stp/>
        <stp>##V3_BDPV12</stp>
        <stp>XS0993148856 Corp</stp>
        <stp>mty_typ</stp>
        <stp>[AutoPrice 28.xlsm]front!R682C6</stp>
        <tr r="F682" s="1"/>
      </tp>
      <tp t="s">
        <v>10/02/2015</v>
        <stp/>
        <stp>##V3_BDPV12</stp>
        <stp>XS0412842428 Corp</stp>
        <stp>maturity</stp>
        <stp>[AutoPrice 28.xlsm]front!R313C6</stp>
        <tr r="F313" s="1"/>
      </tp>
      <tp t="s">
        <v>AT MATURITY</v>
        <stp/>
        <stp>##V3_BDPV12</stp>
        <stp>XS0809847667 Corp</stp>
        <stp>mty_typ</stp>
        <stp>[AutoPrice 28.xlsm]front!R928C6</stp>
        <tr r="F928" s="1"/>
      </tp>
      <tp t="s">
        <v>19/05/2015</v>
        <stp/>
        <stp>##V3_BDPV12</stp>
        <stp>XS0428461718 Corp</stp>
        <stp>maturity</stp>
        <stp>[AutoPrice 28.xlsm]front!R341C6</stp>
        <tr r="F341" s="1"/>
      </tp>
      <tp t="s">
        <v>FIXED</v>
        <stp/>
        <stp>##V3_BDPV12</stp>
        <stp>XS0408827409 Corp</stp>
        <stp>cpn typ</stp>
        <stp>[AutoPrice 28.xlsm]front!R580C5</stp>
        <tr r="E580" s="1"/>
      </tp>
      <tp t="s">
        <v>AT MATURITY</v>
        <stp/>
        <stp>##V3_BDPV12</stp>
        <stp>XS0828012863 Corp</stp>
        <stp>mty_typ</stp>
        <stp>[AutoPrice 28.xlsm]front!R690C6</stp>
        <tr r="F690" s="1"/>
      </tp>
      <tp t="s">
        <v>17/02/2021</v>
        <stp/>
        <stp>##V3_BDPV12</stp>
        <stp>XS0972165681 Corp</stp>
        <stp>maturity</stp>
        <stp>[AutoPrice 28.xlsm]front!R225C6</stp>
        <tr r="F225" s="1"/>
      </tp>
      <tp t="s">
        <v>25/09/2015</v>
        <stp/>
        <stp>##V3_BDPV12</stp>
        <stp>XS0833631343 Corp</stp>
        <stp>maturity</stp>
        <stp>[AutoPrice 28.xlsm]front!R423C6</stp>
        <tr r="F423" s="1"/>
      </tp>
      <tp t="s">
        <v>CALLABLE</v>
        <stp/>
        <stp>##V3_BDPV12</stp>
        <stp>XS0856556807 Corp</stp>
        <stp>mty_typ</stp>
        <stp>[AutoPrice 28.xlsm]front!R123C6</stp>
        <tr r="F123" s="1"/>
      </tp>
      <tp t="s">
        <v>19/07/2016</v>
        <stp/>
        <stp>##V3_BDPV12</stp>
        <stp>XS0949696628 Corp</stp>
        <stp>maturity</stp>
        <stp>[AutoPrice 28.xlsm]front!R763C6</stp>
        <tr r="F763" s="1"/>
      </tp>
      <tp t="s">
        <v>FIXED</v>
        <stp/>
        <stp>##V3_BDPV12</stp>
        <stp>FR0010261388 Corp</stp>
        <stp>cpn typ</stp>
        <stp>[AutoPrice 28.xlsm]front!R362C5</stp>
        <tr r="E362" s="1"/>
      </tp>
      <tp t="s">
        <v>AT MATURITY</v>
        <stp/>
        <stp>##V3_BDPV12</stp>
        <stp>XS0594299066 Corp</stp>
        <stp>mty_typ</stp>
        <stp>[AutoPrice 28.xlsm]front!R832C6</stp>
        <tr r="F832" s="1"/>
      </tp>
      <tp t="s">
        <v>FIXED</v>
        <stp/>
        <stp>##V3_BDPV12</stp>
        <stp>XS0811555183 Corp</stp>
        <stp>cpn typ</stp>
        <stp>[AutoPrice 28.xlsm]front!R495C5</stp>
        <tr r="E495" s="1"/>
      </tp>
      <tp t="s">
        <v>CALLABLE</v>
        <stp/>
        <stp>##V3_BDPV12</stp>
        <stp>XS0926785808 Corp</stp>
        <stp>mty_typ</stp>
        <stp>[AutoPrice 28.xlsm]front!R441C6</stp>
        <tr r="F441" s="1"/>
      </tp>
      <tp t="s">
        <v>AT MATURITY</v>
        <stp/>
        <stp>##V3_BDPV12</stp>
        <stp>XS0412154378 Corp</stp>
        <stp>mty_typ</stp>
        <stp>[AutoPrice 28.xlsm]front!R930C6</stp>
        <tr r="F930" s="1"/>
      </tp>
      <tp t="s">
        <v>AT MATURITY</v>
        <stp/>
        <stp>##V3_BDPV12</stp>
        <stp>XS0451689565 Corp</stp>
        <stp>mty_typ</stp>
        <stp>[AutoPrice 28.xlsm]front!R756C6</stp>
        <tr r="F756" s="1"/>
      </tp>
      <tp t="s">
        <v>AT MATURITY</v>
        <stp/>
        <stp>##V3_BDPV12</stp>
        <stp>XS0694766279 Corp</stp>
        <stp>mty_typ</stp>
        <stp>[AutoPrice 28.xlsm]front!R426C6</stp>
        <tr r="F426" s="1"/>
      </tp>
      <tp t="s">
        <v>FIXED</v>
        <stp/>
        <stp>##V3_BDPV12</stp>
        <stp>XS0473783891 Corp</stp>
        <stp>cpn typ</stp>
        <stp>[AutoPrice 28.xlsm]front!R236C5</stp>
        <tr r="E236" s="1"/>
      </tp>
      <tp t="s">
        <v>CALLABLE</v>
        <stp/>
        <stp>##V3_BDPV12</stp>
        <stp>XS0442190855 Corp</stp>
        <stp>mty_typ</stp>
        <stp>[AutoPrice 28.xlsm]front!R152C6</stp>
        <tr r="F152" s="1"/>
      </tp>
      <tp t="s">
        <v>AT MATURITY</v>
        <stp/>
        <stp>##V3_BDPV12</stp>
        <stp>XS0935786789 Corp</stp>
        <stp>mty_typ</stp>
        <stp>[AutoPrice 28.xlsm]front!R199C6</stp>
        <tr r="F199" s="1"/>
      </tp>
      <tp t="s">
        <v>11/05/2018</v>
        <stp/>
        <stp>##V3_BDPV12</stp>
        <stp>XS0863116231 Corp</stp>
        <stp>maturity</stp>
        <stp>[AutoPrice 28.xlsm]front!R533C6</stp>
        <tr r="F533" s="1"/>
      </tp>
      <tp t="s">
        <v>14/01/2015</v>
        <stp/>
        <stp>##V3_BDPV12</stp>
        <stp>XS0578317587 Corp</stp>
        <stp>maturity</stp>
        <stp>[AutoPrice 28.xlsm]front!R828C6</stp>
        <tr r="F828" s="1"/>
      </tp>
      <tp t="s">
        <v>04/09/2020</v>
        <stp/>
        <stp>##V3_BDPV12</stp>
        <stp>XS0968316256 Corp</stp>
        <stp>maturity</stp>
        <stp>[AutoPrice 28.xlsm]front!R775C6</stp>
        <tr r="F775" s="1"/>
      </tp>
      <tp t="s">
        <v>FIXED</v>
        <stp/>
        <stp>##V3_BDPV12</stp>
        <stp>XS0478802548 Corp</stp>
        <stp>cpn typ</stp>
        <stp>[AutoPrice 28.xlsm]front!R964C5</stp>
        <tr r="E964" s="1"/>
      </tp>
      <tp t="s">
        <v>03/06/2015</v>
        <stp/>
        <stp>##V3_BDPV12</stp>
        <stp>FR0010765354 Corp</stp>
        <stp>maturity</stp>
        <stp>[AutoPrice 28.xlsm]front!R919C6</stp>
        <tr r="F919" s="1"/>
      </tp>
      <tp t="s">
        <v>27/03/2024</v>
        <stp/>
        <stp>##V3_BDPV12</stp>
        <stp>FR0011805803 Corp</stp>
        <stp>maturity</stp>
        <stp>[AutoPrice 28.xlsm]front!R118C6</stp>
        <tr r="F118" s="1"/>
      </tp>
      <tp t="s">
        <v>10/12/2016</v>
        <stp/>
        <stp>##V3_BDPV12</stp>
        <stp>BE6000480606 Corp</stp>
        <stp>maturity</stp>
        <stp>[AutoPrice 28.xlsm]front!R215C6</stp>
        <tr r="F215" s="1"/>
      </tp>
      <tp t="s">
        <v>15/04/2019</v>
        <stp/>
        <stp>##V3_BDPV12</stp>
        <stp>FR0010746008 Corp</stp>
        <stp>maturity</stp>
        <stp>[AutoPrice 28.xlsm]front!R397C6</stp>
        <tr r="F397" s="1"/>
      </tp>
      <tp t="s">
        <v>10/10/2014</v>
        <stp/>
        <stp>##V3_BDPV12</stp>
        <stp>FR0010526848 Corp</stp>
        <stp>maturity</stp>
        <stp>[AutoPrice 28.xlsm]front!R421C6</stp>
        <tr r="F421" s="1"/>
      </tp>
      <tp t="s">
        <v>23/04/2021</v>
        <stp/>
        <stp>##V3_BDPV12</stp>
        <stp>FR0011859396 Corp</stp>
        <stp>maturity</stp>
        <stp>[AutoPrice 28.xlsm]front!R398C6</stp>
        <tr r="F398" s="1"/>
      </tp>
      <tp t="s">
        <v>23/05/2023</v>
        <stp/>
        <stp>##V3_BDPV12</stp>
        <stp>BE0002199652 Corp</stp>
        <stp>maturity</stp>
        <stp>[AutoPrice 28.xlsm]front!R330C6</stp>
        <tr r="F330" s="1"/>
      </tp>
      <tp>
        <v>5.75</v>
        <stp/>
        <stp>##V3_BDPV12</stp>
        <stp>DE000A0TT2M2 Corp</stp>
        <stp>cpn</stp>
        <stp>[AutoPrice 28.xlsm]front!R611C5</stp>
        <tr r="E611" s="1"/>
      </tp>
    </main>
    <main first="connect.rtdsub">
      <tp t="s">
        <v>IBESM 2 7/8 11 N</v>
        <stp/>
        <stp>EBOND_LDN|18098664</stp>
        <stp>DSPLY_NAME</stp>
        <stp>RMDS</stp>
        <stp/>
        <stp/>
        <tr r="AQ1196" s="1"/>
      </tp>
      <tp t="s">
        <v>F 1 7/8 18 Apr 2</v>
        <stp/>
        <stp>EBOND_LDN|21099724</stp>
        <stp>DSPLY_NAME</stp>
        <stp>RMDS</stp>
        <stp/>
        <stp/>
        <tr r="AQ804" s="1"/>
      </tp>
    </main>
    <main first="bloomberg.rtd">
      <tp t="s">
        <v>07:01:46</v>
        <stp/>
        <stp>##V3_BDPV12</stp>
        <stp>BE6265140077 @bgn Corp</stp>
        <stp>LAST_UPDATE</stp>
        <stp>[AutoPrice 28.xlsm]front!R373C15</stp>
        <tr r="O373" s="1"/>
      </tp>
      <tp t="s">
        <v>07:01:28</v>
        <stp/>
        <stp>##V3_BDPV12</stp>
        <stp>BE0934985020 @bgn Corp</stp>
        <stp>LAST_UPDATE</stp>
        <stp>[AutoPrice 28.xlsm]front!R371C15</stp>
        <tr r="O371" s="1"/>
      </tp>
      <tp t="s">
        <v>07:01:24</v>
        <stp/>
        <stp>##V3_BDPV12</stp>
        <stp>BE0002466416 @bgn Corp</stp>
        <stp>LAST_UPDATE</stp>
        <stp>[AutoPrice 28.xlsm]front!R260C15</stp>
        <tr r="O260" s="1"/>
      </tp>
    </main>
    <main first="connect.rtdsub">
      <tp t="s">
        <v>PLD 3 02 Jun 202</v>
        <stp/>
        <stp>EBOND_LDN|21252428</stp>
        <stp>DSPLY_NAME</stp>
        <stp>RMDS</stp>
        <stp/>
        <stp/>
        <tr r="AQ554" s="1"/>
      </tp>
      <tp t="s">
        <v xml:space="preserve">PEUGOT 4 3/8 04 </v>
        <stp/>
        <stp>EBOND_LDN|10340709</stp>
        <stp>DSPLY_NAME</stp>
        <stp>RMDS</stp>
        <stp/>
        <stp/>
        <tr r="AQ834" s="1"/>
      </tp>
    </main>
    <main first="bloomberg.rtd">
      <tp>
        <v>106.492</v>
        <stp/>
        <stp>##V3_BDPV12</stp>
        <stp>DE000A1TM5X8 @CBKG Corp</stp>
        <stp>ask</stp>
        <stp>[AutoPrice 28.xlsm]front!R1102C13</stp>
        <tr r="M1102" s="1"/>
      </tp>
    </main>
    <main first="connect.rtdsub">
      <tp t="s">
        <v>SGOFP 3 5/8 15 J</v>
        <stp/>
        <stp>EBOND_LDN|14343419</stp>
        <stp>DSPLY_NAME</stp>
        <stp>RMDS</stp>
        <stp/>
        <stp/>
        <tr r="AQ1117" s="1"/>
      </tp>
      <tp t="s">
        <v xml:space="preserve">HEIANA 3 1/2 19 </v>
        <stp/>
        <stp>EBOND_LDN|13593764</stp>
        <stp>DSPLY_NAME</stp>
        <stp>RMDS</stp>
        <stp/>
        <stp/>
        <tr r="AQ494" s="1"/>
      </tp>
      <tp t="s">
        <v>EDF 5 3/8 29 Jan</v>
        <stp/>
        <stp>EBOND_LDN|16693264</stp>
        <stp>DSPLY_NAME</stp>
        <stp>RMDS</stp>
        <stp/>
        <stp/>
        <tr r="AQ1236" s="1"/>
      </tp>
      <tp t="s">
        <v>NEXFP 4 1/4 19 M</v>
        <stp/>
        <stp>EBOND_LDN|16342859</stp>
        <stp>DSPLY_NAME</stp>
        <stp>RMDS</stp>
        <stp/>
        <stp/>
        <tr r="AQ297" s="1"/>
      </tp>
      <tp t="s">
        <v>IBESM 3 1/2 01 F</v>
        <stp/>
        <stp>EBOND_LDN|16682295</stp>
        <stp>DSPLY_NAME</stp>
        <stp>RMDS</stp>
        <stp/>
        <stp/>
        <tr r="AQ1197" s="1"/>
      </tp>
    </main>
    <main first="bloomberg.rtd">
      <tp>
        <v>100.05</v>
        <stp/>
        <stp>##V3_BDPV12</stp>
        <stp>DE000A0Z12Y2 @CBKG Corp</stp>
        <stp>ask</stp>
        <stp>[AutoPrice 28.xlsm]front!R1018C13</stp>
        <tr r="M1018" s="1"/>
      </tp>
    </main>
    <main first="connect.rtdsub">
      <tp t="s">
        <v>GSZFP 4 3/4 29 J</v>
        <stp/>
        <stp>EBOND_LDN|18485775</stp>
        <stp>DSPLY_NAME</stp>
        <stp>RMDS</stp>
        <stp/>
        <stp/>
        <tr r="AQ1242" s="1"/>
      </tp>
      <tp t="s">
        <v xml:space="preserve">VW 2 5/8 15 Jan </v>
        <stp/>
        <stp>EBOND_LDN|21056168</stp>
        <stp>DSPLY_NAME</stp>
        <stp>RMDS</stp>
        <stp/>
        <stp/>
        <tr r="AQ904" s="1"/>
      </tp>
      <tp t="s">
        <v xml:space="preserve">ENELIM 4 5/8 24 </v>
        <stp/>
        <stp>EBOND_LDN|12055738</stp>
        <stp>DSPLY_NAME</stp>
        <stp>RMDS</stp>
        <stp/>
        <stp/>
        <tr r="AQ1143" s="1"/>
      </tp>
      <tp t="s">
        <v>SAPGR 2 1/8 13 N</v>
        <stp/>
        <stp>EBOND_LDN|15985365</stp>
        <stp>DSPLY_NAME</stp>
        <stp>RMDS</stp>
        <stp/>
        <stp/>
        <tr r="AQ663" s="1"/>
      </tp>
      <tp t="s">
        <v>HOTGR 5 1/2 23 M</v>
        <stp/>
        <stp>EBOND_LDN|13684925</stp>
        <stp>DSPLY_NAME</stp>
        <stp>RMDS</stp>
        <stp/>
        <stp/>
        <tr r="AQ1100" s="1"/>
      </tp>
      <tp t="s">
        <v xml:space="preserve">VW 2 1/8 04 Apr </v>
        <stp/>
        <stp>EBOND_LDN|21157308</stp>
        <stp>DSPLY_NAME</stp>
        <stp>RMDS</stp>
        <stp/>
        <stp/>
        <tr r="AQ902" s="1"/>
      </tp>
      <tp t="s">
        <v>CPGLN 3 1/8 13 F</v>
        <stp/>
        <stp>EBOND_LDN|12944029</stp>
        <stp>DSPLY_NAME</stp>
        <stp>RMDS</stp>
        <stp/>
        <stp/>
        <tr r="AQ452" s="1"/>
      </tp>
      <tp t="s">
        <v xml:space="preserve">SCMNVX 1 7/8 08 </v>
        <stp/>
        <stp>EBOND_LDN|21157298</stp>
        <stp>DSPLY_NAME</stp>
        <stp>RMDS</stp>
        <stp/>
        <stp/>
        <tr r="AQ665" s="1"/>
      </tp>
      <tp t="s">
        <v>#N/A</v>
        <stp/>
        <stp>EBOND_LDN|17954328</stp>
        <stp>DSPLY_NAME</stp>
        <stp>RMDS</stp>
        <stp/>
        <stp/>
        <tr r="AQ129" s="1"/>
      </tp>
      <tp t="s">
        <v>CEIFP 4 5/8 05 O</v>
        <stp/>
        <stp>EBOND_LDN|11897994</stp>
        <stp>DSPLY_NAME</stp>
        <stp>RMDS</stp>
        <stp/>
        <stp/>
        <tr r="AQ229" s="1"/>
      </tp>
      <tp t="s">
        <v>LUXIM 2 5/8 10 F</v>
        <stp/>
        <stp>EBOND_LDN|21084725</stp>
        <stp>DSPLY_NAME</stp>
        <stp>RMDS</stp>
        <stp/>
        <stp/>
        <tr r="AQ517" s="1"/>
      </tp>
      <tp t="s">
        <v xml:space="preserve">CARGIL 1 7/8 04 </v>
        <stp/>
        <stp>EBOND_LDN|15256458</stp>
        <stp>DSPLY_NAME</stp>
        <stp>RMDS</stp>
        <stp/>
        <stp/>
        <tr r="AQ431" s="1"/>
      </tp>
      <tp t="s">
        <v>AALLN 3 1/2 28 M</v>
        <stp/>
        <stp>EBOND_LDN|13696674</stp>
        <stp>DSPLY_NAME</stp>
        <stp>RMDS</stp>
        <stp/>
        <stp/>
        <tr r="AQ916" s="1"/>
      </tp>
      <tp t="s">
        <v>MSFT 2 1/8 06 De</v>
        <stp/>
        <stp>EBOND_LDN|20295574</stp>
        <stp>DSPLY_NAME</stp>
        <stp>RMDS</stp>
        <stp/>
        <stp/>
        <tr r="AQ641" s="1"/>
      </tp>
      <tp t="s">
        <v>MSFT 3 1/8 06 De</v>
        <stp/>
        <stp>EBOND_LDN|20295564</stp>
        <stp>DSPLY_NAME</stp>
        <stp>RMDS</stp>
        <stp/>
        <stp/>
        <tr r="AQ642" s="1"/>
      </tp>
    </main>
    <main first="bloomberg.rtd">
      <tp t="s">
        <v>07:01:33</v>
        <stp/>
        <stp>##V3_BDPV12</stp>
        <stp>DE000A1R0TN7 @bgn Corp</stp>
        <stp>LAST_UPDATE</stp>
        <stp>[AutoPrice 28.xlsm]front!R791C15</stp>
        <tr r="O791" s="1"/>
      </tp>
      <tp t="s">
        <v>07:01:30</v>
        <stp/>
        <stp>##V3_BDPV12</stp>
        <stp>DE000A1R0U31 @bgn Corp</stp>
        <stp>LAST_UPDATE</stp>
        <stp>[AutoPrice 28.xlsm]front!R661C15</stp>
        <tr r="O661" s="1"/>
      </tp>
      <tp t="s">
        <v>07:01:28</v>
        <stp/>
        <stp>##V3_BDPV12</stp>
        <stp>DE000A1R0U23 @bgn Corp</stp>
        <stp>LAST_UPDATE</stp>
        <stp>[AutoPrice 28.xlsm]front!R663C15</stp>
        <tr r="O663" s="1"/>
      </tp>
      <tp t="s">
        <v>07:01:26</v>
        <stp/>
        <stp>##V3_BDPV12</stp>
        <stp>FR0010913780 @bgn Corp</stp>
        <stp>LAST_UPDATE</stp>
        <stp>[AutoPrice 28.xlsm]front!R327C15</stp>
        <tr r="O327" s="1"/>
      </tp>
      <tp t="s">
        <v>ALVGR</v>
        <stp/>
        <stp>##V3_BDPV12</stp>
        <stp>DE000A1AKHB8 Corp</stp>
        <stp>ticker</stp>
        <stp>[AutoPrice 28.xlsm]front!R52C4</stp>
        <tr r="D52" s="1"/>
      </tp>
      <tp t="s">
        <v>07:01:48</v>
        <stp/>
        <stp>##V3_BDPV12</stp>
        <stp>DE000A1R0XG3 @bgn Corp</stp>
        <stp>LAST_UPDATE</stp>
        <stp>[AutoPrice 28.xlsm]front!R935C15</stp>
        <tr r="O935" s="1"/>
      </tp>
      <tp t="s">
        <v>07:01:26</v>
        <stp/>
        <stp>##V3_BDPV12</stp>
        <stp>FR0010893396 @bgn Corp</stp>
        <stp>LAST_UPDATE</stp>
        <stp>[AutoPrice 28.xlsm]front!R446C15</stp>
        <tr r="O446" s="1"/>
      </tp>
      <tp t="s">
        <v>07:01:17</v>
        <stp/>
        <stp>##V3_BDPV12</stp>
        <stp>FR0011033281 @bgn Corp</stp>
        <stp>LAST_UPDATE</stp>
        <stp>[AutoPrice 28.xlsm]front!R524C15</stp>
        <tr r="O524" s="1"/>
      </tp>
      <tp t="s">
        <v>07:01:26</v>
        <stp/>
        <stp>##V3_BDPV12</stp>
        <stp>FR0011513340 @bgn Corp</stp>
        <stp>LAST_UPDATE</stp>
        <stp>[AutoPrice 28.xlsm]front!R416C15</stp>
        <tr r="O416" s="1"/>
      </tp>
      <tp t="s">
        <v>07:01:26</v>
        <stp/>
        <stp>##V3_BDPV12</stp>
        <stp>FR0011033232 @bgn Corp</stp>
        <stp>LAST_UPDATE</stp>
        <stp>[AutoPrice 28.xlsm]front!R525C15</stp>
        <tr r="O525" s="1"/>
      </tp>
      <tp t="s">
        <v>07:01:35</v>
        <stp/>
        <stp>##V3_BDPV12</stp>
        <stp>FR0000472334 @bgn Corp</stp>
        <stp>LAST_UPDATE</stp>
        <stp>[AutoPrice 28.xlsm]front!R285C15</stp>
        <tr r="O285" s="1"/>
      </tp>
      <tp t="s">
        <v>07:01:41</v>
        <stp/>
        <stp>##V3_BDPV12</stp>
        <stp>FR0010033381 @bgn Corp</stp>
        <stp>LAST_UPDATE</stp>
        <stp>[AutoPrice 28.xlsm]front!R370C15</stp>
        <tr r="O370" s="1"/>
      </tp>
      <tp t="s">
        <v>07:01:29</v>
        <stp/>
        <stp>##V3_BDPV12</stp>
        <stp>FR0011693001 @bgn Corp</stp>
        <stp>LAST_UPDATE</stp>
        <stp>[AutoPrice 28.xlsm]front!R391C15</stp>
        <tr r="O391" s="1"/>
      </tp>
      <tp t="s">
        <v>07:01:06</v>
        <stp/>
        <stp>##V3_BDPV12</stp>
        <stp>FR0010773697 @bgn Corp</stp>
        <stp>LAST_UPDATE</stp>
        <stp>[AutoPrice 28.xlsm]front!R443C15</stp>
        <tr r="O443" s="1"/>
      </tp>
      <tp t="s">
        <v>07:01:40</v>
        <stp/>
        <stp>##V3_BDPV12</stp>
        <stp>FR0011233451 @bgn Corp</stp>
        <stp>LAST_UPDATE</stp>
        <stp>[AutoPrice 28.xlsm]front!R837C15</stp>
        <tr r="O837" s="1"/>
      </tp>
      <tp>
        <v>4.125</v>
        <stp/>
        <stp>##V3_BDPV12</stp>
        <stp>XS1062900912 Corp</stp>
        <stp>cpn</stp>
        <stp>[AutoPrice 28.xlsm]front!R94C5</stp>
        <tr r="E94" s="1"/>
      </tp>
      <tp>
        <v>110.13</v>
        <stp/>
        <stp>##V3_BDPV12</stp>
        <stp>DE000A1MA9X1 @CBKG Corp</stp>
        <stp>ask</stp>
        <stp>[AutoPrice 28.xlsm]front!R1100C13</stp>
        <tr r="M1100" s="1"/>
      </tp>
      <tp t="s">
        <v>ALVGR</v>
        <stp/>
        <stp>##V3_BDPV12</stp>
        <stp>DE000A1GNAH1 Corp</stp>
        <stp>ticker</stp>
        <stp>[AutoPrice 28.xlsm]front!R87C4</stp>
        <tr r="D87" s="1"/>
      </tp>
      <tp>
        <v>99.938999999999993</v>
        <stp/>
        <stp>##V3_BDPV12</stp>
        <stp>AT0000A0DRQ4 @CBKG Corp</stp>
        <stp>bid</stp>
        <stp>[AutoPrice 28.xlsm]front!R188C12</stp>
        <tr r="L188" s="1"/>
      </tp>
      <tp t="s">
        <v>07:01:36</v>
        <stp/>
        <stp>##V3_BDPV12</stp>
        <stp>FR0011033851 @bgn Corp</stp>
        <stp>LAST_UPDATE</stp>
        <stp>[AutoPrice 28.xlsm]front!R114C15</stp>
        <tr r="O114" s="1"/>
      </tp>
      <tp t="s">
        <v>22/02/2016</v>
        <stp/>
        <stp>##V3_BDPV12</stp>
        <stp>XS0245166367 Corp</stp>
        <stp>maturity</stp>
        <stp>[AutoPrice 28.xlsm]front!R17C6</stp>
        <tr r="F17" s="1"/>
      </tp>
      <tp t="s">
        <v>16/01/2018</v>
        <stp/>
        <stp>##V3_BDPV12</stp>
        <stp>XS0340180149 Corp</stp>
        <stp>maturity</stp>
        <stp>[AutoPrice 28.xlsm]front!R25C6</stp>
        <tr r="F25" s="1"/>
      </tp>
      <tp>
        <v>108.72799999999999</v>
        <stp/>
        <stp>##V3_BDPV12</stp>
        <stp>DE000A1C92S3 @CBKG Corp</stp>
        <stp>bid</stp>
        <stp>[AutoPrice 28.xlsm]front!R532C12</stp>
        <tr r="L532" s="1"/>
      </tp>
      <tp t="s">
        <v>07:01:33</v>
        <stp/>
        <stp>##V3_BDPV12</stp>
        <stp>DE000A1R04X6 @bgn Corp</stp>
        <stp>LAST_UPDATE</stp>
        <stp>[AutoPrice 28.xlsm]front!R794C15</stp>
        <tr r="O794" s="1"/>
      </tp>
    </main>
    <main first="connect.rtdsub">
      <tp t="s">
        <v>8345006=EXT</v>
        <stp/>
        <stp>DDS_BONDS|8345006=EXT</stp>
        <stp>3</stp>
        <stp>RMDS</stp>
        <stp/>
        <stp/>
        <tr r="AI386" s="1"/>
      </tp>
      <tp t="s">
        <v>5075935=EXT</v>
        <stp/>
        <stp>DDS_BONDS|5075935=EXT</stp>
        <stp>3</stp>
        <stp>RMDS</stp>
        <stp/>
        <stp/>
        <tr r="AI1247" s="1"/>
      </tp>
    </main>
    <main first="bloomberg.rtd">
      <tp>
        <v>104.38800000000001</v>
        <stp/>
        <stp>##V3_BDPV12</stp>
        <stp>DE000A0TT2M2 @CBKG Corp</stp>
        <stp>bid</stp>
        <stp>[AutoPrice 28.xlsm]front!R611C12</stp>
        <tr r="L611" s="1"/>
      </tp>
    </main>
    <main first="connect.rtdsub">
      <tp t="s">
        <v>8374004=EXT</v>
        <stp/>
        <stp>DDS_BONDS|8374004=EXT</stp>
        <stp>3</stp>
        <stp>RMDS</stp>
        <stp/>
        <stp/>
        <tr r="AI256" s="1"/>
      </tp>
    </main>
    <main first="bloomberg.rtd">
      <tp t="s">
        <v>07:01:35</v>
        <stp/>
        <stp>##V3_BDPV12</stp>
        <stp>DE000A0T06N0 @bgn Corp</stp>
        <stp>LAST_UPDATE</stp>
        <stp>[AutoPrice 28.xlsm]front!R783C15</stp>
        <tr r="O783" s="1"/>
      </tp>
    </main>
    <main first="connect.rtdsub">
      <tp t="s">
        <v>2384408=EXT</v>
        <stp/>
        <stp>DDS_BONDS|2384408=EXT</stp>
        <stp>3</stp>
        <stp>RMDS</stp>
        <stp/>
        <stp/>
        <tr r="AI353" s="1"/>
      </tp>
      <tp t="s">
        <v>8035033=EXT</v>
        <stp/>
        <stp>DDS_BONDS|8035033=EXT</stp>
        <stp>3</stp>
        <stp>RMDS</stp>
        <stp/>
        <stp/>
        <tr r="AI350" s="1"/>
      </tp>
      <tp t="s">
        <v>5457075=EXT</v>
        <stp/>
        <stp>DDS_BONDS|5457075=EXT</stp>
        <stp>3</stp>
        <stp>RMDS</stp>
        <stp/>
        <stp/>
        <tr r="AI631" s="1"/>
      </tp>
      <tp t="s">
        <v>8297219=EXT</v>
        <stp/>
        <stp>DDS_BONDS|8297219=EXT</stp>
        <stp>3</stp>
        <stp>RMDS</stp>
        <stp/>
        <stp/>
        <tr r="AI188" s="1"/>
      </tp>
      <tp t="s">
        <v>9077637=EXT</v>
        <stp/>
        <stp>DDS_BONDS|9077637=EXT</stp>
        <stp>3</stp>
        <stp>RMDS</stp>
        <stp/>
        <stp/>
        <tr r="AI169" s="1"/>
      </tp>
      <tp t="s">
        <v>2103320=EXT</v>
        <stp/>
        <stp>DDS_BONDS|2103320=EXT</stp>
        <stp>3</stp>
        <stp>RMDS</stp>
        <stp/>
        <stp/>
        <tr r="AI86" s="1"/>
      </tp>
    </main>
    <main first="bloomberg.rtd">
      <tp t="s">
        <v>07:01:51</v>
        <stp/>
        <stp>##V3_BDPV12</stp>
        <stp>DE000A1R0683 @bgn Corp</stp>
        <stp>LAST_UPDATE</stp>
        <stp>[AutoPrice 28.xlsm]front!R784C15</stp>
        <tr r="O784" s="1"/>
      </tp>
      <tp t="s">
        <v>07:01:28</v>
        <stp/>
        <stp>##V3_BDPV12</stp>
        <stp>DE000A1R0691 @bgn Corp</stp>
        <stp>LAST_UPDATE</stp>
        <stp>[AutoPrice 28.xlsm]front!R796C15</stp>
        <tr r="O796" s="1"/>
      </tp>
    </main>
    <main first="connect.rtdsub">
      <tp t="s">
        <v>2453674=EXT</v>
        <stp/>
        <stp>DDS_BONDS|2453674=EXT</stp>
        <stp>3</stp>
        <stp>RMDS</stp>
        <stp/>
        <stp/>
        <tr r="AI979" s="1"/>
      </tp>
    </main>
    <main first="bloomberg.rtd">
      <tp t="s">
        <v>07:00:40</v>
        <stp/>
        <stp>##V3_BDPV12</stp>
        <stp>DE000A1R02E0 @bgn Corp</stp>
        <stp>LAST_UPDATE</stp>
        <stp>[AutoPrice 28.xlsm]front!R489C15</stp>
        <tr r="O489" s="1"/>
      </tp>
    </main>
    <main first="connect.rtdsub">
      <tp t="s">
        <v>9258112=EXT</v>
        <stp/>
        <stp>DDS_BONDS|9258112=EXT</stp>
        <stp>3</stp>
        <stp>RMDS</stp>
        <stp/>
        <stp/>
        <tr r="AI1161" s="1"/>
      </tp>
      <tp t="s">
        <v>9019536=EXT</v>
        <stp/>
        <stp>DDS_BONDS|9019536=EXT</stp>
        <stp>3</stp>
        <stp>RMDS</stp>
        <stp/>
        <stp/>
        <tr r="AI509" s="1"/>
      </tp>
      <tp t="s">
        <v>9075030=EXT</v>
        <stp/>
        <stp>DDS_BONDS|9075030=EXT</stp>
        <stp>3</stp>
        <stp>RMDS</stp>
        <stp/>
        <stp/>
        <tr r="AI374" s="1"/>
      </tp>
      <tp t="s">
        <v>6309604=EXT</v>
        <stp/>
        <stp>DDS_BONDS|6309604=EXT</stp>
        <stp>3</stp>
        <stp>RMDS</stp>
        <stp/>
        <stp/>
        <tr r="AI130" s="1"/>
      </tp>
      <tp t="s">
        <v>2245810=EXT</v>
        <stp/>
        <stp>DDS_BONDS|2245810=EXT</stp>
        <stp>3</stp>
        <stp>RMDS</stp>
        <stp/>
        <stp/>
        <tr r="AI320" s="1"/>
      </tp>
      <tp t="s">
        <v>4365902=EXT</v>
        <stp/>
        <stp>DDS_BONDS|4365902=EXT</stp>
        <stp>3</stp>
        <stp>RMDS</stp>
        <stp/>
        <stp/>
        <tr r="AI646" s="1"/>
      </tp>
      <tp t="s">
        <v>2120126=EXT</v>
        <stp/>
        <stp>DDS_BONDS|2120126=EXT</stp>
        <stp>3</stp>
        <stp>RMDS</stp>
        <stp/>
        <stp/>
        <tr r="AI658" s="1"/>
      </tp>
      <tp t="s">
        <v>2231517=EXT</v>
        <stp/>
        <stp>DDS_BONDS|2231517=EXT</stp>
        <stp>3</stp>
        <stp>RMDS</stp>
        <stp/>
        <stp/>
        <tr r="AI355" s="1"/>
      </tp>
      <tp t="s">
        <v>6473173=EXT</v>
        <stp/>
        <stp>DDS_BONDS|6473173=EXT</stp>
        <stp>3</stp>
        <stp>RMDS</stp>
        <stp/>
        <stp/>
        <tr r="AI421" s="1"/>
      </tp>
      <tp t="s">
        <v>5269813=EXT</v>
        <stp/>
        <stp>DDS_BONDS|5269813=EXT</stp>
        <stp>3</stp>
        <stp>RMDS</stp>
        <stp/>
        <stp/>
        <tr r="AI598" s="1"/>
      </tp>
      <tp t="s">
        <v>3734046=EXT</v>
        <stp/>
        <stp>DDS_BONDS|3734046=EXT</stp>
        <stp>3</stp>
        <stp>RMDS</stp>
        <stp/>
        <stp/>
        <tr r="AI727" s="1"/>
      </tp>
      <tp t="s">
        <v>8623859=EXT</v>
        <stp/>
        <stp>DDS_BONDS|8623859=EXT</stp>
        <stp>3</stp>
        <stp>RMDS</stp>
        <stp/>
        <stp/>
        <tr r="AI694" s="1"/>
      </tp>
      <tp t="s">
        <v>6533368=EXT</v>
        <stp/>
        <stp>DDS_BONDS|6533368=EXT</stp>
        <stp>3</stp>
        <stp>RMDS</stp>
        <stp/>
        <stp/>
        <tr r="AI186" s="1"/>
      </tp>
    </main>
    <main first="bloomberg.rtd">
      <tp>
        <v>104.73399999999999</v>
        <stp/>
        <stp>##V3_BDPV12</stp>
        <stp>DE000A1R02E0 @CBKG Corp</stp>
        <stp>bid</stp>
        <stp>[AutoPrice 28.xlsm]front!R489C12</stp>
        <tr r="L489" s="1"/>
      </tp>
    </main>
    <main first="connect.rtdsub">
      <tp t="s">
        <v>6490171=EXT</v>
        <stp/>
        <stp>DDS_BONDS|6490171=EXT</stp>
        <stp>3</stp>
        <stp>RMDS</stp>
        <stp/>
        <stp/>
        <tr r="AI968" s="1"/>
      </tp>
      <tp t="s">
        <v>2003038=EXT</v>
        <stp/>
        <stp>DDS_BONDS|2003038=EXT</stp>
        <stp>3</stp>
        <stp>RMDS</stp>
        <stp/>
        <stp/>
        <tr r="AI13" s="1"/>
      </tp>
      <tp t="s">
        <v>6197220=EXT</v>
        <stp/>
        <stp>DDS_BONDS|6197220=EXT</stp>
        <stp>3</stp>
        <stp>RMDS</stp>
        <stp/>
        <stp/>
        <tr r="AI1145" s="1"/>
      </tp>
      <tp t="s">
        <v>7111828=EXT</v>
        <stp/>
        <stp>DDS_BONDS|7111828=EXT</stp>
        <stp>3</stp>
        <stp>RMDS</stp>
        <stp/>
        <stp/>
        <tr r="AI422" s="1"/>
      </tp>
    </main>
    <main first="bloomberg.rtd">
      <tp t="s">
        <v>07:01:36</v>
        <stp/>
        <stp>##V3_BDPV12</stp>
        <stp>DE000A1R07P5 @bgn Corp</stp>
        <stp>LAST_UPDATE</stp>
        <stp>[AutoPrice 28.xlsm]front!R996C15</stp>
        <tr r="O996" s="1"/>
      </tp>
    </main>
    <main first="connect.rtdsub">
      <tp t="s">
        <v>6171328=EXT</v>
        <stp/>
        <stp>DDS_BONDS|6171328=EXT</stp>
        <stp>3</stp>
        <stp>RMDS</stp>
        <stp/>
        <stp/>
        <tr r="AI816" s="1"/>
      </tp>
      <tp t="s">
        <v>9281017=EXT</v>
        <stp/>
        <stp>DDS_BONDS|9281017=EXT</stp>
        <stp>3</stp>
        <stp>RMDS</stp>
        <stp/>
        <stp/>
        <tr r="AI471" s="1"/>
      </tp>
      <tp t="s">
        <v>4044938=EXT</v>
        <stp/>
        <stp>DDS_BONDS|4044938=EXT</stp>
        <stp>3</stp>
        <stp>RMDS</stp>
        <stp/>
        <stp/>
        <tr r="AI848" s="1"/>
      </tp>
      <tp t="s">
        <v>9491175=EXT</v>
        <stp/>
        <stp>DDS_BONDS|9491175=EXT</stp>
        <stp>3</stp>
        <stp>RMDS</stp>
        <stp/>
        <stp/>
        <tr r="AI1061" s="1"/>
      </tp>
      <tp t="s">
        <v>2187825=EXT</v>
        <stp/>
        <stp>DDS_BONDS|2187825=EXT</stp>
        <stp>3</stp>
        <stp>RMDS</stp>
        <stp/>
        <stp/>
        <tr r="AI615" s="1"/>
      </tp>
    </main>
    <main first="bloomberg.rtd">
      <tp t="s">
        <v>AT MATURITY</v>
        <stp/>
        <stp>##V3_BDPV12</stp>
        <stp>US89153VAG41 Corp</stp>
        <stp>mty_typ</stp>
        <stp>[AutoPrice 28.xlsm]front!R349C6</stp>
        <tr r="F349" s="1"/>
      </tp>
      <tp t="s">
        <v>AT MATURITY</v>
        <stp/>
        <stp>##V3_BDPV12</stp>
        <stp>DE000A0DLU51 Corp</stp>
        <stp>mty_typ</stp>
        <stp>[AutoPrice 28.xlsm]front!R273C6</stp>
        <tr r="F273" s="1"/>
      </tp>
      <tp t="s">
        <v>12/08/2020</v>
        <stp/>
        <stp>##V3_BDPV12</stp>
        <stp>US928670AB40 Corp</stp>
        <stp>maturity</stp>
        <stp>[AutoPrice 28.xlsm]front!R899C6</stp>
        <tr r="F899" s="1"/>
      </tp>
      <tp t="s">
        <v>CALLABLE</v>
        <stp/>
        <stp>##V3_BDPV12</stp>
        <stp>DE000A11QFA7 Corp</stp>
        <stp>mty_typ</stp>
        <stp>[AutoPrice 28.xlsm]front!R659C6</stp>
        <tr r="F659" s="1"/>
      </tp>
      <tp>
        <v>102.004</v>
        <stp/>
        <stp>##V3_BDPV12</stp>
        <stp>DE000A1R07P5 @bgn Corp</stp>
        <stp>LAST_PRICE</stp>
        <stp>[AutoPrice 28.xlsm]front!R996C16</stp>
        <tr r="P996" s="1"/>
      </tp>
      <tp>
        <v>118.663</v>
        <stp/>
        <stp>##V3_BDPV12</stp>
        <stp>DE000A0T7J03 @bgn Corp</stp>
        <stp>LAST_PRICE</stp>
        <stp>[AutoPrice 28.xlsm]front!R460C16</stp>
        <tr r="P460" s="1"/>
      </tp>
      <tp t="s">
        <v>DAIGR</v>
        <stp/>
        <stp>##V3_BDPV12</stp>
        <stp>DE000A1TNK86 Corp</stp>
        <stp>ticker</stp>
        <stp>[AutoPrice 28.xlsm]front!R792C4</stp>
        <tr r="D792" s="1"/>
      </tp>
      <tp t="s">
        <v>DAIGR</v>
        <stp/>
        <stp>##V3_BDPV12</stp>
        <stp>DE000A1TNJ97 Corp</stp>
        <stp>ticker</stp>
        <stp>[AutoPrice 28.xlsm]front!R793C4</stp>
        <tr r="D793" s="1"/>
      </tp>
      <tp>
        <v>1</v>
        <stp/>
        <stp>##V3_BDPV12</stp>
        <stp>DE000A1R0U31 Corp</stp>
        <stp>cpn</stp>
        <stp>[AutoPrice 28.xlsm]front!R661C5</stp>
        <tr r="E661" s="1"/>
      </tp>
      <tp>
        <v>104.82899999999999</v>
        <stp/>
        <stp>##V3_BDPV12</stp>
        <stp>XS0875796541 @CBKG Corp</stp>
        <stp>ask</stp>
        <stp>[AutoPrice 28.xlsm]front!R619C13</stp>
        <tr r="M619" s="1"/>
      </tp>
      <tp>
        <v>104.467</v>
        <stp/>
        <stp>##V3_BDPV12</stp>
        <stp>FR0011693001 @CBKG Corp</stp>
        <stp>ask</stp>
        <stp>[AutoPrice 28.xlsm]front!R391C13</stp>
        <tr r="M391" s="1"/>
      </tp>
      <tp>
        <v>103.503</v>
        <stp/>
        <stp>##V3_BDPV12</stp>
        <stp>XS1061714165 @CBKG Corp</stp>
        <stp>ask</stp>
        <stp>[AutoPrice 28.xlsm]front!R545C13</stp>
        <tr r="M545" s="1"/>
      </tp>
      <tp>
        <v>116.857</v>
        <stp/>
        <stp>##V3_BDPV12</stp>
        <stp>XS0173501379 @CBKG Corp</stp>
        <stp>ask</stp>
        <stp>[AutoPrice 28.xlsm]front!R772C13</stp>
        <tr r="M772" s="1"/>
      </tp>
      <tp>
        <v>111.52</v>
        <stp/>
        <stp>##V3_BDPV12</stp>
        <stp>XS0301010145 @CBKG Corp</stp>
        <stp>ask</stp>
        <stp>[AutoPrice 28.xlsm]front!R197C13</stp>
        <tr r="M197" s="1"/>
      </tp>
      <tp>
        <v>118.086</v>
        <stp/>
        <stp>##V3_BDPV12</stp>
        <stp>XS0497186758 @CBKG Corp</stp>
        <stp>ask</stp>
        <stp>[AutoPrice 28.xlsm]front!R193C13</stp>
        <tr r="M193" s="1"/>
      </tp>
      <tp>
        <v>103.40600000000001</v>
        <stp/>
        <stp>##V3_BDPV12</stp>
        <stp>FR0011560069 @CBKG Corp</stp>
        <stp>ask</stp>
        <stp>[AutoPrice 28.xlsm]front!R649C13</stp>
        <tr r="M649" s="1"/>
      </tp>
      <tp>
        <v>105.229</v>
        <stp/>
        <stp>##V3_BDPV12</stp>
        <stp>XS0985874543 @CBKG Corp</stp>
        <stp>ask</stp>
        <stp>[AutoPrice 28.xlsm]front!R973C13</stp>
        <tr r="M973" s="1"/>
      </tp>
      <tp t="s">
        <v>11/06/2014</v>
        <stp/>
        <stp>##V3_BDPV12</stp>
        <stp>XS0604640499 @cbbt Corp</stp>
        <stp>LAST_UPDATE</stp>
        <stp>[AutoPrice 28.xlsm]front!R778C15</stp>
        <tr r="O778" s="1"/>
      </tp>
      <tp>
        <v>104.797</v>
        <stp/>
        <stp>##V3_BDPV12</stp>
        <stp>XS0751937185 @CBKG Corp</stp>
        <stp>ask</stp>
        <stp>[AutoPrice 28.xlsm]front!R577C13</stp>
        <tr r="M577" s="1"/>
      </tp>
      <tp>
        <v>114.119</v>
        <stp/>
        <stp>##V3_BDPV12</stp>
        <stp>XS0563306314 @CBKG Corp</stp>
        <stp>ask</stp>
        <stp>[AutoPrice 28.xlsm]front!R653C13</stp>
        <tr r="M653" s="1"/>
      </tp>
      <tp>
        <v>107.818</v>
        <stp/>
        <stp>##V3_BDPV12</stp>
        <stp>FR0011560077 @CBKG Corp</stp>
        <stp>ask</stp>
        <stp>[AutoPrice 28.xlsm]front!R657C13</stp>
        <tr r="M657" s="1"/>
      </tp>
      <tp>
        <v>105.64</v>
        <stp/>
        <stp>##V3_BDPV12</stp>
        <stp>XS0862952297 @CBKG Corp</stp>
        <stp>ask</stp>
        <stp>[AutoPrice 28.xlsm]front!R483C13</stp>
        <tr r="M483" s="1"/>
      </tp>
      <tp>
        <v>104.90300000000001</v>
        <stp/>
        <stp>##V3_BDPV12</stp>
        <stp>XS0557635777 @CBKG Corp</stp>
        <stp>ask</stp>
        <stp>[AutoPrice 28.xlsm]front!R515C13</stp>
        <tr r="M515" s="1"/>
      </tp>
      <tp>
        <v>107.89100000000001</v>
        <stp/>
        <stp>##V3_BDPV12</stp>
        <stp>XS0847087714 @CBKG Corp</stp>
        <stp>ask</stp>
        <stp>[AutoPrice 28.xlsm]front!R542C13</stp>
        <tr r="M542" s="1"/>
      </tp>
      <tp>
        <v>106.41800000000001</v>
        <stp/>
        <stp>##V3_BDPV12</stp>
        <stp>XS0969368934 @CBKG Corp</stp>
        <stp>ask</stp>
        <stp>[AutoPrice 28.xlsm]front!R469C13</stp>
        <tr r="M469" s="1"/>
      </tp>
      <tp>
        <v>101.97799999999999</v>
        <stp/>
        <stp>##V3_BDPV12</stp>
        <stp>XS1054528457 @CBKG Corp</stp>
        <stp>ask</stp>
        <stp>[AutoPrice 28.xlsm]front!R592C13</stp>
        <tr r="M592" s="1"/>
      </tp>
      <tp>
        <v>102.37</v>
        <stp/>
        <stp>##V3_BDPV12</stp>
        <stp>FR0011485051 @CBKG Corp</stp>
        <stp>ask</stp>
        <stp>[AutoPrice 28.xlsm]front!R526C13</stp>
        <tr r="M526" s="1"/>
      </tp>
      <tp>
        <v>101.28700000000001</v>
        <stp/>
        <stp>##V3_BDPV12</stp>
        <stp>XS0844535442 @CBKG Corp</stp>
        <stp>ask</stp>
        <stp>[AutoPrice 28.xlsm]front!R536C13</stp>
        <tr r="M536" s="1"/>
      </tp>
      <tp>
        <v>105.965</v>
        <stp/>
        <stp>##V3_BDPV12</stp>
        <stp>XS0491047154 @CBKG Corp</stp>
        <stp>ask</stp>
        <stp>[AutoPrice 28.xlsm]front!R200C13</stp>
        <tr r="M200" s="1"/>
      </tp>
      <tp>
        <v>135.18700000000001</v>
        <stp/>
        <stp>##V3_BDPV12</stp>
        <stp>XS0162513211 @CBKG Corp</stp>
        <stp>ask</stp>
        <stp>[AutoPrice 28.xlsm]front!R322C13</stp>
        <tr r="M322" s="1"/>
      </tp>
      <tp>
        <v>116.944</v>
        <stp/>
        <stp>##V3_BDPV12</stp>
        <stp>FR0011075043 @CBKG Corp</stp>
        <stp>ask</stp>
        <stp>[AutoPrice 28.xlsm]front!R346C13</stp>
        <tr r="M346" s="1"/>
      </tp>
      <tp>
        <v>100.523</v>
        <stp/>
        <stp>##V3_BDPV12</stp>
        <stp>XS0433216339 @CBKG Corp</stp>
        <stp>ask</stp>
        <stp>[AutoPrice 28.xlsm]front!R601C13</stp>
        <tr r="M601" s="1"/>
      </tp>
      <tp>
        <v>103.075</v>
        <stp/>
        <stp>##V3_BDPV12</stp>
        <stp>XS0977500767 @CBKG Corp</stp>
        <stp>ask</stp>
        <stp>[AutoPrice 28.xlsm]front!R479C13</stp>
        <tr r="M479" s="1"/>
      </tp>
      <tp>
        <v>112.901</v>
        <stp/>
        <stp>##V3_BDPV12</stp>
        <stp>XS0834371469 @CBKG Corp</stp>
        <stp>ask</stp>
        <stp>[AutoPrice 28.xlsm]front!R306C13</stp>
        <tr r="M306" s="1"/>
      </tp>
      <tp>
        <v>102.126</v>
        <stp/>
        <stp>##V3_BDPV12</stp>
        <stp>XS0495756537 @CBKG Corp</stp>
        <stp>ask</stp>
        <stp>[AutoPrice 28.xlsm]front!R257C13</stp>
        <tr r="M257" s="1"/>
      </tp>
      <tp>
        <v>111.333</v>
        <stp/>
        <stp>##V3_BDPV12</stp>
        <stp>XS0541453147 @CBKG Corp</stp>
        <stp>ask</stp>
        <stp>[AutoPrice 28.xlsm]front!R655C13</stp>
        <tr r="M655" s="1"/>
      </tp>
      <tp>
        <v>104.849</v>
        <stp/>
        <stp>##V3_BDPV12</stp>
        <stp>FR0011769090 @CBKG Corp</stp>
        <stp>ask</stp>
        <stp>[AutoPrice 28.xlsm]front!R866C13</stp>
        <tr r="M866" s="1"/>
      </tp>
      <tp>
        <v>103.051</v>
        <stp/>
        <stp>##V3_BDPV12</stp>
        <stp>XS0833631343 @CBKG Corp</stp>
        <stp>ask</stp>
        <stp>[AutoPrice 28.xlsm]front!R423C13</stp>
        <tr r="M423" s="1"/>
      </tp>
      <tp t="s">
        <v>11/06/2014</v>
        <stp/>
        <stp>##V3_BDPV12</stp>
        <stp>XS0305188533 @cbbt Corp</stp>
        <stp>LAST_UPDATE</stp>
        <stp>[AutoPrice 28.xlsm]front!R957C15</stp>
        <tr r="O957" s="1"/>
      </tp>
      <tp>
        <v>103.63</v>
        <stp/>
        <stp>##V3_BDPV12</stp>
        <stp>XS0991090175 @CBKG Corp</stp>
        <stp>ask</stp>
        <stp>[AutoPrice 28.xlsm]front!R627C13</stp>
        <tr r="M627" s="1"/>
      </tp>
      <tp>
        <v>104.15900000000001</v>
        <stp/>
        <stp>##V3_BDPV12</stp>
        <stp>XS0876682666 @CBKG Corp</stp>
        <stp>ask</stp>
        <stp>[AutoPrice 28.xlsm]front!R110C13</stp>
        <tr r="M110" s="1"/>
      </tp>
      <tp>
        <v>102.834</v>
        <stp/>
        <stp>##V3_BDPV12</stp>
        <stp>XS0992638220 @CBKG Corp</stp>
        <stp>ask</stp>
        <stp>[AutoPrice 28.xlsm]front!R588C13</stp>
        <tr r="M588" s="1"/>
      </tp>
      <tp>
        <v>104.31699999999999</v>
        <stp/>
        <stp>##V3_BDPV12</stp>
        <stp>XS1001749107 @CBKG Corp</stp>
        <stp>ask</stp>
        <stp>[AutoPrice 28.xlsm]front!R641C13</stp>
        <tr r="M641" s="1"/>
      </tp>
      <tp>
        <v>108.361</v>
        <stp/>
        <stp>##V3_BDPV12</stp>
        <stp>XS0875797515 @CBKG Corp</stp>
        <stp>ask</stp>
        <stp>[AutoPrice 28.xlsm]front!R623C13</stp>
        <tr r="M623" s="1"/>
      </tp>
      <tp>
        <v>104.307</v>
        <stp/>
        <stp>##V3_BDPV12</stp>
        <stp>FR0010915116 @CBKG Corp</stp>
        <stp>ask</stp>
        <stp>[AutoPrice 28.xlsm]front!R830C13</stp>
        <tr r="M830" s="1"/>
      </tp>
      <tp>
        <v>102.068</v>
        <stp/>
        <stp>##V3_BDPV12</stp>
        <stp>XS1041793123 @CBKG Corp</stp>
        <stp>ask</stp>
        <stp>[AutoPrice 28.xlsm]front!R498C13</stp>
        <tr r="M498" s="1"/>
      </tp>
      <tp>
        <v>115.379</v>
        <stp/>
        <stp>##V3_BDPV12</stp>
        <stp>XS0828012863 @CBKG Corp</stp>
        <stp>ask</stp>
        <stp>[AutoPrice 28.xlsm]front!R690C13</stp>
        <tr r="M690" s="1"/>
      </tp>
      <tp>
        <v>120.46899999999999</v>
        <stp/>
        <stp>##V3_BDPV12</stp>
        <stp>XS0442988217 @CBKG Corp</stp>
        <stp>ask</stp>
        <stp>[AutoPrice 28.xlsm]front!R842C13</stp>
        <tr r="M842" s="1"/>
      </tp>
      <tp>
        <v>107.746</v>
        <stp/>
        <stp>##V3_BDPV12</stp>
        <stp>XS0295383524 @CBKG Corp</stp>
        <stp>ask</stp>
        <stp>[AutoPrice 28.xlsm]front!R138C13</stp>
        <tr r="M138" s="1"/>
      </tp>
      <tp>
        <v>102.497</v>
        <stp/>
        <stp>##V3_BDPV12</stp>
        <stp>XS1004674450 @CBKG Corp</stp>
        <stp>ask</stp>
        <stp>[AutoPrice 28.xlsm]front!R112C13</stp>
        <tr r="M112" s="1"/>
      </tp>
      <tp>
        <v>105.913</v>
        <stp/>
        <stp>##V3_BDPV12</stp>
        <stp>FR0011156017 @CBKG Corp</stp>
        <stp>ask</stp>
        <stp>[AutoPrice 28.xlsm]front!R394C13</stp>
        <tr r="M394" s="1"/>
      </tp>
      <tp>
        <v>105.599</v>
        <stp/>
        <stp>##V3_BDPV12</stp>
        <stp>FR0011274026 @CBKG Corp</stp>
        <stp>ask</stp>
        <stp>[AutoPrice 28.xlsm]front!R382C13</stp>
        <tr r="M382" s="1"/>
      </tp>
      <tp>
        <v>103.125</v>
        <stp/>
        <stp>##V3_BDPV12</stp>
        <stp>XS1054534422 @CBKG Corp</stp>
        <stp>ask</stp>
        <stp>[AutoPrice 28.xlsm]front!R593C13</stp>
        <tr r="M593" s="1"/>
      </tp>
      <tp t="s">
        <v>#N/A Real Time</v>
        <stp/>
        <stp>##V3_BDPV12</stp>
        <stp>XS0430699008 @CBKG Corp</stp>
        <stp>ask</stp>
        <stp>[AutoPrice 28.xlsm]front!R433C13</stp>
        <tr r="M433" s="1"/>
      </tp>
      <tp>
        <v>100.745</v>
        <stp/>
        <stp>##V3_BDPV12</stp>
        <stp>XS0831383194 @CBKG Corp</stp>
        <stp>ask</stp>
        <stp>[AutoPrice 28.xlsm]front!R823C13</stp>
        <tr r="M823" s="1"/>
      </tp>
      <tp>
        <v>105.438</v>
        <stp/>
        <stp>##V3_BDPV12</stp>
        <stp>XS0366202694 @CBKG Corp</stp>
        <stp>ask</stp>
        <stp>[AutoPrice 28.xlsm]front!R954C13</stp>
        <tr r="M954" s="1"/>
      </tp>
      <tp t="s">
        <v>11/06/2014</v>
        <stp/>
        <stp>##V3_BDPV12</stp>
        <stp>XS0787785715 @cbbt Corp</stp>
        <stp>LAST_UPDATE</stp>
        <stp>[AutoPrice 28.xlsm]front!R938C15</stp>
        <tr r="O938" s="1"/>
      </tp>
      <tp>
        <v>104</v>
        <stp/>
        <stp>##V3_BDPV12</stp>
        <stp>XS0438843871 @CBKG Corp</stp>
        <stp>ask</stp>
        <stp>[AutoPrice 28.xlsm]front!R261C13</stp>
        <tr r="M261" s="1"/>
      </tp>
      <tp>
        <v>104.449</v>
        <stp/>
        <stp>##V3_BDPV12</stp>
        <stp>FR0011344076 @CBKG Corp</stp>
        <stp>ask</stp>
        <stp>[AutoPrice 28.xlsm]front!R923C13</stp>
        <tr r="M923" s="1"/>
      </tp>
      <tp>
        <v>103.318</v>
        <stp/>
        <stp>##V3_BDPV12</stp>
        <stp>FR0010718189 @CBKG Corp</stp>
        <stp>ask</stp>
        <stp>[AutoPrice 28.xlsm]front!R280C13</stp>
        <tr r="M280" s="1"/>
      </tp>
      <tp>
        <v>104.857</v>
        <stp/>
        <stp>##V3_BDPV12</stp>
        <stp>FR0011592096 @CBKG Corp</stp>
        <stp>ask</stp>
        <stp>[AutoPrice 28.xlsm]front!R165C13</stp>
        <tr r="M165" s="1"/>
      </tp>
      <tp>
        <v>107.241</v>
        <stp/>
        <stp>##V3_BDPV12</stp>
        <stp>XS0976892611 @CBKG Corp</stp>
        <stp>ask</stp>
        <stp>[AutoPrice 28.xlsm]front!R574C13</stp>
        <tr r="M574" s="1"/>
      </tp>
      <tp>
        <v>102.682</v>
        <stp/>
        <stp>##V3_BDPV12</stp>
        <stp>XS0640796032 @CBKG Corp</stp>
        <stp>ask</stp>
        <stp>[AutoPrice 28.xlsm]front!R829C13</stp>
        <tr r="M829" s="1"/>
      </tp>
      <tp>
        <v>126.776</v>
        <stp/>
        <stp>##V3_BDPV12</stp>
        <stp>FR0010678185 @CBKG Corp</stp>
        <stp>ask</stp>
        <stp>[AutoPrice 28.xlsm]front!R287C13</stp>
        <tr r="M287" s="1"/>
      </tp>
      <tp t="s">
        <v>MAPSM</v>
        <stp/>
        <stp>##V3_BDPV12</stp>
        <stp>ES0324244005 Corp</stp>
        <stp>ticker</stp>
        <stp>[AutoPrice 28.xlsm]front!R71C4</stp>
        <tr r="D71" s="1"/>
      </tp>
      <tp>
        <v>111.187</v>
        <stp/>
        <stp>##V3_BDPV12</stp>
        <stp>XS0323922376 @CBKG Corp</stp>
        <stp>ask</stp>
        <stp>[AutoPrice 28.xlsm]front!R111C13</stp>
        <tr r="M111" s="1"/>
      </tp>
      <tp t="s">
        <v>#N/A Real Time</v>
        <stp/>
        <stp>##V3_BDPV12</stp>
        <stp>XS0787785715 @CBKG Corp</stp>
        <stp>ask</stp>
        <stp>[AutoPrice 28.xlsm]front!R938C13</stp>
        <tr r="M938" s="1"/>
      </tp>
      <tp t="s">
        <v>11/06/2014</v>
        <stp/>
        <stp>##V3_BDPV12</stp>
        <stp>XS0366202694 @cbbt Corp</stp>
        <stp>LAST_UPDATE</stp>
        <stp>[AutoPrice 28.xlsm]front!R954C15</stp>
        <tr r="O954" s="1"/>
      </tp>
      <tp>
        <v>106.009</v>
        <stp/>
        <stp>##V3_BDPV12</stp>
        <stp>XS1013955379 @CBKG Corp</stp>
        <stp>ask</stp>
        <stp>[AutoPrice 28.xlsm]front!R181C13</stp>
        <tr r="M181" s="1"/>
      </tp>
      <tp>
        <v>101.669</v>
        <stp/>
        <stp>##V3_BDPV12</stp>
        <stp>XS1052677207 @CBKG Corp</stp>
        <stp>ask</stp>
        <stp>[AutoPrice 28.xlsm]front!R910C13</stp>
        <tr r="M910" s="1"/>
      </tp>
      <tp>
        <v>114.956</v>
        <stp/>
        <stp>##V3_BDPV12</stp>
        <stp>XS0953215349 @CBKG Corp</stp>
        <stp>ask</stp>
        <stp>[AutoPrice 28.xlsm]front!R819C13</stp>
        <tr r="M819" s="1"/>
      </tp>
      <tp>
        <v>107.40600000000001</v>
        <stp/>
        <stp>##V3_BDPV12</stp>
        <stp>XS0613002368 @CBKG Corp</stp>
        <stp>ask</stp>
        <stp>[AutoPrice 28.xlsm]front!R813C13</stp>
        <tr r="M813" s="1"/>
      </tp>
      <tp>
        <v>110.64100000000001</v>
        <stp/>
        <stp>##V3_BDPV12</stp>
        <stp>XS0127984747 @CBKG Corp</stp>
        <stp>ask</stp>
        <stp>[AutoPrice 28.xlsm]front!R314C13</stp>
        <tr r="M314" s="1"/>
      </tp>
      <tp>
        <v>103.07899999999999</v>
        <stp/>
        <stp>##V3_BDPV12</stp>
        <stp>FR0011832039 @CBKG Corp</stp>
        <stp>ask</stp>
        <stp>[AutoPrice 28.xlsm]front!R513C13</stp>
        <tr r="M513" s="1"/>
      </tp>
      <tp>
        <v>105.23</v>
        <stp/>
        <stp>##V3_BDPV12</stp>
        <stp>XS0811555183 @CBKG Corp</stp>
        <stp>ask</stp>
        <stp>[AutoPrice 28.xlsm]front!R495C13</stp>
        <tr r="M495" s="1"/>
      </tp>
      <tp>
        <v>111.48699999999999</v>
        <stp/>
        <stp>##V3_BDPV12</stp>
        <stp>FR0011374099 @CBKG Corp</stp>
        <stp>ask</stp>
        <stp>[AutoPrice 28.xlsm]front!R388C13</stp>
        <tr r="M388" s="1"/>
      </tp>
      <tp>
        <v>136.89699999999999</v>
        <stp/>
        <stp>##V3_BDPV12</stp>
        <stp>XS0162990229 @CBKG Corp</stp>
        <stp>ask</stp>
        <stp>[AutoPrice 28.xlsm]front!R254C13</stp>
        <tr r="M254" s="1"/>
      </tp>
      <tp>
        <v>115.41200000000001</v>
        <stp/>
        <stp>##V3_BDPV12</stp>
        <stp>XS0322977223 @CBKG Corp</stp>
        <stp>ask</stp>
        <stp>[AutoPrice 28.xlsm]front!R270C13</stp>
        <tr r="M270" s="1"/>
      </tp>
      <tp>
        <v>107.236</v>
        <stp/>
        <stp>##V3_BDPV12</stp>
        <stp>FR0010962134 @CBKG Corp</stp>
        <stp>ask</stp>
        <stp>[AutoPrice 28.xlsm]front!R395C13</stp>
        <tr r="M395" s="1"/>
      </tp>
      <tp>
        <v>112.67700000000001</v>
        <stp/>
        <stp>##V3_BDPV12</stp>
        <stp>XS0719962986 @CBKG Corp</stp>
        <stp>ask</stp>
        <stp>[AutoPrice 28.xlsm]front!R927C13</stp>
        <tr r="M927" s="1"/>
      </tp>
      <tp t="s">
        <v>#N/A Real Time</v>
        <stp/>
        <stp>##V3_BDPV12</stp>
        <stp>XS0440643087 @CBKG Corp</stp>
        <stp>ask</stp>
        <stp>[AutoPrice 28.xlsm]front!R667C13</stp>
        <tr r="M667" s="1"/>
      </tp>
      <tp>
        <v>104.16500000000001</v>
        <stp/>
        <stp>##V3_BDPV12</stp>
        <stp>XS0873793375 @CBKG Corp</stp>
        <stp>ask</stp>
        <stp>[AutoPrice 28.xlsm]front!R898C13</stp>
        <tr r="M898" s="1"/>
      </tp>
      <tp>
        <v>103.083</v>
        <stp/>
        <stp>##V3_BDPV12</stp>
        <stp>XS0604640499 @CBKG Corp</stp>
        <stp>ask</stp>
        <stp>[AutoPrice 28.xlsm]front!R778C13</stp>
        <tr r="M778" s="1"/>
      </tp>
      <tp t="s">
        <v>07:01:40</v>
        <stp/>
        <stp>##V3_BDPV12</stp>
        <stp>XS1061714165 @cbbt Corp</stp>
        <stp>LAST_UPDATE</stp>
        <stp>[AutoPrice 28.xlsm]front!R545C15</stp>
        <tr r="O545" s="1"/>
      </tp>
      <tp t="s">
        <v>#N/A Real Time</v>
        <stp/>
        <stp>##V3_BDPV12</stp>
        <stp>XS0289507997 @CBKG Corp</stp>
        <stp>ask</stp>
        <stp>[AutoPrice 28.xlsm]front!R728C13</stp>
        <tr r="M728" s="1"/>
      </tp>
      <tp>
        <v>104.36199999999999</v>
        <stp/>
        <stp>##V3_BDPV12</stp>
        <stp>XS0798333802 @CBKG Corp</stp>
        <stp>ask</stp>
        <stp>[AutoPrice 28.xlsm]front!R831C13</stp>
        <tr r="M831" s="1"/>
      </tp>
      <tp t="s">
        <v>#N/A Real Time</v>
        <stp/>
        <stp>##V3_BDPV12</stp>
        <stp>XS0994991411 @CBKG Corp</stp>
        <stp>ask</stp>
        <stp>[AutoPrice 28.xlsm]front!R351C13</stp>
        <tr r="M351" s="1"/>
      </tp>
      <tp>
        <v>101.935</v>
        <stp/>
        <stp>##V3_BDPV12</stp>
        <stp>XS0940302002 @CBKG Corp</stp>
        <stp>ask</stp>
        <stp>[AutoPrice 28.xlsm]front!R856C13</stp>
        <tr r="M856" s="1"/>
      </tp>
      <tp>
        <v>112.545</v>
        <stp/>
        <stp>##V3_BDPV12</stp>
        <stp>XS0305188533 @CBKG Corp</stp>
        <stp>ask</stp>
        <stp>[AutoPrice 28.xlsm]front!R957C13</stp>
        <tr r="M957" s="1"/>
      </tp>
      <tp>
        <v>117.68</v>
        <stp/>
        <stp>##V3_BDPV12</stp>
        <stp>FR0011001098 @CBKG Corp</stp>
        <stp>ask</stp>
        <stp>[AutoPrice 28.xlsm]front!R245C13</stp>
        <tr r="M245" s="1"/>
      </tp>
      <tp>
        <v>100.199</v>
        <stp/>
        <stp>##V3_BDPV12</stp>
        <stp>FR0010096123 @CBKG Corp</stp>
        <stp>ask</stp>
        <stp>[AutoPrice 28.xlsm]front!R918C13</stp>
        <tr r="M918" s="1"/>
      </tp>
      <tp>
        <v>105.873</v>
        <stp/>
        <stp>##V3_BDPV12</stp>
        <stp>XS0855167523 @CBKG Corp</stp>
        <stp>ask</stp>
        <stp>[AutoPrice 28.xlsm]front!R999C13</stp>
        <tr r="M999" s="1"/>
      </tp>
      <tp>
        <v>105.55200000000001</v>
        <stp/>
        <stp>##V3_BDPV12</stp>
        <stp>XS0602211202 @CBKG Corp</stp>
        <stp>ask</stp>
        <stp>[AutoPrice 28.xlsm]front!R852C13</stp>
        <tr r="M852" s="1"/>
      </tp>
      <tp>
        <v>111.557</v>
        <stp/>
        <stp>##V3_BDPV12</stp>
        <stp>XS0386772684 @CBKG Corp</stp>
        <stp>ask</stp>
        <stp>[AutoPrice 28.xlsm]front!R585C13</stp>
        <tr r="M585" s="1"/>
      </tp>
      <tp t="s">
        <v>ACHMEA</v>
        <stp/>
        <stp>##V3_BDPV12</stp>
        <stp>NL0000168714 Corp</stp>
        <stp>ticker</stp>
        <stp>[AutoPrice 28.xlsm]front!R84C4</stp>
        <tr r="D84" s="1"/>
      </tp>
    </main>
    <main first="bloomberg.rtd">
      <tp>
        <v>105.56699999999999</v>
        <stp/>
        <stp>##V3_BDPV12</stp>
        <stp>DE000A1PGWA5 @CBKG Corp</stp>
        <stp>ask</stp>
        <stp>[AutoPrice 28.xlsm]front!R795C13</stp>
        <tr r="M795" s="1"/>
      </tp>
    </main>
    <main first="bloomberg.rtd">
      <tp>
        <v>106.65900000000001</v>
        <stp/>
        <stp>##V3_BDPV12</stp>
        <stp>DE000A1UDWN5 @CBKG Corp</stp>
        <stp>ask</stp>
        <stp>[AutoPrice 28.xlsm]front!R678C13</stp>
        <tr r="M678" s="1"/>
      </tp>
    </main>
    <main first="bloomberg.rtd">
      <tp>
        <v>101.285</v>
        <stp/>
        <stp>##V3_BDPV12</stp>
        <stp>DE000A0DLWN6 @CBKG Corp</stp>
        <stp>ask</stp>
        <stp>[AutoPrice 28.xlsm]front!R583C13</stp>
        <tr r="M583" s="1"/>
      </tp>
    </main>
    <main first="bloomberg.rtd">
      <tp>
        <v>103.11199999999999</v>
        <stp/>
        <stp>##V3_BDPV12</stp>
        <stp>DE000A1UDWM7 @CBKG Corp</stp>
        <stp>ask</stp>
        <stp>[AutoPrice 28.xlsm]front!R677C13</stp>
        <tr r="M677" s="1"/>
      </tp>
    </main>
    <main first="bloomberg.rtd">
      <tp t="s">
        <v>FIXED</v>
        <stp/>
        <stp>##V3_BDPV12</stp>
        <stp>DE000A1UDWN5 Corp</stp>
        <stp>cpn typ</stp>
        <stp>[AutoPrice 28.xlsm]front!R678C5</stp>
        <tr r="E678" s="1"/>
      </tp>
      <tp t="s">
        <v>01/02/2016</v>
        <stp/>
        <stp>##V3_BDPV12</stp>
        <stp>DE000A0GMHG2 Corp</stp>
        <stp>maturity</stp>
        <stp>[AutoPrice 28.xlsm]front!R841C6</stp>
        <tr r="F841" s="1"/>
      </tp>
      <tp>
        <v>2.875</v>
        <stp/>
        <stp>##V3_BDPV12</stp>
        <stp>XS0862952297 Corp</stp>
        <stp>cpn</stp>
        <stp>[AutoPrice 28.xlsm]front!R483C5</stp>
        <tr r="E483" s="1"/>
      </tp>
      <tp t="s">
        <v>PORSCH</v>
        <stp/>
        <stp>##V3_BDPV12</stp>
        <stp>DE000A0GMHG2 Corp</stp>
        <stp>ticker</stp>
        <stp>[AutoPrice 28.xlsm]front!R841C4</stp>
        <tr r="D841" s="1"/>
      </tp>
      <tp>
        <v>1.5</v>
        <stp/>
        <stp>##V3_BDPV12</stp>
        <stp>FR0011289222 Corp</stp>
        <stp>cpn</stp>
        <stp>[AutoPrice 28.xlsm]front!R283C5</stp>
        <tr r="E283" s="1"/>
      </tp>
      <tp t="s">
        <v>11/06/2014</v>
        <stp/>
        <stp>##V3_BDPV12</stp>
        <stp>XS1067864022 @bgn Corp</stp>
        <stp>LAST_UPDATE</stp>
        <stp>[AutoPrice 28.xlsm]front!R1125C15</stp>
        <tr r="O1125" s="1"/>
      </tp>
      <tp t="s">
        <v>#N/A Real Time</v>
        <stp/>
        <stp>##V3_BDPV12</stp>
        <stp>US36962GK948 @CBKG Corp</stp>
        <stp>bid</stp>
        <stp>[AutoPrice 28.xlsm]front!R9C12</stp>
        <tr r="L9" s="1"/>
      </tp>
      <tp t="s">
        <v>07:00:56</v>
        <stp/>
        <stp>##V3_BDPV12</stp>
        <stp>XS0741938624 @bgn Corp</stp>
        <stp>LAST_UPDATE</stp>
        <stp>[AutoPrice 28.xlsm]front!R1119C15</stp>
        <tr r="O1119" s="1"/>
      </tp>
      <tp>
        <v>3.25</v>
        <stp/>
        <stp>##V3_BDPV12</stp>
        <stp>XS0944435121 Corp</stp>
        <stp>cpn</stp>
        <stp>[AutoPrice 28.xlsm]front!R565C5</stp>
        <tr r="E565" s="1"/>
      </tp>
      <tp>
        <v>7.375</v>
        <stp/>
        <stp>##V3_BDPV12</stp>
        <stp>XS0158739739 Corp</stp>
        <stp>cpn</stp>
        <stp>[AutoPrice 28.xlsm]front!R617C5</stp>
        <tr r="E617" s="1"/>
      </tp>
      <tp t="s">
        <v>#N/A Real Time</v>
        <stp/>
        <stp>##V3_BDPV12</stp>
        <stp>US36962GK948 @CBKG Corp</stp>
        <stp>ask</stp>
        <stp>[AutoPrice 28.xlsm]front!R9C13</stp>
        <tr r="M9" s="1"/>
      </tp>
      <tp>
        <v>7.375</v>
        <stp/>
        <stp>##V3_BDPV12</stp>
        <stp>XS0647264398 Corp</stp>
        <stp>cpn</stp>
        <stp>[AutoPrice 28.xlsm]front!R818C5</stp>
        <tr r="E818" s="1"/>
      </tp>
      <tp>
        <v>2.75</v>
        <stp/>
        <stp>##V3_BDPV12</stp>
        <stp>XS1051003538 Corp</stp>
        <stp>cpn</stp>
        <stp>[AutoPrice 28.xlsm]front!R961C5</stp>
        <tr r="E961" s="1"/>
      </tp>
      <tp>
        <v>1.375</v>
        <stp/>
        <stp>##V3_BDPV12</stp>
        <stp>FR0011911239 Corp</stp>
        <stp>cpn</stp>
        <stp>[AutoPrice 28.xlsm]front!R289C5</stp>
        <tr r="E289" s="1"/>
      </tp>
      <tp>
        <v>1.875</v>
        <stp/>
        <stp>##V3_BDPV12</stp>
        <stp>XS0942756445 Corp</stp>
        <stp>cpn</stp>
        <stp>[AutoPrice 28.xlsm]front!R390C5</stp>
        <tr r="E390" s="1"/>
      </tp>
      <tp>
        <v>3.125</v>
        <stp/>
        <stp>##V3_BDPV12</stp>
        <stp>XS1043097630 Corp</stp>
        <stp>cpn</stp>
        <stp>[AutoPrice 28.xlsm]front!R411C5</stp>
        <tr r="E411" s="1"/>
      </tp>
      <tp>
        <v>3.9609999999999999</v>
        <stp/>
        <stp>##V3_BDPV12</stp>
        <stp>XS0907289978 Corp</stp>
        <stp>cpn</stp>
        <stp>[AutoPrice 28.xlsm]front!R696C5</stp>
        <tr r="E696" s="1"/>
      </tp>
      <tp>
        <v>3.625</v>
        <stp/>
        <stp>##V3_BDPV12</stp>
        <stp>XS0746010908 Corp</stp>
        <stp>cpn</stp>
        <stp>[AutoPrice 28.xlsm]front!R733C5</stp>
        <tr r="E733" s="1"/>
      </tp>
      <tp>
        <v>3</v>
        <stp/>
        <stp>##V3_BDPV12</stp>
        <stp>XS0982019126 Corp</stp>
        <stp>cpn</stp>
        <stp>[AutoPrice 28.xlsm]front!R321C5</stp>
        <tr r="E321" s="1"/>
      </tp>
      <tp>
        <v>2.375</v>
        <stp/>
        <stp>##V3_BDPV12</stp>
        <stp>XS0877622034 Corp</stp>
        <stp>cpn</stp>
        <stp>[AutoPrice 28.xlsm]front!R776C5</stp>
        <tr r="E776" s="1"/>
      </tp>
      <tp>
        <v>4.875</v>
        <stp/>
        <stp>##V3_BDPV12</stp>
        <stp>XS0974375130 Corp</stp>
        <stp>cpn</stp>
        <stp>[AutoPrice 28.xlsm]front!R713C5</stp>
        <tr r="E713" s="1"/>
      </tp>
      <tp>
        <v>2</v>
        <stp/>
        <stp>##V3_BDPV12</stp>
        <stp>XS0968316256 Corp</stp>
        <stp>cpn</stp>
        <stp>[AutoPrice 28.xlsm]front!R775C5</stp>
        <tr r="E775" s="1"/>
      </tp>
      <tp>
        <v>4</v>
        <stp/>
        <stp>##V3_BDPV12</stp>
        <stp>XS0868458653 Corp</stp>
        <stp>cpn</stp>
        <stp>[AutoPrice 28.xlsm]front!R712C5</stp>
        <tr r="E712" s="1"/>
      </tp>
      <tp>
        <v>4.5</v>
        <stp/>
        <stp>##V3_BDPV12</stp>
        <stp>XS0553728709 Corp</stp>
        <stp>cpn</stp>
        <stp>[AutoPrice 28.xlsm]front!R624C5</stp>
        <tr r="E624" s="1"/>
      </tp>
      <tp>
        <v>3</v>
        <stp/>
        <stp>##V3_BDPV12</stp>
        <stp>XS0995643003 Corp</stp>
        <stp>cpn</stp>
        <stp>[AutoPrice 28.xlsm]front!R755C5</stp>
        <tr r="E755" s="1"/>
      </tp>
      <tp>
        <v>5.75</v>
        <stp/>
        <stp>##V3_BDPV12</stp>
        <stp>XS0097283096 Corp</stp>
        <stp>cpn</stp>
        <stp>[AutoPrice 28.xlsm]front!R608C5</stp>
        <tr r="E608" s="1"/>
      </tp>
      <tp>
        <v>1.125</v>
        <stp/>
        <stp>##V3_BDPV12</stp>
        <stp>FR0011361948 Corp</stp>
        <stp>cpn</stp>
        <stp>[AutoPrice 28.xlsm]front!R414C5</stp>
        <tr r="E414" s="1"/>
      </tp>
      <tp t="s">
        <v>FLOATING</v>
        <stp/>
        <stp>##V3_BDPV12</stp>
        <stp>USG0446NAF18 Corp</stp>
        <stp>cpn typ</stp>
        <stp>[AutoPrice 28.xlsm]front!R907C5</stp>
        <tr r="E907" s="1"/>
      </tp>
      <tp>
        <v>3</v>
        <stp/>
        <stp>##V3_BDPV12</stp>
        <stp>XS0787786440 Corp</stp>
        <stp>cpn</stp>
        <stp>[AutoPrice 28.xlsm]front!R940C5</stp>
        <tr r="E940" s="1"/>
      </tp>
      <tp t="s">
        <v>07:01:27</v>
        <stp/>
        <stp>##V3_BDPV12</stp>
        <stp>XS0733696495 @bgn Corp</stp>
        <stp>LAST_UPDATE</stp>
        <stp>[AutoPrice 28.xlsm]front!R1208C15</stp>
        <tr r="O1208" s="1"/>
      </tp>
      <tp>
        <v>1.875</v>
        <stp/>
        <stp>##V3_BDPV12</stp>
        <stp>XS1077584024 Corp</stp>
        <stp>cpn</stp>
        <stp>[AutoPrice 28.xlsm]front!R575C5</stp>
        <tr r="E575" s="1"/>
      </tp>
      <tp>
        <v>3.5</v>
        <stp/>
        <stp>##V3_BDPV12</stp>
        <stp>XS0860855930 Corp</stp>
        <stp>cpn</stp>
        <stp>[AutoPrice 28.xlsm]front!R488C5</stp>
        <tr r="E488" s="1"/>
      </tp>
      <tp>
        <v>3.375</v>
        <stp/>
        <stp>##V3_BDPV12</stp>
        <stp>XS0697395472 Corp</stp>
        <stp>cpn</stp>
        <stp>[AutoPrice 28.xlsm]front!R587C5</stp>
        <tr r="E587" s="1"/>
      </tp>
      <tp t="s">
        <v>07:01:17</v>
        <stp/>
        <stp>##V3_BDPV12</stp>
        <stp>FR0011401751 @bgn Corp</stp>
        <stp>LAST_UPDATE</stp>
        <stp>[AutoPrice 28.xlsm]front!R1236C15</stp>
        <tr r="O1236" s="1"/>
      </tp>
      <tp t="s">
        <v>07:01:24</v>
        <stp/>
        <stp>##V3_BDPV12</stp>
        <stp>XS0972530561 @bgn Corp</stp>
        <stp>LAST_UPDATE</stp>
        <stp>[AutoPrice 28.xlsm]front!R1051C15</stp>
        <tr r="O1051" s="1"/>
      </tp>
      <tp t="s">
        <v>07:01:27</v>
        <stp/>
        <stp>##V3_BDPV12</stp>
        <stp>XS0875513268 @bgn Corp</stp>
        <stp>LAST_UPDATE</stp>
        <stp>[AutoPrice 28.xlsm]front!R1096C15</stp>
        <tr r="O1096" s="1"/>
      </tp>
      <tp>
        <v>4</v>
        <stp/>
        <stp>##V3_BDPV12</stp>
        <stp>US928670AB40 Corp</stp>
        <stp>cpn</stp>
        <stp>[AutoPrice 28.xlsm]front!R899C5</stp>
        <tr r="E899" s="1"/>
      </tp>
      <tp>
        <v>2.177</v>
        <stp/>
        <stp>##V3_BDPV12</stp>
        <stp>XS1040506112 Corp</stp>
        <stp>cpn</stp>
        <stp>[AutoPrice 28.xlsm]front!R226C5</stp>
        <tr r="E226" s="1"/>
      </tp>
      <tp>
        <v>4.875</v>
        <stp/>
        <stp>##V3_BDPV12</stp>
        <stp>XS0207320242 Corp</stp>
        <stp>cpn</stp>
        <stp>[AutoPrice 28.xlsm]front!R264C5</stp>
        <tr r="E264" s="1"/>
      </tp>
      <tp>
        <v>6</v>
        <stp/>
        <stp>##V3_BDPV12</stp>
        <stp>XS0418729934 Corp</stp>
        <stp>cpn</stp>
        <stp>[AutoPrice 28.xlsm]front!R277C5</stp>
        <tr r="E277" s="1"/>
      </tp>
      <tp>
        <v>1.75</v>
        <stp/>
        <stp>##V3_BDPV12</stp>
        <stp>XS0996734868 Corp</stp>
        <stp>cpn</stp>
        <stp>[AutoPrice 28.xlsm]front!R302C5</stp>
        <tr r="E302" s="1"/>
      </tp>
      <tp>
        <v>5</v>
        <stp/>
        <stp>##V3_BDPV12</stp>
        <stp>FR0011022110 Corp</stp>
        <stp>cpn</stp>
        <stp>[AutoPrice 28.xlsm]front!R572C5</stp>
        <tr r="E572" s="1"/>
      </tp>
      <tp>
        <v>3</v>
        <stp/>
        <stp>##V3_BDPV12</stp>
        <stp>FR0011261924 Corp</stp>
        <stp>cpn</stp>
        <stp>[AutoPrice 28.xlsm]front!R293C5</stp>
        <tr r="E293" s="1"/>
      </tp>
      <tp t="s">
        <v>11/06/2014</v>
        <stp/>
        <stp>##V3_BDPV12</stp>
        <stp>XS0940278707 @bgn Corp</stp>
        <stp>LAST_UPDATE</stp>
        <stp>[AutoPrice 28.xlsm]front!R1089C15</stp>
        <tr r="O1089" s="1"/>
      </tp>
      <tp t="s">
        <v>07:01:21</v>
        <stp/>
        <stp>##V3_BDPV12</stp>
        <stp>XS0803479442 @bgn Corp</stp>
        <stp>LAST_UPDATE</stp>
        <stp>[AutoPrice 28.xlsm]front!R1212C15</stp>
        <tr r="O1212" s="1"/>
      </tp>
      <tp>
        <v>5.375</v>
        <stp/>
        <stp>##V3_BDPV12</stp>
        <stp>XS0358820222 Corp</stp>
        <stp>cpn</stp>
        <stp>[AutoPrice 28.xlsm]front!R499C5</stp>
        <tr r="E499" s="1"/>
      </tp>
      <tp>
        <v>4.875</v>
        <stp/>
        <stp>##V3_BDPV12</stp>
        <stp>XS0410303647 Corp</stp>
        <stp>cpn</stp>
        <stp>[AutoPrice 28.xlsm]front!R344C5</stp>
        <tr r="E344" s="1"/>
      </tp>
      <tp>
        <v>4.1539999999999999</v>
        <stp/>
        <stp>##V3_BDPV12</stp>
        <stp>XS0633025977 Corp</stp>
        <stp>cpn</stp>
        <stp>[AutoPrice 28.xlsm]front!R224C5</stp>
        <tr r="E224" s="1"/>
      </tp>
      <tp>
        <v>4.25</v>
        <stp/>
        <stp>##V3_BDPV12</stp>
        <stp>XS0496546853 Corp</stp>
        <stp>cpn</stp>
        <stp>[AutoPrice 28.xlsm]front!R723C5</stp>
        <tr r="E723" s="1"/>
      </tp>
      <tp>
        <v>3.875</v>
        <stp/>
        <stp>##V3_BDPV12</stp>
        <stp>XS0578317587 Corp</stp>
        <stp>cpn</stp>
        <stp>[AutoPrice 28.xlsm]front!R828C5</stp>
        <tr r="E828" s="1"/>
      </tp>
      <tp>
        <v>6.875</v>
        <stp/>
        <stp>##V3_BDPV12</stp>
        <stp>XS0399861086 Corp</stp>
        <stp>cpn</stp>
        <stp>[AutoPrice 28.xlsm]front!R263C5</stp>
        <tr r="E263" s="1"/>
      </tp>
      <tp t="s">
        <v>07:01:27</v>
        <stp/>
        <stp>##V3_BDPV12</stp>
        <stp>XS0744125302 @bgn Corp</stp>
        <stp>LAST_UPDATE</stp>
        <stp>[AutoPrice 28.xlsm]front!R1057C15</stp>
        <tr r="O1057" s="1"/>
      </tp>
      <tp>
        <v>8.3673000000000002</v>
        <stp/>
        <stp>##V3_BDPV12</stp>
        <stp>XS0768664731 Corp</stp>
        <stp>cpn</stp>
        <stp>[AutoPrice 28.xlsm]front!R146C5</stp>
        <tr r="E146" s="1"/>
      </tp>
      <tp>
        <v>3.472</v>
        <stp/>
        <stp>##V3_BDPV12</stp>
        <stp>XS0633014427 Corp</stp>
        <stp>cpn</stp>
        <stp>[AutoPrice 28.xlsm]front!R221C5</stp>
        <tr r="E221" s="1"/>
      </tp>
      <tp>
        <v>2.4</v>
        <stp/>
        <stp>##V3_BDPV12</stp>
        <stp>XS1076018131 Corp</stp>
        <stp>cpn</stp>
        <stp>[AutoPrice 28.xlsm]front!R681C5</stp>
        <tr r="E681" s="1"/>
      </tp>
      <tp>
        <v>7.75</v>
        <stp/>
        <stp>##V3_BDPV12</stp>
        <stp>XS0805410239 Corp</stp>
        <stp>cpn</stp>
        <stp>[AutoPrice 28.xlsm]front!R814C5</stp>
        <tr r="E814" s="1"/>
      </tp>
      <tp t="s">
        <v>07:01:21</v>
        <stp/>
        <stp>##V3_BDPV12</stp>
        <stp>XS0831370613 @bgn Corp</stp>
        <stp>LAST_UPDATE</stp>
        <stp>[AutoPrice 28.xlsm]front!R1207C15</stp>
        <tr r="O1207" s="1"/>
      </tp>
      <tp t="s">
        <v>07:01:23</v>
        <stp/>
        <stp>##V3_BDPV12</stp>
        <stp>XS0893201433 @bgn Corp</stp>
        <stp>LAST_UPDATE</stp>
        <stp>[AutoPrice 28.xlsm]front!R1103C15</stp>
        <tr r="O1103" s="1"/>
      </tp>
      <tp t="s">
        <v>FIXED</v>
        <stp/>
        <stp>##V3_BDPV12</stp>
        <stp>DE000A1A55G9 Corp</stp>
        <stp>cpn typ</stp>
        <stp>[AutoPrice 28.xlsm]front!R781C5</stp>
        <tr r="E781" s="1"/>
      </tp>
      <tp>
        <v>4.75</v>
        <stp/>
        <stp>##V3_BDPV12</stp>
        <stp>XS0432070752 Corp</stp>
        <stp>cpn</stp>
        <stp>[AutoPrice 28.xlsm]front!R196C5</stp>
        <tr r="E196" s="1"/>
      </tp>
      <tp>
        <v>1.875</v>
        <stp/>
        <stp>##V3_BDPV12</stp>
        <stp>XS0782708456 Corp</stp>
        <stp>cpn</stp>
        <stp>[AutoPrice 28.xlsm]front!R891C5</stp>
        <tr r="E891" s="1"/>
      </tp>
      <tp>
        <v>4.25</v>
        <stp/>
        <stp>##V3_BDPV12</stp>
        <stp>XS0494953820 Corp</stp>
        <stp>cpn</stp>
        <stp>[AutoPrice 28.xlsm]front!R618C5</stp>
        <tr r="E618" s="1"/>
      </tp>
      <tp>
        <v>3.3109999999999999</v>
        <stp/>
        <stp>##V3_BDPV12</stp>
        <stp>FR0011400571 Corp</stp>
        <stp>cpn</stp>
        <stp>[AutoPrice 28.xlsm]front!R450C5</stp>
        <tr r="E450" s="1"/>
      </tp>
      <tp>
        <v>4.125</v>
        <stp/>
        <stp>##V3_BDPV12</stp>
        <stp>FR0011182559 Corp</stp>
        <stp>cpn</stp>
        <stp>[AutoPrice 28.xlsm]front!R737C5</stp>
        <tr r="E737" s="1"/>
      </tp>
      <tp t="s">
        <v>07:01:08</v>
        <stp/>
        <stp>##V3_BDPV12</stp>
        <stp>XS0992293570 @bgn Corp</stp>
        <stp>LAST_UPDATE</stp>
        <stp>[AutoPrice 28.xlsm]front!R1255C15</stp>
        <tr r="O1255" s="1"/>
      </tp>
      <tp t="s">
        <v>07:00:36</v>
        <stp/>
        <stp>##V3_BDPV12</stp>
        <stp>XS0223129445 @bgn Corp</stp>
        <stp>LAST_UPDATE</stp>
        <stp>[AutoPrice 28.xlsm]front!R1264C15</stp>
        <tr r="O1264" s="1"/>
      </tp>
      <tp t="s">
        <v>07:01:27</v>
        <stp/>
        <stp>##V3_BDPV12</stp>
        <stp>FR0011342740 @bgn Corp</stp>
        <stp>LAST_UPDATE</stp>
        <stp>[AutoPrice 28.xlsm]front!R1046C15</stp>
        <tr r="O1046" s="1"/>
      </tp>
      <tp t="s">
        <v>07:01:27</v>
        <stp/>
        <stp>##V3_BDPV12</stp>
        <stp>XS0906792105 @bgn Corp</stp>
        <stp>LAST_UPDATE</stp>
        <stp>[AutoPrice 28.xlsm]front!R1099C15</stp>
        <tr r="O1099" s="1"/>
      </tp>
      <tp t="s">
        <v>11/06/2014</v>
        <stp/>
        <stp>##V3_BDPV12</stp>
        <stp>XS0782692510 @bgn Corp</stp>
        <stp>LAST_UPDATE</stp>
        <stp>[AutoPrice 28.xlsm]front!R1064C15</stp>
        <tr r="O1064" s="1"/>
      </tp>
      <tp>
        <v>3.5</v>
        <stp/>
        <stp>##V3_BDPV12</stp>
        <stp>XS0834371469 Corp</stp>
        <stp>cpn</stp>
        <stp>[AutoPrice 28.xlsm]front!R306C5</stp>
        <tr r="E306" s="1"/>
      </tp>
      <tp>
        <v>2.875</v>
        <stp/>
        <stp>##V3_BDPV12</stp>
        <stp>XS0765295828 Corp</stp>
        <stp>cpn</stp>
        <stp>[AutoPrice 28.xlsm]front!R213C5</stp>
        <tr r="E213" s="1"/>
      </tp>
      <tp>
        <v>8.25</v>
        <stp/>
        <stp>##V3_BDPV12</stp>
        <stp>XS0765564827 Corp</stp>
        <stp>cpn</stp>
        <stp>[AutoPrice 28.xlsm]front!R144C5</stp>
        <tr r="E144" s="1"/>
      </tp>
      <tp>
        <v>2.375</v>
        <stp/>
        <stp>##V3_BDPV12</stp>
        <stp>XS0857662448 Corp</stp>
        <stp>cpn</stp>
        <stp>[AutoPrice 28.xlsm]front!R521C5</stp>
        <tr r="E521" s="1"/>
      </tp>
      <tp>
        <v>3.75</v>
        <stp/>
        <stp>##V3_BDPV12</stp>
        <stp>XS0543354236 Corp</stp>
        <stp>cpn</stp>
        <stp>[AutoPrice 28.xlsm]front!R633C5</stp>
        <tr r="E633" s="1"/>
      </tp>
      <tp>
        <v>6.25</v>
        <stp/>
        <stp>##V3_BDPV12</stp>
        <stp>XS0409749206 Corp</stp>
        <stp>cpn</stp>
        <stp>[AutoPrice 28.xlsm]front!R244C5</stp>
        <tr r="E244" s="1"/>
      </tp>
      <tp>
        <v>3.25</v>
        <stp/>
        <stp>##V3_BDPV12</stp>
        <stp>XS0495756537 Corp</stp>
        <stp>cpn</stp>
        <stp>[AutoPrice 28.xlsm]front!R257C5</stp>
        <tr r="E257" s="1"/>
      </tp>
      <tp>
        <v>2.375</v>
        <stp/>
        <stp>##V3_BDPV12</stp>
        <stp>FR0011439835 Corp</stp>
        <stp>cpn</stp>
        <stp>[AutoPrice 28.xlsm]front!R924C5</stp>
        <tr r="E924" s="1"/>
      </tp>
      <tp t="s">
        <v>07:01:19</v>
        <stp/>
        <stp>##V3_BDPV12</stp>
        <stp>FR0011531714 @bgn Corp</stp>
        <stp>LAST_UPDATE</stp>
        <stp>[AutoPrice 28.xlsm]front!R1243C15</stp>
        <tr r="O1243" s="1"/>
      </tp>
      <tp t="s">
        <v>07:01:23</v>
        <stp/>
        <stp>##V3_BDPV12</stp>
        <stp>XS1057055060 @bgn Corp</stp>
        <stp>LAST_UPDATE</stp>
        <stp>[AutoPrice 28.xlsm]front!R1199C15</stp>
        <tr r="O1199" s="1"/>
      </tp>
      <tp>
        <v>4.55</v>
        <stp/>
        <stp>##V3_BDPV12</stp>
        <stp>XS0301010145 Corp</stp>
        <stp>cpn</stp>
        <stp>[AutoPrice 28.xlsm]front!R197C5</stp>
        <tr r="E197" s="1"/>
      </tp>
      <tp>
        <v>5</v>
        <stp/>
        <stp>##V3_BDPV12</stp>
        <stp>XS0225369403 Corp</stp>
        <stp>cpn</stp>
        <stp>[AutoPrice 28.xlsm]front!R160C5</stp>
        <tr r="E160" s="1"/>
      </tp>
      <tp>
        <v>6.125</v>
        <stp/>
        <stp>##V3_BDPV12</stp>
        <stp>XS0647263317 Corp</stp>
        <stp>cpn</stp>
        <stp>[AutoPrice 28.xlsm]front!R810C5</stp>
        <tr r="E810" s="1"/>
      </tp>
      <tp>
        <v>2.25</v>
        <stp/>
        <stp>##V3_BDPV12</stp>
        <stp>FR0011462571 Corp</stp>
        <stp>cpn</stp>
        <stp>[AutoPrice 28.xlsm]front!R400C5</stp>
        <tr r="E400" s="1"/>
      </tp>
      <tp>
        <v>112.95699999999999</v>
        <stp/>
        <stp>##V3_BDPV12</stp>
        <stp>DE000A0TKUU3 @bgn Corp</stp>
        <stp>LAST_PRICE</stp>
        <stp>[AutoPrice 28.xlsm]front!R968C16</stp>
        <tr r="P968" s="1"/>
      </tp>
      <tp t="s">
        <v>07:01:18</v>
        <stp/>
        <stp>##V3_BDPV12</stp>
        <stp>FR0011401736 @bgn Corp</stp>
        <stp>LAST_UPDATE</stp>
        <stp>[AutoPrice 28.xlsm]front!R1234C15</stp>
        <tr r="O1234" s="1"/>
      </tp>
      <tp>
        <v>1.875</v>
        <stp/>
        <stp>##V3_BDPV12</stp>
        <stp>XS0862091955 Corp</stp>
        <stp>cpn</stp>
        <stp>[AutoPrice 28.xlsm]front!R576C5</stp>
        <tr r="E576" s="1"/>
      </tp>
      <tp>
        <v>1.5</v>
        <stp/>
        <stp>##V3_BDPV12</stp>
        <stp>XS0860596575 Corp</stp>
        <stp>cpn</stp>
        <stp>[AutoPrice 28.xlsm]front!R771C5</stp>
        <tr r="E771" s="1"/>
      </tp>
      <tp>
        <v>3.875</v>
        <stp/>
        <stp>##V3_BDPV12</stp>
        <stp>XS0847087714 Corp</stp>
        <stp>cpn</stp>
        <stp>[AutoPrice 28.xlsm]front!R542C5</stp>
        <tr r="E542" s="1"/>
      </tp>
      <tp>
        <v>4.625</v>
        <stp/>
        <stp>##V3_BDPV12</stp>
        <stp>XS0196302425 Corp</stp>
        <stp>cpn</stp>
        <stp>[AutoPrice 28.xlsm]front!R312C5</stp>
        <tr r="E312" s="1"/>
      </tp>
      <tp>
        <v>4.75</v>
        <stp/>
        <stp>##V3_BDPV12</stp>
        <stp>FR0011242460 Corp</stp>
        <stp>cpn</stp>
        <stp>[AutoPrice 28.xlsm]front!R487C5</stp>
        <tr r="E487" s="1"/>
      </tp>
      <tp t="s">
        <v>07:01:19</v>
        <stp/>
        <stp>##V3_BDPV12</stp>
        <stp>XS0411044653 @bgn Corp</stp>
        <stp>LAST_UPDATE</stp>
        <stp>[AutoPrice 28.xlsm]front!R1155C15</stp>
        <tr r="O1155" s="1"/>
      </tp>
      <tp t="s">
        <v>07:01:19</v>
        <stp/>
        <stp>##V3_BDPV12</stp>
        <stp>FR0011531730 @bgn Corp</stp>
        <stp>LAST_UPDATE</stp>
        <stp>[AutoPrice 28.xlsm]front!R1242C15</stp>
        <tr r="O1242" s="1"/>
      </tp>
      <tp t="s">
        <v>11/06/2014</v>
        <stp/>
        <stp>##V3_BDPV12</stp>
        <stp>AT0000A100E2 @bgn Corp</stp>
        <stp>LAST_UPDATE</stp>
        <stp>[AutoPrice 28.xlsm]front!R1030C15</stp>
        <tr r="O1030" s="1"/>
      </tp>
      <tp t="s">
        <v>07:01:08</v>
        <stp/>
        <stp>##V3_BDPV12</stp>
        <stp>XS1050460739 @bgn Corp</stp>
        <stp>LAST_UPDATE</stp>
        <stp>[AutoPrice 28.xlsm]front!R1262C15</stp>
        <tr r="O1262" s="1"/>
      </tp>
      <tp>
        <v>4.7969999999999997</v>
        <stp/>
        <stp>##V3_BDPV12</stp>
        <stp>XS0746276335 Corp</stp>
        <stp>cpn</stp>
        <stp>[AutoPrice 28.xlsm]front!R692C5</stp>
        <tr r="E692" s="1"/>
      </tp>
      <tp>
        <v>1.9</v>
        <stp/>
        <stp>##V3_BDPV12</stp>
        <stp>XS1054528457 Corp</stp>
        <stp>cpn</stp>
        <stp>[AutoPrice 28.xlsm]front!R592C5</stp>
        <tr r="E592" s="1"/>
      </tp>
      <tp>
        <v>4.5</v>
        <stp/>
        <stp>##V3_BDPV12</stp>
        <stp>XS0831389985 Corp</stp>
        <stp>cpn</stp>
        <stp>[AutoPrice 28.xlsm]front!R708C5</stp>
        <tr r="E708" s="1"/>
      </tp>
      <tp>
        <v>5.25</v>
        <stp/>
        <stp>##V3_BDPV12</stp>
        <stp>XS0385754733 Corp</stp>
        <stp>cpn</stp>
        <stp>[AutoPrice 28.xlsm]front!R267C5</stp>
        <tr r="E267" s="1"/>
      </tp>
      <tp>
        <v>5.625</v>
        <stp/>
        <stp>##V3_BDPV12</stp>
        <stp>FR0010916734 Corp</stp>
        <stp>cpn</stp>
        <stp>[AutoPrice 28.xlsm]front!R849C5</stp>
        <tr r="E849" s="1"/>
      </tp>
      <tp>
        <v>105.10599999999999</v>
        <stp/>
        <stp>##V3_BDPV12</stp>
        <stp>DE000A1PGQY7 @bgn Corp</stp>
        <stp>LAST_PRICE</stp>
        <stp>[AutoPrice 28.xlsm]front!R788C16</stp>
        <tr r="P788" s="1"/>
      </tp>
      <tp t="s">
        <v>ABIBB</v>
        <stp/>
        <stp>##V3_BDPV12</stp>
        <stp>BE6258027729 Corp</stp>
        <stp>ticker</stp>
        <stp>[AutoPrice 28.xlsm]front!R376C4</stp>
        <tr r="D376" s="1"/>
      </tp>
      <tp t="s">
        <v>ABIBB</v>
        <stp/>
        <stp>##V3_BDPV12</stp>
        <stp>BE6248644013 Corp</stp>
        <stp>ticker</stp>
        <stp>[AutoPrice 28.xlsm]front!R381C4</stp>
        <tr r="D381" s="1"/>
      </tp>
      <tp>
        <v>4.875</v>
        <stp/>
        <stp>##V3_BDPV12</stp>
        <stp>DE000A0DLU69 Corp</stp>
        <stp>cpn</stp>
        <stp>[AutoPrice 28.xlsm]front!R274C5</stp>
        <tr r="E274" s="1"/>
      </tp>
      <tp t="s">
        <v>10/03/2020</v>
        <stp/>
        <stp>##V3_BDPV12</stp>
        <stp>DE000A1G85B4 Corp</stp>
        <stp>maturity</stp>
        <stp>[AutoPrice 28.xlsm]front!R676C6</stp>
        <tr r="F676" s="1"/>
      </tp>
      <tp t="s">
        <v>#N/A Real Time</v>
        <stp/>
        <stp>##V3_BDPV12</stp>
        <stp>XS0304458564 @CBKG Corp</stp>
        <stp>ask</stp>
        <stp>[AutoPrice 28.xlsm]front!R743C13</stp>
        <tr r="M743" s="1"/>
      </tp>
      <tp>
        <v>114.79600000000001</v>
        <stp/>
        <stp>##V3_BDPV12</stp>
        <stp>XS0522407351 @CBKG Corp</stp>
        <stp>ask</stp>
        <stp>[AutoPrice 28.xlsm]front!R406C13</stp>
        <tr r="M406" s="1"/>
      </tp>
      <tp>
        <v>103.69799999999999</v>
        <stp/>
        <stp>##V3_BDPV12</stp>
        <stp>FR0010746016 @CBKG Corp</stp>
        <stp>ask</stp>
        <stp>[AutoPrice 28.xlsm]front!R393C13</stp>
        <tr r="M393" s="1"/>
      </tp>
      <tp>
        <v>123.572</v>
        <stp/>
        <stp>##V3_BDPV12</stp>
        <stp>FR0010746008 @CBKG Corp</stp>
        <stp>ask</stp>
        <stp>[AutoPrice 28.xlsm]front!R397C13</stp>
        <tr r="M397" s="1"/>
      </tp>
      <tp>
        <v>111.30500000000001</v>
        <stp/>
        <stp>##V3_BDPV12</stp>
        <stp>FR0011022110 @CBKG Corp</stp>
        <stp>ask</stp>
        <stp>[AutoPrice 28.xlsm]front!R572C13</stp>
        <tr r="M572" s="1"/>
      </tp>
      <tp>
        <v>117.989</v>
        <stp/>
        <stp>##V3_BDPV12</stp>
        <stp>FR0011225143 @CBKG Corp</stp>
        <stp>ask</stp>
        <stp>[AutoPrice 28.xlsm]front!R252C13</stp>
        <tr r="M252" s="1"/>
      </tp>
      <tp>
        <v>109.14700000000001</v>
        <stp/>
        <stp>##V3_BDPV12</stp>
        <stp>XS0408285913 @CBKG Corp</stp>
        <stp>ask</stp>
        <stp>[AutoPrice 28.xlsm]front!R745C13</stp>
        <tr r="M745" s="1"/>
      </tp>
      <tp>
        <v>102.742</v>
        <stp/>
        <stp>##V3_BDPV12</stp>
        <stp>XS1040508167 @CBKG Corp</stp>
        <stp>ask</stp>
        <stp>[AutoPrice 28.xlsm]front!R505C13</stp>
        <tr r="M505" s="1"/>
      </tp>
      <tp>
        <v>111.705</v>
        <stp/>
        <stp>##V3_BDPV12</stp>
        <stp>XS0495973470 @CBKG Corp</stp>
        <stp>ask</stp>
        <stp>[AutoPrice 28.xlsm]front!R956C13</stp>
        <tr r="M956" s="1"/>
      </tp>
      <tp>
        <v>104.621</v>
        <stp/>
        <stp>##V3_BDPV12</stp>
        <stp>XS0988384904 @CBKG Corp</stp>
        <stp>ask</stp>
        <stp>[AutoPrice 28.xlsm]front!R463C13</stp>
        <tr r="M463" s="1"/>
      </tp>
      <tp>
        <v>109.09</v>
        <stp/>
        <stp>##V3_BDPV12</stp>
        <stp>XS0477568637 @CBKG Corp</stp>
        <stp>ask</stp>
        <stp>[AutoPrice 28.xlsm]front!R173C13</stp>
        <tr r="M173" s="1"/>
      </tp>
      <tp>
        <v>104.155</v>
        <stp/>
        <stp>##V3_BDPV12</stp>
        <stp>XS1040506112 @CBKG Corp</stp>
        <stp>ask</stp>
        <stp>[AutoPrice 28.xlsm]front!R226C13</stp>
        <tr r="M226" s="1"/>
      </tp>
      <tp>
        <v>113.154</v>
        <stp/>
        <stp>##V3_BDPV12</stp>
        <stp>XS0752092311 @CBKG Corp</stp>
        <stp>ask</stp>
        <stp>[AutoPrice 28.xlsm]front!R636C13</stp>
        <tr r="M636" s="1"/>
      </tp>
      <tp>
        <v>104.514</v>
        <stp/>
        <stp>##V3_BDPV12</stp>
        <stp>XS0863116231 @CBKG Corp</stp>
        <stp>ask</stp>
        <stp>[AutoPrice 28.xlsm]front!R533C13</stp>
        <tr r="M533" s="1"/>
      </tp>
      <tp t="s">
        <v>#N/A Real Time</v>
        <stp/>
        <stp>##V3_BDPV12</stp>
        <stp>XS0418729934 @CBKG Corp</stp>
        <stp>ask</stp>
        <stp>[AutoPrice 28.xlsm]front!R277C13</stp>
        <tr r="M277" s="1"/>
      </tp>
      <tp>
        <v>111.20699999999999</v>
        <stp/>
        <stp>##V3_BDPV12</stp>
        <stp>XS0543354236 @CBKG Corp</stp>
        <stp>ask</stp>
        <stp>[AutoPrice 28.xlsm]front!R633C13</stp>
        <tr r="M633" s="1"/>
      </tp>
      <tp>
        <v>125.11199999999999</v>
        <stp/>
        <stp>##V3_BDPV12</stp>
        <stp>XS0503603267 @CBKG Corp</stp>
        <stp>ask</stp>
        <stp>[AutoPrice 28.xlsm]front!R622C13</stp>
        <tr r="M622" s="1"/>
      </tp>
      <tp>
        <v>106.611</v>
        <stp/>
        <stp>##V3_BDPV12</stp>
        <stp>DE000A1E8V89 @CBKG Corp</stp>
        <stp>ask</stp>
        <stp>[AutoPrice 28.xlsm]front!R870C13</stp>
        <tr r="M870" s="1"/>
      </tp>
      <tp>
        <v>116.33499999999999</v>
        <stp/>
        <stp>##V3_BDPV12</stp>
        <stp>XS0592505316 @CBKG Corp</stp>
        <stp>ask</stp>
        <stp>[AutoPrice 28.xlsm]front!R519C13</stp>
        <tr r="M519" s="1"/>
      </tp>
      <tp>
        <v>116.675</v>
        <stp/>
        <stp>##V3_BDPV12</stp>
        <stp>XS0456451771 @CBKG Corp</stp>
        <stp>ask</stp>
        <stp>[AutoPrice 28.xlsm]front!R208C13</stp>
        <tr r="M208" s="1"/>
      </tp>
      <tp>
        <v>100</v>
        <stp/>
        <stp>##V3_BDPV12</stp>
        <stp>XS0645941419 @CBKG Corp</stp>
        <stp>ask</stp>
        <stp>[AutoPrice 28.xlsm]front!R943C13</stp>
        <tr r="M943" s="1"/>
      </tp>
      <tp>
        <v>104.637</v>
        <stp/>
        <stp>##V3_BDPV12</stp>
        <stp>XS0829317832 @CBKG Corp</stp>
        <stp>ask</stp>
        <stp>[AutoPrice 28.xlsm]front!R156C13</stp>
        <tr r="M156" s="1"/>
      </tp>
      <tp>
        <v>109.264</v>
        <stp/>
        <stp>##V3_BDPV12</stp>
        <stp>XS0275636438 @CBKG Corp</stp>
        <stp>ask</stp>
        <stp>[AutoPrice 28.xlsm]front!R457C13</stp>
        <tr r="M457" s="1"/>
      </tp>
      <tp>
        <v>123.07599999999999</v>
        <stp/>
        <stp>##V3_BDPV12</stp>
        <stp>XS0764278528 @CBKG Corp</stp>
        <stp>ask</stp>
        <stp>[AutoPrice 28.xlsm]front!R132C13</stp>
        <tr r="M132" s="1"/>
      </tp>
      <tp>
        <v>105.029</v>
        <stp/>
        <stp>##V3_BDPV12</stp>
        <stp>XS0787510618 @CBKG Corp</stp>
        <stp>ask</stp>
        <stp>[AutoPrice 28.xlsm]front!R555C13</stp>
        <tr r="M555" s="1"/>
      </tp>
      <tp>
        <v>113.57</v>
        <stp/>
        <stp>##V3_BDPV12</stp>
        <stp>XS0975113498 @CBKG Corp</stp>
        <stp>ask</stp>
        <stp>[AutoPrice 28.xlsm]front!R989C13</stp>
        <tr r="M989" s="1"/>
      </tp>
      <tp>
        <v>112.77500000000001</v>
        <stp/>
        <stp>##V3_BDPV12</stp>
        <stp>XS0704178556 @CBKG Corp</stp>
        <stp>ask</stp>
        <stp>[AutoPrice 28.xlsm]front!R408C13</stp>
        <tr r="M408" s="1"/>
      </tp>
      <tp t="s">
        <v>#N/A Real Time</v>
        <stp/>
        <stp>##V3_BDPV12</stp>
        <stp>FR0010660043 @CBKG Corp</stp>
        <stp>ask</stp>
        <stp>[AutoPrice 28.xlsm]front!R242C13</stp>
        <tr r="M242" s="1"/>
      </tp>
      <tp>
        <v>112.02500000000001</v>
        <stp/>
        <stp>##V3_BDPV12</stp>
        <stp>XS0418508924 @CBKG Corp</stp>
        <stp>ask</stp>
        <stp>[AutoPrice 28.xlsm]front!R705C13</stp>
        <tr r="M705" s="1"/>
      </tp>
      <tp>
        <v>111.92400000000001</v>
        <stp/>
        <stp>##V3_BDPV12</stp>
        <stp>XS0302948319 @CBKG Corp</stp>
        <stp>ask</stp>
        <stp>[AutoPrice 28.xlsm]front!R877C13</stp>
        <tr r="M877" s="1"/>
      </tp>
      <tp>
        <v>106.018</v>
        <stp/>
        <stp>##V3_BDPV12</stp>
        <stp>XS0977496636 @CBKG Corp</stp>
        <stp>ask</stp>
        <stp>[AutoPrice 28.xlsm]front!R482C13</stp>
        <tr r="M482" s="1"/>
      </tp>
      <tp>
        <v>102.956</v>
        <stp/>
        <stp>##V3_BDPV12</stp>
        <stp>XS0818948928 @CBKG Corp</stp>
        <stp>ask</stp>
        <stp>[AutoPrice 28.xlsm]front!R893C13</stp>
        <tr r="M893" s="1"/>
      </tp>
      <tp>
        <v>102.34099999999999</v>
        <stp/>
        <stp>##V3_BDPV12</stp>
        <stp>FR0011798115 @CBKG Corp</stp>
        <stp>ask</stp>
        <stp>[AutoPrice 28.xlsm]front!R573C13</stp>
        <tr r="M573" s="1"/>
      </tp>
      <tp>
        <v>104.008</v>
        <stp/>
        <stp>##V3_BDPV12</stp>
        <stp>XS0225369403 @CBKG Corp</stp>
        <stp>ask</stp>
        <stp>[AutoPrice 28.xlsm]front!R160C13</stp>
        <tr r="M160" s="1"/>
      </tp>
      <tp>
        <v>109.289</v>
        <stp/>
        <stp>##V3_BDPV12</stp>
        <stp>XS0741004062 @CBKG Corp</stp>
        <stp>ask</stp>
        <stp>[AutoPrice 28.xlsm]front!R452C13</stp>
        <tr r="M452" s="1"/>
      </tp>
      <tp>
        <v>101.286</v>
        <stp/>
        <stp>##V3_BDPV12</stp>
        <stp>XS0794238583 @CBKG Corp</stp>
        <stp>ask</stp>
        <stp>[AutoPrice 28.xlsm]front!R883C13</stp>
        <tr r="M883" s="1"/>
      </tp>
      <tp>
        <v>107</v>
        <stp/>
        <stp>##V3_BDPV12</stp>
        <stp>XS0934042549 @CBKG Corp</stp>
        <stp>ask</stp>
        <stp>[AutoPrice 28.xlsm]front!R693C13</stp>
        <tr r="M693" s="1"/>
      </tp>
      <tp>
        <v>103.46</v>
        <stp/>
        <stp>##V3_BDPV12</stp>
        <stp>XS0993228294 @CBKG Corp</stp>
        <stp>ask</stp>
        <stp>[AutoPrice 28.xlsm]front!R949C13</stp>
        <tr r="M949" s="1"/>
      </tp>
      <tp>
        <v>119.06</v>
        <stp/>
        <stp>##V3_BDPV12</stp>
        <stp>XS0675221419 @CBKG Corp</stp>
        <stp>ask</stp>
        <stp>[AutoPrice 28.xlsm]front!R174C13</stp>
        <tr r="M174" s="1"/>
      </tp>
      <tp>
        <v>103.05200000000001</v>
        <stp/>
        <stp>##V3_BDPV12</stp>
        <stp>XS0911691003 @CBKG Corp</stp>
        <stp>ask</stp>
        <stp>[AutoPrice 28.xlsm]front!R493C13</stp>
        <tr r="M493" s="1"/>
      </tp>
      <tp>
        <v>113.889</v>
        <stp/>
        <stp>##V3_BDPV12</stp>
        <stp>XS0515937406 @CBKG Corp</stp>
        <stp>ask</stp>
        <stp>[AutoPrice 28.xlsm]front!R462C13</stp>
        <tr r="M462" s="1"/>
      </tp>
      <tp>
        <v>131.34800000000001</v>
        <stp/>
        <stp>##V3_BDPV12</stp>
        <stp>XS0686703736 @CBKG Corp</stp>
        <stp>ask</stp>
        <stp>[AutoPrice 28.xlsm]front!R969C13</stp>
        <tr r="M969" s="1"/>
      </tp>
      <tp>
        <v>100.709</v>
        <stp/>
        <stp>##V3_BDPV12</stp>
        <stp>FR0011965177 @CBKG Corp</stp>
        <stp>ask</stp>
        <stp>[AutoPrice 28.xlsm]front!R389C13</stp>
        <tr r="M389" s="1"/>
      </tp>
      <tp>
        <v>101.727</v>
        <stp/>
        <stp>##V3_BDPV12</stp>
        <stp>XS1046812712 @CBKG Corp</stp>
        <stp>ask</stp>
        <stp>[AutoPrice 28.xlsm]front!R401C13</stp>
        <tr r="M401" s="1"/>
      </tp>
      <tp>
        <v>118.474</v>
        <stp/>
        <stp>##V3_BDPV12</stp>
        <stp>FR0010830034 @CBKG Corp</stp>
        <stp>ask</stp>
        <stp>[AutoPrice 28.xlsm]front!R740C13</stp>
        <tr r="M740" s="1"/>
      </tp>
      <tp>
        <v>109.252</v>
        <stp/>
        <stp>##V3_BDPV12</stp>
        <stp>XS0275937471 @CBKG Corp</stp>
        <stp>ask</stp>
        <stp>[AutoPrice 28.xlsm]front!R166C13</stp>
        <tr r="M166" s="1"/>
      </tp>
      <tp>
        <v>105.76600000000001</v>
        <stp/>
        <stp>##V3_BDPV12</stp>
        <stp>XS1045386494 @CBKG Corp</stp>
        <stp>ask</stp>
        <stp>[AutoPrice 28.xlsm]front!R472C13</stp>
        <tr r="M472" s="1"/>
      </tp>
      <tp>
        <v>104.75</v>
        <stp/>
        <stp>##V3_BDPV12</stp>
        <stp>XS0412154378 @CBKG Corp</stp>
        <stp>ask</stp>
        <stp>[AutoPrice 28.xlsm]front!R930C13</stp>
        <tr r="M930" s="1"/>
      </tp>
      <tp>
        <v>113.663</v>
        <stp/>
        <stp>##V3_BDPV12</stp>
        <stp>XS0503665290 @CBKG Corp</stp>
        <stp>ask</stp>
        <stp>[AutoPrice 28.xlsm]front!R106C13</stp>
        <tr r="M106" s="1"/>
      </tp>
      <tp>
        <v>103.005</v>
        <stp/>
        <stp>##V3_BDPV12</stp>
        <stp>XS1072613380 @CBKG Corp</stp>
        <stp>ask</stp>
        <stp>[AutoPrice 28.xlsm]front!R135C13</stp>
        <tr r="M135" s="1"/>
      </tp>
      <tp>
        <v>130.15700000000001</v>
        <stp/>
        <stp>##V3_BDPV12</stp>
        <stp>XS0458685913 @CBKG Corp</stp>
        <stp>ask</stp>
        <stp>[AutoPrice 28.xlsm]front!R971C13</stp>
        <tr r="M971" s="1"/>
      </tp>
      <tp>
        <v>127.512</v>
        <stp/>
        <stp>##V3_BDPV12</stp>
        <stp>XS0411850075 @CBKG Corp</stp>
        <stp>ask</stp>
        <stp>[AutoPrice 28.xlsm]front!R632C13</stp>
        <tr r="M632" s="1"/>
      </tp>
      <tp>
        <v>106.471</v>
        <stp/>
        <stp>##V3_BDPV12</stp>
        <stp>FR0011052117 @CBKG Corp</stp>
        <stp>ask</stp>
        <stp>[AutoPrice 28.xlsm]front!R855C13</stp>
        <tr r="M855" s="1"/>
      </tp>
      <tp>
        <v>101.431</v>
        <stp/>
        <stp>##V3_BDPV12</stp>
        <stp>FR0010808071 @CBKG Corp</stp>
        <stp>ask</stp>
        <stp>[AutoPrice 28.xlsm]front!R639C13</stp>
        <tr r="M639" s="1"/>
      </tp>
      <tp>
        <v>109.432</v>
        <stp/>
        <stp>##V3_BDPV12</stp>
        <stp>XS0268583993 @CBKG Corp</stp>
        <stp>ask</stp>
        <stp>[AutoPrice 28.xlsm]front!R598C13</stp>
        <tr r="M598" s="1"/>
      </tp>
      <tp>
        <v>105.66800000000001</v>
        <stp/>
        <stp>##V3_BDPV12</stp>
        <stp>XS0999654873 @CBKG Corp</stp>
        <stp>ask</stp>
        <stp>[AutoPrice 28.xlsm]front!R821C13</stp>
        <tr r="M821" s="1"/>
      </tp>
      <tp>
        <v>108.749</v>
        <stp/>
        <stp>##V3_BDPV12</stp>
        <stp>XS0795877454 @CBKG Corp</stp>
        <stp>ask</stp>
        <stp>[AutoPrice 28.xlsm]front!R481C13</stp>
        <tr r="M481" s="1"/>
      </tp>
      <tp>
        <v>103.81</v>
        <stp/>
        <stp>##V3_BDPV12</stp>
        <stp>XS1030900168 @CBKG Corp</stp>
        <stp>ask</stp>
        <stp>[AutoPrice 28.xlsm]front!R749C13</stp>
        <tr r="M749" s="1"/>
      </tp>
      <tp>
        <v>105.40900000000001</v>
        <stp/>
        <stp>##V3_BDPV12</stp>
        <stp>XS0633111207 @CBKG Corp</stp>
        <stp>ask</stp>
        <stp>[AutoPrice 28.xlsm]front!R885C13</stp>
        <tr r="M885" s="1"/>
      </tp>
      <tp>
        <v>98.706000000000003</v>
        <stp/>
        <stp>##V3_BDPV12</stp>
        <stp>XS0922885362 @CBKG Corp</stp>
        <stp>ask</stp>
        <stp>[AutoPrice 28.xlsm]front!R643C13</stp>
        <tr r="M643" s="1"/>
      </tp>
      <tp>
        <v>107.31399999999999</v>
        <stp/>
        <stp>##V3_BDPV12</stp>
        <stp>XS1031555094 @CBKG Corp</stp>
        <stp>ask</stp>
        <stp>[AutoPrice 28.xlsm]front!R553C13</stp>
        <tr r="M553" s="1"/>
      </tp>
      <tp>
        <v>109.27200000000001</v>
        <stp/>
        <stp>##V3_BDPV12</stp>
        <stp>FR0010830042 @CBKG Corp</stp>
        <stp>ask</stp>
        <stp>[AutoPrice 28.xlsm]front!R735C13</stp>
        <tr r="M735" s="1"/>
      </tp>
      <tp>
        <v>102.636</v>
        <stp/>
        <stp>##V3_BDPV12</stp>
        <stp>XS0940697187 @CBKG Corp</stp>
        <stp>ask</stp>
        <stp>[AutoPrice 28.xlsm]front!R562C13</stp>
        <tr r="M562" s="1"/>
      </tp>
      <tp>
        <v>110.139</v>
        <stp/>
        <stp>##V3_BDPV12</stp>
        <stp>XS0585904443 @CBKG Corp</stp>
        <stp>ask</stp>
        <stp>[AutoPrice 28.xlsm]front!R689C13</stp>
        <tr r="M689" s="1"/>
      </tp>
      <tp t="s">
        <v>07:01:39</v>
        <stp/>
        <stp>##V3_BDPV12</stp>
        <stp>DE000A1TNJ97 @bgn Corp</stp>
        <stp>LAST_UPDATE</stp>
        <stp>[AutoPrice 28.xlsm]front!R793C15</stp>
        <tr r="O793" s="1"/>
      </tp>
      <tp>
        <v>113.723</v>
        <stp/>
        <stp>##V3_BDPV12</stp>
        <stp>XS0307791698 @CBKG Corp</stp>
        <stp>ask</stp>
        <stp>[AutoPrice 28.xlsm]front!R405C13</stp>
        <tr r="M405" s="1"/>
      </tp>
      <tp t="s">
        <v>#N/A Real Time</v>
        <stp/>
        <stp>##V3_BDPV12</stp>
        <stp>FR0010176032 @CBKG Corp</stp>
        <stp>ask</stp>
        <stp>[AutoPrice 28.xlsm]front!R848C13</stp>
        <tr r="M848" s="1"/>
      </tp>
      <tp>
        <v>104.041</v>
        <stp/>
        <stp>##V3_BDPV12</stp>
        <stp>XS0230663196 @CBKG Corp</stp>
        <stp>ask</stp>
        <stp>[AutoPrice 28.xlsm]front!R590C13</stp>
        <tr r="M590" s="1"/>
      </tp>
      <tp t="s">
        <v>07:01:05</v>
        <stp/>
        <stp>##V3_BDPV12</stp>
        <stp>DE000A1TNK78 @bgn Corp</stp>
        <stp>LAST_UPDATE</stp>
        <stp>[AutoPrice 28.xlsm]front!R785C15</stp>
        <tr r="O785" s="1"/>
      </tp>
      <tp t="s">
        <v>07:01:40</v>
        <stp/>
        <stp>##V3_BDPV12</stp>
        <stp>DE000A1TNK86 @bgn Corp</stp>
        <stp>LAST_UPDATE</stp>
        <stp>[AutoPrice 28.xlsm]front!R792C15</stp>
        <tr r="O792" s="1"/>
      </tp>
      <tp t="s">
        <v>08/07/2041</v>
        <stp/>
        <stp>##V3_BDPV12</stp>
        <stp>DE000A1GNAH1 Corp</stp>
        <stp>maturity</stp>
        <stp>[AutoPrice 28.xlsm]front!R87C6</stp>
        <tr r="F87" s="1"/>
      </tp>
      <tp t="s">
        <v>13/03/2028</v>
        <stp/>
        <stp>##V3_BDPV12</stp>
        <stp>DE000A1HG1K6 Corp</stp>
        <stp>maturity</stp>
        <stp>[AutoPrice 28.xlsm]front!R54C6</stp>
        <tr r="F54" s="1"/>
      </tp>
      <tp>
        <v>112.167</v>
        <stp/>
        <stp>##V3_BDPV12</stp>
        <stp>AT0000A0PQY4 @CBKG Corp</stp>
        <stp>bid</stp>
        <stp>[AutoPrice 28.xlsm]front!R1029C12</stp>
        <tr r="L1029" s="1"/>
      </tp>
      <tp>
        <v>109.01300000000001</v>
        <stp/>
        <stp>##V3_BDPV12</stp>
        <stp>DE000A1C9VQ4 @CBKG Corp</stp>
        <stp>ask</stp>
        <stp>[AutoPrice 28.xlsm]front!R786C13</stp>
        <tr r="M786" s="1"/>
      </tp>
    </main>
    <main first="bloomberg.rtd">
      <tp>
        <v>100.877</v>
        <stp/>
        <stp>##V3_BDPV12</stp>
        <stp>DE000A1HJLN2 @CBKG Corp</stp>
        <stp>bid</stp>
        <stp>[AutoPrice 28.xlsm]front!R769C12</stp>
        <tr r="L769" s="1"/>
      </tp>
    </main>
    <main first="bloomberg.rtd">
      <tp t="s">
        <v>FIXED</v>
        <stp/>
        <stp>##V3_BDPV12</stp>
        <stp>DE000A1PGPF8 Corp</stp>
        <stp>cpn typ</stp>
        <stp>[AutoPrice 28.xlsm]front!R871C5</stp>
        <tr r="E871" s="1"/>
      </tp>
      <tp>
        <v>104.443</v>
        <stp/>
        <stp>##V3_BDPV12</stp>
        <stp>DE000A0TT2M2 @bgn Corp</stp>
        <stp>LAST_PRICE</stp>
        <stp>[AutoPrice 28.xlsm]front!R611C16</stp>
        <tr r="P611" s="1"/>
      </tp>
      <tp>
        <v>2.375</v>
        <stp/>
        <stp>##V3_BDPV12</stp>
        <stp>XS0823975585 Corp</stp>
        <stp>cpn</stp>
        <stp>[AutoPrice 28.xlsm]front!R903C5</stp>
        <tr r="E903" s="1"/>
      </tp>
      <tp>
        <v>2.375</v>
        <stp/>
        <stp>##V3_BDPV12</stp>
        <stp>US928670AK49 Corp</stp>
        <stp>cpn</stp>
        <stp>[AutoPrice 28.xlsm]front!R888C5</stp>
        <tr r="E888" s="1"/>
      </tp>
      <tp>
        <v>3.83</v>
        <stp/>
        <stp>##V3_BDPV12</stp>
        <stp>XS0547796077 Corp</stp>
        <stp>cpn</stp>
        <stp>[AutoPrice 28.xlsm]front!R222C5</stp>
        <tr r="E222" s="1"/>
      </tp>
      <tp>
        <v>3.25</v>
        <stp/>
        <stp>##V3_BDPV12</stp>
        <stp>XS0729046218 Corp</stp>
        <stp>cpn</stp>
        <stp>[AutoPrice 28.xlsm]front!R773C5</stp>
        <tr r="E773" s="1"/>
      </tp>
      <tp>
        <v>45.37476764607392</v>
        <stp/>
        <stp>##V3_BDPV12</stp>
        <stp>XS0863129135 @cbbt  Corp</stp>
        <stp>asset_swap_spd_mid</stp>
        <stp>[AutoPrice 28.xlsm]front!R1007C40</stp>
        <tr r="AN1007" s="1"/>
      </tp>
      <tp t="s">
        <v>07:01:18</v>
        <stp/>
        <stp>##V3_BDPV12</stp>
        <stp>XS0254808214 @bgn Corp</stp>
        <stp>LAST_UPDATE</stp>
        <stp>[AutoPrice 28.xlsm]front!R1016C15</stp>
        <tr r="O1016" s="1"/>
      </tp>
      <tp>
        <v>3.125</v>
        <stp/>
        <stp>##V3_BDPV12</stp>
        <stp>XS0996772876 Corp</stp>
        <stp>cpn</stp>
        <stp>[AutoPrice 28.xlsm]front!R172C5</stp>
        <tr r="E172" s="1"/>
      </tp>
      <tp>
        <v>6.25</v>
        <stp/>
        <stp>##V3_BDPV12</stp>
        <stp>XS0764278528 Corp</stp>
        <stp>cpn</stp>
        <stp>[AutoPrice 28.xlsm]front!R132C5</stp>
        <tr r="E132" s="1"/>
      </tp>
      <tp>
        <v>1.25</v>
        <stp/>
        <stp>##V3_BDPV12</stp>
        <stp>BE6243181672 Corp</stp>
        <stp>cpn</stp>
        <stp>[AutoPrice 28.xlsm]front!R372C5</stp>
        <tr r="E372" s="1"/>
      </tp>
      <tp t="s">
        <v>07:01:21</v>
        <stp/>
        <stp>##V3_BDPV12</stp>
        <stp>FR0010850701 @bgn Corp</stp>
        <stp>LAST_UPDATE</stp>
        <stp>[AutoPrice 28.xlsm]front!R1045C15</stp>
        <tr r="O1045" s="1"/>
      </tp>
      <tp t="s">
        <v>11/06/2014</v>
        <stp/>
        <stp>##V3_BDPV12</stp>
        <stp>XS1002933403 @bgn Corp</stp>
        <stp>LAST_UPDATE</stp>
        <stp>[AutoPrice 28.xlsm]front!R1014C15</stp>
        <tr r="O1014" s="1"/>
      </tp>
      <tp>
        <v>4</v>
        <stp/>
        <stp>##V3_BDPV12</stp>
        <stp>XS0275636438 Corp</stp>
        <stp>cpn</stp>
        <stp>[AutoPrice 28.xlsm]front!R457C5</stp>
        <tr r="E457" s="1"/>
      </tp>
      <tp>
        <v>3.125</v>
        <stp/>
        <stp>##V3_BDPV12</stp>
        <stp>XS0456451938 Corp</stp>
        <stp>cpn</stp>
        <stp>[AutoPrice 28.xlsm]front!R205C5</stp>
        <tr r="E205" s="1"/>
      </tp>
      <tp>
        <v>4.5</v>
        <stp/>
        <stp>##V3_BDPV12</stp>
        <stp>XS0677389347 Corp</stp>
        <stp>cpn</stp>
        <stp>[AutoPrice 28.xlsm]front!R635C5</stp>
        <tr r="E635" s="1"/>
      </tp>
      <tp>
        <v>2.25</v>
        <stp/>
        <stp>##V3_BDPV12</stp>
        <stp>BE6258027729 Corp</stp>
        <stp>cpn</stp>
        <stp>[AutoPrice 28.xlsm]front!R376C5</stp>
        <tr r="E376" s="1"/>
      </tp>
      <tp>
        <v>3.875</v>
        <stp/>
        <stp>##V3_BDPV12</stp>
        <stp>FR0011182641 Corp</stp>
        <stp>cpn</stp>
        <stp>[AutoPrice 28.xlsm]front!R247C5</stp>
        <tr r="E247" s="1"/>
      </tp>
      <tp t="s">
        <v>07:01:22</v>
        <stp/>
        <stp>##V3_BDPV12</stp>
        <stp>XS0591586788 @bgn Corp</stp>
        <stp>LAST_UPDATE</stp>
        <stp>[AutoPrice 28.xlsm]front!R1201C15</stp>
        <tr r="O1201" s="1"/>
      </tp>
      <tp>
        <v>1.75</v>
        <stp/>
        <stp>##V3_BDPV12</stp>
        <stp>XS0957258212 Corp</stp>
        <stp>cpn</stp>
        <stp>[AutoPrice 28.xlsm]front!R591C5</stp>
        <tr r="E591" s="1"/>
      </tp>
      <tp>
        <v>6.25</v>
        <stp/>
        <stp>##V3_BDPV12</stp>
        <stp>FR0011374099 Corp</stp>
        <stp>cpn</stp>
        <stp>[AutoPrice 28.xlsm]front!R388C5</stp>
        <tr r="E388" s="1"/>
      </tp>
      <tp>
        <v>4.375</v>
        <stp/>
        <stp>##V3_BDPV12</stp>
        <stp>FR0010397927 Corp</stp>
        <stp>cpn</stp>
        <stp>[AutoPrice 28.xlsm]front!R363C5</stp>
        <tr r="E363" s="1"/>
      </tp>
      <tp t="s">
        <v>07:01:17</v>
        <stp/>
        <stp>##V3_BDPV12</stp>
        <stp>FR0010801761 @bgn Corp</stp>
        <stp>LAST_UPDATE</stp>
        <stp>[AutoPrice 28.xlsm]front!R1042C15</stp>
        <tr r="O1042" s="1"/>
      </tp>
      <tp t="s">
        <v>11/06/2014</v>
        <stp/>
        <stp>##V3_BDPV12</stp>
        <stp>XS1056927061 @bgn Corp</stp>
        <stp>LAST_UPDATE</stp>
        <stp>[AutoPrice 28.xlsm]front!R1090C15</stp>
        <tr r="O1090" s="1"/>
      </tp>
      <tp>
        <v>5.125</v>
        <stp/>
        <stp>##V3_BDPV12</stp>
        <stp>XS0878743623 Corp</stp>
        <stp>cpn</stp>
        <stp>[AutoPrice 28.xlsm]front!R107C5</stp>
        <tr r="E107" s="1"/>
      </tp>
      <tp>
        <v>1.75</v>
        <stp/>
        <stp>##V3_BDPV12</stp>
        <stp>XS0993228294 Corp</stp>
        <stp>cpn</stp>
        <stp>[AutoPrice 28.xlsm]front!R949C5</stp>
        <tr r="E949" s="1"/>
      </tp>
      <tp t="s">
        <v>07:01:24</v>
        <stp/>
        <stp>##V3_BDPV12</stp>
        <stp>XS1050454682 @bgn Corp</stp>
        <stp>LAST_UPDATE</stp>
        <stp>[AutoPrice 28.xlsm]front!R1017C15</stp>
        <tr r="O1017" s="1"/>
      </tp>
      <tp t="s">
        <v>07:01:27</v>
        <stp/>
        <stp>##V3_BDPV12</stp>
        <stp>XS0827529198 @bgn Corp</stp>
        <stp>LAST_UPDATE</stp>
        <stp>[AutoPrice 28.xlsm]front!R1127C15</stp>
        <tr r="O1127" s="1"/>
      </tp>
      <tp t="s">
        <v>11/06/2014</v>
        <stp/>
        <stp>##V3_BDPV12</stp>
        <stp>XS0944838241 @bgn Corp</stp>
        <stp>LAST_UPDATE</stp>
        <stp>[AutoPrice 28.xlsm]front!R1111C15</stp>
        <tr r="O1111" s="1"/>
      </tp>
      <tp>
        <v>2.75</v>
        <stp/>
        <stp>##V3_BDPV12</stp>
        <stp>XS0981442931 Corp</stp>
        <stp>cpn</stp>
        <stp>[AutoPrice 28.xlsm]front!R945C5</stp>
        <tr r="E945" s="1"/>
      </tp>
      <tp>
        <v>2.75</v>
        <stp/>
        <stp>##V3_BDPV12</stp>
        <stp>XS0794224369 Corp</stp>
        <stp>cpn</stp>
        <stp>[AutoPrice 28.xlsm]front!R466C5</stp>
        <tr r="E466" s="1"/>
      </tp>
      <tp>
        <v>2.75</v>
        <stp/>
        <stp>##V3_BDPV12</stp>
        <stp>XS0576107519 Corp</stp>
        <stp>cpn</stp>
        <stp>[AutoPrice 28.xlsm]front!R882C5</stp>
        <tr r="E882" s="1"/>
      </tp>
      <tp t="s">
        <v>FIXED</v>
        <stp/>
        <stp>##V3_BDPV12</stp>
        <stp>DE000A0GMHG2 Corp</stp>
        <stp>cpn typ</stp>
        <stp>[AutoPrice 28.xlsm]front!R841C5</stp>
        <tr r="E841" s="1"/>
      </tp>
      <tp t="s">
        <v>07:01:22</v>
        <stp/>
        <stp>##V3_BDPV12</stp>
        <stp>XS0294547285 @bgn Corp</stp>
        <stp>LAST_UPDATE</stp>
        <stp>[AutoPrice 28.xlsm]front!R1114C15</stp>
        <tr r="O1114" s="1"/>
      </tp>
      <tp>
        <v>6.875</v>
        <stp/>
        <stp>##V3_BDPV12</stp>
        <stp>XS0808635436 Corp</stp>
        <stp>cpn</stp>
        <stp>[AutoPrice 28.xlsm]front!R147C5</stp>
        <tr r="E147" s="1"/>
      </tp>
      <tp>
        <v>3.375</v>
        <stp/>
        <stp>##V3_BDPV12</stp>
        <stp>XS0497185511 Corp</stp>
        <stp>cpn</stp>
        <stp>[AutoPrice 28.xlsm]front!R192C5</stp>
        <tr r="E192" s="1"/>
      </tp>
      <tp>
        <v>2.875</v>
        <stp/>
        <stp>##V3_BDPV12</stp>
        <stp>XS0838847381 Corp</stp>
        <stp>cpn</stp>
        <stp>[AutoPrice 28.xlsm]front!R802C5</stp>
        <tr r="E802" s="1"/>
      </tp>
      <tp t="s">
        <v>07:01:27</v>
        <stp/>
        <stp>##V3_BDPV12</stp>
        <stp>XS0605214336 @bgn Corp</stp>
        <stp>LAST_UPDATE</stp>
        <stp>[AutoPrice 28.xlsm]front!R1225C15</stp>
        <tr r="O1225" s="1"/>
      </tp>
      <tp>
        <v>4.875</v>
        <stp/>
        <stp>##V3_BDPV12</stp>
        <stp>XS0503603267 Corp</stp>
        <stp>cpn</stp>
        <stp>[AutoPrice 28.xlsm]front!R622C5</stp>
        <tr r="E622" s="1"/>
      </tp>
      <tp>
        <v>6.125</v>
        <stp/>
        <stp>##V3_BDPV12</stp>
        <stp>XS0808637309 Corp</stp>
        <stp>cpn</stp>
        <stp>[AutoPrice 28.xlsm]front!R204C5</stp>
        <tr r="E204" s="1"/>
      </tp>
      <tp t="s">
        <v>07:01:27</v>
        <stp/>
        <stp>##V3_BDPV12</stp>
        <stp>XS0791007734 @bgn Corp</stp>
        <stp>LAST_UPDATE</stp>
        <stp>[AutoPrice 28.xlsm]front!R1117C15</stp>
        <tr r="O1117" s="1"/>
      </tp>
      <tp t="s">
        <v>11/06/2014</v>
        <stp/>
        <stp>##V3_BDPV12</stp>
        <stp>XS0204395213 @bgn Corp</stp>
        <stp>LAST_UPDATE</stp>
        <stp>[AutoPrice 28.xlsm]front!R1002C15</stp>
        <tr r="O1002" s="1"/>
      </tp>
      <tp>
        <v>4.5999999999999996</v>
        <stp/>
        <stp>##V3_BDPV12</stp>
        <stp>US749343AB54 Corp</stp>
        <stp>cpn</stp>
        <stp>[AutoPrice 28.xlsm]front!R854C5</stp>
        <tr r="E854" s="1"/>
      </tp>
      <tp>
        <v>4.7290999999999999</v>
        <stp/>
        <stp>##V3_BDPV12</stp>
        <stp>XS0206511130 Corp</stp>
        <stp>cpn</stp>
        <stp>[AutoPrice 28.xlsm]front!R104C5</stp>
        <tr r="E104" s="1"/>
      </tp>
      <tp>
        <v>6.75</v>
        <stp/>
        <stp>##V3_BDPV12</stp>
        <stp>XS0520759803 Corp</stp>
        <stp>cpn</stp>
        <stp>[AutoPrice 28.xlsm]front!R965C5</stp>
        <tr r="E965" s="1"/>
      </tp>
      <tp>
        <v>4.875</v>
        <stp/>
        <stp>##V3_BDPV12</stp>
        <stp>XS0468425615 Corp</stp>
        <stp>cpn</stp>
        <stp>[AutoPrice 28.xlsm]front!R407C5</stp>
        <tr r="E407" s="1"/>
      </tp>
      <tp>
        <v>4.75</v>
        <stp/>
        <stp>##V3_BDPV12</stp>
        <stp>XS0286705321 Corp</stp>
        <stp>cpn</stp>
        <stp>[AutoPrice 28.xlsm]front!R647C5</stp>
        <tr r="E647" s="1"/>
      </tp>
      <tp t="s">
        <v>FIXED</v>
        <stp/>
        <stp>##V3_BDPV12</stp>
        <stp>DE000A1HJLN2 Corp</stp>
        <stp>cpn typ</stp>
        <stp>[AutoPrice 28.xlsm]front!R769C5</stp>
        <tr r="E769" s="1"/>
      </tp>
      <tp>
        <v>5.125</v>
        <stp/>
        <stp>##V3_BDPV12</stp>
        <stp>FR0000472334 Corp</stp>
        <stp>cpn</stp>
        <stp>[AutoPrice 28.xlsm]front!R285C5</stp>
        <tr r="E285" s="1"/>
      </tp>
      <tp t="s">
        <v>07:01:26</v>
        <stp/>
        <stp>##V3_BDPV12</stp>
        <stp>XS0914400246 @bgn Corp</stp>
        <stp>LAST_UPDATE</stp>
        <stp>[AutoPrice 28.xlsm]front!R1181C15</stp>
        <tr r="O1181" s="1"/>
      </tp>
      <tp t="s">
        <v>07:01:00</v>
        <stp/>
        <stp>##V3_BDPV12</stp>
        <stp>XS0214238239 @bgn Corp</stp>
        <stp>LAST_UPDATE</stp>
        <stp>[AutoPrice 28.xlsm]front!R1019C15</stp>
        <tr r="O1019" s="1"/>
      </tp>
      <tp>
        <v>8.25</v>
        <stp/>
        <stp>##V3_BDPV12</stp>
        <stp>XS0778476340 Corp</stp>
        <stp>cpn</stp>
        <stp>[AutoPrice 28.xlsm]front!R102C5</stp>
        <tr r="E102" s="1"/>
      </tp>
      <tp>
        <v>8.25</v>
        <stp/>
        <stp>##V3_BDPV12</stp>
        <stp>XS0418508924 Corp</stp>
        <stp>cpn</stp>
        <stp>[AutoPrice 28.xlsm]front!R705C5</stp>
        <tr r="E705" s="1"/>
      </tp>
      <tp>
        <v>6</v>
        <stp/>
        <stp>##V3_BDPV12</stp>
        <stp>FR0010941484 Corp</stp>
        <stp>cpn</stp>
        <stp>[AutoPrice 28.xlsm]front!R113C5</stp>
        <tr r="E113" s="1"/>
      </tp>
      <tp t="s">
        <v>07:01:24</v>
        <stp/>
        <stp>##V3_BDPV12</stp>
        <stp>XS0997941199 @bgn Corp</stp>
        <stp>LAST_UPDATE</stp>
        <stp>[AutoPrice 28.xlsm]front!R1011C15</stp>
        <tr r="O1011" s="1"/>
      </tp>
      <tp t="s">
        <v>07:01:27</v>
        <stp/>
        <stp>##V3_BDPV12</stp>
        <stp>XS0934389221 @bgn Corp</stp>
        <stp>LAST_UPDATE</stp>
        <stp>[AutoPrice 28.xlsm]front!R1108C15</stp>
        <tr r="O1108" s="1"/>
      </tp>
      <tp t="s">
        <v>07:01:26</v>
        <stp/>
        <stp>##V3_BDPV12</stp>
        <stp>XS0992602465 @bgn Corp</stp>
        <stp>LAST_UPDATE</stp>
        <stp>[AutoPrice 28.xlsm]front!R1063C15</stp>
        <tr r="O1063" s="1"/>
      </tp>
      <tp>
        <v>6.625</v>
        <stp/>
        <stp>##V3_BDPV12</stp>
        <stp>XS0411602765 Corp</stp>
        <stp>cpn</stp>
        <stp>[AutoPrice 28.xlsm]front!R872C5</stp>
        <tr r="E872" s="1"/>
      </tp>
      <tp>
        <v>5.25</v>
        <stp/>
        <stp>##V3_BDPV12</stp>
        <stp>XS0326230181 Corp</stp>
        <stp>cpn</stp>
        <stp>[AutoPrice 28.xlsm]front!R948C5</stp>
        <tr r="E948" s="1"/>
      </tp>
      <tp>
        <v>2.125</v>
        <stp/>
        <stp>##V3_BDPV12</stp>
        <stp>XS0756457833 Corp</stp>
        <stp>cpn</stp>
        <stp>[AutoPrice 28.xlsm]front!R825C5</stp>
        <tr r="E825" s="1"/>
      </tp>
      <tp>
        <v>4.25</v>
        <stp/>
        <stp>##V3_BDPV12</stp>
        <stp>XS0235605853 Corp</stp>
        <stp>cpn</stp>
        <stp>[AutoPrice 28.xlsm]front!R981C5</stp>
        <tr r="E981" s="1"/>
      </tp>
      <tp>
        <v>6.375</v>
        <stp/>
        <stp>##V3_BDPV12</stp>
        <stp>FR0010709451 Corp</stp>
        <stp>cpn</stp>
        <stp>[AutoPrice 28.xlsm]front!R290C5</stp>
        <tr r="E290" s="1"/>
      </tp>
      <tp>
        <v>2.875</v>
        <stp/>
        <stp>##V3_BDPV12</stp>
        <stp>FR0011274026 Corp</stp>
        <stp>cpn</stp>
        <stp>[AutoPrice 28.xlsm]front!R382C5</stp>
        <tr r="E382" s="1"/>
      </tp>
      <tp t="s">
        <v>07:01:22</v>
        <stp/>
        <stp>##V3_BDPV12</stp>
        <stp>XS0747771128 @bgn Corp</stp>
        <stp>LAST_UPDATE</stp>
        <stp>[AutoPrice 28.xlsm]front!R1222C15</stp>
        <tr r="O1222" s="1"/>
      </tp>
      <tp t="s">
        <v>07:01:26</v>
        <stp/>
        <stp>##V3_BDPV12</stp>
        <stp>XS0647288140 @bgn Corp</stp>
        <stp>LAST_UPDATE</stp>
        <stp>[AutoPrice 28.xlsm]front!R1146C15</stp>
        <tr r="O1146" s="1"/>
      </tp>
      <tp>
        <v>4.875</v>
        <stp/>
        <stp>##V3_BDPV12</stp>
        <stp>XS0798333802 Corp</stp>
        <stp>cpn</stp>
        <stp>[AutoPrice 28.xlsm]front!R831C5</stp>
        <tr r="E831" s="1"/>
      </tp>
      <tp>
        <v>6.75</v>
        <stp/>
        <stp>##V3_BDPV12</stp>
        <stp>XS0473114543 Corp</stp>
        <stp>cpn</stp>
        <stp>[AutoPrice 28.xlsm]front!R987C5</stp>
        <tr r="E987" s="1"/>
      </tp>
      <tp>
        <v>5.375</v>
        <stp/>
        <stp>##V3_BDPV12</stp>
        <stp>NL0006133175 Corp</stp>
        <stp>cpn</stp>
        <stp>[AutoPrice 28.xlsm]front!R564C5</stp>
        <tr r="E564" s="1"/>
      </tp>
      <tp t="s">
        <v>07:01:27</v>
        <stp/>
        <stp>##V3_BDPV12</stp>
        <stp>FR0011531631 @bgn Corp</stp>
        <stp>LAST_UPDATE</stp>
        <stp>[AutoPrice 28.xlsm]front!R1048C15</stp>
        <tr r="O1048" s="1"/>
      </tp>
      <tp t="s">
        <v>07:01:24</v>
        <stp/>
        <stp>##V3_BDPV12</stp>
        <stp>XS0976307040 @bgn Corp</stp>
        <stp>LAST_UPDATE</stp>
        <stp>[AutoPrice 28.xlsm]front!R1186C15</stp>
        <tr r="O1186" s="1"/>
      </tp>
      <tp t="s">
        <v>07:01:22</v>
        <stp/>
        <stp>##V3_BDPV12</stp>
        <stp>FR0010491720 @bgn Corp</stp>
        <stp>LAST_UPDATE</stp>
        <stp>[AutoPrice 28.xlsm]front!R1076C15</stp>
        <tr r="O1076" s="1"/>
      </tp>
      <tp t="s">
        <v>07:01:25</v>
        <stp/>
        <stp>##V3_BDPV12</stp>
        <stp>XS0763122578 @bgn Corp</stp>
        <stp>LAST_UPDATE</stp>
        <stp>[AutoPrice 28.xlsm]front!R1031C15</stp>
        <tr r="O1031" s="1"/>
      </tp>
      <tp t="s">
        <v>07:01:24</v>
        <stp/>
        <stp>##V3_BDPV12</stp>
        <stp>XS0972719412 @bgn Corp</stp>
        <stp>LAST_UPDATE</stp>
        <stp>[AutoPrice 28.xlsm]front!R1066C15</stp>
        <tr r="O1066" s="1"/>
      </tp>
      <tp t="s">
        <v>07:01:23</v>
        <stp/>
        <stp>##V3_BDPV12</stp>
        <stp>XS0906792014 @bgn Corp</stp>
        <stp>LAST_UPDATE</stp>
        <stp>[AutoPrice 28.xlsm]front!R1098C15</stp>
        <tr r="O1098" s="1"/>
      </tp>
      <tp>
        <v>4.5</v>
        <stp/>
        <stp>##V3_BDPV12</stp>
        <stp>XS0428037740 Corp</stp>
        <stp>cpn</stp>
        <stp>[AutoPrice 28.xlsm]front!R206C5</stp>
        <tr r="E206" s="1"/>
      </tp>
      <tp>
        <v>2.2919414528388415E-2</v>
        <stp/>
        <stp>##V3_BDPV12</stp>
        <stp>AT0000A0DRQ4 @bgn  Corp</stp>
        <stp>risk_mid</stp>
        <stp>[AutoPrice 28.xlsm]front!R188C36</stp>
        <tr r="AJ188" s="1"/>
      </tp>
      <tp t="s">
        <v>07:01:24</v>
        <stp/>
        <stp>##V3_BDPV12</stp>
        <stp>XS1040041649 @bgn Corp</stp>
        <stp>LAST_UPDATE</stp>
        <stp>[AutoPrice 28.xlsm]front!R1095C15</stp>
        <tr r="O1095" s="1"/>
      </tp>
      <tp t="s">
        <v>07:01:21</v>
        <stp/>
        <stp>##V3_BDPV12</stp>
        <stp>XS0914292254 @bgn Corp</stp>
        <stp>LAST_UPDATE</stp>
        <stp>[AutoPrice 28.xlsm]front!R1213C15</stp>
        <tr r="O1213" s="1"/>
      </tp>
      <tp t="s">
        <v>07:01:24</v>
        <stp/>
        <stp>##V3_BDPV12</stp>
        <stp>XS0842659426 @bgn Corp</stp>
        <stp>LAST_UPDATE</stp>
        <stp>[AutoPrice 28.xlsm]front!R1152C15</stp>
        <tr r="O1152" s="1"/>
      </tp>
      <tp>
        <v>5.25</v>
        <stp/>
        <stp>##V3_BDPV12</stp>
        <stp>XS0576395478 Corp</stp>
        <stp>cpn</stp>
        <stp>[AutoPrice 28.xlsm]front!R176C5</stp>
        <tr r="E176" s="1"/>
      </tp>
      <tp>
        <v>6.5</v>
        <stp/>
        <stp>##V3_BDPV12</stp>
        <stp>XS0355666941 Corp</stp>
        <stp>cpn</stp>
        <stp>[AutoPrice 28.xlsm]front!R630C5</stp>
        <tr r="E630" s="1"/>
      </tp>
      <tp>
        <v>5.875</v>
        <stp/>
        <stp>##V3_BDPV12</stp>
        <stp>XS0358158052 Corp</stp>
        <stp>cpn</stp>
        <stp>[AutoPrice 28.xlsm]front!R906C5</stp>
        <tr r="E906" s="1"/>
      </tp>
      <tp>
        <v>3.375</v>
        <stp/>
        <stp>##V3_BDPV12</stp>
        <stp>XS1076018305 Corp</stp>
        <stp>cpn</stp>
        <stp>[AutoPrice 28.xlsm]front!R683C5</stp>
        <tr r="E683" s="1"/>
      </tp>
      <tp>
        <v>4</v>
        <stp/>
        <stp>##V3_BDPV12</stp>
        <stp>XS1026109204 Corp</stp>
        <stp>cpn</stp>
        <stp>[AutoPrice 28.xlsm]front!R182C5</stp>
        <tr r="E182" s="1"/>
      </tp>
      <tp>
        <v>4.3390000000000004</v>
        <stp/>
        <stp>##V3_BDPV12</stp>
        <stp>FR0011075043 Corp</stp>
        <stp>cpn</stp>
        <stp>[AutoPrice 28.xlsm]front!R346C5</stp>
        <tr r="E346" s="1"/>
      </tp>
      <tp>
        <v>3.5</v>
        <stp/>
        <stp>##V3_BDPV12</stp>
        <stp>FR0010941690 Corp</stp>
        <stp>cpn</stp>
        <stp>[AutoPrice 28.xlsm]front!R232C5</stp>
        <tr r="E232" s="1"/>
      </tp>
      <tp t="s">
        <v>07:01:27</v>
        <stp/>
        <stp>##V3_BDPV12</stp>
        <stp>XS0942388462 @bgn Corp</stp>
        <stp>LAST_UPDATE</stp>
        <stp>[AutoPrice 28.xlsm]front!R1135C15</stp>
        <tr r="O1135" s="1"/>
      </tp>
      <tp t="s">
        <v>PNLNA</v>
        <stp/>
        <stp>##V3_BDPV12</stp>
        <stp>NL0006133175 Corp</stp>
        <stp>ticker</stp>
        <stp>[AutoPrice 28.xlsm]front!R564C4</stp>
        <tr r="D564" s="1"/>
      </tp>
      <tp>
        <v>103.25700000000001</v>
        <stp/>
        <stp>##V3_BDPV12</stp>
        <stp>DE000A1R0TN7 @bgn Corp</stp>
        <stp>LAST_PRICE</stp>
        <stp>[AutoPrice 28.xlsm]front!R791C16</stp>
        <tr r="P791" s="1"/>
      </tp>
      <tp t="s">
        <v>FIXED</v>
        <stp/>
        <stp>##V3_BDPV12</stp>
        <stp>USN93695BL23 Corp</stp>
        <stp>cpn typ</stp>
        <stp>[AutoPrice 28.xlsm]front!R900C5</stp>
        <tr r="E900" s="1"/>
      </tp>
      <tp>
        <v>104.511</v>
        <stp/>
        <stp>##V3_BDPV12</stp>
        <stp>DE000A1R0U23 @CBKG Corp</stp>
        <stp>ask</stp>
        <stp>[AutoPrice 28.xlsm]front!R663C13</stp>
        <tr r="M663" s="1"/>
      </tp>
      <tp>
        <v>114.968</v>
        <stp/>
        <stp>##V3_BDPV12</stp>
        <stp>XS0576395478 @CBKG Corp</stp>
        <stp>ask</stp>
        <stp>[AutoPrice 28.xlsm]front!R176C13</stp>
        <tr r="M176" s="1"/>
      </tp>
      <tp>
        <v>106.402</v>
        <stp/>
        <stp>##V3_BDPV12</stp>
        <stp>FR0011527241 @CBKG Corp</stp>
        <stp>ask</stp>
        <stp>[AutoPrice 28.xlsm]front!R419C13</stp>
        <tr r="M419" s="1"/>
      </tp>
      <tp>
        <v>105.98699999999999</v>
        <stp/>
        <stp>##V3_BDPV12</stp>
        <stp>XS1040508241 @CBKG Corp</stp>
        <stp>ask</stp>
        <stp>[AutoPrice 28.xlsm]front!R506C13</stp>
        <tr r="M506" s="1"/>
      </tp>
      <tp>
        <v>103.483</v>
        <stp/>
        <stp>##V3_BDPV12</stp>
        <stp>XS0234284668 @CBKG Corp</stp>
        <stp>ask</stp>
        <stp>[AutoPrice 28.xlsm]front!R134C13</stp>
        <tr r="M134" s="1"/>
      </tp>
      <tp>
        <v>133.28899999999999</v>
        <stp/>
        <stp>##V3_BDPV12</stp>
        <stp>XS0415624716 @CBKG Corp</stp>
        <stp>ask</stp>
        <stp>[AutoPrice 28.xlsm]front!R203C13</stp>
        <tr r="M203" s="1"/>
      </tp>
      <tp>
        <v>116.23399999999999</v>
        <stp/>
        <stp>##V3_BDPV12</stp>
        <stp>FR0000472334 @CBKG Corp</stp>
        <stp>ask</stp>
        <stp>[AutoPrice 28.xlsm]front!R285C13</stp>
        <tr r="M285" s="1"/>
      </tp>
      <tp>
        <v>114.17100000000001</v>
        <stp/>
        <stp>##V3_BDPV12</stp>
        <stp>FR0010893396 @CBKG Corp</stp>
        <stp>ask</stp>
        <stp>[AutoPrice 28.xlsm]front!R446C13</stp>
        <tr r="M446" s="1"/>
      </tp>
      <tp>
        <v>100.67</v>
        <stp/>
        <stp>##V3_BDPV12</stp>
        <stp>DE000A1R0U31 @CBKG Corp</stp>
        <stp>ask</stp>
        <stp>[AutoPrice 28.xlsm]front!R661C13</stp>
        <tr r="M661" s="1"/>
      </tp>
      <tp>
        <v>118.371</v>
        <stp/>
        <stp>##V3_BDPV12</stp>
        <stp>DE000A0DLU69 @CBKG Corp</stp>
        <stp>ask</stp>
        <stp>[AutoPrice 28.xlsm]front!R274C13</stp>
        <tr r="M274" s="1"/>
      </tp>
      <tp>
        <v>105.86799999999999</v>
        <stp/>
        <stp>##V3_BDPV12</stp>
        <stp>XS1015217703 @CBKG Corp</stp>
        <stp>ask</stp>
        <stp>[AutoPrice 28.xlsm]front!R777C13</stp>
        <tr r="M777" s="1"/>
      </tp>
      <tp t="s">
        <v>#N/A Real Time</v>
        <stp/>
        <stp>##V3_BDPV12</stp>
        <stp>XS1021817355 @CBKG Corp</stp>
        <stp>ask</stp>
        <stp>[AutoPrice 28.xlsm]front!R808C13</stp>
        <tr r="M808" s="1"/>
      </tp>
      <tp>
        <v>114.279</v>
        <stp/>
        <stp>##V3_BDPV12</stp>
        <stp>XS0723509104 @CBKG Corp</stp>
        <stp>ask</stp>
        <stp>[AutoPrice 28.xlsm]front!R175C13</stp>
        <tr r="M175" s="1"/>
      </tp>
      <tp t="s">
        <v>#N/A Real Time</v>
        <stp/>
        <stp>##V3_BDPV12</stp>
        <stp>XS0247659542 @CBKG Corp</stp>
        <stp>ask</stp>
        <stp>[AutoPrice 28.xlsm]front!R673C13</stp>
        <tr r="M673" s="1"/>
      </tp>
      <tp>
        <v>105.973</v>
        <stp/>
        <stp>##V3_BDPV12</stp>
        <stp>XS0253627136 @CBKG Corp</stp>
        <stp>ask</stp>
        <stp>[AutoPrice 28.xlsm]front!R143C13</stp>
        <tr r="M143" s="1"/>
      </tp>
      <tp>
        <v>109.43</v>
        <stp/>
        <stp>##V3_BDPV12</stp>
        <stp>XS0403540189 @CBKG Corp</stp>
        <stp>ask</stp>
        <stp>[AutoPrice 28.xlsm]front!R990C13</stp>
        <tr r="M990" s="1"/>
      </tp>
      <tp>
        <v>101.343</v>
        <stp/>
        <stp>##V3_BDPV12</stp>
        <stp>DE000A0DLU51 @CBKG Corp</stp>
        <stp>ask</stp>
        <stp>[AutoPrice 28.xlsm]front!R273C13</stp>
        <tr r="M273" s="1"/>
      </tp>
      <tp t="s">
        <v>#N/A Real Time</v>
        <stp/>
        <stp>##V3_BDPV12</stp>
        <stp>XS0307504547 @CBKG Corp</stp>
        <stp>ask</stp>
        <stp>[AutoPrice 28.xlsm]front!R638C13</stp>
        <tr r="M638" s="1"/>
      </tp>
      <tp t="s">
        <v>#N/A Real Time</v>
        <stp/>
        <stp>##V3_BDPV12</stp>
        <stp>XS0593606121 @CBKG Corp</stp>
        <stp>ask</stp>
        <stp>[AutoPrice 28.xlsm]front!R339C13</stp>
        <tr r="M339" s="1"/>
      </tp>
      <tp>
        <v>102.90600000000001</v>
        <stp/>
        <stp>##V3_BDPV12</stp>
        <stp>XS0321640301 @CBKG Corp</stp>
        <stp>ask</stp>
        <stp>[AutoPrice 28.xlsm]front!R158C13</stp>
        <tr r="M158" s="1"/>
      </tp>
      <tp>
        <v>100.143</v>
        <stp/>
        <stp>##V3_BDPV12</stp>
        <stp>XS1075430741 @CBKG Corp</stp>
        <stp>ask</stp>
        <stp>[AutoPrice 28.xlsm]front!R605C13</stp>
        <tr r="M605" s="1"/>
      </tp>
      <tp t="s">
        <v>#N/A Real Time</v>
        <stp/>
        <stp>##V3_BDPV12</stp>
        <stp>FR0011585215 @CBKG Corp</stp>
        <stp>ask</stp>
        <stp>[AutoPrice 28.xlsm]front!R328C13</stp>
        <tr r="M328" s="1"/>
      </tp>
      <tp>
        <v>111.836</v>
        <stp/>
        <stp>##V3_BDPV12</stp>
        <stp>XS0297699588 @CBKG Corp</stp>
        <stp>ask</stp>
        <stp>[AutoPrice 28.xlsm]front!R991C13</stp>
        <tr r="M991" s="1"/>
      </tp>
      <tp t="s">
        <v>11/06/2014</v>
        <stp/>
        <stp>##V3_BDPV12</stp>
        <stp>DE000A0GMHG2 @bgn Corp</stp>
        <stp>LAST_UPDATE</stp>
        <stp>[AutoPrice 28.xlsm]front!R841C15</stp>
        <tr r="O841" s="1"/>
      </tp>
      <tp>
        <v>104.881</v>
        <stp/>
        <stp>##V3_BDPV12</stp>
        <stp>XS1002933072 @CBKG Corp</stp>
        <stp>ask</stp>
        <stp>[AutoPrice 28.xlsm]front!R974C13</stp>
        <tr r="M974" s="1"/>
      </tp>
      <tp>
        <v>102.303</v>
        <stp/>
        <stp>##V3_BDPV12</stp>
        <stp>XS1040104231 @CBKG Corp</stp>
        <stp>ask</stp>
        <stp>[AutoPrice 28.xlsm]front!R557C13</stp>
        <tr r="M557" s="1"/>
      </tp>
      <tp>
        <v>106.023</v>
        <stp/>
        <stp>##V3_BDPV12</stp>
        <stp>XS0385754733 @CBKG Corp</stp>
        <stp>ask</stp>
        <stp>[AutoPrice 28.xlsm]front!R267C13</stp>
        <tr r="M267" s="1"/>
      </tp>
      <tp>
        <v>112.652</v>
        <stp/>
        <stp>##V3_BDPV12</stp>
        <stp>FR0011033232 @CBKG Corp</stp>
        <stp>ask</stp>
        <stp>[AutoPrice 28.xlsm]front!R525C13</stp>
        <tr r="M525" s="1"/>
      </tp>
      <tp>
        <v>105.669</v>
        <stp/>
        <stp>##V3_BDPV12</stp>
        <stp>FR0011365220 @CBKG Corp</stp>
        <stp>ask</stp>
        <stp>[AutoPrice 28.xlsm]front!R741C13</stp>
        <tr r="M741" s="1"/>
      </tp>
      <tp>
        <v>100.86499999999999</v>
        <stp/>
        <stp>##V3_BDPV12</stp>
        <stp>XS1061608300 @CBKG Corp</stp>
        <stp>ask</stp>
        <stp>[AutoPrice 28.xlsm]front!R187C13</stp>
        <tr r="M187" s="1"/>
      </tp>
      <tp t="s">
        <v>#N/A Real Time</v>
        <stp/>
        <stp>##V3_BDPV12</stp>
        <stp>XS0592627003 @CBKG Corp</stp>
        <stp>ask</stp>
        <stp>[AutoPrice 28.xlsm]front!R730C13</stp>
        <tr r="M730" s="1"/>
      </tp>
      <tp>
        <v>102.44</v>
        <stp/>
        <stp>##V3_BDPV12</stp>
        <stp>XS0497185511 @CBKG Corp</stp>
        <stp>ask</stp>
        <stp>[AutoPrice 28.xlsm]front!R192C13</stp>
        <tr r="M192" s="1"/>
      </tp>
      <tp>
        <v>104.297</v>
        <stp/>
        <stp>##V3_BDPV12</stp>
        <stp>XS0951395317 @CBKG Corp</stp>
        <stp>ask</stp>
        <stp>[AutoPrice 28.xlsm]front!R345C13</stp>
        <tr r="M345" s="1"/>
      </tp>
      <tp>
        <v>128.339</v>
        <stp/>
        <stp>##V3_BDPV12</stp>
        <stp>XS0300113254 @CBKG Corp</stp>
        <stp>ask</stp>
        <stp>[AutoPrice 28.xlsm]front!R550C13</stp>
        <tr r="M550" s="1"/>
      </tp>
      <tp>
        <v>104.694</v>
        <stp/>
        <stp>##V3_BDPV12</stp>
        <stp>FR0011376201 @CBKG Corp</stp>
        <stp>ask</stp>
        <stp>[AutoPrice 28.xlsm]front!R297C13</stp>
        <tr r="M297" s="1"/>
      </tp>
      <tp>
        <v>118.364</v>
        <stp/>
        <stp>##V3_BDPV12</stp>
        <stp>XS0222383027 @CBKG Corp</stp>
        <stp>ask</stp>
        <stp>[AutoPrice 28.xlsm]front!R185C13</stp>
        <tr r="M185" s="1"/>
      </tp>
      <tp t="s">
        <v>#N/A Real Time</v>
        <stp/>
        <stp>##V3_BDPV12</stp>
        <stp>XS0485616758 @CBKG Corp</stp>
        <stp>ask</stp>
        <stp>[AutoPrice 28.xlsm]front!R338C13</stp>
        <tr r="M338" s="1"/>
      </tp>
      <tp>
        <v>117.387</v>
        <stp/>
        <stp>##V3_BDPV12</stp>
        <stp>XS0335134705 @CBKG Corp</stp>
        <stp>ask</stp>
        <stp>[AutoPrice 28.xlsm]front!R184C13</stp>
        <tr r="M184" s="1"/>
      </tp>
      <tp>
        <v>103.869</v>
        <stp/>
        <stp>##V3_BDPV12</stp>
        <stp>FR0010766329 @CBKG Corp</stp>
        <stp>ask</stp>
        <stp>[AutoPrice 28.xlsm]front!R570C13</stp>
        <tr r="M570" s="1"/>
      </tp>
      <tp>
        <v>118.504</v>
        <stp/>
        <stp>##V3_BDPV12</stp>
        <stp>XS0690406243 @CBKG Corp</stp>
        <stp>ask</stp>
        <stp>[AutoPrice 28.xlsm]front!R304C13</stp>
        <tr r="M304" s="1"/>
      </tp>
      <tp>
        <v>106.98</v>
        <stp/>
        <stp>##V3_BDPV12</stp>
        <stp>FR0011289230 @CBKG Corp</stp>
        <stp>ask</stp>
        <stp>[AutoPrice 28.xlsm]front!R291C13</stp>
        <tr r="M291" s="1"/>
      </tp>
      <tp>
        <v>105.203</v>
        <stp/>
        <stp>##V3_BDPV12</stp>
        <stp>XS0365901734 @CBKG Corp</stp>
        <stp>ask</stp>
        <stp>[AutoPrice 28.xlsm]front!R980C13</stp>
        <tr r="M980" s="1"/>
      </tp>
      <tp>
        <v>101.56399999999999</v>
        <stp/>
        <stp>##V3_BDPV12</stp>
        <stp>XS1067329570 @CBKG Corp</stp>
        <stp>ask</stp>
        <stp>[AutoPrice 28.xlsm]front!R752C13</stp>
        <tr r="M752" s="1"/>
      </tp>
      <tp>
        <v>100.485</v>
        <stp/>
        <stp>##V3_BDPV12</stp>
        <stp>XS0196302425 @CBKG Corp</stp>
        <stp>ask</stp>
        <stp>[AutoPrice 28.xlsm]front!R312C13</stp>
        <tr r="M312" s="1"/>
      </tp>
      <tp>
        <v>102.83499999999999</v>
        <stp/>
        <stp>##V3_BDPV12</stp>
        <stp>FR0011289222 @CBKG Corp</stp>
        <stp>ask</stp>
        <stp>[AutoPrice 28.xlsm]front!R283C13</stp>
        <tr r="M283" s="1"/>
      </tp>
      <tp>
        <v>110.63</v>
        <stp/>
        <stp>##V3_BDPV12</stp>
        <stp>XS0606202454 @CBKG Corp</stp>
        <stp>ask</stp>
        <stp>[AutoPrice 28.xlsm]front!R582C13</stp>
        <tr r="M582" s="1"/>
      </tp>
      <tp t="s">
        <v>#N/A Real Time</v>
        <stp/>
        <stp>##V3_BDPV12</stp>
        <stp>XS0982584004 @CBKG Corp</stp>
        <stp>ask</stp>
        <stp>[AutoPrice 28.xlsm]front!R809C13</stp>
        <tr r="M809" s="1"/>
      </tp>
      <tp>
        <v>117.309</v>
        <stp/>
        <stp>##V3_BDPV12</stp>
        <stp>XS0562783034 @CBKG Corp</stp>
        <stp>ask</stp>
        <stp>[AutoPrice 28.xlsm]front!R985C13</stp>
        <tr r="M985" s="1"/>
      </tp>
      <tp>
        <v>102.572</v>
        <stp/>
        <stp>##V3_BDPV12</stp>
        <stp>FR0011033281 @CBKG Corp</stp>
        <stp>ask</stp>
        <stp>[AutoPrice 28.xlsm]front!R524C13</stp>
        <tr r="M524" s="1"/>
      </tp>
      <tp>
        <v>111.649</v>
        <stp/>
        <stp>##V3_BDPV12</stp>
        <stp>XS0307005545 @CBKG Corp</stp>
        <stp>ask</stp>
        <stp>[AutoPrice 28.xlsm]front!R983C13</stp>
        <tr r="M983" s="1"/>
      </tp>
      <tp>
        <v>113.002</v>
        <stp/>
        <stp>##V3_BDPV12</stp>
        <stp>NL0006133175 @CBKG Corp</stp>
        <stp>bid</stp>
        <stp>[AutoPrice 28.xlsm]front!R564C12</stp>
        <tr r="L564" s="1"/>
      </tp>
      <tp>
        <v>100.06699999999999</v>
        <stp/>
        <stp>##V3_BDPV12</stp>
        <stp>FR0011911247 @CBKG Corp</stp>
        <stp>ask</stp>
        <stp>[AutoPrice 28.xlsm]front!R294C13</stp>
        <tr r="M294" s="1"/>
      </tp>
      <tp t="s">
        <v>#N/A Real Time</v>
        <stp/>
        <stp>##V3_BDPV12</stp>
        <stp>XS0825855751 @CBKG Corp</stp>
        <stp>ask</stp>
        <stp>[AutoPrice 28.xlsm]front!R279C13</stp>
        <tr r="M279" s="1"/>
      </tp>
      <tp>
        <v>101.072</v>
        <stp/>
        <stp>##V3_BDPV12</stp>
        <stp>XS0247308595 @CBKG Corp</stp>
        <stp>ask</stp>
        <stp>[AutoPrice 28.xlsm]front!R403C13</stp>
        <tr r="M403" s="1"/>
      </tp>
      <tp>
        <v>100.38800000000001</v>
        <stp/>
        <stp>##V3_BDPV12</stp>
        <stp>XS0482656005 @CBKG Corp</stp>
        <stp>ask</stp>
        <stp>[AutoPrice 28.xlsm]front!R879C13</stp>
        <tr r="M879" s="1"/>
      </tp>
      <tp>
        <v>100.498</v>
        <stp/>
        <stp>##V3_BDPV12</stp>
        <stp>FR0010499392 @CBKG Corp</stp>
        <stp>ask</stp>
        <stp>[AutoPrice 28.xlsm]front!R392C13</stp>
        <tr r="M392" s="1"/>
      </tp>
      <tp>
        <v>99.491</v>
        <stp/>
        <stp>##V3_BDPV12</stp>
        <stp>XS0935786789 @CBKG Corp</stp>
        <stp>ask</stp>
        <stp>[AutoPrice 28.xlsm]front!R199C13</stp>
        <tr r="M199" s="1"/>
      </tp>
      <tp>
        <v>104.979</v>
        <stp/>
        <stp>##V3_BDPV12</stp>
        <stp>FR0011452291 @CBKG Corp</stp>
        <stp>ask</stp>
        <stp>[AutoPrice 28.xlsm]front!R383C13</stp>
        <tr r="M383" s="1"/>
      </tp>
      <tp>
        <v>106.697</v>
        <stp/>
        <stp>##V3_BDPV12</stp>
        <stp>XS0260057285 @CBKG Corp</stp>
        <stp>ask</stp>
        <stp>[AutoPrice 28.xlsm]front!R109C13</stp>
        <tr r="M109" s="1"/>
      </tp>
      <tp>
        <v>102.033</v>
        <stp/>
        <stp>##V3_BDPV12</stp>
        <stp>XS0207037507 @CBKG Corp</stp>
        <stp>ask</stp>
        <stp>[AutoPrice 28.xlsm]front!R975C13</stp>
        <tr r="M975" s="1"/>
      </tp>
      <tp>
        <v>110.58799999999999</v>
        <stp/>
        <stp>##V3_BDPV12</stp>
        <stp>XS0412443052 @CBKG Corp</stp>
        <stp>ask</stp>
        <stp>[AutoPrice 28.xlsm]front!R884C13</stp>
        <tr r="M884" s="1"/>
      </tp>
      <tp t="s">
        <v>#N/A Real Time</v>
        <stp/>
        <stp>##V3_BDPV12</stp>
        <stp>XS0162869076 @CBKG Corp</stp>
        <stp>ask</stp>
        <stp>[AutoPrice 28.xlsm]front!R699C13</stp>
        <tr r="M699" s="1"/>
      </tp>
      <tp t="s">
        <v>#N/A Real Time</v>
        <stp/>
        <stp>##V3_BDPV12</stp>
        <stp>FR0010261388 @CBKG Corp</stp>
        <stp>ask</stp>
        <stp>[AutoPrice 28.xlsm]front!R362C13</stp>
        <tr r="M362" s="1"/>
      </tp>
      <tp>
        <v>118.791</v>
        <stp/>
        <stp>##V3_BDPV12</stp>
        <stp>FR0010261396 @CBKG Corp</stp>
        <stp>ask</stp>
        <stp>[AutoPrice 28.xlsm]front!R366C13</stp>
        <tr r="M366" s="1"/>
      </tp>
      <tp>
        <v>100.83499999999999</v>
        <stp/>
        <stp>##V3_BDPV12</stp>
        <stp>FR0011911239 @CBKG Corp</stp>
        <stp>ask</stp>
        <stp>[AutoPrice 28.xlsm]front!R289C13</stp>
        <tr r="M289" s="1"/>
      </tp>
      <tp>
        <v>102.434</v>
        <stp/>
        <stp>##V3_BDPV12</stp>
        <stp>XS0804777679 @CBKG Corp</stp>
        <stp>ask</stp>
        <stp>[AutoPrice 28.xlsm]front!R886C13</stp>
        <tr r="M886" s="1"/>
      </tp>
      <tp>
        <v>112.214</v>
        <stp/>
        <stp>##V3_BDPV12</stp>
        <stp>XS0767815599 @CBKG Corp</stp>
        <stp>ask</stp>
        <stp>[AutoPrice 28.xlsm]front!R958C13</stp>
        <tr r="M958" s="1"/>
      </tp>
      <tp>
        <v>114.46899999999999</v>
        <stp/>
        <stp>##V3_BDPV12</stp>
        <stp>XS0501648371 @CBKG Corp</stp>
        <stp>ask</stp>
        <stp>[AutoPrice 28.xlsm]front!R984C13</stp>
        <tr r="M984" s="1"/>
      </tp>
      <tp t="s">
        <v>07:01:38</v>
        <stp/>
        <stp>##V3_BDPV12</stp>
        <stp>XS1040508241 @cbbt Corp</stp>
        <stp>LAST_UPDATE</stp>
        <stp>[AutoPrice 28.xlsm]front!R506C15</stp>
        <tr r="O506" s="1"/>
      </tp>
      <tp>
        <v>107.801</v>
        <stp/>
        <stp>##V3_BDPV12</stp>
        <stp>XS1030900242 @CBKG Corp</stp>
        <stp>ask</stp>
        <stp>[AutoPrice 28.xlsm]front!R750C13</stp>
        <tr r="M750" s="1"/>
      </tp>
      <tp t="s">
        <v>#N/A Real Time</v>
        <stp/>
        <stp>##V3_BDPV12</stp>
        <stp>FR0010033381 @CBKG Corp</stp>
        <stp>ask</stp>
        <stp>[AutoPrice 28.xlsm]front!R370C13</stp>
        <tr r="M370" s="1"/>
      </tp>
      <tp>
        <v>99.128</v>
        <stp/>
        <stp>##V3_BDPV12</stp>
        <stp>XS1075995768 @CBKG Corp</stp>
        <stp>ask</stp>
        <stp>[AutoPrice 28.xlsm]front!R523C13</stp>
        <tr r="M523" s="1"/>
      </tp>
      <tp>
        <v>103.90900000000001</v>
        <stp/>
        <stp>##V3_BDPV12</stp>
        <stp>FR0010765354 @CBKG Corp</stp>
        <stp>ask</stp>
        <stp>[AutoPrice 28.xlsm]front!R919C13</stp>
        <tr r="M919" s="1"/>
      </tp>
      <tp>
        <v>102.369</v>
        <stp/>
        <stp>##V3_BDPV12</stp>
        <stp>XS0204937634 @CBKG Corp</stp>
        <stp>ask</stp>
        <stp>[AutoPrice 28.xlsm]front!R140C13</stp>
        <tr r="M140" s="1"/>
      </tp>
      <tp>
        <v>113.40600000000001</v>
        <stp/>
        <stp>##V3_BDPV12</stp>
        <stp>XS0215159731 @CBKG Corp</stp>
        <stp>ask</stp>
        <stp>[AutoPrice 28.xlsm]front!R988C13</stp>
        <tr r="M988" s="1"/>
      </tp>
      <tp t="s">
        <v>#N/A Real Time</v>
        <stp/>
        <stp>##V3_BDPV12</stp>
        <stp>XS0997829519 @CBKG Corp</stp>
        <stp>ask</stp>
        <stp>[AutoPrice 28.xlsm]front!R295C13</stp>
        <tr r="M295" s="1"/>
      </tp>
      <tp>
        <v>123.02200000000001</v>
        <stp/>
        <stp>##V3_BDPV12</stp>
        <stp>FR0010891317 @CBKG Corp</stp>
        <stp>ask</stp>
        <stp>[AutoPrice 28.xlsm]front!R253C13</stp>
        <tr r="M253" s="1"/>
      </tp>
      <tp t="s">
        <v>#N/A Real Time</v>
        <stp/>
        <stp>##V3_BDPV12</stp>
        <stp>XS0441725347 @CBKG Corp</stp>
        <stp>ask</stp>
        <stp>[AutoPrice 28.xlsm]front!R976C13</stp>
        <tr r="M976" s="1"/>
      </tp>
      <tp>
        <v>107.44</v>
        <stp/>
        <stp>##V3_BDPV12</stp>
        <stp>FR0010871376 @CBKG Corp</stp>
        <stp>ask</stp>
        <stp>[AutoPrice 28.xlsm]front!R571C13</stp>
        <tr r="M571" s="1"/>
      </tp>
      <tp>
        <v>113.264</v>
        <stp/>
        <stp>##V3_BDPV12</stp>
        <stp>DE000A0TKUU3 @CBKG Corp</stp>
        <stp>ask</stp>
        <stp>[AutoPrice 28.xlsm]front!R968C13</stp>
        <tr r="M968" s="1"/>
      </tp>
    </main>
    <main first="bloomberg.rtd">
      <tp>
        <v>104.26300000000001</v>
        <stp/>
        <stp>##V3_BDPV12</stp>
        <stp>USF0819HE376 @CBKG Corp</stp>
        <stp>ask</stp>
        <stp>[AutoPrice 28.xlsm]front!R834C13</stp>
        <tr r="M834" s="1"/>
      </tp>
    </main>
    <main first="bloomberg.rtd">
      <tp t="s">
        <v>TALANX</v>
        <stp/>
        <stp>##V3_BDPV12</stp>
        <stp>DE000TLX2003 Corp</stp>
        <stp>ticker</stp>
        <stp>[AutoPrice 28.xlsm]front!R76C4</stp>
        <tr r="D76" s="1"/>
      </tp>
    </main>
    <main first="bloomberg.rtd">
      <tp t="s">
        <v>AT MATURITY</v>
        <stp/>
        <stp>##V3_BDPV12</stp>
        <stp>DE000A1UDWM7 Corp</stp>
        <stp>mty_typ</stp>
        <stp>[AutoPrice 28.xlsm]front!R677C6</stp>
        <tr r="F677" s="1"/>
      </tp>
      <tp t="s">
        <v>FIXED</v>
        <stp/>
        <stp>##V3_BDPV12</stp>
        <stp>DE000A1PGWA5 Corp</stp>
        <stp>cpn typ</stp>
        <stp>[AutoPrice 28.xlsm]front!R795C5</stp>
        <tr r="E795" s="1"/>
      </tp>
      <tp t="s">
        <v>AT MATURITY</v>
        <stp/>
        <stp>##V3_BDPV12</stp>
        <stp>DE000A1X3GC3 Corp</stp>
        <stp>mty_typ</stp>
        <stp>[AutoPrice 28.xlsm]front!R789C6</stp>
        <tr r="F789" s="1"/>
      </tp>
      <tp t="s">
        <v>14/10/2014</v>
        <stp/>
        <stp>##V3_BDPV12</stp>
        <stp>DE000A0DLU51 Corp</stp>
        <stp>maturity</stp>
        <stp>[AutoPrice 28.xlsm]front!R273C6</stp>
        <tr r="F273" s="1"/>
      </tp>
      <tp t="s">
        <v>FIXED</v>
        <stp/>
        <stp>##V3_BDPV12</stp>
        <stp>DE000A1G85B4 Corp</stp>
        <stp>cpn typ</stp>
        <stp>[AutoPrice 28.xlsm]front!R676C5</stp>
        <tr r="E676" s="1"/>
      </tp>
      <tp>
        <v>3</v>
        <stp/>
        <stp>##V3_BDPV12</stp>
        <stp>XS0753143709 Corp</stp>
        <stp>cpn</stp>
        <stp>[AutoPrice 28.xlsm]front!R470C5</stp>
        <tr r="E470" s="1"/>
      </tp>
      <tp>
        <v>2.375</v>
        <stp/>
        <stp>##V3_BDPV12</stp>
        <stp>XS0856014583 Corp</stp>
        <stp>cpn</stp>
        <stp>[AutoPrice 28.xlsm]front!R409C5</stp>
        <tr r="E409" s="1"/>
      </tp>
      <tp t="s">
        <v>07:00:02</v>
        <stp/>
        <stp>##V3_BDPV12</stp>
        <stp>XS0903872603 @bgn Corp</stp>
        <stp>LAST_UPDATE</stp>
        <stp>[AutoPrice 28.xlsm]front!R1246C15</stp>
        <tr r="O1246" s="1"/>
      </tp>
      <tp>
        <v>5.375</v>
        <stp/>
        <stp>##V3_BDPV12</stp>
        <stp>XS0367001228 Corp</stp>
        <stp>cpn</stp>
        <stp>[AutoPrice 28.xlsm]front!R243C5</stp>
        <tr r="E243" s="1"/>
      </tp>
      <tp>
        <v>4.875</v>
        <stp/>
        <stp>##V3_BDPV12</stp>
        <stp>XS0438380247 Corp</stp>
        <stp>cpn</stp>
        <stp>[AutoPrice 28.xlsm]front!R666C5</stp>
        <tr r="E666" s="1"/>
      </tp>
      <tp>
        <v>4.625</v>
        <stp/>
        <stp>##V3_BDPV12</stp>
        <stp>XS0493098486 Corp</stp>
        <stp>cpn</stp>
        <stp>[AutoPrice 28.xlsm]front!R669C5</stp>
        <tr r="E669" s="1"/>
      </tp>
      <tp t="s">
        <v>07:01:25</v>
        <stp/>
        <stp>##V3_BDPV12</stp>
        <stp>XS1050846507 @bgn Corp</stp>
        <stp>LAST_UPDATE</stp>
        <stp>[AutoPrice 28.xlsm]front!R1040C15</stp>
        <tr r="O1040" s="1"/>
      </tp>
      <tp t="s">
        <v>07:01:08</v>
        <stp/>
        <stp>##V3_BDPV12</stp>
        <stp>FR0010289496 @bgn Corp</stp>
        <stp>LAST_UPDATE</stp>
        <stp>[AutoPrice 28.xlsm]front!R1230C15</stp>
        <tr r="O1230" s="1"/>
      </tp>
      <tp>
        <v>2.25</v>
        <stp/>
        <stp>##V3_BDPV12</stp>
        <stp>XS0863116231 Corp</stp>
        <stp>cpn</stp>
        <stp>[AutoPrice 28.xlsm]front!R533C5</stp>
        <tr r="E533" s="1"/>
      </tp>
      <tp>
        <v>2.875</v>
        <stp/>
        <stp>##V3_BDPV12</stp>
        <stp>XS0833631343 Corp</stp>
        <stp>cpn</stp>
        <stp>[AutoPrice 28.xlsm]front!R423C5</stp>
        <tr r="E423" s="1"/>
      </tp>
      <tp>
        <v>2.5</v>
        <stp/>
        <stp>##V3_BDPV12</stp>
        <stp>XS1048519679 Corp</stp>
        <stp>cpn</stp>
        <stp>[AutoPrice 28.xlsm]front!R352C5</stp>
        <tr r="E352" s="1"/>
      </tp>
      <tp t="s">
        <v>07:01:27</v>
        <stp/>
        <stp>##V3_BDPV12</stp>
        <stp>XS0177089298 @bgn Corp</stp>
        <stp>LAST_UPDATE</stp>
        <stp>[AutoPrice 28.xlsm]front!R1153C15</stp>
        <tr r="O1153" s="1"/>
      </tp>
      <tp t="s">
        <v>11/06/2014</v>
        <stp/>
        <stp>##V3_BDPV12</stp>
        <stp>XS0861828407 @bgn Corp</stp>
        <stp>LAST_UPDATE</stp>
        <stp>[AutoPrice 28.xlsm]front!R1084C15</stp>
        <tr r="O1084" s="1"/>
      </tp>
      <tp t="s">
        <v>11/06/2014</v>
        <stp/>
        <stp>##V3_BDPV12</stp>
        <stp>XS0431928414 @bgn Corp</stp>
        <stp>LAST_UPDATE</stp>
        <stp>[AutoPrice 28.xlsm]front!R1003C15</stp>
        <tr r="O1003" s="1"/>
      </tp>
      <tp>
        <v>3.875</v>
        <stp/>
        <stp>##V3_BDPV12</stp>
        <stp>XS0500397905 Corp</stp>
        <stp>cpn</stp>
        <stp>[AutoPrice 28.xlsm]front!R652C5</stp>
        <tr r="E652" s="1"/>
      </tp>
      <tp>
        <v>4</v>
        <stp/>
        <stp>##V3_BDPV12</stp>
        <stp>XS0473787025 Corp</stp>
        <stp>cpn</stp>
        <stp>[AutoPrice 28.xlsm]front!R234C5</stp>
        <tr r="E234" s="1"/>
      </tp>
      <tp>
        <v>4.125</v>
        <stp/>
        <stp>##V3_BDPV12</stp>
        <stp>XS0218734118 Corp</stp>
        <stp>cpn</stp>
        <stp>[AutoPrice 28.xlsm]front!R727C5</stp>
        <tr r="E727" s="1"/>
      </tp>
      <tp>
        <v>2.5</v>
        <stp/>
        <stp>##V3_BDPV12</stp>
        <stp>XS0830380639 Corp</stp>
        <stp>cpn</stp>
        <stp>[AutoPrice 28.xlsm]front!R911C5</stp>
        <tr r="E911" s="1"/>
      </tp>
      <tp>
        <v>6.625</v>
        <stp/>
        <stp>##V3_BDPV12</stp>
        <stp>XS0562783034 Corp</stp>
        <stp>cpn</stp>
        <stp>[AutoPrice 28.xlsm]front!R985C5</stp>
        <tr r="E985" s="1"/>
      </tp>
      <tp>
        <v>5.625</v>
        <stp/>
        <stp>##V3_BDPV12</stp>
        <stp>FR0010709279 Corp</stp>
        <stp>cpn</stp>
        <stp>[AutoPrice 28.xlsm]front!R281C5</stp>
        <tr r="E281" s="1"/>
      </tp>
      <tp t="s">
        <v>07:01:21</v>
        <stp/>
        <stp>##V3_BDPV12</stp>
        <stp>XS0563739696 @bgn Corp</stp>
        <stp>LAST_UPDATE</stp>
        <stp>[AutoPrice 28.xlsm]front!R1157C15</stp>
        <tr r="O1157" s="1"/>
      </tp>
      <tp>
        <v>2.125</v>
        <stp/>
        <stp>##V3_BDPV12</stp>
        <stp>XS0787510618 Corp</stp>
        <stp>cpn</stp>
        <stp>[AutoPrice 28.xlsm]front!R555C5</stp>
        <tr r="E555" s="1"/>
      </tp>
      <tp>
        <v>2.125</v>
        <stp/>
        <stp>##V3_BDPV12</stp>
        <stp>XS0811554962 Corp</stp>
        <stp>cpn</stp>
        <stp>[AutoPrice 28.xlsm]front!R492C5</stp>
        <tr r="E492" s="1"/>
      </tp>
      <tp>
        <v>1.75</v>
        <stp/>
        <stp>##V3_BDPV12</stp>
        <stp>XS1070075988 Corp</stp>
        <stp>cpn</stp>
        <stp>[AutoPrice 28.xlsm]front!R508C5</stp>
        <tr r="E508" s="1"/>
      </tp>
      <tp>
        <v>2</v>
        <stp/>
        <stp>##V3_BDPV12</stp>
        <stp>XS0944451243 Corp</stp>
        <stp>cpn</stp>
        <stp>[AutoPrice 28.xlsm]front!R331C5</stp>
        <tr r="E331" s="1"/>
      </tp>
      <tp>
        <v>4</v>
        <stp/>
        <stp>##V3_BDPV12</stp>
        <stp>XS0629937409 Corp</stp>
        <stp>cpn</stp>
        <stp>[AutoPrice 28.xlsm]front!R278C5</stp>
        <tr r="E278" s="1"/>
      </tp>
      <tp>
        <v>3.125</v>
        <stp/>
        <stp>##V3_BDPV12</stp>
        <stp>BE0002189554 Corp</stp>
        <stp>cpn</stp>
        <stp>[AutoPrice 28.xlsm]front!R475C5</stp>
        <tr r="E475" s="1"/>
      </tp>
      <tp t="s">
        <v>07:01:27</v>
        <stp/>
        <stp>##V3_BDPV12</stp>
        <stp>XS0193945655 @bgn Corp</stp>
        <stp>LAST_UPDATE</stp>
        <stp>[AutoPrice 28.xlsm]front!R1060C15</stp>
        <tr r="O1060" s="1"/>
      </tp>
      <tp t="s">
        <v>07:01:27</v>
        <stp/>
        <stp>##V3_BDPV12</stp>
        <stp>XS0306644344 @bgn Corp</stp>
        <stp>LAST_UPDATE</stp>
        <stp>[AutoPrice 28.xlsm]front!R1145C15</stp>
        <tr r="O1145" s="1"/>
      </tp>
      <tp t="s">
        <v>07:01:26</v>
        <stp/>
        <stp>##V3_BDPV12</stp>
        <stp>XS0546725358 @bgn Corp</stp>
        <stp>LAST_UPDATE</stp>
        <stp>[AutoPrice 28.xlsm]front!R1115C15</stp>
        <tr r="O1115" s="1"/>
      </tp>
      <tp>
        <v>5.7770000000000001</v>
        <stp/>
        <stp>##V3_BDPV12</stp>
        <stp>XS0260057285 Corp</stp>
        <stp>cpn</stp>
        <stp>[AutoPrice 28.xlsm]front!R109C5</stp>
        <tr r="E109" s="1"/>
      </tp>
      <tp>
        <v>5.75</v>
        <stp/>
        <stp>##V3_BDPV12</stp>
        <stp>XS0187202303 Corp</stp>
        <stp>cpn</stp>
        <stp>[AutoPrice 28.xlsm]front!R353C5</stp>
        <tr r="E353" s="1"/>
      </tp>
      <tp>
        <v>6.875</v>
        <stp/>
        <stp>##V3_BDPV12</stp>
        <stp>FR0011033851 Corp</stp>
        <stp>cpn</stp>
        <stp>[AutoPrice 28.xlsm]front!R114C5</stp>
        <tr r="E114" s="1"/>
      </tp>
      <tp t="s">
        <v>07:01:25</v>
        <stp/>
        <stp>##V3_BDPV12</stp>
        <stp>XS0953199634 @bgn Corp</stp>
        <stp>LAST_UPDATE</stp>
        <stp>[AutoPrice 28.xlsm]front!R1067C15</stp>
        <tr r="O1067" s="1"/>
      </tp>
      <tp t="s">
        <v>07:01:07</v>
        <stp/>
        <stp>##V3_BDPV12</stp>
        <stp>FR0011193531 @bgn Corp</stp>
        <stp>LAST_UPDATE</stp>
        <stp>[AutoPrice 28.xlsm]front!R1044C15</stp>
        <tr r="O1044" s="1"/>
      </tp>
      <tp>
        <v>2.75</v>
        <stp/>
        <stp>##V3_BDPV12</stp>
        <stp>XS0847580353 Corp</stp>
        <stp>cpn</stp>
        <stp>[AutoPrice 28.xlsm]front!R621C5</stp>
        <tr r="E621" s="1"/>
      </tp>
      <tp>
        <v>4.375</v>
        <stp/>
        <stp>##V3_BDPV12</stp>
        <stp>XS0428147093 Corp</stp>
        <stp>cpn</stp>
        <stp>[AutoPrice 28.xlsm]front!R309C5</stp>
        <tr r="E309" s="1"/>
      </tp>
      <tp>
        <v>2.5</v>
        <stp/>
        <stp>##V3_BDPV12</stp>
        <stp>XS1048529041 Corp</stp>
        <stp>cpn</stp>
        <stp>[AutoPrice 28.xlsm]front!R311C5</stp>
        <tr r="E311" s="1"/>
      </tp>
      <tp>
        <v>2.5</v>
        <stp/>
        <stp>##V3_BDPV12</stp>
        <stp>FR0011121631 Corp</stp>
        <stp>cpn</stp>
        <stp>[AutoPrice 28.xlsm]front!R413C5</stp>
        <tr r="E413" s="1"/>
      </tp>
      <tp t="s">
        <v>07:01:21</v>
        <stp/>
        <stp>##V3_BDPV12</stp>
        <stp>XS0827692269 @bgn Corp</stp>
        <stp>LAST_UPDATE</stp>
        <stp>[AutoPrice 28.xlsm]front!R1149C15</stp>
        <tr r="O1149" s="1"/>
      </tp>
      <tp>
        <v>5.625</v>
        <stp/>
        <stp>##V3_BDPV12</stp>
        <stp>XS0454773713 Corp</stp>
        <stp>cpn</stp>
        <stp>[AutoPrice 28.xlsm]front!R637C5</stp>
        <tr r="E637" s="1"/>
      </tp>
      <tp>
        <v>4.75</v>
        <stp/>
        <stp>##V3_BDPV12</stp>
        <stp>XS0975113498 Corp</stp>
        <stp>cpn</stp>
        <stp>[AutoPrice 28.xlsm]front!R989C5</stp>
        <tr r="E989" s="1"/>
      </tp>
      <tp>
        <v>7.875</v>
        <stp/>
        <stp>##V3_BDPV12</stp>
        <stp>XS0851688860 Corp</stp>
        <stp>cpn</stp>
        <stp>[AutoPrice 28.xlsm]front!R121C5</stp>
        <tr r="E121" s="1"/>
      </tp>
      <tp>
        <v>5.5</v>
        <stp/>
        <stp>##V3_BDPV12</stp>
        <stp>FR0000487258 Corp</stp>
        <stp>cpn</stp>
        <stp>[AutoPrice 28.xlsm]front!R240C5</stp>
        <tr r="E240" s="1"/>
      </tp>
      <tp t="s">
        <v>BASGR</v>
        <stp/>
        <stp>##V3_BDPV12</stp>
        <stp>DE000A0TKBM0 Corp</stp>
        <stp>ticker</stp>
        <stp>[AutoPrice 28.xlsm]front!R929C4</stp>
        <tr r="D929" s="1"/>
      </tp>
      <tp>
        <v>5</v>
        <stp/>
        <stp>##V3_BDPV12</stp>
        <stp>XS0311212723 Corp</stp>
        <stp>cpn</stp>
        <stp>[AutoPrice 28.xlsm]front!R461C5</stp>
        <tr r="E461" s="1"/>
      </tp>
      <tp>
        <v>3.875</v>
        <stp/>
        <stp>##V3_BDPV12</stp>
        <stp>XS0563306314 Corp</stp>
        <stp>cpn</stp>
        <stp>[AutoPrice 28.xlsm]front!R653C5</stp>
        <tr r="E653" s="1"/>
      </tp>
      <tp>
        <v>1.75</v>
        <stp/>
        <stp>##V3_BDPV12</stp>
        <stp>XS0857214968 Corp</stp>
        <stp>cpn</stp>
        <stp>[AutoPrice 28.xlsm]front!R955C5</stp>
        <tr r="E955" s="1"/>
      </tp>
      <tp>
        <v>3.75</v>
        <stp/>
        <stp>##V3_BDPV12</stp>
        <stp>XS0643300717 Corp</stp>
        <stp>cpn</stp>
        <stp>[AutoPrice 28.xlsm]front!R843C5</stp>
        <tr r="E843" s="1"/>
      </tp>
      <tp>
        <v>3.5</v>
        <stp/>
        <stp>##V3_BDPV12</stp>
        <stp>XS0500128326 Corp</stp>
        <stp>cpn</stp>
        <stp>[AutoPrice 28.xlsm]front!R662C5</stp>
        <tr r="E662" s="1"/>
      </tp>
      <tp>
        <v>3.625</v>
        <stp/>
        <stp>##V3_BDPV12</stp>
        <stp>FR0010245555 Corp</stp>
        <stp>cpn</stp>
        <stp>[AutoPrice 28.xlsm]front!R646C5</stp>
        <tr r="E646" s="1"/>
      </tp>
      <tp t="s">
        <v>07:01:21</v>
        <stp/>
        <stp>##V3_BDPV12</stp>
        <stp>XS0287409212 @bgn Corp</stp>
        <stp>LAST_UPDATE</stp>
        <stp>[AutoPrice 28.xlsm]front!R1206C15</stp>
        <tr r="O1206" s="1"/>
      </tp>
      <tp>
        <v>1.875</v>
        <stp/>
        <stp>##V3_BDPV12</stp>
        <stp>XS0967299016 Corp</stp>
        <stp>cpn</stp>
        <stp>[AutoPrice 28.xlsm]front!R822C5</stp>
        <tr r="E822" s="1"/>
      </tp>
      <tp t="s">
        <v>07:01:10</v>
        <stp/>
        <stp>##V3_BDPV12</stp>
        <stp>XS0954675129 @bgn Corp</stp>
        <stp>LAST_UPDATE</stp>
        <stp>[AutoPrice 28.xlsm]front!R1239C15</stp>
        <tr r="O1239" s="1"/>
      </tp>
      <tp t="s">
        <v>07:01:26</v>
        <stp/>
        <stp>##V3_BDPV12</stp>
        <stp>XS0451457435 @bgn Corp</stp>
        <stp>LAST_UPDATE</stp>
        <stp>[AutoPrice 28.xlsm]front!R1159C15</stp>
        <tr r="O1159" s="1"/>
      </tp>
      <tp>
        <v>5</v>
        <stp/>
        <stp>##V3_BDPV12</stp>
        <stp>XS0221011454 Corp</stp>
        <stp>cpn</stp>
        <stp>[AutoPrice 28.xlsm]front!R124C5</stp>
        <tr r="E124" s="1"/>
      </tp>
      <tp>
        <v>2</v>
        <stp/>
        <stp>##V3_BDPV12</stp>
        <stp>XS0972165848 Corp</stp>
        <stp>cpn</stp>
        <stp>[AutoPrice 28.xlsm]front!R664C5</stp>
        <tr r="E664" s="1"/>
      </tp>
      <tp>
        <v>2.5</v>
        <stp/>
        <stp>##V3_BDPV12</stp>
        <stp>FR0011535764 Corp</stp>
        <stp>cpn</stp>
        <stp>[AutoPrice 28.xlsm]front!R512C5</stp>
        <tr r="E512" s="1"/>
      </tp>
      <tp t="s">
        <v>07:01:22</v>
        <stp/>
        <stp>##V3_BDPV12</stp>
        <stp>XS0452187759 @bgn Corp</stp>
        <stp>LAST_UPDATE</stp>
        <stp>[AutoPrice 28.xlsm]front!R1144C15</stp>
        <tr r="O1144" s="1"/>
      </tp>
      <tp>
        <v>4.75</v>
        <stp/>
        <stp>##V3_BDPV12</stp>
        <stp>XS1048568452 Corp</stp>
        <stp>cpn</stp>
        <stp>[AutoPrice 28.xlsm]front!R820C5</stp>
        <tr r="E820" s="1"/>
      </tp>
      <tp>
        <v>6.5</v>
        <stp/>
        <stp>##V3_BDPV12</stp>
        <stp>XS0372358902 Corp</stp>
        <stp>cpn</stp>
        <stp>[AutoPrice 28.xlsm]front!R602C5</stp>
        <tr r="E602" s="1"/>
      </tp>
      <tp>
        <v>5.375</v>
        <stp/>
        <stp>##V3_BDPV12</stp>
        <stp>XS0369258412 Corp</stp>
        <stp>cpn</stp>
        <stp>[AutoPrice 28.xlsm]front!R422C5</stp>
        <tr r="E422" s="1"/>
      </tp>
      <tp>
        <v>3.75</v>
        <stp/>
        <stp>##V3_BDPV12</stp>
        <stp>BE0002428036 Corp</stp>
        <stp>cpn</stp>
        <stp>[AutoPrice 28.xlsm]front!R216C5</stp>
        <tr r="E216" s="1"/>
      </tp>
      <tp>
        <v>5.25</v>
        <stp/>
        <stp>##V3_BDPV12</stp>
        <stp>FR0010500744 Corp</stp>
        <stp>cpn</stp>
        <stp>[AutoPrice 28.xlsm]front!R920C5</stp>
        <tr r="E920" s="1"/>
      </tp>
      <tp>
        <v>5.625</v>
        <stp/>
        <stp>##V3_BDPV12</stp>
        <stp>XS0247659542 Corp</stp>
        <stp>cpn</stp>
        <stp>[AutoPrice 28.xlsm]front!R673C5</stp>
        <tr r="E673" s="1"/>
      </tp>
      <tp>
        <v>105.286</v>
        <stp/>
        <stp>##V3_BDPV12</stp>
        <stp>DE000A1PGWA5 @bgn Corp</stp>
        <stp>LAST_PRICE</stp>
        <stp>[AutoPrice 28.xlsm]front!R795C16</stp>
        <tr r="P795" s="1"/>
      </tp>
      <tp t="s">
        <v>ELIASO</v>
        <stp/>
        <stp>##V3_BDPV12</stp>
        <stp>BE0002432079 Corp</stp>
        <stp>ticker</stp>
        <stp>[AutoPrice 28.xlsm]front!R259C4</stp>
        <tr r="D259" s="1"/>
      </tp>
      <tp t="s">
        <v>FIXED</v>
        <stp/>
        <stp>##V3_BDPV12</stp>
        <stp>USF48957AB45 Corp</stp>
        <stp>cpn typ</stp>
        <stp>[AutoPrice 28.xlsm]front!R863C5</stp>
        <tr r="E863" s="1"/>
      </tp>
      <tp t="s">
        <v>DBHNGR</v>
        <stp/>
        <stp>##V3_BDPV12</stp>
        <stp>DE000A0T7J03 Corp</stp>
        <stp>ticker</stp>
        <stp>[AutoPrice 28.xlsm]front!R460C4</stp>
        <tr r="D460" s="1"/>
      </tp>
      <tp>
        <v>107.07599999999999</v>
        <stp/>
        <stp>##V3_BDPV12</stp>
        <stp>DE000A0T06N0 @bgn Corp</stp>
        <stp>LAST_PRICE</stp>
        <stp>[AutoPrice 28.xlsm]front!R783C16</stp>
        <tr r="P783" s="1"/>
      </tp>
      <tp>
        <v>104.348</v>
        <stp/>
        <stp>##V3_BDPV12</stp>
        <stp>DE000A1R04X6 @bgn Corp</stp>
        <stp>LAST_PRICE</stp>
        <stp>[AutoPrice 28.xlsm]front!R794C16</stp>
        <tr r="P794" s="1"/>
      </tp>
      <tp>
        <v>101.721</v>
        <stp/>
        <stp>##V3_BDPV12</stp>
        <stp>DE000A1R1BC6 @bgn Corp</stp>
        <stp>LAST_PRICE</stp>
        <stp>[AutoPrice 28.xlsm]front!R473C16</stp>
        <tr r="P473" s="1"/>
      </tp>
      <tp t="s">
        <v>PNLNA</v>
        <stp/>
        <stp>##V3_BDPV12</stp>
        <stp>NL0000117190 Corp</stp>
        <stp>ticker</stp>
        <stp>[AutoPrice 28.xlsm]front!R563C4</stp>
        <tr r="D563" s="1"/>
      </tp>
      <tp>
        <v>2.125</v>
        <stp/>
        <stp>##V3_BDPV12</stp>
        <stp>DE000A1R0U23 Corp</stp>
        <stp>cpn</stp>
        <stp>[AutoPrice 28.xlsm]front!R663C5</stp>
        <tr r="E663" s="1"/>
      </tp>
      <tp>
        <v>4.875</v>
        <stp/>
        <stp>##V3_BDPV12</stp>
        <stp>DE000A0T7J03 Corp</stp>
        <stp>cpn</stp>
        <stp>[AutoPrice 28.xlsm]front!R460C5</stp>
        <tr r="E460" s="1"/>
      </tp>
      <tp>
        <v>107.563</v>
        <stp/>
        <stp>##V3_BDPV12</stp>
        <stp>XS0500128326 @CBKG Corp</stp>
        <stp>ask</stp>
        <stp>[AutoPrice 28.xlsm]front!R662C13</stp>
        <tr r="M662" s="1"/>
      </tp>
      <tp>
        <v>109.004</v>
        <stp/>
        <stp>##V3_BDPV12</stp>
        <stp>FR0010948257 @CBKG Corp</stp>
        <stp>ask</stp>
        <stp>[AutoPrice 28.xlsm]front!R921C13</stp>
        <tr r="M921" s="1"/>
      </tp>
      <tp>
        <v>102.172</v>
        <stp/>
        <stp>##V3_BDPV12</stp>
        <stp>FR0011513340 @CBKG Corp</stp>
        <stp>ask</stp>
        <stp>[AutoPrice 28.xlsm]front!R416C13</stp>
        <tr r="M416" s="1"/>
      </tp>
      <tp>
        <v>117.426</v>
        <stp/>
        <stp>##V3_BDPV12</stp>
        <stp>XS0736488585 @CBKG Corp</stp>
        <stp>ask</stp>
        <stp>[AutoPrice 28.xlsm]front!R944C13</stp>
        <tr r="M944" s="1"/>
      </tp>
      <tp t="s">
        <v>07:01:19</v>
        <stp/>
        <stp>##V3_BDPV12</stp>
        <stp>XS0421249235 @cbbt Corp</stp>
        <stp>LAST_UPDATE</stp>
        <stp>[AutoPrice 28.xlsm]front!R937C15</stp>
        <tr r="O937" s="1"/>
      </tp>
      <tp>
        <v>103.694</v>
        <stp/>
        <stp>##V3_BDPV12</stp>
        <stp>FR0011560333 @CBKG Corp</stp>
        <stp>ask</stp>
        <stp>[AutoPrice 28.xlsm]front!R209C13</stp>
        <tr r="M209" s="1"/>
      </tp>
      <tp>
        <v>100.24</v>
        <stp/>
        <stp>##V3_BDPV12</stp>
        <stp>XS1023268060 @CBKG Corp</stp>
        <stp>ask</stp>
        <stp>[AutoPrice 28.xlsm]front!R161C13</stp>
        <tr r="M161" s="1"/>
      </tp>
      <tp>
        <v>104.453</v>
        <stp/>
        <stp>##V3_BDPV12</stp>
        <stp>XS0906815591 @CBKG Corp</stp>
        <stp>ask</stp>
        <stp>[AutoPrice 28.xlsm]front!R559C13</stp>
        <tr r="M559" s="1"/>
      </tp>
      <tp t="s">
        <v>#N/A Real Time</v>
        <stp/>
        <stp>##V3_BDPV12</stp>
        <stp>FR0010474239 @CBKG Corp</stp>
        <stp>ask</stp>
        <stp>[AutoPrice 28.xlsm]front!R368C13</stp>
        <tr r="M368" s="1"/>
      </tp>
      <tp>
        <v>100.79</v>
        <stp/>
        <stp>##V3_BDPV12</stp>
        <stp>XS1003251011 @CBKG Corp</stp>
        <stp>ask</stp>
        <stp>[AutoPrice 28.xlsm]front!R528C13</stp>
        <tr r="M528" s="1"/>
      </tp>
      <tp>
        <v>115.965</v>
        <stp/>
        <stp>##V3_BDPV12</stp>
        <stp>XS0632241112 @CBKG Corp</stp>
        <stp>ask</stp>
        <stp>[AutoPrice 28.xlsm]front!R464C13</stp>
        <tr r="M464" s="1"/>
      </tp>
      <tp>
        <v>102.69799999999999</v>
        <stp/>
        <stp>##V3_BDPV12</stp>
        <stp>XS0857662448 @CBKG Corp</stp>
        <stp>ask</stp>
        <stp>[AutoPrice 28.xlsm]front!R521C13</stp>
        <tr r="M521" s="1"/>
      </tp>
      <tp t="s">
        <v>#N/A Real Time</v>
        <stp/>
        <stp>##V3_BDPV12</stp>
        <stp>XS0473787025 @CBKG Corp</stp>
        <stp>ask</stp>
        <stp>[AutoPrice 28.xlsm]front!R234C13</stp>
        <tr r="M234" s="1"/>
      </tp>
      <tp t="s">
        <v>07:01:34</v>
        <stp/>
        <stp>##V3_BDPV12</stp>
        <stp>XS0787786440 @cbbt Corp</stp>
        <stp>LAST_UPDATE</stp>
        <stp>[AutoPrice 28.xlsm]front!R940C15</stp>
        <tr r="O940" s="1"/>
      </tp>
      <tp>
        <v>107.372</v>
        <stp/>
        <stp>##V3_BDPV12</stp>
        <stp>XS0544714750 @CBKG Corp</stp>
        <stp>ask</stp>
        <stp>[AutoPrice 28.xlsm]front!R438C13</stp>
        <tr r="M438" s="1"/>
      </tp>
      <tp>
        <v>108.399</v>
        <stp/>
        <stp>##V3_BDPV12</stp>
        <stp>XS1064049767 @CBKG Corp</stp>
        <stp>ask</stp>
        <stp>[AutoPrice 28.xlsm]front!R150C13</stp>
        <tr r="M150" s="1"/>
      </tp>
      <tp>
        <v>110.239</v>
        <stp/>
        <stp>##V3_BDPV12</stp>
        <stp>XS0457145430 @CBKG Corp</stp>
        <stp>ask</stp>
        <stp>[AutoPrice 28.xlsm]front!R458C13</stp>
        <tr r="M458" s="1"/>
      </tp>
      <tp>
        <v>102.039</v>
        <stp/>
        <stp>##V3_BDPV12</stp>
        <stp>FR0011437367 @CBKG Corp</stp>
        <stp>ask</stp>
        <stp>[AutoPrice 28.xlsm]front!R415C13</stp>
        <tr r="M415" s="1"/>
      </tp>
      <tp>
        <v>101.646</v>
        <stp/>
        <stp>##V3_BDPV12</stp>
        <stp>XS0451641285 @CBKG Corp</stp>
        <stp>ask</stp>
        <stp>[AutoPrice 28.xlsm]front!R811C13</stp>
        <tr r="M811" s="1"/>
      </tp>
      <tp>
        <v>103.967</v>
        <stp/>
        <stp>##V3_BDPV12</stp>
        <stp>XS0221705204 @CBKG Corp</stp>
        <stp>ask</stp>
        <stp>[AutoPrice 28.xlsm]front!R151C13</stp>
        <tr r="M151" s="1"/>
      </tp>
      <tp>
        <v>102.738</v>
        <stp/>
        <stp>##V3_BDPV12</stp>
        <stp>XS1050917373 @CBKG Corp</stp>
        <stp>ask</stp>
        <stp>[AutoPrice 28.xlsm]front!R902C13</stp>
        <tr r="M902" s="1"/>
      </tp>
      <tp t="s">
        <v>#N/A Real Time</v>
        <stp/>
        <stp>##V3_BDPV12</stp>
        <stp>XS0437307464 @CBKG Corp</stp>
        <stp>ask</stp>
        <stp>[AutoPrice 28.xlsm]front!R319C13</stp>
        <tr r="M319" s="1"/>
      </tp>
      <tp>
        <v>105.123</v>
        <stp/>
        <stp>##V3_BDPV12</stp>
        <stp>XS0551845265 @CBKG Corp</stp>
        <stp>ask</stp>
        <stp>[AutoPrice 28.xlsm]front!R851C13</stp>
        <tr r="M851" s="1"/>
      </tp>
      <tp>
        <v>116.13500000000001</v>
        <stp/>
        <stp>##V3_BDPV12</stp>
        <stp>XS0170798325 @CBKG Corp</stp>
        <stp>ask</stp>
        <stp>[AutoPrice 28.xlsm]front!R300C13</stp>
        <tr r="M300" s="1"/>
      </tp>
      <tp>
        <v>108.83</v>
        <stp/>
        <stp>##V3_BDPV12</stp>
        <stp>XS0390398344 @CBKG Corp</stp>
        <stp>ask</stp>
        <stp>[AutoPrice 28.xlsm]front!R177C13</stp>
        <tr r="M177" s="1"/>
      </tp>
      <tp>
        <v>109.65600000000001</v>
        <stp/>
        <stp>##V3_BDPV12</stp>
        <stp>XS0697395472 @CBKG Corp</stp>
        <stp>ask</stp>
        <stp>[AutoPrice 28.xlsm]front!R587C13</stp>
        <tr r="M587" s="1"/>
      </tp>
      <tp>
        <v>100.48</v>
        <stp/>
        <stp>##V3_BDPV12</stp>
        <stp>XS0730061396 @CBKG Corp</stp>
        <stp>ask</stp>
        <stp>[AutoPrice 28.xlsm]front!R827C13</stp>
        <tr r="M827" s="1"/>
      </tp>
      <tp>
        <v>107.724</v>
        <stp/>
        <stp>##V3_BDPV12</stp>
        <stp>XS0982019126 @CBKG Corp</stp>
        <stp>ask</stp>
        <stp>[AutoPrice 28.xlsm]front!R321C13</stp>
        <tr r="M321" s="1"/>
      </tp>
      <tp>
        <v>101.914</v>
        <stp/>
        <stp>##V3_BDPV12</stp>
        <stp>XS0925668625 @CBKG Corp</stp>
        <stp>ask</stp>
        <stp>[AutoPrice 28.xlsm]front!R538C13</stp>
        <tr r="M538" s="1"/>
      </tp>
      <tp t="s">
        <v>#N/A Real Time</v>
        <stp/>
        <stp>##V3_BDPV12</stp>
        <stp>XS0223249003 @CBKG Corp</stp>
        <stp>ask</stp>
        <stp>[AutoPrice 28.xlsm]front!R237C13</stp>
        <tr r="M237" s="1"/>
      </tp>
      <tp>
        <v>120.789</v>
        <stp/>
        <stp>##V3_BDPV12</stp>
        <stp>XS0275939683 @CBKG Corp</stp>
        <stp>ask</stp>
        <stp>[AutoPrice 28.xlsm]front!R167C13</stp>
        <tr r="M167" s="1"/>
      </tp>
      <tp>
        <v>124.54600000000001</v>
        <stp/>
        <stp>##V3_BDPV12</stp>
        <stp>XS0454773713 @CBKG Corp</stp>
        <stp>ask</stp>
        <stp>[AutoPrice 28.xlsm]front!R637C13</stp>
        <tr r="M637" s="1"/>
      </tp>
      <tp>
        <v>111.831</v>
        <stp/>
        <stp>##V3_BDPV12</stp>
        <stp>FR0000487258 @CBKG Corp</stp>
        <stp>ask</stp>
        <stp>[AutoPrice 28.xlsm]front!R240C13</stp>
        <tr r="M240" s="1"/>
      </tp>
      <tp>
        <v>101.72499999999999</v>
        <stp/>
        <stp>##V3_BDPV12</stp>
        <stp>FR0010809236 @CBKG Corp</stp>
        <stp>ask</stp>
        <stp>[AutoPrice 28.xlsm]front!R844C13</stp>
        <tr r="M844" s="1"/>
      </tp>
      <tp>
        <v>111.021</v>
        <stp/>
        <stp>##V3_BDPV12</stp>
        <stp>FR0011147305 @CBKG Corp</stp>
        <stp>ask</stp>
        <stp>[AutoPrice 28.xlsm]front!R288C13</stp>
        <tr r="M288" s="1"/>
      </tp>
      <tp t="s">
        <v>#N/A Real Time</v>
        <stp/>
        <stp>##V3_BDPV12</stp>
        <stp>XS0616431507 @CBKG Corp</stp>
        <stp>ask</stp>
        <stp>[AutoPrice 28.xlsm]front!R650C13</stp>
        <tr r="M650" s="1"/>
      </tp>
      <tp>
        <v>110.086</v>
        <stp/>
        <stp>##V3_BDPV12</stp>
        <stp>XS0950055359 @CBKG Corp</stp>
        <stp>ask</stp>
        <stp>[AutoPrice 28.xlsm]front!R721C13</stp>
        <tr r="M721" s="1"/>
      </tp>
      <tp>
        <v>105.95399999999999</v>
        <stp/>
        <stp>##V3_BDPV12</stp>
        <stp>XS0942082115 @CBKG Corp</stp>
        <stp>ask</stp>
        <stp>[AutoPrice 28.xlsm]front!R361C13</stp>
        <tr r="M361" s="1"/>
      </tp>
      <tp>
        <v>108.449</v>
        <stp/>
        <stp>##V3_BDPV12</stp>
        <stp>FR0010709279 @CBKG Corp</stp>
        <stp>ask</stp>
        <stp>[AutoPrice 28.xlsm]front!R281C13</stp>
        <tr r="M281" s="1"/>
      </tp>
      <tp>
        <v>107.515</v>
        <stp/>
        <stp>##V3_BDPV12</stp>
        <stp>XS0972058175 @CBKG Corp</stp>
        <stp>ask</stp>
        <stp>[AutoPrice 28.xlsm]front!R543C13</stp>
        <tr r="M543" s="1"/>
      </tp>
      <tp>
        <v>128.077</v>
        <stp/>
        <stp>##V3_BDPV12</stp>
        <stp>XS0432071131 @CBKG Corp</stp>
        <stp>ask</stp>
        <stp>[AutoPrice 28.xlsm]front!R198C13</stp>
        <tr r="M198" s="1"/>
      </tp>
      <tp>
        <v>101.431</v>
        <stp/>
        <stp>##V3_BDPV12</stp>
        <stp>FR0011859396 @CBKG Corp</stp>
        <stp>ask</stp>
        <stp>[AutoPrice 28.xlsm]front!R398C13</stp>
        <tr r="M398" s="1"/>
      </tp>
      <tp>
        <v>100.771</v>
        <stp/>
        <stp>##V3_BDPV12</stp>
        <stp>XS0856173546 @CBKG Corp</stp>
        <stp>ask</stp>
        <stp>[AutoPrice 28.xlsm]front!R845C13</stp>
        <tr r="M845" s="1"/>
      </tp>
      <tp>
        <v>113.90300000000001</v>
        <stp/>
        <stp>##V3_BDPV12</stp>
        <stp>FR0010967216 @CBKG Corp</stp>
        <stp>ask</stp>
        <stp>[AutoPrice 28.xlsm]front!R417C13</stp>
        <tr r="M417" s="1"/>
      </tp>
      <tp>
        <v>102.90600000000001</v>
        <stp/>
        <stp>##V3_BDPV12</stp>
        <stp>XS0856014583 @CBKG Corp</stp>
        <stp>ask</stp>
        <stp>[AutoPrice 28.xlsm]front!R409C13</stp>
        <tr r="M409" s="1"/>
      </tp>
      <tp>
        <v>100.33499999999999</v>
        <stp/>
        <stp>##V3_BDPV12</stp>
        <stp>XS1076781589 @CBKG Corp</stp>
        <stp>ask</stp>
        <stp>[AutoPrice 28.xlsm]front!R120C13</stp>
        <tr r="M120" s="1"/>
      </tp>
      <tp>
        <v>106.267</v>
        <stp/>
        <stp>##V3_BDPV12</stp>
        <stp>XS0993145084 @CBKG Corp</stp>
        <stp>ask</stp>
        <stp>[AutoPrice 28.xlsm]front!R679C13</stp>
        <tr r="M679" s="1"/>
      </tp>
      <tp>
        <v>102.892</v>
        <stp/>
        <stp>##V3_BDPV12</stp>
        <stp>XS0912992160 @CBKG Corp</stp>
        <stp>ask</stp>
        <stp>[AutoPrice 28.xlsm]front!R644C13</stp>
        <tr r="M644" s="1"/>
      </tp>
      <tp>
        <v>106.81</v>
        <stp/>
        <stp>##V3_BDPV12</stp>
        <stp>FR0010957282 @CBKG Corp</stp>
        <stp>ask</stp>
        <stp>[AutoPrice 28.xlsm]front!R836C13</stp>
        <tr r="M836" s="1"/>
      </tp>
      <tp>
        <v>127.749</v>
        <stp/>
        <stp>##V3_BDPV12</stp>
        <stp>XS0416848520 @CBKG Corp</stp>
        <stp>ask</stp>
        <stp>[AutoPrice 28.xlsm]front!R334C13</stp>
        <tr r="M334" s="1"/>
      </tp>
      <tp t="s">
        <v>#N/A Real Time</v>
        <stp/>
        <stp>##V3_BDPV12</stp>
        <stp>XS0421249235 @CBKG Corp</stp>
        <stp>ask</stp>
        <stp>[AutoPrice 28.xlsm]front!R937C13</stp>
        <tr r="M937" s="1"/>
      </tp>
      <tp>
        <v>102.471</v>
        <stp/>
        <stp>##V3_BDPV12</stp>
        <stp>XS0576107519 @CBKG Corp</stp>
        <stp>ask</stp>
        <stp>[AutoPrice 28.xlsm]front!R882C13</stp>
        <tr r="M882" s="1"/>
      </tp>
      <tp>
        <v>101.28400000000001</v>
        <stp/>
        <stp>##V3_BDPV12</stp>
        <stp>XS0420117383 @CBKG Corp</stp>
        <stp>ask</stp>
        <stp>[AutoPrice 28.xlsm]front!R159C13</stp>
        <tr r="M159" s="1"/>
      </tp>
      <tp>
        <v>105.56399999999999</v>
        <stp/>
        <stp>##V3_BDPV12</stp>
        <stp>BE6258027729 @CBKG Corp</stp>
        <stp>bid</stp>
        <stp>[AutoPrice 28.xlsm]front!R376C12</stp>
        <tr r="L376" s="1"/>
      </tp>
      <tp>
        <v>107.79300000000001</v>
        <stp/>
        <stp>##V3_BDPV12</stp>
        <stp>XS0432810116 @CBKG Corp</stp>
        <stp>ask</stp>
        <stp>[AutoPrice 28.xlsm]front!R194C13</stp>
        <tr r="M194" s="1"/>
      </tp>
      <tp>
        <v>107.72499999999999</v>
        <stp/>
        <stp>##V3_BDPV12</stp>
        <stp>XS1001749289 @CBKG Corp</stp>
        <stp>ask</stp>
        <stp>[AutoPrice 28.xlsm]front!R642C13</stp>
        <tr r="M642" s="1"/>
      </tp>
      <tp>
        <v>100.937</v>
        <stp/>
        <stp>##V3_BDPV12</stp>
        <stp>XS0547937408 @CBKG Corp</stp>
        <stp>ask</stp>
        <stp>[AutoPrice 28.xlsm]front!R219C13</stp>
        <tr r="M219" s="1"/>
      </tp>
      <tp>
        <v>111.979</v>
        <stp/>
        <stp>##V3_BDPV12</stp>
        <stp>XS0906420574 @CBKG Corp</stp>
        <stp>ask</stp>
        <stp>[AutoPrice 28.xlsm]front!R817C13</stp>
        <tr r="M817" s="1"/>
      </tp>
      <tp>
        <v>100.324</v>
        <stp/>
        <stp>##V3_BDPV12</stp>
        <stp>XS0674821748 @CBKG Corp</stp>
        <stp>ask</stp>
        <stp>[AutoPrice 28.xlsm]front!R757C13</stp>
        <tr r="M757" s="1"/>
      </tp>
      <tp t="s">
        <v>#N/A Real Time</v>
        <stp/>
        <stp>##V3_BDPV12</stp>
        <stp>XS0787786440 @CBKG Corp</stp>
        <stp>ask</stp>
        <stp>[AutoPrice 28.xlsm]front!R940C13</stp>
        <tr r="M940" s="1"/>
      </tp>
      <tp t="s">
        <v>07:01:00</v>
        <stp/>
        <stp>##V3_BDPV12</stp>
        <stp>DE000A0DLWN6 @bgn Corp</stp>
        <stp>LAST_UPDATE</stp>
        <stp>[AutoPrice 28.xlsm]front!R583C15</stp>
        <tr r="O583" s="1"/>
      </tp>
      <tp t="s">
        <v>07:01:17</v>
        <stp/>
        <stp>##V3_BDPV12</stp>
        <stp>DE000A0DLU51 @bgn Corp</stp>
        <stp>LAST_UPDATE</stp>
        <stp>[AutoPrice 28.xlsm]front!R273C15</stp>
        <tr r="O273" s="1"/>
      </tp>
      <tp t="s">
        <v>07:01:35</v>
        <stp/>
        <stp>##V3_BDPV12</stp>
        <stp>DE000A0DLU69 @bgn Corp</stp>
        <stp>LAST_UPDATE</stp>
        <stp>[AutoPrice 28.xlsm]front!R274C15</stp>
        <tr r="O274" s="1"/>
      </tp>
      <tp t="s">
        <v>07:01:21</v>
        <stp/>
        <stp>##V3_BDPV12</stp>
        <stp>DE000A1MLSR4 @bgn Corp</stp>
        <stp>LAST_UPDATE</stp>
        <stp>[AutoPrice 28.xlsm]front!R782C15</stp>
        <tr r="O782" s="1"/>
      </tp>
      <tp t="s">
        <v>07:01:27</v>
        <stp/>
        <stp>##V3_BDPV12</stp>
        <stp>DE000A1MLXN3 @bgn Corp</stp>
        <stp>LAST_UPDATE</stp>
        <stp>[AutoPrice 28.xlsm]front!R790C15</stp>
        <tr r="O790" s="1"/>
      </tp>
      <tp>
        <v>102.961</v>
        <stp/>
        <stp>##V3_BDPV12</stp>
        <stp>AT0000A069T7 @CBKG Corp</stp>
        <stp>ask</stp>
        <stp>[AutoPrice 28.xlsm]front!R1266C13</stp>
        <tr r="M1266" s="1"/>
      </tp>
    </main>
    <main first="bloomberg.rtd">
      <tp>
        <v>103.357</v>
        <stp/>
        <stp>##V3_BDPV12</stp>
        <stp>DE000A1R0TN7 @CBKG Corp</stp>
        <stp>ask</stp>
        <stp>[AutoPrice 28.xlsm]front!R791C13</stp>
        <tr r="M791" s="1"/>
      </tp>
    </main>
    <main first="bloomberg.rtd">
      <tp t="s">
        <v>AT MATURITY</v>
        <stp/>
        <stp>##V3_BDPV12</stp>
        <stp>DE000A0T1GC4 Corp</stp>
        <stp>mty_typ</stp>
        <stp>[AutoPrice 28.xlsm]front!R609C6</stp>
        <tr r="F609" s="1"/>
      </tp>
      <tp t="s">
        <v>FIXED</v>
        <stp/>
        <stp>##V3_BDPV12</stp>
        <stp>DE000A0TKBM0 Corp</stp>
        <stp>cpn typ</stp>
        <stp>[AutoPrice 28.xlsm]front!R929C5</stp>
        <tr r="E929" s="1"/>
      </tp>
      <tp>
        <v>279.86270864174338</v>
        <stp/>
        <stp>##V3_BDPV12</stp>
        <stp>XS0765448757 @bval  Corp</stp>
        <stp>asset_swap_spd_mid</stp>
        <stp>[AutoPrice 28.xlsm]front!R1024C40</stp>
        <tr r="AN1024" s="1"/>
      </tp>
      <tp>
        <v>2.875</v>
        <stp/>
        <stp>##V3_BDPV12</stp>
        <stp>XS0969572204 Corp</stp>
        <stp>cpn</stp>
        <stp>[AutoPrice 28.xlsm]front!R335C5</stp>
        <tr r="E335" s="1"/>
      </tp>
      <tp>
        <v>5.5</v>
        <stp/>
        <stp>##V3_BDPV12</stp>
        <stp>XS0408095387 Corp</stp>
        <stp>cpn</stp>
        <stp>[AutoPrice 28.xlsm]front!R268C5</stp>
        <tr r="E268" s="1"/>
      </tp>
      <tp>
        <v>5.125</v>
        <stp/>
        <stp>##V3_BDPV12</stp>
        <stp>FR0010526848 Corp</stp>
        <stp>cpn</stp>
        <stp>[AutoPrice 28.xlsm]front!R421C5</stp>
        <tr r="E421" s="1"/>
      </tp>
      <tp>
        <v>1.875</v>
        <stp/>
        <stp>##V3_BDPV12</stp>
        <stp>XS0883560715 Corp</stp>
        <stp>cpn</stp>
        <stp>[AutoPrice 28.xlsm]front!R934C5</stp>
        <tr r="E934" s="1"/>
      </tp>
      <tp>
        <v>5</v>
        <stp/>
        <stp>##V3_BDPV12</stp>
        <stp>XS0173501379 Corp</stp>
        <stp>cpn</stp>
        <stp>[AutoPrice 28.xlsm]front!R772C5</stp>
        <tr r="E772" s="1"/>
      </tp>
      <tp>
        <v>2</v>
        <stp/>
        <stp>##V3_BDPV12</stp>
        <stp>XS0934983999 Corp</stp>
        <stp>cpn</stp>
        <stp>[AutoPrice 28.xlsm]front!R520C5</stp>
        <tr r="E520" s="1"/>
      </tp>
      <tp>
        <v>5.125</v>
        <stp/>
        <stp>##V3_BDPV12</stp>
        <stp>XS0583059448 Corp</stp>
        <stp>cpn</stp>
        <stp>[AutoPrice 28.xlsm]front!R704C5</stp>
        <tr r="E704" s="1"/>
      </tp>
      <tp>
        <v>2.25</v>
        <stp/>
        <stp>##V3_BDPV12</stp>
        <stp>XS0938218400 Corp</stp>
        <stp>cpn</stp>
        <stp>[AutoPrice 28.xlsm]front!R212C5</stp>
        <tr r="E212" s="1"/>
      </tp>
      <tp>
        <v>1.25</v>
        <stp/>
        <stp>##V3_BDPV12</stp>
        <stp>XS0992632702 Corp</stp>
        <stp>cpn</stp>
        <stp>[AutoPrice 28.xlsm]front!R586C5</stp>
        <tr r="E586" s="1"/>
      </tp>
      <tp>
        <v>2.625</v>
        <stp/>
        <stp>##V3_BDPV12</stp>
        <stp>FR0011289230 Corp</stp>
        <stp>cpn</stp>
        <stp>[AutoPrice 28.xlsm]front!R291C5</stp>
        <tr r="E291" s="1"/>
      </tp>
      <tp>
        <v>4.25</v>
        <stp/>
        <stp>##V3_BDPV12</stp>
        <stp>XS0525787874 Corp</stp>
        <stp>cpn</stp>
        <stp>[AutoPrice 28.xlsm]front!R620C5</stp>
        <tr r="E620" s="1"/>
      </tp>
      <tp>
        <v>2.65</v>
        <stp/>
        <stp>##V3_BDPV12</stp>
        <stp>XS0993145084 Corp</stp>
        <stp>cpn</stp>
        <stp>[AutoPrice 28.xlsm]front!R679C5</stp>
        <tr r="E679" s="1"/>
      </tp>
      <tp>
        <v>2.125</v>
        <stp/>
        <stp>##V3_BDPV12</stp>
        <stp>XS0856173546 Corp</stp>
        <stp>cpn</stp>
        <stp>[AutoPrice 28.xlsm]front!R845C5</stp>
        <tr r="E845" s="1"/>
      </tp>
      <tp t="s">
        <v>07:01:27</v>
        <stp/>
        <stp>##V3_BDPV12</stp>
        <stp>XS0741942576 @bgn Corp</stp>
        <stp>LAST_UPDATE</stp>
        <stp>[AutoPrice 28.xlsm]front!R1174C15</stp>
        <tr r="O1174" s="1"/>
      </tp>
      <tp t="s">
        <v>07:01:24</v>
        <stp/>
        <stp>##V3_BDPV12</stp>
        <stp>XS0982713686 @bgn Corp</stp>
        <stp>LAST_UPDATE</stp>
        <stp>[AutoPrice 28.xlsm]front!R1001C15</stp>
        <tr r="O1001" s="1"/>
      </tp>
      <tp>
        <v>3.1</v>
        <stp/>
        <stp>##V3_BDPV12</stp>
        <stp>XS0547937408 Corp</stp>
        <stp>cpn</stp>
        <stp>[AutoPrice 28.xlsm]front!R219C5</stp>
        <tr r="E219" s="1"/>
      </tp>
      <tp>
        <v>8.75</v>
        <stp/>
        <stp>##V3_BDPV12</stp>
        <stp>XS0390398344 Corp</stp>
        <stp>cpn</stp>
        <stp>[AutoPrice 28.xlsm]front!R177C5</stp>
        <tr r="E177" s="1"/>
      </tp>
      <tp>
        <v>2.5</v>
        <stp/>
        <stp>##V3_BDPV12</stp>
        <stp>XS0758419658 Corp</stp>
        <stp>cpn</stp>
        <stp>[AutoPrice 28.xlsm]front!R491C5</stp>
        <tr r="E491" s="1"/>
      </tp>
      <tp>
        <v>2.75</v>
        <stp/>
        <stp>##V3_BDPV12</stp>
        <stp>XS0909359332 Corp</stp>
        <stp>cpn</stp>
        <stp>[AutoPrice 28.xlsm]front!R410C5</stp>
        <tr r="E410" s="1"/>
      </tp>
      <tp>
        <v>1.75</v>
        <stp/>
        <stp>##V3_BDPV12</stp>
        <stp>XS0933505967 Corp</stp>
        <stp>cpn</stp>
        <stp>[AutoPrice 28.xlsm]front!R803C5</stp>
        <tr r="E803" s="1"/>
      </tp>
      <tp t="s">
        <v>11/06/2014</v>
        <stp/>
        <stp>##V3_BDPV12</stp>
        <stp>XS0903531795 @bgn Corp</stp>
        <stp>LAST_UPDATE</stp>
        <stp>[AutoPrice 28.xlsm]front!R1248C15</stp>
        <tr r="O1248" s="1"/>
      </tp>
      <tp>
        <v>3.875</v>
        <stp/>
        <stp>##V3_BDPV12</stp>
        <stp>XS0557897203 Corp</stp>
        <stp>cpn</stp>
        <stp>[AutoPrice 28.xlsm]front!R258C5</stp>
        <tr r="E258" s="1"/>
      </tp>
      <tp>
        <v>4.5</v>
        <stp/>
        <stp>##V3_BDPV12</stp>
        <stp>XS0999654873 Corp</stp>
        <stp>cpn</stp>
        <stp>[AutoPrice 28.xlsm]front!R821C5</stp>
        <tr r="E821" s="1"/>
      </tp>
      <tp>
        <v>4.25</v>
        <stp/>
        <stp>##V3_BDPV12</stp>
        <stp>XS0205790214 Corp</stp>
        <stp>cpn</stp>
        <stp>[AutoPrice 28.xlsm]front!R456C5</stp>
        <tr r="E456" s="1"/>
      </tp>
      <tp t="s">
        <v>07:01:27</v>
        <stp/>
        <stp>##V3_BDPV12</stp>
        <stp>XS0630817442 @bgn Corp</stp>
        <stp>LAST_UPDATE</stp>
        <stp>[AutoPrice 28.xlsm]front!R1126C15</stp>
        <tr r="O1126" s="1"/>
      </tp>
      <tp t="s">
        <v>07:01:27</v>
        <stp/>
        <stp>##V3_BDPV12</stp>
        <stp>XS0192503695 @bgn Corp</stp>
        <stp>LAST_UPDATE</stp>
        <stp>[AutoPrice 28.xlsm]front!R1154C15</stp>
        <tr r="O1154" s="1"/>
      </tp>
      <tp t="s">
        <v>07:01:08</v>
        <stp/>
        <stp>##V3_BDPV12</stp>
        <stp>XS1014997073 @bgn Corp</stp>
        <stp>LAST_UPDATE</stp>
        <stp>[AutoPrice 28.xlsm]front!R1240C15</stp>
        <tr r="O1240" s="1"/>
      </tp>
      <tp t="s">
        <v>07:01:20</v>
        <stp/>
        <stp>##V3_BDPV12</stp>
        <stp>XS0981438582 @bgn Corp</stp>
        <stp>LAST_UPDATE</stp>
        <stp>[AutoPrice 28.xlsm]front!R1179C15</stp>
        <tr r="O1179" s="1"/>
      </tp>
      <tp t="s">
        <v>07:01:24</v>
        <stp/>
        <stp>##V3_BDPV12</stp>
        <stp>FR0011509488 @bgn Corp</stp>
        <stp>LAST_UPDATE</stp>
        <stp>[AutoPrice 28.xlsm]front!R1039C15</stp>
        <tr r="O1039" s="1"/>
      </tp>
      <tp>
        <v>6.125</v>
        <stp/>
        <stp>##V3_BDPV12</stp>
        <stp>XS0433216339 Corp</stp>
        <stp>cpn</stp>
        <stp>[AutoPrice 28.xlsm]front!R601C5</stp>
        <tr r="E601" s="1"/>
      </tp>
      <tp>
        <v>2.75</v>
        <stp/>
        <stp>##V3_BDPV12</stp>
        <stp>XS1057783174 Corp</stp>
        <stp>cpn</stp>
        <stp>[AutoPrice 28.xlsm]front!R581C5</stp>
        <tr r="E581" s="1"/>
      </tp>
      <tp>
        <v>3.125</v>
        <stp/>
        <stp>##V3_BDPV12</stp>
        <stp>XS0999667263 Corp</stp>
        <stp>cpn</stp>
        <stp>[AutoPrice 28.xlsm]front!R720C5</stp>
        <tr r="E720" s="1"/>
      </tp>
      <tp>
        <v>6</v>
        <stp/>
        <stp>##V3_BDPV12</stp>
        <stp>FR0010746008 Corp</stp>
        <stp>cpn</stp>
        <stp>[AutoPrice 28.xlsm]front!R397C5</stp>
        <tr r="E397" s="1"/>
      </tp>
      <tp t="s">
        <v>07:01:27</v>
        <stp/>
        <stp>##V3_BDPV12</stp>
        <stp>XS0542522692 @bgn Corp</stp>
        <stp>LAST_UPDATE</stp>
        <stp>[AutoPrice 28.xlsm]front!R1055C15</stp>
        <tr r="O1055" s="1"/>
      </tp>
      <tp t="s">
        <v>07:01:20</v>
        <stp/>
        <stp>##V3_BDPV12</stp>
        <stp>XS0693855750 @bgn Corp</stp>
        <stp>LAST_UPDATE</stp>
        <stp>[AutoPrice 28.xlsm]front!R1189C15</stp>
        <tr r="O1189" s="1"/>
      </tp>
      <tp t="s">
        <v>07:01:25</v>
        <stp/>
        <stp>##V3_BDPV12</stp>
        <stp>FR0010955559 @bgn Corp</stp>
        <stp>LAST_UPDATE</stp>
        <stp>[AutoPrice 28.xlsm]front!R1041C15</stp>
        <tr r="O1041" s="1"/>
      </tp>
      <tp t="s">
        <v>07:01:24</v>
        <stp/>
        <stp>##V3_BDPV12</stp>
        <stp>XS0997941355 @bgn Corp</stp>
        <stp>LAST_UPDATE</stp>
        <stp>[AutoPrice 28.xlsm]front!R1012C15</stp>
        <tr r="O1012" s="1"/>
      </tp>
      <tp>
        <v>1.875</v>
        <stp/>
        <stp>##V3_BDPV12</stp>
        <stp>XS0823954580 Corp</stp>
        <stp>cpn</stp>
        <stp>[AutoPrice 28.xlsm]front!R431C5</stp>
        <tr r="E431" s="1"/>
      </tp>
      <tp>
        <v>6.625</v>
        <stp/>
        <stp>##V3_BDPV12</stp>
        <stp>XS0306772939 Corp</stp>
        <stp>cpn</stp>
        <stp>[AutoPrice 28.xlsm]front!R604C5</stp>
        <tr r="E604" s="1"/>
      </tp>
      <tp>
        <v>2.625</v>
        <stp/>
        <stp>##V3_BDPV12</stp>
        <stp>XS0834367863 Corp</stp>
        <stp>cpn</stp>
        <stp>[AutoPrice 28.xlsm]front!R305C5</stp>
        <tr r="E305" s="1"/>
      </tp>
      <tp t="s">
        <v>07:01:08</v>
        <stp/>
        <stp>##V3_BDPV12</stp>
        <stp>XS0972588643 @bgn Corp</stp>
        <stp>LAST_UPDATE</stp>
        <stp>[AutoPrice 28.xlsm]front!R1258C15</stp>
        <tr r="O1258" s="1"/>
      </tp>
      <tp>
        <v>5</v>
        <stp/>
        <stp>##V3_BDPV12</stp>
        <stp>XS0234284668 Corp</stp>
        <stp>cpn</stp>
        <stp>[AutoPrice 28.xlsm]front!R134C5</stp>
        <tr r="E134" s="1"/>
      </tp>
      <tp>
        <v>3.25</v>
        <stp/>
        <stp>##V3_BDPV12</stp>
        <stp>XS0583801997 Corp</stp>
        <stp>cpn</stp>
        <stp>[AutoPrice 28.xlsm]front!R761C5</stp>
        <tr r="E761" s="1"/>
      </tp>
      <tp>
        <v>5.625</v>
        <stp/>
        <stp>##V3_BDPV12</stp>
        <stp>FR0011233451 Corp</stp>
        <stp>cpn</stp>
        <stp>[AutoPrice 28.xlsm]front!R837C5</stp>
        <tr r="E837" s="1"/>
      </tp>
      <tp>
        <v>4.0780000000000003</v>
        <stp/>
        <stp>##V3_BDPV12</stp>
        <stp>FR0011048966 Corp</stp>
        <stp>cpn</stp>
        <stp>[AutoPrice 28.xlsm]front!R326C5</stp>
        <tr r="E326" s="1"/>
      </tp>
      <tp>
        <v>5.375</v>
        <stp/>
        <stp>##V3_BDPV12</stp>
        <stp>XS0234434222 Corp</stp>
        <stp>cpn</stp>
        <stp>[AutoPrice 28.xlsm]front!R496C5</stp>
        <tr r="E496" s="1"/>
      </tp>
      <tp>
        <v>4.125</v>
        <stp/>
        <stp>##V3_BDPV12</stp>
        <stp>XS0237323943 Corp</stp>
        <stp>cpn</stp>
        <stp>[AutoPrice 28.xlsm]front!R547C5</stp>
        <tr r="E547" s="1"/>
      </tp>
      <tp>
        <v>5.25</v>
        <stp/>
        <stp>##V3_BDPV12</stp>
        <stp>XS0723509104 Corp</stp>
        <stp>cpn</stp>
        <stp>[AutoPrice 28.xlsm]front!R175C5</stp>
        <tr r="E175" s="1"/>
      </tp>
      <tp>
        <v>5.375</v>
        <stp/>
        <stp>##V3_BDPV12</stp>
        <stp>XS0184373925 Corp</stp>
        <stp>cpn</stp>
        <stp>[AutoPrice 28.xlsm]front!R711C5</stp>
        <tr r="E711" s="1"/>
      </tp>
      <tp>
        <v>3.25</v>
        <stp/>
        <stp>##V3_BDPV12</stp>
        <stp>XS0834385923 Corp</stp>
        <stp>cpn</stp>
        <stp>[AutoPrice 28.xlsm]front!R941C5</stp>
        <tr r="E941" s="1"/>
      </tp>
      <tp>
        <v>2.375</v>
        <stp/>
        <stp>##V3_BDPV12</stp>
        <stp>BE6265262327 Corp</stp>
        <stp>cpn</stp>
        <stp>[AutoPrice 28.xlsm]front!R596C5</stp>
        <tr r="E596" s="1"/>
      </tp>
      <tp>
        <v>4.125</v>
        <stp/>
        <stp>##V3_BDPV12</stp>
        <stp>FR0011805803 Corp</stp>
        <stp>cpn</stp>
        <stp>[AutoPrice 28.xlsm]front!R118C5</stp>
        <tr r="E118" s="1"/>
      </tp>
      <tp>
        <v>0.21714079950498899</v>
        <stp/>
        <stp>##V3_BDPV12</stp>
        <stp>XS0938372660 @bval  Corp</stp>
        <stp>risk_mid</stp>
        <stp>[AutoPrice 28.xlsm]front!R762C36</stp>
        <tr r="AJ762" s="1"/>
      </tp>
      <tp>
        <v>3.875</v>
        <stp/>
        <stp>##V3_BDPV12</stp>
        <stp>XS0632659933 Corp</stp>
        <stp>cpn</stp>
        <stp>[AutoPrice 28.xlsm]front!R995C5</stp>
        <tr r="E995" s="1"/>
      </tp>
      <tp>
        <v>4.625</v>
        <stp/>
        <stp>##V3_BDPV12</stp>
        <stp>XS1054522922 Corp</stp>
        <stp>cpn</stp>
        <stp>[AutoPrice 28.xlsm]front!R126C5</stp>
        <tr r="E126" s="1"/>
      </tp>
      <tp>
        <v>4.625</v>
        <stp/>
        <stp>##V3_BDPV12</stp>
        <stp>XS1061608300 Corp</stp>
        <stp>cpn</stp>
        <stp>[AutoPrice 28.xlsm]front!R187C5</stp>
        <tr r="E187" s="1"/>
      </tp>
      <tp>
        <v>4.25</v>
        <stp/>
        <stp>##V3_BDPV12</stp>
        <stp>XS0433152690 Corp</stp>
        <stp>cpn</stp>
        <stp>[AutoPrice 28.xlsm]front!R518C5</stp>
        <tr r="E518" s="1"/>
      </tp>
      <tp>
        <v>8.5</v>
        <stp/>
        <stp>##V3_BDPV12</stp>
        <stp>XS0123682758 Corp</stp>
        <stp>cpn</stp>
        <stp>[AutoPrice 28.xlsm]front!R603C5</stp>
        <tr r="E603" s="1"/>
      </tp>
      <tp>
        <v>1</v>
        <stp/>
        <stp>##V3_BDPV12</stp>
        <stp>XS0909787300 Corp</stp>
        <stp>cpn</stp>
        <stp>[AutoPrice 28.xlsm]front!R887C5</stp>
        <tr r="E887" s="1"/>
      </tp>
      <tp>
        <v>1.875</v>
        <stp/>
        <stp>##V3_BDPV12</stp>
        <stp>XS0795872901 Corp</stp>
        <stp>cpn</stp>
        <stp>[AutoPrice 28.xlsm]front!R478C5</stp>
        <tr r="E478" s="1"/>
      </tp>
      <tp>
        <v>5.75</v>
        <stp/>
        <stp>##V3_BDPV12</stp>
        <stp>FR0010465427 Corp</stp>
        <stp>cpn</stp>
        <stp>[AutoPrice 28.xlsm]front!R296C5</stp>
        <tr r="E296" s="1"/>
      </tp>
      <tp>
        <v>4.375</v>
        <stp/>
        <stp>##V3_BDPV12</stp>
        <stp>FR0010394478 Corp</stp>
        <stp>cpn</stp>
        <stp>[AutoPrice 28.xlsm]front!R424C5</stp>
        <tr r="E424" s="1"/>
      </tp>
      <tp t="s">
        <v>07:01:18</v>
        <stp/>
        <stp>##V3_BDPV12</stp>
        <stp>XS0427290357 @bgn Corp</stp>
        <stp>LAST_UPDATE</stp>
        <stp>[AutoPrice 28.xlsm]front!R1054C15</stp>
        <tr r="O1054" s="1"/>
      </tp>
      <tp>
        <v>3.5</v>
        <stp/>
        <stp>##V3_BDPV12</stp>
        <stp>US749343AD11 Corp</stp>
        <stp>cpn</stp>
        <stp>[AutoPrice 28.xlsm]front!R862C5</stp>
        <tr r="E862" s="1"/>
      </tp>
      <tp>
        <v>3.875</v>
        <stp/>
        <stp>##V3_BDPV12</stp>
        <stp>XS0438140526 Corp</stp>
        <stp>cpn</stp>
        <stp>[AutoPrice 28.xlsm]front!R183C5</stp>
        <tr r="E183" s="1"/>
      </tp>
      <tp>
        <v>5.5</v>
        <stp/>
        <stp>##V3_BDPV12</stp>
        <stp>XS0876682666 Corp</stp>
        <stp>cpn</stp>
        <stp>[AutoPrice 28.xlsm]front!R110C5</stp>
        <tr r="E110" s="1"/>
      </tp>
      <tp>
        <v>4.625</v>
        <stp/>
        <stp>##V3_BDPV12</stp>
        <stp>XS0420117383 Corp</stp>
        <stp>cpn</stp>
        <stp>[AutoPrice 28.xlsm]front!R159C5</stp>
        <tr r="E159" s="1"/>
      </tp>
      <tp>
        <v>6.25</v>
        <stp/>
        <stp>##V3_BDPV12</stp>
        <stp>XS0417209052 Corp</stp>
        <stp>cpn</stp>
        <stp>[AutoPrice 28.xlsm]front!R357C5</stp>
        <tr r="E357" s="1"/>
      </tp>
      <tp>
        <v>3</v>
        <stp/>
        <stp>##V3_BDPV12</stp>
        <stp>XS0999296006 Corp</stp>
        <stp>cpn</stp>
        <stp>[AutoPrice 28.xlsm]front!R552C5</stp>
        <tr r="E552" s="1"/>
      </tp>
      <tp>
        <v>2.5</v>
        <stp/>
        <stp>##V3_BDPV12</stp>
        <stp>FR0011365220 Corp</stp>
        <stp>cpn</stp>
        <stp>[AutoPrice 28.xlsm]front!R741C5</stp>
        <tr r="E741" s="1"/>
      </tp>
      <tp t="s">
        <v>07:01:26</v>
        <stp/>
        <stp>##V3_BDPV12</stp>
        <stp>FR0011119460 @bgn Corp</stp>
        <stp>LAST_UPDATE</stp>
        <stp>[AutoPrice 28.xlsm]front!R1132C15</stp>
        <tr r="O1132" s="1"/>
      </tp>
      <tp t="s">
        <v>07:01:24</v>
        <stp/>
        <stp>##V3_BDPV12</stp>
        <stp>XS0602534637 @bgn Corp</stp>
        <stp>LAST_UPDATE</stp>
        <stp>[AutoPrice 28.xlsm]front!R1034C15</stp>
        <tr r="O1034" s="1"/>
      </tp>
      <tp t="s">
        <v>07:01:26</v>
        <stp/>
        <stp>##V3_BDPV12</stp>
        <stp>XS0436320278 @bgn Corp</stp>
        <stp>LAST_UPDATE</stp>
        <stp>[AutoPrice 28.xlsm]front!R1224C15</stp>
        <tr r="O1224" s="1"/>
      </tp>
      <tp>
        <v>5.625</v>
        <stp/>
        <stp>##V3_BDPV12</stp>
        <stp>XS1004674450 Corp</stp>
        <stp>cpn</stp>
        <stp>[AutoPrice 28.xlsm]front!R112C5</stp>
        <tr r="E112" s="1"/>
      </tp>
      <tp>
        <v>3.75</v>
        <stp/>
        <stp>##V3_BDPV12</stp>
        <stp>XS0524471355 Corp</stp>
        <stp>cpn</stp>
        <stp>[AutoPrice 28.xlsm]front!R471C5</stp>
        <tr r="E471" s="1"/>
      </tp>
      <tp>
        <v>4.625</v>
        <stp/>
        <stp>##V3_BDPV12</stp>
        <stp>XS0456567055 Corp</stp>
        <stp>cpn</stp>
        <stp>[AutoPrice 28.xlsm]front!R490C5</stp>
        <tr r="E490" s="1"/>
      </tp>
      <tp>
        <v>4.375</v>
        <stp/>
        <stp>##V3_BDPV12</stp>
        <stp>XS0485316102 Corp</stp>
        <stp>cpn</stp>
        <stp>[AutoPrice 28.xlsm]front!R303C5</stp>
        <tr r="E303" s="1"/>
      </tp>
      <tp>
        <v>101.33199999999999</v>
        <stp/>
        <stp>##V3_BDPV12</stp>
        <stp>DE000A0TKBM0 @bgn Corp</stp>
        <stp>LAST_PRICE</stp>
        <stp>[AutoPrice 28.xlsm]front!R929C16</stp>
        <tr r="P929" s="1"/>
      </tp>
      <tp t="s">
        <v>07:01:25</v>
        <stp/>
        <stp>##V3_BDPV12</stp>
        <stp>XS0843310748 @bgn Corp</stp>
        <stp>LAST_UPDATE</stp>
        <stp>[AutoPrice 28.xlsm]front!R1223C15</stp>
        <tr r="O1223" s="1"/>
      </tp>
      <tp>
        <v>2.875</v>
        <stp/>
        <stp>##V3_BDPV12</stp>
        <stp>XS0942082115 Corp</stp>
        <stp>cpn</stp>
        <stp>[AutoPrice 28.xlsm]front!R361C5</stp>
        <tr r="E361" s="1"/>
      </tp>
      <tp>
        <v>5.125</v>
        <stp/>
        <stp>##V3_BDPV12</stp>
        <stp>XS0414340074 Corp</stp>
        <stp>cpn</stp>
        <stp>[AutoPrice 28.xlsm]front!R584C5</stp>
        <tr r="E584" s="1"/>
      </tp>
      <tp>
        <v>4.5</v>
        <stp/>
        <stp>##V3_BDPV12</stp>
        <stp>XS0848458179 Corp</stp>
        <stp>cpn</stp>
        <stp>[AutoPrice 28.xlsm]front!R453C5</stp>
        <tr r="E453" s="1"/>
      </tp>
      <tp>
        <v>4</v>
        <stp/>
        <stp>##V3_BDPV12</stp>
        <stp>XS0542428833 Corp</stp>
        <stp>cpn</stp>
        <stp>[AutoPrice 28.xlsm]front!R157C5</stp>
        <tr r="E157" s="1"/>
      </tp>
      <tp>
        <v>3.625</v>
        <stp/>
        <stp>##V3_BDPV12</stp>
        <stp>XS0552375577 Corp</stp>
        <stp>cpn</stp>
        <stp>[AutoPrice 28.xlsm]front!R724C5</stp>
        <tr r="E724" s="1"/>
      </tp>
      <tp>
        <v>4</v>
        <stp/>
        <stp>##V3_BDPV12</stp>
        <stp>XS0602211202 Corp</stp>
        <stp>cpn</stp>
        <stp>[AutoPrice 28.xlsm]front!R852C5</stp>
        <tr r="E852" s="1"/>
      </tp>
      <tp>
        <v>1.75</v>
        <stp/>
        <stp>##V3_BDPV12</stp>
        <stp>XS0988384904 Corp</stp>
        <stp>cpn</stp>
        <stp>[AutoPrice 28.xlsm]front!R463C5</stp>
        <tr r="E463" s="1"/>
      </tp>
      <tp>
        <v>1.875</v>
        <stp/>
        <stp>##V3_BDPV12</stp>
        <stp>XS1023268573 Corp</stp>
        <stp>cpn</stp>
        <stp>[AutoPrice 28.xlsm]front!R164C5</stp>
        <tr r="E164" s="1"/>
      </tp>
      <tp>
        <v>5.25</v>
        <stp/>
        <stp>##V3_BDPV12</stp>
        <stp>XS0417208161 Corp</stp>
        <stp>cpn</stp>
        <stp>[AutoPrice 28.xlsm]front!R354C5</stp>
        <tr r="E354" s="1"/>
      </tp>
      <tp>
        <v>1.875</v>
        <stp/>
        <stp>##V3_BDPV12</stp>
        <stp>XS0991090175 Corp</stp>
        <stp>cpn</stp>
        <stp>[AutoPrice 28.xlsm]front!R627C5</stp>
        <tr r="E627" s="1"/>
      </tp>
      <tp>
        <v>4.125</v>
        <stp/>
        <stp>##V3_BDPV12</stp>
        <stp>FR0011348531 Corp</stp>
        <stp>cpn</stp>
        <stp>[AutoPrice 28.xlsm]front!R640C5</stp>
        <tr r="E640" s="1"/>
      </tp>
      <tp>
        <v>3.25</v>
        <stp/>
        <stp>##V3_BDPV12</stp>
        <stp>BE6248644013 Corp</stp>
        <stp>cpn</stp>
        <stp>[AutoPrice 28.xlsm]front!R381C5</stp>
        <tr r="E381" s="1"/>
      </tp>
      <tp>
        <v>5.125</v>
        <stp/>
        <stp>##V3_BDPV12</stp>
        <stp>FR0010660043 Corp</stp>
        <stp>cpn</stp>
        <stp>[AutoPrice 28.xlsm]front!R242C5</stp>
        <tr r="E242" s="1"/>
      </tp>
      <tp t="s">
        <v>ABIBB</v>
        <stp/>
        <stp>##V3_BDPV12</stp>
        <stp>BE6243179650 Corp</stp>
        <stp>ticker</stp>
        <stp>[AutoPrice 28.xlsm]front!R379C4</stp>
        <tr r="D379" s="1"/>
      </tp>
      <tp>
        <v>105.083</v>
        <stp/>
        <stp>##V3_BDPV12</stp>
        <stp>DE000A1R0691 @bgn Corp</stp>
        <stp>LAST_PRICE</stp>
        <stp>[AutoPrice 28.xlsm]front!R796C16</stp>
        <tr r="P796" s="1"/>
      </tp>
      <tp>
        <v>100.40300000000001</v>
        <stp/>
        <stp>##V3_BDPV12</stp>
        <stp>DE000A0Z2CS9 @bgn Corp</stp>
        <stp>LAST_PRICE</stp>
        <stp>[AutoPrice 28.xlsm]front!R530C16</stp>
        <tr r="P530" s="1"/>
      </tp>
      <tp>
        <v>100.63200000000001</v>
        <stp/>
        <stp>##V3_BDPV12</stp>
        <stp>DE000A1R0U31 @bgn Corp</stp>
        <stp>LAST_PRICE</stp>
        <stp>[AutoPrice 28.xlsm]front!R661C16</stp>
        <tr r="P661" s="1"/>
      </tp>
      <tp>
        <v>113.622</v>
        <stp/>
        <stp>##V3_BDPV12</stp>
        <stp>DE000A0T5X07 @bgn Corp</stp>
        <stp>LAST_PRICE</stp>
        <stp>[AutoPrice 28.xlsm]front!R614C16</stp>
        <tr r="P614" s="1"/>
      </tp>
      <tp>
        <v>5.25</v>
        <stp/>
        <stp>##V3_BDPV12</stp>
        <stp>DE000A0Z2A12 Corp</stp>
        <stp>cpn</stp>
        <stp>[AutoPrice 28.xlsm]front!R276C5</stp>
        <tr r="E276" s="1"/>
      </tp>
      <tp>
        <v>7.0449999999999999</v>
        <stp/>
        <stp>##V3_BDPV12</stp>
        <stp>US87938WAC73 Corp</stp>
        <stp>cpn</stp>
        <stp>[AutoPrice 28.xlsm]front!R700C5</stp>
        <tr r="E700" s="1"/>
      </tp>
      <tp t="s">
        <v>07:01:28</v>
        <stp/>
        <stp>##V3_BDPV12</stp>
        <stp>DE000A1R0TU2 @bgn Corp</stp>
        <stp>LAST_UPDATE</stp>
        <stp>[AutoPrice 28.xlsm]front!R1087C15</stp>
        <tr r="O1087" s="1"/>
      </tp>
      <tp>
        <v>104.572</v>
        <stp/>
        <stp>##V3_BDPV12</stp>
        <stp>XS0171904583 @CBKG Corp</stp>
        <stp>ask</stp>
        <stp>[AutoPrice 28.xlsm]front!R454C13</stp>
        <tr r="M454" s="1"/>
      </tp>
      <tp>
        <v>108.499</v>
        <stp/>
        <stp>##V3_BDPV12</stp>
        <stp>ES0224244063 @CBKG Corp</stp>
        <stp>ask</stp>
        <stp>[AutoPrice 28.xlsm]front!R130C13</stp>
        <tr r="M130" s="1"/>
      </tp>
      <tp>
        <v>118.48699999999999</v>
        <stp/>
        <stp>##V3_BDPV12</stp>
        <stp>XS0715437140 @CBKG Corp</stp>
        <stp>ask</stp>
        <stp>[AutoPrice 28.xlsm]front!R504C13</stp>
        <tr r="M504" s="1"/>
      </tp>
      <tp t="s">
        <v>#N/A Real Time</v>
        <stp/>
        <stp>##V3_BDPV12</stp>
        <stp>XS0123682758 @CBKG Corp</stp>
        <stp>ask</stp>
        <stp>[AutoPrice 28.xlsm]front!R603C13</stp>
        <tr r="M603" s="1"/>
      </tp>
      <tp>
        <v>103.092</v>
        <stp/>
        <stp>##V3_BDPV12</stp>
        <stp>XS0856032213 @CBKG Corp</stp>
        <stp>ask</stp>
        <stp>[AutoPrice 28.xlsm]front!R468C13</stp>
        <tr r="M468" s="1"/>
      </tp>
      <tp>
        <v>108.236</v>
        <stp/>
        <stp>##V3_BDPV12</stp>
        <stp>XS0794245018 @CBKG Corp</stp>
        <stp>ask</stp>
        <stp>[AutoPrice 28.xlsm]front!R654C13</stp>
        <tr r="M654" s="1"/>
      </tp>
      <tp>
        <v>104.351</v>
        <stp/>
        <stp>##V3_BDPV12</stp>
        <stp>XS0903136736 @CBKG Corp</stp>
        <stp>ask</stp>
        <stp>[AutoPrice 28.xlsm]front!R726C13</stp>
        <tr r="M726" s="1"/>
      </tp>
      <tp>
        <v>110.712</v>
        <stp/>
        <stp>##V3_BDPV12</stp>
        <stp>XS0753143709 @CBKG Corp</stp>
        <stp>ask</stp>
        <stp>[AutoPrice 28.xlsm]front!R470C13</stp>
        <tr r="M470" s="1"/>
      </tp>
      <tp>
        <v>102.13200000000001</v>
        <stp/>
        <stp>##V3_BDPV12</stp>
        <stp>XS1061697568 @CBKG Corp</stp>
        <stp>ask</stp>
        <stp>[AutoPrice 28.xlsm]front!R544C13</stp>
        <tr r="M544" s="1"/>
      </tp>
      <tp>
        <v>111.318</v>
        <stp/>
        <stp>##V3_BDPV12</stp>
        <stp>FR0010871541 @CBKG Corp</stp>
        <stp>ask</stp>
        <stp>[AutoPrice 28.xlsm]front!R858C13</stp>
        <tr r="M858" s="1"/>
      </tp>
      <tp>
        <v>106.503</v>
        <stp/>
        <stp>##V3_BDPV12</stp>
        <stp>XS0787527349 @CBKG Corp</stp>
        <stp>ask</stp>
        <stp>[AutoPrice 28.xlsm]front!R558C13</stp>
        <tr r="M558" s="1"/>
      </tp>
      <tp>
        <v>106.19199999999999</v>
        <stp/>
        <stp>##V3_BDPV12</stp>
        <stp>XS0800572454 @CBKG Corp</stp>
        <stp>ask</stp>
        <stp>[AutoPrice 28.xlsm]front!R435C13</stp>
        <tr r="M435" s="1"/>
      </tp>
      <tp t="s">
        <v>#N/A Real Time</v>
        <stp/>
        <stp>##V3_BDPV12</stp>
        <stp>XS0161100515 @CBKG Corp</stp>
        <stp>ask</stp>
        <stp>[AutoPrice 28.xlsm]front!R716C13</stp>
        <tr r="M716" s="1"/>
      </tp>
      <tp>
        <v>115.374</v>
        <stp/>
        <stp>##V3_BDPV12</stp>
        <stp>XS0327237300 @CBKG Corp</stp>
        <stp>ask</stp>
        <stp>[AutoPrice 28.xlsm]front!R546C13</stp>
        <tr r="M546" s="1"/>
      </tp>
      <tp t="s">
        <v>#N/A Real Time</v>
        <stp/>
        <stp>##V3_BDPV12</stp>
        <stp>FR0011125442 @CBKG Corp</stp>
        <stp>ask</stp>
        <stp>[AutoPrice 28.xlsm]front!R229C13</stp>
        <tr r="M229" s="1"/>
      </tp>
      <tp>
        <v>103.426</v>
        <stp/>
        <stp>##V3_BDPV12</stp>
        <stp>FR0011625441 @CBKG Corp</stp>
        <stp>ask</stp>
        <stp>[AutoPrice 28.xlsm]front!R527C13</stp>
        <tr r="M527" s="1"/>
      </tp>
      <tp>
        <v>105.152</v>
        <stp/>
        <stp>##V3_BDPV12</stp>
        <stp>FR0011625433 @CBKG Corp</stp>
        <stp>ask</stp>
        <stp>[AutoPrice 28.xlsm]front!R210C13</stp>
        <tr r="M210" s="1"/>
      </tp>
      <tp>
        <v>100.971</v>
        <stp/>
        <stp>##V3_BDPV12</stp>
        <stp>XS0451689565 @CBKG Corp</stp>
        <stp>ask</stp>
        <stp>[AutoPrice 28.xlsm]front!R756C13</stp>
        <tr r="M756" s="1"/>
      </tp>
      <tp>
        <v>109.133</v>
        <stp/>
        <stp>##V3_BDPV12</stp>
        <stp>XS0415624120 @CBKG Corp</stp>
        <stp>ask</stp>
        <stp>[AutoPrice 28.xlsm]front!R201C13</stp>
        <tr r="M201" s="1"/>
      </tp>
      <tp t="s">
        <v>#N/A Real Time</v>
        <stp/>
        <stp>##V3_BDPV12</stp>
        <stp>FR0010780528 @CBKG Corp</stp>
        <stp>ask</stp>
        <stp>[AutoPrice 28.xlsm]front!R329C13</stp>
        <tr r="M329" s="1"/>
      </tp>
      <tp>
        <v>106.26</v>
        <stp/>
        <stp>##V3_BDPV12</stp>
        <stp>XS0847580353 @CBKG Corp</stp>
        <stp>ask</stp>
        <stp>[AutoPrice 28.xlsm]front!R621C13</stp>
        <tr r="M621" s="1"/>
      </tp>
      <tp t="s">
        <v>#N/A Real Time</v>
        <stp/>
        <stp>##V3_BDPV12</stp>
        <stp>XS0760187400 @CBKG Corp</stp>
        <stp>ask</stp>
        <stp>[AutoPrice 28.xlsm]front!R725C13</stp>
        <tr r="M725" s="1"/>
      </tp>
      <tp>
        <v>105.527</v>
        <stp/>
        <stp>##V3_BDPV12</stp>
        <stp>XS0811690550 @CBKG Corp</stp>
        <stp>ask</stp>
        <stp>[AutoPrice 28.xlsm]front!R599C13</stp>
        <tr r="M599" s="1"/>
      </tp>
      <tp t="s">
        <v>#N/A Real Time</v>
        <stp/>
        <stp>##V3_BDPV12</stp>
        <stp>XS0187202303 @CBKG Corp</stp>
        <stp>ask</stp>
        <stp>[AutoPrice 28.xlsm]front!R353C13</stp>
        <tr r="M353" s="1"/>
      </tp>
      <tp>
        <v>104.248</v>
        <stp/>
        <stp>##V3_BDPV12</stp>
        <stp>FR0010245555 @CBKG Corp</stp>
        <stp>ask</stp>
        <stp>[AutoPrice 28.xlsm]front!R646C13</stp>
        <tr r="M646" s="1"/>
      </tp>
      <tp>
        <v>119.762</v>
        <stp/>
        <stp>##V3_BDPV12</stp>
        <stp>FR0011076462 @CBKG Corp</stp>
        <stp>ask</stp>
        <stp>[AutoPrice 28.xlsm]front!R742C13</stp>
        <tr r="M742" s="1"/>
      </tp>
      <tp>
        <v>119.60899999999999</v>
        <stp/>
        <stp>##V3_BDPV12</stp>
        <stp>XS0553728709 @CBKG Corp</stp>
        <stp>ask</stp>
        <stp>[AutoPrice 28.xlsm]front!R624C13</stp>
        <tr r="M624" s="1"/>
      </tp>
      <tp>
        <v>107.533</v>
        <stp/>
        <stp>##V3_BDPV12</stp>
        <stp>XS1026109204 @CBKG Corp</stp>
        <stp>ask</stp>
        <stp>[AutoPrice 28.xlsm]front!R182C13</stp>
        <tr r="M182" s="1"/>
      </tp>
      <tp>
        <v>103.342</v>
        <stp/>
        <stp>##V3_BDPV12</stp>
        <stp>XS0414340074 @CBKG Corp</stp>
        <stp>ask</stp>
        <stp>[AutoPrice 28.xlsm]front!R584C13</stp>
        <tr r="M584" s="1"/>
      </tp>
      <tp>
        <v>115.288</v>
        <stp/>
        <stp>##V3_BDPV12</stp>
        <stp>XS0677389347 @CBKG Corp</stp>
        <stp>ask</stp>
        <stp>[AutoPrice 28.xlsm]front!R635C13</stp>
        <tr r="M635" s="1"/>
      </tp>
      <tp>
        <v>117.059</v>
        <stp/>
        <stp>##V3_BDPV12</stp>
        <stp>XS0485316102 @CBKG Corp</stp>
        <stp>ask</stp>
        <stp>[AutoPrice 28.xlsm]front!R303C13</stp>
        <tr r="M303" s="1"/>
      </tp>
      <tp>
        <v>130.554</v>
        <stp/>
        <stp>##V3_BDPV12</stp>
        <stp>XS0106655235 @CBKG Corp</stp>
        <stp>ask</stp>
        <stp>[AutoPrice 28.xlsm]front!R551C13</stp>
        <tr r="M551" s="1"/>
      </tp>
      <tp>
        <v>103.807</v>
        <stp/>
        <stp>##V3_BDPV12</stp>
        <stp>XS0794393040 @CBKG Corp</stp>
        <stp>ask</stp>
        <stp>[AutoPrice 28.xlsm]front!R703C13</stp>
        <tr r="M703" s="1"/>
      </tp>
      <tp t="s">
        <v>#N/A Real Time</v>
        <stp/>
        <stp>##V3_BDPV12</stp>
        <stp>FR0011242460 @CBKG Corp</stp>
        <stp>ask</stp>
        <stp>[AutoPrice 28.xlsm]front!R487C13</stp>
        <tr r="M487" s="1"/>
      </tp>
      <tp>
        <v>122.38200000000001</v>
        <stp/>
        <stp>##V3_BDPV12</stp>
        <stp>FR0010961581 @CBKG Corp</stp>
        <stp>ask</stp>
        <stp>[AutoPrice 28.xlsm]front!R255C13</stp>
        <tr r="M255" s="1"/>
      </tp>
      <tp>
        <v>104.22499999999999</v>
        <stp/>
        <stp>##V3_BDPV12</stp>
        <stp>XS1031019562 @CBKG Corp</stp>
        <stp>ask</stp>
        <stp>[AutoPrice 28.xlsm]front!R432C13</stp>
        <tr r="M432" s="1"/>
      </tp>
      <tp>
        <v>101.506</v>
        <stp/>
        <stp>##V3_BDPV12</stp>
        <stp>XS1064307058 @CBKG Corp</stp>
        <stp>ask</stp>
        <stp>[AutoPrice 28.xlsm]front!R442C13</stp>
        <tr r="M442" s="1"/>
      </tp>
      <tp>
        <v>102.167</v>
        <stp/>
        <stp>##V3_BDPV12</stp>
        <stp>XS0873630742 @CBKG Corp</stp>
        <stp>ask</stp>
        <stp>[AutoPrice 28.xlsm]front!R136C13</stp>
        <tr r="M136" s="1"/>
      </tp>
      <tp>
        <v>115.646</v>
        <stp/>
        <stp>##V3_BDPV12</stp>
        <stp>XS0647264398 @CBKG Corp</stp>
        <stp>ask</stp>
        <stp>[AutoPrice 28.xlsm]front!R818C13</stp>
        <tr r="M818" s="1"/>
      </tp>
      <tp>
        <v>103.277</v>
        <stp/>
        <stp>##V3_BDPV12</stp>
        <stp>XS0911431517 @CBKG Corp</stp>
        <stp>ask</stp>
        <stp>[AutoPrice 28.xlsm]front!R651C13</stp>
        <tr r="M651" s="1"/>
      </tp>
      <tp>
        <v>102.76600000000001</v>
        <stp/>
        <stp>##V3_BDPV12</stp>
        <stp>NL0000117190 @CBKG Corp</stp>
        <stp>bid</stp>
        <stp>[AutoPrice 28.xlsm]front!R563C12</stp>
        <tr r="L563" s="1"/>
      </tp>
      <tp>
        <v>110.56100000000001</v>
        <stp/>
        <stp>##V3_BDPV12</stp>
        <stp>FR0011538461 @CBKG Corp</stp>
        <stp>ask</stp>
        <stp>[AutoPrice 28.xlsm]front!R116C13</stp>
        <tr r="M116" s="1"/>
      </tp>
      <tp>
        <v>112.20399999999999</v>
        <stp/>
        <stp>##V3_BDPV12</stp>
        <stp>XS0147306301 @CBKG Corp</stp>
        <stp>ask</stp>
        <stp>[AutoPrice 28.xlsm]front!R125C13</stp>
        <tr r="M125" s="1"/>
      </tp>
      <tp>
        <v>114.643</v>
        <stp/>
        <stp>##V3_BDPV12</stp>
        <stp>XS0604641034 @CBKG Corp</stp>
        <stp>ask</stp>
        <stp>[AutoPrice 28.xlsm]front!R779C13</stp>
        <tr r="M779" s="1"/>
      </tp>
      <tp>
        <v>108.08</v>
        <stp/>
        <stp>##V3_BDPV12</stp>
        <stp>XS1050842423 @CBKG Corp</stp>
        <stp>ask</stp>
        <stp>[AutoPrice 28.xlsm]front!R962C13</stp>
        <tr r="M962" s="1"/>
      </tp>
      <tp>
        <v>100.20699999999999</v>
        <stp/>
        <stp>##V3_BDPV12</stp>
        <stp>XS0306773234 @CBKG Corp</stp>
        <stp>ask</stp>
        <stp>[AutoPrice 28.xlsm]front!R600C13</stp>
        <tr r="M600" s="1"/>
      </tp>
      <tp>
        <v>104.884</v>
        <stp/>
        <stp>##V3_BDPV12</stp>
        <stp>FR0011625409 @CBKG Corp</stp>
        <stp>ask</stp>
        <stp>[AutoPrice 28.xlsm]front!R418C13</stp>
        <tr r="M418" s="1"/>
      </tp>
      <tp t="s">
        <v>07:01:17</v>
        <stp/>
        <stp>##V3_BDPV12</stp>
        <stp>DE000A0TKBM0 @bgn Corp</stp>
        <stp>LAST_UPDATE</stp>
        <stp>[AutoPrice 28.xlsm]front!R929C15</stp>
        <tr r="O929" s="1"/>
      </tp>
      <tp t="s">
        <v>#N/A Real Time</v>
        <stp/>
        <stp>##V3_BDPV12</stp>
        <stp>FR0010890517 @CBKG Corp</stp>
        <stp>ask</stp>
        <stp>[AutoPrice 28.xlsm]front!R486C13</stp>
        <tr r="M486" s="1"/>
      </tp>
      <tp>
        <v>119.562</v>
        <stp/>
        <stp>##V3_BDPV12</stp>
        <stp>XS0951553592 @CBKG Corp</stp>
        <stp>ask</stp>
        <stp>[AutoPrice 28.xlsm]front!R101C13</stp>
        <tr r="M101" s="1"/>
      </tp>
      <tp>
        <v>106.56</v>
        <stp/>
        <stp>##V3_BDPV12</stp>
        <stp>BE6248644013 @CBKG Corp</stp>
        <stp>bid</stp>
        <stp>[AutoPrice 28.xlsm]front!R381C12</stp>
        <tr r="L381" s="1"/>
      </tp>
      <tp>
        <v>103.94</v>
        <stp/>
        <stp>##V3_BDPV12</stp>
        <stp>XS0883560715 @CBKG Corp</stp>
        <stp>ask</stp>
        <stp>[AutoPrice 28.xlsm]front!R934C13</stp>
        <tr r="M934" s="1"/>
      </tp>
      <tp>
        <v>100</v>
        <stp/>
        <stp>##V3_BDPV12</stp>
        <stp>XS0367884375 @CBKG Corp</stp>
        <stp>ask</stp>
        <stp>[AutoPrice 28.xlsm]front!R266C13</stp>
        <tr r="M266" s="1"/>
      </tp>
      <tp>
        <v>108.502</v>
        <stp/>
        <stp>##V3_BDPV12</stp>
        <stp>XS1020952435 @CBKG Corp</stp>
        <stp>ask</stp>
        <stp>[AutoPrice 28.xlsm]front!R714C13</stp>
        <tr r="M714" s="1"/>
      </tp>
      <tp>
        <v>105.102</v>
        <stp/>
        <stp>##V3_BDPV12</stp>
        <stp>XS0236951207 @CBKG Corp</stp>
        <stp>ask</stp>
        <stp>[AutoPrice 28.xlsm]front!R501C13</stp>
        <tr r="M501" s="1"/>
      </tp>
      <tp>
        <v>115.515</v>
        <stp/>
        <stp>##V3_BDPV12</stp>
        <stp>XS0342783692 @CBKG Corp</stp>
        <stp>ask</stp>
        <stp>[AutoPrice 28.xlsm]front!R241C13</stp>
        <tr r="M241" s="1"/>
      </tp>
      <tp>
        <v>110.006</v>
        <stp/>
        <stp>##V3_BDPV12</stp>
        <stp>XS0304987042 @CBKG Corp</stp>
        <stp>ask</stp>
        <stp>[AutoPrice 28.xlsm]front!R133C13</stp>
        <tr r="M133" s="1"/>
      </tp>
      <tp>
        <v>104.474</v>
        <stp/>
        <stp>##V3_BDPV12</stp>
        <stp>XS0594299066 @CBKG Corp</stp>
        <stp>ask</stp>
        <stp>[AutoPrice 28.xlsm]front!R832C13</stp>
        <tr r="M832" s="1"/>
      </tp>
      <tp>
        <v>108.98399999999999</v>
        <stp/>
        <stp>##V3_BDPV12</stp>
        <stp>FR0011301480 @CBKG Corp</stp>
        <stp>ask</stp>
        <stp>[AutoPrice 28.xlsm]front!R447C13</stp>
        <tr r="M447" s="1"/>
      </tp>
      <tp>
        <v>102.197</v>
        <stp/>
        <stp>##V3_BDPV12</stp>
        <stp>XS0456708212 @CBKG Corp</stp>
        <stp>ask</stp>
        <stp>[AutoPrice 28.xlsm]front!R951C13</stp>
        <tr r="M951" s="1"/>
      </tp>
      <tp>
        <v>109.687</v>
        <stp/>
        <stp>##V3_BDPV12</stp>
        <stp>FR0011321447 @CBKG Corp</stp>
        <stp>ask</stp>
        <stp>[AutoPrice 28.xlsm]front!R860C13</stp>
        <tr r="M860" s="1"/>
      </tp>
      <tp>
        <v>116.65300000000001</v>
        <stp/>
        <stp>##V3_BDPV12</stp>
        <stp>FR0010961540 @CBKG Corp</stp>
        <stp>ask</stp>
        <stp>[AutoPrice 28.xlsm]front!R251C13</stp>
        <tr r="M251" s="1"/>
      </tp>
      <tp>
        <v>109.252</v>
        <stp/>
        <stp>##V3_BDPV12</stp>
        <stp>FR0011233451 @CBKG Corp</stp>
        <stp>ask</stp>
        <stp>[AutoPrice 28.xlsm]front!R837C13</stp>
        <tr r="M837" s="1"/>
      </tp>
      <tp>
        <v>105.211</v>
        <stp/>
        <stp>##V3_BDPV12</stp>
        <stp>XS0857215346 @CBKG Corp</stp>
        <stp>ask</stp>
        <stp>[AutoPrice 28.xlsm]front!R959C13</stp>
        <tr r="M959" s="1"/>
      </tp>
      <tp t="s">
        <v>07:01:16</v>
        <stp/>
        <stp>##V3_BDPV12</stp>
        <stp>XS0604641034 @cbbt Corp</stp>
        <stp>LAST_UPDATE</stp>
        <stp>[AutoPrice 28.xlsm]front!R779C15</stp>
        <tr r="O779" s="1"/>
      </tp>
      <tp>
        <v>106.277</v>
        <stp/>
        <stp>##V3_BDPV12</stp>
        <stp>XS0905797113 @CBKG Corp</stp>
        <stp>ask</stp>
        <stp>[AutoPrice 28.xlsm]front!R861C13</stp>
        <tr r="M861" s="1"/>
      </tp>
      <tp>
        <v>116.81699999999999</v>
        <stp/>
        <stp>##V3_BDPV12</stp>
        <stp>XS0172851650 @CBKG Corp</stp>
        <stp>ask</stp>
        <stp>[AutoPrice 28.xlsm]front!R315C13</stp>
        <tr r="M315" s="1"/>
      </tp>
      <tp>
        <v>122.919</v>
        <stp/>
        <stp>##V3_BDPV12</stp>
        <stp>FR0010800540 @CBKG Corp</stp>
        <stp>ask</stp>
        <stp>[AutoPrice 28.xlsm]front!R250C13</stp>
        <tr r="M250" s="1"/>
      </tp>
      <tp>
        <v>104.203</v>
        <stp/>
        <stp>##V3_BDPV12</stp>
        <stp>XS0827999318 @CBKG Corp</stp>
        <stp>ask</stp>
        <stp>[AutoPrice 28.xlsm]front!R656C13</stp>
        <tr r="M656" s="1"/>
      </tp>
      <tp>
        <v>102.158</v>
        <stp/>
        <stp>##V3_BDPV12</stp>
        <stp>XS0881360555 @CBKG Corp</stp>
        <stp>ask</stp>
        <stp>[AutoPrice 28.xlsm]front!R873C13</stp>
        <tr r="M873" s="1"/>
      </tp>
      <tp>
        <v>101.036</v>
        <stp/>
        <stp>##V3_BDPV12</stp>
        <stp>XS0877622380 @CBKG Corp</stp>
        <stp>ask</stp>
        <stp>[AutoPrice 28.xlsm]front!R766C13</stp>
        <tr r="M766" s="1"/>
      </tp>
      <tp t="s">
        <v>ALVGR</v>
        <stp/>
        <stp>##V3_BDPV12</stp>
        <stp>FR0010161067 Corp</stp>
        <stp>ticker</stp>
        <stp>[AutoPrice 28.xlsm]front!R90C4</stp>
        <tr r="D90" s="1"/>
      </tp>
      <tp t="s">
        <v>07:01:38</v>
        <stp/>
        <stp>##V3_BDPV12</stp>
        <stp>XS1061697568 @cbbt Corp</stp>
        <stp>LAST_UPDATE</stp>
        <stp>[AutoPrice 28.xlsm]front!R544C15</stp>
        <tr r="O544" s="1"/>
      </tp>
      <tp>
        <v>102.422</v>
        <stp/>
        <stp>##V3_BDPV12</stp>
        <stp>FR0011949403 @CBKG Corp</stp>
        <stp>ask</stp>
        <stp>[AutoPrice 28.xlsm]front!R115C13</stp>
        <tr r="M115" s="1"/>
      </tp>
      <tp>
        <v>100.461</v>
        <stp/>
        <stp>##V3_BDPV12</stp>
        <stp>XS0196630270 @CBKG Corp</stp>
        <stp>ask</stp>
        <stp>[AutoPrice 28.xlsm]front!R979C13</stp>
        <tr r="M979" s="1"/>
      </tp>
      <tp>
        <v>100.851</v>
        <stp/>
        <stp>##V3_BDPV12</stp>
        <stp>XS1072516690 @CBKG Corp</stp>
        <stp>ask</stp>
        <stp>[AutoPrice 28.xlsm]front!R554C13</stp>
        <tr r="M554" s="1"/>
      </tp>
      <tp t="s">
        <v>#N/A Real Time</v>
        <stp/>
        <stp>##V3_BDPV12</stp>
        <stp>XS0304816076 @CBKG Corp</stp>
        <stp>ask</stp>
        <stp>[AutoPrice 28.xlsm]front!R706C13</stp>
        <tr r="M706" s="1"/>
      </tp>
      <tp>
        <v>104.9</v>
        <stp/>
        <stp>##V3_BDPV12</stp>
        <stp>XS0755521142 @CBKG Corp</stp>
        <stp>ask</stp>
        <stp>[AutoPrice 28.xlsm]front!R966C13</stp>
        <tr r="M966" s="1"/>
      </tp>
      <tp t="s">
        <v>07:01:39</v>
        <stp/>
        <stp>##V3_BDPV12</stp>
        <stp>XS0903136736 @cbbt Corp</stp>
        <stp>LAST_UPDATE</stp>
        <stp>[AutoPrice 28.xlsm]front!R726C15</stp>
        <tr r="O726" s="1"/>
      </tp>
      <tp>
        <v>100.38500000000001</v>
        <stp/>
        <stp>##V3_BDPV12</stp>
        <stp>XS0647263317 @CBKG Corp</stp>
        <stp>ask</stp>
        <stp>[AutoPrice 28.xlsm]front!R810C13</stp>
        <tr r="M810" s="1"/>
      </tp>
      <tp>
        <v>112.258</v>
        <stp/>
        <stp>##V3_BDPV12</stp>
        <stp>XS0302816672 @CBKG Corp</stp>
        <stp>ask</stp>
        <stp>[AutoPrice 28.xlsm]front!R430C13</stp>
        <tr r="M430" s="1"/>
      </tp>
      <tp>
        <v>110.04600000000001</v>
        <stp/>
        <stp>##V3_BDPV12</stp>
        <stp>XS0731681556 @CBKG Corp</stp>
        <stp>ask</stp>
        <stp>[AutoPrice 28.xlsm]front!R897C13</stp>
        <tr r="M897" s="1"/>
      </tp>
      <tp>
        <v>105.04900000000001</v>
        <stp/>
        <stp>##V3_BDPV12</stp>
        <stp>XS1051003538 @CBKG Corp</stp>
        <stp>ask</stp>
        <stp>[AutoPrice 28.xlsm]front!R961C13</stp>
        <tr r="M961" s="1"/>
      </tp>
      <tp>
        <v>107</v>
        <stp/>
        <stp>##V3_BDPV12</stp>
        <stp>XS0972165681 @CBKG Corp</stp>
        <stp>ask</stp>
        <stp>[AutoPrice 28.xlsm]front!R225C13</stp>
        <tr r="M225" s="1"/>
      </tp>
      <tp>
        <v>105.05500000000001</v>
        <stp/>
        <stp>##V3_BDPV12</stp>
        <stp>XS0881362502 @CBKG Corp</stp>
        <stp>ask</stp>
        <stp>[AutoPrice 28.xlsm]front!R875C13</stp>
        <tr r="M875" s="1"/>
      </tp>
      <tp t="s">
        <v>07:01:39</v>
        <stp/>
        <stp>##V3_BDPV12</stp>
        <stp>XS0760187400 @cbbt Corp</stp>
        <stp>LAST_UPDATE</stp>
        <stp>[AutoPrice 28.xlsm]front!R725C15</stp>
        <tr r="O725" s="1"/>
      </tp>
      <tp>
        <v>100.23</v>
        <stp/>
        <stp>##V3_BDPV12</stp>
        <stp>XS0643300717 @CBKG Corp</stp>
        <stp>ask</stp>
        <stp>[AutoPrice 28.xlsm]front!R843C13</stp>
        <tr r="M843" s="1"/>
      </tp>
      <tp t="s">
        <v>#N/A Real Time</v>
        <stp/>
        <stp>##V3_BDPV12</stp>
        <stp>FR0010804500 @CBKG Corp</stp>
        <stp>ask</stp>
        <stp>[AutoPrice 28.xlsm]front!R233C13</stp>
        <tr r="M233" s="1"/>
      </tp>
      <tp>
        <v>1.45</v>
        <stp/>
        <stp>##V3_BDPV12</stp>
        <stp>US36962G7B49 Corp</stp>
        <stp>cpn</stp>
        <stp>[AutoPrice 28.xlsm]front!R20C5</stp>
        <tr r="E20" s="1"/>
      </tp>
      <tp t="s">
        <v>11/06/2014</v>
        <stp/>
        <stp>##V3_BDPV12</stp>
        <stp>DE000A0TKUU3 @bgn Corp</stp>
        <stp>LAST_UPDATE</stp>
        <stp>[AutoPrice 28.xlsm]front!R968C15</stp>
        <tr r="O968" s="1"/>
      </tp>
      <tp>
        <v>101.36</v>
        <stp/>
        <stp>##V3_BDPV12</stp>
        <stp>DE000A1MLSR4 @CBKG Corp</stp>
        <stp>ask</stp>
        <stp>[AutoPrice 28.xlsm]front!R782C13</stp>
        <tr r="M782" s="1"/>
      </tp>
      <tp>
        <v>3.125</v>
        <stp/>
        <stp>##V3_BDPV12</stp>
        <stp>DE000TLX2003 Corp</stp>
        <stp>cpn</stp>
        <stp>[AutoPrice 28.xlsm]front!R76C5</stp>
        <tr r="E76" s="1"/>
      </tp>
    </main>
    <main first="bloomberg.rtd">
      <tp>
        <v>125.675</v>
        <stp/>
        <stp>##V3_BDPV12</stp>
        <stp>US87938WAC73 @bgn Corp</stp>
        <stp>LAST_PRICE</stp>
        <stp>[AutoPrice 28.xlsm]front!R700C16</stp>
        <tr r="P700" s="1"/>
      </tp>
      <tp t="s">
        <v>FIXED</v>
        <stp/>
        <stp>##V3_BDPV12</stp>
        <stp>DE000A1R0XG3 Corp</stp>
        <stp>cpn typ</stp>
        <stp>[AutoPrice 28.xlsm]front!R935C5</stp>
        <tr r="E935" s="1"/>
      </tp>
      <tp t="s">
        <v>AT MATURITY</v>
        <stp/>
        <stp>##V3_BDPV12</stp>
        <stp>DE000A0T06N0 Corp</stp>
        <stp>mty_typ</stp>
        <stp>[AutoPrice 28.xlsm]front!R783C6</stp>
        <tr r="F783" s="1"/>
      </tp>
      <tp t="s">
        <v>AT MATURITY</v>
        <stp/>
        <stp>##V3_BDPV12</stp>
        <stp>DE000A1R02E0 Corp</stp>
        <stp>mty_typ</stp>
        <stp>[AutoPrice 28.xlsm]front!R489C6</stp>
        <tr r="F489" s="1"/>
      </tp>
      <tp t="s">
        <v>07:01:22</v>
        <stp/>
        <stp>##V3_BDPV12</stp>
        <stp>ES0211845237 @bgn Corp</stp>
        <stp>LAST_UPDATE</stp>
        <stp>[AutoPrice 28.xlsm]front!R1032C15</stp>
        <tr r="O1032" s="1"/>
      </tp>
      <tp>
        <v>3.625</v>
        <stp/>
        <stp>##V3_BDPV12</stp>
        <stp>XS0758640279 Corp</stp>
        <stp>cpn</stp>
        <stp>[AutoPrice 28.xlsm]front!R516C5</stp>
        <tr r="E516" s="1"/>
      </tp>
      <tp>
        <v>7</v>
        <stp/>
        <stp>##V3_BDPV12</stp>
        <stp>XS0764640149 Corp</stp>
        <stp>cpn</stp>
        <stp>[AutoPrice 28.xlsm]front!R815C5</stp>
        <tr r="E815" s="1"/>
      </tp>
      <tp t="s">
        <v>07:01:21</v>
        <stp/>
        <stp>##V3_BDPV12</stp>
        <stp>FR0010948232 @bgn Corp</stp>
        <stp>LAST_UPDATE</stp>
        <stp>[AutoPrice 28.xlsm]front!R1043C15</stp>
        <tr r="O1043" s="1"/>
      </tp>
      <tp>
        <v>5.25</v>
        <stp/>
        <stp>##V3_BDPV12</stp>
        <stp>XS0604640499 Corp</stp>
        <stp>cpn</stp>
        <stp>[AutoPrice 28.xlsm]front!R778C5</stp>
        <tr r="E778" s="1"/>
      </tp>
      <tp>
        <v>1.75</v>
        <stp/>
        <stp>##V3_BDPV12</stp>
        <stp>XS0826531120 Corp</stp>
        <stp>cpn</stp>
        <stp>[AutoPrice 28.xlsm]front!R540C5</stp>
        <tr r="E540" s="1"/>
      </tp>
      <tp>
        <v>5.625</v>
        <stp/>
        <stp>##V3_BDPV12</stp>
        <stp>XS0305093311 Corp</stp>
        <stp>cpn</stp>
        <stp>[AutoPrice 28.xlsm]front!R816C5</stp>
        <tr r="E816" s="1"/>
      </tp>
      <tp>
        <v>3</v>
        <stp/>
        <stp>##V3_BDPV12</stp>
        <stp>XS0794245018 Corp</stp>
        <stp>cpn</stp>
        <stp>[AutoPrice 28.xlsm]front!R654C5</stp>
        <tr r="E654" s="1"/>
      </tp>
      <tp>
        <v>1.5</v>
        <stp/>
        <stp>##V3_BDPV12</stp>
        <stp>XS0836260975 Corp</stp>
        <stp>cpn</stp>
        <stp>[AutoPrice 28.xlsm]front!R932C5</stp>
        <tr r="E932" s="1"/>
      </tp>
      <tp t="s">
        <v>07:01:21</v>
        <stp/>
        <stp>##V3_BDPV12</stp>
        <stp>ES0211845211 @bgn Corp</stp>
        <stp>LAST_UPDATE</stp>
        <stp>[AutoPrice 28.xlsm]front!R1033C15</stp>
        <tr r="O1033" s="1"/>
      </tp>
      <tp>
        <v>3.5</v>
        <stp/>
        <stp>##V3_BDPV12</stp>
        <stp>XS0949696628 Corp</stp>
        <stp>cpn</stp>
        <stp>[AutoPrice 28.xlsm]front!R763C5</stp>
        <tr r="E763" s="1"/>
      </tp>
      <tp>
        <v>2.375</v>
        <stp/>
        <stp>##V3_BDPV12</stp>
        <stp>XS1030900168 Corp</stp>
        <stp>cpn</stp>
        <stp>[AutoPrice 28.xlsm]front!R749C5</stp>
        <tr r="E749" s="1"/>
      </tp>
      <tp>
        <v>3.4060000000000001</v>
        <stp/>
        <stp>##V3_BDPV12</stp>
        <stp>XS0494547168 Corp</stp>
        <stp>cpn</stp>
        <stp>[AutoPrice 28.xlsm]front!R684C5</stp>
        <tr r="E684" s="1"/>
      </tp>
      <tp>
        <v>2.25</v>
        <stp/>
        <stp>##V3_BDPV12</stp>
        <stp>FR0011693001 Corp</stp>
        <stp>cpn</stp>
        <stp>[AutoPrice 28.xlsm]front!R391C5</stp>
        <tr r="E391" s="1"/>
      </tp>
      <tp t="s">
        <v>07:01:24</v>
        <stp/>
        <stp>##V3_BDPV12</stp>
        <stp>ES0211845203 @bgn Corp</stp>
        <stp>LAST_UPDATE</stp>
        <stp>[AutoPrice 28.xlsm]front!R1036C15</stp>
        <tr r="O1036" s="1"/>
      </tp>
      <tp t="s">
        <v>07:01:26</v>
        <stp/>
        <stp>##V3_BDPV12</stp>
        <stp>XS0975256685 @bgn Corp</stp>
        <stp>LAST_UPDATE</stp>
        <stp>[AutoPrice 28.xlsm]front!R1210C15</stp>
        <tr r="O1210" s="1"/>
      </tp>
      <tp>
        <v>0.75</v>
        <stp/>
        <stp>##V3_BDPV12</stp>
        <stp>XS0844535442 Corp</stp>
        <stp>cpn</stp>
        <stp>[AutoPrice 28.xlsm]front!R536C5</stp>
        <tr r="E536" s="1"/>
      </tp>
      <tp>
        <v>1.25</v>
        <stp/>
        <stp>##V3_BDPV12</stp>
        <stp>FR0011485051 Corp</stp>
        <stp>cpn</stp>
        <stp>[AutoPrice 28.xlsm]front!R526C5</stp>
        <tr r="E526" s="1"/>
      </tp>
      <tp>
        <v>3.125</v>
        <stp/>
        <stp>##V3_BDPV12</stp>
        <stp>XS0541787783 Corp</stp>
        <stp>cpn</stp>
        <stp>[AutoPrice 28.xlsm]front!R348C5</stp>
        <tr r="E348" s="1"/>
      </tp>
      <tp>
        <v>1.875</v>
        <stp/>
        <stp>##V3_BDPV12</stp>
        <stp>XS1068765418 Corp</stp>
        <stp>cpn</stp>
        <stp>[AutoPrice 28.xlsm]front!R660C5</stp>
        <tr r="E660" s="1"/>
      </tp>
      <tp>
        <v>1.75</v>
        <stp/>
        <stp>##V3_BDPV12</stp>
        <stp>XS0790015548 Corp</stp>
        <stp>cpn</stp>
        <stp>[AutoPrice 28.xlsm]front!R993C5</stp>
        <tr r="E993" s="1"/>
      </tp>
      <tp>
        <v>5.75</v>
        <stp/>
        <stp>##V3_BDPV12</stp>
        <stp>BE6000480606 Corp</stp>
        <stp>cpn</stp>
        <stp>[AutoPrice 28.xlsm]front!R215C5</stp>
        <tr r="E215" s="1"/>
      </tp>
      <tp t="s">
        <v>07:01:27</v>
        <stp/>
        <stp>##V3_BDPV12</stp>
        <stp>XS1023703090 @bgn Corp</stp>
        <stp>LAST_UPDATE</stp>
        <stp>[AutoPrice 28.xlsm]front!R1165C15</stp>
        <tr r="O1165" s="1"/>
      </tp>
      <tp t="s">
        <v>07:01:24</v>
        <stp/>
        <stp>##V3_BDPV12</stp>
        <stp>ES0211845260 @bgn Corp</stp>
        <stp>LAST_UPDATE</stp>
        <stp>[AutoPrice 28.xlsm]front!R1038C15</stp>
        <tr r="O1038" s="1"/>
      </tp>
      <tp t="s">
        <v>07:01:25</v>
        <stp/>
        <stp>##V3_BDPV12</stp>
        <stp>XS0176914579 @bgn Corp</stp>
        <stp>LAST_UPDATE</stp>
        <stp>[AutoPrice 28.xlsm]front!R1079C15</stp>
        <tr r="O1079" s="1"/>
      </tp>
      <tp>
        <v>4.25</v>
        <stp/>
        <stp>##V3_BDPV12</stp>
        <stp>XS0752092311 Corp</stp>
        <stp>cpn</stp>
        <stp>[AutoPrice 28.xlsm]front!R636C5</stp>
        <tr r="E636" s="1"/>
      </tp>
      <tp t="s">
        <v>AT MATURITY</v>
        <stp/>
        <stp>##V3_BDPV12</stp>
        <stp>DE000A0DLWN6 Corp</stp>
        <stp>mty_typ</stp>
        <stp>[AutoPrice 28.xlsm]front!R583C6</stp>
        <tr r="F583" s="1"/>
      </tp>
      <tp>
        <v>6</v>
        <stp/>
        <stp>##V3_BDPV12</stp>
        <stp>XS0608392550 Corp</stp>
        <stp>cpn</stp>
        <stp>[AutoPrice 28.xlsm]front!R131C5</stp>
        <tr r="E131" s="1"/>
      </tp>
      <tp>
        <v>4.4809999999999999</v>
        <stp/>
        <stp>##V3_BDPV12</stp>
        <stp>FR0010893396 Corp</stp>
        <stp>cpn</stp>
        <stp>[AutoPrice 28.xlsm]front!R446C5</stp>
        <tr r="E446" s="1"/>
      </tp>
      <tp t="s">
        <v>07:01:23</v>
        <stp/>
        <stp>##V3_BDPV12</stp>
        <stp>ES0211845252 @bgn Corp</stp>
        <stp>LAST_UPDATE</stp>
        <stp>[AutoPrice 28.xlsm]front!R1035C15</stp>
        <tr r="O1035" s="1"/>
      </tp>
      <tp t="s">
        <v>07:01:21</v>
        <stp/>
        <stp>##V3_BDPV12</stp>
        <stp>XS0970852348 @bgn Corp</stp>
        <stp>LAST_UPDATE</stp>
        <stp>[AutoPrice 28.xlsm]front!R1164C15</stp>
        <tr r="O1164" s="1"/>
      </tp>
      <tp t="s">
        <v>07:01:19</v>
        <stp/>
        <stp>##V3_BDPV12</stp>
        <stp>FR0010948240 @bgn Corp</stp>
        <stp>LAST_UPDATE</stp>
        <stp>[AutoPrice 28.xlsm]front!R1047C15</stp>
        <tr r="O1047" s="1"/>
      </tp>
      <tp>
        <v>103.221</v>
        <stp/>
        <stp>##V3_BDPV12</stp>
        <stp>DE000A1TNJ97 @bgn Corp</stp>
        <stp>LAST_PRICE</stp>
        <stp>[AutoPrice 28.xlsm]front!R793C16</stp>
        <tr r="P793" s="1"/>
      </tp>
      <tp t="s">
        <v>07:01:27</v>
        <stp/>
        <stp>##V3_BDPV12</stp>
        <stp>XS0542534192 @bgn Corp</stp>
        <stp>LAST_UPDATE</stp>
        <stp>[AutoPrice 28.xlsm]front!R1061C15</stp>
        <tr r="O1061" s="1"/>
      </tp>
      <tp>
        <v>6.5</v>
        <stp/>
        <stp>##V3_BDPV12</stp>
        <stp>XS0675221419 Corp</stp>
        <stp>cpn</stp>
        <stp>[AutoPrice 28.xlsm]front!R174C5</stp>
        <tr r="E174" s="1"/>
      </tp>
      <tp>
        <v>4.5</v>
        <stp/>
        <stp>##V3_BDPV12</stp>
        <stp>FR0010758888 Corp</stp>
        <stp>cpn</stp>
        <stp>[AutoPrice 28.xlsm]front!R238C5</stp>
        <tr r="E238" s="1"/>
      </tp>
      <tp t="s">
        <v>07:01:22</v>
        <stp/>
        <stp>##V3_BDPV12</stp>
        <stp>XS0550634355 @bgn Corp</stp>
        <stp>LAST_UPDATE</stp>
        <stp>[AutoPrice 28.xlsm]front!R1097C15</stp>
        <tr r="O1097" s="1"/>
      </tp>
      <tp>
        <v>8.25</v>
        <stp/>
        <stp>##V3_BDPV12</stp>
        <stp>XS0733071632 Corp</stp>
        <stp>cpn</stp>
        <stp>[AutoPrice 28.xlsm]front!R154C5</stp>
        <tr r="E154" s="1"/>
      </tp>
      <tp>
        <v>2.5</v>
        <stp/>
        <stp>##V3_BDPV12</stp>
        <stp>XS1067329570 Corp</stp>
        <stp>cpn</stp>
        <stp>[AutoPrice 28.xlsm]front!R752C5</stp>
        <tr r="E752" s="1"/>
      </tp>
      <tp>
        <v>6.625</v>
        <stp/>
        <stp>##V3_BDPV12</stp>
        <stp>XS0399647675 Corp</stp>
        <stp>cpn</stp>
        <stp>[AutoPrice 28.xlsm]front!R316C5</stp>
        <tr r="E316" s="1"/>
      </tp>
      <tp>
        <v>2.125</v>
        <stp/>
        <stp>##V3_BDPV12</stp>
        <stp>FR0011344076 Corp</stp>
        <stp>cpn</stp>
        <stp>[AutoPrice 28.xlsm]front!R923C5</stp>
        <tr r="E923" s="1"/>
      </tp>
      <tp t="s">
        <v>07:01:26</v>
        <stp/>
        <stp>##V3_BDPV12</stp>
        <stp>XS0853682069 @bgn Corp</stp>
        <stp>LAST_UPDATE</stp>
        <stp>[AutoPrice 28.xlsm]front!R1217C15</stp>
        <tr r="O1217" s="1"/>
      </tp>
      <tp t="s">
        <v>AT MATURITY</v>
        <stp/>
        <stp>##V3_BDPV12</stp>
        <stp>DE000A1G7EH9 Corp</stp>
        <stp>mty_typ</stp>
        <stp>[AutoPrice 28.xlsm]front!R764C6</stp>
        <tr r="F764" s="1"/>
      </tp>
      <tp t="s">
        <v>FIXED</v>
        <stp/>
        <stp>##V3_BDPV12</stp>
        <stp>DE000A0JRFB0 Corp</stp>
        <stp>cpn typ</stp>
        <stp>[AutoPrice 28.xlsm]front!R931C5</stp>
        <tr r="E931" s="1"/>
      </tp>
      <tp>
        <v>4.75</v>
        <stp/>
        <stp>##V3_BDPV12</stp>
        <stp>XS0465576030 Corp</stp>
        <stp>cpn</stp>
        <stp>[AutoPrice 28.xlsm]front!R731C5</stp>
        <tr r="E731" s="1"/>
      </tp>
      <tp>
        <v>1.625</v>
        <stp/>
        <stp>##V3_BDPV12</stp>
        <stp>XS0828736198 Corp</stp>
        <stp>cpn</stp>
        <stp>[AutoPrice 28.xlsm]front!R869C5</stp>
        <tr r="E869" s="1"/>
      </tp>
      <tp>
        <v>2.875</v>
        <stp/>
        <stp>##V3_BDPV12</stp>
        <stp>XS0905797113 Corp</stp>
        <stp>cpn</stp>
        <stp>[AutoPrice 28.xlsm]front!R861C5</stp>
        <tr r="E861" s="1"/>
      </tp>
      <tp>
        <v>2.125</v>
        <stp/>
        <stp>##V3_BDPV12</stp>
        <stp>XS1001749107 Corp</stp>
        <stp>cpn</stp>
        <stp>[AutoPrice 28.xlsm]front!R641C5</stp>
        <tr r="E641" s="1"/>
      </tp>
      <tp>
        <v>5.25</v>
        <stp/>
        <stp>##V3_BDPV12</stp>
        <stp>XS1064049767 Corp</stp>
        <stp>cpn</stp>
        <stp>[AutoPrice 28.xlsm]front!R150C5</stp>
        <tr r="E150" s="1"/>
      </tp>
      <tp t="s">
        <v>11/06/2014</v>
        <stp/>
        <stp>##V3_BDPV12</stp>
        <stp>XS0615238630 @bgn Corp</stp>
        <stp>LAST_UPDATE</stp>
        <stp>[AutoPrice 28.xlsm]front!R1091C15</stp>
        <tr r="O1091" s="1"/>
      </tp>
      <tp t="s">
        <v>07:01:23</v>
        <stp/>
        <stp>##V3_BDPV12</stp>
        <stp>XS0923613060 @bgn Corp</stp>
        <stp>LAST_UPDATE</stp>
        <stp>[AutoPrice 28.xlsm]front!R1120C15</stp>
        <tr r="O1120" s="1"/>
      </tp>
      <tp>
        <v>3.75</v>
        <stp/>
        <stp>##V3_BDPV12</stp>
        <stp>XS0632241112 Corp</stp>
        <stp>cpn</stp>
        <stp>[AutoPrice 28.xlsm]front!R464C5</stp>
        <tr r="E464" s="1"/>
      </tp>
      <tp>
        <v>1.75</v>
        <stp/>
        <stp>##V3_BDPV12</stp>
        <stp>XS1052677207 Corp</stp>
        <stp>cpn</stp>
        <stp>[AutoPrice 28.xlsm]front!R910C5</stp>
        <tr r="E910" s="1"/>
      </tp>
      <tp t="s">
        <v>07:01:19</v>
        <stp/>
        <stp>##V3_BDPV12</stp>
        <stp>XS0954907787 @bgn Corp</stp>
        <stp>LAST_UPDATE</stp>
        <stp>[AutoPrice 28.xlsm]front!R1123C15</stp>
        <tr r="O1123" s="1"/>
      </tp>
      <tp t="s">
        <v>07:01:23</v>
        <stp/>
        <stp>##V3_BDPV12</stp>
        <stp>XS0954248729 @bgn Corp</stp>
        <stp>LAST_UPDATE</stp>
        <stp>[AutoPrice 28.xlsm]front!R1080C15</stp>
        <tr r="O1080" s="1"/>
      </tp>
      <tp>
        <v>2.9940000000000002</v>
        <stp/>
        <stp>##V3_BDPV12</stp>
        <stp>XS0747744232 Corp</stp>
        <stp>cpn</stp>
        <stp>[AutoPrice 28.xlsm]front!R223C5</stp>
        <tr r="E223" s="1"/>
      </tp>
      <tp>
        <v>1.625</v>
        <stp/>
        <stp>##V3_BDPV12</stp>
        <stp>XS1048521733 Corp</stp>
        <stp>cpn</stp>
        <stp>[AutoPrice 28.xlsm]front!R310C5</stp>
        <tr r="E310" s="1"/>
      </tp>
      <tp>
        <v>1.875</v>
        <stp/>
        <stp>##V3_BDPV12</stp>
        <stp>XS1035001921 Corp</stp>
        <stp>cpn</stp>
        <stp>[AutoPrice 28.xlsm]front!R804C5</stp>
        <tr r="E804" s="1"/>
      </tp>
      <tp>
        <v>4.2469999999999999</v>
        <stp/>
        <stp>##V3_BDPV12</stp>
        <stp>FR0010918490 Corp</stp>
        <stp>cpn</stp>
        <stp>[AutoPrice 28.xlsm]front!R367C5</stp>
        <tr r="E367" s="1"/>
      </tp>
      <tp>
        <v>5.75</v>
        <stp/>
        <stp>##V3_BDPV12</stp>
        <stp>BE6000431112 Corp</stp>
        <stp>cpn</stp>
        <stp>[AutoPrice 28.xlsm]front!R214C5</stp>
        <tr r="E214" s="1"/>
      </tp>
      <tp>
        <v>3.875</v>
        <stp/>
        <stp>##V3_BDPV12</stp>
        <stp>FR0011965177 Corp</stp>
        <stp>cpn</stp>
        <stp>[AutoPrice 28.xlsm]front!R389C5</stp>
        <tr r="E389" s="1"/>
      </tp>
      <tp>
        <v>1.375</v>
        <stp/>
        <stp>##V3_BDPV12</stp>
        <stp>FR0011513340 Corp</stp>
        <stp>cpn</stp>
        <stp>[AutoPrice 28.xlsm]front!R416C5</stp>
        <tr r="E416" s="1"/>
      </tp>
      <tp>
        <v>1.875</v>
        <stp/>
        <stp>##V3_BDPV12</stp>
        <stp>FR0011584929 Corp</stp>
        <stp>cpn</stp>
        <stp>[AutoPrice 28.xlsm]front!R510C5</stp>
        <tr r="E510" s="1"/>
      </tp>
      <tp>
        <v>4.375</v>
        <stp/>
        <stp>##V3_BDPV12</stp>
        <stp>XS0710090928 Corp</stp>
        <stp>cpn</stp>
        <stp>[AutoPrice 28.xlsm]front!R155C5</stp>
        <tr r="E155" s="1"/>
      </tp>
      <tp>
        <v>7</v>
        <stp/>
        <stp>##V3_BDPV12</stp>
        <stp>XS0456708212 Corp</stp>
        <stp>cpn</stp>
        <stp>[AutoPrice 28.xlsm]front!R951C5</stp>
        <tr r="E951" s="1"/>
      </tp>
      <tp>
        <v>5.375</v>
        <stp/>
        <stp>##V3_BDPV12</stp>
        <stp>XS0307005545 Corp</stp>
        <stp>cpn</stp>
        <stp>[AutoPrice 28.xlsm]front!R983C5</stp>
        <tr r="E983" s="1"/>
      </tp>
      <tp t="s">
        <v>07:01:26</v>
        <stp/>
        <stp>##V3_BDPV12</stp>
        <stp>XS0627188468 @bgn Corp</stp>
        <stp>LAST_UPDATE</stp>
        <stp>[AutoPrice 28.xlsm]front!R1175C15</stp>
        <tr r="O1175" s="1"/>
      </tp>
      <tp t="s">
        <v>07:01:21</v>
        <stp/>
        <stp>##V3_BDPV12</stp>
        <stp>XS0934539726 @bgn Corp</stp>
        <stp>LAST_UPDATE</stp>
        <stp>[AutoPrice 28.xlsm]front!R1109C15</stp>
        <tr r="O1109" s="1"/>
      </tp>
      <tp>
        <v>4.75</v>
        <stp/>
        <stp>##V3_BDPV12</stp>
        <stp>XS0329522246 Corp</stp>
        <stp>cpn</stp>
        <stp>[AutoPrice 28.xlsm]front!R186C5</stp>
        <tr r="E186" s="1"/>
      </tp>
      <tp>
        <v>1.875</v>
        <stp/>
        <stp>##V3_BDPV12</stp>
        <stp>XS0951395317 Corp</stp>
        <stp>cpn</stp>
        <stp>[AutoPrice 28.xlsm]front!R345C5</stp>
        <tr r="E345" s="1"/>
      </tp>
      <tp>
        <v>5.375</v>
        <stp/>
        <stp>##V3_BDPV12</stp>
        <stp>XS0369462022 Corp</stp>
        <stp>cpn</stp>
        <stp>[AutoPrice 28.xlsm]front!R671C5</stp>
        <tr r="E671" s="1"/>
      </tp>
      <tp>
        <v>4.625</v>
        <stp/>
        <stp>##V3_BDPV12</stp>
        <stp>XS0301945860 Corp</stp>
        <stp>cpn</stp>
        <stp>[AutoPrice 28.xlsm]front!R308C5</stp>
        <tr r="E308" s="1"/>
      </tp>
      <tp>
        <v>2.25</v>
        <stp/>
        <stp>##V3_BDPV12</stp>
        <stp>XS1040508167 Corp</stp>
        <stp>cpn</stp>
        <stp>[AutoPrice 28.xlsm]front!R505C5</stp>
        <tr r="E505" s="1"/>
      </tp>
      <tp>
        <v>4</v>
        <stp/>
        <stp>##V3_BDPV12</stp>
        <stp>XS0755521142 Corp</stp>
        <stp>cpn</stp>
        <stp>[AutoPrice 28.xlsm]front!R966C5</stp>
        <tr r="E966" s="1"/>
      </tp>
      <tp>
        <v>5</v>
        <stp/>
        <stp>##V3_BDPV12</stp>
        <stp>FR0010957282 Corp</stp>
        <stp>cpn</stp>
        <stp>[AutoPrice 28.xlsm]front!R836C5</stp>
        <tr r="E836" s="1"/>
      </tp>
      <tp>
        <v>105.051</v>
        <stp/>
        <stp>##V3_BDPV12</stp>
        <stp>DE000A1RE1W1 @bgn Corp</stp>
        <stp>LAST_PRICE</stp>
        <stp>[AutoPrice 28.xlsm]front!R474C16</stp>
        <tr r="P474" s="1"/>
      </tp>
      <tp t="s">
        <v>07:01:17</v>
        <stp/>
        <stp>##V3_BDPV12</stp>
        <stp>XS0222372178 @bgn Corp</stp>
        <stp>LAST_UPDATE</stp>
        <stp>[AutoPrice 28.xlsm]front!R1187C15</stp>
        <tr r="O1187" s="1"/>
      </tp>
      <tp t="s">
        <v>07:01:21</v>
        <stp/>
        <stp>##V3_BDPV12</stp>
        <stp>XS0997326441 @bgn Corp</stp>
        <stp>LAST_UPDATE</stp>
        <stp>[AutoPrice 28.xlsm]front!R1260C15</stp>
        <tr r="O1260" s="1"/>
      </tp>
      <tp t="s">
        <v>07:01:24</v>
        <stp/>
        <stp>##V3_BDPV12</stp>
        <stp>FR0000487217 @bgn Corp</stp>
        <stp>LAST_UPDATE</stp>
        <stp>[AutoPrice 28.xlsm]front!R1070C15</stp>
        <tr r="O1070" s="1"/>
      </tp>
      <tp>
        <v>4</v>
        <stp/>
        <stp>##V3_BDPV12</stp>
        <stp>XS0522407351 Corp</stp>
        <stp>cpn</stp>
        <stp>[AutoPrice 28.xlsm]front!R406C5</stp>
        <tr r="E406" s="1"/>
      </tp>
      <tp>
        <v>2.625</v>
        <stp/>
        <stp>##V3_BDPV12</stp>
        <stp>XS1030851791 Corp</stp>
        <stp>cpn</stp>
        <stp>[AutoPrice 28.xlsm]front!R517C5</stp>
        <tr r="E517" s="1"/>
      </tp>
      <tp>
        <v>2.7360000000000002</v>
        <stp/>
        <stp>##V3_BDPV12</stp>
        <stp>XS0934042549 Corp</stp>
        <stp>cpn</stp>
        <stp>[AutoPrice 28.xlsm]front!R693C5</stp>
        <tr r="E693" s="1"/>
      </tp>
      <tp>
        <v>1.75</v>
        <stp/>
        <stp>##V3_BDPV12</stp>
        <stp>XS0934191114 Corp</stp>
        <stp>cpn</stp>
        <stp>[AutoPrice 28.xlsm]front!R427C5</stp>
        <tr r="E427" s="1"/>
      </tp>
      <tp>
        <v>4.5</v>
        <stp/>
        <stp>##V3_BDPV12</stp>
        <stp>XS0497186758 Corp</stp>
        <stp>cpn</stp>
        <stp>[AutoPrice 28.xlsm]front!R193C5</stp>
        <tr r="E193" s="1"/>
      </tp>
      <tp>
        <v>1.25</v>
        <stp/>
        <stp>##V3_BDPV12</stp>
        <stp>FR0011437367 Corp</stp>
        <stp>cpn</stp>
        <stp>[AutoPrice 28.xlsm]front!R415C5</stp>
        <tr r="E415" s="1"/>
      </tp>
      <tp>
        <v>3.125</v>
        <stp/>
        <stp>##V3_BDPV12</stp>
        <stp>XS0951155869 Corp</stp>
        <stp>cpn</stp>
        <stp>[AutoPrice 28.xlsm]front!R360C5</stp>
        <tr r="E360" s="1"/>
      </tp>
      <tp>
        <v>4</v>
        <stp/>
        <stp>##V3_BDPV12</stp>
        <stp>XS0503278847 Corp</stp>
        <stp>cpn</stp>
        <stp>[AutoPrice 28.xlsm]front!R211C5</stp>
        <tr r="E211" s="1"/>
      </tp>
      <tp>
        <v>8</v>
        <stp/>
        <stp>##V3_BDPV12</stp>
        <stp>XS0458230322 Corp</stp>
        <stp>cpn</stp>
        <stp>[AutoPrice 28.xlsm]front!R967C5</stp>
        <tr r="E967" s="1"/>
      </tp>
      <tp>
        <v>4.625</v>
        <stp/>
        <stp>##V3_BDPV12</stp>
        <stp>FR0011321447 Corp</stp>
        <stp>cpn</stp>
        <stp>[AutoPrice 28.xlsm]front!R860C5</stp>
        <tr r="E860" s="1"/>
      </tp>
      <tp>
        <v>3.625</v>
        <stp/>
        <stp>##V3_BDPV12</stp>
        <stp>FR0011568963 Corp</stp>
        <stp>cpn</stp>
        <stp>[AutoPrice 28.xlsm]front!R864C5</stp>
        <tr r="E864" s="1"/>
      </tp>
      <tp>
        <v>1.95</v>
        <stp/>
        <stp>##V3_BDPV12</stp>
        <stp>BE6265141083 Corp</stp>
        <stp>cpn</stp>
        <stp>[AutoPrice 28.xlsm]front!R378C5</stp>
        <tr r="E378" s="1"/>
      </tp>
      <tp t="s">
        <v>UCBBB</v>
        <stp/>
        <stp>##V3_BDPV12</stp>
        <stp>BE6213104605 Corp</stp>
        <stp>ticker</stp>
        <stp>[AutoPrice 28.xlsm]front!R218C4</stp>
        <tr r="D218" s="1"/>
      </tp>
      <tp t="s">
        <v>ABIBB</v>
        <stp/>
        <stp>##V3_BDPV12</stp>
        <stp>BE6265141083 Corp</stp>
        <stp>ticker</stp>
        <stp>[AutoPrice 28.xlsm]front!R378C4</stp>
        <tr r="D378" s="1"/>
      </tp>
      <tp>
        <v>105.34</v>
        <stp/>
        <stp>##V3_BDPV12</stp>
        <stp>DE000A1R02E0 @bgn Corp</stp>
        <stp>LAST_PRICE</stp>
        <stp>[AutoPrice 28.xlsm]front!R489C16</stp>
        <tr r="P489" s="1"/>
      </tp>
      <tp>
        <v>4.375</v>
        <stp/>
        <stp>##V3_BDPV12</stp>
        <stp>DE000A0DLU51 Corp</stp>
        <stp>cpn</stp>
        <stp>[AutoPrice 28.xlsm]front!R273C5</stp>
        <tr r="E273" s="1"/>
      </tp>
      <tp>
        <v>3.7</v>
        <stp/>
        <stp>##V3_BDPV12</stp>
        <stp>US89153VAG41 Corp</stp>
        <stp>cpn</stp>
        <stp>[AutoPrice 28.xlsm]front!R349C5</stp>
        <tr r="E349" s="1"/>
      </tp>
      <tp t="s">
        <v>19/01/2017</v>
        <stp/>
        <stp>##V3_BDPV12</stp>
        <stp>DE000A1C9VQ4 Corp</stp>
        <stp>maturity</stp>
        <stp>[AutoPrice 28.xlsm]front!R786C6</stp>
        <tr r="F786" s="1"/>
      </tp>
      <tp>
        <v>104.04600000000001</v>
        <stp/>
        <stp>##V3_BDPV12</stp>
        <stp>XS0166667344 @CBKG Corp</stp>
        <stp>ask</stp>
        <stp>[AutoPrice 28.xlsm]front!R744C13</stp>
        <tr r="M744" s="1"/>
      </tp>
      <tp>
        <v>125.629</v>
        <stp/>
        <stp>##V3_BDPV12</stp>
        <stp>XS0207320242 @CBKG Corp</stp>
        <stp>ask</stp>
        <stp>[AutoPrice 28.xlsm]front!R264C13</stp>
        <tr r="M264" s="1"/>
      </tp>
      <tp>
        <v>102.779</v>
        <stp/>
        <stp>##V3_BDPV12</stp>
        <stp>XS0860596575 @CBKG Corp</stp>
        <stp>ask</stp>
        <stp>[AutoPrice 28.xlsm]front!R771C13</stp>
        <tr r="M771" s="1"/>
      </tp>
      <tp>
        <v>100.182</v>
        <stp/>
        <stp>##V3_BDPV12</stp>
        <stp>XS1071713470 @CBKG Corp</stp>
        <stp>ask</stp>
        <stp>[AutoPrice 28.xlsm]front!R437C13</stp>
        <tr r="M437" s="1"/>
      </tp>
      <tp>
        <v>102.352</v>
        <stp/>
        <stp>##V3_BDPV12</stp>
        <stp>XS0494547168 @CBKG Corp</stp>
        <stp>ask</stp>
        <stp>[AutoPrice 28.xlsm]front!R684C13</stp>
        <tr r="M684" s="1"/>
      </tp>
      <tp>
        <v>103.146</v>
        <stp/>
        <stp>##V3_BDPV12</stp>
        <stp>XS0934191114 @CBKG Corp</stp>
        <stp>ask</stp>
        <stp>[AutoPrice 28.xlsm]front!R427C13</stp>
        <tr r="M427" s="1"/>
      </tp>
      <tp>
        <v>103.554</v>
        <stp/>
        <stp>##V3_BDPV12</stp>
        <stp>XS0221011454 @CBKG Corp</stp>
        <stp>ask</stp>
        <stp>[AutoPrice 28.xlsm]front!R124C13</stp>
        <tr r="M124" s="1"/>
      </tp>
      <tp>
        <v>104.054</v>
        <stp/>
        <stp>##V3_BDPV12</stp>
        <stp>XS0993266625 @CBKG Corp</stp>
        <stp>ask</stp>
        <stp>[AutoPrice 28.xlsm]front!R485C13</stp>
        <tr r="M485" s="1"/>
      </tp>
      <tp>
        <v>105.005</v>
        <stp/>
        <stp>##V3_BDPV12</stp>
        <stp>XS1017833242 @CBKG Corp</stp>
        <stp>ask</stp>
        <stp>[AutoPrice 28.xlsm]front!R936C13</stp>
        <tr r="M936" s="1"/>
      </tp>
      <tp>
        <v>104.221</v>
        <stp/>
        <stp>##V3_BDPV12</stp>
        <stp>FR0011801596 @CBKG Corp</stp>
        <stp>ask</stp>
        <stp>[AutoPrice 28.xlsm]front!R569C13</stp>
        <tr r="M569" s="1"/>
      </tp>
      <tp>
        <v>120.58</v>
        <stp/>
        <stp>##V3_BDPV12</stp>
        <stp>XS0452868788 @CBKG Corp</stp>
        <stp>ask</stp>
        <stp>[AutoPrice 28.xlsm]front!R465C13</stp>
        <tr r="M465" s="1"/>
      </tp>
      <tp>
        <v>108.416</v>
        <stp/>
        <stp>##V3_BDPV12</stp>
        <stp>XS0432070752 @CBKG Corp</stp>
        <stp>ask</stp>
        <stp>[AutoPrice 28.xlsm]front!R196C13</stp>
        <tr r="M196" s="1"/>
      </tp>
      <tp>
        <v>109.217</v>
        <stp/>
        <stp>##V3_BDPV12</stp>
        <stp>XS0974877150 @CBKG Corp</stp>
        <stp>ask</stp>
        <stp>[AutoPrice 28.xlsm]front!R960C13</stp>
        <tr r="M960" s="1"/>
      </tp>
      <tp t="s">
        <v>#N/A Real Time</v>
        <stp/>
        <stp>##V3_BDPV12</stp>
        <stp>FR0010465427 @CBKG Corp</stp>
        <stp>ask</stp>
        <stp>[AutoPrice 28.xlsm]front!R296C13</stp>
        <tr r="M296" s="1"/>
      </tp>
      <tp>
        <v>103.72199999999999</v>
        <stp/>
        <stp>##V3_BDPV12</stp>
        <stp>XS0235535035 @CBKG Corp</stp>
        <stp>ask</stp>
        <stp>[AutoPrice 28.xlsm]front!R139C13</stp>
        <tr r="M139" s="1"/>
      </tp>
      <tp>
        <v>102.52</v>
        <stp/>
        <stp>##V3_BDPV12</stp>
        <stp>FR0011462571 @CBKG Corp</stp>
        <stp>ask</stp>
        <stp>[AutoPrice 28.xlsm]front!R400C13</stp>
        <tr r="M400" s="1"/>
      </tp>
      <tp>
        <v>108.003</v>
        <stp/>
        <stp>##V3_BDPV12</stp>
        <stp>FR0011400571 @CBKG Corp</stp>
        <stp>ask</stp>
        <stp>[AutoPrice 28.xlsm]front!R450C13</stp>
        <tr r="M450" s="1"/>
      </tp>
      <tp>
        <v>110.57899999999999</v>
        <stp/>
        <stp>##V3_BDPV12</stp>
        <stp>XS0974375130 @CBKG Corp</stp>
        <stp>ask</stp>
        <stp>[AutoPrice 28.xlsm]front!R713C13</stp>
        <tr r="M713" s="1"/>
      </tp>
      <tp t="s">
        <v>#N/A Real Time</v>
        <stp/>
        <stp>##V3_BDPV12</stp>
        <stp>XS0935312057 @CBKG Corp</stp>
        <stp>ask</stp>
        <stp>[AutoPrice 28.xlsm]front!R129C13</stp>
        <tr r="M129" s="1"/>
      </tp>
      <tp>
        <v>101.246</v>
        <stp/>
        <stp>##V3_BDPV12</stp>
        <stp>XS1076018305 @CBKG Corp</stp>
        <stp>ask</stp>
        <stp>[AutoPrice 28.xlsm]front!R683C13</stp>
        <tr r="M683" s="1"/>
      </tp>
      <tp>
        <v>113.465</v>
        <stp/>
        <stp>##V3_BDPV12</stp>
        <stp>XS0746276335 @CBKG Corp</stp>
        <stp>ask</stp>
        <stp>[AutoPrice 28.xlsm]front!R692C13</stp>
        <tr r="M692" s="1"/>
      </tp>
      <tp>
        <v>103.482</v>
        <stp/>
        <stp>##V3_BDPV12</stp>
        <stp>XS0957258212 @CBKG Corp</stp>
        <stp>ask</stp>
        <stp>[AutoPrice 28.xlsm]front!R591C13</stp>
        <tr r="M591" s="1"/>
      </tp>
      <tp>
        <v>109.358</v>
        <stp/>
        <stp>##V3_BDPV12</stp>
        <stp>XS0747744232 @CBKG Corp</stp>
        <stp>ask</stp>
        <stp>[AutoPrice 28.xlsm]front!R223C13</stp>
        <tr r="M223" s="1"/>
      </tp>
      <tp>
        <v>108.73399999999999</v>
        <stp/>
        <stp>##V3_BDPV12</stp>
        <stp>XS0503554627 @CBKG Corp</stp>
        <stp>ask</stp>
        <stp>[AutoPrice 28.xlsm]front!R169C13</stp>
        <tr r="M169" s="1"/>
      </tp>
      <tp>
        <v>108.06100000000001</v>
        <stp/>
        <stp>##V3_BDPV12</stp>
        <stp>XS0764637194 @CBKG Corp</stp>
        <stp>ask</stp>
        <stp>[AutoPrice 28.xlsm]front!R916C13</stp>
        <tr r="M916" s="1"/>
      </tp>
      <tp>
        <v>107.821</v>
        <stp/>
        <stp>##V3_BDPV12</stp>
        <stp>FR0011348531 @CBKG Corp</stp>
        <stp>ask</stp>
        <stp>[AutoPrice 28.xlsm]front!R640C13</stp>
        <tr r="M640" s="1"/>
      </tp>
      <tp>
        <v>113.471</v>
        <stp/>
        <stp>##V3_BDPV12</stp>
        <stp>FR0011215508 @CBKG Corp</stp>
        <stp>ask</stp>
        <stp>[AutoPrice 28.xlsm]front!R448C13</stp>
        <tr r="M448" s="1"/>
      </tp>
      <tp>
        <v>104.26900000000001</v>
        <stp/>
        <stp>##V3_BDPV12</stp>
        <stp>XS0805500062 @CBKG Corp</stp>
        <stp>ask</stp>
        <stp>[AutoPrice 28.xlsm]front!R537C13</stp>
        <tr r="M537" s="1"/>
      </tp>
      <tp>
        <v>103.824</v>
        <stp/>
        <stp>##V3_BDPV12</stp>
        <stp>XS1043097630 @CBKG Corp</stp>
        <stp>ask</stp>
        <stp>[AutoPrice 28.xlsm]front!R411C13</stp>
        <tr r="M411" s="1"/>
      </tp>
      <tp t="s">
        <v>#N/A Real Time</v>
        <stp/>
        <stp>##V3_BDPV12</stp>
        <stp>XS0292607701 @CBKG Corp</stp>
        <stp>ask</stp>
        <stp>[AutoPrice 28.xlsm]front!R722C13</stp>
        <tr r="M722" s="1"/>
      </tp>
      <tp t="s">
        <v>#N/A Real Time</v>
        <stp/>
        <stp>##V3_BDPV12</stp>
        <stp>XS0465576030 @CBKG Corp</stp>
        <stp>ask</stp>
        <stp>[AutoPrice 28.xlsm]front!R731C13</stp>
        <tr r="M731" s="1"/>
      </tp>
      <tp>
        <v>106.541</v>
        <stp/>
        <stp>##V3_BDPV12</stp>
        <stp>XS0995643003 @CBKG Corp</stp>
        <stp>ask</stp>
        <stp>[AutoPrice 28.xlsm]front!R755C13</stp>
        <tr r="M755" s="1"/>
      </tp>
      <tp>
        <v>102.721</v>
        <stp/>
        <stp>##V3_BDPV12</stp>
        <stp>XS0633148621 @CBKG Corp</stp>
        <stp>ask</stp>
        <stp>[AutoPrice 28.xlsm]front!R298C13</stp>
        <tr r="M298" s="1"/>
      </tp>
      <tp>
        <v>108.967</v>
        <stp/>
        <stp>##V3_BDPV12</stp>
        <stp>FR0010394478 @CBKG Corp</stp>
        <stp>ask</stp>
        <stp>[AutoPrice 28.xlsm]front!R424C13</stp>
        <tr r="M424" s="1"/>
      </tp>
      <tp>
        <v>115.80800000000001</v>
        <stp/>
        <stp>##V3_BDPV12</stp>
        <stp>FR0010941484 @CBKG Corp</stp>
        <stp>ask</stp>
        <stp>[AutoPrice 28.xlsm]front!R113C13</stp>
        <tr r="M113" s="1"/>
      </tp>
      <tp>
        <v>123.024</v>
        <stp/>
        <stp>##V3_BDPV12</stp>
        <stp>XS0367001228 @CBKG Corp</stp>
        <stp>ask</stp>
        <stp>[AutoPrice 28.xlsm]front!R243C13</stp>
        <tr r="M243" s="1"/>
      </tp>
      <tp>
        <v>102.97799999999999</v>
        <stp/>
        <stp>##V3_BDPV12</stp>
        <stp>XS0891393414 @CBKG Corp</stp>
        <stp>ask</stp>
        <stp>[AutoPrice 28.xlsm]front!R299C13</stp>
        <tr r="M299" s="1"/>
      </tp>
      <tp>
        <v>131.59</v>
        <stp/>
        <stp>##V3_BDPV12</stp>
        <stp>FR0010709451 @CBKG Corp</stp>
        <stp>ask</stp>
        <stp>[AutoPrice 28.xlsm]front!R290C13</stp>
        <tr r="M290" s="1"/>
      </tp>
      <tp>
        <v>110.879</v>
        <stp/>
        <stp>##V3_BDPV12</stp>
        <stp>XS0286705321 @CBKG Corp</stp>
        <stp>ask</stp>
        <stp>[AutoPrice 28.xlsm]front!R647C13</stp>
        <tr r="M647" s="1"/>
      </tp>
      <tp t="s">
        <v>#N/A Real Time</v>
        <stp/>
        <stp>##V3_BDPV12</stp>
        <stp>FR0010918490 @CBKG Corp</stp>
        <stp>ask</stp>
        <stp>[AutoPrice 28.xlsm]front!R367C13</stp>
        <tr r="M367" s="1"/>
      </tp>
      <tp>
        <v>109.36799999999999</v>
        <stp/>
        <stp>##V3_BDPV12</stp>
        <stp>XS0210629522 @CBKG Corp</stp>
        <stp>ask</stp>
        <stp>[AutoPrice 28.xlsm]front!R719C13</stp>
        <tr r="M719" s="1"/>
      </tp>
      <tp>
        <v>110.52800000000001</v>
        <stp/>
        <stp>##V3_BDPV12</stp>
        <stp>FR0011182559 @CBKG Corp</stp>
        <stp>ask</stp>
        <stp>[AutoPrice 28.xlsm]front!R737C13</stp>
        <tr r="M737" s="1"/>
      </tp>
      <tp>
        <v>101.49299999999999</v>
        <stp/>
        <stp>##V3_BDPV12</stp>
        <stp>XS0992632702 @CBKG Corp</stp>
        <stp>ask</stp>
        <stp>[AutoPrice 28.xlsm]front!R586C13</stp>
        <tr r="M586" s="1"/>
      </tp>
      <tp t="s">
        <v>#N/A Real Time</v>
        <stp/>
        <stp>##V3_BDPV12</stp>
        <stp>FR0010804492 @CBKG Corp</stp>
        <stp>ask</stp>
        <stp>[AutoPrice 28.xlsm]front!R228C13</stp>
        <tr r="M228" s="1"/>
      </tp>
      <tp>
        <v>111.432</v>
        <stp/>
        <stp>##V3_BDPV12</stp>
        <stp>FR0011064500 @CBKG Corp</stp>
        <stp>ask</stp>
        <stp>[AutoPrice 28.xlsm]front!R396C13</stp>
        <tr r="M396" s="1"/>
      </tp>
      <tp>
        <v>107.68600000000001</v>
        <stp/>
        <stp>##V3_BDPV12</stp>
        <stp>XS0944435121 @CBKG Corp</stp>
        <stp>ask</stp>
        <stp>[AutoPrice 28.xlsm]front!R565C13</stp>
        <tr r="M565" s="1"/>
      </tp>
      <tp>
        <v>117.07299999999999</v>
        <stp/>
        <stp>##V3_BDPV12</stp>
        <stp>XS0733071632 @CBKG Corp</stp>
        <stp>ask</stp>
        <stp>[AutoPrice 28.xlsm]front!R154C13</stp>
        <tr r="M154" s="1"/>
      </tp>
      <tp>
        <v>104.199</v>
        <stp/>
        <stp>##V3_BDPV12</stp>
        <stp>XS0947658208 @CBKG Corp</stp>
        <stp>ask</stp>
        <stp>[AutoPrice 28.xlsm]front!R402C13</stp>
        <tr r="M402" s="1"/>
      </tp>
      <tp t="s">
        <v>#N/A Real Time</v>
        <stp/>
        <stp>##V3_BDPV12</stp>
        <stp>XS0430779537 @CBKG Corp</stp>
        <stp>ask</stp>
        <stp>[AutoPrice 28.xlsm]front!R685C13</stp>
        <tr r="M685" s="1"/>
      </tp>
      <tp>
        <v>103.742</v>
        <stp/>
        <stp>##V3_BDPV12</stp>
        <stp>XS0810720515 @CBKG Corp</stp>
        <stp>ask</stp>
        <stp>[AutoPrice 28.xlsm]front!R439C13</stp>
        <tr r="M439" s="1"/>
      </tp>
      <tp>
        <v>106.10599999999999</v>
        <stp/>
        <stp>##V3_BDPV12</stp>
        <stp>XS0907301260 @CBKG Corp</stp>
        <stp>ask</stp>
        <stp>[AutoPrice 28.xlsm]front!R751C13</stp>
        <tr r="M751" s="1"/>
      </tp>
      <tp>
        <v>135.858</v>
        <stp/>
        <stp>##V3_BDPV12</stp>
        <stp>XS0821168423 @CBKG Corp</stp>
        <stp>ask</stp>
        <stp>[AutoPrice 28.xlsm]front!R119C13</stp>
        <tr r="M119" s="1"/>
      </tp>
      <tp>
        <v>120.235</v>
        <stp/>
        <stp>##V3_BDPV12</stp>
        <stp>XS0295018070 @CBKG Corp</stp>
        <stp>ask</stp>
        <stp>[AutoPrice 28.xlsm]front!R589C13</stp>
        <tr r="M589" s="1"/>
      </tp>
      <tp t="s">
        <v>07:01:24</v>
        <stp/>
        <stp>##V3_BDPV12</stp>
        <stp>DE000A1HJLN2 @bgn Corp</stp>
        <stp>LAST_UPDATE</stp>
        <stp>[AutoPrice 28.xlsm]front!R769C15</stp>
        <tr r="O769" s="1"/>
      </tp>
      <tp t="s">
        <v>ALVGR</v>
        <stp/>
        <stp>##V3_BDPV12</stp>
        <stp>DE000A1G0RU9 Corp</stp>
        <stp>ticker</stp>
        <stp>[AutoPrice 28.xlsm]front!R53C4</stp>
        <tr r="D53" s="1"/>
      </tp>
      <tp>
        <v>104.227</v>
        <stp/>
        <stp>##V3_BDPV12</stp>
        <stp>XS0790015548 @CBKG Corp</stp>
        <stp>ask</stp>
        <stp>[AutoPrice 28.xlsm]front!R993C13</stp>
        <tr r="M993" s="1"/>
      </tp>
      <tp>
        <v>108.839</v>
        <stp/>
        <stp>##V3_BDPV12</stp>
        <stp>FR0011124544 @CBKG Corp</stp>
        <stp>ask</stp>
        <stp>[AutoPrice 28.xlsm]front!R833C13</stp>
        <tr r="M833" s="1"/>
      </tp>
      <tp>
        <v>103.514</v>
        <stp/>
        <stp>##V3_BDPV12</stp>
        <stp>XS1013954646 @CBKG Corp</stp>
        <stp>ask</stp>
        <stp>[AutoPrice 28.xlsm]front!R179C13</stp>
        <tr r="M179" s="1"/>
      </tp>
      <tp>
        <v>107.605</v>
        <stp/>
        <stp>##V3_BDPV12</stp>
        <stp>XS0433152690 @CBKG Corp</stp>
        <stp>ask</stp>
        <stp>[AutoPrice 28.xlsm]front!R518C13</stp>
        <tr r="M518" s="1"/>
      </tp>
      <tp>
        <v>103.059</v>
        <stp/>
        <stp>##V3_BDPV12</stp>
        <stp>XS0416848363 @CBKG Corp</stp>
        <stp>ask</stp>
        <stp>[AutoPrice 28.xlsm]front!R332C13</stp>
        <tr r="M332" s="1"/>
      </tp>
      <tp>
        <v>104.53400000000001</v>
        <stp/>
        <stp>##V3_BDPV12</stp>
        <stp>XS0177448288 @CBKG Corp</stp>
        <stp>ask</stp>
        <stp>[AutoPrice 28.xlsm]front!R103C13</stp>
        <tr r="M103" s="1"/>
      </tp>
      <tp t="s">
        <v>#N/A Real Time</v>
        <stp/>
        <stp>##V3_BDPV12</stp>
        <stp>FR0011637586 @CBKG Corp</stp>
        <stp>ask</stp>
        <stp>[AutoPrice 28.xlsm]front!R246C13</stp>
        <tr r="M246" s="1"/>
      </tp>
      <tp>
        <v>105.381</v>
        <stp/>
        <stp>##V3_BDPV12</stp>
        <stp>XS0995040051 @CBKG Corp</stp>
        <stp>ask</stp>
        <stp>[AutoPrice 28.xlsm]front!R913C13</stp>
        <tr r="M913" s="1"/>
      </tp>
      <tp t="s">
        <v>#N/A Real Time</v>
        <stp/>
        <stp>##V3_BDPV12</stp>
        <stp>FR0010750489 @CBKG Corp</stp>
        <stp>ask</stp>
        <stp>[AutoPrice 28.xlsm]front!R365C13</stp>
        <tr r="M365" s="1"/>
      </tp>
      <tp t="s">
        <v>07:01:38</v>
        <stp/>
        <stp>##V3_BDPV12</stp>
        <stp>XS0292607701 @cbbt Corp</stp>
        <stp>LAST_UPDATE</stp>
        <stp>[AutoPrice 28.xlsm]front!R722C15</stp>
        <tr r="O722" s="1"/>
      </tp>
      <tp>
        <v>121.346</v>
        <stp/>
        <stp>##V3_BDPV12</stp>
        <stp>XS0166179381 @CBKG Corp</stp>
        <stp>ask</stp>
        <stp>[AutoPrice 28.xlsm]front!R615C13</stp>
        <tr r="M615" s="1"/>
      </tp>
      <tp>
        <v>110.00700000000001</v>
        <stp/>
        <stp>##V3_BDPV12</stp>
        <stp>XS0275164084 @CBKG Corp</stp>
        <stp>ask</stp>
        <stp>[AutoPrice 28.xlsm]front!R631C13</stp>
        <tr r="M631" s="1"/>
      </tp>
      <tp t="s">
        <v>#N/A Real Time</v>
        <stp/>
        <stp>##V3_BDPV12</stp>
        <stp>FR0010817452 @CBKG Corp</stp>
        <stp>ask</stp>
        <stp>[AutoPrice 28.xlsm]front!R230C13</stp>
        <tr r="M230" s="1"/>
      </tp>
      <tp>
        <v>105.35</v>
        <stp/>
        <stp>##V3_BDPV12</stp>
        <stp>XS0850057588 @CBKG Corp</stp>
        <stp>ask</stp>
        <stp>[AutoPrice 28.xlsm]front!R616C13</stp>
        <tr r="M616" s="1"/>
      </tp>
      <tp>
        <v>100.989</v>
        <stp/>
        <stp>##V3_BDPV12</stp>
        <stp>XS1066312395 @CBKG Corp</stp>
        <stp>ask</stp>
        <stp>[AutoPrice 28.xlsm]front!R561C13</stp>
        <tr r="M561" s="1"/>
      </tp>
      <tp>
        <v>111.05800000000001</v>
        <stp/>
        <stp>##V3_BDPV12</stp>
        <stp>FR0010814459 @CBKG Corp</stp>
        <stp>ask</stp>
        <stp>[AutoPrice 28.xlsm]front!R387C13</stp>
        <tr r="M387" s="1"/>
      </tp>
      <tp>
        <v>102.11199999999999</v>
        <stp/>
        <stp>##V3_BDPV12</stp>
        <stp>XS0760245539 @CBKG Corp</stp>
        <stp>ask</stp>
        <stp>[AutoPrice 28.xlsm]front!R868C13</stp>
        <tr r="M868" s="1"/>
      </tp>
      <tp t="s">
        <v>13/02/2023</v>
        <stp/>
        <stp>##V3_BDPV12</stp>
        <stp>DE000TLX2003 Corp</stp>
        <stp>maturity</stp>
        <stp>[AutoPrice 28.xlsm]front!R76C6</stp>
        <tr r="F76" s="1"/>
      </tp>
      <tp t="s">
        <v>#N/A Real Time</v>
        <stp/>
        <stp>##V3_BDPV12</stp>
        <stp>XS0895821055 @CBKG Corp</stp>
        <stp>ask</stp>
        <stp>[AutoPrice 28.xlsm]front!R594C13</stp>
        <tr r="M594" s="1"/>
      </tp>
      <tp>
        <v>104.066</v>
        <stp/>
        <stp>##V3_BDPV12</stp>
        <stp>XS0996455399 @CBKG Corp</stp>
        <stp>ask</stp>
        <stp>[AutoPrice 28.xlsm]front!R579C13</stp>
        <tr r="M579" s="1"/>
      </tp>
      <tp>
        <v>108.349</v>
        <stp/>
        <stp>##V3_BDPV12</stp>
        <stp>XS1004236185 @CBKG Corp</stp>
        <stp>ask</stp>
        <stp>[AutoPrice 28.xlsm]front!R385C13</stp>
        <tr r="M385" s="1"/>
      </tp>
      <tp t="s">
        <v>#N/A Real Time</v>
        <stp/>
        <stp>##V3_BDPV12</stp>
        <stp>XS0161488498 @CBKG Corp</stp>
        <stp>ask</stp>
        <stp>[AutoPrice 28.xlsm]front!R625C13</stp>
        <tr r="M625" s="1"/>
      </tp>
      <tp>
        <v>116.617</v>
        <stp/>
        <stp>##V3_BDPV12</stp>
        <stp>XS0213972614 @CBKG Corp</stp>
        <stp>ask</stp>
        <stp>[AutoPrice 28.xlsm]front!R301C13</stp>
        <tr r="M301" s="1"/>
      </tp>
      <tp>
        <v>115.143</v>
        <stp/>
        <stp>##V3_BDPV12</stp>
        <stp>FR0010815472 @CBKG Corp</stp>
        <stp>ask</stp>
        <stp>[AutoPrice 28.xlsm]front!R567C13</stp>
        <tr r="M567" s="1"/>
      </tp>
      <tp>
        <v>111.358</v>
        <stp/>
        <stp>##V3_BDPV12</stp>
        <stp>XS0764640149 @CBKG Corp</stp>
        <stp>ask</stp>
        <stp>[AutoPrice 28.xlsm]front!R815C13</stp>
        <tr r="M815" s="1"/>
      </tp>
      <tp>
        <v>109.77800000000001</v>
        <stp/>
        <stp>##V3_BDPV12</stp>
        <stp>XS0557897203 @CBKG Corp</stp>
        <stp>ask</stp>
        <stp>[AutoPrice 28.xlsm]front!R258C13</stp>
        <tr r="M258" s="1"/>
      </tp>
      <tp>
        <v>100.611</v>
        <stp/>
        <stp>##V3_BDPV12</stp>
        <stp>FR0010780452 @CBKG Corp</stp>
        <stp>ask</stp>
        <stp>[AutoPrice 28.xlsm]front!R826C13</stp>
        <tr r="M826" s="1"/>
      </tp>
      <tp>
        <v>5.5</v>
        <stp/>
        <stp>##V3_BDPV12</stp>
        <stp>US36962G4J02 Corp</stp>
        <stp>cpn</stp>
        <stp>[AutoPrice 28.xlsm]front!R29C5</stp>
        <tr r="E29" s="1"/>
      </tp>
      <tp t="s">
        <v>13/03/2018</v>
        <stp/>
        <stp>##V3_BDPV12</stp>
        <stp>DE000A1HG1J8 Corp</stp>
        <stp>maturity</stp>
        <stp>[AutoPrice 28.xlsm]front!R51C6</stp>
        <tr r="F51" s="1"/>
      </tp>
    </main>
    <main first="bloomberg.rtd">
      <tp>
        <v>104.934</v>
        <stp/>
        <stp>##V3_BDPV12</stp>
        <stp>DE000A0GMHG2 @CBKG Corp</stp>
        <stp>bid</stp>
        <stp>[AutoPrice 28.xlsm]front!R841C12</stp>
        <tr r="L841" s="1"/>
      </tp>
    </main>
    <main first="bloomberg.rtd">
      <tp t="s">
        <v>AT MATURITY</v>
        <stp/>
        <stp>##V3_BDPV12</stp>
        <stp>DE000A0TT2M2 Corp</stp>
        <stp>mty_typ</stp>
        <stp>[AutoPrice 28.xlsm]front!R611C6</stp>
        <tr r="F611" s="1"/>
      </tp>
      <tp t="s">
        <v>01/03/2019</v>
        <stp/>
        <stp>##V3_BDPV12</stp>
        <stp>DE000A1MA9K8 Corp</stp>
        <stp>maturity</stp>
        <stp>[AutoPrice 28.xlsm]front!R534C6</stp>
        <tr r="F534" s="1"/>
      </tp>
      <tp t="s">
        <v>13/10/2014</v>
        <stp/>
        <stp>##V3_BDPV12</stp>
        <stp>DE000A0DLWN6 Corp</stp>
        <stp>maturity</stp>
        <stp>[AutoPrice 28.xlsm]front!R583C6</stp>
        <tr r="F583" s="1"/>
      </tp>
      <tp>
        <v>5</v>
        <stp/>
        <stp>##V3_BDPV12</stp>
        <stp>XS0856556807 Corp</stp>
        <stp>cpn</stp>
        <stp>[AutoPrice 28.xlsm]front!R123C5</stp>
        <tr r="E123" s="1"/>
      </tp>
      <tp>
        <v>5.8109999999999999</v>
        <stp/>
        <stp>##V3_BDPV12</stp>
        <stp>XS0828012863 Corp</stp>
        <stp>cpn</stp>
        <stp>[AutoPrice 28.xlsm]front!R690C5</stp>
        <tr r="E690" s="1"/>
      </tp>
      <tp>
        <v>4.25</v>
        <stp/>
        <stp>##V3_BDPV12</stp>
        <stp>XS0594299066 Corp</stp>
        <stp>cpn</stp>
        <stp>[AutoPrice 28.xlsm]front!R832C5</stp>
        <tr r="E832" s="1"/>
      </tp>
      <tp t="s">
        <v>07:01:12</v>
        <stp/>
        <stp>##V3_BDPV12</stp>
        <stp>FR0010333385 @bgn Corp</stp>
        <stp>LAST_UPDATE</stp>
        <stp>[AutoPrice 28.xlsm]front!R1113C15</stp>
        <tr r="O1113" s="1"/>
      </tp>
      <tp t="s">
        <v>07:01:26</v>
        <stp/>
        <stp>##V3_BDPV12</stp>
        <stp>XS0494868630 @bgn Corp</stp>
        <stp>LAST_UPDATE</stp>
        <stp>[AutoPrice 28.xlsm]front!R1195C15</stp>
        <tr r="O1195" s="1"/>
      </tp>
      <tp>
        <v>2.125</v>
        <stp/>
        <stp>##V3_BDPV12</stp>
        <stp>XS0829317832 Corp</stp>
        <stp>cpn</stp>
        <stp>[AutoPrice 28.xlsm]front!R156C5</stp>
        <tr r="E156" s="1"/>
      </tp>
      <tp>
        <v>3.5</v>
        <stp/>
        <stp>##V3_BDPV12</stp>
        <stp>XS0993148856 Corp</stp>
        <stp>cpn</stp>
        <stp>[AutoPrice 28.xlsm]front!R682C5</stp>
        <tr r="E682" s="1"/>
      </tp>
      <tp>
        <v>2.625</v>
        <stp/>
        <stp>##V3_BDPV12</stp>
        <stp>XS0809847667 Corp</stp>
        <stp>cpn</stp>
        <stp>[AutoPrice 28.xlsm]front!R928C5</stp>
        <tr r="E928" s="1"/>
      </tp>
      <tp t="s">
        <v>11/04/2016</v>
        <stp/>
        <stp>##V3_BDPV12</stp>
        <stp>USN2557FFA77 Corp</stp>
        <stp>maturity</stp>
        <stp>[AutoPrice 28.xlsm]front!R612C6</stp>
        <tr r="F612" s="1"/>
      </tp>
      <tp t="s">
        <v>FIXED</v>
        <stp/>
        <stp>##V3_BDPV12</stp>
        <stp>DE000A1G85A6 Corp</stp>
        <stp>cpn typ</stp>
        <stp>[AutoPrice 28.xlsm]front!R672C5</stp>
        <tr r="E672" s="1"/>
      </tp>
      <tp>
        <v>7.5</v>
        <stp/>
        <stp>##V3_BDPV12</stp>
        <stp>XS0442190855 Corp</stp>
        <stp>cpn</stp>
        <stp>[AutoPrice 28.xlsm]front!R152C5</stp>
        <tr r="E152" s="1"/>
      </tp>
      <tp>
        <v>3.125</v>
        <stp/>
        <stp>##V3_BDPV12</stp>
        <stp>XS0935786789 Corp</stp>
        <stp>cpn</stp>
        <stp>[AutoPrice 28.xlsm]front!R199C5</stp>
        <tr r="E199" s="1"/>
      </tp>
      <tp t="s">
        <v>FIXED</v>
        <stp/>
        <stp>##V3_BDPV12</stp>
        <stp>USF7806FQF10 Corp</stp>
        <stp>cpn typ</stp>
        <stp>[AutoPrice 28.xlsm]front!R853C5</stp>
        <tr r="E853" s="1"/>
      </tp>
      <tp t="s">
        <v>11/06/2014</v>
        <stp/>
        <stp>##V3_BDPV12</stp>
        <stp>XS0856023493 @bgn Corp</stp>
        <stp>LAST_UPDATE</stp>
        <stp>[AutoPrice 28.xlsm]front!R1167C15</stp>
        <tr r="O1167" s="1"/>
      </tp>
      <tp t="s">
        <v>07:01:10</v>
        <stp/>
        <stp>##V3_BDPV12</stp>
        <stp>XS0943371194 @bgn Corp</stp>
        <stp>LAST_UPDATE</stp>
        <stp>[AutoPrice 28.xlsm]front!R1231C15</stp>
        <tr r="O1231" s="1"/>
      </tp>
      <tp>
        <v>2.375</v>
        <stp/>
        <stp>##V3_BDPV12</stp>
        <stp>XS0926785808 Corp</stp>
        <stp>cpn</stp>
        <stp>[AutoPrice 28.xlsm]front!R441C5</stp>
        <tr r="E441" s="1"/>
      </tp>
      <tp>
        <v>4</v>
        <stp/>
        <stp>##V3_BDPV12</stp>
        <stp>XS0451689565 Corp</stp>
        <stp>cpn</stp>
        <stp>[AutoPrice 28.xlsm]front!R756C5</stp>
        <tr r="E756" s="1"/>
      </tp>
      <tp>
        <v>5.25</v>
        <stp/>
        <stp>##V3_BDPV12</stp>
        <stp>XS0694766279 Corp</stp>
        <stp>cpn</stp>
        <stp>[AutoPrice 28.xlsm]front!R426C5</stp>
        <tr r="E426" s="1"/>
      </tp>
      <tp>
        <v>5.125</v>
        <stp/>
        <stp>##V3_BDPV12</stp>
        <stp>XS0412154378 Corp</stp>
        <stp>cpn</stp>
        <stp>[AutoPrice 28.xlsm]front!R930C5</stp>
        <tr r="E930" s="1"/>
      </tp>
      <tp>
        <v>3.9870000000000001</v>
        <stp/>
        <stp>##V3_BDPV12</stp>
        <stp>XS0874864860 Corp</stp>
        <stp>cpn</stp>
        <stp>[AutoPrice 28.xlsm]front!R698C5</stp>
        <tr r="E698" s="1"/>
      </tp>
      <tp t="s">
        <v>AT MATURITY</v>
        <stp/>
        <stp>##V3_BDPV12</stp>
        <stp>USN2557FFA77 Corp</stp>
        <stp>mty_typ</stp>
        <stp>[AutoPrice 28.xlsm]front!R612C6</stp>
        <tr r="F612" s="1"/>
      </tp>
      <tp>
        <v>6.25</v>
        <stp/>
        <stp>##V3_BDPV12</stp>
        <stp>XS0408285913 Corp</stp>
        <stp>cpn</stp>
        <stp>[AutoPrice 28.xlsm]front!R745C5</stp>
        <tr r="E745" s="1"/>
      </tp>
      <tp>
        <v>6.625</v>
        <stp/>
        <stp>##V3_BDPV12</stp>
        <stp>XS0802738434 Corp</stp>
        <stp>cpn</stp>
        <stp>[AutoPrice 28.xlsm]front!R142C5</stp>
        <tr r="E142" s="1"/>
      </tp>
      <tp>
        <v>8.5</v>
        <stp/>
        <stp>##V3_BDPV12</stp>
        <stp>XS0458685913 Corp</stp>
        <stp>cpn</stp>
        <stp>[AutoPrice 28.xlsm]front!R971C5</stp>
        <tr r="E971" s="1"/>
      </tp>
      <tp>
        <v>2.875</v>
        <stp/>
        <stp>##V3_BDPV12</stp>
        <stp>XS0995040051 Corp</stp>
        <stp>cpn</stp>
        <stp>[AutoPrice 28.xlsm]front!R913C5</stp>
        <tr r="E913" s="1"/>
      </tp>
      <tp>
        <v>2.375</v>
        <stp/>
        <stp>##V3_BDPV12</stp>
        <stp>XS0881362502 Corp</stp>
        <stp>cpn</stp>
        <stp>[AutoPrice 28.xlsm]front!R875C5</stp>
        <tr r="E875" s="1"/>
      </tp>
      <tp>
        <v>4.25</v>
        <stp/>
        <stp>##V3_BDPV12</stp>
        <stp>XS0897406814 Corp</stp>
        <stp>cpn</stp>
        <stp>[AutoPrice 28.xlsm]front!R153C5</stp>
        <tr r="E153" s="1"/>
      </tp>
      <tp>
        <v>104.271</v>
        <stp/>
        <stp>##V3_BDPV12</stp>
        <stp>DE000A1TNK86 @bgn Corp</stp>
        <stp>LAST_PRICE</stp>
        <stp>[AutoPrice 28.xlsm]front!R792C16</stp>
        <tr r="P792" s="1"/>
      </tp>
      <tp t="s">
        <v>07:01:25</v>
        <stp/>
        <stp>##V3_BDPV12</stp>
        <stp>XS0587411595 @bgn Corp</stp>
        <stp>LAST_UPDATE</stp>
        <stp>[AutoPrice 28.xlsm]front!R1171C15</stp>
        <tr r="O1171" s="1"/>
      </tp>
      <tp>
        <v>8.375</v>
        <stp/>
        <stp>##V3_BDPV12</stp>
        <stp>XS0413494500 Corp</stp>
        <stp>cpn</stp>
        <stp>[AutoPrice 28.xlsm]front!R502C5</stp>
        <tr r="E502" s="1"/>
      </tp>
      <tp>
        <v>2.25</v>
        <stp/>
        <stp>##V3_BDPV12</stp>
        <stp>XS0945158821 Corp</stp>
        <stp>cpn</stp>
        <stp>[AutoPrice 28.xlsm]front!R535C5</stp>
        <tr r="E535" s="1"/>
      </tp>
      <tp t="s">
        <v>15/04/2016</v>
        <stp/>
        <stp>##V3_BDPV12</stp>
        <stp>USG0446NAF18 Corp</stp>
        <stp>maturity</stp>
        <stp>[AutoPrice 28.xlsm]front!R907C6</stp>
        <tr r="F907" s="1"/>
      </tp>
      <tp t="s">
        <v>07:01:20</v>
        <stp/>
        <stp>##V3_BDPV12</stp>
        <stp>XS0695403765 @bgn Corp</stp>
        <stp>LAST_UPDATE</stp>
        <stp>[AutoPrice 28.xlsm]front!R1143C15</stp>
        <tr r="O1143" s="1"/>
      </tp>
      <tp t="s">
        <v>07:01:20</v>
        <stp/>
        <stp>##V3_BDPV12</stp>
        <stp>XS0331141332 @bgn Corp</stp>
        <stp>LAST_UPDATE</stp>
        <stp>[AutoPrice 28.xlsm]front!R1156C15</stp>
        <tr r="O1156" s="1"/>
      </tp>
      <tp>
        <v>4.625</v>
        <stp/>
        <stp>##V3_BDPV12</stp>
        <stp>XS0275939683 Corp</stp>
        <stp>cpn</stp>
        <stp>[AutoPrice 28.xlsm]front!R167C5</stp>
        <tr r="E167" s="1"/>
      </tp>
      <tp>
        <v>3.25</v>
        <stp/>
        <stp>##V3_BDPV12</stp>
        <stp>XS0485615867 Corp</stp>
        <stp>cpn</stp>
        <stp>[AutoPrice 28.xlsm]front!R336C5</stp>
        <tr r="E336" s="1"/>
      </tp>
      <tp>
        <v>1.9880909948852832</v>
        <stp/>
        <stp>##V3_BDPV12</stp>
        <stp>XS0949696628 @bval  Corp</stp>
        <stp>risk_mid</stp>
        <stp>[AutoPrice 28.xlsm]front!R763C36</stp>
        <tr r="AJ763" s="1"/>
      </tp>
      <tp t="s">
        <v>07:01:24</v>
        <stp/>
        <stp>##V3_BDPV12</stp>
        <stp>XS0433001137 @bgn Corp</stp>
        <stp>LAST_UPDATE</stp>
        <stp>[AutoPrice 28.xlsm]front!R1107C15</stp>
        <tr r="O1107" s="1"/>
      </tp>
      <tp t="s">
        <v>07:01:17</v>
        <stp/>
        <stp>##V3_BDPV12</stp>
        <stp>XS0400006234 @bgn Corp</stp>
        <stp>LAST_UPDATE</stp>
        <stp>[AutoPrice 28.xlsm]front!R1188C15</stp>
        <tr r="O1188" s="1"/>
      </tp>
      <tp>
        <v>8.5</v>
        <stp/>
        <stp>##V3_BDPV12</stp>
        <stp>XS0577452823 Corp</stp>
        <stp>cpn</stp>
        <stp>[AutoPrice 28.xlsm]front!R190C5</stp>
        <tr r="E190" s="1"/>
      </tp>
      <tp>
        <v>5.125</v>
        <stp/>
        <stp>##V3_BDPV12</stp>
        <stp>XS0166667344 Corp</stp>
        <stp>cpn</stp>
        <stp>[AutoPrice 28.xlsm]front!R744C5</stp>
        <tr r="E744" s="1"/>
      </tp>
      <tp t="s">
        <v>AT MATURITY</v>
        <stp/>
        <stp>##V3_BDPV12</stp>
        <stp>USG0446NAG90 Corp</stp>
        <stp>mty_typ</stp>
        <stp>[AutoPrice 28.xlsm]front!R914C6</stp>
        <tr r="F914" s="1"/>
      </tp>
      <tp t="s">
        <v>AT MATURITY</v>
        <stp/>
        <stp>##V3_BDPV12</stp>
        <stp>USF0819HE376 Corp</stp>
        <stp>mty_typ</stp>
        <stp>[AutoPrice 28.xlsm]front!R834C6</stp>
        <tr r="F834" s="1"/>
      </tp>
      <tp t="s">
        <v>07:01:27</v>
        <stp/>
        <stp>##V3_BDPV12</stp>
        <stp>XS0683564156 @bgn Corp</stp>
        <stp>LAST_UPDATE</stp>
        <stp>[AutoPrice 28.xlsm]front!R1116C15</stp>
        <tr r="O1116" s="1"/>
      </tp>
      <tp t="s">
        <v>07:01:08</v>
        <stp/>
        <stp>##V3_BDPV12</stp>
        <stp>XS0542298012 @bgn Corp</stp>
        <stp>LAST_UPDATE</stp>
        <stp>[AutoPrice 28.xlsm]front!R1252C15</stp>
        <tr r="O1252" s="1"/>
      </tp>
      <tp>
        <v>1.75</v>
        <stp/>
        <stp>##V3_BDPV12</stp>
        <stp>XS0906815088 Corp</stp>
        <stp>cpn</stp>
        <stp>[AutoPrice 28.xlsm]front!R556C5</stp>
        <tr r="E556" s="1"/>
      </tp>
      <tp>
        <v>6.375</v>
        <stp/>
        <stp>##V3_BDPV12</stp>
        <stp>XS0147306301 Corp</stp>
        <stp>cpn</stp>
        <stp>[AutoPrice 28.xlsm]front!R125C5</stp>
        <tr r="E125" s="1"/>
      </tp>
      <tp>
        <v>1.625</v>
        <stp/>
        <stp>##V3_BDPV12</stp>
        <stp>XS1015212811 Corp</stp>
        <stp>cpn</stp>
        <stp>[AutoPrice 28.xlsm]front!R774C5</stp>
        <tr r="E774" s="1"/>
      </tp>
      <tp>
        <v>2.125</v>
        <stp/>
        <stp>##V3_BDPV12</stp>
        <stp>XS0969795680 Corp</stp>
        <stp>cpn</stp>
        <stp>[AutoPrice 28.xlsm]front!R539C5</stp>
        <tr r="E539" s="1"/>
      </tp>
      <tp>
        <v>2.125</v>
        <stp/>
        <stp>##V3_BDPV12</stp>
        <stp>XS0994990280 Corp</stp>
        <stp>cpn</stp>
        <stp>[AutoPrice 28.xlsm]front!R347C5</stp>
        <tr r="E347" s="1"/>
      </tp>
      <tp>
        <v>4.75</v>
        <stp/>
        <stp>##V3_BDPV12</stp>
        <stp>XS0336018832 Corp</stp>
        <stp>cpn</stp>
        <stp>[AutoPrice 28.xlsm]front!R195C5</stp>
        <tr r="E195" s="1"/>
      </tp>
      <tp>
        <v>5.25</v>
        <stp/>
        <stp>##V3_BDPV12</stp>
        <stp>XS0486101024 Corp</stp>
        <stp>cpn</stp>
        <stp>[AutoPrice 28.xlsm]front!R715C5</stp>
        <tr r="E715" s="1"/>
      </tp>
      <tp>
        <v>2.5</v>
        <stp/>
        <stp>##V3_BDPV12</stp>
        <stp>XS1071713470 Corp</stp>
        <stp>cpn</stp>
        <stp>[AutoPrice 28.xlsm]front!R437C5</stp>
        <tr r="E437" s="1"/>
      </tp>
      <tp>
        <v>1.875</v>
        <stp/>
        <stp>##V3_BDPV12</stp>
        <stp>XS0878010718 Corp</stp>
        <stp>cpn</stp>
        <stp>[AutoPrice 28.xlsm]front!R317C5</stp>
        <tr r="E317" s="1"/>
      </tp>
      <tp>
        <v>2.75</v>
        <stp/>
        <stp>##V3_BDPV12</stp>
        <stp>XS0751937185 Corp</stp>
        <stp>cpn</stp>
        <stp>[AutoPrice 28.xlsm]front!R577C5</stp>
        <tr r="E577" s="1"/>
      </tp>
      <tp>
        <v>4.71</v>
        <stp/>
        <stp>##V3_BDPV12</stp>
        <stp>XS0842214818 Corp</stp>
        <stp>cpn</stp>
        <stp>[AutoPrice 28.xlsm]front!R695C5</stp>
        <tr r="E695" s="1"/>
      </tp>
      <tp>
        <v>5.75</v>
        <stp/>
        <stp>##V3_BDPV12</stp>
        <stp>XS0162513211 Corp</stp>
        <stp>cpn</stp>
        <stp>[AutoPrice 28.xlsm]front!R322C5</stp>
        <tr r="E322" s="1"/>
      </tp>
      <tp>
        <v>3.375</v>
        <stp/>
        <stp>##V3_BDPV12</stp>
        <stp>XS1040508241 Corp</stp>
        <stp>cpn</stp>
        <stp>[AutoPrice 28.xlsm]front!R506C5</stp>
        <tr r="E506" s="1"/>
      </tp>
      <tp>
        <v>5.875</v>
        <stp/>
        <stp>##V3_BDPV12</stp>
        <stp>XS0162869076 Corp</stp>
        <stp>cpn</stp>
        <stp>[AutoPrice 28.xlsm]front!R699C5</stp>
        <tr r="E699" s="1"/>
      </tp>
      <tp>
        <v>4.875</v>
        <stp/>
        <stp>##V3_BDPV12</stp>
        <stp>FR0010808071 Corp</stp>
        <stp>cpn</stp>
        <stp>[AutoPrice 28.xlsm]front!R639C5</stp>
        <tr r="E639" s="1"/>
      </tp>
      <tp>
        <v>4</v>
        <stp/>
        <stp>##V3_BDPV12</stp>
        <stp>FR0011033232 Corp</stp>
        <stp>cpn</stp>
        <stp>[AutoPrice 28.xlsm]front!R525C5</stp>
        <tr r="E525" s="1"/>
      </tp>
      <tp>
        <v>5.5</v>
        <stp/>
        <stp>##V3_BDPV12</stp>
        <stp>AT0000A12GN0 Corp</stp>
        <stp>cpn</stp>
        <stp>[AutoPrice 28.xlsm]front!R149C5</stp>
        <tr r="E149" s="1"/>
      </tp>
      <tp>
        <v>4.125</v>
        <stp/>
        <stp>##V3_BDPV12</stp>
        <stp>FR0010913780 Corp</stp>
        <stp>cpn</stp>
        <stp>[AutoPrice 28.xlsm]front!R327C5</stp>
        <tr r="E327" s="1"/>
      </tp>
      <tp t="s">
        <v>07:01:21</v>
        <stp/>
        <stp>##V3_BDPV12</stp>
        <stp>XS0271758301 @bgn Corp</stp>
        <stp>LAST_UPDATE</stp>
        <stp>[AutoPrice 28.xlsm]front!R1037C15</stp>
        <tr r="O1037" s="1"/>
      </tp>
      <tp t="s">
        <v>07:01:27</v>
        <stp/>
        <stp>##V3_BDPV12</stp>
        <stp>XS0875343757 @bgn Corp</stp>
        <stp>LAST_UPDATE</stp>
        <stp>[AutoPrice 28.xlsm]front!R1182C15</stp>
        <tr r="O1182" s="1"/>
      </tp>
      <tp>
        <v>2.875</v>
        <stp/>
        <stp>##V3_BDPV12</stp>
        <stp>XS0642351505 Corp</stp>
        <stp>cpn</stp>
        <stp>[AutoPrice 28.xlsm]front!R455C5</stp>
        <tr r="E455" s="1"/>
      </tp>
      <tp>
        <v>5.2519999999999998</v>
        <stp/>
        <stp>##V3_BDPV12</stp>
        <stp>XS0253627136 Corp</stp>
        <stp>cpn</stp>
        <stp>[AutoPrice 28.xlsm]front!R143C5</stp>
        <tr r="E143" s="1"/>
      </tp>
      <tp>
        <v>4.5</v>
        <stp/>
        <stp>##V3_BDPV12</stp>
        <stp>XS0221705204 Corp</stp>
        <stp>cpn</stp>
        <stp>[AutoPrice 28.xlsm]front!R151C5</stp>
        <tr r="E151" s="1"/>
      </tp>
      <tp>
        <v>6.625</v>
        <stp/>
        <stp>##V3_BDPV12</stp>
        <stp>XS0362329517 Corp</stp>
        <stp>cpn</stp>
        <stp>[AutoPrice 28.xlsm]front!R754C5</stp>
        <tr r="E754" s="1"/>
      </tp>
      <tp>
        <v>1.875</v>
        <stp/>
        <stp>##V3_BDPV12</stp>
        <stp>XS0804777679 Corp</stp>
        <stp>cpn</stp>
        <stp>[AutoPrice 28.xlsm]front!R886C5</stp>
        <tr r="E886" s="1"/>
      </tp>
      <tp>
        <v>6.875</v>
        <stp/>
        <stp>##V3_BDPV12</stp>
        <stp>FR0011124544 Corp</stp>
        <stp>cpn</stp>
        <stp>[AutoPrice 28.xlsm]front!R833C5</stp>
        <tr r="E833" s="1"/>
      </tp>
      <tp>
        <v>3.625</v>
        <stp/>
        <stp>##V3_BDPV12</stp>
        <stp>FR0011064500 Corp</stp>
        <stp>cpn</stp>
        <stp>[AutoPrice 28.xlsm]front!R396C5</stp>
        <tr r="E396" s="1"/>
      </tp>
      <tp t="s">
        <v>07:01:22</v>
        <stp/>
        <stp>##V3_BDPV12</stp>
        <stp>XS0545097742 @bgn Corp</stp>
        <stp>LAST_UPDATE</stp>
        <stp>[AutoPrice 28.xlsm]front!R1200C15</stp>
        <tr r="O1200" s="1"/>
      </tp>
      <tp>
        <v>2.125</v>
        <stp/>
        <stp>##V3_BDPV12</stp>
        <stp>XS0731679907 Corp</stp>
        <stp>cpn</stp>
        <stp>[AutoPrice 28.xlsm]front!R880C5</stp>
        <tr r="E880" s="1"/>
      </tp>
      <tp>
        <v>52.938526070798567</v>
        <stp/>
        <stp>##V3_BDPV12</stp>
        <stp>XS0863127279 @cbbt  Corp</stp>
        <stp>asset_swap_spd_mid</stp>
        <stp>[AutoPrice 28.xlsm]front!R1008C40</stp>
        <tr r="AN1008" s="1"/>
      </tp>
      <tp>
        <v>4</v>
        <stp/>
        <stp>##V3_BDPV12</stp>
        <stp>XS0719962986 Corp</stp>
        <stp>cpn</stp>
        <stp>[AutoPrice 28.xlsm]front!R927C5</stp>
        <tr r="E927" s="1"/>
      </tp>
      <tp>
        <v>102.97</v>
        <stp/>
        <stp>##V3_BDPV12</stp>
        <stp>DE000A1UDWM7 @bgn Corp</stp>
        <stp>LAST_PRICE</stp>
        <stp>[AutoPrice 28.xlsm]front!R677C16</stp>
        <tr r="P677" s="1"/>
      </tp>
      <tp t="s">
        <v>07:01:20</v>
        <stp/>
        <stp>##V3_BDPV12</stp>
        <stp>XS0254720633 @bgn Corp</stp>
        <stp>LAST_UPDATE</stp>
        <stp>[AutoPrice 28.xlsm]front!R1106C15</stp>
        <tr r="O1106" s="1"/>
      </tp>
      <tp t="s">
        <v>07:01:24</v>
        <stp/>
        <stp>##V3_BDPV12</stp>
        <stp>XS0986610425 @bgn Corp</stp>
        <stp>LAST_UPDATE</stp>
        <stp>[AutoPrice 28.xlsm]front!R1128C15</stp>
        <tr r="O1128" s="1"/>
      </tp>
      <tp t="s">
        <v>07:00:39</v>
        <stp/>
        <stp>##V3_BDPV12</stp>
        <stp>XS0997535520 @bgn Corp</stp>
        <stp>LAST_UPDATE</stp>
        <stp>[AutoPrice 28.xlsm]front!R1227C15</stp>
        <tr r="O1227" s="1"/>
      </tp>
      <tp>
        <v>7.75</v>
        <stp/>
        <stp>##V3_BDPV12</stp>
        <stp>XS0161100515 Corp</stp>
        <stp>cpn</stp>
        <stp>[AutoPrice 28.xlsm]front!R716C5</stp>
        <tr r="E716" s="1"/>
      </tp>
      <tp>
        <v>4.25</v>
        <stp/>
        <stp>##V3_BDPV12</stp>
        <stp>XS0592627003 Corp</stp>
        <stp>cpn</stp>
        <stp>[AutoPrice 28.xlsm]front!R730C5</stp>
        <tr r="E730" s="1"/>
      </tp>
      <tp t="s">
        <v>07:01:27</v>
        <stp/>
        <stp>##V3_BDPV12</stp>
        <stp>XS0990109240 @bgn Corp</stp>
        <stp>LAST_UPDATE</stp>
        <stp>[AutoPrice 28.xlsm]front!R1198C15</stp>
        <tr r="O1198" s="1"/>
      </tp>
      <tp>
        <v>7.25</v>
        <stp/>
        <stp>##V3_BDPV12</stp>
        <stp>XS0419378236 Corp</stp>
        <stp>cpn</stp>
        <stp>[AutoPrice 28.xlsm]front!R926C5</stp>
        <tr r="E926" s="1"/>
      </tp>
      <tp>
        <v>6.375</v>
        <stp/>
        <stp>##V3_BDPV12</stp>
        <stp>XS0421249235 Corp</stp>
        <stp>cpn</stp>
        <stp>[AutoPrice 28.xlsm]front!R937C5</stp>
        <tr r="E937" s="1"/>
      </tp>
      <tp>
        <v>4.25</v>
        <stp/>
        <stp>##V3_BDPV12</stp>
        <stp>XS0271757832 Corp</stp>
        <stp>cpn</stp>
        <stp>[AutoPrice 28.xlsm]front!R262C5</stp>
        <tr r="E262" s="1"/>
      </tp>
      <tp>
        <v>1.875</v>
        <stp/>
        <stp>##V3_BDPV12</stp>
        <stp>XS1051076922 Corp</stp>
        <stp>cpn</stp>
        <stp>[AutoPrice 28.xlsm]front!R665C5</stp>
        <tr r="E665" s="1"/>
      </tp>
      <tp>
        <v>2.625</v>
        <stp/>
        <stp>##V3_BDPV12</stp>
        <stp>XS1014610254 Corp</stp>
        <stp>cpn</stp>
        <stp>[AutoPrice 28.xlsm]front!R904C5</stp>
        <tr r="E904" s="1"/>
      </tp>
      <tp>
        <v>2.375</v>
        <stp/>
        <stp>##V3_BDPV12</stp>
        <stp>DE000A1HDA43 Corp</stp>
        <stp>cpn</stp>
        <stp>[AutoPrice 28.xlsm]front!R760C5</stp>
        <tr r="E760" s="1"/>
      </tp>
      <tp>
        <v>102.973</v>
        <stp/>
        <stp>##V3_BDPV12</stp>
        <stp>DE000A1R0XG3 @bgn Corp</stp>
        <stp>LAST_PRICE</stp>
        <stp>[AutoPrice 28.xlsm]front!R935C16</stp>
        <tr r="P935" s="1"/>
      </tp>
      <tp>
        <v>101.075</v>
        <stp/>
        <stp>##V3_BDPV12</stp>
        <stp>DE000A1R0683 @bgn Corp</stp>
        <stp>LAST_PRICE</stp>
        <stp>[AutoPrice 28.xlsm]front!R784C16</stp>
        <tr r="P784" s="1"/>
      </tp>
      <tp>
        <v>104.345</v>
        <stp/>
        <stp>##V3_BDPV12</stp>
        <stp>DE000A1R0U23 @bgn Corp</stp>
        <stp>LAST_PRICE</stp>
        <stp>[AutoPrice 28.xlsm]front!R663C16</stp>
        <tr r="P663" s="1"/>
      </tp>
      <tp t="s">
        <v>22/02/2017</v>
        <stp/>
        <stp>##V3_BDPV12</stp>
        <stp>DE000A1C92S3 Corp</stp>
        <stp>maturity</stp>
        <stp>[AutoPrice 28.xlsm]front!R532C6</stp>
        <tr r="F532" s="1"/>
      </tp>
      <tp>
        <v>106.96899999999999</v>
        <stp/>
        <stp>##V3_BDPV12</stp>
        <stp>FR0011124601 @CBKG Corp</stp>
        <stp>ask</stp>
        <stp>[AutoPrice 28.xlsm]front!R444C13</stp>
        <tr r="M444" s="1"/>
      </tp>
      <tp>
        <v>102.495</v>
        <stp/>
        <stp>##V3_BDPV12</stp>
        <stp>XS0906815088 @CBKG Corp</stp>
        <stp>ask</stp>
        <stp>[AutoPrice 28.xlsm]front!R556C13</stp>
        <tr r="M556" s="1"/>
      </tp>
      <tp>
        <v>103.17</v>
        <stp/>
        <stp>##V3_BDPV12</stp>
        <stp>XS1023268573 @CBKG Corp</stp>
        <stp>ask</stp>
        <stp>[AutoPrice 28.xlsm]front!R164C13</stp>
        <tr r="M164" s="1"/>
      </tp>
      <tp>
        <v>103.922</v>
        <stp/>
        <stp>##V3_BDPV12</stp>
        <stp>XS0823954580 @CBKG Corp</stp>
        <stp>ask</stp>
        <stp>[AutoPrice 28.xlsm]front!R431C13</stp>
        <tr r="M431" s="1"/>
      </tp>
      <tp>
        <v>127.752</v>
        <stp/>
        <stp>##V3_BDPV12</stp>
        <stp>XS0802738434 @CBKG Corp</stp>
        <stp>ask</stp>
        <stp>[AutoPrice 28.xlsm]front!R142C13</stp>
        <tr r="M142" s="1"/>
      </tp>
      <tp>
        <v>103.21299999999999</v>
        <stp/>
        <stp>##V3_BDPV12</stp>
        <stp>XS0911405784 @CBKG Corp</stp>
        <stp>ask</stp>
        <stp>[AutoPrice 28.xlsm]front!R952C13</stp>
        <tr r="M952" s="1"/>
      </tp>
      <tp t="s">
        <v>07:01:39</v>
        <stp/>
        <stp>##V3_BDPV12</stp>
        <stp>XS0834386228 @cbbt Corp</stp>
        <stp>LAST_UPDATE</stp>
        <stp>[AutoPrice 28.xlsm]front!R939C15</stp>
        <tr r="O939" s="1"/>
      </tp>
      <tp>
        <v>118.839</v>
        <stp/>
        <stp>##V3_BDPV12</stp>
        <stp>XS0410303647 @CBKG Corp</stp>
        <stp>ask</stp>
        <stp>[AutoPrice 28.xlsm]front!R344C13</stp>
        <tr r="M344" s="1"/>
      </tp>
      <tp>
        <v>120.081</v>
        <stp/>
        <stp>##V3_BDPV12</stp>
        <stp>XS0311212723 @CBKG Corp</stp>
        <stp>ask</stp>
        <stp>[AutoPrice 28.xlsm]front!R461C13</stp>
        <tr r="M461" s="1"/>
      </tp>
      <tp>
        <v>103.36</v>
        <stp/>
        <stp>##V3_BDPV12</stp>
        <stp>XS1057783174 @CBKG Corp</stp>
        <stp>ask</stp>
        <stp>[AutoPrice 28.xlsm]front!R581C13</stp>
        <tr r="M581" s="1"/>
      </tp>
      <tp>
        <v>105.419</v>
        <stp/>
        <stp>##V3_BDPV12</stp>
        <stp>XS0873432511 @CBKG Corp</stp>
        <stp>ask</stp>
        <stp>[AutoPrice 28.xlsm]front!R180C13</stp>
        <tr r="M180" s="1"/>
      </tp>
      <tp>
        <v>111.736</v>
        <stp/>
        <stp>##V3_BDPV12</stp>
        <stp>XS0486101024 @CBKG Corp</stp>
        <stp>ask</stp>
        <stp>[AutoPrice 28.xlsm]front!R715C13</stp>
        <tr r="M715" s="1"/>
      </tp>
      <tp>
        <v>100.703</v>
        <stp/>
        <stp>##V3_BDPV12</stp>
        <stp>XS1050916649 @CBKG Corp</stp>
        <stp>ask</stp>
        <stp>[AutoPrice 28.xlsm]front!R894C13</stp>
        <tr r="M894" s="1"/>
      </tp>
      <tp>
        <v>103.245</v>
        <stp/>
        <stp>##V3_BDPV12</stp>
        <stp>XS0984751254 @CBKG Corp</stp>
        <stp>ask</stp>
        <stp>[AutoPrice 28.xlsm]front!R668C13</stp>
        <tr r="M668" s="1"/>
      </tp>
      <tp>
        <v>109.4</v>
        <stp/>
        <stp>##V3_BDPV12</stp>
        <stp>XS0456567055 @CBKG Corp</stp>
        <stp>ask</stp>
        <stp>[AutoPrice 28.xlsm]front!R490C13</stp>
        <tr r="M490" s="1"/>
      </tp>
      <tp>
        <v>106.595</v>
        <stp/>
        <stp>##V3_BDPV12</stp>
        <stp>FR0011318658 @CBKG Corp</stp>
        <stp>ask</stp>
        <stp>[AutoPrice 28.xlsm]front!R249C13</stp>
        <tr r="M249" s="1"/>
      </tp>
      <tp>
        <v>118.18300000000001</v>
        <stp/>
        <stp>##V3_BDPV12</stp>
        <stp>XS0694766279 @CBKG Corp</stp>
        <stp>ask</stp>
        <stp>[AutoPrice 28.xlsm]front!R426C13</stp>
        <tr r="M426" s="1"/>
      </tp>
      <tp>
        <v>112.133</v>
        <stp/>
        <stp>##V3_BDPV12</stp>
        <stp>XS0413806596 @CBKG Corp</stp>
        <stp>ask</stp>
        <stp>[AutoPrice 28.xlsm]front!R674C13</stp>
        <tr r="M674" s="1"/>
      </tp>
      <tp>
        <v>108.502</v>
        <stp/>
        <stp>##V3_BDPV12</stp>
        <stp>XS0417208161 @CBKG Corp</stp>
        <stp>ask</stp>
        <stp>[AutoPrice 28.xlsm]front!R354C13</stp>
        <tr r="M354" s="1"/>
      </tp>
      <tp>
        <v>100.858</v>
        <stp/>
        <stp>##V3_BDPV12</stp>
        <stp>XS0910916666 @CBKG Corp</stp>
        <stp>ask</stp>
        <stp>[AutoPrice 28.xlsm]front!R835C13</stp>
        <tr r="M835" s="1"/>
      </tp>
      <tp>
        <v>115.47499999999999</v>
        <stp/>
        <stp>##V3_BDPV12</stp>
        <stp>FR0011182641 @CBKG Corp</stp>
        <stp>ask</stp>
        <stp>[AutoPrice 28.xlsm]front!R247C13</stp>
        <tr r="M247" s="1"/>
      </tp>
      <tp t="s">
        <v>#N/A Real Time</v>
        <stp/>
        <stp>##V3_BDPV12</stp>
        <stp>XS0484213268 @CBKG Corp</stp>
        <stp>ask</stp>
        <stp>[AutoPrice 28.xlsm]front!R340C13</stp>
        <tr r="M340" s="1"/>
      </tp>
      <tp>
        <v>101.99299999999999</v>
        <stp/>
        <stp>##V3_BDPV12</stp>
        <stp>XS1033658565 @CBKG Corp</stp>
        <stp>ask</stp>
        <stp>[AutoPrice 28.xlsm]front!R729C13</stp>
        <tr r="M729" s="1"/>
      </tp>
      <tp>
        <v>104.679</v>
        <stp/>
        <stp>##V3_BDPV12</stp>
        <stp>FR0011121631 @CBKG Corp</stp>
        <stp>ask</stp>
        <stp>[AutoPrice 28.xlsm]front!R413C13</stp>
        <tr r="M413" s="1"/>
      </tp>
      <tp>
        <v>104.196</v>
        <stp/>
        <stp>##V3_BDPV12</stp>
        <stp>DE000A1TNK86 @CBKG Corp</stp>
        <stp>bid</stp>
        <stp>[AutoPrice 28.xlsm]front!R792C12</stp>
        <tr r="L792" s="1"/>
      </tp>
      <tp>
        <v>112.828</v>
        <stp/>
        <stp>##V3_BDPV12</stp>
        <stp>XS0413494500 @CBKG Corp</stp>
        <stp>ask</stp>
        <stp>[AutoPrice 28.xlsm]front!R502C13</stp>
        <tr r="M502" s="1"/>
      </tp>
      <tp>
        <v>117.465</v>
        <stp/>
        <stp>##V3_BDPV12</stp>
        <stp>XS0434974217 @CBKG Corp</stp>
        <stp>ask</stp>
        <stp>[AutoPrice 28.xlsm]front!R982C13</stp>
        <tr r="M982" s="1"/>
      </tp>
      <tp t="s">
        <v>07:01:31</v>
        <stp/>
        <stp>##V3_BDPV12</stp>
        <stp>XS1046851025 @cbbt Corp</stp>
        <stp>LAST_UPDATE</stp>
        <stp>[AutoPrice 28.xlsm]front!R780C15</stp>
        <tr r="O780" s="1"/>
      </tp>
      <tp t="s">
        <v>#N/A Real Time</v>
        <stp/>
        <stp>##V3_BDPV12</stp>
        <stp>XS0593606550 @CBKG Corp</stp>
        <stp>ask</stp>
        <stp>[AutoPrice 28.xlsm]front!R337C13</stp>
        <tr r="M337" s="1"/>
      </tp>
      <tp>
        <v>102.855</v>
        <stp/>
        <stp>##V3_BDPV12</stp>
        <stp>XS0942756445 @CBKG Corp</stp>
        <stp>ask</stp>
        <stp>[AutoPrice 28.xlsm]front!R390C13</stp>
        <tr r="M390" s="1"/>
      </tp>
      <tp>
        <v>106.20699999999999</v>
        <stp/>
        <stp>##V3_BDPV12</stp>
        <stp>XS0843328526 @CBKG Corp</stp>
        <stp>ask</stp>
        <stp>[AutoPrice 28.xlsm]front!R168C13</stp>
        <tr r="M168" s="1"/>
      </tp>
      <tp>
        <v>105.327</v>
        <stp/>
        <stp>##V3_BDPV12</stp>
        <stp>FR0011536614 @CBKG Corp</stp>
        <stp>ask</stp>
        <stp>[AutoPrice 28.xlsm]front!R739C13</stp>
        <tr r="M739" s="1"/>
      </tp>
      <tp>
        <v>104.741</v>
        <stp/>
        <stp>##V3_BDPV12</stp>
        <stp>FR0010612713 @CBKG Corp</stp>
        <stp>ask</stp>
        <stp>[AutoPrice 28.xlsm]front!R412C13</stp>
        <tr r="M412" s="1"/>
      </tp>
      <tp>
        <v>103.79</v>
        <stp/>
        <stp>##V3_BDPV12</stp>
        <stp>XS0903433513 @CBKG Corp</stp>
        <stp>ask</stp>
        <stp>[AutoPrice 28.xlsm]front!R680C13</stp>
        <tr r="M680" s="1"/>
      </tp>
      <tp t="s">
        <v>#N/A Real Time</v>
        <stp/>
        <stp>##V3_BDPV12</stp>
        <stp>XS0944451243 @CBKG Corp</stp>
        <stp>ask</stp>
        <stp>[AutoPrice 28.xlsm]front!R331C13</stp>
        <tr r="M331" s="1"/>
      </tp>
      <tp t="s">
        <v>#N/A Real Time</v>
        <stp/>
        <stp>##V3_BDPV12</stp>
        <stp>XS0600056641 @CBKG Corp</stp>
        <stp>ask</stp>
        <stp>[AutoPrice 28.xlsm]front!R670C13</stp>
        <tr r="M670" s="1"/>
      </tp>
      <tp t="s">
        <v>#N/A Real Time</v>
        <stp/>
        <stp>##V3_BDPV12</stp>
        <stp>XS0994990280 @CBKG Corp</stp>
        <stp>ask</stp>
        <stp>[AutoPrice 28.xlsm]front!R347C13</stp>
        <tr r="M347" s="1"/>
      </tp>
      <tp t="s">
        <v>#N/A Real Time</v>
        <stp/>
        <stp>##V3_BDPV12</stp>
        <stp>FR0010913780 @CBKG Corp</stp>
        <stp>ask</stp>
        <stp>[AutoPrice 28.xlsm]front!R327C13</stp>
        <tr r="M327" s="1"/>
      </tp>
      <tp>
        <v>104.78100000000001</v>
        <stp/>
        <stp>##V3_BDPV12</stp>
        <stp>FR0010916734 @CBKG Corp</stp>
        <stp>ask</stp>
        <stp>[AutoPrice 28.xlsm]front!R849C13</stp>
        <tr r="M849" s="1"/>
      </tp>
      <tp>
        <v>118.465</v>
        <stp/>
        <stp>##V3_BDPV12</stp>
        <stp>FR0011052661 @CBKG Corp</stp>
        <stp>ask</stp>
        <stp>[AutoPrice 28.xlsm]front!R449C13</stp>
        <tr r="M449" s="1"/>
      </tp>
      <tp>
        <v>104.121</v>
        <stp/>
        <stp>##V3_BDPV12</stp>
        <stp>FR0011372622 @CBKG Corp</stp>
        <stp>ask</stp>
        <stp>[AutoPrice 28.xlsm]front!R399C13</stp>
        <tr r="M399" s="1"/>
      </tp>
      <tp t="s">
        <v>#N/A Real Time</v>
        <stp/>
        <stp>##V3_BDPV12</stp>
        <stp>XS0234434222 @CBKG Corp</stp>
        <stp>ask</stp>
        <stp>[AutoPrice 28.xlsm]front!R496C13</stp>
        <tr r="M496" s="1"/>
      </tp>
      <tp>
        <v>102.039</v>
        <stp/>
        <stp>##V3_BDPV12</stp>
        <stp>XS0470518605 @CBKG Corp</stp>
        <stp>ask</stp>
        <stp>[AutoPrice 28.xlsm]front!R881C13</stp>
        <tr r="M881" s="1"/>
      </tp>
      <tp>
        <v>109.56</v>
        <stp/>
        <stp>##V3_BDPV12</stp>
        <stp>FR0010850719 @CBKG Corp</stp>
        <stp>ask</stp>
        <stp>[AutoPrice 28.xlsm]front!R445C13</stp>
        <tr r="M445" s="1"/>
      </tp>
      <tp>
        <v>104.976</v>
        <stp/>
        <stp>##V3_BDPV12</stp>
        <stp>FR0010409789 @CBKG Corp</stp>
        <stp>ask</stp>
        <stp>[AutoPrice 28.xlsm]front!R117C13</stp>
        <tr r="M117" s="1"/>
      </tp>
      <tp>
        <v>119.602</v>
        <stp/>
        <stp>##V3_BDPV12</stp>
        <stp>XS0473114543 @CBKG Corp</stp>
        <stp>ask</stp>
        <stp>[AutoPrice 28.xlsm]front!R987C13</stp>
        <tr r="M987" s="1"/>
      </tp>
      <tp>
        <v>101.595</v>
        <stp/>
        <stp>##V3_BDPV12</stp>
        <stp>XS0323955541 @CBKG Corp</stp>
        <stp>ask</stp>
        <stp>[AutoPrice 28.xlsm]front!R191C13</stp>
        <tr r="M191" s="1"/>
      </tp>
      <tp>
        <v>101.67400000000001</v>
        <stp/>
        <stp>##V3_BDPV12</stp>
        <stp>XS1044496203 @CBKG Corp</stp>
        <stp>ask</stp>
        <stp>[AutoPrice 28.xlsm]front!R970C13</stp>
        <tr r="M970" s="1"/>
      </tp>
      <tp>
        <v>113.673</v>
        <stp/>
        <stp>##V3_BDPV12</stp>
        <stp>FR0010952770 @CBKG Corp</stp>
        <stp>ask</stp>
        <stp>[AutoPrice 28.xlsm]front!R292C13</stp>
        <tr r="M292" s="1"/>
      </tp>
      <tp t="s">
        <v>#N/A Real Time</v>
        <stp/>
        <stp>##V3_BDPV12</stp>
        <stp>XS0541787783 @CBKG Corp</stp>
        <stp>ask</stp>
        <stp>[AutoPrice 28.xlsm]front!R348C13</stp>
        <tr r="M348" s="1"/>
      </tp>
      <tp t="s">
        <v>#N/A Real Time</v>
        <stp/>
        <stp>##V3_BDPV12</stp>
        <stp>XS1046851025 @CBKG Corp</stp>
        <stp>ask</stp>
        <stp>[AutoPrice 28.xlsm]front!R780C13</stp>
        <tr r="M780" s="1"/>
      </tp>
      <tp>
        <v>113.203</v>
        <stp/>
        <stp>##V3_BDPV12</stp>
        <stp>XS0693940511 @CBKG Corp</stp>
        <stp>ask</stp>
        <stp>[AutoPrice 28.xlsm]front!R707C13</stp>
        <tr r="M707" s="1"/>
      </tp>
      <tp>
        <v>100.10299999999999</v>
        <stp/>
        <stp>##V3_BDPV12</stp>
        <stp>DE000A1TNK78 @CBKG Corp</stp>
        <stp>bid</stp>
        <stp>[AutoPrice 28.xlsm]front!R785C12</stp>
        <tr r="L785" s="1"/>
      </tp>
      <tp>
        <v>107.449</v>
        <stp/>
        <stp>##V3_BDPV12</stp>
        <stp>XS0811124790 @CBKG Corp</stp>
        <stp>ask</stp>
        <stp>[AutoPrice 28.xlsm]front!R634C13</stp>
        <tr r="M634" s="1"/>
      </tp>
      <tp t="s">
        <v>#N/A Real Time</v>
        <stp/>
        <stp>##V3_BDPV12</stp>
        <stp>XS0301954771 @CBKG Corp</stp>
        <stp>ask</stp>
        <stp>[AutoPrice 28.xlsm]front!R701C13</stp>
        <tr r="M701" s="1"/>
      </tp>
      <tp>
        <v>104.809</v>
        <stp/>
        <stp>##V3_BDPV12</stp>
        <stp>FR0010806745 @CBKG Corp</stp>
        <stp>ask</stp>
        <stp>[AutoPrice 28.xlsm]front!R566C13</stp>
        <tr r="M566" s="1"/>
      </tp>
      <tp>
        <v>108.081</v>
        <stp/>
        <stp>##V3_BDPV12</stp>
        <stp>XS0305093311 @CBKG Corp</stp>
        <stp>ask</stp>
        <stp>[AutoPrice 28.xlsm]front!R816C13</stp>
        <tr r="M816" s="1"/>
      </tp>
      <tp>
        <v>103.08799999999999</v>
        <stp/>
        <stp>##V3_BDPV12</stp>
        <stp>XS0412842428 @CBKG Corp</stp>
        <stp>ask</stp>
        <stp>[AutoPrice 28.xlsm]front!R313C13</stp>
        <tr r="M313" s="1"/>
      </tp>
      <tp>
        <v>104.417</v>
        <stp/>
        <stp>##V3_BDPV12</stp>
        <stp>XS0830380639 @CBKG Corp</stp>
        <stp>ask</stp>
        <stp>[AutoPrice 28.xlsm]front!R911C13</stp>
        <tr r="M911" s="1"/>
      </tp>
      <tp t="s">
        <v>07:01:37</v>
        <stp/>
        <stp>##V3_BDPV12</stp>
        <stp>XS1057783174 @cbbt Corp</stp>
        <stp>LAST_UPDATE</stp>
        <stp>[AutoPrice 28.xlsm]front!R581C15</stp>
        <tr r="O581" s="1"/>
      </tp>
      <tp>
        <v>100.054</v>
        <stp/>
        <stp>##V3_BDPV12</stp>
        <stp>XS1051000781 @CBKG Corp</stp>
        <stp>ask</stp>
        <stp>[AutoPrice 28.xlsm]front!R162C13</stp>
        <tr r="M162" s="1"/>
      </tp>
      <tp>
        <v>110.206</v>
        <stp/>
        <stp>##V3_BDPV12</stp>
        <stp>XS0411602765 @CBKG Corp</stp>
        <stp>ask</stp>
        <stp>[AutoPrice 28.xlsm]front!R872C13</stp>
        <tr r="M872" s="1"/>
      </tp>
      <tp>
        <v>114.867</v>
        <stp/>
        <stp>##V3_BDPV12</stp>
        <stp>FR0010500744 @CBKG Corp</stp>
        <stp>ask</stp>
        <stp>[AutoPrice 28.xlsm]front!R920C13</stp>
        <tr r="M920" s="1"/>
      </tp>
      <tp>
        <v>116.51300000000001</v>
        <stp/>
        <stp>##V3_BDPV12</stp>
        <stp>XS0170239692 @CBKG Corp</stp>
        <stp>ask</stp>
        <stp>[AutoPrice 28.xlsm]front!R355C13</stp>
        <tr r="M355" s="1"/>
      </tp>
      <tp>
        <v>106.977</v>
        <stp/>
        <stp>##V3_BDPV12</stp>
        <stp>FR0010952739 @CBKG Corp</stp>
        <stp>ask</stp>
        <stp>[AutoPrice 28.xlsm]front!R284C13</stp>
        <tr r="M284" s="1"/>
      </tp>
      <tp>
        <v>106.121</v>
        <stp/>
        <stp>##V3_BDPV12</stp>
        <stp>XS1004551294 @CBKG Corp</stp>
        <stp>ask</stp>
        <stp>[AutoPrice 28.xlsm]front!R522C13</stp>
        <tr r="M522" s="1"/>
      </tp>
      <tp t="s">
        <v>#N/A Real Time</v>
        <stp/>
        <stp>##V3_BDPV12</stp>
        <stp>XS0834386228 @CBKG Corp</stp>
        <stp>ask</stp>
        <stp>[AutoPrice 28.xlsm]front!R939C13</stp>
        <tr r="M939" s="1"/>
      </tp>
      <tp>
        <v>125.831</v>
        <stp/>
        <stp>##V3_BDPV12</stp>
        <stp>XS0401891733 @CBKG Corp</stp>
        <stp>ask</stp>
        <stp>[AutoPrice 28.xlsm]front!R356C13</stp>
        <tr r="M356" s="1"/>
      </tp>
      <tp>
        <v>103.947</v>
        <stp/>
        <stp>##V3_BDPV12</stp>
        <stp>XS0823975585 @CBKG Corp</stp>
        <stp>ask</stp>
        <stp>[AutoPrice 28.xlsm]front!R903C13</stp>
        <tr r="M903" s="1"/>
      </tp>
      <tp>
        <v>104.38800000000001</v>
        <stp/>
        <stp>##V3_BDPV12</stp>
        <stp>XS1014610254 @CBKG Corp</stp>
        <stp>ask</stp>
        <stp>[AutoPrice 28.xlsm]front!R904C13</stp>
        <tr r="M904" s="1"/>
      </tp>
      <tp>
        <v>108.375</v>
        <stp/>
        <stp>##V3_BDPV12</stp>
        <stp>XS0470632646 @CBKG Corp</stp>
        <stp>ask</stp>
        <stp>[AutoPrice 28.xlsm]front!R908C13</stp>
        <tr r="M908" s="1"/>
      </tp>
      <tp t="s">
        <v>#N/A Real Time</v>
        <stp/>
        <stp>##V3_BDPV12</stp>
        <stp>XS0763676557 @CBKG Corp</stp>
        <stp>ask</stp>
        <stp>[AutoPrice 28.xlsm]front!R889C13</stp>
        <tr r="M889" s="1"/>
      </tp>
      <tp>
        <v>100.803</v>
        <stp/>
        <stp>##V3_BDPV12</stp>
        <stp>XS0931455777 @CBKG Corp</stp>
        <stp>ask</stp>
        <stp>[AutoPrice 28.xlsm]front!R876C13</stp>
        <tr r="M876" s="1"/>
      </tp>
      <tp t="s">
        <v>#N/A Real Time</v>
        <stp/>
        <stp>##V3_BDPV12</stp>
        <stp>XS0637101139 @CBKG Corp</stp>
        <stp>ask</stp>
        <stp>[AutoPrice 28.xlsm]front!R978C13</stp>
        <tr r="M978" s="1"/>
      </tp>
      <tp>
        <v>109.36799999999999</v>
        <stp/>
        <stp>##V3_BDPV12</stp>
        <stp>FR0010878751 @CBKG Corp</stp>
        <stp>ask</stp>
        <stp>[AutoPrice 28.xlsm]front!R736C13</stp>
        <tr r="M736" s="1"/>
      </tp>
      <tp>
        <v>103.35599999999999</v>
        <stp/>
        <stp>##V3_BDPV12</stp>
        <stp>XS0782708456 @CBKG Corp</stp>
        <stp>ask</stp>
        <stp>[AutoPrice 28.xlsm]front!R891C13</stp>
        <tr r="M891" s="1"/>
      </tp>
      <tp>
        <v>105.2</v>
        <stp/>
        <stp>##V3_BDPV12</stp>
        <stp>DE000A1PGQY7 @CBKG Corp</stp>
        <stp>ask</stp>
        <stp>[AutoPrice 28.xlsm]front!R788C13</stp>
        <tr r="M788" s="1"/>
      </tp>
    </main>
    <main first="bloomberg.rtd">
      <tp t="s">
        <v>FIXED</v>
        <stp/>
        <stp>##V3_BDPV12</stp>
        <stp>DE000A1R1BC6 Corp</stp>
        <stp>cpn typ</stp>
        <stp>[AutoPrice 28.xlsm]front!R473C5</stp>
        <tr r="E473" s="1"/>
      </tp>
      <tp t="s">
        <v>12/04/2016</v>
        <stp/>
        <stp>##V3_BDPV12</stp>
        <stp>USF7806FQF10 Corp</stp>
        <stp>maturity</stp>
        <stp>[AutoPrice 28.xlsm]front!R853C6</stp>
        <tr r="F853" s="1"/>
      </tp>
      <tp>
        <v>8.002566392408994</v>
        <stp/>
        <stp>##V3_BDPV12</stp>
        <stp>BE0002199652 @bval  Corp</stp>
        <stp>risk_mid</stp>
        <stp>[AutoPrice 28.xlsm]front!R330C36</stp>
        <tr r="AJ330" s="1"/>
      </tp>
      <tp>
        <v>2.875</v>
        <stp/>
        <stp>##V3_BDPV12</stp>
        <stp>XS0873432511 Corp</stp>
        <stp>cpn</stp>
        <stp>[AutoPrice 28.xlsm]front!R180C5</stp>
        <tr r="E180" s="1"/>
      </tp>
      <tp>
        <v>4.375</v>
        <stp/>
        <stp>##V3_BDPV12</stp>
        <stp>XS0452868788 Corp</stp>
        <stp>cpn</stp>
        <stp>[AutoPrice 28.xlsm]front!R465C5</stp>
        <tr r="E465" s="1"/>
      </tp>
      <tp>
        <v>2.25</v>
        <stp/>
        <stp>##V3_BDPV12</stp>
        <stp>XS1044496203 Corp</stp>
        <stp>cpn</stp>
        <stp>[AutoPrice 28.xlsm]front!R970C5</stp>
        <tr r="E970" s="1"/>
      </tp>
      <tp>
        <v>2.1</v>
        <stp/>
        <stp>##V3_BDPV12</stp>
        <stp>XS0993266625 Corp</stp>
        <stp>cpn</stp>
        <stp>[AutoPrice 28.xlsm]front!R485C5</stp>
        <tr r="E485" s="1"/>
      </tp>
      <tp t="s">
        <v>11/06/2014</v>
        <stp/>
        <stp>##V3_BDPV12</stp>
        <stp>XS0794392588 @bgn Corp</stp>
        <stp>LAST_UPDATE</stp>
        <stp>[AutoPrice 28.xlsm]front!R1104C15</stp>
        <tr r="O1104" s="1"/>
      </tp>
      <tp>
        <v>1.25</v>
        <stp/>
        <stp>##V3_BDPV12</stp>
        <stp>XS0881360555 Corp</stp>
        <stp>cpn</stp>
        <stp>[AutoPrice 28.xlsm]front!R873C5</stp>
        <tr r="E873" s="1"/>
      </tp>
      <tp>
        <v>2.5</v>
        <stp/>
        <stp>##V3_BDPV12</stp>
        <stp>XS0933241456 Corp</stp>
        <stp>cpn</stp>
        <stp>[AutoPrice 28.xlsm]front!R702C5</stp>
        <tr r="E702" s="1"/>
      </tp>
      <tp>
        <v>2.625</v>
        <stp/>
        <stp>##V3_BDPV12</stp>
        <stp>XS0800572454 Corp</stp>
        <stp>cpn</stp>
        <stp>[AutoPrice 28.xlsm]front!R435C5</stp>
        <tr r="E435" s="1"/>
      </tp>
      <tp>
        <v>1.75</v>
        <stp/>
        <stp>##V3_BDPV12</stp>
        <stp>XS0940302002 Corp</stp>
        <stp>cpn</stp>
        <stp>[AutoPrice 28.xlsm]front!R856C5</stp>
        <tr r="E856" s="1"/>
      </tp>
      <tp t="s">
        <v>07:01:27</v>
        <stp/>
        <stp>##V3_BDPV12</stp>
        <stp>FR0011075183 @bgn Corp</stp>
        <stp>LAST_UPDATE</stp>
        <stp>[AutoPrice 28.xlsm]front!R1131C15</stp>
        <tr r="O1131" s="1"/>
      </tp>
      <tp>
        <v>5.25</v>
        <stp/>
        <stp>##V3_BDPV12</stp>
        <stp>XS0305188533 Corp</stp>
        <stp>cpn</stp>
        <stp>[AutoPrice 28.xlsm]front!R957C5</stp>
        <tr r="E957" s="1"/>
      </tp>
      <tp>
        <v>2.75</v>
        <stp/>
        <stp>##V3_BDPV12</stp>
        <stp>XS1064307058 Corp</stp>
        <stp>cpn</stp>
        <stp>[AutoPrice 28.xlsm]front!R442C5</stp>
        <tr r="E442" s="1"/>
      </tp>
      <tp t="s">
        <v>11/06/2014</v>
        <stp/>
        <stp>##V3_BDPV12</stp>
        <stp>XS0925126491 @bgn Corp</stp>
        <stp>LAST_UPDATE</stp>
        <stp>[AutoPrice 28.xlsm]front!R1088C15</stp>
        <tr r="O1088" s="1"/>
      </tp>
      <tp>
        <v>2.5</v>
        <stp/>
        <stp>##V3_BDPV12</stp>
        <stp>XS0903433513 Corp</stp>
        <stp>cpn</stp>
        <stp>[AutoPrice 28.xlsm]front!R680C5</stp>
        <tr r="E680" s="1"/>
      </tp>
      <tp>
        <v>1.75</v>
        <stp/>
        <stp>##V3_BDPV12</stp>
        <stp>XS0963566921 Corp</stp>
        <stp>cpn</stp>
        <stp>[AutoPrice 28.xlsm]front!R892C5</stp>
        <tr r="E892" s="1"/>
      </tp>
      <tp>
        <v>6.375</v>
        <stp/>
        <stp>##V3_BDPV12</stp>
        <stp>XS0613002368 Corp</stp>
        <stp>cpn</stp>
        <stp>[AutoPrice 28.xlsm]front!R813C5</stp>
        <tr r="E813" s="1"/>
      </tp>
      <tp>
        <v>1.875</v>
        <stp/>
        <stp>##V3_BDPV12</stp>
        <stp>XS0866278921 Corp</stp>
        <stp>cpn</stp>
        <stp>[AutoPrice 28.xlsm]front!R425C5</stp>
        <tr r="E425" s="1"/>
      </tp>
      <tp t="s">
        <v>07:01:22</v>
        <stp/>
        <stp>##V3_BDPV12</stp>
        <stp>XS0266838746 @bgn Corp</stp>
        <stp>LAST_UPDATE</stp>
        <stp>[AutoPrice 28.xlsm]front!R1254C15</stp>
        <tr r="O1254" s="1"/>
      </tp>
      <tp t="s">
        <v>#N/A N/A</v>
        <stp/>
        <stp>##V3_BDPV12</stp>
        <stp>XS0193947271 @bgn Corp</stp>
        <stp>LAST_UPDATE</stp>
        <stp>[AutoPrice 28.xlsm]front!R1053C15</stp>
        <tr r="O1053" s="1"/>
      </tp>
      <tp>
        <v>7</v>
        <stp/>
        <stp>##V3_BDPV12</stp>
        <stp>XS0652913988 Corp</stp>
        <stp>cpn</stp>
        <stp>[AutoPrice 28.xlsm]front!R324C5</stp>
        <tr r="E324" s="1"/>
      </tp>
      <tp>
        <v>2.625</v>
        <stp/>
        <stp>##V3_BDPV12</stp>
        <stp>XS0854746343 Corp</stp>
        <stp>cpn</stp>
        <stp>[AutoPrice 28.xlsm]front!R436C5</stp>
        <tr r="E436" s="1"/>
      </tp>
      <tp>
        <v>7</v>
        <stp/>
        <stp>##V3_BDPV12</stp>
        <stp>FR0010766329 Corp</stp>
        <stp>cpn</stp>
        <stp>[AutoPrice 28.xlsm]front!R570C5</stp>
        <tr r="E570" s="1"/>
      </tp>
      <tp t="s">
        <v>07:01:23</v>
        <stp/>
        <stp>##V3_BDPV12</stp>
        <stp>FR0010883058 @bgn Corp</stp>
        <stp>LAST_UPDATE</stp>
        <stp>[AutoPrice 28.xlsm]front!R1074C15</stp>
        <tr r="O1074" s="1"/>
      </tp>
      <tp t="s">
        <v>07:01:23</v>
        <stp/>
        <stp>##V3_BDPV12</stp>
        <stp>XS0951565091 @bgn Corp</stp>
        <stp>LAST_UPDATE</stp>
        <stp>[AutoPrice 28.xlsm]front!R1163C15</stp>
        <tr r="O1163" s="1"/>
      </tp>
      <tp>
        <v>4.75</v>
        <stp/>
        <stp>##V3_BDPV12</stp>
        <stp>XS0628597683 Corp</stp>
        <stp>cpn</stp>
        <stp>[AutoPrice 28.xlsm]front!R798C5</stp>
        <tr r="E798" s="1"/>
      </tp>
      <tp>
        <v>3.375</v>
        <stp/>
        <stp>##V3_BDPV12</stp>
        <stp>XS0548805299 Corp</stp>
        <stp>cpn</stp>
        <stp>[AutoPrice 28.xlsm]front!R434C5</stp>
        <tr r="E434" s="1"/>
      </tp>
      <tp>
        <v>5.25</v>
        <stp/>
        <stp>##V3_BDPV12</stp>
        <stp>XS0329479728 Corp</stp>
        <stp>cpn</stp>
        <stp>[AutoPrice 28.xlsm]front!R753C5</stp>
        <tr r="E753" s="1"/>
      </tp>
      <tp>
        <v>2</v>
        <stp/>
        <stp>##V3_BDPV12</stp>
        <stp>FR0011798115 Corp</stp>
        <stp>cpn</stp>
        <stp>[AutoPrice 28.xlsm]front!R573C5</stp>
        <tr r="E573" s="1"/>
      </tp>
      <tp t="s">
        <v>PSMGR</v>
        <stp/>
        <stp>##V3_BDPV12</stp>
        <stp>DE000A11QFA7 Corp</stp>
        <stp>ticker</stp>
        <stp>[AutoPrice 28.xlsm]front!R659C4</stp>
        <tr r="D659" s="1"/>
      </tp>
      <tp>
        <v>5</v>
        <stp/>
        <stp>##V3_BDPV12</stp>
        <stp>XS0170798325 Corp</stp>
        <stp>cpn</stp>
        <stp>[AutoPrice 28.xlsm]front!R300C5</stp>
        <tr r="E300" s="1"/>
      </tp>
      <tp t="s">
        <v>07:01:23</v>
        <stp/>
        <stp>##V3_BDPV12</stp>
        <stp>XS0760364116 @bgn Corp</stp>
        <stp>LAST_UPDATE</stp>
        <stp>[AutoPrice 28.xlsm]front!R1118C15</stp>
        <tr r="O1118" s="1"/>
      </tp>
      <tp t="s">
        <v>07:01:23</v>
        <stp/>
        <stp>##V3_BDPV12</stp>
        <stp>FR0010327007 @bgn Corp</stp>
        <stp>LAST_UPDATE</stp>
        <stp>[AutoPrice 28.xlsm]front!R1075C15</stp>
        <tr r="O1075" s="1"/>
      </tp>
      <tp t="s">
        <v>07:01:22</v>
        <stp/>
        <stp>##V3_BDPV12</stp>
        <stp>XS0842659343 @bgn Corp</stp>
        <stp>LAST_UPDATE</stp>
        <stp>[AutoPrice 28.xlsm]front!R1147C15</stp>
        <tr r="O1147" s="1"/>
      </tp>
      <tp>
        <v>5.125</v>
        <stp/>
        <stp>##V3_BDPV12</stp>
        <stp>XS0413806596 Corp</stp>
        <stp>cpn</stp>
        <stp>[AutoPrice 28.xlsm]front!R674C5</stp>
        <tr r="E674" s="1"/>
      </tp>
      <tp>
        <v>4.25</v>
        <stp/>
        <stp>##V3_BDPV12</stp>
        <stp>XS0171904583 Corp</stp>
        <stp>cpn</stp>
        <stp>[AutoPrice 28.xlsm]front!R454C5</stp>
        <tr r="E454" s="1"/>
      </tp>
      <tp>
        <v>4.125</v>
        <stp/>
        <stp>##V3_BDPV12</stp>
        <stp>XS0606202454 Corp</stp>
        <stp>cpn</stp>
        <stp>[AutoPrice 28.xlsm]front!R582C5</stp>
        <tr r="E582" s="1"/>
      </tp>
      <tp>
        <v>7</v>
        <stp/>
        <stp>##V3_BDPV12</stp>
        <stp>XS0412443052 Corp</stp>
        <stp>cpn</stp>
        <stp>[AutoPrice 28.xlsm]front!R884C5</stp>
        <tr r="E884" s="1"/>
      </tp>
      <tp>
        <v>6.875</v>
        <stp/>
        <stp>##V3_BDPV12</stp>
        <stp>FR0011538461 Corp</stp>
        <stp>cpn</stp>
        <stp>[AutoPrice 28.xlsm]front!R116C5</stp>
        <tr r="E116" s="1"/>
      </tp>
      <tp>
        <v>5.5</v>
        <stp/>
        <stp>##V3_BDPV12</stp>
        <stp>FR0010612713 Corp</stp>
        <stp>cpn</stp>
        <stp>[AutoPrice 28.xlsm]front!R412C5</stp>
        <tr r="E412" s="1"/>
      </tp>
      <tp>
        <v>6.25</v>
        <stp/>
        <stp>##V3_BDPV12</stp>
        <stp>FR0010745976 Corp</stp>
        <stp>cpn</stp>
        <stp>[AutoPrice 28.xlsm]front!R325C5</stp>
        <tr r="E325" s="1"/>
      </tp>
      <tp>
        <v>4.75</v>
        <stp/>
        <stp>##V3_BDPV12</stp>
        <stp>FR0010746016 Corp</stp>
        <stp>cpn</stp>
        <stp>[AutoPrice 28.xlsm]front!R393C5</stp>
        <tr r="E393" s="1"/>
      </tp>
      <tp t="s">
        <v>07:01:08</v>
        <stp/>
        <stp>##V3_BDPV12</stp>
        <stp>XS1044811591 @bgn Corp</stp>
        <stp>LAST_UPDATE</stp>
        <stp>[AutoPrice 28.xlsm]front!R1238C15</stp>
        <tr r="O1238" s="1"/>
      </tp>
      <tp t="s">
        <v>07:01:08</v>
        <stp/>
        <stp>##V3_BDPV12</stp>
        <stp>XS0972570351 @bgn Corp</stp>
        <stp>LAST_UPDATE</stp>
        <stp>[AutoPrice 28.xlsm]front!R1259C15</stp>
        <tr r="O1259" s="1"/>
      </tp>
      <tp t="s">
        <v>07:01:18</v>
        <stp/>
        <stp>##V3_BDPV12</stp>
        <stp>FR0011606169 @bgn Corp</stp>
        <stp>LAST_UPDATE</stp>
        <stp>[AutoPrice 28.xlsm]front!R1228C15</stp>
        <tr r="O1228" s="1"/>
      </tp>
      <tp t="s">
        <v>07:01:22</v>
        <stp/>
        <stp>##V3_BDPV12</stp>
        <stp>XS0741137029 @bgn Corp</stp>
        <stp>LAST_UPDATE</stp>
        <stp>[AutoPrice 28.xlsm]front!R1160C15</stp>
        <tr r="O1160" s="1"/>
      </tp>
      <tp t="s">
        <v>07:01:27</v>
        <stp/>
        <stp>##V3_BDPV12</stp>
        <stp>FR0011043124 @bgn Corp</stp>
        <stp>LAST_UPDATE</stp>
        <stp>[AutoPrice 28.xlsm]front!R1086C15</stp>
        <tr r="O1086" s="1"/>
      </tp>
      <tp t="s">
        <v>AT MATURITY</v>
        <stp/>
        <stp>##V3_BDPV12</stp>
        <stp>DE000A1MLXN3 Corp</stp>
        <stp>mty_typ</stp>
        <stp>[AutoPrice 28.xlsm]front!R790C6</stp>
        <tr r="F790" s="1"/>
      </tp>
      <tp>
        <v>2.375</v>
        <stp/>
        <stp>##V3_BDPV12</stp>
        <stp>XS1013954646 Corp</stp>
        <stp>cpn</stp>
        <stp>[AutoPrice 28.xlsm]front!R179C5</stp>
        <tr r="E179" s="1"/>
      </tp>
      <tp>
        <v>2</v>
        <stp/>
        <stp>##V3_BDPV12</stp>
        <stp>XS0911691003 Corp</stp>
        <stp>cpn</stp>
        <stp>[AutoPrice 28.xlsm]front!R493C5</stp>
        <tr r="E493" s="1"/>
      </tp>
      <tp>
        <v>1.8</v>
        <stp/>
        <stp>##V3_BDPV12</stp>
        <stp>XS0954684972 Corp</stp>
        <stp>cpn</stp>
        <stp>[AutoPrice 28.xlsm]front!R874C5</stp>
        <tr r="E874" s="1"/>
      </tp>
      <tp>
        <v>2.5</v>
        <stp/>
        <stp>##V3_BDPV12</stp>
        <stp>XS1031019562 Corp</stp>
        <stp>cpn</stp>
        <stp>[AutoPrice 28.xlsm]front!R432C5</stp>
        <tr r="E432" s="1"/>
      </tp>
      <tp>
        <v>4.4720000000000004</v>
        <stp/>
        <stp>##V3_BDPV12</stp>
        <stp>FR0011124601 Corp</stp>
        <stp>cpn</stp>
        <stp>[AutoPrice 28.xlsm]front!R444C5</stp>
        <tr r="E444" s="1"/>
      </tp>
      <tp>
        <v>1.75</v>
        <stp/>
        <stp>##V3_BDPV12</stp>
        <stp>FR0011625441 Corp</stp>
        <stp>cpn</stp>
        <stp>[AutoPrice 28.xlsm]front!R527C5</stp>
        <tr r="E527" s="1"/>
      </tp>
      <tp t="s">
        <v>07:01:19</v>
        <stp/>
        <stp>##V3_BDPV12</stp>
        <stp>XS0243960290 @bgn Corp</stp>
        <stp>LAST_UPDATE</stp>
        <stp>[AutoPrice 28.xlsm]front!R1184C15</stp>
        <tr r="O1184" s="1"/>
      </tp>
      <tp>
        <v>6.25</v>
        <stp/>
        <stp>##V3_BDPV12</stp>
        <stp>XS0501648371 Corp</stp>
        <stp>cpn</stp>
        <stp>[AutoPrice 28.xlsm]front!R984C5</stp>
        <tr r="E984" s="1"/>
      </tp>
      <tp>
        <v>5.75</v>
        <stp/>
        <stp>##V3_BDPV12</stp>
        <stp>XS0361244667 Corp</stp>
        <stp>cpn</stp>
        <stp>[AutoPrice 28.xlsm]front!R271C5</stp>
        <tr r="E271" s="1"/>
      </tp>
      <tp>
        <v>4.5</v>
        <stp/>
        <stp>##V3_BDPV12</stp>
        <stp>XS0645669200 Corp</stp>
        <stp>cpn</stp>
        <stp>[AutoPrice 28.xlsm]front!R503C5</stp>
        <tr r="E503" s="1"/>
      </tp>
      <tp>
        <v>2.25</v>
        <stp/>
        <stp>##V3_BDPV12</stp>
        <stp>FR0011261916 Corp</stp>
        <stp>cpn</stp>
        <stp>[AutoPrice 28.xlsm]front!R286C5</stp>
        <tr r="E286" s="1"/>
      </tp>
      <tp>
        <v>3</v>
        <stp/>
        <stp>##V3_BDPV12</stp>
        <stp>BE0002466416 Corp</stp>
        <stp>cpn</stp>
        <stp>[AutoPrice 28.xlsm]front!R260C5</stp>
        <tr r="E260" s="1"/>
      </tp>
      <tp t="s">
        <v>07:01:18</v>
        <stp/>
        <stp>##V3_BDPV12</stp>
        <stp>XS0222524372 @bgn Corp</stp>
        <stp>LAST_UPDATE</stp>
        <stp>[AutoPrice 28.xlsm]front!R1257C15</stp>
        <tr r="O1257" s="1"/>
      </tp>
      <tp t="s">
        <v>07:01:22</v>
        <stp/>
        <stp>##V3_BDPV12</stp>
        <stp>FR0011182112 @bgn Corp</stp>
        <stp>LAST_UPDATE</stp>
        <stp>[AutoPrice 28.xlsm]front!R1085C15</stp>
        <tr r="O1085" s="1"/>
      </tp>
      <tp t="s">
        <v>07:01:22</v>
        <stp/>
        <stp>##V3_BDPV12</stp>
        <stp>FR0011225127 @bgn Corp</stp>
        <stp>LAST_UPDATE</stp>
        <stp>[AutoPrice 28.xlsm]front!R1073C15</stp>
        <tr r="O1073" s="1"/>
      </tp>
      <tp>
        <v>5.625</v>
        <stp/>
        <stp>##V3_BDPV12</stp>
        <stp>XS0369461644 Corp</stp>
        <stp>cpn</stp>
        <stp>[AutoPrice 28.xlsm]front!R675C5</stp>
        <tr r="E675" s="1"/>
      </tp>
      <tp>
        <v>4.75</v>
        <stp/>
        <stp>##V3_BDPV12</stp>
        <stp>XS0164831843 Corp</stp>
        <stp>cpn</stp>
        <stp>[AutoPrice 28.xlsm]front!R459C5</stp>
        <tr r="E459" s="1"/>
      </tp>
      <tp>
        <v>1.75</v>
        <stp/>
        <stp>##V3_BDPV12</stp>
        <stp>XS1061697568 Corp</stp>
        <stp>cpn</stp>
        <stp>[AutoPrice 28.xlsm]front!R544C5</stp>
        <tr r="E544" s="1"/>
      </tp>
      <tp>
        <v>2.5499999999999998</v>
        <stp/>
        <stp>##V3_BDPV12</stp>
        <stp>XS1054534422 Corp</stp>
        <stp>cpn</stp>
        <stp>[AutoPrice 28.xlsm]front!R593C5</stp>
        <tr r="E593" s="1"/>
      </tp>
      <tp>
        <v>6.351</v>
        <stp/>
        <stp>##V3_BDPV12</stp>
        <stp>XS0441725347 Corp</stp>
        <stp>cpn</stp>
        <stp>[AutoPrice 28.xlsm]front!R976C5</stp>
        <tr r="E976" s="1"/>
      </tp>
      <tp>
        <v>6.5</v>
        <stp/>
        <stp>##V3_BDPV12</stp>
        <stp>XS0426738976 Corp</stp>
        <stp>cpn</stp>
        <stp>[AutoPrice 28.xlsm]front!R235C5</stp>
        <tr r="E235" s="1"/>
      </tp>
      <tp>
        <v>3.125</v>
        <stp/>
        <stp>##V3_BDPV12</stp>
        <stp>FR0011560077 Corp</stp>
        <stp>cpn</stp>
        <stp>[AutoPrice 28.xlsm]front!R657C5</stp>
        <tr r="E657" s="1"/>
      </tp>
      <tp>
        <v>2.5</v>
        <stp/>
        <stp>##V3_BDPV12</stp>
        <stp>FR0011625433 Corp</stp>
        <stp>cpn</stp>
        <stp>[AutoPrice 28.xlsm]front!R210C5</stp>
        <tr r="E210" s="1"/>
      </tp>
      <tp t="s">
        <v>07:01:21</v>
        <stp/>
        <stp>##V3_BDPV12</stp>
        <stp>XS0951567030 @bgn Corp</stp>
        <stp>LAST_UPDATE</stp>
        <stp>[AutoPrice 28.xlsm]front!R1140C15</stp>
        <tr r="O1140" s="1"/>
      </tp>
      <tp t="s">
        <v>07:01:19</v>
        <stp/>
        <stp>##V3_BDPV12</stp>
        <stp>XS0787483626 @bgn Corp</stp>
        <stp>LAST_UPDATE</stp>
        <stp>[AutoPrice 28.xlsm]front!R1105C15</stp>
        <tr r="O1105" s="1"/>
      </tp>
      <tp>
        <v>2.75</v>
        <stp/>
        <stp>##V3_BDPV12</stp>
        <stp>XS0977496636 Corp</stp>
        <stp>cpn</stp>
        <stp>[AutoPrice 28.xlsm]front!R482C5</stp>
        <tr r="E482" s="1"/>
      </tp>
      <tp>
        <v>5.625</v>
        <stp/>
        <stp>##V3_BDPV12</stp>
        <stp>XS0415624120 Corp</stp>
        <stp>cpn</stp>
        <stp>[AutoPrice 28.xlsm]front!R201C5</stp>
        <tr r="E201" s="1"/>
      </tp>
      <tp>
        <v>5.625</v>
        <stp/>
        <stp>##V3_BDPV12</stp>
        <stp>XS0683639933 Corp</stp>
        <stp>cpn</stp>
        <stp>[AutoPrice 28.xlsm]front!R850C5</stp>
        <tr r="E850" s="1"/>
      </tp>
      <tp>
        <v>4.375</v>
        <stp/>
        <stp>##V3_BDPV12</stp>
        <stp>XS0207037507 Corp</stp>
        <stp>cpn</stp>
        <stp>[AutoPrice 28.xlsm]front!R975C5</stp>
        <tr r="E975" s="1"/>
      </tp>
      <tp>
        <v>3.375</v>
        <stp/>
        <stp>##V3_BDPV12</stp>
        <stp>XS0541453147 Corp</stp>
        <stp>cpn</stp>
        <stp>[AutoPrice 28.xlsm]front!R655C5</stp>
        <tr r="E655" s="1"/>
      </tp>
      <tp>
        <v>6.5</v>
        <stp/>
        <stp>##V3_BDPV12</stp>
        <stp>XS0412842857 Corp</stp>
        <stp>cpn</stp>
        <stp>[AutoPrice 28.xlsm]front!R318C5</stp>
        <tr r="E318" s="1"/>
      </tp>
      <tp>
        <v>3.3</v>
        <stp/>
        <stp>##V3_BDPV12</stp>
        <stp>XS0908570459 Corp</stp>
        <stp>cpn</stp>
        <stp>[AutoPrice 28.xlsm]front!R905C5</stp>
        <tr r="E905" s="1"/>
      </tp>
      <tp>
        <v>7.125</v>
        <stp/>
        <stp>##V3_BDPV12</stp>
        <stp>XS0122028904 Corp</stp>
        <stp>cpn</stp>
        <stp>[AutoPrice 28.xlsm]front!R105C5</stp>
        <tr r="E105" s="1"/>
      </tp>
      <tp>
        <v>1.125</v>
        <stp/>
        <stp>##V3_BDPV12</stp>
        <stp>XS1069539374 Corp</stp>
        <stp>cpn</stp>
        <stp>[AutoPrice 28.xlsm]front!R476C5</stp>
        <tr r="E476" s="1"/>
      </tp>
      <tp t="s">
        <v>FIXED</v>
        <stp/>
        <stp>##V3_BDPV12</stp>
        <stp>DE000A0GTCB9 Corp</stp>
        <stp>cpn typ</stp>
        <stp>[AutoPrice 28.xlsm]front!R613C5</stp>
        <tr r="E613" s="1"/>
      </tp>
      <tp t="s">
        <v>07:00:39</v>
        <stp/>
        <stp>##V3_BDPV12</stp>
        <stp>XS0731071055 @bgn Corp</stp>
        <stp>LAST_UPDATE</stp>
        <stp>[AutoPrice 28.xlsm]front!R1028C15</stp>
        <tr r="O1028" s="1"/>
      </tp>
      <tp>
        <v>2.625</v>
        <stp/>
        <stp>##V3_BDPV12</stp>
        <stp>XS1061714165 Corp</stp>
        <stp>cpn</stp>
        <stp>[AutoPrice 28.xlsm]front!R545C5</stp>
        <tr r="E545" s="1"/>
      </tp>
      <tp>
        <v>3.25</v>
        <stp/>
        <stp>##V3_BDPV12</stp>
        <stp>XS0875797515 Corp</stp>
        <stp>cpn</stp>
        <stp>[AutoPrice 28.xlsm]front!R623C5</stp>
        <tr r="E623" s="1"/>
      </tp>
      <tp>
        <v>3.875</v>
        <stp/>
        <stp>##V3_BDPV12</stp>
        <stp>XS0491047154 Corp</stp>
        <stp>cpn</stp>
        <stp>[AutoPrice 28.xlsm]front!R200C5</stp>
        <tr r="E200" s="1"/>
      </tp>
      <tp>
        <v>5.625</v>
        <stp/>
        <stp>##V3_BDPV12</stp>
        <stp>XS0335134705 Corp</stp>
        <stp>cpn</stp>
        <stp>[AutoPrice 28.xlsm]front!R184C5</stp>
        <tr r="E184" s="1"/>
      </tp>
      <tp>
        <v>5.5</v>
        <stp/>
        <stp>##V3_BDPV12</stp>
        <stp>XS0223249003 Corp</stp>
        <stp>cpn</stp>
        <stp>[AutoPrice 28.xlsm]front!R237C5</stp>
        <tr r="E237" s="1"/>
      </tp>
      <tp>
        <v>3.4940000000000002</v>
        <stp/>
        <stp>##V3_BDPV12</stp>
        <stp>XS0992646918 Corp</stp>
        <stp>cpn</stp>
        <stp>[AutoPrice 28.xlsm]front!R272C5</stp>
        <tr r="E272" s="1"/>
      </tp>
      <tp>
        <v>7.25</v>
        <stp/>
        <stp>##V3_BDPV12</stp>
        <stp>XS0430699008 Corp</stp>
        <stp>cpn</stp>
        <stp>[AutoPrice 28.xlsm]front!R433C5</stp>
        <tr r="E433" s="1"/>
      </tp>
      <tp>
        <v>5.5</v>
        <stp/>
        <stp>##V3_BDPV12</stp>
        <stp>XS0477568637 Corp</stp>
        <stp>cpn</stp>
        <stp>[AutoPrice 28.xlsm]front!R173C5</stp>
        <tr r="E173" s="1"/>
      </tp>
      <tp t="s">
        <v>DAIGR</v>
        <stp/>
        <stp>##V3_BDPV12</stp>
        <stp>DE000A1TNK78 Corp</stp>
        <stp>ticker</stp>
        <stp>[AutoPrice 28.xlsm]front!R785C4</stp>
        <tr r="D785" s="1"/>
      </tp>
      <tp>
        <v>101.30500000000001</v>
        <stp/>
        <stp>##V3_BDPV12</stp>
        <stp>DE000A0T1GC4 @bgn Corp</stp>
        <stp>LAST_PRICE</stp>
        <stp>[AutoPrice 28.xlsm]front!R609C16</stp>
        <tr r="P609" s="1"/>
      </tp>
      <tp>
        <v>6</v>
        <stp/>
        <stp>##V3_BDPV12</stp>
        <stp>DE000A0T5X07 Corp</stp>
        <stp>cpn</stp>
        <stp>[AutoPrice 28.xlsm]front!R614C5</stp>
        <tr r="E614" s="1"/>
      </tp>
      <tp t="s">
        <v>10/09/2014</v>
        <stp/>
        <stp>##V3_BDPV12</stp>
        <stp>DE000A1G85A6 Corp</stp>
        <stp>maturity</stp>
        <stp>[AutoPrice 28.xlsm]front!R672C6</stp>
        <tr r="F672" s="1"/>
      </tp>
      <tp>
        <v>104.456</v>
        <stp/>
        <stp>##V3_BDPV12</stp>
        <stp>XS0364671346 @CBKG Corp</stp>
        <stp>ask</stp>
        <stp>[AutoPrice 28.xlsm]front!R759C13</stp>
        <tr r="M759" s="1"/>
      </tp>
      <tp>
        <v>105.57599999999999</v>
        <stp/>
        <stp>##V3_BDPV12</stp>
        <stp>XS1030851791 @CBKG Corp</stp>
        <stp>ask</stp>
        <stp>[AutoPrice 28.xlsm]front!R517C13</stp>
        <tr r="M517" s="1"/>
      </tp>
      <tp t="s">
        <v>#N/A Real Time</v>
        <stp/>
        <stp>##V3_BDPV12</stp>
        <stp>XS0362329517 @CBKG Corp</stp>
        <stp>ask</stp>
        <stp>[AutoPrice 28.xlsm]front!R754C13</stp>
        <tr r="M754" s="1"/>
      </tp>
      <tp>
        <v>106.15600000000001</v>
        <stp/>
        <stp>##V3_BDPV12</stp>
        <stp>XS0991099630 @CBKG Corp</stp>
        <stp>ask</stp>
        <stp>[AutoPrice 28.xlsm]front!R628C13</stp>
        <tr r="M628" s="1"/>
      </tp>
      <tp>
        <v>117.70699999999999</v>
        <stp/>
        <stp>##V3_BDPV12</stp>
        <stp>XS0524471355 @CBKG Corp</stp>
        <stp>ask</stp>
        <stp>[AutoPrice 28.xlsm]front!R471C13</stp>
        <tr r="M471" s="1"/>
      </tp>
      <tp>
        <v>105.428</v>
        <stp/>
        <stp>##V3_BDPV12</stp>
        <stp>XS0760139773 @CBKG Corp</stp>
        <stp>ask</stp>
        <stp>[AutoPrice 28.xlsm]front!R202C13</stp>
        <tr r="M202" s="1"/>
      </tp>
      <tp>
        <v>103.488</v>
        <stp/>
        <stp>##V3_BDPV12</stp>
        <stp>XS0942081570 @CBKG Corp</stp>
        <stp>ask</stp>
        <stp>[AutoPrice 28.xlsm]front!R359C13</stp>
        <tr r="M359" s="1"/>
      </tp>
      <tp>
        <v>129.62200000000001</v>
        <stp/>
        <stp>##V3_BDPV12</stp>
        <stp>XS0417209052 @CBKG Corp</stp>
        <stp>ask</stp>
        <stp>[AutoPrice 28.xlsm]front!R357C13</stp>
        <tr r="M357" s="1"/>
      </tp>
      <tp>
        <v>101.309</v>
        <stp/>
        <stp>##V3_BDPV12</stp>
        <stp>XS1076018131 @CBKG Corp</stp>
        <stp>ask</stp>
        <stp>[AutoPrice 28.xlsm]front!R681C13</stp>
        <tr r="M681" s="1"/>
      </tp>
      <tp>
        <v>98.691000000000003</v>
        <stp/>
        <stp>##V3_BDPV12</stp>
        <stp>FR0011951771 @CBKG Corp</stp>
        <stp>ask</stp>
        <stp>[AutoPrice 28.xlsm]front!R925C13</stp>
        <tr r="M925" s="1"/>
      </tp>
      <tp>
        <v>101.605</v>
        <stp/>
        <stp>##V3_BDPV12</stp>
        <stp>XS0206511130 @CBKG Corp</stp>
        <stp>ask</stp>
        <stp>[AutoPrice 28.xlsm]front!R104C13</stp>
        <tr r="M104" s="1"/>
      </tp>
      <tp>
        <v>105.349</v>
        <stp/>
        <stp>##V3_BDPV12</stp>
        <stp>XS0642351505 @CBKG Corp</stp>
        <stp>ask</stp>
        <stp>[AutoPrice 28.xlsm]front!R455C13</stp>
        <tr r="M455" s="1"/>
      </tp>
      <tp>
        <v>104.038</v>
        <stp/>
        <stp>##V3_BDPV12</stp>
        <stp>XS0854746343 @CBKG Corp</stp>
        <stp>ask</stp>
        <stp>[AutoPrice 28.xlsm]front!R436C13</stp>
        <tr r="M436" s="1"/>
      </tp>
      <tp t="s">
        <v>#N/A Real Time</v>
        <stp/>
        <stp>##V3_BDPV12</stp>
        <stp>XS0170732738 @CBKG Corp</stp>
        <stp>ask</stp>
        <stp>[AutoPrice 28.xlsm]front!R320C13</stp>
        <tr r="M320" s="1"/>
      </tp>
      <tp>
        <v>124.85299999999999</v>
        <stp/>
        <stp>##V3_BDPV12</stp>
        <stp>XS0361244667 @CBKG Corp</stp>
        <stp>ask</stp>
        <stp>[AutoPrice 28.xlsm]front!R271C13</stp>
        <tr r="M271" s="1"/>
      </tp>
      <tp>
        <v>105.629</v>
        <stp/>
        <stp>##V3_BDPV12</stp>
        <stp>FR0011535764 @CBKG Corp</stp>
        <stp>ask</stp>
        <stp>[AutoPrice 28.xlsm]front!R512C13</stp>
        <tr r="M512" s="1"/>
      </tp>
      <tp>
        <v>103.127</v>
        <stp/>
        <stp>##V3_BDPV12</stp>
        <stp>DE000A1TNJ97 @CBKG Corp</stp>
        <stp>bid</stp>
        <stp>[AutoPrice 28.xlsm]front!R793C12</stp>
        <tr r="L793" s="1"/>
      </tp>
      <tp>
        <v>105.93899999999999</v>
        <stp/>
        <stp>##V3_BDPV12</stp>
        <stp>XS0633014427 @CBKG Corp</stp>
        <stp>ask</stp>
        <stp>[AutoPrice 28.xlsm]front!R221C13</stp>
        <tr r="M221" s="1"/>
      </tp>
      <tp>
        <v>102.458</v>
        <stp/>
        <stp>##V3_BDPV12</stp>
        <stp>XS0933241456 @CBKG Corp</stp>
        <stp>ask</stp>
        <stp>[AutoPrice 28.xlsm]front!R702C13</stp>
        <tr r="M702" s="1"/>
      </tp>
      <tp t="s">
        <v>#N/A Real Time</v>
        <stp/>
        <stp>##V3_BDPV12</stp>
        <stp>XS0794224369 @CBKG Corp</stp>
        <stp>ask</stp>
        <stp>[AutoPrice 28.xlsm]front!R466C13</stp>
        <tr r="M466" s="1"/>
      </tp>
      <tp>
        <v>103.11799999999999</v>
        <stp/>
        <stp>##V3_BDPV12</stp>
        <stp>XS0816704125 @CBKG Corp</stp>
        <stp>ask</stp>
        <stp>[AutoPrice 28.xlsm]front!R549C13</stp>
        <tr r="M549" s="1"/>
      </tp>
      <tp t="s">
        <v>#N/A Real Time</v>
        <stp/>
        <stp>##V3_BDPV12</stp>
        <stp>XS0552375577 @CBKG Corp</stp>
        <stp>ask</stp>
        <stp>[AutoPrice 28.xlsm]front!R724C13</stp>
        <tr r="M724" s="1"/>
      </tp>
      <tp>
        <v>115.145</v>
        <stp/>
        <stp>##V3_BDPV12</stp>
        <stp>XS0326230181 @CBKG Corp</stp>
        <stp>ask</stp>
        <stp>[AutoPrice 28.xlsm]front!R948C13</stp>
        <tr r="M948" s="1"/>
      </tp>
      <tp>
        <v>113.449</v>
        <stp/>
        <stp>##V3_BDPV12</stp>
        <stp>XS0645669200 @CBKG Corp</stp>
        <stp>ask</stp>
        <stp>[AutoPrice 28.xlsm]front!R503C13</stp>
        <tr r="M503" s="1"/>
      </tp>
      <tp>
        <v>100</v>
        <stp/>
        <stp>##V3_BDPV12</stp>
        <stp>XS1077584024 @CBKG Corp</stp>
        <stp>ask</stp>
        <stp>[AutoPrice 28.xlsm]front!R575C13</stp>
        <tr r="M575" s="1"/>
      </tp>
      <tp>
        <v>106.173</v>
        <stp/>
        <stp>##V3_BDPV12</stp>
        <stp>XS0583059448 @CBKG Corp</stp>
        <stp>ask</stp>
        <stp>[AutoPrice 28.xlsm]front!R704C13</stp>
        <tr r="M704" s="1"/>
      </tp>
      <tp t="s">
        <v>#N/A Real Time</v>
        <stp/>
        <stp>##V3_BDPV12</stp>
        <stp>FR0010941690 @CBKG Corp</stp>
        <stp>ask</stp>
        <stp>[AutoPrice 28.xlsm]front!R232C13</stp>
        <tr r="M232" s="1"/>
      </tp>
      <tp>
        <v>104.03</v>
        <stp/>
        <stp>##V3_BDPV12</stp>
        <stp>XS1003251441 @CBKG Corp</stp>
        <stp>ask</stp>
        <stp>[AutoPrice 28.xlsm]front!R529C13</stp>
        <tr r="M529" s="1"/>
      </tp>
      <tp>
        <v>116.393</v>
        <stp/>
        <stp>##V3_BDPV12</stp>
        <stp>FR0011157742 @CBKG Corp</stp>
        <stp>ask</stp>
        <stp>[AutoPrice 28.xlsm]front!R738C13</stp>
        <tr r="M738" s="1"/>
      </tp>
      <tp>
        <v>101.833</v>
        <stp/>
        <stp>##V3_BDPV12</stp>
        <stp>XS0826531120 @CBKG Corp</stp>
        <stp>ask</stp>
        <stp>[AutoPrice 28.xlsm]front!R540C13</stp>
        <tr r="M540" s="1"/>
      </tp>
      <tp t="s">
        <v>#N/A Real Time</v>
        <stp/>
        <stp>##V3_BDPV12</stp>
        <stp>XS0403958498 @CBKG Corp</stp>
        <stp>ask</stp>
        <stp>[AutoPrice 28.xlsm]front!R248C13</stp>
        <tr r="M248" s="1"/>
      </tp>
      <tp>
        <v>109.46899999999999</v>
        <stp/>
        <stp>##V3_BDPV12</stp>
        <stp>XS0205790214 @CBKG Corp</stp>
        <stp>ask</stp>
        <stp>[AutoPrice 28.xlsm]front!R456C13</stp>
        <tr r="M456" s="1"/>
      </tp>
      <tp>
        <v>110.24</v>
        <stp/>
        <stp>##V3_BDPV12</stp>
        <stp>XS0547796077 @CBKG Corp</stp>
        <stp>ask</stp>
        <stp>[AutoPrice 28.xlsm]front!R222C13</stp>
        <tr r="M222" s="1"/>
      </tp>
      <tp>
        <v>105.004</v>
        <stp/>
        <stp>##V3_BDPV12</stp>
        <stp>XS0877622034 @CBKG Corp</stp>
        <stp>ask</stp>
        <stp>[AutoPrice 28.xlsm]front!R776C13</stp>
        <tr r="M776" s="1"/>
      </tp>
      <tp>
        <v>103.786</v>
        <stp/>
        <stp>##V3_BDPV12</stp>
        <stp>XS0862941506 @CBKG Corp</stp>
        <stp>ask</stp>
        <stp>[AutoPrice 28.xlsm]front!R480C13</stp>
        <tr r="M480" s="1"/>
      </tp>
      <tp t="s">
        <v>#N/A Real Time</v>
        <stp/>
        <stp>##V3_BDPV12</stp>
        <stp>XS0097283096 @CBKG Corp</stp>
        <stp>ask</stp>
        <stp>[AutoPrice 28.xlsm]front!R608C13</stp>
        <tr r="M608" s="1"/>
      </tp>
      <tp>
        <v>115.66800000000001</v>
        <stp/>
        <stp>##V3_BDPV12</stp>
        <stp>XS0794393396 @CBKG Corp</stp>
        <stp>ask</stp>
        <stp>[AutoPrice 28.xlsm]front!R710C13</stp>
        <tr r="M710" s="1"/>
      </tp>
      <tp>
        <v>102.295</v>
        <stp/>
        <stp>##V3_BDPV12</stp>
        <stp>XS0210318795 @CBKG Corp</stp>
        <stp>ask</stp>
        <stp>[AutoPrice 28.xlsm]front!R610C13</stp>
        <tr r="M610" s="1"/>
      </tp>
      <tp>
        <v>104.10299999999999</v>
        <stp/>
        <stp>##V3_BDPV12</stp>
        <stp>XS0352065584 @CBKG Corp</stp>
        <stp>ask</stp>
        <stp>[AutoPrice 28.xlsm]front!R404C13</stp>
        <tr r="M404" s="1"/>
      </tp>
      <tp>
        <v>106.033</v>
        <stp/>
        <stp>##V3_BDPV12</stp>
        <stp>XS0241946630 @CBKG Corp</stp>
        <stp>ask</stp>
        <stp>[AutoPrice 28.xlsm]front!R686C13</stp>
        <tr r="M686" s="1"/>
      </tp>
      <tp t="s">
        <v>#N/A Real Time</v>
        <stp/>
        <stp>##V3_BDPV12</stp>
        <stp>XS0901578681 @CBKG Corp</stp>
        <stp>ask</stp>
        <stp>[AutoPrice 28.xlsm]front!R141C13</stp>
        <tr r="M141" s="1"/>
      </tp>
      <tp>
        <v>118.032</v>
        <stp/>
        <stp>##V3_BDPV12</stp>
        <stp>XS0364908375 @CBKG Corp</stp>
        <stp>ask</stp>
        <stp>[AutoPrice 28.xlsm]front!R100C13</stp>
        <tr r="M100" s="1"/>
      </tp>
      <tp>
        <v>111.68899999999999</v>
        <stp/>
        <stp>##V3_BDPV12</stp>
        <stp>XS0805410239 @CBKG Corp</stp>
        <stp>ask</stp>
        <stp>[AutoPrice 28.xlsm]front!R814C13</stp>
        <tr r="M814" s="1"/>
      </tp>
      <tp>
        <v>114.01</v>
        <stp/>
        <stp>##V3_BDPV12</stp>
        <stp>XS0554975325 @CBKG Corp</stp>
        <stp>ask</stp>
        <stp>[AutoPrice 28.xlsm]front!R467C13</stp>
        <tr r="M467" s="1"/>
      </tp>
      <tp t="s">
        <v>#N/A Real Time</v>
        <stp/>
        <stp>##V3_BDPV12</stp>
        <stp>XS0052067583 @CBKG Corp</stp>
        <stp>ask</stp>
        <stp>[AutoPrice 28.xlsm]front!R606C13</stp>
        <tr r="M606" s="1"/>
      </tp>
      <tp>
        <v>100.419</v>
        <stp/>
        <stp>##V3_BDPV12</stp>
        <stp>XS0441402681 @CBKG Corp</stp>
        <stp>ask</stp>
        <stp>[AutoPrice 28.xlsm]front!R256C13</stp>
        <tr r="M256" s="1"/>
      </tp>
      <tp t="s">
        <v>#N/A Real Time</v>
        <stp/>
        <stp>##V3_BDPV12</stp>
        <stp>XS0493098486 @CBKG Corp</stp>
        <stp>ask</stp>
        <stp>[AutoPrice 28.xlsm]front!R669C13</stp>
        <tr r="M669" s="1"/>
      </tp>
      <tp t="s">
        <v>#N/A Real Time</v>
        <stp/>
        <stp>##V3_BDPV12</stp>
        <stp>XS0110081782 @CBKG Corp</stp>
        <stp>ask</stp>
        <stp>[AutoPrice 28.xlsm]front!R607C13</stp>
        <tr r="M607" s="1"/>
      </tp>
      <tp t="s">
        <v>07:01:40</v>
        <stp/>
        <stp>##V3_BDPV12</stp>
        <stp>XS0552375577 @cbbt Corp</stp>
        <stp>LAST_UPDATE</stp>
        <stp>[AutoPrice 28.xlsm]front!R724C15</stp>
        <tr r="O724" s="1"/>
      </tp>
      <tp>
        <v>103.268</v>
        <stp/>
        <stp>##V3_BDPV12</stp>
        <stp>XS1025752293 @CBKG Corp</stp>
        <stp>ask</stp>
        <stp>[AutoPrice 28.xlsm]front!R645C13</stp>
        <tr r="M645" s="1"/>
      </tp>
      <tp>
        <v>116.797</v>
        <stp/>
        <stp>##V3_BDPV12</stp>
        <stp>XS0462999573 @CBKG Corp</stp>
        <stp>ask</stp>
        <stp>[AutoPrice 28.xlsm]front!R694C13</stp>
        <tr r="M694" s="1"/>
      </tp>
      <tp>
        <v>101.593</v>
        <stp/>
        <stp>##V3_BDPV12</stp>
        <stp>FR0011355791 @CBKG Corp</stp>
        <stp>ask</stp>
        <stp>[AutoPrice 28.xlsm]front!R207C13</stp>
        <tr r="M207" s="1"/>
      </tp>
      <tp>
        <v>118.538</v>
        <stp/>
        <stp>##V3_BDPV12</stp>
        <stp>DE000A0T7J03 @CBKG Corp</stp>
        <stp>bid</stp>
        <stp>[AutoPrice 28.xlsm]front!R460C12</stp>
        <tr r="L460" s="1"/>
      </tp>
      <tp>
        <v>103.66</v>
        <stp/>
        <stp>##V3_BDPV12</stp>
        <stp>XS0967299016 @CBKG Corp</stp>
        <stp>ask</stp>
        <stp>[AutoPrice 28.xlsm]front!R822C13</stp>
        <tr r="M822" s="1"/>
      </tp>
      <tp t="s">
        <v>#N/A Real Time</v>
        <stp/>
        <stp>##V3_BDPV12</stp>
        <stp>XS0545428285 @CBKG Corp</stp>
        <stp>ask</stp>
        <stp>[AutoPrice 28.xlsm]front!R734C13</stp>
        <tr r="M734" s="1"/>
      </tp>
      <tp>
        <v>101.669</v>
        <stp/>
        <stp>##V3_BDPV12</stp>
        <stp>XS1023268490 @CBKG Corp</stp>
        <stp>ask</stp>
        <stp>[AutoPrice 28.xlsm]front!R163C13</stp>
        <tr r="M163" s="1"/>
      </tp>
      <tp>
        <v>103.173</v>
        <stp/>
        <stp>##V3_BDPV12</stp>
        <stp>FR0010773697 @CBKG Corp</stp>
        <stp>ask</stp>
        <stp>[AutoPrice 28.xlsm]front!R443C13</stp>
        <tr r="M443" s="1"/>
      </tp>
      <tp>
        <v>108.083</v>
        <stp/>
        <stp>##V3_BDPV12</stp>
        <stp>FR0010359687 @CBKG Corp</stp>
        <stp>ask</stp>
        <stp>[AutoPrice 28.xlsm]front!R137C13</stp>
        <tr r="M137" s="1"/>
      </tp>
      <tp t="s">
        <v>13/03/2043</v>
        <stp/>
        <stp>##V3_BDPV12</stp>
        <stp>DE000A1HG1L4 Corp</stp>
        <stp>maturity</stp>
        <stp>[AutoPrice 28.xlsm]front!R55C6</stp>
        <tr r="F55" s="1"/>
      </tp>
      <tp t="s">
        <v>07:01:31</v>
        <stp/>
        <stp>##V3_BDPV12</stp>
        <stp>DE000A1HHZ73 @bgn Corp</stp>
        <stp>LAST_UPDATE</stp>
        <stp>[AutoPrice 28.xlsm]front!R768C15</stp>
        <tr r="O768" s="1"/>
      </tp>
      <tp t="s">
        <v>07:01:13</v>
        <stp/>
        <stp>##V3_BDPV12</stp>
        <stp>USF7806FQF10 @bgn Corp</stp>
        <stp>LAST_UPDATE</stp>
        <stp>[AutoPrice 28.xlsm]front!R853C15</stp>
        <tr r="O853" s="1"/>
      </tp>
    </main>
    <main first="bloomberg.rtd">
      <tp>
        <v>107.58</v>
        <stp/>
        <stp>##V3_BDPV12</stp>
        <stp>DE000A1PGPF8 @CBKG Corp</stp>
        <stp>ask</stp>
        <stp>[AutoPrice 28.xlsm]front!R871C13</stp>
        <tr r="M871" s="1"/>
      </tp>
    </main>
    <main first="bloomberg.rtd">
      <tp t="s">
        <v>AT MATURITY</v>
        <stp/>
        <stp>##V3_BDPV12</stp>
        <stp>DE000A1R0TN7 Corp</stp>
        <stp>mty_typ</stp>
        <stp>[AutoPrice 28.xlsm]front!R791C6</stp>
        <tr r="F791" s="1"/>
      </tp>
      <tp t="s">
        <v>18/07/2017</v>
        <stp/>
        <stp>##V3_BDPV12</stp>
        <stp>DE000A1HJLN2 Corp</stp>
        <stp>maturity</stp>
        <stp>[AutoPrice 28.xlsm]front!R769C6</stp>
        <tr r="F769" s="1"/>
      </tp>
      <tp t="s">
        <v>05/04/2017</v>
        <stp/>
        <stp>##V3_BDPV12</stp>
        <stp>DE000A1HHZ73 Corp</stp>
        <stp>maturity</stp>
        <stp>[AutoPrice 28.xlsm]front!R768C6</stp>
        <tr r="F768" s="1"/>
      </tp>
      <tp t="s">
        <v>07:01:19</v>
        <stp/>
        <stp>##V3_BDPV12</stp>
        <stp>XS0954907431 @bgn Corp</stp>
        <stp>LAST_UPDATE</stp>
        <stp>[AutoPrice 28.xlsm]front!R1121C15</stp>
        <tr r="O1121" s="1"/>
      </tp>
      <tp>
        <v>3.625</v>
        <stp/>
        <stp>##V3_BDPV12</stp>
        <stp>XS0428461718 Corp</stp>
        <stp>cpn</stp>
        <stp>[AutoPrice 28.xlsm]front!R341C5</stp>
        <tr r="E341" s="1"/>
      </tp>
      <tp>
        <v>1.5</v>
        <stp/>
        <stp>##V3_BDPV12</stp>
        <stp>XS0805500062 Corp</stp>
        <stp>cpn</stp>
        <stp>[AutoPrice 28.xlsm]front!R537C5</stp>
        <tr r="E537" s="1"/>
      </tp>
      <tp>
        <v>5.625</v>
        <stp/>
        <stp>##V3_BDPV12</stp>
        <stp>XS0170732738 Corp</stp>
        <stp>cpn</stp>
        <stp>[AutoPrice 28.xlsm]front!R320C5</stp>
        <tr r="E320" s="1"/>
      </tp>
      <tp>
        <v>8.375</v>
        <stp/>
        <stp>##V3_BDPV12</stp>
        <stp>FR0010780452 Corp</stp>
        <stp>cpn</stp>
        <stp>[AutoPrice 28.xlsm]front!R826C5</stp>
        <tr r="E826" s="1"/>
      </tp>
      <tp>
        <v>4</v>
        <stp/>
        <stp>##V3_BDPV12</stp>
        <stp>BE6000782712 Corp</stp>
        <stp>cpn</stp>
        <stp>[AutoPrice 28.xlsm]front!R374C5</stp>
        <tr r="E374" s="1"/>
      </tp>
      <tp>
        <v>2</v>
        <stp/>
        <stp>##V3_BDPV12</stp>
        <stp>XS0969574325 Corp</stp>
        <stp>cpn</stp>
        <stp>[AutoPrice 28.xlsm]front!R333C5</stp>
        <tr r="E333" s="1"/>
      </tp>
      <tp>
        <v>2.242</v>
        <stp/>
        <stp>##V3_BDPV12</stp>
        <stp>XS1069430368 Corp</stp>
        <stp>cpn</stp>
        <stp>[AutoPrice 28.xlsm]front!R697C5</stp>
        <tr r="E697" s="1"/>
      </tp>
      <tp>
        <v>5.125</v>
        <stp/>
        <stp>##V3_BDPV12</stp>
        <stp>XS0418669429 Corp</stp>
        <stp>cpn</stp>
        <stp>[AutoPrice 28.xlsm]front!R350C5</stp>
        <tr r="E350" s="1"/>
      </tp>
      <tp>
        <v>3.2</v>
        <stp/>
        <stp>##V3_BDPV12</stp>
        <stp>BE0002199652 Corp</stp>
        <stp>cpn</stp>
        <stp>[AutoPrice 28.xlsm]front!R330C5</stp>
        <tr r="E330" s="1"/>
      </tp>
      <tp>
        <v>2.5</v>
        <stp/>
        <stp>##V3_BDPV12</stp>
        <stp>XS0923361827 Corp</stp>
        <stp>cpn</stp>
        <stp>[AutoPrice 28.xlsm]front!R915C5</stp>
        <tr r="E915" s="1"/>
      </tp>
      <tp t="s">
        <v>AT MATURITY</v>
        <stp/>
        <stp>##V3_BDPV12</stp>
        <stp>DE000A1MA9K8 Corp</stp>
        <stp>mty_typ</stp>
        <stp>[AutoPrice 28.xlsm]front!R534C6</stp>
        <tr r="F534" s="1"/>
      </tp>
      <tp t="s">
        <v>07:01:21</v>
        <stp/>
        <stp>##V3_BDPV12</stp>
        <stp>FR0010989111 @bgn Corp</stp>
        <stp>LAST_UPDATE</stp>
        <stp>[AutoPrice 28.xlsm]front!R1050C15</stp>
        <tr r="O1050" s="1"/>
      </tp>
      <tp>
        <v>4.75</v>
        <stp/>
        <stp>##V3_BDPV12</stp>
        <stp>XS0268583993 Corp</stp>
        <stp>cpn</stp>
        <stp>[AutoPrice 28.xlsm]front!R598C5</stp>
        <tr r="E598" s="1"/>
      </tp>
      <tp>
        <v>2.875</v>
        <stp/>
        <stp>##V3_BDPV12</stp>
        <stp>XS0907301260 Corp</stp>
        <stp>cpn</stp>
        <stp>[AutoPrice 28.xlsm]front!R751C5</stp>
        <tr r="E751" s="1"/>
      </tp>
      <tp>
        <v>5.25</v>
        <stp/>
        <stp>##V3_BDPV12</stp>
        <stp>XS0873630742 Corp</stp>
        <stp>cpn</stp>
        <stp>[AutoPrice 28.xlsm]front!R136C5</stp>
        <tr r="E136" s="1"/>
      </tp>
      <tp>
        <v>3.75</v>
        <stp/>
        <stp>##V3_BDPV12</stp>
        <stp>XS0972058175 Corp</stp>
        <stp>cpn</stp>
        <stp>[AutoPrice 28.xlsm]front!R543C5</stp>
        <tr r="E543" s="1"/>
      </tp>
      <tp>
        <v>3.25</v>
        <stp/>
        <stp>##V3_BDPV12</stp>
        <stp>XS0731681556 Corp</stp>
        <stp>cpn</stp>
        <stp>[AutoPrice 28.xlsm]front!R897C5</stp>
        <tr r="E897" s="1"/>
      </tp>
      <tp t="s">
        <v>07:01:11</v>
        <stp/>
        <stp>##V3_BDPV12</stp>
        <stp>XS0310997068 @bgn Corp</stp>
        <stp>LAST_UPDATE</stp>
        <stp>[AutoPrice 28.xlsm]front!R1000C15</stp>
        <tr r="O1000" s="1"/>
      </tp>
      <tp t="s">
        <v>07:01:08</v>
        <stp/>
        <stp>##V3_BDPV12</stp>
        <stp>XS0903872355 @bgn Corp</stp>
        <stp>LAST_UPDATE</stp>
        <stp>[AutoPrice 28.xlsm]front!R1245C15</stp>
        <tr r="O1245" s="1"/>
      </tp>
      <tp t="s">
        <v>07:00:50</v>
        <stp/>
        <stp>##V3_BDPV12</stp>
        <stp>XS0482703286 @bgn Corp</stp>
        <stp>LAST_UPDATE</stp>
        <stp>[AutoPrice 28.xlsm]front!R1093C15</stp>
        <tr r="O1093" s="1"/>
      </tp>
      <tp>
        <v>4.625</v>
        <stp/>
        <stp>##V3_BDPV12</stp>
        <stp>XS0794393040 Corp</stp>
        <stp>cpn</stp>
        <stp>[AutoPrice 28.xlsm]front!R703C5</stp>
        <tr r="E703" s="1"/>
      </tp>
      <tp>
        <v>1.75</v>
        <stp/>
        <stp>##V3_BDPV12</stp>
        <stp>XS0828235225 Corp</stp>
        <stp>cpn</stp>
        <stp>[AutoPrice 28.xlsm]front!R994C5</stp>
        <tr r="E994" s="1"/>
      </tp>
      <tp t="s">
        <v>DT</v>
        <stp/>
        <stp>##V3_BDPV12</stp>
        <stp>DE000A0T1GC4 Corp</stp>
        <stp>ticker</stp>
        <stp>[AutoPrice 28.xlsm]front!R609C4</stp>
        <tr r="D609" s="1"/>
      </tp>
      <tp>
        <v>3.5</v>
        <stp/>
        <stp>##V3_BDPV12</stp>
        <stp>XS0760187400 Corp</stp>
        <stp>cpn</stp>
        <stp>[AutoPrice 28.xlsm]front!R725C5</stp>
        <tr r="E725" s="1"/>
      </tp>
      <tp>
        <v>6.625</v>
        <stp/>
        <stp>##V3_BDPV12</stp>
        <stp>XS0906420574 Corp</stp>
        <stp>cpn</stp>
        <stp>[AutoPrice 28.xlsm]front!R817C5</stp>
        <tr r="E817" s="1"/>
      </tp>
      <tp t="s">
        <v>DAIGR</v>
        <stp/>
        <stp>##V3_BDPV12</stp>
        <stp>DE000A1X3GC3 Corp</stp>
        <stp>ticker</stp>
        <stp>[AutoPrice 28.xlsm]front!R789C4</stp>
        <tr r="D789" s="1"/>
      </tp>
      <tp>
        <v>2.5</v>
        <stp/>
        <stp>##V3_BDPV12</stp>
        <stp>XS0903136736 Corp</stp>
        <stp>cpn</stp>
        <stp>[AutoPrice 28.xlsm]front!R726C5</stp>
        <tr r="E726" s="1"/>
      </tp>
      <tp>
        <v>2.25</v>
        <stp/>
        <stp>##V3_BDPV12</stp>
        <stp>XS0825855751 Corp</stp>
        <stp>cpn</stp>
        <stp>[AutoPrice 28.xlsm]front!R279C5</stp>
        <tr r="E279" s="1"/>
      </tp>
      <tp>
        <v>2</v>
        <stp/>
        <stp>##V3_BDPV12</stp>
        <stp>BE6243180666 Corp</stp>
        <stp>cpn</stp>
        <stp>[AutoPrice 28.xlsm]front!R375C5</stp>
        <tr r="E375" s="1"/>
      </tp>
      <tp>
        <v>3.5</v>
        <stp/>
        <stp>##V3_BDPV12</stp>
        <stp>XS0758420748 Corp</stp>
        <stp>cpn</stp>
        <stp>[AutoPrice 28.xlsm]front!R494C5</stp>
        <tr r="E494" s="1"/>
      </tp>
      <tp>
        <v>4</v>
        <stp/>
        <stp>##V3_BDPV12</stp>
        <stp>XS0222383027 Corp</stp>
        <stp>cpn</stp>
        <stp>[AutoPrice 28.xlsm]front!R185C5</stp>
        <tr r="E185" s="1"/>
      </tp>
      <tp>
        <v>1.875</v>
        <stp/>
        <stp>##V3_BDPV12</stp>
        <stp>XS0911431517 Corp</stp>
        <stp>cpn</stp>
        <stp>[AutoPrice 28.xlsm]front!R651C5</stp>
        <tr r="E651" s="1"/>
      </tp>
      <tp>
        <v>6.6550000000000002</v>
        <stp/>
        <stp>##V3_BDPV12</stp>
        <stp>XS0484213268 Corp</stp>
        <stp>cpn</stp>
        <stp>[AutoPrice 28.xlsm]front!R340C5</stp>
        <tr r="E340" s="1"/>
      </tp>
      <tp t="s">
        <v>07:01:03</v>
        <stp/>
        <stp>##V3_BDPV12</stp>
        <stp>XS0743603358 @bgn Corp</stp>
        <stp>LAST_UPDATE</stp>
        <stp>[AutoPrice 28.xlsm]front!R1094C15</stp>
        <tr r="O1094" s="1"/>
      </tp>
      <tp t="s">
        <v>07:01:22</v>
        <stp/>
        <stp>##V3_BDPV12</stp>
        <stp>XS0458748851 @bgn Corp</stp>
        <stp>LAST_UPDATE</stp>
        <stp>[AutoPrice 28.xlsm]front!R1170C15</stp>
        <tr r="O1170" s="1"/>
      </tp>
      <tp t="s">
        <v>07:01:21</v>
        <stp/>
        <stp>##V3_BDPV12</stp>
        <stp>XS0542369219 @bgn Corp</stp>
        <stp>LAST_UPDATE</stp>
        <stp>[AutoPrice 28.xlsm]front!R1110C15</stp>
        <tr r="O1110" s="1"/>
      </tp>
      <tp t="s">
        <v>07:00:43</v>
        <stp/>
        <stp>##V3_BDPV12</stp>
        <stp>FR0010945188 @bgn Corp</stp>
        <stp>LAST_UPDATE</stp>
        <stp>[AutoPrice 28.xlsm]front!R1253C15</stp>
        <tr r="O1253" s="1"/>
      </tp>
      <tp>
        <v>1.125</v>
        <stp/>
        <stp>##V3_BDPV12</stp>
        <stp>XS1075430741 Corp</stp>
        <stp>cpn</stp>
        <stp>[AutoPrice 28.xlsm]front!R605C5</stp>
        <tr r="E605" s="1"/>
      </tp>
      <tp>
        <v>2.625</v>
        <stp/>
        <stp>##V3_BDPV12</stp>
        <stp>XS1015217703 Corp</stp>
        <stp>cpn</stp>
        <stp>[AutoPrice 28.xlsm]front!R777C5</stp>
        <tr r="E777" s="1"/>
      </tp>
      <tp>
        <v>4.75</v>
        <stp/>
        <stp>##V3_BDPV12</stp>
        <stp>XS0600056641 Corp</stp>
        <stp>cpn</stp>
        <stp>[AutoPrice 28.xlsm]front!R670C5</stp>
        <tr r="E670" s="1"/>
      </tp>
      <tp>
        <v>4.125</v>
        <stp/>
        <stp>##V3_BDPV12</stp>
        <stp>XS0616431507 Corp</stp>
        <stp>cpn</stp>
        <stp>[AutoPrice 28.xlsm]front!R650C5</stp>
        <tr r="E650" s="1"/>
      </tp>
      <tp>
        <v>4.625</v>
        <stp/>
        <stp>##V3_BDPV12</stp>
        <stp>FR0011052117 Corp</stp>
        <stp>cpn</stp>
        <stp>[AutoPrice 28.xlsm]front!R855C5</stp>
        <tr r="E855" s="1"/>
      </tp>
      <tp>
        <v>3</v>
        <stp/>
        <stp>##V3_BDPV12</stp>
        <stp>FR0011156017 Corp</stp>
        <stp>cpn</stp>
        <stp>[AutoPrice 28.xlsm]front!R394C5</stp>
        <tr r="E394" s="1"/>
      </tp>
      <tp t="s">
        <v>11/06/2014</v>
        <stp/>
        <stp>##V3_BDPV12</stp>
        <stp>XS0827573766 @bgn Corp</stp>
        <stp>LAST_UPDATE</stp>
        <stp>[AutoPrice 28.xlsm]front!R1166C15</stp>
        <tr r="O1166" s="1"/>
      </tp>
      <tp t="s">
        <v>07:01:21</v>
        <stp/>
        <stp>##V3_BDPV12</stp>
        <stp>XS0471071133 @bgn Corp</stp>
        <stp>LAST_UPDATE</stp>
        <stp>[AutoPrice 28.xlsm]front!R1185C15</stp>
        <tr r="O1185" s="1"/>
      </tp>
      <tp>
        <v>6.125</v>
        <stp/>
        <stp>##V3_BDPV12</stp>
        <stp>XS0438844093 Corp</stp>
        <stp>cpn</stp>
        <stp>[AutoPrice 28.xlsm]front!R265C5</stp>
        <tr r="E265" s="1"/>
      </tp>
      <tp>
        <v>4.75</v>
        <stp/>
        <stp>##V3_BDPV12</stp>
        <stp>XS0292607701 Corp</stp>
        <stp>cpn</stp>
        <stp>[AutoPrice 28.xlsm]front!R722C5</stp>
        <tr r="E722" s="1"/>
      </tp>
      <tp>
        <v>7.25</v>
        <stp/>
        <stp>##V3_BDPV12</stp>
        <stp>XS0429612566 Corp</stp>
        <stp>cpn</stp>
        <stp>[AutoPrice 28.xlsm]front!R824C5</stp>
        <tr r="E824" s="1"/>
      </tp>
      <tp>
        <v>4.125</v>
        <stp/>
        <stp>##V3_BDPV12</stp>
        <stp>BE0002442177 Corp</stp>
        <stp>cpn</stp>
        <stp>[AutoPrice 28.xlsm]front!R217C5</stp>
        <tr r="E217" s="1"/>
      </tp>
      <tp>
        <v>3.2480000000000002</v>
        <stp/>
        <stp>##V3_BDPV12</stp>
        <stp>FR0011765825 Corp</stp>
        <stp>cpn</stp>
        <stp>[AutoPrice 28.xlsm]front!R451C5</stp>
        <tr r="E451" s="1"/>
      </tp>
      <tp t="s">
        <v>07:01:22</v>
        <stp/>
        <stp>##V3_BDPV12</stp>
        <stp>XS0879082914 @bgn Corp</stp>
        <stp>LAST_UPDATE</stp>
        <stp>[AutoPrice 28.xlsm]front!R1082C15</stp>
        <tr r="O1082" s="1"/>
      </tp>
      <tp>
        <v>5.125</v>
        <stp/>
        <stp>##V3_BDPV12</stp>
        <stp>XS0327237300 Corp</stp>
        <stp>cpn</stp>
        <stp>[AutoPrice 28.xlsm]front!R546C5</stp>
        <tr r="E546" s="1"/>
      </tp>
      <tp>
        <v>5.25</v>
        <stp/>
        <stp>##V3_BDPV12</stp>
        <stp>XS0306773234 Corp</stp>
        <stp>cpn</stp>
        <stp>[AutoPrice 28.xlsm]front!R600C5</stp>
        <tr r="E600" s="1"/>
      </tp>
      <tp>
        <v>6.5</v>
        <stp/>
        <stp>##V3_BDPV12</stp>
        <stp>XS0415624716 Corp</stp>
        <stp>cpn</stp>
        <stp>[AutoPrice 28.xlsm]front!R203C5</stp>
        <tr r="E203" s="1"/>
      </tp>
      <tp>
        <v>3.5</v>
        <stp/>
        <stp>##V3_BDPV12</stp>
        <stp>XS0470518605 Corp</stp>
        <stp>cpn</stp>
        <stp>[AutoPrice 28.xlsm]front!R881C5</stp>
        <tr r="E881" s="1"/>
      </tp>
      <tp>
        <v>3.375</v>
        <stp/>
        <stp>##V3_BDPV12</stp>
        <stp>XS0633111207 Corp</stp>
        <stp>cpn</stp>
        <stp>[AutoPrice 28.xlsm]front!R885C5</stp>
        <tr r="E885" s="1"/>
      </tp>
      <tp>
        <v>4</v>
        <stp/>
        <stp>##V3_BDPV12</stp>
        <stp>BE6221503202 Corp</stp>
        <stp>cpn</stp>
        <stp>[AutoPrice 28.xlsm]front!R377C5</stp>
        <tr r="E377" s="1"/>
      </tp>
      <tp t="s">
        <v>11/06/2014</v>
        <stp/>
        <stp>##V3_BDPV12</stp>
        <stp>XS0765621569 @bgn Corp</stp>
        <stp>LAST_UPDATE</stp>
        <stp>[AutoPrice 28.xlsm]front!R1005C15</stp>
        <tr r="O1005" s="1"/>
      </tp>
      <tp t="s">
        <v>07:01:27</v>
        <stp/>
        <stp>##V3_BDPV12</stp>
        <stp>XS0829360923 @bgn Corp</stp>
        <stp>LAST_UPDATE</stp>
        <stp>[AutoPrice 28.xlsm]front!R1177C15</stp>
        <tr r="O1177" s="1"/>
      </tp>
      <tp>
        <v>6.25</v>
        <stp/>
        <stp>##V3_BDPV12</stp>
        <stp>XS0106655235 Corp</stp>
        <stp>cpn</stp>
        <stp>[AutoPrice 28.xlsm]front!R551C5</stp>
        <tr r="E551" s="1"/>
      </tp>
      <tp>
        <v>4</v>
        <stp/>
        <stp>##V3_BDPV12</stp>
        <stp>XS0557635777 Corp</stp>
        <stp>cpn</stp>
        <stp>[AutoPrice 28.xlsm]front!R515C5</stp>
        <tr r="E515" s="1"/>
      </tp>
      <tp>
        <v>1.875</v>
        <stp/>
        <stp>##V3_BDPV12</stp>
        <stp>XS1040104231 Corp</stp>
        <stp>cpn</stp>
        <stp>[AutoPrice 28.xlsm]front!R557C5</stp>
        <tr r="E557" s="1"/>
      </tp>
      <tp>
        <v>4.125</v>
        <stp/>
        <stp>##V3_BDPV12</stp>
        <stp>FR0011225143 Corp</stp>
        <stp>cpn</stp>
        <stp>[AutoPrice 28.xlsm]front!R252C5</stp>
        <tr r="E252" s="1"/>
      </tp>
      <tp t="s">
        <v>07:01:19</v>
        <stp/>
        <stp>##V3_BDPV12</stp>
        <stp>XS0614190477 @bgn Corp</stp>
        <stp>LAST_UPDATE</stp>
        <stp>[AutoPrice 28.xlsm]front!R1191C15</stp>
        <tr r="O1191" s="1"/>
      </tp>
      <tp>
        <v>5.75</v>
        <stp/>
        <stp>##V3_BDPV12</stp>
        <stp>XS0541620901 Corp</stp>
        <stp>cpn</stp>
        <stp>[AutoPrice 28.xlsm]front!R122C5</stp>
        <tr r="E122" s="1"/>
      </tp>
      <tp>
        <v>4.875</v>
        <stp/>
        <stp>##V3_BDPV12</stp>
        <stp>XS0300113254 Corp</stp>
        <stp>cpn</stp>
        <stp>[AutoPrice 28.xlsm]front!R550C5</stp>
        <tr r="E550" s="1"/>
      </tp>
      <tp>
        <v>2.125</v>
        <stp/>
        <stp>##V3_BDPV12</stp>
        <stp>XS0765597918 Corp</stp>
        <stp>cpn</stp>
        <stp>[AutoPrice 28.xlsm]front!R890C5</stp>
        <tr r="E890" s="1"/>
      </tp>
      <tp>
        <v>4.6500000000000004</v>
        <stp/>
        <stp>##V3_BDPV12</stp>
        <stp>XS0479869744 Corp</stp>
        <stp>cpn</stp>
        <stp>[AutoPrice 28.xlsm]front!R748C5</stp>
        <tr r="E748" s="1"/>
      </tp>
      <tp>
        <v>4.75</v>
        <stp/>
        <stp>##V3_BDPV12</stp>
        <stp>XS0585904443 Corp</stp>
        <stp>cpn</stp>
        <stp>[AutoPrice 28.xlsm]front!R689C5</stp>
        <tr r="E689" s="1"/>
      </tp>
      <tp>
        <v>5.625</v>
        <stp/>
        <stp>##V3_BDPV12</stp>
        <stp>FR0010871541 Corp</stp>
        <stp>cpn</stp>
        <stp>[AutoPrice 28.xlsm]front!R858C5</stp>
        <tr r="E858" s="1"/>
      </tp>
      <tp>
        <v>4.25</v>
        <stp/>
        <stp>##V3_BDPV12</stp>
        <stp>FR0011376201 Corp</stp>
        <stp>cpn</stp>
        <stp>[AutoPrice 28.xlsm]front!R297C5</stp>
        <tr r="E297" s="1"/>
      </tp>
      <tp t="s">
        <v>07:01:27</v>
        <stp/>
        <stp>##V3_BDPV12</stp>
        <stp>XS0754290459 @bgn Corp</stp>
        <stp>LAST_UPDATE</stp>
        <stp>[AutoPrice 28.xlsm]front!R1130C15</stp>
        <tr r="O1130" s="1"/>
      </tp>
      <tp t="s">
        <v>07:01:19</v>
        <stp/>
        <stp>##V3_BDPV12</stp>
        <stp>FR0011697028 @bgn Corp</stp>
        <stp>LAST_UPDATE</stp>
        <stp>[AutoPrice 28.xlsm]front!R1232C15</stp>
        <tr r="O1232" s="1"/>
      </tp>
      <tp>
        <v>2</v>
        <stp/>
        <stp>##V3_BDPV12</stp>
        <stp>XS0760139773 Corp</stp>
        <stp>cpn</stp>
        <stp>[AutoPrice 28.xlsm]front!R202C5</stp>
        <tr r="E202" s="1"/>
      </tp>
      <tp>
        <v>4.5</v>
        <stp/>
        <stp>##V3_BDPV12</stp>
        <stp>FR0010961581 Corp</stp>
        <stp>cpn</stp>
        <stp>[AutoPrice 28.xlsm]front!R255C5</stp>
        <tr r="E255" s="1"/>
      </tp>
      <tp>
        <v>106.518</v>
        <stp/>
        <stp>##V3_BDPV12</stp>
        <stp>DE000A1UDWN5 @bgn Corp</stp>
        <stp>LAST_PRICE</stp>
        <stp>[AutoPrice 28.xlsm]front!R678C16</stp>
        <tr r="P678" s="1"/>
      </tp>
      <tp t="s">
        <v>07:01:24</v>
        <stp/>
        <stp>##V3_BDPV12</stp>
        <stp>XS0876289652 @bgn Corp</stp>
        <stp>LAST_UPDATE</stp>
        <stp>[AutoPrice 28.xlsm]front!R1203C15</stp>
        <tr r="O1203" s="1"/>
      </tp>
      <tp t="s">
        <v>07:01:14</v>
        <stp/>
        <stp>##V3_BDPV12</stp>
        <stp>FR0011471010 @bgn Corp</stp>
        <stp>LAST_UPDATE</stp>
        <stp>[AutoPrice 28.xlsm]front!R1069C15</stp>
        <tr r="O1069" s="1"/>
      </tp>
      <tp t="s">
        <v>07:01:10</v>
        <stp/>
        <stp>##V3_BDPV12</stp>
        <stp>FR0011697010 @bgn Corp</stp>
        <stp>LAST_UPDATE</stp>
        <stp>[AutoPrice 28.xlsm]front!R1233C15</stp>
        <tr r="O1233" s="1"/>
      </tp>
      <tp>
        <v>5</v>
        <stp/>
        <stp>##V3_BDPV12</stp>
        <stp>XS0715437140 Corp</stp>
        <stp>cpn</stp>
        <stp>[AutoPrice 28.xlsm]front!R504C5</stp>
        <tr r="E504" s="1"/>
      </tp>
      <tp>
        <v>2.177</v>
        <stp/>
        <stp>##V3_BDPV12</stp>
        <stp>XS0747743937 Corp</stp>
        <stp>cpn</stp>
        <stp>[AutoPrice 28.xlsm]front!R220C5</stp>
        <tr r="E220" s="1"/>
      </tp>
      <tp>
        <v>2.75</v>
        <stp/>
        <stp>##V3_BDPV12</stp>
        <stp>XS0947658208 Corp</stp>
        <stp>cpn</stp>
        <stp>[AutoPrice 28.xlsm]front!R402C5</stp>
        <tr r="E402" s="1"/>
      </tp>
      <tp>
        <v>2.875</v>
        <stp/>
        <stp>##V3_BDPV12</stp>
        <stp>XS1021817355 Corp</stp>
        <stp>cpn</stp>
        <stp>[AutoPrice 28.xlsm]front!R808C5</stp>
        <tr r="E808" s="1"/>
      </tp>
      <tp>
        <v>6</v>
        <stp/>
        <stp>##V3_BDPV12</stp>
        <stp>FR0010014845 Corp</stp>
        <stp>cpn</stp>
        <stp>[AutoPrice 28.xlsm]front!R840C5</stp>
        <tr r="E840" s="1"/>
      </tp>
      <tp t="s">
        <v>07:01:08</v>
        <stp/>
        <stp>##V3_BDPV12</stp>
        <stp>XS1050461034 @bgn Corp</stp>
        <stp>LAST_UPDATE</stp>
        <stp>[AutoPrice 28.xlsm]front!R1261C15</stp>
        <tr r="O1261" s="1"/>
      </tp>
      <tp t="s">
        <v>07:01:23</v>
        <stp/>
        <stp>##V3_BDPV12</stp>
        <stp>FR0011561000 @bgn Corp</stp>
        <stp>LAST_UPDATE</stp>
        <stp>[AutoPrice 28.xlsm]front!R1133C15</stp>
        <tr r="O1133" s="1"/>
      </tp>
      <tp t="s">
        <v>07:01:27</v>
        <stp/>
        <stp>##V3_BDPV12</stp>
        <stp>XS0458749826 @bgn Corp</stp>
        <stp>LAST_UPDATE</stp>
        <stp>[AutoPrice 28.xlsm]front!R1180C15</stp>
        <tr r="O1180" s="1"/>
      </tp>
      <tp t="s">
        <v>07:01:23</v>
        <stp/>
        <stp>##V3_BDPV12</stp>
        <stp>XS0896144655 @bgn Corp</stp>
        <stp>LAST_UPDATE</stp>
        <stp>[AutoPrice 28.xlsm]front!R1052C15</stp>
        <tr r="O1052" s="1"/>
      </tp>
      <tp>
        <v>3.125</v>
        <stp/>
        <stp>##V3_BDPV12</stp>
        <stp>XS0741004062 Corp</stp>
        <stp>cpn</stp>
        <stp>[AutoPrice 28.xlsm]front!R452C5</stp>
        <tr r="E452" s="1"/>
      </tp>
      <tp>
        <v>3.5</v>
        <stp/>
        <stp>##V3_BDPV12</stp>
        <stp>XS0950055359 Corp</stp>
        <stp>cpn</stp>
        <stp>[AutoPrice 28.xlsm]front!R721C5</stp>
        <tr r="E721" s="1"/>
      </tp>
      <tp>
        <v>2.625</v>
        <stp/>
        <stp>##V3_BDPV12</stp>
        <stp>XS0996455399 Corp</stp>
        <stp>cpn</stp>
        <stp>[AutoPrice 28.xlsm]front!R579C5</stp>
        <tr r="E579" s="1"/>
      </tp>
      <tp>
        <v>4.75</v>
        <stp/>
        <stp>##V3_BDPV12</stp>
        <stp>XS0289507997 Corp</stp>
        <stp>cpn</stp>
        <stp>[AutoPrice 28.xlsm]front!R728C5</stp>
        <tr r="E728" s="1"/>
      </tp>
      <tp>
        <v>4.25</v>
        <stp/>
        <stp>##V3_BDPV12</stp>
        <stp>XS0690406243 Corp</stp>
        <stp>cpn</stp>
        <stp>[AutoPrice 28.xlsm]front!R304C5</stp>
        <tr r="E304" s="1"/>
      </tp>
      <tp>
        <v>3.875</v>
        <stp/>
        <stp>##V3_BDPV12</stp>
        <stp>XS0593606550 Corp</stp>
        <stp>cpn</stp>
        <stp>[AutoPrice 28.xlsm]front!R337C5</stp>
        <tr r="E337" s="1"/>
      </tp>
      <tp>
        <v>5.9210000000000003</v>
        <stp/>
        <stp>##V3_BDPV12</stp>
        <stp>ES0224244063 Corp</stp>
        <stp>cpn</stp>
        <stp>[AutoPrice 28.xlsm]front!R130C5</stp>
        <tr r="E130" s="1"/>
      </tp>
      <tp>
        <v>2.625</v>
        <stp/>
        <stp>##V3_BDPV12</stp>
        <stp>FR0011731876 Corp</stp>
        <stp>cpn</stp>
        <stp>[AutoPrice 28.xlsm]front!R384C5</stp>
        <tr r="E384" s="1"/>
      </tp>
      <tp>
        <v>4.75</v>
        <stp/>
        <stp>##V3_BDPV12</stp>
        <stp>FR0011076462 Corp</stp>
        <stp>cpn</stp>
        <stp>[AutoPrice 28.xlsm]front!R742C5</stp>
        <tr r="E742" s="1"/>
      </tp>
      <tp t="s">
        <v>BELGBB</v>
        <stp/>
        <stp>##V3_BDPV12</stp>
        <stp>BE6265262327 Corp</stp>
        <stp>ticker</stp>
        <stp>[AutoPrice 28.xlsm]front!R596C4</stp>
        <tr r="D596" s="1"/>
      </tp>
      <tp t="s">
        <v>BMW</v>
        <stp/>
        <stp>##V3_BDPV12</stp>
        <stp>DE000A1HDA43 Corp</stp>
        <stp>ticker</stp>
        <stp>[AutoPrice 28.xlsm]front!R760C4</stp>
        <tr r="D760" s="1"/>
      </tp>
      <tp t="s">
        <v>ABIBB</v>
        <stp/>
        <stp>##V3_BDPV12</stp>
        <stp>BE6243180666 Corp</stp>
        <stp>ticker</stp>
        <stp>[AutoPrice 28.xlsm]front!R375C4</stp>
        <tr r="D375" s="1"/>
      </tp>
      <tp>
        <v>2</v>
        <stp/>
        <stp>##V3_BDPV12</stp>
        <stp>DE000A1TNK86 Corp</stp>
        <stp>cpn</stp>
        <stp>[AutoPrice 28.xlsm]front!R792C5</stp>
        <tr r="E792" s="1"/>
      </tp>
      <tp>
        <v>2</v>
        <stp/>
        <stp>##V3_BDPV12</stp>
        <stp>DE000A1TNJ97 Corp</stp>
        <stp>cpn</stp>
        <stp>[AutoPrice 28.xlsm]front!R793C5</stp>
        <tr r="E793" s="1"/>
      </tp>
      <tp t="s">
        <v>25/10/2016</v>
        <stp/>
        <stp>##V3_BDPV12</stp>
        <stp>DE000A1E8V89 Corp</stp>
        <stp>maturity</stp>
        <stp>[AutoPrice 28.xlsm]front!R870C6</stp>
        <tr r="F870" s="1"/>
      </tp>
      <tp>
        <v>100.03</v>
        <stp/>
        <stp>##V3_BDPV12</stp>
        <stp>XS0968315019 @CBKG Corp</stp>
        <stp>ask</stp>
        <stp>[AutoPrice 28.xlsm]front!R765C13</stp>
        <tr r="M765" s="1"/>
      </tp>
      <tp>
        <v>101.9</v>
        <stp/>
        <stp>##V3_BDPV12</stp>
        <stp>XS1051076922 @CBKG Corp</stp>
        <stp>ask</stp>
        <stp>[AutoPrice 28.xlsm]front!R665C13</stp>
        <tr r="M665" s="1"/>
      </tp>
      <tp>
        <v>102.74</v>
        <stp/>
        <stp>##V3_BDPV12</stp>
        <stp>FR0010878991 @CBKG Corp</stp>
        <stp>ask</stp>
        <stp>[AutoPrice 28.xlsm]front!R509C13</stp>
        <tr r="M509" s="1"/>
      </tp>
      <tp>
        <v>122.636</v>
        <stp/>
        <stp>##V3_BDPV12</stp>
        <stp>FR0011033851 @CBKG Corp</stp>
        <stp>ask</stp>
        <stp>[AutoPrice 28.xlsm]front!R114C13</stp>
        <tr r="M114" s="1"/>
      </tp>
      <tp>
        <v>129.23699999999999</v>
        <stp/>
        <stp>##V3_BDPV12</stp>
        <stp>XS0191154961 @CBKG Corp</stp>
        <stp>ask</stp>
        <stp>[AutoPrice 28.xlsm]front!R358C13</stp>
        <tr r="M358" s="1"/>
      </tp>
      <tp>
        <v>120.758</v>
        <stp/>
        <stp>##V3_BDPV12</stp>
        <stp>BE0934985020 @CBKG Corp</stp>
        <stp>bid</stp>
        <stp>[AutoPrice 28.xlsm]front!R371C12</stp>
        <tr r="L371" s="1"/>
      </tp>
      <tp>
        <v>101.738</v>
        <stp/>
        <stp>##V3_BDPV12</stp>
        <stp>XS0221574931 @CBKG Corp</stp>
        <stp>ask</stp>
        <stp>[AutoPrice 28.xlsm]front!R128C13</stp>
        <tr r="M128" s="1"/>
      </tp>
      <tp>
        <v>104.52800000000001</v>
        <stp/>
        <stp>##V3_BDPV12</stp>
        <stp>XS0811554962 @CBKG Corp</stp>
        <stp>ask</stp>
        <stp>[AutoPrice 28.xlsm]front!R492C13</stp>
        <tr r="M492" s="1"/>
      </tp>
      <tp>
        <v>117.765</v>
        <stp/>
        <stp>##V3_BDPV12</stp>
        <stp>XS0541620901 @CBKG Corp</stp>
        <stp>ask</stp>
        <stp>[AutoPrice 28.xlsm]front!R122C13</stp>
        <tr r="M122" s="1"/>
      </tp>
      <tp>
        <v>102.913</v>
        <stp/>
        <stp>##V3_BDPV12</stp>
        <stp>XS1041772986 @CBKG Corp</stp>
        <stp>ask</stp>
        <stp>[AutoPrice 28.xlsm]front!R950C13</stp>
        <tr r="M950" s="1"/>
      </tp>
      <tp>
        <v>105.669</v>
        <stp/>
        <stp>##V3_BDPV12</stp>
        <stp>XS0359781191 @CBKG Corp</stp>
        <stp>ask</stp>
        <stp>[AutoPrice 28.xlsm]front!R953C13</stp>
        <tr r="M953" s="1"/>
      </tp>
      <tp>
        <v>106.099</v>
        <stp/>
        <stp>##V3_BDPV12</stp>
        <stp>FR0011765825 @CBKG Corp</stp>
        <stp>ask</stp>
        <stp>[AutoPrice 28.xlsm]front!R451C13</stp>
        <tr r="M451" s="1"/>
      </tp>
      <tp t="s">
        <v>#N/A Real Time</v>
        <stp/>
        <stp>##V3_BDPV12</stp>
        <stp>FR0000471930 @CBKG Corp</stp>
        <stp>ask</stp>
        <stp>[AutoPrice 28.xlsm]front!R658C13</stp>
        <tr r="M658" s="1"/>
      </tp>
      <tp>
        <v>115.8</v>
        <stp/>
        <stp>##V3_BDPV12</stp>
        <stp>FR0010908905 @CBKG Corp</stp>
        <stp>ask</stp>
        <stp>[AutoPrice 28.xlsm]front!R922C13</stp>
        <tr r="M922" s="1"/>
      </tp>
      <tp>
        <v>142.459</v>
        <stp/>
        <stp>##V3_BDPV12</stp>
        <stp>XS0438844093 @CBKG Corp</stp>
        <stp>ask</stp>
        <stp>[AutoPrice 28.xlsm]front!R265C13</stp>
        <tr r="M265" s="1"/>
      </tp>
      <tp>
        <v>102.592</v>
        <stp/>
        <stp>##V3_BDPV12</stp>
        <stp>XS0458230082 @CBKG Corp</stp>
        <stp>ask</stp>
        <stp>[AutoPrice 28.xlsm]front!R963C13</stp>
        <tr r="M963" s="1"/>
      </tp>
      <tp>
        <v>103.529</v>
        <stp/>
        <stp>##V3_BDPV12</stp>
        <stp>XS1048529041 @CBKG Corp</stp>
        <stp>ask</stp>
        <stp>[AutoPrice 28.xlsm]front!R311C13</stp>
        <tr r="M311" s="1"/>
      </tp>
      <tp t="s">
        <v>#N/A Real Time</v>
        <stp/>
        <stp>##V3_BDPV12</stp>
        <stp>FR0010745976 @CBKG Corp</stp>
        <stp>ask</stp>
        <stp>[AutoPrice 28.xlsm]front!R325C13</stp>
        <tr r="M325" s="1"/>
      </tp>
      <tp>
        <v>105.276</v>
        <stp/>
        <stp>##V3_BDPV12</stp>
        <stp>XS0559319172 @CBKG Corp</stp>
        <stp>ask</stp>
        <stp>[AutoPrice 28.xlsm]front!R799C13</stp>
        <tr r="M799" s="1"/>
      </tp>
      <tp>
        <v>103.209</v>
        <stp/>
        <stp>##V3_BDPV12</stp>
        <stp>FR0011731876 @CBKG Corp</stp>
        <stp>ask</stp>
        <stp>[AutoPrice 28.xlsm]front!R384C13</stp>
        <tr r="M384" s="1"/>
      </tp>
      <tp>
        <v>106.184</v>
        <stp/>
        <stp>##V3_BDPV12</stp>
        <stp>FR0011441831 @CBKG Corp</stp>
        <stp>ask</stp>
        <stp>[AutoPrice 28.xlsm]front!R568C13</stp>
        <tr r="M568" s="1"/>
      </tp>
      <tp>
        <v>103.81399999999999</v>
        <stp/>
        <stp>##V3_BDPV12</stp>
        <stp>XS0828724004 @CBKG Corp</stp>
        <stp>ask</stp>
        <stp>[AutoPrice 28.xlsm]front!R578C13</stp>
        <tr r="M578" s="1"/>
      </tp>
      <tp t="s">
        <v>#N/A Real Time</v>
        <stp/>
        <stp>##V3_BDPV12</stp>
        <stp>FR0010397927 @CBKG Corp</stp>
        <stp>ask</stp>
        <stp>[AutoPrice 28.xlsm]front!R363C13</stp>
        <tr r="M363" s="1"/>
      </tp>
      <tp>
        <v>104.47799999999999</v>
        <stp/>
        <stp>##V3_BDPV12</stp>
        <stp>XS0358158052 @CBKG Corp</stp>
        <stp>ask</stp>
        <stp>[AutoPrice 28.xlsm]front!R906C13</stp>
        <tr r="M906" s="1"/>
      </tp>
      <tp>
        <v>108.46299999999999</v>
        <stp/>
        <stp>##V3_BDPV12</stp>
        <stp>XS0831389985 @CBKG Corp</stp>
        <stp>ask</stp>
        <stp>[AutoPrice 28.xlsm]front!R708C13</stp>
        <tr r="M708" s="1"/>
      </tp>
      <tp t="s">
        <v>#N/A Real Time</v>
        <stp/>
        <stp>##V3_BDPV12</stp>
        <stp>XS0680904827 @CBKG Corp</stp>
        <stp>ask</stp>
        <stp>[AutoPrice 28.xlsm]front!R732C13</stp>
        <tr r="M732" s="1"/>
      </tp>
      <tp>
        <v>118.093</v>
        <stp/>
        <stp>##V3_BDPV12</stp>
        <stp>FR0000474983 @CBKG Corp</stp>
        <stp>ask</stp>
        <stp>[AutoPrice 28.xlsm]front!R364C13</stp>
        <tr r="M364" s="1"/>
      </tp>
      <tp>
        <v>105.988</v>
        <stp/>
        <stp>##V3_BDPV12</stp>
        <stp>XS1040506898 @CBKG Corp</stp>
        <stp>ask</stp>
        <stp>[AutoPrice 28.xlsm]front!R227C13</stp>
        <tr r="M227" s="1"/>
      </tp>
      <tp>
        <v>108.349</v>
        <stp/>
        <stp>##V3_BDPV12</stp>
        <stp>XS0520759803 @CBKG Corp</stp>
        <stp>ask</stp>
        <stp>[AutoPrice 28.xlsm]front!R965C13</stp>
        <tr r="M965" s="1"/>
      </tp>
      <tp>
        <v>104.28400000000001</v>
        <stp/>
        <stp>##V3_BDPV12</stp>
        <stp>FR0011439835 @CBKG Corp</stp>
        <stp>ask</stp>
        <stp>[AutoPrice 28.xlsm]front!R924C13</stp>
        <tr r="M924" s="1"/>
      </tp>
      <tp>
        <v>108.661</v>
        <stp/>
        <stp>##V3_BDPV12</stp>
        <stp>XS0540187894 @CBKG Corp</stp>
        <stp>ask</stp>
        <stp>[AutoPrice 28.xlsm]front!R691C13</stp>
        <tr r="M691" s="1"/>
      </tp>
      <tp>
        <v>101.11</v>
        <stp/>
        <stp>##V3_BDPV12</stp>
        <stp>XS0731679907 @CBKG Corp</stp>
        <stp>ask</stp>
        <stp>[AutoPrice 28.xlsm]front!R880C13</stp>
        <tr r="M880" s="1"/>
      </tp>
      <tp>
        <v>107.24</v>
        <stp/>
        <stp>##V3_BDPV12</stp>
        <stp>XS0981442931 @CBKG Corp</stp>
        <stp>ask</stp>
        <stp>[AutoPrice 28.xlsm]front!R945C13</stp>
        <tr r="M945" s="1"/>
      </tp>
      <tp>
        <v>107.227</v>
        <stp/>
        <stp>##V3_BDPV12</stp>
        <stp>FR0011805803 @CBKG Corp</stp>
        <stp>ask</stp>
        <stp>[AutoPrice 28.xlsm]front!R118C13</stp>
        <tr r="M118" s="1"/>
      </tp>
      <tp>
        <v>104.233</v>
        <stp/>
        <stp>##V3_BDPV12</stp>
        <stp>XS0230962853 @CBKG Corp</stp>
        <stp>ask</stp>
        <stp>[AutoPrice 28.xlsm]front!R597C13</stp>
        <tr r="M597" s="1"/>
      </tp>
      <tp>
        <v>101.91200000000001</v>
        <stp/>
        <stp>##V3_BDPV12</stp>
        <stp>FR0011261890 @CBKG Corp</stp>
        <stp>ask</stp>
        <stp>[AutoPrice 28.xlsm]front!R282C13</stp>
        <tr r="M282" s="1"/>
      </tp>
      <tp t="s">
        <v>#N/A Real Time</v>
        <stp/>
        <stp>##V3_BDPV12</stp>
        <stp>BE0002199652 @CBKG Corp</stp>
        <stp>bid</stp>
        <stp>[AutoPrice 28.xlsm]front!R330C12</stp>
        <tr r="L330" s="1"/>
      </tp>
      <tp>
        <v>114.562</v>
        <stp/>
        <stp>##V3_BDPV12</stp>
        <stp>XS0428147093 @CBKG Corp</stp>
        <stp>ask</stp>
        <stp>[AutoPrice 28.xlsm]front!R309C13</stp>
        <tr r="M309" s="1"/>
      </tp>
      <tp>
        <v>101.461</v>
        <stp/>
        <stp>##V3_BDPV12</stp>
        <stp>FR0011912872 @CBKG Corp</stp>
        <stp>ask</stp>
        <stp>[AutoPrice 28.xlsm]front!R507C13</stp>
        <tr r="M507" s="1"/>
      </tp>
      <tp t="s">
        <v>ACHMEA</v>
        <stp/>
        <stp>##V3_BDPV12</stp>
        <stp>NL0000117224 Corp</stp>
        <stp>ticker</stp>
        <stp>[AutoPrice 28.xlsm]front!R83C4</stp>
        <tr r="D83" s="1"/>
      </tp>
      <tp t="s">
        <v>07:01:27</v>
        <stp/>
        <stp>##V3_BDPV12</stp>
        <stp>DE000A1PGWA5 @bgn Corp</stp>
        <stp>LAST_UPDATE</stp>
        <stp>[AutoPrice 28.xlsm]front!R795C15</stp>
        <tr r="O795" s="1"/>
      </tp>
      <tp t="s">
        <v>07:01:21</v>
        <stp/>
        <stp>##V3_BDPV12</stp>
        <stp>DE000A1PGQY7 @bgn Corp</stp>
        <stp>LAST_UPDATE</stp>
        <stp>[AutoPrice 28.xlsm]front!R788C15</stp>
        <tr r="O788" s="1"/>
      </tp>
      <tp t="s">
        <v>07:01:23</v>
        <stp/>
        <stp>##V3_BDPV12</stp>
        <stp>DE000A1PGPF8 @bgn Corp</stp>
        <stp>LAST_UPDATE</stp>
        <stp>[AutoPrice 28.xlsm]front!R871C15</stp>
        <tr r="O871" s="1"/>
      </tp>
    </main>
    <main first="bloomberg.rtd">
      <tp>
        <v>101.396</v>
        <stp/>
        <stp>##V3_BDPV12</stp>
        <stp>DE000A1G7EH9 @CBKG Corp</stp>
        <stp>bid</stp>
        <stp>[AutoPrice 28.xlsm]front!R764C12</stp>
        <tr r="L764" s="1"/>
      </tp>
    </main>
    <main first="bloomberg.rtd">
      <tp t="s">
        <v>AT MATURITY</v>
        <stp/>
        <stp>##V3_BDPV12</stp>
        <stp>DE000A1R1BC6 Corp</stp>
        <stp>mty_typ</stp>
        <stp>[AutoPrice 28.xlsm]front!R473C6</stp>
        <tr r="F473" s="1"/>
      </tp>
      <tp t="s">
        <v>07:01:27</v>
        <stp/>
        <stp>##V3_BDPV12</stp>
        <stp>XS0647298883 @bgn Corp</stp>
        <stp>LAST_UPDATE</stp>
        <stp>[AutoPrice 28.xlsm]front!R1150C15</stp>
        <tr r="O1150" s="1"/>
      </tp>
      <tp>
        <v>5.5</v>
        <stp/>
        <stp>##V3_BDPV12</stp>
        <stp>XS0645941419 Corp</stp>
        <stp>cpn</stp>
        <stp>[AutoPrice 28.xlsm]front!R943C5</stp>
        <tr r="E943" s="1"/>
      </tp>
      <tp t="s">
        <v>07:01:24</v>
        <stp/>
        <stp>##V3_BDPV12</stp>
        <stp>XS0767977811 @bgn Corp</stp>
        <stp>LAST_UPDATE</stp>
        <stp>[AutoPrice 28.xlsm]front!R1194C15</stp>
        <tr r="O1194" s="1"/>
      </tp>
      <tp>
        <v>3.125</v>
        <stp/>
        <stp>##V3_BDPV12</stp>
        <stp>XS0924998809 Corp</stp>
        <stp>cpn</stp>
        <stp>[AutoPrice 28.xlsm]front!R942C5</stp>
        <tr r="E942" s="1"/>
      </tp>
      <tp>
        <v>1.875</v>
        <stp/>
        <stp>##V3_BDPV12</stp>
        <stp>XS0888827333 Corp</stp>
        <stp>cpn</stp>
        <stp>[AutoPrice 28.xlsm]front!R800C5</stp>
        <tr r="E800" s="1"/>
      </tp>
      <tp>
        <v>-5.3223512817149583</v>
        <stp/>
        <stp>##V3_BDPV12</stp>
        <stp>BE0002169358 @bgn  Corp</stp>
        <stp>asset_swap_spd_mid</stp>
        <stp>[AutoPrice 28.xlsm]front!R1129C40</stp>
        <tr r="AN1129" s="1"/>
      </tp>
      <tp>
        <v>4.75</v>
        <stp/>
        <stp>##V3_BDPV12</stp>
        <stp>FR0010409789 Corp</stp>
        <stp>cpn</stp>
        <stp>[AutoPrice 28.xlsm]front!R117C5</stp>
        <tr r="E117" s="1"/>
      </tp>
      <tp>
        <v>6.875</v>
        <stp/>
        <stp>##V3_BDPV12</stp>
        <stp>XS0465889912 Corp</stp>
        <stp>cpn</stp>
        <stp>[AutoPrice 28.xlsm]front!R812C5</stp>
        <tr r="E812" s="1"/>
      </tp>
      <tp t="s">
        <v>DBOERS</v>
        <stp/>
        <stp>##V3_BDPV12</stp>
        <stp>DE000A1R1BC6 Corp</stp>
        <stp>ticker</stp>
        <stp>[AutoPrice 28.xlsm]front!R473C4</stp>
        <tr r="D473" s="1"/>
      </tp>
      <tp t="s">
        <v>07:01:21</v>
        <stp/>
        <stp>##V3_BDPV12</stp>
        <stp>XS0479541699 @bgn Corp</stp>
        <stp>LAST_UPDATE</stp>
        <stp>[AutoPrice 28.xlsm]front!R1173C15</stp>
        <tr r="O1173" s="1"/>
      </tp>
      <tp>
        <v>3</v>
        <stp/>
        <stp>##V3_BDPV12</stp>
        <stp>XS0674821748 Corp</stp>
        <stp>cpn</stp>
        <stp>[AutoPrice 28.xlsm]front!R757C5</stp>
        <tr r="E757" s="1"/>
      </tp>
      <tp>
        <v>6.375</v>
        <stp/>
        <stp>##V3_BDPV12</stp>
        <stp>XS0409318309 Corp</stp>
        <stp>cpn</stp>
        <stp>[AutoPrice 28.xlsm]front!R718C5</stp>
        <tr r="E718" s="1"/>
      </tp>
      <tp>
        <v>4.5</v>
        <stp/>
        <stp>##V3_BDPV12</stp>
        <stp>XS0485616758 Corp</stp>
        <stp>cpn</stp>
        <stp>[AutoPrice 28.xlsm]front!R338C5</stp>
        <tr r="E338" s="1"/>
      </tp>
      <tp>
        <v>1.75</v>
        <stp/>
        <stp>##V3_BDPV12</stp>
        <stp>FR0011842939 Corp</stp>
        <stp>cpn</stp>
        <stp>[AutoPrice 28.xlsm]front!R170C5</stp>
        <tr r="E170" s="1"/>
      </tp>
      <tp>
        <v>5</v>
        <stp/>
        <stp>##V3_BDPV12</stp>
        <stp>XS0364671346 Corp</stp>
        <stp>cpn</stp>
        <stp>[AutoPrice 28.xlsm]front!R759C5</stp>
        <tr r="E759" s="1"/>
      </tp>
      <tp>
        <v>5.75</v>
        <stp/>
        <stp>##V3_BDPV12</stp>
        <stp>XS0432071131 Corp</stp>
        <stp>cpn</stp>
        <stp>[AutoPrice 28.xlsm]front!R198C5</stp>
        <tr r="E198" s="1"/>
      </tp>
      <tp>
        <v>5.375</v>
        <stp/>
        <stp>##V3_BDPV12</stp>
        <stp>XS0307791698 Corp</stp>
        <stp>cpn</stp>
        <stp>[AutoPrice 28.xlsm]front!R405C5</stp>
        <tr r="E405" s="1"/>
      </tp>
      <tp>
        <v>4.375</v>
        <stp/>
        <stp>##V3_BDPV12</stp>
        <stp>FR0010765354 Corp</stp>
        <stp>cpn</stp>
        <stp>[AutoPrice 28.xlsm]front!R919C5</stp>
        <tr r="E919" s="1"/>
      </tp>
      <tp t="s">
        <v>07:01:27</v>
        <stp/>
        <stp>##V3_BDPV12</stp>
        <stp>XS0829183614 @bgn Corp</stp>
        <stp>LAST_UPDATE</stp>
        <stp>[AutoPrice 28.xlsm]front!R1214C15</stp>
        <tr r="O1214" s="1"/>
      </tp>
      <tp t="s">
        <v>07:01:18</v>
        <stp/>
        <stp>##V3_BDPV12</stp>
        <stp>XS0629626663 @bgn Corp</stp>
        <stp>LAST_UPDATE</stp>
        <stp>[AutoPrice 28.xlsm]front!R1249C15</stp>
        <tr r="O1249" s="1"/>
      </tp>
      <tp t="s">
        <v>07:01:19</v>
        <stp/>
        <stp>##V3_BDPV12</stp>
        <stp>XS0808632763 @bgn Corp</stp>
        <stp>LAST_UPDATE</stp>
        <stp>[AutoPrice 28.xlsm]front!R1244C15</stp>
        <tr r="O1244" s="1"/>
      </tp>
      <tp t="s">
        <v>07:01:03</v>
        <stp/>
        <stp>##V3_BDPV12</stp>
        <stp>XS0459131636 @bgn Corp</stp>
        <stp>LAST_UPDATE</stp>
        <stp>[AutoPrice 28.xlsm]front!R1092C15</stp>
        <tr r="O1092" s="1"/>
      </tp>
      <tp>
        <v>3.875</v>
        <stp/>
        <stp>##V3_BDPV12</stp>
        <stp>XS0478931354 Corp</stp>
        <stp>cpn</stp>
        <stp>[AutoPrice 28.xlsm]front!R767C5</stp>
        <tr r="E767" s="1"/>
      </tp>
      <tp>
        <v>1.375</v>
        <stp/>
        <stp>##V3_BDPV12</stp>
        <stp>XS1017828911 Corp</stp>
        <stp>cpn</stp>
        <stp>[AutoPrice 28.xlsm]front!R933C5</stp>
        <tr r="E933" s="1"/>
      </tp>
      <tp>
        <v>3.25</v>
        <stp/>
        <stp>##V3_BDPV12</stp>
        <stp>XS0633148621 Corp</stp>
        <stp>cpn</stp>
        <stp>[AutoPrice 28.xlsm]front!R298C5</stp>
        <tr r="E298" s="1"/>
      </tp>
      <tp t="s">
        <v>AT MATURITY</v>
        <stp/>
        <stp>##V3_BDPV12</stp>
        <stp>DE000A0GTCB9 Corp</stp>
        <stp>mty_typ</stp>
        <stp>[AutoPrice 28.xlsm]front!R613C6</stp>
        <tr r="F613" s="1"/>
      </tp>
      <tp t="s">
        <v>07:01:24</v>
        <stp/>
        <stp>##V3_BDPV12</stp>
        <stp>XS0828749761 @bgn Corp</stp>
        <stp>LAST_UPDATE</stp>
        <stp>[AutoPrice 28.xlsm]front!R1058C15</stp>
        <tr r="O1058" s="1"/>
      </tp>
      <tp>
        <v>3.5</v>
        <stp/>
        <stp>##V3_BDPV12</stp>
        <stp>XS0515937406 Corp</stp>
        <stp>cpn</stp>
        <stp>[AutoPrice 28.xlsm]front!R462C5</stp>
        <tr r="E462" s="1"/>
      </tp>
      <tp>
        <v>2.75</v>
        <stp/>
        <stp>##V3_BDPV12</stp>
        <stp>XS1046851025 Corp</stp>
        <stp>cpn</stp>
        <stp>[AutoPrice 28.xlsm]front!R780C5</stp>
        <tr r="E780" s="1"/>
      </tp>
      <tp>
        <v>1.875</v>
        <stp/>
        <stp>##V3_BDPV12</stp>
        <stp>XS0912992160 Corp</stp>
        <stp>cpn</stp>
        <stp>[AutoPrice 28.xlsm]front!R644C5</stp>
        <tr r="E644" s="1"/>
      </tp>
      <tp>
        <v>4.125</v>
        <stp/>
        <stp>##V3_BDPV12</stp>
        <stp>XS0456451771 Corp</stp>
        <stp>cpn</stp>
        <stp>[AutoPrice 28.xlsm]front!R208C5</stp>
        <tr r="E208" s="1"/>
      </tp>
      <tp>
        <v>2.875</v>
        <stp/>
        <stp>##V3_BDPV12</stp>
        <stp>XS0991099630 Corp</stp>
        <stp>cpn</stp>
        <stp>[AutoPrice 28.xlsm]front!R628C5</stp>
        <tr r="E628" s="1"/>
      </tp>
      <tp>
        <v>4.875</v>
        <stp/>
        <stp>##V3_BDPV12</stp>
        <stp>FR0010804500 Corp</stp>
        <stp>cpn</stp>
        <stp>[AutoPrice 28.xlsm]front!R233C5</stp>
        <tr r="E233" s="1"/>
      </tp>
      <tp>
        <v>3.125</v>
        <stp/>
        <stp>##V3_BDPV12</stp>
        <stp>FR0011236983 Corp</stp>
        <stp>cpn</stp>
        <stp>[AutoPrice 28.xlsm]front!R511C5</stp>
        <tr r="E511" s="1"/>
      </tp>
      <tp t="s">
        <v>07:01:17</v>
        <stp/>
        <stp>##V3_BDPV12</stp>
        <stp>DE000A0G4X39 @bgn Corp</stp>
        <stp>LAST_UPDATE</stp>
        <stp>[AutoPrice 28.xlsm]front!R1271C15</stp>
        <tr r="O1271" s="1"/>
      </tp>
      <tp t="s">
        <v>07:01:24</v>
        <stp/>
        <stp>##V3_BDPV12</stp>
        <stp>XS0619706657 @bgn Corp</stp>
        <stp>LAST_UPDATE</stp>
        <stp>[AutoPrice 28.xlsm]front!R1202C15</stp>
        <tr r="O1202" s="1"/>
      </tp>
      <tp>
        <v>2.5</v>
        <stp/>
        <stp>##V3_BDPV12</stp>
        <stp>XS1017833242 Corp</stp>
        <stp>cpn</stp>
        <stp>[AutoPrice 28.xlsm]front!R936C5</stp>
        <tr r="E936" s="1"/>
      </tp>
      <tp>
        <v>3.25</v>
        <stp/>
        <stp>##V3_BDPV12</stp>
        <stp>XS1002933072 Corp</stp>
        <stp>cpn</stp>
        <stp>[AutoPrice 28.xlsm]front!R974C5</stp>
        <tr r="E974" s="1"/>
      </tp>
      <tp>
        <v>3.875</v>
        <stp/>
        <stp>##V3_BDPV12</stp>
        <stp>NL0000117190 Corp</stp>
        <stp>cpn</stp>
        <stp>[AutoPrice 28.xlsm]front!R563C5</stp>
        <tr r="E563" s="1"/>
      </tp>
      <tp t="s">
        <v>07:01:27</v>
        <stp/>
        <stp>##V3_BDPV12</stp>
        <stp>XS0996354956 @bgn Corp</stp>
        <stp>LAST_UPDATE</stp>
        <stp>[AutoPrice 28.xlsm]front!R1162C15</stp>
        <tr r="O1162" s="1"/>
      </tp>
      <tp>
        <v>4</v>
        <stp/>
        <stp>##V3_BDPV12</stp>
        <stp>FR0010878751 Corp</stp>
        <stp>cpn</stp>
        <stp>[AutoPrice 28.xlsm]front!R736C5</stp>
        <tr r="E736" s="1"/>
      </tp>
      <tp>
        <v>7.375</v>
        <stp/>
        <stp>##V3_BDPV12</stp>
        <stp>FR0011439975 Corp</stp>
        <stp>cpn</stp>
        <stp>[AutoPrice 28.xlsm]front!R838C5</stp>
        <tr r="E838" s="1"/>
      </tp>
      <tp>
        <v>4.25</v>
        <stp/>
        <stp>##V3_BDPV12</stp>
        <stp>US345397WF64 Corp</stp>
        <stp>cpn</stp>
        <stp>[AutoPrice 28.xlsm]front!R807C5</stp>
        <tr r="E807" s="1"/>
      </tp>
      <tp>
        <v>3.625</v>
        <stp/>
        <stp>##V3_BDPV12</stp>
        <stp>XS0230962853 Corp</stp>
        <stp>cpn</stp>
        <stp>[AutoPrice 28.xlsm]front!R597C5</stp>
        <tr r="E597" s="1"/>
      </tp>
      <tp>
        <v>5.5</v>
        <stp/>
        <stp>##V3_BDPV12</stp>
        <stp>XS0322977223 Corp</stp>
        <stp>cpn</stp>
        <stp>[AutoPrice 28.xlsm]front!R270C5</stp>
        <tr r="E270" s="1"/>
      </tp>
      <tp t="s">
        <v>FIXED</v>
        <stp/>
        <stp>##V3_BDPV12</stp>
        <stp>DE000A1MLXN3 Corp</stp>
        <stp>cpn typ</stp>
        <stp>[AutoPrice 28.xlsm]front!R790C5</stp>
        <tr r="E790" s="1"/>
      </tp>
      <tp>
        <v>4.875</v>
        <stp/>
        <stp>##V3_BDPV12</stp>
        <stp>FR0010830034 Corp</stp>
        <stp>cpn</stp>
        <stp>[AutoPrice 28.xlsm]front!R740C5</stp>
        <tr r="E740" s="1"/>
      </tp>
      <tp>
        <v>4.9669999999999996</v>
        <stp/>
        <stp>##V3_BDPV12</stp>
        <stp>XS0696856847 Corp</stp>
        <stp>cpn</stp>
        <stp>[AutoPrice 28.xlsm]front!R687C5</stp>
        <tr r="E687" s="1"/>
      </tp>
      <tp t="s">
        <v>BMW</v>
        <stp/>
        <stp>##V3_BDPV12</stp>
        <stp>DE000A1G7EH9 Corp</stp>
        <stp>ticker</stp>
        <stp>[AutoPrice 28.xlsm]front!R764C4</stp>
        <tr r="D764" s="1"/>
      </tp>
      <tp>
        <v>1.875</v>
        <stp/>
        <stp>##V3_BDPV12</stp>
        <stp>FR0011951771 Corp</stp>
        <stp>cpn</stp>
        <stp>[AutoPrice 28.xlsm]front!R925C5</stp>
        <tr r="E925" s="1"/>
      </tp>
      <tp t="s">
        <v>07:01:27</v>
        <stp/>
        <stp>##V3_BDPV12</stp>
        <stp>XS1019326641 @bgn Corp</stp>
        <stp>LAST_UPDATE</stp>
        <stp>[AutoPrice 28.xlsm]front!R1220C15</stp>
        <tr r="O1220" s="1"/>
      </tp>
      <tp>
        <v>4.75</v>
        <stp/>
        <stp>##V3_BDPV12</stp>
        <stp>XS0257807957 Corp</stp>
        <stp>cpn</stp>
        <stp>[AutoPrice 28.xlsm]front!R746C5</stp>
        <tr r="E746" s="1"/>
      </tp>
      <tp>
        <v>4.75</v>
        <stp/>
        <stp>##V3_BDPV12</stp>
        <stp>XS0630463965 Corp</stp>
        <stp>cpn</stp>
        <stp>[AutoPrice 28.xlsm]front!R709C5</stp>
        <tr r="E709" s="1"/>
      </tp>
      <tp>
        <v>1.75</v>
        <stp/>
        <stp>##V3_BDPV12</stp>
        <stp>XS0891393414 Corp</stp>
        <stp>cpn</stp>
        <stp>[AutoPrice 28.xlsm]front!R299C5</stp>
        <tr r="E299" s="1"/>
      </tp>
      <tp>
        <v>2.875</v>
        <stp/>
        <stp>##V3_BDPV12</stp>
        <stp>BE6243179650 Corp</stp>
        <stp>cpn</stp>
        <stp>[AutoPrice 28.xlsm]front!R379C5</stp>
        <tr r="E379" s="1"/>
      </tp>
      <tp>
        <v>3.8889999999999998</v>
        <stp/>
        <stp>##V3_BDPV12</stp>
        <stp>FR0010908905 Corp</stp>
        <stp>cpn</stp>
        <stp>[AutoPrice 28.xlsm]front!R922C5</stp>
        <tr r="E922" s="1"/>
      </tp>
      <tp t="s">
        <v>07:00:25</v>
        <stp/>
        <stp>##V3_BDPV12</stp>
        <stp>AT0000A0H999 @bgn Corp</stp>
        <stp>LAST_UPDATE</stp>
        <stp>[AutoPrice 28.xlsm]front!R1027C15</stp>
        <tr r="O1027" s="1"/>
      </tp>
      <tp>
        <v>109.437</v>
        <stp/>
        <stp>##V3_BDPV12</stp>
        <stp>XS0630463965 @CBKG Corp</stp>
        <stp>ask</stp>
        <stp>[AutoPrice 28.xlsm]front!R709C13</stp>
        <tr r="M709" s="1"/>
      </tp>
      <tp t="s">
        <v>#N/A Real Time</v>
        <stp/>
        <stp>##V3_BDPV12</stp>
        <stp>FR0011048966 @CBKG Corp</stp>
        <stp>ask</stp>
        <stp>[AutoPrice 28.xlsm]front!R326C13</stp>
        <tr r="M326" s="1"/>
      </tp>
      <tp>
        <v>103.42</v>
        <stp/>
        <stp>##V3_BDPV12</stp>
        <stp>XS0841812851 @CBKG Corp</stp>
        <stp>ask</stp>
        <stp>[AutoPrice 28.xlsm]front!R857C13</stp>
        <tr r="M857" s="1"/>
      </tp>
      <tp>
        <v>113.411</v>
        <stp/>
        <stp>##V3_BDPV12</stp>
        <stp>XS0500397905 @CBKG Corp</stp>
        <stp>ask</stp>
        <stp>[AutoPrice 28.xlsm]front!R652C13</stp>
        <tr r="M652" s="1"/>
      </tp>
      <tp>
        <v>101.636</v>
        <stp/>
        <stp>##V3_BDPV12</stp>
        <stp>FR0010526848 @CBKG Corp</stp>
        <stp>ask</stp>
        <stp>[AutoPrice 28.xlsm]front!R421C13</stp>
        <tr r="M421" s="1"/>
      </tp>
      <tp>
        <v>108.907</v>
        <stp/>
        <stp>##V3_BDPV12</stp>
        <stp>XS0951155869 @CBKG Corp</stp>
        <stp>ask</stp>
        <stp>[AutoPrice 28.xlsm]front!R360C13</stp>
        <tr r="M360" s="1"/>
      </tp>
      <tp>
        <v>119.116</v>
        <stp/>
        <stp>##V3_BDPV12</stp>
        <stp>FR0011224963 @CBKG Corp</stp>
        <stp>ask</stp>
        <stp>[AutoPrice 28.xlsm]front!R369C13</stp>
        <tr r="M369" s="1"/>
      </tp>
      <tp>
        <v>106.35</v>
        <stp/>
        <stp>##V3_BDPV12</stp>
        <stp>XS0999296006 @CBKG Corp</stp>
        <stp>ask</stp>
        <stp>[AutoPrice 28.xlsm]front!R552C13</stp>
        <tr r="M552" s="1"/>
      </tp>
      <tp t="s">
        <v>#N/A Real Time</v>
        <stp/>
        <stp>##V3_BDPV12</stp>
        <stp>XS0848458179 @CBKG Corp</stp>
        <stp>ask</stp>
        <stp>[AutoPrice 28.xlsm]front!R453C13</stp>
        <tr r="M453" s="1"/>
      </tp>
      <tp>
        <v>99.477999999999994</v>
        <stp/>
        <stp>##V3_BDPV12</stp>
        <stp>XS1069836077 @CBKG Corp</stp>
        <stp>ask</stp>
        <stp>[AutoPrice 28.xlsm]front!R997C13</stp>
        <tr r="M997" s="1"/>
      </tp>
      <tp>
        <v>102.675</v>
        <stp/>
        <stp>##V3_BDPV12</stp>
        <stp>XS0828736198 @CBKG Corp</stp>
        <stp>ask</stp>
        <stp>[AutoPrice 28.xlsm]front!R869C13</stp>
        <tr r="M869" s="1"/>
      </tp>
      <tp>
        <v>108.617</v>
        <stp/>
        <stp>##V3_BDPV12</stp>
        <stp>XS0271757832 @CBKG Corp</stp>
        <stp>ask</stp>
        <stp>[AutoPrice 28.xlsm]front!R262C13</stp>
        <tr r="M262" s="1"/>
      </tp>
      <tp>
        <v>118.136</v>
        <stp/>
        <stp>##V3_BDPV12</stp>
        <stp>XS0801954867 @CBKG Corp</stp>
        <stp>ask</stp>
        <stp>[AutoPrice 28.xlsm]front!R986C13</stp>
        <tr r="M986" s="1"/>
      </tp>
      <tp>
        <v>111.58499999999999</v>
        <stp/>
        <stp>##V3_BDPV12</stp>
        <stp>XS0851688860 @CBKG Corp</stp>
        <stp>ask</stp>
        <stp>[AutoPrice 28.xlsm]front!R121C13</stp>
        <tr r="M121" s="1"/>
      </tp>
      <tp t="s">
        <v>#N/A Real Time</v>
        <stp/>
        <stp>##V3_BDPV12</stp>
        <stp>XS0218734118 @CBKG Corp</stp>
        <stp>ask</stp>
        <stp>[AutoPrice 28.xlsm]front!R727C13</stp>
        <tr r="M727" s="1"/>
      </tp>
      <tp>
        <v>106.035</v>
        <stp/>
        <stp>##V3_BDPV12</stp>
        <stp>FR0011261916 @CBKG Corp</stp>
        <stp>ask</stp>
        <stp>[AutoPrice 28.xlsm]front!R286C13</stp>
        <tr r="M286" s="1"/>
      </tp>
      <tp t="s">
        <v>07:01:06</v>
        <stp/>
        <stp>##V3_BDPV12</stp>
        <stp>DE000A0XFCT5 @bgn Corp</stp>
        <stp>LAST_UPDATE</stp>
        <stp>[AutoPrice 28.xlsm]front!R531C15</stp>
        <tr r="O531" s="1"/>
      </tp>
      <tp t="s">
        <v>#N/A Real Time</v>
        <stp/>
        <stp>##V3_BDPV12</stp>
        <stp>XS0369462022 @CBKG Corp</stp>
        <stp>ask</stp>
        <stp>[AutoPrice 28.xlsm]front!R671C13</stp>
        <tr r="M671" s="1"/>
      </tp>
      <tp>
        <v>114.47799999999999</v>
        <stp/>
        <stp>##V3_BDPV12</stp>
        <stp>XS0710090928 @CBKG Corp</stp>
        <stp>ask</stp>
        <stp>[AutoPrice 28.xlsm]front!R155C13</stp>
        <tr r="M155" s="1"/>
      </tp>
      <tp>
        <v>102.754</v>
        <stp/>
        <stp>##V3_BDPV12</stp>
        <stp>BE6265141083 @CBKG Corp</stp>
        <stp>bid</stp>
        <stp>[AutoPrice 28.xlsm]front!R378C12</stp>
        <tr r="L378" s="1"/>
      </tp>
      <tp>
        <v>101.77200000000001</v>
        <stp/>
        <stp>##V3_BDPV12</stp>
        <stp>FR0011361948 @CBKG Corp</stp>
        <stp>ask</stp>
        <stp>[AutoPrice 28.xlsm]front!R414C13</stp>
        <tr r="M414" s="1"/>
      </tp>
      <tp>
        <v>101.104</v>
        <stp/>
        <stp>##V3_BDPV12</stp>
        <stp>XS0729046051 @CBKG Corp</stp>
        <stp>ask</stp>
        <stp>[AutoPrice 28.xlsm]front!R758C13</stp>
        <tr r="M758" s="1"/>
      </tp>
      <tp>
        <v>103.133</v>
        <stp/>
        <stp>##V3_BDPV12</stp>
        <stp>BE6265142099 @CBKG Corp</stp>
        <stp>bid</stp>
        <stp>[AutoPrice 28.xlsm]front!R380C12</stp>
        <tr r="L380" s="1"/>
      </tp>
      <tp>
        <v>125.44199999999999</v>
        <stp/>
        <stp>##V3_BDPV12</stp>
        <stp>XS0399861086 @CBKG Corp</stp>
        <stp>ask</stp>
        <stp>[AutoPrice 28.xlsm]front!R263C13</stp>
        <tr r="M263" s="1"/>
      </tp>
      <tp>
        <v>116.485</v>
        <stp/>
        <stp>##V3_BDPV12</stp>
        <stp>XS0148579153 @CBKG Corp</stp>
        <stp>ask</stp>
        <stp>[AutoPrice 28.xlsm]front!R269C13</stp>
        <tr r="M269" s="1"/>
      </tp>
      <tp>
        <v>103.426</v>
        <stp/>
        <stp>##V3_BDPV12</stp>
        <stp>FR0011584929 @CBKG Corp</stp>
        <stp>ask</stp>
        <stp>[AutoPrice 28.xlsm]front!R510C13</stp>
        <tr r="M510" s="1"/>
      </tp>
      <tp>
        <v>109.553</v>
        <stp/>
        <stp>##V3_BDPV12</stp>
        <stp>FR0011261924 @CBKG Corp</stp>
        <stp>ask</stp>
        <stp>[AutoPrice 28.xlsm]front!R293C13</stp>
        <tr r="M293" s="1"/>
      </tp>
      <tp>
        <v>108.60599999999999</v>
        <stp/>
        <stp>##V3_BDPV12</stp>
        <stp>XS0419264063 @CBKG Corp</stp>
        <stp>ask</stp>
        <stp>[AutoPrice 28.xlsm]front!R688C13</stp>
        <tr r="M688" s="1"/>
      </tp>
      <tp>
        <v>104.18600000000001</v>
        <stp/>
        <stp>##V3_BDPV12</stp>
        <stp>XS1040105980 @CBKG Corp</stp>
        <stp>ask</stp>
        <stp>[AutoPrice 28.xlsm]front!R560C13</stp>
        <tr r="M560" s="1"/>
      </tp>
      <tp>
        <v>103.61199999999999</v>
        <stp/>
        <stp>##V3_BDPV12</stp>
        <stp>XS0989155089 @CBKG Corp</stp>
        <stp>ask</stp>
        <stp>[AutoPrice 28.xlsm]front!R440C13</stp>
        <tr r="M440" s="1"/>
      </tp>
      <tp>
        <v>100.426</v>
        <stp/>
        <stp>##V3_BDPV12</stp>
        <stp>FR0010758888 @CBKG Corp</stp>
        <stp>ask</stp>
        <stp>[AutoPrice 28.xlsm]front!R238C13</stp>
        <tr r="M238" s="1"/>
      </tp>
      <tp>
        <v>104.96</v>
        <stp/>
        <stp>##V3_BDPV12</stp>
        <stp>BE6243180666 @CBKG Corp</stp>
        <stp>bid</stp>
        <stp>[AutoPrice 28.xlsm]front!R375C12</stp>
        <tr r="L375" s="1"/>
      </tp>
      <tp>
        <v>112.309</v>
        <stp/>
        <stp>##V3_BDPV12</stp>
        <stp>XS0301945860 @CBKG Corp</stp>
        <stp>ask</stp>
        <stp>[AutoPrice 28.xlsm]front!R308C13</stp>
        <tr r="M308" s="1"/>
      </tp>
      <tp>
        <v>100.348</v>
        <stp/>
        <stp>##V3_BDPV12</stp>
        <stp>BE6265140077 @CBKG Corp</stp>
        <stp>bid</stp>
        <stp>[AutoPrice 28.xlsm]front!R373C12</stp>
        <tr r="L373" s="1"/>
      </tp>
      <tp>
        <v>109.11</v>
        <stp/>
        <stp>##V3_BDPV12</stp>
        <stp>FR0010014845 @CBKG Corp</stp>
        <stp>ask</stp>
        <stp>[AutoPrice 28.xlsm]front!R840C13</stp>
        <tr r="M840" s="1"/>
      </tp>
      <tp>
        <v>101.075</v>
        <stp/>
        <stp>##V3_BDPV12</stp>
        <stp>XS1070075988 @CBKG Corp</stp>
        <stp>ask</stp>
        <stp>[AutoPrice 28.xlsm]front!R508C13</stp>
        <tr r="M508" s="1"/>
      </tp>
      <tp>
        <v>101.871</v>
        <stp/>
        <stp>##V3_BDPV12</stp>
        <stp>BE6243181672 @CBKG Corp</stp>
        <stp>bid</stp>
        <stp>[AutoPrice 28.xlsm]front!R372C12</stp>
        <tr r="L372" s="1"/>
      </tp>
      <tp>
        <v>100.08799999999999</v>
        <stp/>
        <stp>##V3_BDPV12</stp>
        <stp>XS1038784119 @CBKG Corp</stp>
        <stp>ask</stp>
        <stp>[AutoPrice 28.xlsm]front!R867C13</stp>
        <tr r="M867" s="1"/>
      </tp>
      <tp>
        <v>110.35</v>
        <stp/>
        <stp>##V3_BDPV12</stp>
        <stp>XS0860855930 @CBKG Corp</stp>
        <stp>ask</stp>
        <stp>[AutoPrice 28.xlsm]front!R488C13</stp>
        <tr r="M488" s="1"/>
      </tp>
      <tp t="s">
        <v>#N/A Real Time</v>
        <stp/>
        <stp>##V3_BDPV12</stp>
        <stp>FR0011560986 @CBKG Corp</stp>
        <stp>ask</stp>
        <stp>[AutoPrice 28.xlsm]front!R231C13</stp>
        <tr r="M231" s="1"/>
      </tp>
      <tp>
        <v>109.423</v>
        <stp/>
        <stp>##V3_BDPV12</stp>
        <stp>FR0011236983 @CBKG Corp</stp>
        <stp>ask</stp>
        <stp>[AutoPrice 28.xlsm]front!R511C13</stp>
        <tr r="M511" s="1"/>
      </tp>
      <tp>
        <v>107.148</v>
        <stp/>
        <stp>##V3_BDPV12</stp>
        <stp>BE6243179650 @CBKG Corp</stp>
        <stp>bid</stp>
        <stp>[AutoPrice 28.xlsm]front!R379C12</stp>
        <tr r="L379" s="1"/>
      </tp>
      <tp>
        <v>114.938</v>
        <stp/>
        <stp>##V3_BDPV12</stp>
        <stp>FR0011567940 @CBKG Corp</stp>
        <stp>ask</stp>
        <stp>[AutoPrice 28.xlsm]front!R839C13</stp>
        <tr r="M839" s="1"/>
      </tp>
      <tp>
        <v>115.404</v>
        <stp/>
        <stp>##V3_BDPV12</stp>
        <stp>XS0699330097 @CBKG Corp</stp>
        <stp>ask</stp>
        <stp>[AutoPrice 28.xlsm]front!R275C13</stp>
        <tr r="M275" s="1"/>
      </tp>
      <tp>
        <v>104.081</v>
        <stp/>
        <stp>##V3_BDPV12</stp>
        <stp>FR0011842913 @CBKG Corp</stp>
        <stp>ask</stp>
        <stp>[AutoPrice 28.xlsm]front!R171C13</stp>
        <tr r="M171" s="1"/>
      </tp>
      <tp>
        <v>116.009</v>
        <stp/>
        <stp>##V3_BDPV12</stp>
        <stp>FR0011439975 @CBKG Corp</stp>
        <stp>ask</stp>
        <stp>[AutoPrice 28.xlsm]front!R838C13</stp>
        <tr r="M838" s="1"/>
      </tp>
      <tp>
        <v>107.729</v>
        <stp/>
        <stp>##V3_BDPV12</stp>
        <stp>FR0011568963 @CBKG Corp</stp>
        <stp>ask</stp>
        <stp>[AutoPrice 28.xlsm]front!R864C13</stp>
        <tr r="M864" s="1"/>
      </tp>
      <tp t="s">
        <v>#N/A Real Time</v>
        <stp/>
        <stp>##V3_BDPV12</stp>
        <stp>BE6213104605 @CBKG Corp</stp>
        <stp>bid</stp>
        <stp>[AutoPrice 28.xlsm]front!R218C12</stp>
        <tr r="L218" s="1"/>
      </tp>
      <tp>
        <v>102.52200000000001</v>
        <stp/>
        <stp>##V3_BDPV12</stp>
        <stp>FR0011842939 @CBKG Corp</stp>
        <stp>ask</stp>
        <stp>[AutoPrice 28.xlsm]front!R170C13</stp>
        <tr r="M170" s="1"/>
      </tp>
      <tp>
        <v>4.625</v>
        <stp/>
        <stp>##V3_BDPV12</stp>
        <stp>US007924AH66 Corp</stp>
        <stp>cpn</stp>
        <stp>[AutoPrice 28.xlsm]front!R48C5</stp>
        <tr r="E48" s="1"/>
      </tp>
    </main>
    <main first="bloomberg.rtd">
      <tp t="s">
        <v>FIXED</v>
        <stp/>
        <stp>##V3_BDPV12</stp>
        <stp>DE000A1R0TN7 Corp</stp>
        <stp>cpn typ</stp>
        <stp>[AutoPrice 28.xlsm]front!R791C5</stp>
        <tr r="E791" s="1"/>
      </tp>
      <tp t="s">
        <v>11/06/2014</v>
        <stp/>
        <stp>##V3_BDPV12</stp>
        <stp>AT0000A069T7 @bgn Corp</stp>
        <stp>LAST_UPDATE</stp>
        <stp>[AutoPrice 28.xlsm]front!R1266C15</stp>
        <tr r="O1266" s="1"/>
      </tp>
      <tp>
        <v>102.994</v>
        <stp/>
        <stp>##V3_BDPV12</stp>
        <stp>US89153VAG41 @bgn Corp</stp>
        <stp>LAST_PRICE</stp>
        <stp>[AutoPrice 28.xlsm]front!R349C16</stp>
        <tr r="P349" s="1"/>
      </tp>
      <tp>
        <v>4.75</v>
        <stp/>
        <stp>##V3_BDPV12</stp>
        <stp>FR0010096123 Corp</stp>
        <stp>cpn</stp>
        <stp>[AutoPrice 28.xlsm]front!R918C5</stp>
        <tr r="E918" s="1"/>
      </tp>
      <tp>
        <v>3.25</v>
        <stp/>
        <stp>##V3_BDPV12</stp>
        <stp>BE0002432079 Corp</stp>
        <stp>cpn</stp>
        <stp>[AutoPrice 28.xlsm]front!R259C5</stp>
        <tr r="E259" s="1"/>
      </tp>
      <tp>
        <v>3.2399284330097089</v>
        <stp/>
        <stp>##V3_BDPV12</stp>
        <stp>XS0542428833 @bval  Corp</stp>
        <stp>risk_mid</stp>
        <stp>[AutoPrice 28.xlsm]front!R157C36</stp>
        <tr r="AJ157" s="1"/>
      </tp>
      <tp t="s">
        <v>07:01:17</v>
        <stp/>
        <stp>##V3_BDPV12</stp>
        <stp>XS0436905821 @bgn Corp</stp>
        <stp>LAST_UPDATE</stp>
        <stp>[AutoPrice 28.xlsm]front!R1168C15</stp>
        <tr r="O1168" s="1"/>
      </tp>
      <tp>
        <v>5</v>
        <stp/>
        <stp>##V3_BDPV12</stp>
        <stp>XS0442988217 Corp</stp>
        <stp>cpn</stp>
        <stp>[AutoPrice 28.xlsm]front!R842C5</stp>
        <tr r="E842" s="1"/>
      </tp>
      <tp t="s">
        <v>07:01:15</v>
        <stp/>
        <stp>##V3_BDPV12</stp>
        <stp>XS1067862919 @bgn Corp</stp>
        <stp>LAST_UPDATE</stp>
        <stp>[AutoPrice 28.xlsm]front!R1124C15</stp>
        <tr r="O1124" s="1"/>
      </tp>
      <tp t="s">
        <v>20/04/2016</v>
        <stp/>
        <stp>##V3_BDPV12</stp>
        <stp>DE000A1KQXZ0 Corp</stp>
        <stp>maturity</stp>
        <stp>[AutoPrice 28.xlsm]front!R626C6</stp>
        <tr r="F626" s="1"/>
      </tp>
      <tp>
        <v>2.972</v>
        <stp/>
        <stp>##V3_BDPV12</stp>
        <stp>XS1040506898 Corp</stp>
        <stp>cpn</stp>
        <stp>[AutoPrice 28.xlsm]front!R227C5</stp>
        <tr r="E227" s="1"/>
      </tp>
      <tp>
        <v>6.125</v>
        <stp/>
        <stp>##V3_BDPV12</stp>
        <stp>XS0794393396 Corp</stp>
        <stp>cpn</stp>
        <stp>[AutoPrice 28.xlsm]front!R710C5</stp>
        <tr r="E710" s="1"/>
      </tp>
      <tp>
        <v>1.875</v>
        <stp/>
        <stp>##V3_BDPV12</stp>
        <stp>XS0984751254 Corp</stp>
        <stp>cpn</stp>
        <stp>[AutoPrice 28.xlsm]front!R668C5</stp>
        <tr r="E668" s="1"/>
      </tp>
      <tp>
        <v>6</v>
        <stp/>
        <stp>##V3_BDPV12</stp>
        <stp>XS0841812851 Corp</stp>
        <stp>cpn</stp>
        <stp>[AutoPrice 28.xlsm]front!R857C5</stp>
        <tr r="E857" s="1"/>
      </tp>
      <tp>
        <v>6.75</v>
        <stp/>
        <stp>##V3_BDPV12</stp>
        <stp>FR0010814459 Corp</stp>
        <stp>cpn</stp>
        <stp>[AutoPrice 28.xlsm]front!R387C5</stp>
        <tr r="E387" s="1"/>
      </tp>
      <tp>
        <v>36.808415875476079</v>
        <stp/>
        <stp>##V3_BDPV12</stp>
        <stp>BE0374557404 @bgn  Corp</stp>
        <stp>asset_swap_spd_mid</stp>
        <stp>[AutoPrice 28.xlsm]front!R1015C40</stp>
        <tr r="AN1015" s="1"/>
      </tp>
      <tp>
        <v>3.9940000000000002</v>
        <stp/>
        <stp>##V3_BDPV12</stp>
        <stp>FR0011215508 Corp</stp>
        <stp>cpn</stp>
        <stp>[AutoPrice 28.xlsm]front!R448C5</stp>
        <tr r="E448" s="1"/>
      </tp>
      <tp t="s">
        <v>07:01:26</v>
        <stp/>
        <stp>##V3_BDPV12</stp>
        <stp>XS0436928872 @bgn Corp</stp>
        <stp>LAST_UPDATE</stp>
        <stp>[AutoPrice 28.xlsm]front!R1176C15</stp>
        <tr r="O1176" s="1"/>
      </tp>
      <tp t="s">
        <v>07:01:24</v>
        <stp/>
        <stp>##V3_BDPV12</stp>
        <stp>XS0838764685 @bgn Corp</stp>
        <stp>LAST_UPDATE</stp>
        <stp>[AutoPrice 28.xlsm]front!R1026C15</stp>
        <tr r="O1026" s="1"/>
      </tp>
      <tp>
        <v>1.5</v>
        <stp/>
        <stp>##V3_BDPV12</stp>
        <stp>XS0977500767 Corp</stp>
        <stp>cpn</stp>
        <stp>[AutoPrice 28.xlsm]front!R479C5</stp>
        <tr r="E479" s="1"/>
      </tp>
      <tp>
        <v>4.6929999999999996</v>
        <stp/>
        <stp>##V3_BDPV12</stp>
        <stp>XS0462999573 Corp</stp>
        <stp>cpn</stp>
        <stp>[AutoPrice 28.xlsm]front!R694C5</stp>
        <tr r="E694" s="1"/>
      </tp>
      <tp>
        <v>0.625</v>
        <stp/>
        <stp>##V3_BDPV12</stp>
        <stp>XS0910916666 Corp</stp>
        <stp>cpn</stp>
        <stp>[AutoPrice 28.xlsm]front!R835C5</stp>
        <tr r="E835" s="1"/>
      </tp>
      <tp>
        <v>4.625</v>
        <stp/>
        <stp>##V3_BDPV12</stp>
        <stp>FR0010891317 Corp</stp>
        <stp>cpn</stp>
        <stp>[AutoPrice 28.xlsm]front!R253C5</stp>
        <tr r="E253" s="1"/>
      </tp>
      <tp t="s">
        <v>DT</v>
        <stp/>
        <stp>##V3_BDPV12</stp>
        <stp>DE000A0GTCB9 Corp</stp>
        <stp>ticker</stp>
        <stp>[AutoPrice 28.xlsm]front!R613C4</stp>
        <tr r="D613" s="1"/>
      </tp>
      <tp>
        <v>10</v>
        <stp/>
        <stp>##V3_BDPV12</stp>
        <stp>XS0637101139 Corp</stp>
        <stp>cpn</stp>
        <stp>[AutoPrice 28.xlsm]front!R978C5</stp>
        <tr r="E978" s="1"/>
      </tp>
      <tp>
        <v>1.875</v>
        <stp/>
        <stp>##V3_BDPV12</stp>
        <stp>FR0011560069 Corp</stp>
        <stp>cpn</stp>
        <stp>[AutoPrice 28.xlsm]front!R649C5</stp>
        <tr r="E649" s="1"/>
      </tp>
      <tp t="s">
        <v>07:01:19</v>
        <stp/>
        <stp>##V3_BDPV12</stp>
        <stp>XS1028959671 @bgn Corp</stp>
        <stp>LAST_UPDATE</stp>
        <stp>[AutoPrice 28.xlsm]front!R1229C15</stp>
        <tr r="O1229" s="1"/>
      </tp>
      <tp t="s">
        <v>07:01:19</v>
        <stp/>
        <stp>##V3_BDPV12</stp>
        <stp>XS0877720986 @bgn Corp</stp>
        <stp>LAST_UPDATE</stp>
        <stp>[AutoPrice 28.xlsm]front!R1263C15</stp>
        <tr r="O1263" s="1"/>
      </tp>
      <tp t="s">
        <v>FIXED</v>
        <stp/>
        <stp>##V3_BDPV12</stp>
        <stp>DE000A1MA9K8 Corp</stp>
        <stp>cpn typ</stp>
        <stp>[AutoPrice 28.xlsm]front!R534C5</stp>
        <tr r="E534" s="1"/>
      </tp>
      <tp>
        <v>6.75</v>
        <stp/>
        <stp>##V3_BDPV12</stp>
        <stp>FR0010750489 Corp</stp>
        <stp>cpn</stp>
        <stp>[AutoPrice 28.xlsm]front!R365C5</stp>
        <tr r="E365" s="1"/>
      </tp>
      <tp t="s">
        <v>31/05/2016</v>
        <stp/>
        <stp>##V3_BDPV12</stp>
        <stp>DE000A0GTCB9 Corp</stp>
        <stp>maturity</stp>
        <stp>[AutoPrice 28.xlsm]front!R613C6</stp>
        <tr r="F613" s="1"/>
      </tp>
      <tp>
        <v>9</v>
        <stp/>
        <stp>##V3_BDPV12</stp>
        <stp>XS0821168423 Corp</stp>
        <stp>cpn</stp>
        <stp>[AutoPrice 28.xlsm]front!R119C5</stp>
        <tr r="E119" s="1"/>
      </tp>
      <tp>
        <v>2.625</v>
        <stp/>
        <stp>##V3_BDPV12</stp>
        <stp>XS0855167523 Corp</stp>
        <stp>cpn</stp>
        <stp>[AutoPrice 28.xlsm]front!R999C5</stp>
        <tr r="E999" s="1"/>
      </tp>
      <tp>
        <v>2.375</v>
        <stp/>
        <stp>##V3_BDPV12</stp>
        <stp>XS1069539291 Corp</stp>
        <stp>cpn</stp>
        <stp>[AutoPrice 28.xlsm]front!R477C5</stp>
        <tr r="E477" s="1"/>
      </tp>
      <tp>
        <v>7.25</v>
        <stp/>
        <stp>##V3_BDPV12</stp>
        <stp>XS0387846925 Corp</stp>
        <stp>cpn</stp>
        <stp>[AutoPrice 28.xlsm]front!R500C5</stp>
        <tr r="E500" s="1"/>
      </tp>
      <tp t="s">
        <v>11/06/2014</v>
        <stp/>
        <stp>##V3_BDPV12</stp>
        <stp>XS0546096800 @bgn Corp</stp>
        <stp>LAST_UPDATE</stp>
        <stp>[AutoPrice 28.xlsm]front!R1241C15</stp>
        <tr r="O1241" s="1"/>
      </tp>
      <tp>
        <v>3.625</v>
        <stp/>
        <stp>##V3_BDPV12</stp>
        <stp>XS0457145430 Corp</stp>
        <stp>cpn</stp>
        <stp>[AutoPrice 28.xlsm]front!R458C5</stp>
        <tr r="E458" s="1"/>
      </tp>
      <tp>
        <v>2.125</v>
        <stp/>
        <stp>##V3_BDPV12</stp>
        <stp>XS0875796541 Corp</stp>
        <stp>cpn</stp>
        <stp>[AutoPrice 28.xlsm]front!R619C5</stp>
        <tr r="E619" s="1"/>
      </tp>
      <tp>
        <v>5.875</v>
        <stp/>
        <stp>##V3_BDPV12</stp>
        <stp>XS0386772684 Corp</stp>
        <stp>cpn</stp>
        <stp>[AutoPrice 28.xlsm]front!R585C5</stp>
        <tr r="E585" s="1"/>
      </tp>
      <tp>
        <v>4</v>
        <stp/>
        <stp>##V3_BDPV12</stp>
        <stp>XS0499243300 Corp</stp>
        <stp>cpn</stp>
        <stp>[AutoPrice 28.xlsm]front!R428C5</stp>
        <tr r="E428" s="1"/>
      </tp>
      <tp>
        <v>2.875</v>
        <stp/>
        <stp>##V3_BDPV12</stp>
        <stp>XS1072613380 Corp</stp>
        <stp>cpn</stp>
        <stp>[AutoPrice 28.xlsm]front!R135C5</stp>
        <tr r="E135" s="1"/>
      </tp>
      <tp>
        <v>2.625</v>
        <stp/>
        <stp>##V3_BDPV12</stp>
        <stp>XS0811690550 Corp</stp>
        <stp>cpn</stp>
        <stp>[AutoPrice 28.xlsm]front!R599C5</stp>
        <tr r="E599" s="1"/>
      </tp>
      <tp>
        <v>5</v>
        <stp/>
        <stp>##V3_BDPV12</stp>
        <stp>XS0169888558 Corp</stp>
        <stp>cpn</stp>
        <stp>[AutoPrice 28.xlsm]front!R747C5</stp>
        <tr r="E747" s="1"/>
      </tp>
      <tp>
        <v>4.375</v>
        <stp/>
        <stp>##V3_BDPV12</stp>
        <stp>XS0470632646 Corp</stp>
        <stp>cpn</stp>
        <stp>[AutoPrice 28.xlsm]front!R908C5</stp>
        <tr r="E908" s="1"/>
      </tp>
      <tp>
        <v>8.625</v>
        <stp/>
        <stp>##V3_BDPV12</stp>
        <stp>BE0934985020 Corp</stp>
        <stp>cpn</stp>
        <stp>[AutoPrice 28.xlsm]front!R371C5</stp>
        <tr r="E371" s="1"/>
      </tp>
      <tp t="s">
        <v>07:01:27</v>
        <stp/>
        <stp>##V3_BDPV12</stp>
        <stp>XS0806449814 @bgn Corp</stp>
        <stp>LAST_UPDATE</stp>
        <stp>[AutoPrice 28.xlsm]front!R1215C15</stp>
        <tr r="O1215" s="1"/>
      </tp>
      <tp>
        <v>4.75</v>
        <stp/>
        <stp>##V3_BDPV12</stp>
        <stp>XS0215159731 Corp</stp>
        <stp>cpn</stp>
        <stp>[AutoPrice 28.xlsm]front!R988C5</stp>
        <tr r="E988" s="1"/>
      </tp>
      <tp>
        <v>1.875</v>
        <stp/>
        <stp>##V3_BDPV12</stp>
        <stp>XS1069552393 Corp</stp>
        <stp>cpn</stp>
        <stp>[AutoPrice 28.xlsm]front!R497C5</stp>
        <tr r="E497" s="1"/>
      </tp>
      <tp>
        <v>2.375</v>
        <stp/>
        <stp>##V3_BDPV12</stp>
        <stp>XS1025752293 Corp</stp>
        <stp>cpn</stp>
        <stp>[AutoPrice 28.xlsm]front!R645C5</stp>
        <tr r="E645" s="1"/>
      </tp>
      <tp>
        <v>4</v>
        <stp/>
        <stp>##V3_BDPV12</stp>
        <stp>XS0210318795 Corp</stp>
        <stp>cpn</stp>
        <stp>[AutoPrice 28.xlsm]front!R610C5</stp>
        <tr r="E610" s="1"/>
      </tp>
      <tp>
        <v>2.375</v>
        <stp/>
        <stp>##V3_BDPV12</stp>
        <stp>XS0763676557 Corp</stp>
        <stp>cpn</stp>
        <stp>[AutoPrice 28.xlsm]front!R889C5</stp>
        <tr r="E889" s="1"/>
      </tp>
      <tp>
        <v>6.125</v>
        <stp/>
        <stp>##V3_BDPV12</stp>
        <stp>XS0365901734 Corp</stp>
        <stp>cpn</stp>
        <stp>[AutoPrice 28.xlsm]front!R980C5</stp>
        <tr r="E980" s="1"/>
      </tp>
      <tp>
        <v>2.875</v>
        <stp/>
        <stp>##V3_BDPV12</stp>
        <stp>XS1066312395 Corp</stp>
        <stp>cpn</stp>
        <stp>[AutoPrice 28.xlsm]front!R561C5</stp>
        <tr r="E561" s="1"/>
      </tp>
      <tp>
        <v>1.125</v>
        <stp/>
        <stp>##V3_BDPV12</stp>
        <stp>XS1003251011 Corp</stp>
        <stp>cpn</stp>
        <stp>[AutoPrice 28.xlsm]front!R528C5</stp>
        <tr r="E528" s="1"/>
      </tp>
      <tp>
        <v>3.125</v>
        <stp/>
        <stp>##V3_BDPV12</stp>
        <stp>XS0544714750 Corp</stp>
        <stp>cpn</stp>
        <stp>[AutoPrice 28.xlsm]front!R438C5</stp>
        <tr r="E438" s="1"/>
      </tp>
      <tp>
        <v>5.125</v>
        <stp/>
        <stp>##V3_BDPV12</stp>
        <stp>XS0409744744 Corp</stp>
        <stp>cpn</stp>
        <stp>[AutoPrice 28.xlsm]front!R239C5</stp>
        <tr r="E239" s="1"/>
      </tp>
      <tp>
        <v>8.875</v>
        <stp/>
        <stp>##V3_BDPV12</stp>
        <stp>XS0434974217 Corp</stp>
        <stp>cpn</stp>
        <stp>[AutoPrice 28.xlsm]front!R982C5</stp>
        <tr r="E982" s="1"/>
      </tp>
      <tp t="s">
        <v>07:01:27</v>
        <stp/>
        <stp>##V3_BDPV12</stp>
        <stp>XS0986174851 @bgn Corp</stp>
        <stp>LAST_UPDATE</stp>
        <stp>[AutoPrice 28.xlsm]front!R1059C15</stp>
        <tr r="O1059" s="1"/>
      </tp>
      <tp>
        <v>4.25</v>
        <stp/>
        <stp>##V3_BDPV12</stp>
        <stp>XS0441402681 Corp</stp>
        <stp>cpn</stp>
        <stp>[AutoPrice 28.xlsm]front!R256C5</stp>
        <tr r="E256" s="1"/>
      </tp>
      <tp>
        <v>5.3140000000000001</v>
        <stp/>
        <stp>##V3_BDPV12</stp>
        <stp>XS0204937634 Corp</stp>
        <stp>cpn</stp>
        <stp>[AutoPrice 28.xlsm]front!R140C5</stp>
        <tr r="E140" s="1"/>
      </tp>
      <tp>
        <v>8.375</v>
        <stp/>
        <stp>##V3_BDPV12</stp>
        <stp>FR0010806745 Corp</stp>
        <stp>cpn</stp>
        <stp>[AutoPrice 28.xlsm]front!R566C5</stp>
        <tr r="E566" s="1"/>
      </tp>
      <tp t="s">
        <v>DELH</v>
        <stp/>
        <stp>##V3_BDPV12</stp>
        <stp>BE0002189554 Corp</stp>
        <stp>ticker</stp>
        <stp>[AutoPrice 28.xlsm]front!R475C4</stp>
        <tr r="D475" s="1"/>
      </tp>
      <tp>
        <v>4.125</v>
        <stp/>
        <stp>##V3_BDPV12</stp>
        <stp>DE000A1E8V89 Corp</stp>
        <stp>cpn</stp>
        <stp>[AutoPrice 28.xlsm]front!R870C5</stp>
        <tr r="E870" s="1"/>
      </tp>
      <tp>
        <v>101.623</v>
        <stp/>
        <stp>##V3_BDPV12</stp>
        <stp>XS1069430368 @CBKG Corp</stp>
        <stp>ask</stp>
        <stp>[AutoPrice 28.xlsm]front!R697C13</stp>
        <tr r="M697" s="1"/>
      </tp>
      <tp>
        <v>116.64100000000001</v>
        <stp/>
        <stp>##V3_BDPV12</stp>
        <stp>XS0633025977 @CBKG Corp</stp>
        <stp>ask</stp>
        <stp>[AutoPrice 28.xlsm]front!R224C13</stp>
        <tr r="M224" s="1"/>
      </tp>
      <tp>
        <v>108.123</v>
        <stp/>
        <stp>##V3_BDPV12</stp>
        <stp>XS0548805299 @CBKG Corp</stp>
        <stp>ask</stp>
        <stp>[AutoPrice 28.xlsm]front!R434C13</stp>
        <tr r="M434" s="1"/>
      </tp>
      <tp>
        <v>124.489</v>
        <stp/>
        <stp>##V3_BDPV12</stp>
        <stp>XS0442190855 @CBKG Corp</stp>
        <stp>ask</stp>
        <stp>[AutoPrice 28.xlsm]front!R152C13</stp>
        <tr r="M152" s="1"/>
      </tp>
      <tp>
        <v>116.898</v>
        <stp/>
        <stp>##V3_BDPV12</stp>
        <stp>XS0842214818 @CBKG Corp</stp>
        <stp>ask</stp>
        <stp>[AutoPrice 28.xlsm]front!R695C13</stp>
        <tr r="M695" s="1"/>
      </tp>
      <tp>
        <v>103.872</v>
        <stp/>
        <stp>##V3_BDPV12</stp>
        <stp>XS0909359332 @CBKG Corp</stp>
        <stp>ask</stp>
        <stp>[AutoPrice 28.xlsm]front!R410C13</stp>
        <tr r="M410" s="1"/>
      </tp>
      <tp>
        <v>109.30500000000001</v>
        <stp/>
        <stp>##V3_BDPV12</stp>
        <stp>XS0409318309 @CBKG Corp</stp>
        <stp>ask</stp>
        <stp>[AutoPrice 28.xlsm]front!R718C13</stp>
        <tr r="M718" s="1"/>
      </tp>
      <tp>
        <v>112.01</v>
        <stp/>
        <stp>##V3_BDPV12</stp>
        <stp>XS0758640279 @CBKG Corp</stp>
        <stp>ask</stp>
        <stp>[AutoPrice 28.xlsm]front!R516C13</stp>
        <tr r="M516" s="1"/>
      </tp>
      <tp>
        <v>104.74299999999999</v>
        <stp/>
        <stp>##V3_BDPV12</stp>
        <stp>XS0969574325 @CBKG Corp</stp>
        <stp>ask</stp>
        <stp>[AutoPrice 28.xlsm]front!R333C13</stp>
        <tr r="M333" s="1"/>
      </tp>
      <tp>
        <v>103.476</v>
        <stp/>
        <stp>##V3_BDPV12</stp>
        <stp>XS1052677892 @CBKG Corp</stp>
        <stp>ask</stp>
        <stp>[AutoPrice 28.xlsm]front!R917C13</stp>
        <tr r="M917" s="1"/>
      </tp>
      <tp>
        <v>100.858</v>
        <stp/>
        <stp>##V3_BDPV12</stp>
        <stp>XS1069539374 @CBKG Corp</stp>
        <stp>ask</stp>
        <stp>[AutoPrice 28.xlsm]front!R476C13</stp>
        <tr r="M476" s="1"/>
      </tp>
      <tp>
        <v>104.456</v>
        <stp/>
        <stp>##V3_BDPV12</stp>
        <stp>XS0583801997 @CBKG Corp</stp>
        <stp>ask</stp>
        <stp>[AutoPrice 28.xlsm]front!R761C13</stp>
        <tr r="M761" s="1"/>
      </tp>
      <tp>
        <v>114.815</v>
        <stp/>
        <stp>##V3_BDPV12</stp>
        <stp>XS0499243300 @CBKG Corp</stp>
        <stp>ask</stp>
        <stp>[AutoPrice 28.xlsm]front!R428C13</stp>
        <tr r="M428" s="1"/>
      </tp>
      <tp>
        <v>109.91500000000001</v>
        <stp/>
        <stp>##V3_BDPV12</stp>
        <stp>XS0542428833 @CBKG Corp</stp>
        <stp>ask</stp>
        <stp>[AutoPrice 28.xlsm]front!R157C13</stp>
        <tr r="M157" s="1"/>
      </tp>
      <tp>
        <v>111.824</v>
        <stp/>
        <stp>##V3_BDPV12</stp>
        <stp>XS0759200321 @CBKG Corp</stp>
        <stp>ask</stp>
        <stp>[AutoPrice 28.xlsm]front!R178C13</stp>
        <tr r="M178" s="1"/>
      </tp>
      <tp>
        <v>114.962</v>
        <stp/>
        <stp>##V3_BDPV12</stp>
        <stp>XS0529414319 @CBKG Corp</stp>
        <stp>ask</stp>
        <stp>[AutoPrice 28.xlsm]front!R429C13</stp>
        <tr r="M429" s="1"/>
      </tp>
      <tp t="s">
        <v>#N/A Real Time</v>
        <stp/>
        <stp>##V3_BDPV12</stp>
        <stp>XS0438380247 @CBKG Corp</stp>
        <stp>ask</stp>
        <stp>[AutoPrice 28.xlsm]front!R666C13</stp>
        <tr r="M666" s="1"/>
      </tp>
      <tp>
        <v>104.51900000000001</v>
        <stp/>
        <stp>##V3_BDPV12</stp>
        <stp>XS0968316256 @CBKG Corp</stp>
        <stp>ask</stp>
        <stp>[AutoPrice 28.xlsm]front!R775C13</stp>
        <tr r="M775" s="1"/>
      </tp>
      <tp t="s">
        <v>#N/A Real Time</v>
        <stp/>
        <stp>##V3_BDPV12</stp>
        <stp>XS0972165848 @CBKG Corp</stp>
        <stp>ask</stp>
        <stp>[AutoPrice 28.xlsm]front!R664C13</stp>
        <tr r="M664" s="1"/>
      </tp>
      <tp>
        <v>107.003</v>
        <stp/>
        <stp>##V3_BDPV12</stp>
        <stp>XS0412968876 @CBKG Corp</stp>
        <stp>ask</stp>
        <stp>[AutoPrice 28.xlsm]front!R307C13</stp>
        <tr r="M307" s="1"/>
      </tp>
      <tp>
        <v>106.33799999999999</v>
        <stp/>
        <stp>##V3_BDPV12</stp>
        <stp>XS0683639933 @CBKG Corp</stp>
        <stp>ask</stp>
        <stp>[AutoPrice 28.xlsm]front!R850C13</stp>
        <tr r="M850" s="1"/>
      </tp>
      <tp>
        <v>102.46</v>
        <stp/>
        <stp>##V3_BDPV12</stp>
        <stp>BE6265262327 @CBKG Corp</stp>
        <stp>bid</stp>
        <stp>[AutoPrice 28.xlsm]front!R596C12</stp>
        <tr r="L596" s="1"/>
      </tp>
      <tp t="s">
        <v>#N/A Real Time</v>
        <stp/>
        <stp>##V3_BDPV12</stp>
        <stp>XS0963566921 @CBKG Corp</stp>
        <stp>ask</stp>
        <stp>[AutoPrice 28.xlsm]front!R892C13</stp>
        <tr r="M892" s="1"/>
      </tp>
      <tp>
        <v>110.161</v>
        <stp/>
        <stp>##V3_BDPV12</stp>
        <stp>BE6000480606 @CBKG Corp</stp>
        <stp>bid</stp>
        <stp>[AutoPrice 28.xlsm]front!R215C12</stp>
        <tr r="L215" s="1"/>
      </tp>
      <tp>
        <v>100.919</v>
        <stp/>
        <stp>##V3_BDPV12</stp>
        <stp>XS0909787300 @CBKG Corp</stp>
        <stp>ask</stp>
        <stp>[AutoPrice 28.xlsm]front!R887C13</stp>
        <tr r="M887" s="1"/>
      </tp>
      <tp>
        <v>132.24</v>
        <stp/>
        <stp>##V3_BDPV12</stp>
        <stp>XS0412842857 @CBKG Corp</stp>
        <stp>ask</stp>
        <stp>[AutoPrice 28.xlsm]front!R318C13</stp>
        <tr r="M318" s="1"/>
      </tp>
      <tp>
        <v>105.202</v>
        <stp/>
        <stp>##V3_BDPV12</stp>
        <stp>XS0358820222 @CBKG Corp</stp>
        <stp>ask</stp>
        <stp>[AutoPrice 28.xlsm]front!R499C13</stp>
        <tr r="M499" s="1"/>
      </tp>
      <tp>
        <v>103.53</v>
        <stp/>
        <stp>##V3_BDPV12</stp>
        <stp>XS0828235225 @CBKG Corp</stp>
        <stp>ask</stp>
        <stp>[AutoPrice 28.xlsm]front!R994C13</stp>
        <tr r="M994" s="1"/>
      </tp>
      <tp>
        <v>100.458</v>
        <stp/>
        <stp>##V3_BDPV12</stp>
        <stp>XS1069552393 @CBKG Corp</stp>
        <stp>ask</stp>
        <stp>[AutoPrice 28.xlsm]front!R497C13</stp>
        <tr r="M497" s="1"/>
      </tp>
      <tp>
        <v>110.187</v>
        <stp/>
        <stp>##V3_BDPV12</stp>
        <stp>XS0653885961 @CBKG Corp</stp>
        <stp>ask</stp>
        <stp>[AutoPrice 28.xlsm]front!R770C13</stp>
        <tr r="M770" s="1"/>
      </tp>
      <tp t="s">
        <v>#N/A Real Time</v>
        <stp/>
        <stp>##V3_BDPV12</stp>
        <stp>BE0002466416 @CBKG Corp</stp>
        <stp>bid</stp>
        <stp>[AutoPrice 28.xlsm]front!R260C12</stp>
        <tr r="L260" s="1"/>
      </tp>
      <tp>
        <v>100.41500000000001</v>
        <stp/>
        <stp>##V3_BDPV12</stp>
        <stp>XS0439260398 @CBKG Corp</stp>
        <stp>ask</stp>
        <stp>[AutoPrice 28.xlsm]front!R386C13</stp>
        <tr r="M386" s="1"/>
      </tp>
      <tp>
        <v>102.413</v>
        <stp/>
        <stp>##V3_BDPV12</stp>
        <stp>XS0933505967 @CBKG Corp</stp>
        <stp>ask</stp>
        <stp>[AutoPrice 28.xlsm]front!R803C13</stp>
        <tr r="M803" s="1"/>
      </tp>
      <tp t="s">
        <v>11/06/2014</v>
        <stp/>
        <stp>##V3_BDPV12</stp>
        <stp>BE0002199652 @bval Corp</stp>
        <stp>LAST_UPDATE</stp>
        <stp>[AutoPrice 28.xlsm]front!R330C15</stp>
        <tr r="O330" s="1"/>
      </tp>
    </main>
    <main first="bloomberg.rtd">
      <tp t="s">
        <v>07:01:24</v>
        <stp/>
        <stp>##V3_BDPV12</stp>
        <stp>DE000A1RE1W1 @bgn Corp</stp>
        <stp>LAST_UPDATE</stp>
        <stp>[AutoPrice 28.xlsm]front!R474C15</stp>
        <tr r="O474" s="1"/>
      </tp>
    </main>
    <main first="bloomberg.rtd">
      <tp>
        <v>102.73099999999999</v>
        <stp/>
        <stp>##V3_BDPV12</stp>
        <stp>DE000A1X3GC3 @CBKG Corp</stp>
        <stp>bid</stp>
        <stp>[AutoPrice 28.xlsm]front!R789C12</stp>
        <tr r="L789" s="1"/>
      </tp>
      <tp>
        <v>101.248</v>
        <stp/>
        <stp>##V3_BDPV12</stp>
        <stp>DE000A0T1GC4 @CBKG Corp</stp>
        <stp>bid</stp>
        <stp>[AutoPrice 28.xlsm]front!R609C12</stp>
        <tr r="L609" s="1"/>
      </tp>
    </main>
    <main first="bloomberg.rtd">
      <tp t="s">
        <v>FIXED</v>
        <stp/>
        <stp>##V3_BDPV12</stp>
        <stp>DE000A1R02E0 Corp</stp>
        <stp>cpn typ</stp>
        <stp>[AutoPrice 28.xlsm]front!R489C5</stp>
        <tr r="E489" s="1"/>
      </tp>
      <tp t="s">
        <v>MEOGR</v>
        <stp/>
        <stp>##V3_BDPV12</stp>
        <stp>DE000A0Z2CS9 Corp</stp>
        <stp>ticker</stp>
        <stp>[AutoPrice 28.xlsm]front!R530C4</stp>
        <tr r="D530" s="1"/>
      </tp>
      <tp t="s">
        <v>AT MATURITY</v>
        <stp/>
        <stp>##V3_BDPV12</stp>
        <stp>DE000A1R0XG3 Corp</stp>
        <stp>mty_typ</stp>
        <stp>[AutoPrice 28.xlsm]front!R935C6</stp>
        <tr r="F935" s="1"/>
      </tp>
      <tp t="s">
        <v>FIXED</v>
        <stp/>
        <stp>##V3_BDPV12</stp>
        <stp>DE000A0T06N0 Corp</stp>
        <stp>cpn typ</stp>
        <stp>[AutoPrice 28.xlsm]front!R783C5</stp>
        <tr r="E783" s="1"/>
      </tp>
      <tp t="s">
        <v>02/04/2019</v>
        <stp/>
        <stp>##V3_BDPV12</stp>
        <stp>DE000A1MLXN3 Corp</stp>
        <stp>maturity</stp>
        <stp>[AutoPrice 28.xlsm]front!R790C6</stp>
        <tr r="F790" s="1"/>
      </tp>
      <tp>
        <v>1.875</v>
        <stp/>
        <stp>##V3_BDPV12</stp>
        <stp>XS0862941506 Corp</stp>
        <stp>cpn</stp>
        <stp>[AutoPrice 28.xlsm]front!R480C5</stp>
        <tr r="E480" s="1"/>
      </tp>
      <tp>
        <v>1.75</v>
        <stp/>
        <stp>##V3_BDPV12</stp>
        <stp>XS0760245539 Corp</stp>
        <stp>cpn</stp>
        <stp>[AutoPrice 28.xlsm]front!R868C5</stp>
        <tr r="E868" s="1"/>
      </tp>
      <tp>
        <v>5.875</v>
        <stp/>
        <stp>##V3_BDPV12</stp>
        <stp>XS0801954867 Corp</stp>
        <stp>cpn</stp>
        <stp>[AutoPrice 28.xlsm]front!R986C5</stp>
        <tr r="E986" s="1"/>
      </tp>
      <tp>
        <v>5.625</v>
        <stp/>
        <stp>##V3_BDPV12</stp>
        <stp>XS0365094811 Corp</stp>
        <stp>cpn</stp>
        <stp>[AutoPrice 28.xlsm]front!R648C5</stp>
        <tr r="E648" s="1"/>
      </tp>
      <tp>
        <v>2.5</v>
        <stp/>
        <stp>##V3_BDPV12</stp>
        <stp>XS0969368934 Corp</stp>
        <stp>cpn</stp>
        <stp>[AutoPrice 28.xlsm]front!R469C5</stp>
        <tr r="E469" s="1"/>
      </tp>
      <tp t="s">
        <v>FIXED</v>
        <stp/>
        <stp>##V3_BDPV12</stp>
        <stp>DE000A0DLWN6 Corp</stp>
        <stp>cpn typ</stp>
        <stp>[AutoPrice 28.xlsm]front!R583C5</stp>
        <tr r="E583" s="1"/>
      </tp>
      <tp t="s">
        <v>07:01:23</v>
        <stp/>
        <stp>##V3_BDPV12</stp>
        <stp>DE000A12TZ95 @bgn Corp</stp>
        <stp>LAST_UPDATE</stp>
        <stp>[AutoPrice 28.xlsm]front!R1101C15</stp>
        <tr r="O1101" s="1"/>
      </tp>
      <tp>
        <v>5</v>
        <stp/>
        <stp>##V3_BDPV12</stp>
        <stp>XS0412842428 Corp</stp>
        <stp>cpn</stp>
        <stp>[AutoPrice 28.xlsm]front!R313C5</stp>
        <tr r="E313" s="1"/>
      </tp>
      <tp>
        <v>2</v>
        <stp/>
        <stp>##V3_BDPV12</stp>
        <stp>XS0856032213 Corp</stp>
        <stp>cpn</stp>
        <stp>[AutoPrice 28.xlsm]front!R468C5</stp>
        <tr r="E468" s="1"/>
      </tp>
      <tp t="s">
        <v>07:01:36</v>
        <stp/>
        <stp>##V3_BDPV12</stp>
        <stp>DE000A1PGZ82 @bgn Corp</stp>
        <stp>LAST_UPDATE</stp>
        <stp>[AutoPrice 28.xlsm]front!R1013C15</stp>
        <tr r="O1013" s="1"/>
      </tp>
      <tp t="s">
        <v>07:01:26</v>
        <stp/>
        <stp>##V3_BDPV12</stp>
        <stp>XS0859920406 @bgn Corp</stp>
        <stp>LAST_UPDATE</stp>
        <stp>[AutoPrice 28.xlsm]front!R1139C15</stp>
        <tr r="O1139" s="1"/>
      </tp>
      <tp>
        <v>3.5</v>
        <stp/>
        <stp>##V3_BDPV12</stp>
        <stp>XS0826313990 Corp</stp>
        <stp>cpn</stp>
        <stp>[AutoPrice 28.xlsm]front!R323C5</stp>
        <tr r="E323" s="1"/>
      </tp>
      <tp>
        <v>3.661</v>
        <stp/>
        <stp>##V3_BDPV12</stp>
        <stp>XS0540187894 Corp</stp>
        <stp>cpn</stp>
        <stp>[AutoPrice 28.xlsm]front!R691C5</stp>
        <tr r="E691" s="1"/>
      </tp>
      <tp>
        <v>5.25</v>
        <stp/>
        <stp>##V3_BDPV12</stp>
        <stp>XS0367884375 Corp</stp>
        <stp>cpn</stp>
        <stp>[AutoPrice 28.xlsm]front!R266C5</stp>
        <tr r="E266" s="1"/>
      </tp>
      <tp>
        <v>6.25</v>
        <stp/>
        <stp>##V3_BDPV12</stp>
        <stp>XS0127984747 Corp</stp>
        <stp>cpn</stp>
        <stp>[AutoPrice 28.xlsm]front!R314C5</stp>
        <tr r="E314" s="1"/>
      </tp>
      <tp>
        <v>5.8490000000000002</v>
        <stp/>
        <stp>##V3_BDPV12</stp>
        <stp>XS0295383524 Corp</stp>
        <stp>cpn</stp>
        <stp>[AutoPrice 28.xlsm]front!R138C5</stp>
        <tr r="E138" s="1"/>
      </tp>
      <tp>
        <v>4.625</v>
        <stp/>
        <stp>##V3_BDPV12</stp>
        <stp>XS0767815599 Corp</stp>
        <stp>cpn</stp>
        <stp>[AutoPrice 28.xlsm]front!R958C5</stp>
        <tr r="E958" s="1"/>
      </tp>
      <tp>
        <v>4.04</v>
        <stp/>
        <stp>##V3_BDPV12</stp>
        <stp>XS0895821055 Corp</stp>
        <stp>cpn</stp>
        <stp>[AutoPrice 28.xlsm]front!R594C5</stp>
        <tr r="E594" s="1"/>
      </tp>
      <tp>
        <v>2.875</v>
        <stp/>
        <stp>##V3_BDPV12</stp>
        <stp>FR0011592096 Corp</stp>
        <stp>cpn</stp>
        <stp>[AutoPrice 28.xlsm]front!R165C5</stp>
        <tr r="E165" s="1"/>
      </tp>
      <tp>
        <v>2.75</v>
        <stp/>
        <stp>##V3_BDPV12</stp>
        <stp>XS1045386494 Corp</stp>
        <stp>cpn</stp>
        <stp>[AutoPrice 28.xlsm]front!R472C5</stp>
        <tr r="E472" s="1"/>
      </tp>
      <tp>
        <v>1.75</v>
        <stp/>
        <stp>##V3_BDPV12</stp>
        <stp>XS0995039806 Corp</stp>
        <stp>cpn</stp>
        <stp>[AutoPrice 28.xlsm]front!R909C5</stp>
        <tr r="E909" s="1"/>
      </tp>
      <tp>
        <v>2.875</v>
        <stp/>
        <stp>##V3_BDPV12</stp>
        <stp>XS0787527349 Corp</stp>
        <stp>cpn</stp>
        <stp>[AutoPrice 28.xlsm]front!R558C5</stp>
        <tr r="E558" s="1"/>
      </tp>
      <tp>
        <v>4</v>
        <stp/>
        <stp>##V3_BDPV12</stp>
        <stp>XS0843328526 Corp</stp>
        <stp>cpn</stp>
        <stp>[AutoPrice 28.xlsm]front!R168C5</stp>
        <tr r="E168" s="1"/>
      </tp>
      <tp t="s">
        <v>07:01:22</v>
        <stp/>
        <stp>##V3_BDPV12</stp>
        <stp>XS0445463887 @bgn Corp</stp>
        <stp>LAST_UPDATE</stp>
        <stp>[AutoPrice 28.xlsm]front!R1078C15</stp>
        <tr r="O1078" s="1"/>
      </tp>
      <tp>
        <v>2.75</v>
        <stp/>
        <stp>##V3_BDPV12</stp>
        <stp>XS0789283792 Corp</stp>
        <stp>cpn</stp>
        <stp>[AutoPrice 28.xlsm]front!R912C5</stp>
        <tr r="E912" s="1"/>
      </tp>
      <tp t="s">
        <v>07:01:18</v>
        <stp/>
        <stp>##V3_BDPV12</stp>
        <stp>XS0674277933 @bgn Corp</stp>
        <stp>LAST_UPDATE</stp>
        <stp>[AutoPrice 28.xlsm]front!R1237C15</stp>
        <tr r="O1237" s="1"/>
      </tp>
      <tp>
        <v>4.25</v>
        <stp/>
        <stp>##V3_BDPV12</stp>
        <stp>XS0775870982 Corp</stp>
        <stp>cpn</stp>
        <stp>[AutoPrice 28.xlsm]front!R859C5</stp>
        <tr r="E859" s="1"/>
      </tp>
      <tp>
        <v>6.875</v>
        <stp/>
        <stp>##V3_BDPV12</stp>
        <stp>FR0010678185 Corp</stp>
        <stp>cpn</stp>
        <stp>[AutoPrice 28.xlsm]front!R287C5</stp>
        <tr r="E287" s="1"/>
      </tp>
      <tp>
        <v>3.875</v>
        <stp/>
        <stp>##V3_BDPV12</stp>
        <stp>FR0010804492 Corp</stp>
        <stp>cpn</stp>
        <stp>[AutoPrice 28.xlsm]front!R228C5</stp>
        <tr r="E228" s="1"/>
      </tp>
      <tp t="s">
        <v>11/06/2014</v>
        <stp/>
        <stp>##V3_BDPV12</stp>
        <stp>XS0735784851 @bgn Corp</stp>
        <stp>LAST_UPDATE</stp>
        <stp>[AutoPrice 28.xlsm]front!R1065C15</stp>
        <tr r="O1065" s="1"/>
      </tp>
      <tp>
        <v>1.75</v>
        <stp/>
        <stp>##V3_BDPV12</stp>
        <stp>XS1046812712 Corp</stp>
        <stp>cpn</stp>
        <stp>[AutoPrice 28.xlsm]front!R401C5</stp>
        <tr r="E401" s="1"/>
      </tp>
      <tp>
        <v>5.25</v>
        <stp/>
        <stp>##V3_BDPV12</stp>
        <stp>XS0503665290 Corp</stp>
        <stp>cpn</stp>
        <stp>[AutoPrice 28.xlsm]front!R106C5</stp>
        <tr r="E106" s="1"/>
      </tp>
      <tp>
        <v>3.875</v>
        <stp/>
        <stp>##V3_BDPV12</stp>
        <stp>XS1069439740 Corp</stp>
        <stp>cpn</stp>
        <stp>[AutoPrice 28.xlsm]front!R108C5</stp>
        <tr r="E108" s="1"/>
      </tp>
      <tp>
        <v>1.75</v>
        <stp/>
        <stp>##V3_BDPV12</stp>
        <stp>FR0011859396 Corp</stp>
        <stp>cpn</stp>
        <stp>[AutoPrice 28.xlsm]front!R398C5</stp>
        <tr r="E398" s="1"/>
      </tp>
      <tp>
        <v>2.5</v>
        <stp/>
        <stp>##V3_BDPV12</stp>
        <stp>FR0011912872 Corp</stp>
        <stp>cpn</stp>
        <stp>[AutoPrice 28.xlsm]front!R507C5</stp>
        <tr r="E507" s="1"/>
      </tp>
      <tp>
        <v>3.5</v>
        <stp/>
        <stp>##V3_BDPV12</stp>
        <stp>XS0764637194 Corp</stp>
        <stp>cpn</stp>
        <stp>[AutoPrice 28.xlsm]front!R916C5</stp>
        <tr r="E916" s="1"/>
      </tp>
      <tp t="s">
        <v>07:01:27</v>
        <stp/>
        <stp>##V3_BDPV12</stp>
        <stp>XS1004118904 @bgn Corp</stp>
        <stp>LAST_UPDATE</stp>
        <stp>[AutoPrice 28.xlsm]front!R1081C15</stp>
        <tr r="O1081" s="1"/>
      </tp>
      <tp>
        <v>4.375</v>
        <stp/>
        <stp>##V3_BDPV12</stp>
        <stp>XS0213972614 Corp</stp>
        <stp>cpn</stp>
        <stp>[AutoPrice 28.xlsm]front!R301C5</stp>
        <tr r="E301" s="1"/>
      </tp>
      <tp>
        <v>3</v>
        <stp/>
        <stp>##V3_BDPV12</stp>
        <stp>XS1072516690 Corp</stp>
        <stp>cpn</stp>
        <stp>[AutoPrice 28.xlsm]front!R554C5</stp>
        <tr r="E554" s="1"/>
      </tp>
      <tp>
        <v>2.875</v>
        <stp/>
        <stp>##V3_BDPV12</stp>
        <stp>XS0994991411 Corp</stp>
        <stp>cpn</stp>
        <stp>[AutoPrice 28.xlsm]front!R351C5</stp>
        <tr r="E351" s="1"/>
      </tp>
      <tp>
        <v>4</v>
        <stp/>
        <stp>##V3_BDPV12</stp>
        <stp>XS0680904827 Corp</stp>
        <stp>cpn</stp>
        <stp>[AutoPrice 28.xlsm]front!R732C5</stp>
        <tr r="E732" s="1"/>
      </tp>
      <tp>
        <v>4.25</v>
        <stp/>
        <stp>##V3_BDPV12</stp>
        <stp>FR0010830042 Corp</stp>
        <stp>cpn</stp>
        <stp>[AutoPrice 28.xlsm]front!R735C5</stp>
        <tr r="E735" s="1"/>
      </tp>
      <tp>
        <v>3.125</v>
        <stp/>
        <stp>##V3_BDPV12</stp>
        <stp>FR0011147305 Corp</stp>
        <stp>cpn</stp>
        <stp>[AutoPrice 28.xlsm]front!R288C5</stp>
        <tr r="E288" s="1"/>
      </tp>
      <tp t="s">
        <v>07:01:27</v>
        <stp/>
        <stp>##V3_BDPV12</stp>
        <stp>XS0798555537 @bgn Corp</stp>
        <stp>LAST_UPDATE</stp>
        <stp>[AutoPrice 28.xlsm]front!R1158C15</stp>
        <tr r="O1158" s="1"/>
      </tp>
      <tp t="s">
        <v>07:01:27</v>
        <stp/>
        <stp>##V3_BDPV12</stp>
        <stp>XS0914294979 @bgn Corp</stp>
        <stp>LAST_UPDATE</stp>
        <stp>[AutoPrice 28.xlsm]front!R1218C15</stp>
        <tr r="O1218" s="1"/>
      </tp>
      <tp>
        <v>1.125</v>
        <stp/>
        <stp>##V3_BDPV12</stp>
        <stp>XS1023268490 Corp</stp>
        <stp>cpn</stp>
        <stp>[AutoPrice 28.xlsm]front!R163C5</stp>
        <tr r="E163" s="1"/>
      </tp>
      <tp>
        <v>1.5</v>
        <stp/>
        <stp>##V3_BDPV12</stp>
        <stp>FR0011261890 Corp</stp>
        <stp>cpn</stp>
        <stp>[AutoPrice 28.xlsm]front!R282C5</stp>
        <tr r="E282" s="1"/>
      </tp>
      <tp>
        <v>2.375</v>
        <stp/>
        <stp>##V3_BDPV12</stp>
        <stp>FR0011911247 Corp</stp>
        <stp>cpn</stp>
        <stp>[AutoPrice 28.xlsm]front!R294C5</stp>
        <tr r="E294" s="1"/>
      </tp>
      <tp>
        <v>105.01600000000001</v>
        <stp/>
        <stp>##V3_BDPV12</stp>
        <stp>DE000A0XFCT5 @bgn Corp</stp>
        <stp>LAST_PRICE</stp>
        <stp>[AutoPrice 28.xlsm]front!R531C16</stp>
        <tr r="P531" s="1"/>
      </tp>
      <tp>
        <v>2.2141169611380462</v>
        <stp/>
        <stp>##V3_BDPV12</stp>
        <stp>XS0440643087 @bval  Corp</stp>
        <stp>risk_mid</stp>
        <stp>[AutoPrice 28.xlsm]front!R667C36</stp>
        <tr r="AJ667" s="1"/>
      </tp>
      <tp t="s">
        <v>11/06/2014</v>
        <stp/>
        <stp>##V3_BDPV12</stp>
        <stp>XS0434144969 @bgn Corp</stp>
        <stp>LAST_UPDATE</stp>
        <stp>[AutoPrice 28.xlsm]front!R1141C15</stp>
        <tr r="O1141" s="1"/>
      </tp>
      <tp t="s">
        <v>FIXED</v>
        <stp/>
        <stp>##V3_BDPV12</stp>
        <stp>DE000A1G7EH9 Corp</stp>
        <stp>cpn typ</stp>
        <stp>[AutoPrice 28.xlsm]front!R764C5</stp>
        <tr r="E764" s="1"/>
      </tp>
      <tp>
        <v>5.05</v>
        <stp/>
        <stp>##V3_BDPV12</stp>
        <stp>XS0440643087 Corp</stp>
        <stp>cpn</stp>
        <stp>[AutoPrice 28.xlsm]front!R667C5</stp>
        <tr r="E667" s="1"/>
      </tp>
      <tp>
        <v>4.5</v>
        <stp/>
        <stp>##V3_BDPV12</stp>
        <stp>XS0212420987 Corp</stp>
        <stp>cpn</stp>
        <stp>[AutoPrice 28.xlsm]front!R145C5</stp>
        <tr r="E145" s="1"/>
      </tp>
      <tp>
        <v>4</v>
        <stp/>
        <stp>##V3_BDPV12</stp>
        <stp>XS0222766973 Corp</stp>
        <stp>cpn</stp>
        <stp>[AutoPrice 28.xlsm]front!R629C5</stp>
        <tr r="E629" s="1"/>
      </tp>
      <tp>
        <v>2.375</v>
        <stp/>
        <stp>##V3_BDPV12</stp>
        <stp>XS1028952312 Corp</stp>
        <stp>cpn</stp>
        <stp>[AutoPrice 28.xlsm]front!R420C5</stp>
        <tr r="E420" s="1"/>
      </tp>
      <tp>
        <v>1.5</v>
        <stp/>
        <stp>##V3_BDPV12</stp>
        <stp>XS0794238583 Corp</stp>
        <stp>cpn</stp>
        <stp>[AutoPrice 28.xlsm]front!R883C5</stp>
        <tr r="E883" s="1"/>
      </tp>
      <tp>
        <v>4.375</v>
        <stp/>
        <stp>##V3_BDPV12</stp>
        <stp>XS0247308595 Corp</stp>
        <stp>cpn</stp>
        <stp>[AutoPrice 28.xlsm]front!R403C5</stp>
        <tr r="E403" s="1"/>
      </tp>
      <tp>
        <v>3.75</v>
        <stp/>
        <stp>##V3_BDPV12</stp>
        <stp>XS1050842423 Corp</stp>
        <stp>cpn</stp>
        <stp>[AutoPrice 28.xlsm]front!R962C5</stp>
        <tr r="E962" s="1"/>
      </tp>
      <tp t="s">
        <v>AT MATURITY</v>
        <stp/>
        <stp>##V3_BDPV12</stp>
        <stp>DE000A0JRFB0 Corp</stp>
        <stp>mty_typ</stp>
        <stp>[AutoPrice 28.xlsm]front!R931C6</stp>
        <tr r="F931" s="1"/>
      </tp>
      <tp t="s">
        <v>07:01:27</v>
        <stp/>
        <stp>##V3_BDPV12</stp>
        <stp>XS0695401801 @bgn Corp</stp>
        <stp>LAST_UPDATE</stp>
        <stp>[AutoPrice 28.xlsm]front!R1148C15</stp>
        <tr r="O1148" s="1"/>
      </tp>
      <tp t="s">
        <v>07:01:26</v>
        <stp/>
        <stp>##V3_BDPV12</stp>
        <stp>XS1038708522 @bgn Corp</stp>
        <stp>LAST_UPDATE</stp>
        <stp>[AutoPrice 28.xlsm]front!R1136C15</stp>
        <tr r="O1136" s="1"/>
      </tp>
      <tp>
        <v>5.375</v>
        <stp/>
        <stp>##V3_BDPV12</stp>
        <stp>XS0307504547 Corp</stp>
        <stp>cpn</stp>
        <stp>[AutoPrice 28.xlsm]front!R638C5</stp>
        <tr r="E638" s="1"/>
      </tp>
      <tp>
        <v>2</v>
        <stp/>
        <stp>##V3_BDPV12</stp>
        <stp>XS0989148209 Corp</stp>
        <stp>cpn</stp>
        <stp>[AutoPrice 28.xlsm]front!R548C5</stp>
        <tr r="E548" s="1"/>
      </tp>
      <tp>
        <v>1.875</v>
        <stp/>
        <stp>##V3_BDPV12</stp>
        <stp>XS1069836077 Corp</stp>
        <stp>cpn</stp>
        <stp>[AutoPrice 28.xlsm]front!R997C5</stp>
        <tr r="E997" s="1"/>
      </tp>
      <tp>
        <v>1</v>
        <stp/>
        <stp>##V3_BDPV12</stp>
        <stp>XS0831383194 Corp</stp>
        <stp>cpn</stp>
        <stp>[AutoPrice 28.xlsm]front!R823C5</stp>
        <tr r="E823" s="1"/>
      </tp>
      <tp>
        <v>4.5</v>
        <stp/>
        <stp>##V3_BDPV12</stp>
        <stp>XS0412968876 Corp</stp>
        <stp>cpn</stp>
        <stp>[AutoPrice 28.xlsm]front!R307C5</stp>
        <tr r="E307" s="1"/>
      </tp>
      <tp>
        <v>2.625</v>
        <stp/>
        <stp>##V3_BDPV12</stp>
        <stp>XS0989155089 Corp</stp>
        <stp>cpn</stp>
        <stp>[AutoPrice 28.xlsm]front!R440C5</stp>
        <tr r="E440" s="1"/>
      </tp>
      <tp>
        <v>3.25</v>
        <stp/>
        <stp>##V3_BDPV12</stp>
        <stp>XS1052677892 Corp</stp>
        <stp>cpn</stp>
        <stp>[AutoPrice 28.xlsm]front!R917C5</stp>
        <tr r="E917" s="1"/>
      </tp>
      <tp>
        <v>7.5</v>
        <stp/>
        <stp>##V3_BDPV12</stp>
        <stp>XS0458230082 Corp</stp>
        <stp>cpn</stp>
        <stp>[AutoPrice 28.xlsm]front!R963C5</stp>
        <tr r="E963" s="1"/>
      </tp>
      <tp>
        <v>6.375</v>
        <stp/>
        <stp>##V3_BDPV12</stp>
        <stp>XS0148579153 Corp</stp>
        <stp>cpn</stp>
        <stp>[AutoPrice 28.xlsm]front!R269C5</stp>
        <tr r="E269" s="1"/>
      </tp>
      <tp t="s">
        <v>UCBBB</v>
        <stp/>
        <stp>##V3_BDPV12</stp>
        <stp>BE6000480606 Corp</stp>
        <stp>ticker</stp>
        <stp>[AutoPrice 28.xlsm]front!R215C4</stp>
        <tr r="D215" s="1"/>
      </tp>
      <tp t="s">
        <v>ABIBB</v>
        <stp/>
        <stp>##V3_BDPV12</stp>
        <stp>BE6000782712 Corp</stp>
        <stp>ticker</stp>
        <stp>[AutoPrice 28.xlsm]front!R374C4</stp>
        <tr r="D374" s="1"/>
      </tp>
      <tp>
        <v>106.434</v>
        <stp/>
        <stp>##V3_BDPV12</stp>
        <stp>XS0372358902 @CBKG Corp</stp>
        <stp>ask</stp>
        <stp>[AutoPrice 28.xlsm]front!R602C13</stp>
        <tr r="M602" s="1"/>
      </tp>
      <tp>
        <v>130.006</v>
        <stp/>
        <stp>##V3_BDPV12</stp>
        <stp>XS0409749206 @CBKG Corp</stp>
        <stp>ask</stp>
        <stp>[AutoPrice 28.xlsm]front!R244C13</stp>
        <tr r="M244" s="1"/>
      </tp>
      <tp t="s">
        <v>#N/A Real Time</v>
        <stp/>
        <stp>##V3_BDPV12</stp>
        <stp>XS0992646918 @CBKG Corp</stp>
        <stp>ask</stp>
        <stp>[AutoPrice 28.xlsm]front!R272C13</stp>
        <tr r="M272" s="1"/>
      </tp>
      <tp>
        <v>109.032</v>
        <stp/>
        <stp>##V3_BDPV12</stp>
        <stp>XS0702452995 @CBKG Corp</stp>
        <stp>ask</stp>
        <stp>[AutoPrice 28.xlsm]front!R895C13</stp>
        <tr r="M895" s="1"/>
      </tp>
      <tp>
        <v>126.083</v>
        <stp/>
        <stp>##V3_BDPV12</stp>
        <stp>XS0478803355 @CBKG Corp</stp>
        <stp>ask</stp>
        <stp>[AutoPrice 28.xlsm]front!R972C13</stp>
        <tr r="M972" s="1"/>
      </tp>
      <tp>
        <v>102.627</v>
        <stp/>
        <stp>##V3_BDPV12</stp>
        <stp>XS0503278847 @CBKG Corp</stp>
        <stp>ask</stp>
        <stp>[AutoPrice 28.xlsm]front!R211C13</stp>
        <tr r="M211" s="1"/>
      </tp>
      <tp>
        <v>109.73</v>
        <stp/>
        <stp>##V3_BDPV12</stp>
        <stp>XS0808637309 @CBKG Corp</stp>
        <stp>ask</stp>
        <stp>[AutoPrice 28.xlsm]front!R204C13</stp>
        <tr r="M204" s="1"/>
      </tp>
      <tp>
        <v>103.90300000000001</v>
        <stp/>
        <stp>##V3_BDPV12</stp>
        <stp>XS0989148209 @CBKG Corp</stp>
        <stp>ask</stp>
        <stp>[AutoPrice 28.xlsm]front!R548C13</stp>
        <tr r="M548" s="1"/>
      </tp>
      <tp>
        <v>103.44</v>
        <stp/>
        <stp>##V3_BDPV12</stp>
        <stp>XS0909788290 @CBKG Corp</stp>
        <stp>ask</stp>
        <stp>[AutoPrice 28.xlsm]front!R901C13</stp>
        <tr r="M901" s="1"/>
      </tp>
      <tp>
        <v>108.53400000000001</v>
        <stp/>
        <stp>##V3_BDPV12</stp>
        <stp>XS0999667263 @CBKG Corp</stp>
        <stp>ask</stp>
        <stp>[AutoPrice 28.xlsm]front!R720C13</stp>
        <tr r="M720" s="1"/>
      </tp>
      <tp>
        <v>103.56100000000001</v>
        <stp/>
        <stp>##V3_BDPV12</stp>
        <stp>XS0222766973 @CBKG Corp</stp>
        <stp>ask</stp>
        <stp>[AutoPrice 28.xlsm]front!R629C13</stp>
        <tr r="M629" s="1"/>
      </tp>
      <tp>
        <v>110.554</v>
        <stp/>
        <stp>##V3_BDPV12</stp>
        <stp>XS0729046218 @CBKG Corp</stp>
        <stp>ask</stp>
        <stp>[AutoPrice 28.xlsm]front!R773C13</stp>
        <tr r="M773" s="1"/>
      </tp>
      <tp>
        <v>107.961</v>
        <stp/>
        <stp>##V3_BDPV12</stp>
        <stp>XS0969572204 @CBKG Corp</stp>
        <stp>ask</stp>
        <stp>[AutoPrice 28.xlsm]front!R335C13</stp>
        <tr r="M335" s="1"/>
      </tp>
      <tp>
        <v>119.919</v>
        <stp/>
        <stp>##V3_BDPV12</stp>
        <stp>XS0122028904 @CBKG Corp</stp>
        <stp>ask</stp>
        <stp>[AutoPrice 28.xlsm]front!R105C13</stp>
        <tr r="M105" s="1"/>
      </tp>
      <tp>
        <v>114.03400000000001</v>
        <stp/>
        <stp>##V3_BDPV12</stp>
        <stp>XS0778476340 @CBKG Corp</stp>
        <stp>ask</stp>
        <stp>[AutoPrice 28.xlsm]front!R102C13</stp>
        <tr r="M102" s="1"/>
      </tp>
      <tp>
        <v>103.461</v>
        <stp/>
        <stp>##V3_BDPV12</stp>
        <stp>XS0862091955 @CBKG Corp</stp>
        <stp>ask</stp>
        <stp>[AutoPrice 28.xlsm]front!R576C13</stp>
        <tr r="M576" s="1"/>
      </tp>
      <tp>
        <v>119.99</v>
        <stp/>
        <stp>##V3_BDPV12</stp>
        <stp>XS0329522246 @CBKG Corp</stp>
        <stp>ask</stp>
        <stp>[AutoPrice 28.xlsm]front!R186C13</stp>
        <tr r="M186" s="1"/>
      </tp>
      <tp t="s">
        <v>11/06/2014</v>
        <stp/>
        <stp>##V3_BDPV12</stp>
        <stp>DE000A1HDA43 @bgn Corp</stp>
        <stp>LAST_UPDATE</stp>
        <stp>[AutoPrice 28.xlsm]front!R760C15</stp>
        <tr r="O760" s="1"/>
      </tp>
      <tp>
        <v>102.312</v>
        <stp/>
        <stp>##V3_BDPV12</stp>
        <stp>XS0888827333 @CBKG Corp</stp>
        <stp>ask</stp>
        <stp>[AutoPrice 28.xlsm]front!R800C13</stp>
        <tr r="M800" s="1"/>
      </tp>
      <tp>
        <v>110.009</v>
        <stp/>
        <stp>##V3_BDPV12</stp>
        <stp>XS0993148856 @CBKG Corp</stp>
        <stp>ask</stp>
        <stp>[AutoPrice 28.xlsm]front!R682C13</stp>
        <tr r="M682" s="1"/>
      </tp>
      <tp t="s">
        <v>#N/A Real Time</v>
        <stp/>
        <stp>##V3_BDPV12</stp>
        <stp>XS0652913988 @CBKG Corp</stp>
        <stp>ask</stp>
        <stp>[AutoPrice 28.xlsm]front!R324C13</stp>
        <tr r="M324" s="1"/>
      </tp>
      <tp>
        <v>100.047</v>
        <stp/>
        <stp>##V3_BDPV12</stp>
        <stp>XS1028952312 @CBKG Corp</stp>
        <stp>ask</stp>
        <stp>[AutoPrice 28.xlsm]front!R420C13</stp>
        <tr r="M420" s="1"/>
      </tp>
      <tp>
        <v>103.495</v>
        <stp/>
        <stp>##V3_BDPV12</stp>
        <stp>XS0212420987 @CBKG Corp</stp>
        <stp>ask</stp>
        <stp>[AutoPrice 28.xlsm]front!R145C13</stp>
        <tr r="M145" s="1"/>
      </tp>
      <tp t="s">
        <v>#N/A Real Time</v>
        <stp/>
        <stp>##V3_BDPV12</stp>
        <stp>XS0473783891 @CBKG Corp</stp>
        <stp>ask</stp>
        <stp>[AutoPrice 28.xlsm]front!R236C13</stp>
        <tr r="M236" s="1"/>
      </tp>
      <tp>
        <v>112.012</v>
        <stp/>
        <stp>##V3_BDPV12</stp>
        <stp>BE6000782712 @CBKG Corp</stp>
        <stp>bid</stp>
        <stp>[AutoPrice 28.xlsm]front!R374C12</stp>
        <tr r="L374" s="1"/>
      </tp>
      <tp>
        <v>116.432</v>
        <stp/>
        <stp>##V3_BDPV12</stp>
        <stp>XS0632659933 @CBKG Corp</stp>
        <stp>ask</stp>
        <stp>[AutoPrice 28.xlsm]front!R995C13</stp>
        <tr r="M995" s="1"/>
      </tp>
      <tp>
        <v>107.491</v>
        <stp/>
        <stp>##V3_BDPV12</stp>
        <stp>BE0002189554 @CBKG Corp</stp>
        <stp>bid</stp>
        <stp>[AutoPrice 28.xlsm]front!R475C12</stp>
        <tr r="L475" s="1"/>
      </tp>
      <tp>
        <v>105.371</v>
        <stp/>
        <stp>##V3_BDPV12</stp>
        <stp>XS0419378236 @CBKG Corp</stp>
        <stp>ask</stp>
        <stp>[AutoPrice 28.xlsm]front!R926C13</stp>
        <tr r="M926" s="1"/>
      </tp>
      <tp>
        <v>100.172</v>
        <stp/>
        <stp>##V3_BDPV12</stp>
        <stp>XS1069539291 @CBKG Corp</stp>
        <stp>ask</stp>
        <stp>[AutoPrice 28.xlsm]front!R477C13</stp>
        <tr r="M477" s="1"/>
      </tp>
      <tp>
        <v>117.036</v>
        <stp/>
        <stp>##V3_BDPV12</stp>
        <stp>XS0458230322 @CBKG Corp</stp>
        <stp>ask</stp>
        <stp>[AutoPrice 28.xlsm]front!R967C13</stp>
        <tr r="M967" s="1"/>
      </tp>
      <tp>
        <v>106.209</v>
        <stp/>
        <stp>##V3_BDPV12</stp>
        <stp>XS0838847381 @CBKG Corp</stp>
        <stp>ask</stp>
        <stp>[AutoPrice 28.xlsm]front!R802C13</stp>
        <tr r="M802" s="1"/>
      </tp>
      <tp>
        <v>102.342</v>
        <stp/>
        <stp>##V3_BDPV12</stp>
        <stp>XS0923361827 @CBKG Corp</stp>
        <stp>ask</stp>
        <stp>[AutoPrice 28.xlsm]front!R915C13</stp>
        <tr r="M915" s="1"/>
      </tp>
      <tp>
        <v>108.38800000000001</v>
        <stp/>
        <stp>##V3_BDPV12</stp>
        <stp>XS0478931354 @CBKG Corp</stp>
        <stp>ask</stp>
        <stp>[AutoPrice 28.xlsm]front!R767C13</stp>
        <tr r="M767" s="1"/>
      </tp>
      <tp>
        <v>108.011</v>
        <stp/>
        <stp>##V3_BDPV12</stp>
        <stp>XS0408095387 @CBKG Corp</stp>
        <stp>ask</stp>
        <stp>[AutoPrice 28.xlsm]front!R268C13</stp>
        <tr r="M268" s="1"/>
      </tp>
      <tp t="s">
        <v>#N/A Real Time</v>
        <stp/>
        <stp>##V3_BDPV12</stp>
        <stp>XS0972240997 @CBKG Corp</stp>
        <stp>ask</stp>
        <stp>[AutoPrice 28.xlsm]front!R127C13</stp>
        <tr r="M127" s="1"/>
      </tp>
      <tp t="s">
        <v>07:01:27</v>
        <stp/>
        <stp>##V3_BDPV12</stp>
        <stp>DE000A1UDWM7 @bgn Corp</stp>
        <stp>LAST_UPDATE</stp>
        <stp>[AutoPrice 28.xlsm]front!R677C15</stp>
        <tr r="O677" s="1"/>
      </tp>
      <tp t="s">
        <v>07:01:27</v>
        <stp/>
        <stp>##V3_BDPV12</stp>
        <stp>DE000A1UDWN5 @bgn Corp</stp>
        <stp>LAST_UPDATE</stp>
        <stp>[AutoPrice 28.xlsm]front!R678C15</stp>
        <tr r="O678" s="1"/>
      </tp>
    </main>
    <main first="bloomberg.rtd">
      <tp>
        <v>108.15300000000001</v>
        <stp/>
        <stp>##V3_BDPV12</stp>
        <stp>DE000A0JRFB0 @CBKG Corp</stp>
        <stp>bid</stp>
        <stp>[AutoPrice 28.xlsm]front!R931C12</stp>
        <tr r="L931" s="1"/>
      </tp>
    </main>
    <main first="bloomberg.rtd">
      <tp>
        <v>101.00700000000001</v>
        <stp/>
        <stp>##V3_BDPV12</stp>
        <stp>DE000A11QFA7 @CBKG Corp</stp>
        <stp>bid</stp>
        <stp>[AutoPrice 28.xlsm]front!R659C12</stp>
        <tr r="L659" s="1"/>
      </tp>
    </main>
    <main first="bloomberg.rtd">
      <tp t="s">
        <v>05/05/2017</v>
        <stp/>
        <stp>##V3_BDPV12</stp>
        <stp>DE000A1MA9V5 Corp</stp>
        <stp>maturity</stp>
        <stp>[AutoPrice 28.xlsm]front!R787C6</stp>
        <tr r="F787" s="1"/>
      </tp>
      <tp t="s">
        <v>MEOGR</v>
        <stp/>
        <stp>##V3_BDPV12</stp>
        <stp>DE000A0XFCT5 Corp</stp>
        <stp>ticker</stp>
        <stp>[AutoPrice 28.xlsm]front!R531C4</stp>
        <tr r="D531" s="1"/>
      </tp>
      <tp t="s">
        <v>FIXED</v>
        <stp/>
        <stp>##V3_BDPV12</stp>
        <stp>DE000A0TT2M2 Corp</stp>
        <stp>cpn typ</stp>
        <stp>[AutoPrice 28.xlsm]front!R611C5</stp>
        <tr r="E611" s="1"/>
      </tp>
      <tp t="s">
        <v>07:01:27</v>
        <stp/>
        <stp>##V3_BDPV12</stp>
        <stp>XS0829190585 @bgn Corp</stp>
        <stp>LAST_UPDATE</stp>
        <stp>[AutoPrice 28.xlsm]front!R1219C15</stp>
        <tr r="O1219" s="1"/>
      </tp>
      <tp>
        <v>1</v>
        <stp/>
        <stp>##V3_BDPV12</stp>
        <stp>XS0877622380 Corp</stp>
        <stp>cpn</stp>
        <stp>[AutoPrice 28.xlsm]front!R766C5</stp>
        <tr r="E766" s="1"/>
      </tp>
      <tp>
        <v>5</v>
        <stp/>
        <stp>##V3_BDPV12</stp>
        <stp>XS0736488585 Corp</stp>
        <stp>cpn</stp>
        <stp>[AutoPrice 28.xlsm]front!R944C5</stp>
        <tr r="E944" s="1"/>
      </tp>
      <tp t="s">
        <v>FIXED</v>
        <stp/>
        <stp>##V3_BDPV12</stp>
        <stp>USN2557FFA77 Corp</stp>
        <stp>cpn typ</stp>
        <stp>[AutoPrice 28.xlsm]front!R612C5</stp>
        <tr r="E612" s="1"/>
      </tp>
      <tp>
        <v>2.75</v>
        <stp/>
        <stp>##V3_BDPV12</stp>
        <stp>FR0011832039 Corp</stp>
        <stp>cpn</stp>
        <stp>[AutoPrice 28.xlsm]front!R513C5</stp>
        <tr r="E513" s="1"/>
      </tp>
      <tp>
        <v>1</v>
        <stp/>
        <stp>##V3_BDPV12</stp>
        <stp>XS1050916649 Corp</stp>
        <stp>cpn</stp>
        <stp>[AutoPrice 28.xlsm]front!R894C5</stp>
        <tr r="E894" s="1"/>
      </tp>
      <tp>
        <v>2.25</v>
        <stp/>
        <stp>##V3_BDPV12</stp>
        <stp>XS0834386228 Corp</stp>
        <stp>cpn</stp>
        <stp>[AutoPrice 28.xlsm]front!R939C5</stp>
        <tr r="E939" s="1"/>
      </tp>
      <tp>
        <v>2.75</v>
        <stp/>
        <stp>##V3_BDPV12</stp>
        <stp>XS0906815591 Corp</stp>
        <stp>cpn</stp>
        <stp>[AutoPrice 28.xlsm]front!R559C5</stp>
        <tr r="E559" s="1"/>
      </tp>
      <tp>
        <v>6.875</v>
        <stp/>
        <stp>##V3_BDPV12</stp>
        <stp>XS0403958498 Corp</stp>
        <stp>cpn</stp>
        <stp>[AutoPrice 28.xlsm]front!R248C5</stp>
        <tr r="E248" s="1"/>
      </tp>
      <tp>
        <v>5.375</v>
        <stp/>
        <stp>##V3_BDPV12</stp>
        <stp>XS0168881760 Corp</stp>
        <stp>cpn</stp>
        <stp>[AutoPrice 28.xlsm]front!R896C5</stp>
        <tr r="E896" s="1"/>
      </tp>
      <tp>
        <v>2.875</v>
        <stp/>
        <stp>##V3_BDPV12</stp>
        <stp>XS0811555183 Corp</stp>
        <stp>cpn</stp>
        <stp>[AutoPrice 28.xlsm]front!R495C5</stp>
        <tr r="E495" s="1"/>
      </tp>
      <tp>
        <v>4</v>
        <stp/>
        <stp>##V3_BDPV12</stp>
        <stp>FR0010261388 Corp</stp>
        <stp>cpn</stp>
        <stp>[AutoPrice 28.xlsm]front!R362C5</stp>
        <tr r="E362" s="1"/>
      </tp>
      <tp>
        <v>2.8037351971761382</v>
        <stp/>
        <stp>##V3_BDPV12</stp>
        <stp>XS0765597918 @bval  Corp</stp>
        <stp>risk_mid</stp>
        <stp>[AutoPrice 28.xlsm]front!R890C36</stp>
        <tr r="AJ890" s="1"/>
      </tp>
      <tp>
        <v>6.25</v>
        <stp/>
        <stp>##V3_BDPV12</stp>
        <stp>XS0408827409 Corp</stp>
        <stp>cpn</stp>
        <stp>[AutoPrice 28.xlsm]front!R580C5</stp>
        <tr r="E580" s="1"/>
      </tp>
      <tp t="s">
        <v>AT MATURITY</v>
        <stp/>
        <stp>##V3_BDPV12</stp>
        <stp>DE000A1G85A6 Corp</stp>
        <stp>mty_typ</stp>
        <stp>[AutoPrice 28.xlsm]front!R672C6</stp>
        <tr r="F672" s="1"/>
      </tp>
      <tp t="s">
        <v>AT MATURITY</v>
        <stp/>
        <stp>##V3_BDPV12</stp>
        <stp>USF7806FQF10 Corp</stp>
        <stp>mty_typ</stp>
        <stp>[AutoPrice 28.xlsm]front!R853C6</stp>
        <tr r="F853" s="1"/>
      </tp>
      <tp>
        <v>6.5</v>
        <stp/>
        <stp>##V3_BDPV12</stp>
        <stp>XS0478802548 Corp</stp>
        <stp>cpn</stp>
        <stp>[AutoPrice 28.xlsm]front!R964C5</stp>
        <tr r="E964" s="1"/>
      </tp>
      <tp>
        <v>100.224</v>
        <stp/>
        <stp>##V3_BDPV12</stp>
        <stp>DE000A1TNK78 @bgn Corp</stp>
        <stp>LAST_PRICE</stp>
        <stp>[AutoPrice 28.xlsm]front!R785C16</stp>
        <tr r="P785" s="1"/>
      </tp>
      <tp t="s">
        <v>07:01:27</v>
        <stp/>
        <stp>##V3_BDPV12</stp>
        <stp>XS0479542580 @bgn Corp</stp>
        <stp>LAST_UPDATE</stp>
        <stp>[AutoPrice 28.xlsm]front!R1178C15</stp>
        <tr r="O1178" s="1"/>
      </tp>
      <tp>
        <v>4.875</v>
        <stp/>
        <stp>##V3_BDPV12</stp>
        <stp>XS0473783891 Corp</stp>
        <stp>cpn</stp>
        <stp>[AutoPrice 28.xlsm]front!R236C5</stp>
        <tr r="E236" s="1"/>
      </tp>
      <tp t="s">
        <v>07:01:08</v>
        <stp/>
        <stp>##V3_BDPV12</stp>
        <stp>XS1048428442 @bgn Corp</stp>
        <stp>LAST_UPDATE</stp>
        <stp>[AutoPrice 28.xlsm]front!R1269C15</stp>
        <tr r="O1269" s="1"/>
      </tp>
      <tp>
        <v>5.875</v>
        <stp/>
        <stp>##V3_BDPV12</stp>
        <stp>US345397VU41 Corp</stp>
        <stp>cpn</stp>
        <stp>[AutoPrice 28.xlsm]front!R806C5</stp>
        <tr r="E806" s="1"/>
      </tp>
      <tp>
        <v>5</v>
        <stp/>
        <stp>##V3_BDPV12</stp>
        <stp>XS0196630270 Corp</stp>
        <stp>cpn</stp>
        <stp>[AutoPrice 28.xlsm]front!R979C5</stp>
        <tr r="E979" s="1"/>
      </tp>
      <tp>
        <v>3.875</v>
        <stp/>
        <stp>##V3_BDPV12</stp>
        <stp>XS0545428285 Corp</stp>
        <stp>cpn</stp>
        <stp>[AutoPrice 28.xlsm]front!R734C5</stp>
        <tr r="E734" s="1"/>
      </tp>
      <tp>
        <v>6.125</v>
        <stp/>
        <stp>##V3_BDPV12</stp>
        <stp>FR0010033381 Corp</stp>
        <stp>cpn</stp>
        <stp>[AutoPrice 28.xlsm]front!R370C5</stp>
        <tr r="E370" s="1"/>
      </tp>
      <tp t="s">
        <v>07:01:27</v>
        <stp/>
        <stp>##V3_BDPV12</stp>
        <stp>XS1028600473 @bgn Corp</stp>
        <stp>LAST_UPDATE</stp>
        <stp>[AutoPrice 28.xlsm]front!R1250C15</stp>
        <tr r="O1250" s="1"/>
      </tp>
      <tp>
        <v>5.25</v>
        <stp/>
        <stp>##V3_BDPV12</stp>
        <stp>XS0495973470 Corp</stp>
        <stp>cpn</stp>
        <stp>[AutoPrice 28.xlsm]front!R956C5</stp>
        <tr r="E956" s="1"/>
      </tp>
      <tp>
        <v>2.6</v>
        <stp/>
        <stp>##V3_BDPV12</stp>
        <stp>FR0011527241 Corp</stp>
        <stp>cpn</stp>
        <stp>[AutoPrice 28.xlsm]front!R419C5</stp>
        <tr r="E419" s="1"/>
      </tp>
      <tp>
        <v>7.625</v>
        <stp/>
        <stp>##V3_BDPV12</stp>
        <stp>FR0010815472 Corp</stp>
        <stp>cpn</stp>
        <stp>[AutoPrice 28.xlsm]front!R567C5</stp>
        <tr r="E567" s="1"/>
      </tp>
      <tp t="s">
        <v>07:01:27</v>
        <stp/>
        <stp>##V3_BDPV12</stp>
        <stp>XS1048589458 @bgn Corp</stp>
        <stp>LAST_UPDATE</stp>
        <stp>[AutoPrice 28.xlsm]front!R1077C15</stp>
        <tr r="O1077" s="1"/>
      </tp>
      <tp>
        <v>4.375</v>
        <stp/>
        <stp>##V3_BDPV12</stp>
        <stp>XS0275937471 Corp</stp>
        <stp>cpn</stp>
        <stp>[AutoPrice 28.xlsm]front!R166C5</stp>
        <tr r="E166" s="1"/>
      </tp>
      <tp>
        <v>5.75</v>
        <stp/>
        <stp>##V3_BDPV12</stp>
        <stp>XS1078235733 Corp</stp>
        <stp>cpn</stp>
        <stp>[AutoPrice 28.xlsm]front!R148C5</stp>
        <tr r="E148" s="1"/>
      </tp>
      <tp>
        <v>4.75</v>
        <stp/>
        <stp>##V3_BDPV12</stp>
        <stp>XS0275164084 Corp</stp>
        <stp>cpn</stp>
        <stp>[AutoPrice 28.xlsm]front!R631C5</stp>
        <tr r="E631" s="1"/>
      </tp>
      <tp>
        <v>2.875</v>
        <stp/>
        <stp>##V3_BDPV12</stp>
        <stp>XS1040105980 Corp</stp>
        <stp>cpn</stp>
        <stp>[AutoPrice 28.xlsm]front!R560C5</stp>
        <tr r="E560" s="1"/>
      </tp>
      <tp>
        <v>4</v>
        <stp/>
        <stp>##V3_BDPV12</stp>
        <stp>XS0236951207 Corp</stp>
        <stp>cpn</stp>
        <stp>[AutoPrice 28.xlsm]front!R501C5</stp>
        <tr r="E501" s="1"/>
      </tp>
      <tp>
        <v>1.375</v>
        <stp/>
        <stp>##V3_BDPV12</stp>
        <stp>XS1033658565 Corp</stp>
        <stp>cpn</stp>
        <stp>[AutoPrice 28.xlsm]front!R729C5</stp>
        <tr r="E729" s="1"/>
      </tp>
      <tp>
        <v>7.5</v>
        <stp/>
        <stp>##V3_BDPV12</stp>
        <stp>XS0161488498 Corp</stp>
        <stp>cpn</stp>
        <stp>[AutoPrice 28.xlsm]front!R625C5</stp>
        <tr r="E625" s="1"/>
      </tp>
      <tp>
        <v>4.25</v>
        <stp/>
        <stp>##V3_BDPV12</stp>
        <stp>XS0759200321 Corp</stp>
        <stp>cpn</stp>
        <stp>[AutoPrice 28.xlsm]front!R178C5</stp>
        <tr r="E178" s="1"/>
      </tp>
      <tp>
        <v>6.5</v>
        <stp/>
        <stp>##V3_BDPV12</stp>
        <stp>FR0011567940 Corp</stp>
        <stp>cpn</stp>
        <stp>[AutoPrice 28.xlsm]front!R839C5</stp>
        <tr r="E839" s="1"/>
      </tp>
      <tp>
        <v>3.75</v>
        <stp/>
        <stp>##V3_BDPV12</stp>
        <stp>FR0010878991 Corp</stp>
        <stp>cpn</stp>
        <stp>[AutoPrice 28.xlsm]front!R509C5</stp>
        <tr r="E509" s="1"/>
      </tp>
      <tp>
        <v>4</v>
        <stp/>
        <stp>##V3_BDPV12</stp>
        <stp>FR0011801596 Corp</stp>
        <stp>cpn</stp>
        <stp>[AutoPrice 28.xlsm]front!R569C5</stp>
        <tr r="E569" s="1"/>
      </tp>
      <tp>
        <v>3.125</v>
        <stp/>
        <stp>##V3_BDPV12</stp>
        <stp>FR0011769090 Corp</stp>
        <stp>cpn</stp>
        <stp>[AutoPrice 28.xlsm]front!R866C5</stp>
        <tr r="E866" s="1"/>
      </tp>
      <tp t="s">
        <v>FIXED</v>
        <stp/>
        <stp>##V3_BDPV12</stp>
        <stp>USG0446NAG90 Corp</stp>
        <stp>cpn typ</stp>
        <stp>[AutoPrice 28.xlsm]front!R914C5</stp>
        <tr r="E914" s="1"/>
      </tp>
      <tp>
        <v>5.25</v>
        <stp/>
        <stp>##V3_BDPV12</stp>
        <stp>XS0214965963 Corp</stp>
        <stp>cpn</stp>
        <stp>[AutoPrice 28.xlsm]front!R717C5</stp>
        <tr r="E717" s="1"/>
      </tp>
      <tp>
        <v>2.25</v>
        <stp/>
        <stp>##V3_BDPV12</stp>
        <stp>XS1048519596 Corp</stp>
        <stp>cpn</stp>
        <stp>[AutoPrice 28.xlsm]front!R865C5</stp>
        <tr r="E865" s="1"/>
      </tp>
      <tp t="s">
        <v>FIXED</v>
        <stp/>
        <stp>##V3_BDPV12</stp>
        <stp>USF0819HE376 Corp</stp>
        <stp>cpn typ</stp>
        <stp>[AutoPrice 28.xlsm]front!R834C5</stp>
        <tr r="E834" s="1"/>
      </tp>
      <tp>
        <v>3.25</v>
        <stp/>
        <stp>##V3_BDPV12</stp>
        <stp>XS0702452995 Corp</stp>
        <stp>cpn</stp>
        <stp>[AutoPrice 28.xlsm]front!R895C5</stp>
        <tr r="E895" s="1"/>
      </tp>
      <tp>
        <v>5.625</v>
        <stp/>
        <stp>##V3_BDPV12</stp>
        <stp>FR0010915116 Corp</stp>
        <stp>cpn</stp>
        <stp>[AutoPrice 28.xlsm]front!R830C5</stp>
        <tr r="E830" s="1"/>
      </tp>
      <tp>
        <v>2.375</v>
        <stp/>
        <stp>##V3_BDPV12</stp>
        <stp>FR0011842913 Corp</stp>
        <stp>cpn</stp>
        <stp>[AutoPrice 28.xlsm]front!R171C5</stp>
        <tr r="E171" s="1"/>
      </tp>
      <tp>
        <v>3</v>
        <stp/>
        <stp>##V3_BDPV12</stp>
        <stp>XS0818948928 Corp</stp>
        <stp>cpn</stp>
        <stp>[AutoPrice 28.xlsm]front!R893C5</stp>
        <tr r="E893" s="1"/>
      </tp>
      <tp>
        <v>5.125</v>
        <stp/>
        <stp>##V3_BDPV12</stp>
        <stp>XS0172851650 Corp</stp>
        <stp>cpn</stp>
        <stp>[AutoPrice 28.xlsm]front!R315C5</stp>
        <tr r="E315" s="1"/>
      </tp>
      <tp>
        <v>2</v>
        <stp/>
        <stp>##V3_BDPV12</stp>
        <stp>XS0873793375 Corp</stp>
        <stp>cpn</stp>
        <stp>[AutoPrice 28.xlsm]front!R898C5</stp>
        <tr r="E898" s="1"/>
      </tp>
      <tp>
        <v>5.375</v>
        <stp/>
        <stp>##V3_BDPV12</stp>
        <stp>FR0000474983 Corp</stp>
        <stp>cpn</stp>
        <stp>[AutoPrice 28.xlsm]front!R364C5</stp>
        <tr r="E364" s="1"/>
      </tp>
      <tp>
        <v>4.375</v>
        <stp/>
        <stp>##V3_BDPV12</stp>
        <stp>XS0479866567 Corp</stp>
        <stp>cpn</stp>
        <stp>[AutoPrice 28.xlsm]front!R846C5</stp>
        <tr r="E846" s="1"/>
      </tp>
      <tp>
        <v>2.25</v>
        <stp/>
        <stp>##V3_BDPV12</stp>
        <stp>FR0011637586 Corp</stp>
        <stp>cpn</stp>
        <stp>[AutoPrice 28.xlsm]front!R246C5</stp>
        <tr r="E246" s="1"/>
      </tp>
      <tp>
        <v>2.375</v>
        <stp/>
        <stp>##V3_BDPV12</stp>
        <stp>FR0011372622 Corp</stp>
        <stp>cpn</stp>
        <stp>[AutoPrice 28.xlsm]front!R399C5</stp>
        <tr r="E399" s="1"/>
      </tp>
      <tp t="s">
        <v>UCBBB</v>
        <stp/>
        <stp>##V3_BDPV12</stp>
        <stp>BE0002428036 Corp</stp>
        <stp>ticker</stp>
        <stp>[AutoPrice 28.xlsm]front!R216C4</stp>
        <tr r="D216" s="1"/>
      </tp>
      <tp t="s">
        <v>SIBELG</v>
        <stp/>
        <stp>##V3_BDPV12</stp>
        <stp>BE0002199652 Corp</stp>
        <stp>ticker</stp>
        <stp>[AutoPrice 28.xlsm]front!R330C4</stp>
        <tr r="D330" s="1"/>
      </tp>
      <tp t="s">
        <v>UCBBB</v>
        <stp/>
        <stp>##V3_BDPV12</stp>
        <stp>BE0002442177 Corp</stp>
        <stp>ticker</stp>
        <stp>[AutoPrice 28.xlsm]front!R217C4</stp>
        <tr r="D217" s="1"/>
      </tp>
      <tp t="s">
        <v>ABIBB</v>
        <stp/>
        <stp>##V3_BDPV12</stp>
        <stp>BE6221503202 Corp</stp>
        <stp>ticker</stp>
        <stp>[AutoPrice 28.xlsm]front!R377C4</stp>
        <tr r="D377" s="1"/>
      </tp>
      <tp t="s">
        <v>AT MATURITY</v>
        <stp/>
        <stp>##V3_BDPV12</stp>
        <stp>USN93695BL23 Corp</stp>
        <stp>mty_typ</stp>
        <stp>[AutoPrice 28.xlsm]front!R900C6</stp>
        <tr r="F900" s="1"/>
      </tp>
      <tp>
        <v>102.806</v>
        <stp/>
        <stp>##V3_BDPV12</stp>
        <stp>DE000A1X3GC3 @bgn Corp</stp>
        <stp>LAST_PRICE</stp>
        <stp>[AutoPrice 28.xlsm]front!R789C16</stp>
        <tr r="P789" s="1"/>
      </tp>
      <tp>
        <v>1</v>
        <stp/>
        <stp>##V3_BDPV12</stp>
        <stp>US89153VAF67 Corp</stp>
        <stp>cpn</stp>
        <stp>[AutoPrice 28.xlsm]front!R342C5</stp>
        <tr r="E342" s="1"/>
      </tp>
      <tp>
        <v>109.193</v>
        <stp/>
        <stp>##V3_BDPV12</stp>
        <stp>XS0355666941 @CBKG Corp</stp>
        <stp>ask</stp>
        <stp>[AutoPrice 28.xlsm]front!R630C13</stp>
        <tr r="M630" s="1"/>
      </tp>
      <tp>
        <v>117.938</v>
        <stp/>
        <stp>##V3_BDPV12</stp>
        <stp>XS0808635436 @CBKG Corp</stp>
        <stp>ask</stp>
        <stp>[AutoPrice 28.xlsm]front!R147C13</stp>
        <tr r="M147" s="1"/>
      </tp>
      <tp>
        <v>129.767</v>
        <stp/>
        <stp>##V3_BDPV12</stp>
        <stp>XS0418669429 @CBKG Corp</stp>
        <stp>ask</stp>
        <stp>[AutoPrice 28.xlsm]front!R350C13</stp>
        <tr r="M350" s="1"/>
      </tp>
      <tp>
        <v>102.401</v>
        <stp/>
        <stp>##V3_BDPV12</stp>
        <stp>XS0479866567 @CBKG Corp</stp>
        <stp>ask</stp>
        <stp>[AutoPrice 28.xlsm]front!R846C13</stp>
        <tr r="M846" s="1"/>
      </tp>
      <tp>
        <v>106.43600000000001</v>
        <stp/>
        <stp>##V3_BDPV12</stp>
        <stp>XS0834367863 @CBKG Corp</stp>
        <stp>ask</stp>
        <stp>[AutoPrice 28.xlsm]front!R305C13</stp>
        <tr r="M305" s="1"/>
      </tp>
      <tp>
        <v>103.432</v>
        <stp/>
        <stp>##V3_BDPV12</stp>
        <stp>XS0465889912 @CBKG Corp</stp>
        <stp>ask</stp>
        <stp>[AutoPrice 28.xlsm]front!R812C13</stp>
        <tr r="M812" s="1"/>
      </tp>
      <tp>
        <v>101.273</v>
        <stp/>
        <stp>##V3_BDPV12</stp>
        <stp>XS1068765418 @CBKG Corp</stp>
        <stp>ask</stp>
        <stp>[AutoPrice 28.xlsm]front!R660C13</stp>
        <tr r="M660" s="1"/>
      </tp>
      <tp t="s">
        <v>#N/A Real Time</v>
        <stp/>
        <stp>##V3_BDPV12</stp>
        <stp>XS0924998809 @CBKG Corp</stp>
        <stp>ask</stp>
        <stp>[AutoPrice 28.xlsm]front!R942C13</stp>
        <tr r="M942" s="1"/>
      </tp>
      <tp>
        <v>102.773</v>
        <stp/>
        <stp>##V3_BDPV12</stp>
        <stp>XS0938218400 @CBKG Corp</stp>
        <stp>ask</stp>
        <stp>[AutoPrice 28.xlsm]front!R212C13</stp>
        <tr r="M212" s="1"/>
      </tp>
      <tp>
        <v>100.816</v>
        <stp/>
        <stp>##V3_BDPV12</stp>
        <stp>DE000A1HDA43 @CBKG Corp</stp>
        <stp>bid</stp>
        <stp>[AutoPrice 28.xlsm]front!R760C12</stp>
        <tr r="L760" s="1"/>
      </tp>
      <tp>
        <v>103.749</v>
        <stp/>
        <stp>##V3_BDPV12</stp>
        <stp>XS0408827409 @CBKG Corp</stp>
        <stp>ask</stp>
        <stp>[AutoPrice 28.xlsm]front!R580C13</stp>
        <tr r="M580" s="1"/>
      </tp>
      <tp>
        <v>116.41200000000001</v>
        <stp/>
        <stp>##V3_BDPV12</stp>
        <stp>XS0494953820 @CBKG Corp</stp>
        <stp>ask</stp>
        <stp>[AutoPrice 28.xlsm]front!R618C13</stp>
        <tr r="M618" s="1"/>
      </tp>
      <tp t="s">
        <v>07:01:47</v>
        <stp/>
        <stp>##V3_BDPV12</stp>
        <stp>XS0924998809 @cbbt Corp</stp>
        <stp>LAST_UPDATE</stp>
        <stp>[AutoPrice 28.xlsm]front!R942C15</stp>
        <tr r="O942" s="1"/>
      </tp>
      <tp>
        <v>121.953</v>
        <stp/>
        <stp>##V3_BDPV12</stp>
        <stp>DE000A0Z2A12 @CBKG Corp</stp>
        <stp>bid</stp>
        <stp>[AutoPrice 28.xlsm]front!R276C12</stp>
        <tr r="L276" s="1"/>
      </tp>
      <tp>
        <v>103.858</v>
        <stp/>
        <stp>##V3_BDPV12</stp>
        <stp>XS0795872901 @CBKG Corp</stp>
        <stp>ask</stp>
        <stp>[AutoPrice 28.xlsm]front!R478C13</stp>
        <tr r="M478" s="1"/>
      </tp>
      <tp>
        <v>103.6</v>
        <stp/>
        <stp>##V3_BDPV12</stp>
        <stp>XS0765597918 @CBKG Corp</stp>
        <stp>ask</stp>
        <stp>[AutoPrice 28.xlsm]front!R890C13</stp>
        <tr r="M890" s="1"/>
      </tp>
      <tp>
        <v>112.02200000000001</v>
        <stp/>
        <stp>##V3_BDPV12</stp>
        <stp>XS0629645531 @CBKG Corp</stp>
        <stp>ask</stp>
        <stp>[AutoPrice 28.xlsm]front!R998C13</stp>
        <tr r="M998" s="1"/>
      </tp>
      <tp t="s">
        <v>#N/A Real Time</v>
        <stp/>
        <stp>##V3_BDPV12</stp>
        <stp>XS0908570459 @CBKG Corp</stp>
        <stp>ask</stp>
        <stp>[AutoPrice 28.xlsm]front!R905C13</stp>
        <tr r="M905" s="1"/>
      </tp>
      <tp>
        <v>105.541</v>
        <stp/>
        <stp>##V3_BDPV12</stp>
        <stp>XS1048568452 @CBKG Corp</stp>
        <stp>ask</stp>
        <stp>[AutoPrice 28.xlsm]front!R820C13</stp>
        <tr r="M820" s="1"/>
      </tp>
      <tp>
        <v>109.32</v>
        <stp/>
        <stp>##V3_BDPV12</stp>
        <stp>XS0775870982 @CBKG Corp</stp>
        <stp>ask</stp>
        <stp>[AutoPrice 28.xlsm]front!R859C13</stp>
        <tr r="M859" s="1"/>
      </tp>
      <tp>
        <v>113.779</v>
        <stp/>
        <stp>##V3_BDPV12</stp>
        <stp>XS0874864860 @CBKG Corp</stp>
        <stp>ask</stp>
        <stp>[AutoPrice 28.xlsm]front!R698C13</stp>
        <tr r="M698" s="1"/>
      </tp>
      <tp>
        <v>115.331</v>
        <stp/>
        <stp>##V3_BDPV12</stp>
        <stp>XS0164831843 @CBKG Corp</stp>
        <stp>ask</stp>
        <stp>[AutoPrice 28.xlsm]front!R459C13</stp>
        <tr r="M459" s="1"/>
      </tp>
      <tp>
        <v>112.626</v>
        <stp/>
        <stp>##V3_BDPV12</stp>
        <stp>XS0429612566 @CBKG Corp</stp>
        <stp>ask</stp>
        <stp>[AutoPrice 28.xlsm]front!R824C13</stp>
        <tr r="M824" s="1"/>
      </tp>
      <tp>
        <v>102.575</v>
        <stp/>
        <stp>##V3_BDPV12</stp>
        <stp>XS1035001921 @CBKG Corp</stp>
        <stp>ask</stp>
        <stp>[AutoPrice 28.xlsm]front!R804C13</stp>
        <tr r="M804" s="1"/>
      </tp>
      <tp>
        <v>116.23</v>
        <stp/>
        <stp>##V3_BDPV12</stp>
        <stp>XS0169888558 @CBKG Corp</stp>
        <stp>ask</stp>
        <stp>[AutoPrice 28.xlsm]front!R747C13</stp>
        <tr r="M747" s="1"/>
      </tp>
      <tp>
        <v>101.961</v>
        <stp/>
        <stp>##V3_BDPV12</stp>
        <stp>AT0000A069T7 @CBKG Corp</stp>
        <stp>bid</stp>
        <stp>[AutoPrice 28.xlsm]front!R1266C12</stp>
        <tr r="L1266" s="1"/>
      </tp>
      <tp t="s">
        <v>11/06/2014</v>
        <stp/>
        <stp>##V3_BDPV12</stp>
        <stp>US345397WF64 @bgn Corp</stp>
        <stp>LAST_UPDATE</stp>
        <stp>[AutoPrice 28.xlsm]front!R807C15</stp>
        <tr r="O807" s="1"/>
      </tp>
    </main>
    <main first="bloomberg.rtd">
      <tp t="s">
        <v>FIXED</v>
        <stp/>
        <stp>##V3_BDPV12</stp>
        <stp>DE000A1UDWM7 Corp</stp>
        <stp>cpn typ</stp>
        <stp>[AutoPrice 28.xlsm]front!R677C5</stp>
        <tr r="E677" s="1"/>
      </tp>
      <tp t="s">
        <v>AT MATURITY</v>
        <stp/>
        <stp>##V3_BDPV12</stp>
        <stp>DE000A1PGWA5 Corp</stp>
        <stp>mty_typ</stp>
        <stp>[AutoPrice 28.xlsm]front!R795C6</stp>
        <tr r="F795" s="1"/>
      </tp>
      <tp t="s">
        <v>FIXED</v>
        <stp/>
        <stp>##V3_BDPV12</stp>
        <stp>DE000A1X3GC3 Corp</stp>
        <stp>cpn typ</stp>
        <stp>[AutoPrice 28.xlsm]front!R789C5</stp>
        <tr r="E789" s="1"/>
      </tp>
      <tp>
        <v>3.5</v>
        <stp/>
        <stp>##V3_BDPV12</stp>
        <stp>XS0110081782 Corp</stp>
        <stp>cpn</stp>
        <stp>[AutoPrice 28.xlsm]front!R607C5</stp>
        <tr r="E607" s="1"/>
      </tp>
      <tp>
        <v>5.125</v>
        <stp/>
        <stp>##V3_BDPV12</stp>
        <stp>FR0010499392 Corp</stp>
        <stp>cpn</stp>
        <stp>[AutoPrice 28.xlsm]front!R392C5</stp>
        <tr r="E392" s="1"/>
      </tp>
      <tp>
        <v>5</v>
        <stp/>
        <stp>##V3_BDPV12</stp>
        <stp>FR0010718189 Corp</stp>
        <stp>cpn</stp>
        <stp>[AutoPrice 28.xlsm]front!R280C5</stp>
        <tr r="E280" s="1"/>
      </tp>
      <tp>
        <v>3.625</v>
        <stp/>
        <stp>##V3_BDPV12</stp>
        <stp>AT0000A0GMG9 Corp</stp>
        <stp>cpn</stp>
        <stp>[AutoPrice 28.xlsm]front!R189C5</stp>
        <tr r="E189" s="1"/>
      </tp>
      <tp>
        <v>5</v>
        <stp/>
        <stp>##V3_BDPV12</stp>
        <stp>XS0342783692 Corp</stp>
        <stp>cpn</stp>
        <stp>[AutoPrice 28.xlsm]front!R241C5</stp>
        <tr r="E241" s="1"/>
      </tp>
      <tp>
        <v>2.75</v>
        <stp/>
        <stp>##V3_BDPV12</stp>
        <stp>FR0011318658 Corp</stp>
        <stp>cpn</stp>
        <stp>[AutoPrice 28.xlsm]front!R249C5</stp>
        <tr r="E249" s="1"/>
      </tp>
      <tp>
        <v>3.5283377025635332</v>
        <stp/>
        <stp>##V3_BDPV12</stp>
        <stp>XS0441725347 @bval  Corp</stp>
        <stp>risk_mid</stp>
        <stp>[AutoPrice 28.xlsm]front!R976C36</stp>
        <tr r="AJ976" s="1"/>
      </tp>
      <tp t="s">
        <v>07:01:08</v>
        <stp/>
        <stp>##V3_BDPV12</stp>
        <stp>XS0968913342 @bgn Corp</stp>
        <stp>LAST_UPDATE</stp>
        <stp>[AutoPrice 28.xlsm]front!R1268C15</stp>
        <tr r="O1268" s="1"/>
      </tp>
      <tp t="s">
        <v>AT MATURITY</v>
        <stp/>
        <stp>##V3_BDPV12</stp>
        <stp>DE000A1G85B4 Corp</stp>
        <stp>mty_typ</stp>
        <stp>[AutoPrice 28.xlsm]front!R676C6</stp>
        <tr r="F676" s="1"/>
      </tp>
      <tp>
        <v>5</v>
        <stp/>
        <stp>##V3_BDPV12</stp>
        <stp>XS0302948319 Corp</stp>
        <stp>cpn</stp>
        <stp>[AutoPrice 28.xlsm]front!R877C5</stp>
        <tr r="E877" s="1"/>
      </tp>
      <tp>
        <v>2.25</v>
        <stp/>
        <stp>##V3_BDPV12</stp>
        <stp>XS0828724004 Corp</stp>
        <stp>cpn</stp>
        <stp>[AutoPrice 28.xlsm]front!R578C5</stp>
        <tr r="E578" s="1"/>
      </tp>
      <tp>
        <v>5.125</v>
        <stp/>
        <stp>##V3_BDPV12</stp>
        <stp>FR0010474239 Corp</stp>
        <stp>cpn</stp>
        <stp>[AutoPrice 28.xlsm]front!R368C5</stp>
        <tr r="E368" s="1"/>
      </tp>
      <tp>
        <v>4.5</v>
        <stp/>
        <stp>##V3_BDPV12</stp>
        <stp>FR0010890517 Corp</stp>
        <stp>cpn</stp>
        <stp>[AutoPrice 28.xlsm]front!R486C5</stp>
        <tr r="E486" s="1"/>
      </tp>
      <tp>
        <v>6.5</v>
        <stp/>
        <stp>##V3_BDPV12</stp>
        <stp>XS0935312057 Corp</stp>
        <stp>cpn</stp>
        <stp>[AutoPrice 28.xlsm]front!R129C5</stp>
        <tr r="E129" s="1"/>
      </tp>
      <tp>
        <v>2</v>
        <stp/>
        <stp>##V3_BDPV12</stp>
        <stp>XS0810720515 Corp</stp>
        <stp>cpn</stp>
        <stp>[AutoPrice 28.xlsm]front!R439C5</stp>
        <tr r="E439" s="1"/>
      </tp>
      <tp>
        <v>2.625</v>
        <stp/>
        <stp>##V3_BDPV12</stp>
        <stp>XS0857215346 Corp</stp>
        <stp>cpn</stp>
        <stp>[AutoPrice 28.xlsm]front!R959C5</stp>
        <tr r="E959" s="1"/>
      </tp>
      <tp>
        <v>3.25</v>
        <stp/>
        <stp>##V3_BDPV12</stp>
        <stp>XS0985874543 Corp</stp>
        <stp>cpn</stp>
        <stp>[AutoPrice 28.xlsm]front!R973C5</stp>
        <tr r="E973" s="1"/>
      </tp>
      <tp>
        <v>5.7</v>
        <stp/>
        <stp>##V3_BDPV12</stp>
        <stp>XS0177448288 Corp</stp>
        <stp>cpn</stp>
        <stp>[AutoPrice 28.xlsm]front!R103C5</stp>
        <tr r="E103" s="1"/>
      </tp>
      <tp>
        <v>3.375</v>
        <stp/>
        <stp>##V3_BDPV12</stp>
        <stp>XS0230663196 Corp</stp>
        <stp>cpn</stp>
        <stp>[AutoPrice 28.xlsm]front!R590C5</stp>
        <tr r="E590" s="1"/>
      </tp>
      <tp>
        <v>4.125</v>
        <stp/>
        <stp>##V3_BDPV12</stp>
        <stp>XS0699330097 Corp</stp>
        <stp>cpn</stp>
        <stp>[AutoPrice 28.xlsm]front!R275C5</stp>
        <tr r="E275" s="1"/>
      </tp>
      <tp>
        <v>4</v>
        <stp/>
        <stp>##V3_BDPV12</stp>
        <stp>XS0235117891 Corp</stp>
        <stp>cpn</stp>
        <stp>[AutoPrice 28.xlsm]front!R947C5</stp>
        <tr r="E947" s="1"/>
      </tp>
      <tp t="s">
        <v>BMW</v>
        <stp/>
        <stp>##V3_BDPV12</stp>
        <stp>DE000A1HJLN2 Corp</stp>
        <stp>ticker</stp>
        <stp>[AutoPrice 28.xlsm]front!R769C4</stp>
        <tr r="D769" s="1"/>
      </tp>
      <tp>
        <v>2.875</v>
        <stp/>
        <stp>##V3_BDPV12</stp>
        <stp>FR0010962134 Corp</stp>
        <stp>cpn</stp>
        <stp>[AutoPrice 28.xlsm]front!R395C5</stp>
        <tr r="E395" s="1"/>
      </tp>
      <tp t="s">
        <v>07:01:45</v>
        <stp/>
        <stp>##V3_BDPV12</stp>
        <stp>XS0853679867 @bgn Corp</stp>
        <stp>LAST_UPDATE</stp>
        <stp>[AutoPrice 28.xlsm]front!R1211C15</stp>
        <tr r="O1211" s="1"/>
      </tp>
      <tp>
        <v>6.5</v>
        <stp/>
        <stp>##V3_BDPV12</stp>
        <stp>XS0438813536 Corp</stp>
        <stp>cpn</stp>
        <stp>[AutoPrice 28.xlsm]front!R514C5</stp>
        <tr r="E514" s="1"/>
      </tp>
      <tp>
        <v>4.75</v>
        <stp/>
        <stp>##V3_BDPV12</stp>
        <stp>XS0297699588 Corp</stp>
        <stp>cpn</stp>
        <stp>[AutoPrice 28.xlsm]front!R991C5</stp>
        <tr r="E991" s="1"/>
      </tp>
      <tp>
        <v>7</v>
        <stp/>
        <stp>##V3_BDPV12</stp>
        <stp>XS0693940511 Corp</stp>
        <stp>cpn</stp>
        <stp>[AutoPrice 28.xlsm]front!R707C5</stp>
        <tr r="E707" s="1"/>
      </tp>
      <tp t="s">
        <v>07:01:47</v>
        <stp/>
        <stp>##V3_BDPV12</stp>
        <stp>XS0452187916 @bgn Corp</stp>
        <stp>LAST_UPDATE</stp>
        <stp>[AutoPrice 28.xlsm]front!R1151C15</stp>
        <tr r="O1151" s="1"/>
      </tp>
      <tp t="s">
        <v>11/06/2014</v>
        <stp/>
        <stp>##V3_BDPV12</stp>
        <stp>XS1048518358 @bgn Corp</stp>
        <stp>LAST_UPDATE</stp>
        <stp>[AutoPrice 28.xlsm]front!R1006C15</stp>
        <tr r="O1006" s="1"/>
      </tp>
      <tp>
        <v>4.875</v>
        <stp/>
        <stp>##V3_BDPV12</stp>
        <stp>XS0302816672 Corp</stp>
        <stp>cpn</stp>
        <stp>[AutoPrice 28.xlsm]front!R430C5</stp>
        <tr r="E430" s="1"/>
      </tp>
      <tp>
        <v>4.5</v>
        <stp/>
        <stp>##V3_BDPV12</stp>
        <stp>XS1020952435 Corp</stp>
        <stp>cpn</stp>
        <stp>[AutoPrice 28.xlsm]front!R714C5</stp>
        <tr r="E714" s="1"/>
      </tp>
      <tp>
        <v>3.6</v>
        <stp/>
        <stp>##V3_BDPV12</stp>
        <stp>FR0010967216 Corp</stp>
        <stp>cpn</stp>
        <stp>[AutoPrice 28.xlsm]front!R417C5</stp>
        <tr r="E417" s="1"/>
      </tp>
      <tp t="s">
        <v>07:01:19</v>
        <stp/>
        <stp>##V3_BDPV12</stp>
        <stp>XS0992293901 @bgn Corp</stp>
        <stp>LAST_UPDATE</stp>
        <stp>[AutoPrice 28.xlsm]front!R1256C15</stp>
        <tr r="O1256" s="1"/>
      </tp>
      <tp>
        <v>2</v>
        <stp/>
        <stp>##V3_BDPV12</stp>
        <stp>XS0909788290 Corp</stp>
        <stp>cpn</stp>
        <stp>[AutoPrice 28.xlsm]front!R901C5</stp>
        <tr r="E901" s="1"/>
      </tp>
      <tp>
        <v>5.625</v>
        <stp/>
        <stp>##V3_BDPV12</stp>
        <stp>XS0162990229 Corp</stp>
        <stp>cpn</stp>
        <stp>[AutoPrice 28.xlsm]front!R254C5</stp>
        <tr r="E254" s="1"/>
      </tp>
      <tp>
        <v>2.875</v>
        <stp/>
        <stp>##V3_BDPV12</stp>
        <stp>XS1004551294 Corp</stp>
        <stp>cpn</stp>
        <stp>[AutoPrice 28.xlsm]front!R522C5</stp>
        <tr r="E522" s="1"/>
      </tp>
      <tp>
        <v>6.75</v>
        <stp/>
        <stp>##V3_BDPV12</stp>
        <stp>XS0953215349 Corp</stp>
        <stp>cpn</stp>
        <stp>[AutoPrice 28.xlsm]front!R819C5</stp>
        <tr r="E819" s="1"/>
      </tp>
      <tp>
        <v>7.5</v>
        <stp/>
        <stp>##V3_BDPV12</stp>
        <stp>XS0478803355 Corp</stp>
        <stp>cpn</stp>
        <stp>[AutoPrice 28.xlsm]front!R972C5</stp>
        <tr r="E972" s="1"/>
      </tp>
      <tp t="s">
        <v>07:01:48</v>
        <stp/>
        <stp>##V3_BDPV12</stp>
        <stp>XS0202649934 @bgn Corp</stp>
        <stp>LAST_UPDATE</stp>
        <stp>[AutoPrice 28.xlsm]front!R1204C15</stp>
        <tr r="O1204" s="1"/>
      </tp>
      <tp>
        <v>6</v>
        <stp/>
        <stp>##V3_BDPV12</stp>
        <stp>FR0010809236 Corp</stp>
        <stp>cpn</stp>
        <stp>[AutoPrice 28.xlsm]front!R844C5</stp>
        <tr r="E844" s="1"/>
      </tp>
      <tp>
        <v>6.2110000000000003</v>
        <stp/>
        <stp>##V3_BDPV12</stp>
        <stp>XS0323922376 Corp</stp>
        <stp>cpn</stp>
        <stp>[AutoPrice 28.xlsm]front!R111C5</stp>
        <tr r="E111" s="1"/>
      </tp>
      <tp>
        <v>4.875</v>
        <stp/>
        <stp>##V3_BDPV12</stp>
        <stp>XS0301954771 Corp</stp>
        <stp>cpn</stp>
        <stp>[AutoPrice 28.xlsm]front!R701C5</stp>
        <tr r="E701" s="1"/>
      </tp>
      <tp>
        <v>6.25</v>
        <stp/>
        <stp>##V3_BDPV12</stp>
        <stp>XS0366202694 Corp</stp>
        <stp>cpn</stp>
        <stp>[AutoPrice 28.xlsm]front!R954C5</stp>
        <tr r="E954" s="1"/>
      </tp>
      <tp>
        <v>8.125</v>
        <stp/>
        <stp>##V3_BDPV12</stp>
        <stp>FR0000471930 Corp</stp>
        <stp>cpn</stp>
        <stp>[AutoPrice 28.xlsm]front!R658C5</stp>
        <tr r="E658" s="1"/>
      </tp>
      <tp>
        <v>7.75</v>
        <stp/>
        <stp>##V3_BDPV12</stp>
        <stp>BE6213104605 Corp</stp>
        <stp>cpn</stp>
        <stp>[AutoPrice 28.xlsm]front!R218C5</stp>
        <tr r="E218" s="1"/>
      </tp>
      <tp t="s">
        <v>07:01:43</v>
        <stp/>
        <stp>##V3_BDPV12</stp>
        <stp>XS0203714802 @bgn Corp</stp>
        <stp>LAST_UPDATE</stp>
        <stp>[AutoPrice 28.xlsm]front!R1221C15</stp>
        <tr r="O1221" s="1"/>
      </tp>
      <tp>
        <v>5</v>
        <stp/>
        <stp>##V3_BDPV12</stp>
        <stp>XS0235535035 Corp</stp>
        <stp>cpn</stp>
        <stp>[AutoPrice 28.xlsm]front!R139C5</stp>
        <tr r="E139" s="1"/>
      </tp>
      <tp>
        <v>3.375</v>
        <stp/>
        <stp>##V3_BDPV12</stp>
        <stp>XS0482656005 Corp</stp>
        <stp>cpn</stp>
        <stp>[AutoPrice 28.xlsm]front!R879C5</stp>
        <tr r="E879" s="1"/>
      </tp>
      <tp>
        <v>4</v>
        <stp/>
        <stp>##V3_BDPV12</stp>
        <stp>XS0551845265 Corp</stp>
        <stp>cpn</stp>
        <stp>[AutoPrice 28.xlsm]front!R851C5</stp>
        <tr r="E851" s="1"/>
      </tp>
      <tp>
        <v>4.726</v>
        <stp/>
        <stp>##V3_BDPV12</stp>
        <stp>FR0011052661 Corp</stp>
        <stp>cpn</stp>
        <stp>[AutoPrice 28.xlsm]front!R449C5</stp>
        <tr r="E449" s="1"/>
      </tp>
      <tp>
        <v>7.625</v>
        <stp/>
        <stp>##V3_BDPV12</stp>
        <stp>XS0451641285 Corp</stp>
        <stp>cpn</stp>
        <stp>[AutoPrice 28.xlsm]front!R811C5</stp>
        <tr r="E811" s="1"/>
      </tp>
      <tp>
        <v>5.375</v>
        <stp/>
        <stp>##V3_BDPV12</stp>
        <stp>XS0191154961 Corp</stp>
        <stp>cpn</stp>
        <stp>[AutoPrice 28.xlsm]front!R358C5</stp>
        <tr r="E358" s="1"/>
      </tp>
      <tp>
        <v>4.25</v>
        <stp/>
        <stp>##V3_BDPV12</stp>
        <stp>FR0011441831 Corp</stp>
        <stp>cpn</stp>
        <stp>[AutoPrice 28.xlsm]front!R568C5</stp>
        <tr r="E568" s="1"/>
      </tp>
      <tp>
        <v>1.875</v>
        <stp/>
        <stp>##V3_BDPV12</stp>
        <stp>FR0011560333 Corp</stp>
        <stp>cpn</stp>
        <stp>[AutoPrice 28.xlsm]front!R209C5</stp>
        <tr r="E209" s="1"/>
      </tp>
      <tp>
        <v>1.375</v>
        <stp/>
        <stp>##V3_BDPV12</stp>
        <stp>DE000A1HHZ73 Corp</stp>
        <stp>cpn</stp>
        <stp>[AutoPrice 28.xlsm]front!R768C5</stp>
        <tr r="E768" s="1"/>
      </tp>
      <tp t="s">
        <v>AT MATURITY</v>
        <stp/>
        <stp>##V3_BDPV12</stp>
        <stp>USF48957AB45 Corp</stp>
        <stp>mty_typ</stp>
        <stp>[AutoPrice 28.xlsm]front!R863C6</stp>
        <tr r="F863" s="1"/>
      </tp>
      <tp t="s">
        <v>UCBBB</v>
        <stp/>
        <stp>##V3_BDPV12</stp>
        <stp>BE6000431112 Corp</stp>
        <stp>ticker</stp>
        <stp>[AutoPrice 28.xlsm]front!R214C4</stp>
        <tr r="D214" s="1"/>
      </tp>
      <tp t="s">
        <v>ABIBB</v>
        <stp/>
        <stp>##V3_BDPV12</stp>
        <stp>BE6265142099 Corp</stp>
        <stp>ticker</stp>
        <stp>[AutoPrice 28.xlsm]front!R380C4</stp>
        <tr r="D380" s="1"/>
      </tp>
      <tp t="s">
        <v>ABIBB</v>
        <stp/>
        <stp>##V3_BDPV12</stp>
        <stp>BE0934985020 Corp</stp>
        <stp>ticker</stp>
        <stp>[AutoPrice 28.xlsm]front!R371C4</stp>
        <tr r="D371" s="1"/>
      </tp>
      <tp>
        <v>2.125</v>
        <stp/>
        <stp>##V3_BDPV12</stp>
        <stp>US89152UAG76 Corp</stp>
        <stp>cpn</stp>
        <stp>[AutoPrice 28.xlsm]front!R343C5</stp>
        <tr r="E343" s="1"/>
      </tp>
      <tp t="s">
        <v>02/09/2014</v>
        <stp/>
        <stp>##V3_BDPV12</stp>
        <stp>DE000A1A55G9 Corp</stp>
        <stp>maturity</stp>
        <stp>[AutoPrice 28.xlsm]front!R781C6</stp>
        <tr r="F781" s="1"/>
      </tp>
      <tp>
        <v>2.375</v>
        <stp/>
        <stp>##V3_BDPV12</stp>
        <stp>DE000A1R0691 Corp</stp>
        <stp>cpn</stp>
        <stp>[AutoPrice 28.xlsm]front!R796C5</stp>
        <tr r="E796" s="1"/>
      </tp>
      <tp>
        <v>103.42400000000001</v>
        <stp/>
        <stp>##V3_BDPV12</stp>
        <stp>XS1015212811 @CBKG Corp</stp>
        <stp>ask</stp>
        <stp>[AutoPrice 28.xlsm]front!R774C13</stp>
        <tr r="M774" s="1"/>
      </tp>
      <tp>
        <v>103.191</v>
        <stp/>
        <stp>##V3_BDPV12</stp>
        <stp>XS1048519596 @CBKG Corp</stp>
        <stp>ask</stp>
        <stp>[AutoPrice 28.xlsm]front!R865C13</stp>
        <tr r="M865" s="1"/>
      </tp>
      <tp>
        <v>100.751</v>
        <stp/>
        <stp>##V3_BDPV12</stp>
        <stp>XS0934983999 @CBKG Corp</stp>
        <stp>ask</stp>
        <stp>[AutoPrice 28.xlsm]front!R520C13</stp>
        <tr r="M520" s="1"/>
      </tp>
      <tp>
        <v>106.254</v>
        <stp/>
        <stp>##V3_BDPV12</stp>
        <stp>XS0478802548 @CBKG Corp</stp>
        <stp>ask</stp>
        <stp>[AutoPrice 28.xlsm]front!R964C13</stp>
        <tr r="M964" s="1"/>
      </tp>
      <tp t="s">
        <v>07:01:45</v>
        <stp/>
        <stp>##V3_BDPV12</stp>
        <stp>XS0834385923 @cbbt Corp</stp>
        <stp>LAST_UPDATE</stp>
        <stp>[AutoPrice 28.xlsm]front!R941C15</stp>
        <tr r="O941" s="1"/>
      </tp>
      <tp>
        <v>105.105</v>
        <stp/>
        <stp>##V3_BDPV12</stp>
        <stp>XS0369258412 @CBKG Corp</stp>
        <stp>ask</stp>
        <stp>[AutoPrice 28.xlsm]front!R422C13</stp>
        <tr r="M422" s="1"/>
      </tp>
      <tp>
        <v>106.05</v>
        <stp/>
        <stp>##V3_BDPV12</stp>
        <stp>XS1054522922 @CBKG Corp</stp>
        <stp>ask</stp>
        <stp>[AutoPrice 28.xlsm]front!R126C13</stp>
        <tr r="M126" s="1"/>
      </tp>
      <tp>
        <v>117.89100000000001</v>
        <stp/>
        <stp>##V3_BDPV12</stp>
        <stp>XS0365094811 @CBKG Corp</stp>
        <stp>ask</stp>
        <stp>[AutoPrice 28.xlsm]front!R648C13</stp>
        <tr r="M648" s="1"/>
      </tp>
      <tp>
        <v>120.628</v>
        <stp/>
        <stp>##V3_BDPV12</stp>
        <stp>XS0608392550 @CBKG Corp</stp>
        <stp>ask</stp>
        <stp>[AutoPrice 28.xlsm]front!R131C13</stp>
        <tr r="M131" s="1"/>
      </tp>
      <tp>
        <v>112.497</v>
        <stp/>
        <stp>##V3_BDPV12</stp>
        <stp>XS0184373925 @CBKG Corp</stp>
        <stp>ask</stp>
        <stp>[AutoPrice 28.xlsm]front!R711C13</stp>
        <tr r="M711" s="1"/>
      </tp>
      <tp>
        <v>113.42100000000001</v>
        <stp/>
        <stp>##V3_BDPV12</stp>
        <stp>XS0765564827 @CBKG Corp</stp>
        <stp>ask</stp>
        <stp>[AutoPrice 28.xlsm]front!R144C13</stp>
        <tr r="M144" s="1"/>
      </tp>
      <tp>
        <v>101.15300000000001</v>
        <stp/>
        <stp>##V3_BDPV12</stp>
        <stp>XS0945158821 @CBKG Corp</stp>
        <stp>ask</stp>
        <stp>[AutoPrice 28.xlsm]front!R535C13</stp>
        <tr r="M535" s="1"/>
      </tp>
      <tp>
        <v>118.83</v>
        <stp/>
        <stp>##V3_BDPV12</stp>
        <stp>XS0525787874 @CBKG Corp</stp>
        <stp>ask</stp>
        <stp>[AutoPrice 28.xlsm]front!R620C13</stp>
        <tr r="M620" s="1"/>
      </tp>
      <tp t="s">
        <v>#N/A Real Time</v>
        <stp/>
        <stp>##V3_BDPV12</stp>
        <stp>DE000A1HHZ73 @CBKG Corp</stp>
        <stp>ask</stp>
        <stp>[AutoPrice 28.xlsm]front!R768C13</stp>
        <tr r="M768" s="1"/>
      </tp>
      <tp>
        <v>105.127</v>
        <stp/>
        <stp>##V3_BDPV12</stp>
        <stp>XS0235117891 @CBKG Corp</stp>
        <stp>ask</stp>
        <stp>[AutoPrice 28.xlsm]front!R947C13</stp>
        <tr r="M947" s="1"/>
      </tp>
      <tp>
        <v>101.623</v>
        <stp/>
        <stp>##V3_BDPV12</stp>
        <stp>XS0578317587 @CBKG Corp</stp>
        <stp>ask</stp>
        <stp>[AutoPrice 28.xlsm]front!R828C13</stp>
        <tr r="M828" s="1"/>
      </tp>
      <tp t="s">
        <v>#N/A Real Time</v>
        <stp/>
        <stp>##V3_BDPV12</stp>
        <stp>XS0485615867 @CBKG Corp</stp>
        <stp>ask</stp>
        <stp>[AutoPrice 28.xlsm]front!R336C13</stp>
        <tr r="M336" s="1"/>
      </tp>
      <tp>
        <v>107.91</v>
        <stp/>
        <stp>##V3_BDPV12</stp>
        <stp>XS0765295828 @CBKG Corp</stp>
        <stp>ask</stp>
        <stp>[AutoPrice 28.xlsm]front!R213C13</stp>
        <tr r="M213" s="1"/>
      </tp>
      <tp>
        <v>108.133</v>
        <stp/>
        <stp>##V3_BDPV12</stp>
        <stp>XS0909369489 @CBKG Corp</stp>
        <stp>ask</stp>
        <stp>[AutoPrice 28.xlsm]front!R946C13</stp>
        <tr r="M946" s="1"/>
      </tp>
      <tp>
        <v>103.827</v>
        <stp/>
        <stp>##V3_BDPV12</stp>
        <stp>XS0438140526 @CBKG Corp</stp>
        <stp>ask</stp>
        <stp>[AutoPrice 28.xlsm]front!R183C13</stp>
        <tr r="M183" s="1"/>
      </tp>
      <tp t="s">
        <v>#N/A Real Time</v>
        <stp/>
        <stp>##V3_BDPV12</stp>
        <stp>XS0895820834 @CBKG Corp</stp>
        <stp>ask</stp>
        <stp>[AutoPrice 28.xlsm]front!R595C13</stp>
        <tr r="M595" s="1"/>
      </tp>
      <tp>
        <v>111.351</v>
        <stp/>
        <stp>##V3_BDPV12</stp>
        <stp>XS0438813536 @CBKG Corp</stp>
        <stp>ask</stp>
        <stp>[AutoPrice 28.xlsm]front!R514C13</stp>
        <tr r="M514" s="1"/>
      </tp>
      <tp>
        <v>102.062</v>
        <stp/>
        <stp>##V3_BDPV12</stp>
        <stp>BE6000431112 @CBKG Corp</stp>
        <stp>bid</stp>
        <stp>[AutoPrice 28.xlsm]front!R214C12</stp>
        <tr r="L214" s="1"/>
      </tp>
      <tp>
        <v>103.065</v>
        <stp/>
        <stp>##V3_BDPV12</stp>
        <stp>XS0954684972 @CBKG Corp</stp>
        <stp>ask</stp>
        <stp>[AutoPrice 28.xlsm]front!R874C13</stp>
        <tr r="M874" s="1"/>
      </tp>
      <tp>
        <v>102.084</v>
        <stp/>
        <stp>##V3_BDPV12</stp>
        <stp>XS0995039806 @CBKG Corp</stp>
        <stp>ask</stp>
        <stp>[AutoPrice 28.xlsm]front!R909C13</stp>
        <tr r="M909" s="1"/>
      </tp>
      <tp t="s">
        <v>#N/A Real Time</v>
        <stp/>
        <stp>##V3_BDPV12</stp>
        <stp>XS0834385923 @CBKG Corp</stp>
        <stp>ask</stp>
        <stp>[AutoPrice 28.xlsm]front!R941C13</stp>
        <tr r="M941" s="1"/>
      </tp>
      <tp>
        <v>98.731999999999999</v>
        <stp/>
        <stp>##V3_BDPV12</stp>
        <stp>XS0214965963 @CBKG Corp</stp>
        <stp>ask</stp>
        <stp>[AutoPrice 28.xlsm]front!R717C13</stp>
        <tr r="M717" s="1"/>
      </tp>
      <tp t="s">
        <v>#N/A Real Time</v>
        <stp/>
        <stp>##V3_BDPV12</stp>
        <stp>XS0629937409 @CBKG Corp</stp>
        <stp>ask</stp>
        <stp>[AutoPrice 28.xlsm]front!R278C13</stp>
        <tr r="M278" s="1"/>
      </tp>
      <tp>
        <v>105.64</v>
        <stp/>
        <stp>##V3_BDPV12</stp>
        <stp>XS0235605853 @CBKG Corp</stp>
        <stp>ask</stp>
        <stp>[AutoPrice 28.xlsm]front!R981C13</stp>
        <tr r="M981" s="1"/>
      </tp>
      <tp t="s">
        <v>07:01:47</v>
        <stp/>
        <stp>##V3_BDPV12</stp>
        <stp>AT0000A0GMG9 @bgn Corp</stp>
        <stp>LAST_UPDATE</stp>
        <stp>[AutoPrice 28.xlsm]front!R189C15</stp>
        <tr r="O189" s="1"/>
      </tp>
    </main>
    <main first="bloomberg.rtd">
      <tp t="s">
        <v>11/06/2014</v>
        <stp/>
        <stp>##V3_BDPV12</stp>
        <stp>US345397VU41 @bgn Corp</stp>
        <stp>LAST_UPDATE</stp>
        <stp>[AutoPrice 28.xlsm]front!R806C15</stp>
        <tr r="O806" s="1"/>
      </tp>
    </main>
    <main first="bloomberg.rtd">
      <tp t="s">
        <v>11/06/2014</v>
        <stp/>
        <stp>##V3_BDPV12</stp>
        <stp>US345397VR12 @bgn Corp</stp>
        <stp>LAST_UPDATE</stp>
        <stp>[AutoPrice 28.xlsm]front!R805C15</stp>
        <tr r="O805" s="1"/>
      </tp>
    </main>
    <main first="bloomberg.rtd">
      <tp t="s">
        <v>FIXED</v>
        <stp/>
        <stp>##V3_BDPV12</stp>
        <stp>DE000A0T1GC4 Corp</stp>
        <stp>cpn typ</stp>
        <stp>[AutoPrice 28.xlsm]front!R609C5</stp>
        <tr r="E609" s="1"/>
      </tp>
      <tp t="s">
        <v>AT MATURITY</v>
        <stp/>
        <stp>##V3_BDPV12</stp>
        <stp>DE000A0TKBM0 Corp</stp>
        <stp>mty_typ</stp>
        <stp>[AutoPrice 28.xlsm]front!R929C6</stp>
        <tr r="F929" s="1"/>
      </tp>
      <tp>
        <v>101.71</v>
        <stp/>
        <stp>##V3_BDPV12</stp>
        <stp>US89152UAG76 @bgn Corp</stp>
        <stp>LAST_PRICE</stp>
        <stp>[AutoPrice 28.xlsm]front!R343C16</stp>
        <tr r="P343" s="1"/>
      </tp>
      <tp t="s">
        <v>14/10/2019</v>
        <stp/>
        <stp>##V3_BDPV12</stp>
        <stp>DE000A0DLU69 Corp</stp>
        <stp>maturity</stp>
        <stp>[AutoPrice 28.xlsm]front!R274C6</stp>
        <tr r="F274" s="1"/>
      </tp>
      <tp>
        <v>2.125</v>
        <stp/>
        <stp>##V3_BDPV12</stp>
        <stp>XS0787785715 Corp</stp>
        <stp>cpn</stp>
        <stp>[AutoPrice 28.xlsm]front!R938C5</stp>
        <tr r="E938" s="1"/>
      </tp>
      <tp>
        <v>2.25</v>
        <stp/>
        <stp>##V3_BDPV12</stp>
        <stp>FR0011625409 Corp</stp>
        <stp>cpn</stp>
        <stp>[AutoPrice 28.xlsm]front!R418C5</stp>
        <tr r="E418" s="1"/>
      </tp>
      <tp t="s">
        <v>07:01:48</v>
        <stp/>
        <stp>##V3_BDPV12</stp>
        <stp>XS0548801207 @bgn Corp</stp>
        <stp>LAST_UPDATE</stp>
        <stp>[AutoPrice 28.xlsm]front!R1190C15</stp>
        <tr r="O1190" s="1"/>
      </tp>
      <tp>
        <v>5.7670000000000003</v>
        <stp/>
        <stp>##V3_BDPV12</stp>
        <stp>XS0304987042 Corp</stp>
        <stp>cpn</stp>
        <stp>[AutoPrice 28.xlsm]front!R133C5</stp>
        <tr r="E133" s="1"/>
      </tp>
      <tp>
        <v>2.5</v>
        <stp/>
        <stp>##V3_BDPV12</stp>
        <stp>XS0827999318 Corp</stp>
        <stp>cpn</stp>
        <stp>[AutoPrice 28.xlsm]front!R656C5</stp>
        <tr r="E656" s="1"/>
      </tp>
      <tp>
        <v>4.8819999999999997</v>
        <stp/>
        <stp>##V3_BDPV12</stp>
        <stp>XS0895820834 Corp</stp>
        <stp>cpn</stp>
        <stp>[AutoPrice 28.xlsm]front!R595C5</stp>
        <tr r="E595" s="1"/>
      </tp>
      <tp t="s">
        <v>07:01:45</v>
        <stp/>
        <stp>##V3_BDPV12</stp>
        <stp>XS1028599287 @bgn Corp</stp>
        <stp>LAST_UPDATE</stp>
        <stp>[AutoPrice 28.xlsm]front!R1251C15</stp>
        <tr r="O1251" s="1"/>
      </tp>
      <tp>
        <v>3.625</v>
        <stp/>
        <stp>##V3_BDPV12</stp>
        <stp>XS0653885961 Corp</stp>
        <stp>cpn</stp>
        <stp>[AutoPrice 28.xlsm]front!R770C5</stp>
        <tr r="E770" s="1"/>
      </tp>
      <tp>
        <v>2.7</v>
        <stp/>
        <stp>##V3_BDPV12</stp>
        <stp>BE6265142099 Corp</stp>
        <stp>cpn</stp>
        <stp>[AutoPrice 28.xlsm]front!R380C5</stp>
        <tr r="E380" s="1"/>
      </tp>
      <tp t="s">
        <v>07:01:08</v>
        <stp/>
        <stp>##V3_BDPV12</stp>
        <stp>XS0968913268 @bgn Corp</stp>
        <stp>LAST_UPDATE</stp>
        <stp>[AutoPrice 28.xlsm]front!R1267C15</stp>
        <tr r="O1267" s="1"/>
      </tp>
      <tp>
        <v>3</v>
        <stp/>
        <stp>##V3_BDPV12</stp>
        <stp>XS1013955379 Corp</stp>
        <stp>cpn</stp>
        <stp>[AutoPrice 28.xlsm]front!R181C5</stp>
        <tr r="E181" s="1"/>
      </tp>
      <tp>
        <v>2.75</v>
        <stp/>
        <stp>##V3_BDPV12</stp>
        <stp>FR0010952739 Corp</stp>
        <stp>cpn</stp>
        <stp>[AutoPrice 28.xlsm]front!R284C5</stp>
        <tr r="E284" s="1"/>
      </tp>
      <tp>
        <v>1.875</v>
        <stp/>
        <stp>##V3_BDPV12</stp>
        <stp>XS0911405784 Corp</stp>
        <stp>cpn</stp>
        <stp>[AutoPrice 28.xlsm]front!R952C5</stp>
        <tr r="E952" s="1"/>
      </tp>
      <tp>
        <v>5.125</v>
        <stp/>
        <stp>##V3_BDPV12</stp>
        <stp>XS0295018070 Corp</stp>
        <stp>cpn</stp>
        <stp>[AutoPrice 28.xlsm]front!R589C5</stp>
        <tr r="E589" s="1"/>
      </tp>
      <tp t="s">
        <v>07:01:48</v>
        <stp/>
        <stp>##V3_BDPV12</stp>
        <stp>XS0463509959 @bgn Corp</stp>
        <stp>LAST_UPDATE</stp>
        <stp>[AutoPrice 28.xlsm]front!R1138C15</stp>
        <tr r="O1138" s="1"/>
      </tp>
      <tp>
        <v>5.625</v>
        <stp/>
        <stp>##V3_BDPV12</stp>
        <stp>XS0416848520 Corp</stp>
        <stp>cpn</stp>
        <stp>[AutoPrice 28.xlsm]front!R334C5</stp>
        <tr r="E334" s="1"/>
      </tp>
      <tp>
        <v>5</v>
        <stp/>
        <stp>##V3_BDPV12</stp>
        <stp>XS0170239692 Corp</stp>
        <stp>cpn</stp>
        <stp>[AutoPrice 28.xlsm]front!R355C5</stp>
        <tr r="E355" s="1"/>
      </tp>
      <tp t="s">
        <v>07:01:48</v>
        <stp/>
        <stp>##V3_BDPV12</stp>
        <stp>IT0004869985 @bgn Corp</stp>
        <stp>LAST_UPDATE</stp>
        <stp>[AutoPrice 28.xlsm]front!R1056C15</stp>
        <tr r="O1056" s="1"/>
      </tp>
      <tp t="s">
        <v>07:01:48</v>
        <stp/>
        <stp>##V3_BDPV12</stp>
        <stp>XS0942094805 @bgn Corp</stp>
        <stp>LAST_UPDATE</stp>
        <stp>[AutoPrice 28.xlsm]front!R1009C15</stp>
        <tr r="O1009" s="1"/>
      </tp>
      <tp>
        <v>5.75</v>
        <stp/>
        <stp>##V3_BDPV12</stp>
        <stp>US345397VR12 Corp</stp>
        <stp>cpn</stp>
        <stp>[AutoPrice 28.xlsm]front!R805C5</stp>
        <tr r="E805" s="1"/>
      </tp>
      <tp t="s">
        <v>07:01:48</v>
        <stp/>
        <stp>##V3_BDPV12</stp>
        <stp>XS0933604943 @bgn Corp</stp>
        <stp>LAST_UPDATE</stp>
        <stp>[AutoPrice 28.xlsm]front!R1209C15</stp>
        <tr r="O1209" s="1"/>
      </tp>
      <tp>
        <v>3.375</v>
        <stp/>
        <stp>##V3_BDPV12</stp>
        <stp>XS1031555094 Corp</stp>
        <stp>cpn</stp>
        <stp>[AutoPrice 28.xlsm]front!R553C5</stp>
        <tr r="E553" s="1"/>
      </tp>
      <tp>
        <v>4.125</v>
        <stp/>
        <stp>##V3_BDPV12</stp>
        <stp>XS0438843871 Corp</stp>
        <stp>cpn</stp>
        <stp>[AutoPrice 28.xlsm]front!R261C5</stp>
        <tr r="E261" s="1"/>
      </tp>
      <tp>
        <v>4.375</v>
        <stp/>
        <stp>##V3_BDPV12</stp>
        <stp>XS1076781589 Corp</stp>
        <stp>cpn</stp>
        <stp>[AutoPrice 28.xlsm]front!R120C5</stp>
        <tr r="E120" s="1"/>
      </tp>
      <tp>
        <v>2</v>
        <stp/>
        <stp>##V3_BDPV12</stp>
        <stp>XS0942081570 Corp</stp>
        <stp>cpn</stp>
        <stp>[AutoPrice 28.xlsm]front!R359C5</stp>
        <tr r="E359" s="1"/>
      </tp>
      <tp>
        <v>2.375</v>
        <stp/>
        <stp>##V3_BDPV12</stp>
        <stp>XS1041772986 Corp</stp>
        <stp>cpn</stp>
        <stp>[AutoPrice 28.xlsm]front!R950C5</stp>
        <tr r="E950" s="1"/>
      </tp>
      <tp>
        <v>4.875</v>
        <stp/>
        <stp>##V3_BDPV12</stp>
        <stp>FR0010871376 Corp</stp>
        <stp>cpn</stp>
        <stp>[AutoPrice 28.xlsm]front!R571C5</stp>
        <tr r="E571" s="1"/>
      </tp>
      <tp t="s">
        <v>07:01:43</v>
        <stp/>
        <stp>##V3_BDPV12</stp>
        <stp>XS0362224841 @bgn Corp</stp>
        <stp>LAST_UPDATE</stp>
        <stp>[AutoPrice 28.xlsm]front!R1193C15</stp>
        <tr r="O1193" s="1"/>
      </tp>
      <tp>
        <v>5.125</v>
        <stp/>
        <stp>##V3_BDPV12</stp>
        <stp>XS0321640301 Corp</stp>
        <stp>cpn</stp>
        <stp>[AutoPrice 28.xlsm]front!R158C5</stp>
        <tr r="E158" s="1"/>
      </tp>
      <tp>
        <v>3.25</v>
        <stp/>
        <stp>##V3_BDPV12</stp>
        <stp>XS1004236185 Corp</stp>
        <stp>cpn</stp>
        <stp>[AutoPrice 28.xlsm]front!R385C5</stp>
        <tr r="E385" s="1"/>
      </tp>
      <tp>
        <v>6.875</v>
        <stp/>
        <stp>##V3_BDPV12</stp>
        <stp>XS0364908375 Corp</stp>
        <stp>cpn</stp>
        <stp>[AutoPrice 28.xlsm]front!R100C5</stp>
        <tr r="E100" s="1"/>
      </tp>
      <tp t="s">
        <v>11/06/2014</v>
        <stp/>
        <stp>##V3_BDPV12</stp>
        <stp>XS0259604329 @bgn Corp</stp>
        <stp>LAST_UPDATE</stp>
        <stp>[AutoPrice 28.xlsm]front!R1247C15</stp>
        <tr r="O1247" s="1"/>
      </tp>
      <tp t="s">
        <v>07:01:45</v>
        <stp/>
        <stp>##V3_BDPV12</stp>
        <stp>XS0203712939 @bgn Corp</stp>
        <stp>LAST_UPDATE</stp>
        <stp>[AutoPrice 28.xlsm]front!R1226C15</stp>
        <tr r="O1226" s="1"/>
      </tp>
      <tp t="s">
        <v>07:01:48</v>
        <stp/>
        <stp>##V3_BDPV12</stp>
        <stp>XS0843300947 @bgn Corp</stp>
        <stp>LAST_UPDATE</stp>
        <stp>[AutoPrice 28.xlsm]front!R1172C15</stp>
        <tr r="O1172" s="1"/>
      </tp>
      <tp>
        <v>4.5</v>
        <stp/>
        <stp>##V3_BDPV12</stp>
        <stp>XS0503554627 Corp</stp>
        <stp>cpn</stp>
        <stp>[AutoPrice 28.xlsm]front!R169C5</stp>
        <tr r="E169" s="1"/>
      </tp>
      <tp>
        <v>6</v>
        <stp/>
        <stp>##V3_BDPV12</stp>
        <stp>XS0730061396 Corp</stp>
        <stp>cpn</stp>
        <stp>[AutoPrice 28.xlsm]front!R827C5</stp>
        <tr r="E827" s="1"/>
      </tp>
      <tp>
        <v>2.375</v>
        <stp/>
        <stp>##V3_BDPV12</stp>
        <stp>XS1003251441 Corp</stp>
        <stp>cpn</stp>
        <stp>[AutoPrice 28.xlsm]front!R529C5</stp>
        <tr r="E529" s="1"/>
      </tp>
      <tp>
        <v>4</v>
        <stp/>
        <stp>##V3_BDPV12</stp>
        <stp>XS0221574931 Corp</stp>
        <stp>cpn</stp>
        <stp>[AutoPrice 28.xlsm]front!R128C5</stp>
        <tr r="E128" s="1"/>
      </tp>
      <tp>
        <v>5.625</v>
        <stp/>
        <stp>##V3_BDPV12</stp>
        <stp>XS0729061795 Corp</stp>
        <stp>cpn</stp>
        <stp>[AutoPrice 28.xlsm]front!R847C5</stp>
        <tr r="E847" s="1"/>
      </tp>
      <tp>
        <v>2.5</v>
        <stp/>
        <stp>##V3_BDPV12</stp>
        <stp>FR0011452291 Corp</stp>
        <stp>cpn</stp>
        <stp>[AutoPrice 28.xlsm]front!R383C5</stp>
        <tr r="E383" s="1"/>
      </tp>
      <tp>
        <v>2</v>
        <stp/>
        <stp>##V3_BDPV12</stp>
        <stp>XS0850057588 Corp</stp>
        <stp>cpn</stp>
        <stp>[AutoPrice 28.xlsm]front!R616C5</stp>
        <tr r="E616" s="1"/>
      </tp>
      <tp>
        <v>8.625</v>
        <stp/>
        <stp>##V3_BDPV12</stp>
        <stp>XS0052067583 Corp</stp>
        <stp>cpn</stp>
        <stp>[AutoPrice 28.xlsm]front!R606C5</stp>
        <tr r="E606" s="1"/>
      </tp>
      <tp>
        <v>3.125</v>
        <stp/>
        <stp>##V3_BDPV12</stp>
        <stp>XS0718526790 Corp</stp>
        <stp>cpn</stp>
        <stp>[AutoPrice 28.xlsm]front!R992C5</stp>
        <tr r="E992" s="1"/>
      </tp>
      <tp t="s">
        <v>ELIASO</v>
        <stp/>
        <stp>##V3_BDPV12</stp>
        <stp>BE0002466416 Corp</stp>
        <stp>ticker</stp>
        <stp>[AutoPrice 28.xlsm]front!R260C4</stp>
        <tr r="D260" s="1"/>
      </tp>
      <tp t="s">
        <v>FIXED</v>
        <stp/>
        <stp>##V3_BDPV12</stp>
        <stp>DE000A11QFA7 Corp</stp>
        <stp>cpn typ</stp>
        <stp>[AutoPrice 28.xlsm]front!R659C5</stp>
        <tr r="E659" s="1"/>
      </tp>
      <tp t="s">
        <v>EWE</v>
        <stp/>
        <stp>##V3_BDPV12</stp>
        <stp>DE000A0Z2A12 Corp</stp>
        <stp>ticker</stp>
        <stp>[AutoPrice 28.xlsm]front!R276C4</stp>
        <tr r="D276" s="1"/>
      </tp>
      <tp t="s">
        <v>ABIBB</v>
        <stp/>
        <stp>##V3_BDPV12</stp>
        <stp>BE6265140077 Corp</stp>
        <stp>ticker</stp>
        <stp>[AutoPrice 28.xlsm]front!R373C4</stp>
        <tr r="D373" s="1"/>
      </tp>
      <tp>
        <v>12.321886150542838</v>
        <stp/>
        <stp>##V3_BDPV12</stp>
        <stp>DE000A1A6FV5 @bgn  Corp</stp>
        <stp>asset_swap_spd_mid</stp>
        <stp>[AutoPrice 28.xlsm]front!R1010C40</stp>
        <tr r="AN1010" s="1"/>
      </tp>
      <tp t="s">
        <v>20/07/2016</v>
        <stp/>
        <stp>##V3_BDPV12</stp>
        <stp>DE000A1G7EH9 Corp</stp>
        <stp>maturity</stp>
        <stp>[AutoPrice 28.xlsm]front!R764C6</stp>
        <tr r="F764" s="1"/>
      </tp>
      <tp>
        <v>1</v>
        <stp/>
        <stp>##V3_BDPV12</stp>
        <stp>DE000A1R0683 Corp</stp>
        <stp>cpn</stp>
        <stp>[AutoPrice 28.xlsm]front!R784C5</stp>
        <tr r="E784" s="1"/>
      </tp>
      <tp>
        <v>107.548</v>
        <stp/>
        <stp>##V3_BDPV12</stp>
        <stp>XS0758419658 @CBKG Corp</stp>
        <stp>ask</stp>
        <stp>[AutoPrice 28.xlsm]front!R491C13</stp>
        <tr r="M491" s="1"/>
      </tp>
      <tp>
        <v>113.663</v>
        <stp/>
        <stp>##V3_BDPV12</stp>
        <stp>XS0878743623 @CBKG Corp</stp>
        <stp>ask</stp>
        <stp>[AutoPrice 28.xlsm]front!R107C13</stp>
        <tr r="M107" s="1"/>
      </tp>
      <tp>
        <v>114.306</v>
        <stp/>
        <stp>##V3_BDPV12</stp>
        <stp>XS0856556807 @CBKG Corp</stp>
        <stp>ask</stp>
        <stp>[AutoPrice 28.xlsm]front!R123C13</stp>
        <tr r="M123" s="1"/>
      </tp>
      <tp t="s">
        <v>#N/A Real Time</v>
        <stp/>
        <stp>##V3_BDPV12</stp>
        <stp>XS0496546853 @CBKG Corp</stp>
        <stp>ask</stp>
        <stp>[AutoPrice 28.xlsm]front!R723C13</stp>
        <tr r="M723" s="1"/>
      </tp>
      <tp>
        <v>103.02800000000001</v>
        <stp/>
        <stp>##V3_BDPV12</stp>
        <stp>XS0747743937 @CBKG Corp</stp>
        <stp>ask</stp>
        <stp>[AutoPrice 28.xlsm]front!R220C13</stp>
        <tr r="M220" s="1"/>
      </tp>
      <tp>
        <v>106.038</v>
        <stp/>
        <stp>##V3_BDPV12</stp>
        <stp>XS0868458653 @CBKG Corp</stp>
        <stp>ask</stp>
        <stp>[AutoPrice 28.xlsm]front!R712C13</stp>
        <tr r="M712" s="1"/>
      </tp>
      <tp>
        <v>102.99299999999999</v>
        <stp/>
        <stp>##V3_BDPV12</stp>
        <stp>XS0409744744 @CBKG Corp</stp>
        <stp>ask</stp>
        <stp>[AutoPrice 28.xlsm]front!R239C13</stp>
        <tr r="M239" s="1"/>
      </tp>
      <tp>
        <v>120.554</v>
        <stp/>
        <stp>##V3_BDPV12</stp>
        <stp>XS0468425615 @CBKG Corp</stp>
        <stp>ask</stp>
        <stp>[AutoPrice 28.xlsm]front!R407C13</stp>
        <tr r="M407" s="1"/>
      </tp>
      <tp>
        <v>102.33799999999999</v>
        <stp/>
        <stp>##V3_BDPV12</stp>
        <stp>XS1017828911 @CBKG Corp</stp>
        <stp>ask</stp>
        <stp>[AutoPrice 28.xlsm]front!R933C13</stp>
        <tr r="M933" s="1"/>
      </tp>
      <tp>
        <v>103.693</v>
        <stp/>
        <stp>##V3_BDPV12</stp>
        <stp>XS0729061795 @CBKG Corp</stp>
        <stp>ask</stp>
        <stp>[AutoPrice 28.xlsm]front!R847C13</stp>
        <tr r="M847" s="1"/>
      </tp>
      <tp>
        <v>104.318</v>
        <stp/>
        <stp>##V3_BDPV12</stp>
        <stp>XS0996772876 @CBKG Corp</stp>
        <stp>ask</stp>
        <stp>[AutoPrice 28.xlsm]front!R172C13</stp>
        <tr r="M172" s="1"/>
      </tp>
      <tp t="s">
        <v>#N/A Real Time</v>
        <stp/>
        <stp>##V3_BDPV12</stp>
        <stp>XS0329479728 @CBKG Corp</stp>
        <stp>ask</stp>
        <stp>[AutoPrice 28.xlsm]front!R753C13</stp>
        <tr r="M753" s="1"/>
      </tp>
      <tp>
        <v>100.315</v>
        <stp/>
        <stp>##V3_BDPV12</stp>
        <stp>XS1069439740 @CBKG Corp</stp>
        <stp>ask</stp>
        <stp>[AutoPrice 28.xlsm]front!R108C13</stp>
        <tr r="M108" s="1"/>
      </tp>
      <tp t="s">
        <v>#N/A Real Time</v>
        <stp/>
        <stp>##V3_BDPV12</stp>
        <stp>XS1048519679 @CBKG Corp</stp>
        <stp>ask</stp>
        <stp>[AutoPrice 28.xlsm]front!R352C13</stp>
        <tr r="M352" s="1"/>
      </tp>
      <tp t="s">
        <v>#N/A Real Time</v>
        <stp/>
        <stp>##V3_BDPV12</stp>
        <stp>XS1019821732 @CBKG Corp</stp>
        <stp>ask</stp>
        <stp>[AutoPrice 28.xlsm]front!R977C13</stp>
        <tr r="M977" s="1"/>
      </tp>
      <tp>
        <v>113.70099999999999</v>
        <stp/>
        <stp>##V3_BDPV12</stp>
        <stp>XS0907289978 @CBKG Corp</stp>
        <stp>ask</stp>
        <stp>[AutoPrice 28.xlsm]front!R696C13</stp>
        <tr r="M696" s="1"/>
      </tp>
      <tp>
        <v>99.216999999999999</v>
        <stp/>
        <stp>##V3_BDPV12</stp>
        <stp>XS0926785808 @CBKG Corp</stp>
        <stp>ask</stp>
        <stp>[AutoPrice 28.xlsm]front!R441C13</stp>
        <tr r="M441" s="1"/>
      </tp>
      <tp>
        <v>117.49299999999999</v>
        <stp/>
        <stp>##V3_BDPV12</stp>
        <stp>XS0237323943 @CBKG Corp</stp>
        <stp>ask</stp>
        <stp>[AutoPrice 28.xlsm]front!R547C13</stp>
        <tr r="M547" s="1"/>
      </tp>
      <tp>
        <v>103.741</v>
        <stp/>
        <stp>##V3_BDPV12</stp>
        <stp>XS0996734868 @CBKG Corp</stp>
        <stp>ask</stp>
        <stp>[AutoPrice 28.xlsm]front!R302C13</stp>
        <tr r="M302" s="1"/>
      </tp>
      <tp>
        <v>105.435</v>
        <stp/>
        <stp>##V3_BDPV12</stp>
        <stp>XS0789283792 @CBKG Corp</stp>
        <stp>ask</stp>
        <stp>[AutoPrice 28.xlsm]front!R912C13</stp>
        <tr r="M912" s="1"/>
      </tp>
      <tp>
        <v>102.357</v>
        <stp/>
        <stp>##V3_BDPV12</stp>
        <stp>XS0336018832 @CBKG Corp</stp>
        <stp>ask</stp>
        <stp>[AutoPrice 28.xlsm]front!R195C13</stp>
        <tr r="M195" s="1"/>
      </tp>
      <tp>
        <v>100.1</v>
        <stp/>
        <stp>##V3_BDPV12</stp>
        <stp>XS0938372660 @CBKG Corp</stp>
        <stp>ask</stp>
        <stp>[AutoPrice 28.xlsm]front!R762C13</stp>
        <tr r="M762" s="1"/>
      </tp>
      <tp>
        <v>101.786</v>
        <stp/>
        <stp>##V3_BDPV12</stp>
        <stp>XS0857214968 @CBKG Corp</stp>
        <stp>ask</stp>
        <stp>[AutoPrice 28.xlsm]front!R955C13</stp>
        <tr r="M955" s="1"/>
      </tp>
      <tp>
        <v>103.827</v>
        <stp/>
        <stp>##V3_BDPV12</stp>
        <stp>XS0756457833 @CBKG Corp</stp>
        <stp>ask</stp>
        <stp>[AutoPrice 28.xlsm]front!R825C13</stp>
        <tr r="M825" s="1"/>
      </tp>
      <tp>
        <v>101.809</v>
        <stp/>
        <stp>##V3_BDPV12</stp>
        <stp>XS0387846925 @CBKG Corp</stp>
        <stp>ask</stp>
        <stp>[AutoPrice 28.xlsm]front!R500C13</stp>
        <tr r="M500" s="1"/>
      </tp>
      <tp>
        <v>106.96299999999999</v>
        <stp/>
        <stp>##V3_BDPV12</stp>
        <stp>BE0002432079 @CBKG Corp</stp>
        <stp>bid</stp>
        <stp>[AutoPrice 28.xlsm]front!R259C12</stp>
        <tr r="L259" s="1"/>
      </tp>
      <tp t="s">
        <v>#N/A Real Time</v>
        <stp/>
        <stp>##V3_BDPV12</stp>
        <stp>XS0479869744 @CBKG Corp</stp>
        <stp>ask</stp>
        <stp>[AutoPrice 28.xlsm]front!R748C13</stp>
        <tr r="M748" s="1"/>
      </tp>
      <tp>
        <v>102.548</v>
        <stp/>
        <stp>##V3_BDPV12</stp>
        <stp>XS0628597683 @CBKG Corp</stp>
        <stp>ask</stp>
        <stp>[AutoPrice 28.xlsm]front!R798C13</stp>
        <tr r="M798" s="1"/>
      </tp>
      <tp>
        <v>107.611</v>
        <stp/>
        <stp>##V3_BDPV12</stp>
        <stp>BE0002428036 @CBKG Corp</stp>
        <stp>bid</stp>
        <stp>[AutoPrice 28.xlsm]front!R216C12</stp>
        <tr r="L216" s="1"/>
      </tp>
      <tp>
        <v>108.43</v>
        <stp/>
        <stp>##V3_BDPV12</stp>
        <stp>XS0257807957 @CBKG Corp</stp>
        <stp>ask</stp>
        <stp>[AutoPrice 28.xlsm]front!R746C13</stp>
        <tr r="M746" s="1"/>
      </tp>
      <tp>
        <v>106.98699999999999</v>
        <stp/>
        <stp>##V3_BDPV12</stp>
        <stp>XS0696856847 @CBKG Corp</stp>
        <stp>ask</stp>
        <stp>[AutoPrice 28.xlsm]front!R687C13</stp>
        <tr r="M687" s="1"/>
      </tp>
      <tp t="s">
        <v>07:01:45</v>
        <stp/>
        <stp>##V3_BDPV12</stp>
        <stp>XS0496546853 @cbbt Corp</stp>
        <stp>LAST_UPDATE</stp>
        <stp>[AutoPrice 28.xlsm]front!R723C15</stp>
        <tr r="O723" s="1"/>
      </tp>
      <tp t="s">
        <v>22/07/2019</v>
        <stp/>
        <stp>##V3_BDPV12</stp>
        <stp>DE000A1AKHB8 Corp</stp>
        <stp>maturity</stp>
        <stp>[AutoPrice 28.xlsm]front!R52C6</stp>
        <tr r="F52" s="1"/>
      </tp>
      <tp>
        <v>112.667</v>
        <stp/>
        <stp>##V3_BDPV12</stp>
        <stp>AT0000A0PQY4 @CBKG Corp</stp>
        <stp>ask</stp>
        <stp>[AutoPrice 28.xlsm]front!R1029C13</stp>
        <tr r="M1029" s="1"/>
      </tp>
      <tp>
        <v>104.96</v>
        <stp/>
        <stp>##V3_BDPV12</stp>
        <stp>DE000A0XFCT5 @CBKG Corp</stp>
        <stp>bid</stp>
        <stp>[AutoPrice 28.xlsm]front!R531C12</stp>
        <tr r="L531" s="1"/>
      </tp>
      <tp>
        <v>100.366</v>
        <stp/>
        <stp>##V3_BDPV12</stp>
        <stp>DE000A0Z2CS9 @CBKG Corp</stp>
        <stp>bid</stp>
        <stp>[AutoPrice 28.xlsm]front!R530C12</stp>
        <tr r="L530" s="1"/>
      </tp>
      <tp t="s">
        <v>11/06/2014</v>
        <stp/>
        <stp>##V3_BDPV12</stp>
        <stp>AT0000A0DRQ4 @bgn Corp</stp>
        <stp>LAST_UPDATE</stp>
        <stp>[AutoPrice 28.xlsm]front!R188C15</stp>
        <tr r="O188" s="1"/>
      </tp>
    </main>
    <main first="bloomberg.rtd">
      <tp t="s">
        <v>07:01:46</v>
        <stp/>
        <stp>##V3_BDPV12</stp>
        <stp>DE000A1MA9V5 @bgn Corp</stp>
        <stp>LAST_UPDATE</stp>
        <stp>[AutoPrice 28.xlsm]front!R787C15</stp>
        <tr r="O787" s="1"/>
      </tp>
    </main>
    <main first="bloomberg.rtd">
      <tp>
        <v>108.21</v>
        <stp/>
        <stp>##V3_BDPV12</stp>
        <stp>DE000A0GTCB9 @CBKG Corp</stp>
        <stp>bid</stp>
        <stp>[AutoPrice 28.xlsm]front!R613C12</stp>
        <tr r="L613" s="1"/>
      </tp>
    </main>
    <main first="bloomberg.rtd">
      <tp t="s">
        <v>07:01:51</v>
        <stp/>
        <stp>##V3_BDPV12</stp>
        <stp>DE000A1MA9K8 @bgn Corp</stp>
        <stp>LAST_UPDATE</stp>
        <stp>[AutoPrice 28.xlsm]front!R534C15</stp>
        <tr r="O534" s="1"/>
      </tp>
    </main>
    <main first="bloomberg.rtd">
      <tp t="s">
        <v>AT MATURITY</v>
        <stp/>
        <stp>##V3_BDPV12</stp>
        <stp>DE000A1UDWN5 Corp</stp>
        <stp>mty_typ</stp>
        <stp>[AutoPrice 28.xlsm]front!R678C6</stp>
        <tr r="F678" s="1"/>
      </tp>
      <tp t="s">
        <v>07:01:48</v>
        <stp/>
        <stp>##V3_BDPV12</stp>
        <stp>XS0969344083 @bgn Corp</stp>
        <stp>LAST_UPDATE</stp>
        <stp>[AutoPrice 28.xlsm]front!R1068C15</stp>
        <tr r="O1068" s="1"/>
      </tp>
      <tp>
        <v>4.75</v>
        <stp/>
        <stp>##V3_BDPV12</stp>
        <stp>XS0439260398 Corp</stp>
        <stp>cpn</stp>
        <stp>[AutoPrice 28.xlsm]front!R386C5</stp>
        <tr r="E386" s="1"/>
      </tp>
      <tp>
        <v>7.125</v>
        <stp/>
        <stp>##V3_BDPV12</stp>
        <stp>XS0359781191 Corp</stp>
        <stp>cpn</stp>
        <stp>[AutoPrice 28.xlsm]front!R953C5</stp>
        <tr r="E953" s="1"/>
      </tp>
      <tp t="s">
        <v>AT MATURITY</v>
        <stp/>
        <stp>##V3_BDPV12</stp>
        <stp>USG0446NAF18 Corp</stp>
        <stp>mty_typ</stp>
        <stp>[AutoPrice 28.xlsm]front!R907C6</stp>
        <tr r="F907" s="1"/>
      </tp>
      <tp t="s">
        <v>07:01:50</v>
        <stp/>
        <stp>##V3_BDPV12</stp>
        <stp>XS1041934800 @bgn Corp</stp>
        <stp>LAST_UPDATE</stp>
        <stp>[AutoPrice 28.xlsm]front!R1183C15</stp>
        <tr r="O1183" s="1"/>
      </tp>
      <tp>
        <v>6.75</v>
        <stp/>
        <stp>##V3_BDPV12</stp>
        <stp>XS0403540189 Corp</stp>
        <stp>cpn</stp>
        <stp>[AutoPrice 28.xlsm]front!R990C5</stp>
        <tr r="E990" s="1"/>
      </tp>
      <tp t="s">
        <v>07:01:46</v>
        <stp/>
        <stp>##V3_BDPV12</stp>
        <stp>FR0010737882 @bgn Corp</stp>
        <stp>LAST_UPDATE</stp>
        <stp>[AutoPrice 28.xlsm]front!R1072C15</stp>
        <tr r="O1072" s="1"/>
      </tp>
      <tp>
        <v>6.75</v>
        <stp/>
        <stp>##V3_BDPV12</stp>
        <stp>XS0401891733 Corp</stp>
        <stp>cpn</stp>
        <stp>[AutoPrice 28.xlsm]front!R356C5</stp>
        <tr r="E356" s="1"/>
      </tp>
      <tp>
        <v>6.125</v>
        <stp/>
        <stp>##V3_BDPV12</stp>
        <stp>XS0951553592 Corp</stp>
        <stp>cpn</stp>
        <stp>[AutoPrice 28.xlsm]front!R101C5</stp>
        <tr r="E101" s="1"/>
      </tp>
      <tp>
        <v>3.375</v>
        <stp/>
        <stp>##V3_BDPV12</stp>
        <stp>XS0974877150 Corp</stp>
        <stp>cpn</stp>
        <stp>[AutoPrice 28.xlsm]front!R960C5</stp>
        <tr r="E960" s="1"/>
      </tp>
      <tp t="s">
        <v>07:01:45</v>
        <stp/>
        <stp>##V3_BDPV12</stp>
        <stp>XS0978619194 @bgn Corp</stp>
        <stp>LAST_UPDATE</stp>
        <stp>[AutoPrice 28.xlsm]front!R1134C15</stp>
        <tr r="O1134" s="1"/>
      </tp>
      <tp t="s">
        <v>BASGR</v>
        <stp/>
        <stp>##V3_BDPV12</stp>
        <stp>DE000A0JRFB0 Corp</stp>
        <stp>ticker</stp>
        <stp>[AutoPrice 28.xlsm]front!R931C4</stp>
        <tr r="D931" s="1"/>
      </tp>
      <tp>
        <v>4</v>
        <stp/>
        <stp>##V3_BDPV12</stp>
        <stp>XS0640796032 Corp</stp>
        <stp>cpn</stp>
        <stp>[AutoPrice 28.xlsm]front!R829C5</stp>
        <tr r="E829" s="1"/>
      </tp>
      <tp t="s">
        <v>15/04/2021</v>
        <stp/>
        <stp>##V3_BDPV12</stp>
        <stp>USG0446NAG90 Corp</stp>
        <stp>maturity</stp>
        <stp>[AutoPrice 28.xlsm]front!R914C6</stp>
        <tr r="F914" s="1"/>
      </tp>
      <tp>
        <v>2.125</v>
        <stp/>
        <stp>##V3_BDPV12</stp>
        <stp>XS0729046051 Corp</stp>
        <stp>cpn</stp>
        <stp>[AutoPrice 28.xlsm]front!R758C5</stp>
        <tr r="E758" s="1"/>
      </tp>
      <tp>
        <v>5.25</v>
        <stp/>
        <stp>##V3_BDPV12</stp>
        <stp>XS0447977801 Corp</stp>
        <stp>cpn</stp>
        <stp>[AutoPrice 28.xlsm]front!R484C5</stp>
        <tr r="E484" s="1"/>
      </tp>
      <tp>
        <v>2.125</v>
        <stp/>
        <stp>##V3_BDPV12</stp>
        <stp>XS1050917373 Corp</stp>
        <stp>cpn</stp>
        <stp>[AutoPrice 28.xlsm]front!R902C5</stp>
        <tr r="E902" s="1"/>
      </tp>
      <tp>
        <v>4.25</v>
        <stp/>
        <stp>##V3_BDPV12</stp>
        <stp>XS0210629522 Corp</stp>
        <stp>cpn</stp>
        <stp>[AutoPrice 28.xlsm]front!R719C5</stp>
        <tr r="E719" s="1"/>
      </tp>
      <tp t="s">
        <v>07:01:44</v>
        <stp/>
        <stp>##V3_BDPV12</stp>
        <stp>XS0940711947 @bgn Corp</stp>
        <stp>LAST_UPDATE</stp>
        <stp>[AutoPrice 28.xlsm]front!R1196C15</stp>
        <tr r="O1196" s="1"/>
      </tp>
      <tp>
        <v>2.625</v>
        <stp/>
        <stp>##V3_BDPV12</stp>
        <stp>XS0922885362 Corp</stp>
        <stp>cpn</stp>
        <stp>[AutoPrice 28.xlsm]front!R643C5</stp>
        <tr r="E643" s="1"/>
      </tp>
      <tp>
        <v>4.25</v>
        <stp/>
        <stp>##V3_BDPV12</stp>
        <stp>XS0432810116 Corp</stp>
        <stp>cpn</stp>
        <stp>[AutoPrice 28.xlsm]front!R194C5</stp>
        <tr r="E194" s="1"/>
      </tp>
      <tp>
        <v>4</v>
        <stp/>
        <stp>##V3_BDPV12</stp>
        <stp>XS0592505316 Corp</stp>
        <stp>cpn</stp>
        <stp>[AutoPrice 28.xlsm]front!R519C5</stp>
        <tr r="E519" s="1"/>
      </tp>
      <tp>
        <v>4.125</v>
        <stp/>
        <stp>##V3_BDPV12</stp>
        <stp>XS0629645531 Corp</stp>
        <stp>cpn</stp>
        <stp>[AutoPrice 28.xlsm]front!R998C5</stp>
        <tr r="E998" s="1"/>
      </tp>
      <tp>
        <v>4.375</v>
        <stp/>
        <stp>##V3_BDPV12</stp>
        <stp>FR0010817452 Corp</stp>
        <stp>cpn</stp>
        <stp>[AutoPrice 28.xlsm]front!R230C5</stp>
        <tr r="E230" s="1"/>
      </tp>
      <tp>
        <v>2.9079999999999999</v>
        <stp/>
        <stp>##V3_BDPV12</stp>
        <stp>FR0010948257 Corp</stp>
        <stp>cpn</stp>
        <stp>[AutoPrice 28.xlsm]front!R921C5</stp>
        <tr r="E921" s="1"/>
      </tp>
      <tp t="s">
        <v>07:01:47</v>
        <stp/>
        <stp>##V3_BDPV12</stp>
        <stp>XS0940284937 @bgn Corp</stp>
        <stp>LAST_UPDATE</stp>
        <stp>[AutoPrice 28.xlsm]front!R1083C15</stp>
        <tr r="O1083" s="1"/>
      </tp>
      <tp>
        <v>9.5</v>
        <stp/>
        <stp>##V3_BDPV12</stp>
        <stp>XS0686703736 Corp</stp>
        <stp>cpn</stp>
        <stp>[AutoPrice 28.xlsm]front!R969C5</stp>
        <tr r="E969" s="1"/>
      </tp>
      <tp>
        <v>3</v>
        <stp/>
        <stp>##V3_BDPV12</stp>
        <stp>XS1019821732 Corp</stp>
        <stp>cpn</stp>
        <stp>[AutoPrice 28.xlsm]front!R977C5</stp>
        <tr r="E977" s="1"/>
      </tp>
      <tp>
        <v>5.5</v>
        <stp/>
        <stp>##V3_BDPV12</stp>
        <stp>FR0010773697 Corp</stp>
        <stp>cpn</stp>
        <stp>[AutoPrice 28.xlsm]front!R443C5</stp>
        <tr r="E443" s="1"/>
      </tp>
      <tp>
        <v>4.375</v>
        <stp/>
        <stp>##V3_BDPV12</stp>
        <stp>FR0010261396 Corp</stp>
        <stp>cpn</stp>
        <stp>[AutoPrice 28.xlsm]front!R366C5</stp>
        <tr r="E366" s="1"/>
      </tp>
      <tp>
        <v>3.25</v>
        <stp/>
        <stp>##V3_BDPV12</stp>
        <stp>XS0976892611 Corp</stp>
        <stp>cpn</stp>
        <stp>[AutoPrice 28.xlsm]front!R574C5</stp>
        <tr r="E574" s="1"/>
      </tp>
      <tp>
        <v>2.625</v>
        <stp/>
        <stp>##V3_BDPV12</stp>
        <stp>XS1075995768 Corp</stp>
        <stp>cpn</stp>
        <stp>[AutoPrice 28.xlsm]front!R523C5</stp>
        <tr r="E523" s="1"/>
      </tp>
      <tp>
        <v>4.625</v>
        <stp/>
        <stp>##V3_BDPV12</stp>
        <stp>FR0011224963 Corp</stp>
        <stp>cpn</stp>
        <stp>[AutoPrice 28.xlsm]front!R369C5</stp>
        <tr r="E369" s="1"/>
      </tp>
      <tp>
        <v>3.125</v>
        <stp/>
        <stp>##V3_BDPV12</stp>
        <stp>XS0909369489 Corp</stp>
        <stp>cpn</stp>
        <stp>[AutoPrice 28.xlsm]front!R946C5</stp>
        <tr r="E946" s="1"/>
      </tp>
      <tp>
        <v>5.125</v>
        <stp/>
        <stp>##V3_BDPV12</stp>
        <stp>XS0559319172 Corp</stp>
        <stp>cpn</stp>
        <stp>[AutoPrice 28.xlsm]front!R799C5</stp>
        <tr r="E799" s="1"/>
      </tp>
      <tp>
        <v>4.875</v>
        <stp/>
        <stp>##V3_BDPV12</stp>
        <stp>FR0011157742 Corp</stp>
        <stp>cpn</stp>
        <stp>[AutoPrice 28.xlsm]front!R738C5</stp>
        <tr r="E738" s="1"/>
      </tp>
      <tp>
        <v>2.375</v>
        <stp/>
        <stp>##V3_BDPV12</stp>
        <stp>FR0011536614 Corp</stp>
        <stp>cpn</stp>
        <stp>[AutoPrice 28.xlsm]front!R739C5</stp>
        <tr r="E739" s="1"/>
      </tp>
      <tp>
        <v>7.5</v>
        <stp/>
        <stp>##V3_BDPV12</stp>
        <stp>XS0411850075 Corp</stp>
        <stp>cpn</stp>
        <stp>[AutoPrice 28.xlsm]front!R632C5</stp>
        <tr r="E632" s="1"/>
      </tp>
      <tp>
        <v>4.625</v>
        <stp/>
        <stp>##V3_BDPV12</stp>
        <stp>XS0593606121 Corp</stp>
        <stp>cpn</stp>
        <stp>[AutoPrice 28.xlsm]front!R339C5</stp>
        <tr r="E339" s="1"/>
      </tp>
      <tp>
        <v>1</v>
        <stp/>
        <stp>##V3_BDPV12</stp>
        <stp>FR0011355791 Corp</stp>
        <stp>cpn</stp>
        <stp>[AutoPrice 28.xlsm]front!R207C5</stp>
        <tr r="E207" s="1"/>
      </tp>
      <tp t="s">
        <v>04/04/2016</v>
        <stp/>
        <stp>##V3_BDPV12</stp>
        <stp>USF0819HE376 Corp</stp>
        <stp>maturity</stp>
        <stp>[AutoPrice 28.xlsm]front!R834C6</stp>
        <tr r="F834" s="1"/>
      </tp>
      <tp t="s">
        <v>AT MATURITY</v>
        <stp/>
        <stp>##V3_BDPV12</stp>
        <stp>DE000A1A55G9 Corp</stp>
        <stp>mty_typ</stp>
        <stp>[AutoPrice 28.xlsm]front!R781C6</stp>
        <tr r="F781" s="1"/>
      </tp>
      <tp t="s">
        <v>ABIBB</v>
        <stp/>
        <stp>##V3_BDPV12</stp>
        <stp>BE6243181672 Corp</stp>
        <stp>ticker</stp>
        <stp>[AutoPrice 28.xlsm]front!R372C4</stp>
        <tr r="D372" s="1"/>
      </tp>
      <tp>
        <v>122.215</v>
        <stp/>
        <stp>##V3_BDPV12</stp>
        <stp>DE000A0Z2A12 @bgn Corp</stp>
        <stp>LAST_PRICE</stp>
        <stp>[AutoPrice 28.xlsm]front!R276C16</stp>
        <tr r="P276" s="1"/>
      </tp>
      <tp>
        <v>110.071</v>
        <stp/>
        <stp>##V3_BDPV12</stp>
        <stp>XS0718526790 @CBKG Corp</stp>
        <stp>ask</stp>
        <stp>[AutoPrice 28.xlsm]front!R992C13</stp>
        <tr r="M992" s="1"/>
      </tp>
      <tp>
        <v>102.08799999999999</v>
        <stp/>
        <stp>##V3_BDPV12</stp>
        <stp>XS0969570687 @CBKG Corp</stp>
        <stp>ask</stp>
        <stp>[AutoPrice 28.xlsm]front!R801C13</stp>
        <tr r="M801" s="1"/>
      </tp>
      <tp>
        <v>100.98099999999999</v>
        <stp/>
        <stp>##V3_BDPV12</stp>
        <stp>XS0456451938 @CBKG Corp</stp>
        <stp>ask</stp>
        <stp>[AutoPrice 28.xlsm]front!R205C13</stp>
        <tr r="M205" s="1"/>
      </tp>
      <tp>
        <v>131.56700000000001</v>
        <stp/>
        <stp>##V3_BDPV12</stp>
        <stp>XS0768664731 @CBKG Corp</stp>
        <stp>ask</stp>
        <stp>[AutoPrice 28.xlsm]front!R146C13</stp>
        <tr r="M146" s="1"/>
      </tp>
      <tp>
        <v>112.126</v>
        <stp/>
        <stp>##V3_BDPV12</stp>
        <stp>XS0758420748 @CBKG Corp</stp>
        <stp>ask</stp>
        <stp>[AutoPrice 28.xlsm]front!R494C13</stp>
        <tr r="M494" s="1"/>
      </tp>
      <tp>
        <v>102.14100000000001</v>
        <stp/>
        <stp>##V3_BDPV12</stp>
        <stp>XS1048521733 @CBKG Corp</stp>
        <stp>ask</stp>
        <stp>[AutoPrice 28.xlsm]front!R310C13</stp>
        <tr r="M310" s="1"/>
      </tp>
      <tp>
        <v>103.786</v>
        <stp/>
        <stp>##V3_BDPV12</stp>
        <stp>XS0866278921 @CBKG Corp</stp>
        <stp>ask</stp>
        <stp>[AutoPrice 28.xlsm]front!R425C13</stp>
        <tr r="M425" s="1"/>
      </tp>
      <tp>
        <v>108.569</v>
        <stp/>
        <stp>##V3_BDPV12</stp>
        <stp>XS0897406814 @CBKG Corp</stp>
        <stp>ask</stp>
        <stp>[AutoPrice 28.xlsm]front!R153C13</stp>
        <tr r="M153" s="1"/>
      </tp>
      <tp t="s">
        <v>#N/A Real Time</v>
        <stp/>
        <stp>##V3_BDPV12</stp>
        <stp>XS0746010908 @CBKG Corp</stp>
        <stp>ask</stp>
        <stp>[AutoPrice 28.xlsm]front!R733C13</stp>
        <tr r="M733" s="1"/>
      </tp>
      <tp>
        <v>107.374</v>
        <stp/>
        <stp>##V3_BDPV12</stp>
        <stp>XS0577452823 @CBKG Corp</stp>
        <stp>ask</stp>
        <stp>[AutoPrice 28.xlsm]front!R190C13</stp>
        <tr r="M190" s="1"/>
      </tp>
      <tp>
        <v>105.126</v>
        <stp/>
        <stp>##V3_BDPV12</stp>
        <stp>XS0809847667 @CBKG Corp</stp>
        <stp>ask</stp>
        <stp>[AutoPrice 28.xlsm]front!R928C13</stp>
        <tr r="M928" s="1"/>
      </tp>
      <tp>
        <v>113.761</v>
        <stp/>
        <stp>##V3_BDPV12</stp>
        <stp>DE000A0T5X07 @CBKG Corp</stp>
        <stp>ask</stp>
        <stp>[AutoPrice 28.xlsm]front!R614C13</stp>
        <tr r="M614" s="1"/>
      </tp>
      <tp>
        <v>107.994</v>
        <stp/>
        <stp>##V3_BDPV12</stp>
        <stp>XS0428037740 @CBKG Corp</stp>
        <stp>ask</stp>
        <stp>[AutoPrice 28.xlsm]front!R206C13</stp>
        <tr r="M206" s="1"/>
      </tp>
      <tp>
        <v>118.998</v>
        <stp/>
        <stp>##V3_BDPV12</stp>
        <stp>XS0369461644 @CBKG Corp</stp>
        <stp>ask</stp>
        <stp>[AutoPrice 28.xlsm]front!R675C13</stp>
        <tr r="M675" s="1"/>
      </tp>
      <tp>
        <v>117.52800000000001</v>
        <stp/>
        <stp>##V3_BDPV12</stp>
        <stp>XS0168881760 @CBKG Corp</stp>
        <stp>ask</stp>
        <stp>[AutoPrice 28.xlsm]front!R896C13</stp>
        <tr r="M896" s="1"/>
      </tp>
      <tp>
        <v>103.197</v>
        <stp/>
        <stp>##V3_BDPV12</stp>
        <stp>XS0428461718 @CBKG Corp</stp>
        <stp>ask</stp>
        <stp>[AutoPrice 28.xlsm]front!R341C13</stp>
        <tr r="M341" s="1"/>
      </tp>
      <tp>
        <v>101.1</v>
        <stp/>
        <stp>##V3_BDPV12</stp>
        <stp>XS1078235733 @CBKG Corp</stp>
        <stp>ask</stp>
        <stp>[AutoPrice 28.xlsm]front!R148C13</stp>
        <tr r="M148" s="1"/>
      </tp>
      <tp>
        <v>100.518</v>
        <stp/>
        <stp>##V3_BDPV12</stp>
        <stp>XS0949696628 @CBKG Corp</stp>
        <stp>ask</stp>
        <stp>[AutoPrice 28.xlsm]front!R763C13</stp>
        <tr r="M763" s="1"/>
      </tp>
      <tp>
        <v>124.89100000000001</v>
        <stp/>
        <stp>##V3_BDPV12</stp>
        <stp>XS0399647675 @CBKG Corp</stp>
        <stp>ask</stp>
        <stp>[AutoPrice 28.xlsm]front!R316C13</stp>
        <tr r="M316" s="1"/>
      </tp>
      <tp t="s">
        <v>#N/A Real Time</v>
        <stp/>
        <stp>##V3_BDPV12</stp>
        <stp>XS0426738976 @CBKG Corp</stp>
        <stp>ask</stp>
        <stp>[AutoPrice 28.xlsm]front!R235C13</stp>
        <tr r="M235" s="1"/>
      </tp>
      <tp>
        <v>103.30200000000001</v>
        <stp/>
        <stp>##V3_BDPV12</stp>
        <stp>XS0878010718 @CBKG Corp</stp>
        <stp>ask</stp>
        <stp>[AutoPrice 28.xlsm]front!R317C13</stp>
        <tr r="M317" s="1"/>
      </tp>
      <tp t="s">
        <v>#N/A Real Time</v>
        <stp/>
        <stp>##V3_BDPV12</stp>
        <stp>XS0306772939 @CBKG Corp</stp>
        <stp>ask</stp>
        <stp>[AutoPrice 28.xlsm]front!R604C13</stp>
        <tr r="M604" s="1"/>
      </tp>
      <tp t="s">
        <v>#N/A Real Time</v>
        <stp/>
        <stp>##V3_BDPV12</stp>
        <stp>XS0158739739 @CBKG Corp</stp>
        <stp>ask</stp>
        <stp>[AutoPrice 28.xlsm]front!R617C13</stp>
        <tr r="M617" s="1"/>
      </tp>
      <tp>
        <v>118.342</v>
        <stp/>
        <stp>##V3_BDPV12</stp>
        <stp>XS0447977801 @CBKG Corp</stp>
        <stp>ask</stp>
        <stp>[AutoPrice 28.xlsm]front!R484C13</stp>
        <tr r="M484" s="1"/>
      </tp>
      <tp>
        <v>105.789</v>
        <stp/>
        <stp>##V3_BDPV12</stp>
        <stp>XS0858089740 @CBKG Corp</stp>
        <stp>ask</stp>
        <stp>[AutoPrice 28.xlsm]front!R878C13</stp>
        <tr r="M878" s="1"/>
      </tp>
      <tp>
        <v>103.3</v>
        <stp/>
        <stp>##V3_BDPV12</stp>
        <stp>XS0836260975 @CBKG Corp</stp>
        <stp>ask</stp>
        <stp>[AutoPrice 28.xlsm]front!R932C13</stp>
        <tr r="M932" s="1"/>
      </tp>
      <tp>
        <v>116.696</v>
        <stp/>
        <stp>##V3_BDPV12</stp>
        <stp>BE6221503202 @CBKG Corp</stp>
        <stp>bid</stp>
        <stp>[AutoPrice 28.xlsm]front!R377C12</stp>
        <tr r="L377" s="1"/>
      </tp>
      <tp>
        <v>109.98</v>
        <stp/>
        <stp>##V3_BDPV12</stp>
        <stp>BE0002442177 @CBKG Corp</stp>
        <stp>bid</stp>
        <stp>[AutoPrice 28.xlsm]front!R217C12</stp>
        <tr r="L217" s="1"/>
      </tp>
      <tp>
        <v>98.7</v>
        <stp/>
        <stp>##V3_BDPV12</stp>
        <stp>XS0826313990 @CBKG Corp</stp>
        <stp>ask</stp>
        <stp>[AutoPrice 28.xlsm]front!R323C13</stp>
        <tr r="M323" s="1"/>
      </tp>
      <tp>
        <v>105.682</v>
        <stp/>
        <stp>##V3_BDPV12</stp>
        <stp>XS0969795680 @CBKG Corp</stp>
        <stp>ask</stp>
        <stp>[AutoPrice 28.xlsm]front!R539C13</stp>
        <tr r="M539" s="1"/>
      </tp>
      <tp t="s">
        <v>#N/A Real Time</v>
        <stp/>
        <stp>##V3_BDPV12</stp>
        <stp>XS1046499981 @CBKG Corp</stp>
        <stp>ask</stp>
        <stp>[AutoPrice 28.xlsm]front!R797C13</stp>
        <tr r="M797" s="1"/>
      </tp>
      <tp>
        <v>110.82299999999999</v>
        <stp/>
        <stp>##V3_BDPV12</stp>
        <stp>DE000A1KQXZ0 @CBKG Corp</stp>
        <stp>ask</stp>
        <stp>[AutoPrice 28.xlsm]front!R626C13</stp>
        <tr r="M626" s="1"/>
      </tp>
    </main>
    <main first="bloomberg.rtd">
      <tp>
        <v>103.148</v>
        <stp/>
        <stp>##V3_BDPV12</stp>
        <stp>DE000A1R0XG3 @CBKG Corp</stp>
        <stp>ask</stp>
        <stp>[AutoPrice 28.xlsm]front!R935C13</stp>
        <tr r="M935" s="1"/>
      </tp>
    </main>
    <main first="bloomberg.rtd">
      <tp>
        <v>101.496</v>
        <stp/>
        <stp>##V3_BDPV12</stp>
        <stp>DE000A1R1BC6 @CBKG Corp</stp>
        <stp>bid</stp>
        <stp>[AutoPrice 28.xlsm]front!R473C12</stp>
        <tr r="L473" s="1"/>
      </tp>
    </main>
    <main first="bloomberg.rtd">
      <tp>
        <v>107.76600000000001</v>
        <stp/>
        <stp>##V3_BDPV12</stp>
        <stp>DE000A1MLXN3 @CBKG Corp</stp>
        <stp>ask</stp>
        <stp>[AutoPrice 28.xlsm]front!R790C13</stp>
        <tr r="M790" s="1"/>
      </tp>
    </main>
    <main first="bloomberg.rtd">
      <tp>
        <v>101.295</v>
        <stp/>
        <stp>##V3_BDPV12</stp>
        <stp>DE000A0TKBM0 @CBKG Corp</stp>
        <stp>bid</stp>
        <stp>[AutoPrice 28.xlsm]front!R929C12</stp>
        <tr r="L929" s="1"/>
      </tp>
    </main>
    <main first="bloomberg.rtd">
      <tp t="s">
        <v>04/12/2015</v>
        <stp/>
        <stp>##V3_BDPV12</stp>
        <stp>DE000A1HDA43 Corp</stp>
        <stp>maturity</stp>
        <stp>[AutoPrice 28.xlsm]front!R760C6</stp>
        <tr r="F760" s="1"/>
      </tp>
      <tp>
        <v>100.61</v>
        <stp/>
        <stp>##V3_BDPV12</stp>
        <stp>US89153VAF67 @bgn Corp</stp>
        <stp>LAST_PRICE</stp>
        <stp>[AutoPrice 28.xlsm]front!R342C16</stp>
        <tr r="P342" s="1"/>
      </tp>
      <tp t="s">
        <v>21/05/2015</v>
        <stp/>
        <stp>##V3_BDPV12</stp>
        <stp>DE000A1MLSR4 Corp</stp>
        <stp>maturity</stp>
        <stp>[AutoPrice 28.xlsm]front!R782C6</stp>
        <tr r="F782" s="1"/>
      </tp>
      <tp t="s">
        <v>AT MATURITY</v>
        <stp/>
        <stp>##V3_BDPV12</stp>
        <stp>DE000A1PGPF8 Corp</stp>
        <stp>mty_typ</stp>
        <stp>[AutoPrice 28.xlsm]front!R871C6</stp>
        <tr r="F871" s="1"/>
      </tp>
      <tp>
        <v>3.25</v>
        <stp/>
        <stp>##V3_BDPV12</stp>
        <stp>XS0811124790 Corp</stp>
        <stp>cpn</stp>
        <stp>[AutoPrice 28.xlsm]front!R634C5</stp>
        <tr r="E634" s="1"/>
      </tp>
      <tp>
        <v>3.125</v>
        <stp/>
        <stp>##V3_BDPV12</stp>
        <stp>XS1041793123 Corp</stp>
        <stp>cpn</stp>
        <stp>[AutoPrice 28.xlsm]front!R498C5</stp>
        <tr r="E498" s="1"/>
      </tp>
      <tp>
        <v>2.125</v>
        <stp/>
        <stp>##V3_BDPV12</stp>
        <stp>XS0992638220 Corp</stp>
        <stp>cpn</stp>
        <stp>[AutoPrice 28.xlsm]front!R588C5</stp>
        <tr r="E588" s="1"/>
      </tp>
      <tp>
        <v>5.35</v>
        <stp/>
        <stp>##V3_BDPV12</stp>
        <stp>XS0972240997 Corp</stp>
        <stp>cpn</stp>
        <stp>[AutoPrice 28.xlsm]front!R127C5</stp>
        <tr r="E127" s="1"/>
      </tp>
      <tp>
        <v>1.25</v>
        <stp/>
        <stp>##V3_BDPV12</stp>
        <stp>XS0925668625 Corp</stp>
        <stp>cpn</stp>
        <stp>[AutoPrice 28.xlsm]front!R538C5</stp>
        <tr r="E538" s="1"/>
      </tp>
      <tp>
        <v>107.267</v>
        <stp/>
        <stp>##V3_BDPV12</stp>
        <stp>DE000A1PGPF8 @bgn Corp</stp>
        <stp>LAST_PRICE</stp>
        <stp>[AutoPrice 28.xlsm]front!R871C16</stp>
        <tr r="P871" s="1"/>
      </tp>
      <tp t="s">
        <v>07:01:48</v>
        <stp/>
        <stp>##V3_BDPV12</stp>
        <stp>XS0829209195 @bgn Corp</stp>
        <stp>LAST_UPDATE</stp>
        <stp>[AutoPrice 28.xlsm]front!R1192C15</stp>
        <tr r="O1192" s="1"/>
      </tp>
      <tp t="s">
        <v>29/06/2016</v>
        <stp/>
        <stp>##V3_BDPV12</stp>
        <stp>DE000A0JRFB0 Corp</stp>
        <stp>maturity</stp>
        <stp>[AutoPrice 28.xlsm]front!R931C6</stp>
        <tr r="F931" s="1"/>
      </tp>
      <tp t="s">
        <v>07:01:39</v>
        <stp/>
        <stp>##V3_BDPV12</stp>
        <stp>XS0718395089 @bgn Corp</stp>
        <stp>LAST_UPDATE</stp>
        <stp>[AutoPrice 28.xlsm]front!R1205C15</stp>
        <tr r="O1205" s="1"/>
      </tp>
      <tp>
        <v>84.159494596884741</v>
        <stp/>
        <stp>##V3_BDPV12</stp>
        <stp>BE6254681248 @bgn  Corp</stp>
        <stp>asset_swap_spd_mid</stp>
        <stp>[AutoPrice 28.xlsm]front!R1062C40</stp>
        <tr r="AN1062" s="1"/>
      </tp>
      <tp t="s">
        <v>AT MATURITY</v>
        <stp/>
        <stp>##V3_BDPV12</stp>
        <stp>DE000A0GMHG2 Corp</stp>
        <stp>mty_typ</stp>
        <stp>[AutoPrice 28.xlsm]front!R841C6</stp>
        <tr r="F841" s="1"/>
      </tp>
      <tp>
        <v>4.125</v>
        <stp/>
        <stp>##V3_BDPV12</stp>
        <stp>FR0011001098 Corp</stp>
        <stp>cpn</stp>
        <stp>[AutoPrice 28.xlsm]front!R245C5</stp>
        <tr r="E245" s="1"/>
      </tp>
      <tp>
        <v>1.625</v>
        <stp/>
        <stp>##V3_BDPV12</stp>
        <stp>XS0969570687 Corp</stp>
        <stp>cpn</stp>
        <stp>[AutoPrice 28.xlsm]front!R801C5</stp>
        <tr r="E801" s="1"/>
      </tp>
      <tp t="s">
        <v>11/06/2014</v>
        <stp/>
        <stp>##V3_BDPV12</stp>
        <stp>XS0858803066 @bgn Corp</stp>
        <stp>LAST_UPDATE</stp>
        <stp>[AutoPrice 28.xlsm]front!R1142C15</stp>
        <tr r="O1142" s="1"/>
      </tp>
      <tp>
        <v>2.5169999999999999</v>
        <stp/>
        <stp>##V3_BDPV12</stp>
        <stp>XS0972165681 Corp</stp>
        <stp>cpn</stp>
        <stp>[AutoPrice 28.xlsm]front!R225C5</stp>
        <tr r="E225" s="1"/>
      </tp>
      <tp>
        <v>6.375</v>
        <stp/>
        <stp>##V3_BDPV12</stp>
        <stp>XS0901578681 Corp</stp>
        <stp>cpn</stp>
        <stp>[AutoPrice 28.xlsm]front!R141C5</stp>
        <tr r="E141" s="1"/>
      </tp>
      <tp t="s">
        <v>07:01:48</v>
        <stp/>
        <stp>##V3_BDPV12</stp>
        <stp>FR0000473993 @bgn Corp</stp>
        <stp>LAST_UPDATE</stp>
        <stp>[AutoPrice 28.xlsm]front!R1071C15</stp>
        <tr r="O1071" s="1"/>
      </tp>
      <tp>
        <v>4.3789999999999996</v>
        <stp/>
        <stp>##V3_BDPV12</stp>
        <stp>FR0010850719 Corp</stp>
        <stp>cpn</stp>
        <stp>[AutoPrice 28.xlsm]front!R445C5</stp>
        <tr r="E445" s="1"/>
      </tp>
      <tp t="s">
        <v>07:01:48</v>
        <stp/>
        <stp>##V3_BDPV12</stp>
        <stp>FR0010870949 @bgn Corp</stp>
        <stp>LAST_UPDATE</stp>
        <stp>[AutoPrice 28.xlsm]front!R1049C15</stp>
        <tr r="O1049" s="1"/>
      </tp>
      <tp>
        <v>2</v>
        <stp/>
        <stp>##V3_BDPV12</stp>
        <stp>XS0816704125 Corp</stp>
        <stp>cpn</stp>
        <stp>[AutoPrice 28.xlsm]front!R549C5</stp>
        <tr r="E549" s="1"/>
      </tp>
      <tp>
        <v>3.875</v>
        <stp/>
        <stp>##V3_BDPV12</stp>
        <stp>XS0529414319 Corp</stp>
        <stp>cpn</stp>
        <stp>[AutoPrice 28.xlsm]front!R429C5</stp>
        <tr r="E429" s="1"/>
      </tp>
      <tp>
        <v>3.125</v>
        <stp/>
        <stp>##V3_BDPV12</stp>
        <stp>XS1001749289 Corp</stp>
        <stp>cpn</stp>
        <stp>[AutoPrice 28.xlsm]front!R642C5</stp>
        <tr r="E642" s="1"/>
      </tp>
      <tp>
        <v>2.75</v>
        <stp/>
        <stp>##V3_BDPV12</stp>
        <stp>FR0011585215 Corp</stp>
        <stp>cpn</stp>
        <stp>[AutoPrice 28.xlsm]front!R328C5</stp>
        <tr r="E328" s="1"/>
      </tp>
      <tp t="s">
        <v>07:01:45</v>
        <stp/>
        <stp>##V3_BDPV12</stp>
        <stp>FR0011391820 @bgn Corp</stp>
        <stp>LAST_UPDATE</stp>
        <stp>[AutoPrice 28.xlsm]front!R1265C15</stp>
        <tr r="O1265" s="1"/>
      </tp>
      <tp>
        <v>3.875</v>
        <stp/>
        <stp>##V3_BDPV12</stp>
        <stp>XS0997829519 Corp</stp>
        <stp>cpn</stp>
        <stp>[AutoPrice 28.xlsm]front!R295C5</stp>
        <tr r="E295" s="1"/>
      </tp>
      <tp>
        <v>3.25</v>
        <stp/>
        <stp>##V3_BDPV12</stp>
        <stp>XS1030900242 Corp</stp>
        <stp>cpn</stp>
        <stp>[AutoPrice 28.xlsm]front!R750C5</stp>
        <tr r="E750" s="1"/>
      </tp>
      <tp>
        <v>6.1539999999999999</v>
        <stp/>
        <stp>##V3_BDPV12</stp>
        <stp>FR0010359687 Corp</stp>
        <stp>cpn</stp>
        <stp>[AutoPrice 28.xlsm]front!R137C5</stp>
        <tr r="E137" s="1"/>
      </tp>
      <tp>
        <v>3.375</v>
        <stp/>
        <stp>##V3_BDPV12</stp>
        <stp>FR0011033281 Corp</stp>
        <stp>cpn</stp>
        <stp>[AutoPrice 28.xlsm]front!R524C5</stp>
        <tr r="E524" s="1"/>
      </tp>
      <tp t="s">
        <v>11/06/2014</v>
        <stp/>
        <stp>##V3_BDPV12</stp>
        <stp>XS0559641146 @bgn Corp</stp>
        <stp>LAST_UPDATE</stp>
        <stp>[AutoPrice 28.xlsm]front!R1004C15</stp>
        <tr r="O1004" s="1"/>
      </tp>
      <tp>
        <v>4.375</v>
        <stp/>
        <stp>##V3_BDPV12</stp>
        <stp>XS0416848363 Corp</stp>
        <stp>cpn</stp>
        <stp>[AutoPrice 28.xlsm]front!R332C5</stp>
        <tr r="E332" s="1"/>
      </tp>
      <tp t="s">
        <v>07:01:51</v>
        <stp/>
        <stp>##V3_BDPV12</stp>
        <stp>XS0479542150 @bgn Corp</stp>
        <stp>LAST_UPDATE</stp>
        <stp>[AutoPrice 28.xlsm]front!R1169C15</stp>
        <tr r="O1169" s="1"/>
      </tp>
      <tp t="s">
        <v>07:01:48</v>
        <stp/>
        <stp>##V3_BDPV12</stp>
        <stp>XS1061410962 @bgn Corp</stp>
        <stp>LAST_UPDATE</stp>
        <stp>[AutoPrice 28.xlsm]front!R1216C15</stp>
        <tr r="O1216" s="1"/>
      </tp>
      <tp t="s">
        <v>07:01:17</v>
        <stp/>
        <stp>##V3_BDPV12</stp>
        <stp>XS0409153110 @bgn Corp</stp>
        <stp>LAST_UPDATE</stp>
        <stp>[AutoPrice 28.xlsm]front!R1112C15</stp>
        <tr r="O1112" s="1"/>
      </tp>
      <tp t="s">
        <v>07:01:44</v>
        <stp/>
        <stp>##V3_BDPV12</stp>
        <stp>XS0879869187 @bgn Corp</stp>
        <stp>LAST_UPDATE</stp>
        <stp>[AutoPrice 28.xlsm]front!R1197C15</stp>
        <tr r="O1197" s="1"/>
      </tp>
      <tp>
        <v>2.375</v>
        <stp/>
        <stp>##V3_BDPV12</stp>
        <stp>XS0858089740 Corp</stp>
        <stp>cpn</stp>
        <stp>[AutoPrice 28.xlsm]front!R878C5</stp>
        <tr r="E878" s="1"/>
      </tp>
      <tp>
        <v>5.5</v>
        <stp/>
        <stp>##V3_BDPV12</stp>
        <stp>XS0437307464 Corp</stp>
        <stp>cpn</stp>
        <stp>[AutoPrice 28.xlsm]front!R319C5</stp>
        <tr r="E319" s="1"/>
      </tp>
      <tp>
        <v>4.625</v>
        <stp/>
        <stp>##V3_BDPV12</stp>
        <stp>FR0011125442 Corp</stp>
        <stp>cpn</stp>
        <stp>[AutoPrice 28.xlsm]front!R229C5</stp>
        <tr r="E229" s="1"/>
      </tp>
      <tp>
        <v>3.157</v>
        <stp/>
        <stp>##V3_BDPV12</stp>
        <stp>FR0011301480 Corp</stp>
        <stp>cpn</stp>
        <stp>[AutoPrice 28.xlsm]front!R447C5</stp>
        <tr r="E447" s="1"/>
      </tp>
      <tp>
        <v>4.625</v>
        <stp/>
        <stp>##V3_BDPV12</stp>
        <stp>FR0010800540 Corp</stp>
        <stp>cpn</stp>
        <stp>[AutoPrice 28.xlsm]front!R250C5</stp>
        <tr r="E250" s="1"/>
      </tp>
      <tp>
        <v>3.25</v>
        <stp/>
        <stp>##V3_BDPV12</stp>
        <stp>FR0011560986 Corp</stp>
        <stp>cpn</stp>
        <stp>[AutoPrice 28.xlsm]front!R231C5</stp>
        <tr r="E231" s="1"/>
      </tp>
      <tp>
        <v>5.5</v>
        <stp/>
        <stp>##V3_BDPV12</stp>
        <stp>FR0010780528 Corp</stp>
        <stp>cpn</stp>
        <stp>[AutoPrice 28.xlsm]front!R329C5</stp>
        <tr r="E329" s="1"/>
      </tp>
      <tp>
        <v>5.4960000000000004</v>
        <stp/>
        <stp>##V3_BDPV12</stp>
        <stp>XS0419264063 Corp</stp>
        <stp>cpn</stp>
        <stp>[AutoPrice 28.xlsm]front!R688C5</stp>
        <tr r="E688" s="1"/>
      </tp>
      <tp>
        <v>5.875</v>
        <stp/>
        <stp>##V3_BDPV12</stp>
        <stp>XS0352065584 Corp</stp>
        <stp>cpn</stp>
        <stp>[AutoPrice 28.xlsm]front!R404C5</stp>
        <tr r="E404" s="1"/>
      </tp>
      <tp>
        <v>4.625</v>
        <stp/>
        <stp>##V3_BDPV12</stp>
        <stp>AT0000A0UJL6 Corp</stp>
        <stp>cpn</stp>
        <stp>[AutoPrice 28.xlsm]front!R541C5</stp>
        <tr r="E541" s="1"/>
      </tp>
      <tp>
        <v>4.375</v>
        <stp/>
        <stp>##V3_BDPV12</stp>
        <stp>XS0241946630 Corp</stp>
        <stp>cpn</stp>
        <stp>[AutoPrice 28.xlsm]front!R686C5</stp>
        <tr r="E686" s="1"/>
      </tp>
      <tp>
        <v>6.25</v>
        <stp/>
        <stp>##V3_BDPV12</stp>
        <stp>XS0604641034 Corp</stp>
        <stp>cpn</stp>
        <stp>[AutoPrice 28.xlsm]front!R779C5</stp>
        <tr r="E779" s="1"/>
      </tp>
      <tp>
        <v>3.625</v>
        <stp/>
        <stp>##V3_BDPV12</stp>
        <stp>XS0704178556 Corp</stp>
        <stp>cpn</stp>
        <stp>[AutoPrice 28.xlsm]front!R408C5</stp>
        <tr r="E408" s="1"/>
      </tp>
      <tp>
        <v>4</v>
        <stp/>
        <stp>##V3_BDPV12</stp>
        <stp>FR0010961540 Corp</stp>
        <stp>cpn</stp>
        <stp>[AutoPrice 28.xlsm]front!R251C5</stp>
        <tr r="E251" s="1"/>
      </tp>
      <tp t="s">
        <v>07:01:46</v>
        <stp/>
        <stp>##V3_BDPV12</stp>
        <stp>XS0521000975 @bgn Corp</stp>
        <stp>LAST_UPDATE</stp>
        <stp>[AutoPrice 28.xlsm]front!R1161C15</stp>
        <tr r="O1161" s="1"/>
      </tp>
      <tp t="s">
        <v>07:01:08</v>
        <stp/>
        <stp>##V3_BDPV12</stp>
        <stp>XS1048428012 @bgn Corp</stp>
        <stp>LAST_UPDATE</stp>
        <stp>[AutoPrice 28.xlsm]front!R1270C15</stp>
        <tr r="O1270" s="1"/>
      </tp>
      <tp t="s">
        <v>AT MATURITY</v>
        <stp/>
        <stp>##V3_BDPV12</stp>
        <stp>DE000A1HJLN2 Corp</stp>
        <stp>mty_typ</stp>
        <stp>[AutoPrice 28.xlsm]front!R769C6</stp>
        <tr r="F769" s="1"/>
      </tp>
      <tp>
        <v>3.375</v>
        <stp/>
        <stp>##V3_BDPV12</stp>
        <stp>XS0554975325 Corp</stp>
        <stp>cpn</stp>
        <stp>[AutoPrice 28.xlsm]front!R467C5</stp>
        <tr r="E467" s="1"/>
      </tp>
      <tp>
        <v>3.125</v>
        <stp/>
        <stp>##V3_BDPV12</stp>
        <stp>XS0940697187 Corp</stp>
        <stp>cpn</stp>
        <stp>[AutoPrice 28.xlsm]front!R562C5</stp>
        <tr r="E562" s="1"/>
      </tp>
      <tp>
        <v>5.375</v>
        <stp/>
        <stp>##V3_BDPV12</stp>
        <stp>XS0323955541 Corp</stp>
        <stp>cpn</stp>
        <stp>[AutoPrice 28.xlsm]front!R191C5</stp>
        <tr r="E191" s="1"/>
      </tp>
      <tp>
        <v>6.625</v>
        <stp/>
        <stp>##V3_BDPV12</stp>
        <stp>XS0166179381 Corp</stp>
        <stp>cpn</stp>
        <stp>[AutoPrice 28.xlsm]front!R615C5</stp>
        <tr r="E615" s="1"/>
      </tp>
      <tp>
        <v>4.25</v>
        <stp/>
        <stp>##V3_BDPV12</stp>
        <stp>FR0011949403 Corp</stp>
        <stp>cpn</stp>
        <stp>[AutoPrice 28.xlsm]front!R115C5</stp>
        <tr r="E115" s="1"/>
      </tp>
      <tp>
        <v>2.95</v>
        <stp/>
        <stp>##V3_BDPV12</stp>
        <stp>XS0795877454 Corp</stp>
        <stp>cpn</stp>
        <stp>[AutoPrice 28.xlsm]front!R481C5</stp>
        <tr r="E481" s="1"/>
      </tp>
      <tp>
        <v>4</v>
        <stp/>
        <stp>##V3_BDPV12</stp>
        <stp>XS0982584004 Corp</stp>
        <stp>cpn</stp>
        <stp>[AutoPrice 28.xlsm]front!R809C5</stp>
        <tr r="E809" s="1"/>
      </tp>
      <tp>
        <v>3.5</v>
        <stp/>
        <stp>##V3_BDPV12</stp>
        <stp>FR0010952770 Corp</stp>
        <stp>cpn</stp>
        <stp>[AutoPrice 28.xlsm]front!R292C5</stp>
        <tr r="E292" s="1"/>
      </tp>
      <tp t="s">
        <v>MDLZ</v>
        <stp/>
        <stp>##V3_BDPV12</stp>
        <stp>XS1003251441 Corp</stp>
        <stp>ticker</stp>
        <stp>[AutoPrice 28.xlsm]front!R529C4</stp>
        <tr r="D529" s="1"/>
      </tp>
      <tp t="s">
        <v>BPLN</v>
        <stp/>
        <stp>##V3_BDPV12</stp>
        <stp>XS0633025977 Corp</stp>
        <stp>ticker</stp>
        <stp>[AutoPrice 28.xlsm]front!R224C4</stp>
        <tr r="D224" s="1"/>
      </tp>
      <tp t="s">
        <v>VGASDE</v>
        <stp/>
        <stp>##V3_BDPV12</stp>
        <stp>XS0942081570 Corp</stp>
        <stp>ticker</stp>
        <stp>[AutoPrice 28.xlsm]front!R359C4</stp>
        <tr r="D359" s="1"/>
      </tp>
      <tp t="s">
        <v>SCANIA</v>
        <stp/>
        <stp>##V3_BDPV12</stp>
        <stp>XS1038784119 Corp</stp>
        <stp>ticker</stp>
        <stp>[AutoPrice 28.xlsm]front!R867C4</stp>
        <tr r="D867" s="1"/>
      </tp>
      <tp t="s">
        <v>TLSNSS</v>
        <stp/>
        <stp>##V3_BDPV12</stp>
        <stp>XS0218734118 Corp</stp>
        <stp>ticker</stp>
        <stp>[AutoPrice 28.xlsm]front!R727C4</stp>
        <tr r="D727" s="1"/>
      </tp>
      <tp>
        <v>108.95</v>
        <stp/>
        <stp>##V3_BDPV12</stp>
        <stp>DE000A1C9VQ4 @bgn Corp</stp>
        <stp>LAST_PRICE</stp>
        <stp>[AutoPrice 28.xlsm]front!R786C16</stp>
        <tr r="P786" s="1"/>
      </tp>
      <tp t="s">
        <v>SCMNVX</v>
        <stp/>
        <stp>##V3_BDPV12</stp>
        <stp>XS0972165848 Corp</stp>
        <stp>ticker</stp>
        <stp>[AutoPrice 28.xlsm]front!R664C4</stp>
        <tr r="D664" s="1"/>
      </tp>
      <tp t="s">
        <v>PG</v>
        <stp/>
        <stp>##V3_BDPV12</stp>
        <stp>XS0816704125 Corp</stp>
        <stp>ticker</stp>
        <stp>[AutoPrice 28.xlsm]front!R549C4</stp>
        <tr r="D549" s="1"/>
      </tp>
      <tp t="s">
        <v>LINGR</v>
        <stp/>
        <stp>##V3_BDPV12</stp>
        <stp>XS0632659933 Corp</stp>
        <stp>ticker</stp>
        <stp>[AutoPrice 28.xlsm]front!R995C4</stp>
        <tr r="D995" s="1"/>
      </tp>
      <tp t="s">
        <v>TOTAL</v>
        <stp/>
        <stp>##V3_BDPV12</stp>
        <stp>XS0428461718 Corp</stp>
        <stp>ticker</stp>
        <stp>[AutoPrice 28.xlsm]front!R341C4</stp>
        <tr r="D341" s="1"/>
      </tp>
      <tp t="s">
        <v>STLNO</v>
        <stp/>
        <stp>##V3_BDPV12</stp>
        <stp>XS0969572204 Corp</stp>
        <stp>ticker</stp>
        <stp>[AutoPrice 28.xlsm]front!R335C4</stp>
        <tr r="D335" s="1"/>
      </tp>
      <tp t="s">
        <v>BPLN</v>
        <stp/>
        <stp>##V3_BDPV12</stp>
        <stp>XS0747743937 Corp</stp>
        <stp>ticker</stp>
        <stp>[AutoPrice 28.xlsm]front!R220C4</stp>
        <tr r="D220" s="1"/>
      </tp>
      <tp t="s">
        <v>AALLN</v>
        <stp/>
        <stp>##V3_BDPV12</stp>
        <stp>XS0358158052 Corp</stp>
        <stp>ticker</stp>
        <stp>[AutoPrice 28.xlsm]front!R906C4</stp>
        <tr r="D906" s="1"/>
      </tp>
      <tp t="s">
        <v>GSK</v>
        <stp/>
        <stp>##V3_BDPV12</stp>
        <stp>XS0438140526 Corp</stp>
        <stp>ticker</stp>
        <stp>[AutoPrice 28.xlsm]front!R183C4</stp>
        <tr r="D183" s="1"/>
      </tp>
      <tp t="s">
        <v>BMW</v>
        <stp/>
        <stp>##V3_BDPV12</stp>
        <stp>XS0364671346 Corp</stp>
        <stp>ticker</stp>
        <stp>[AutoPrice 28.xlsm]front!R759C4</stp>
        <tr r="D759" s="1"/>
      </tp>
      <tp t="s">
        <v>KINOVE</v>
        <stp/>
        <stp>##V3_BDPV12</stp>
        <stp>XS0637101139 Corp</stp>
        <stp>ticker</stp>
        <stp>[AutoPrice 28.xlsm]front!R978C4</stp>
        <tr r="D978" s="1"/>
      </tp>
      <tp t="s">
        <v>AALLN</v>
        <stp/>
        <stp>##V3_BDPV12</stp>
        <stp>XS0470632646 Corp</stp>
        <stp>ticker</stp>
        <stp>[AutoPrice 28.xlsm]front!R908C4</stp>
        <tr r="D908" s="1"/>
      </tp>
      <tp t="s">
        <v>SAZGR</v>
        <stp/>
        <stp>##V3_BDPV12</stp>
        <stp>XS0938218400 Corp</stp>
        <stp>ticker</stp>
        <stp>[AutoPrice 28.xlsm]front!R212C4</stp>
        <tr r="D212" s="1"/>
      </tp>
      <tp t="s">
        <v>SESGFP</v>
        <stp/>
        <stp>##V3_BDPV12</stp>
        <stp>XS0984751254 Corp</stp>
        <stp>ticker</stp>
        <stp>[AutoPrice 28.xlsm]front!R668C4</stp>
        <tr r="D668" s="1"/>
      </tp>
      <tp t="s">
        <v>AALLN</v>
        <stp/>
        <stp>##V3_BDPV12</stp>
        <stp>XS0923361827 Corp</stp>
        <stp>ticker</stp>
        <stp>[AutoPrice 28.xlsm]front!R915C4</stp>
        <tr r="D915" s="1"/>
      </tp>
      <tp t="s">
        <v>CARLB</v>
        <stp/>
        <stp>##V3_BDPV12</stp>
        <stp>XS0548805299 Corp</stp>
        <stp>ticker</stp>
        <stp>[AutoPrice 28.xlsm]front!R434C4</stp>
        <tr r="D434" s="1"/>
      </tp>
      <tp t="s">
        <v>CLSGR</v>
        <stp/>
        <stp>##V3_BDPV12</stp>
        <stp>XS0843328526 Corp</stp>
        <stp>ticker</stp>
        <stp>[AutoPrice 28.xlsm]front!R168C4</stp>
        <tr r="D168" s="1"/>
      </tp>
      <tp t="s">
        <v>TEVA</v>
        <stp/>
        <stp>##V3_BDPV12</stp>
        <stp>XS0765295828 Corp</stp>
        <stp>ticker</stp>
        <stp>[AutoPrice 28.xlsm]front!R213C4</stp>
        <tr r="D213" s="1"/>
      </tp>
      <tp t="s">
        <v>AXASA</v>
        <stp/>
        <stp>##V3_BDPV12</stp>
        <stp>XS0122028904 Corp</stp>
        <stp>ticker</stp>
        <stp>[AutoPrice 28.xlsm]front!R105C4</stp>
        <tr r="D105" s="1"/>
      </tp>
      <tp t="s">
        <v>LINGR</v>
        <stp/>
        <stp>##V3_BDPV12</stp>
        <stp>XS0828235225 Corp</stp>
        <stp>ticker</stp>
        <stp>[AutoPrice 28.xlsm]front!R994C4</stp>
        <tr r="D994" s="1"/>
      </tp>
      <tp t="s">
        <v>TOTAL</v>
        <stp/>
        <stp>##V3_BDPV12</stp>
        <stp>XS0541787783 Corp</stp>
        <stp>ticker</stp>
        <stp>[AutoPrice 28.xlsm]front!R348C4</stp>
        <tr r="D348" s="1"/>
      </tp>
      <tp t="s">
        <v>LINGR</v>
        <stp/>
        <stp>##V3_BDPV12</stp>
        <stp>XS1069836077 Corp</stp>
        <stp>ticker</stp>
        <stp>[AutoPrice 28.xlsm]front!R997C4</stp>
        <tr r="D997" s="1"/>
      </tp>
      <tp t="s">
        <v>RENAUL</v>
        <stp/>
        <stp>##V3_BDPV12</stp>
        <stp>XS0841812851 Corp</stp>
        <stp>ticker</stp>
        <stp>[AutoPrice 28.xlsm]front!R857C4</stp>
        <tr r="D857" s="1"/>
      </tp>
      <tp t="s">
        <v>F</v>
        <stp/>
        <stp>##V3_BDPV12</stp>
        <stp>XS0969570687 Corp</stp>
        <stp>ticker</stp>
        <stp>[AutoPrice 28.xlsm]front!R801C4</stp>
        <tr r="D801" s="1"/>
      </tp>
      <tp t="s">
        <v>VW</v>
        <stp/>
        <stp>##V3_BDPV12</stp>
        <stp>XS0702452995 Corp</stp>
        <stp>ticker</stp>
        <stp>[AutoPrice 28.xlsm]front!R895C4</stp>
        <tr r="D895" s="1"/>
      </tp>
      <tp t="s">
        <v>TALANX</v>
        <stp/>
        <stp>##V3_BDPV12</stp>
        <stp>XS0212420987 Corp</stp>
        <stp>ticker</stp>
        <stp>[AutoPrice 28.xlsm]front!R145C4</stp>
        <tr r="D145" s="1"/>
      </tp>
      <tp t="s">
        <v>IMTLN</v>
        <stp/>
        <stp>##V3_BDPV12</stp>
        <stp>XS0387846925 Corp</stp>
        <stp>ticker</stp>
        <stp>[AutoPrice 28.xlsm]front!R500C4</stp>
        <tr r="D500" s="1"/>
      </tp>
      <tp t="s">
        <v>BHP</v>
        <stp/>
        <stp>##V3_BDPV12</stp>
        <stp>XS0924998809 Corp</stp>
        <stp>ticker</stp>
        <stp>[AutoPrice 28.xlsm]front!R942C4</stp>
        <tr r="D942" s="1"/>
      </tp>
      <tp t="s">
        <v>FIAT</v>
        <stp/>
        <stp>##V3_BDPV12</stp>
        <stp>XS0465889912 Corp</stp>
        <stp>ticker</stp>
        <stp>[AutoPrice 28.xlsm]front!R812C4</stp>
        <tr r="D812" s="1"/>
      </tp>
      <tp t="s">
        <v>SESGFP</v>
        <stp/>
        <stp>##V3_BDPV12</stp>
        <stp>XS0493098486 Corp</stp>
        <stp>ticker</stp>
        <stp>[AutoPrice 28.xlsm]front!R669C4</stp>
        <tr r="D669" s="1"/>
      </tp>
      <tp>
        <v>7.4258262175973755</v>
        <stp/>
        <stp>##V3_BDPV12</stp>
        <stp>DE000A0Z2A12 @bgn  Corp</stp>
        <stp>risk_mid</stp>
        <stp>[AutoPrice 28.xlsm]front!R276C36</stp>
        <tr r="AJ276" s="1"/>
      </tp>
      <tp t="s">
        <v>05/12/2022</v>
        <stp/>
        <stp>##V3_BDPV12</stp>
        <stp>DE000A1R0XG3 Corp</stp>
        <stp>maturity</stp>
        <stp>[AutoPrice 28.xlsm]front!R935C6</stp>
        <tr r="F935" s="1"/>
      </tp>
      <tp t="s">
        <v>21/01/2020</v>
        <stp/>
        <stp>##V3_BDPV12</stp>
        <stp>DE000A1R0TN7 Corp</stp>
        <stp>maturity</stp>
        <stp>[AutoPrice 28.xlsm]front!R791C6</stp>
        <tr r="F791" s="1"/>
      </tp>
      <tp>
        <v>102.21299999999999</v>
        <stp/>
        <stp>##V3_BDPV12</stp>
        <stp>XS0933505967 @CBKG Corp</stp>
        <stp>bid</stp>
        <stp>[AutoPrice 28.xlsm]front!R803C12</stp>
        <tr r="L803" s="1"/>
      </tp>
      <tp t="s">
        <v>#N/A Real Time</v>
        <stp/>
        <stp>##V3_BDPV12</stp>
        <stp>BE0002466416 @CBKG Corp</stp>
        <stp>ask</stp>
        <stp>[AutoPrice 28.xlsm]front!R260C13</stp>
        <tr r="M260" s="1"/>
      </tp>
      <tp>
        <v>100.33499999999999</v>
        <stp/>
        <stp>##V3_BDPV12</stp>
        <stp>XS0439260398 @CBKG Corp</stp>
        <stp>bid</stp>
        <stp>[AutoPrice 28.xlsm]front!R386C12</stp>
        <tr r="L386" s="1"/>
      </tp>
      <tp>
        <v>103.28</v>
        <stp/>
        <stp>##V3_BDPV12</stp>
        <stp>XS0828235225 @CBKG Corp</stp>
        <stp>bid</stp>
        <stp>[AutoPrice 28.xlsm]front!R994C12</stp>
        <tr r="L994" s="1"/>
      </tp>
      <tp>
        <v>100.098</v>
        <stp/>
        <stp>##V3_BDPV12</stp>
        <stp>XS1069552393 @CBKG Corp</stp>
        <stp>bid</stp>
        <stp>[AutoPrice 28.xlsm]front!R497C12</stp>
        <tr r="L497" s="1"/>
      </tp>
      <tp>
        <v>109.98699999999999</v>
        <stp/>
        <stp>##V3_BDPV12</stp>
        <stp>XS0653885961 @CBKG Corp</stp>
        <stp>bid</stp>
        <stp>[AutoPrice 28.xlsm]front!R770C12</stp>
        <tr r="L770" s="1"/>
      </tp>
      <tp>
        <v>131.63999999999999</v>
        <stp/>
        <stp>##V3_BDPV12</stp>
        <stp>XS0412842857 @CBKG Corp</stp>
        <stp>bid</stp>
        <stp>[AutoPrice 28.xlsm]front!R318C12</stp>
        <tr r="L318" s="1"/>
      </tp>
      <tp>
        <v>104.902</v>
        <stp/>
        <stp>##V3_BDPV12</stp>
        <stp>XS0358820222 @CBKG Corp</stp>
        <stp>bid</stp>
        <stp>[AutoPrice 28.xlsm]front!R499C12</stp>
        <tr r="L499" s="1"/>
      </tp>
      <tp t="s">
        <v>#N/A Real Time</v>
        <stp/>
        <stp>##V3_BDPV12</stp>
        <stp>XS0963566921 @CBKG Corp</stp>
        <stp>bid</stp>
        <stp>[AutoPrice 28.xlsm]front!R892C12</stp>
        <tr r="L892" s="1"/>
      </tp>
      <tp>
        <v>111.161</v>
        <stp/>
        <stp>##V3_BDPV12</stp>
        <stp>BE6000480606 @CBKG Corp</stp>
        <stp>ask</stp>
        <stp>[AutoPrice 28.xlsm]front!R215C13</stp>
        <tr r="M215" s="1"/>
      </tp>
      <tp>
        <v>100.819</v>
        <stp/>
        <stp>##V3_BDPV12</stp>
        <stp>XS0909787300 @CBKG Corp</stp>
        <stp>bid</stp>
        <stp>[AutoPrice 28.xlsm]front!R887C12</stp>
        <tr r="L887" s="1"/>
      </tp>
      <tp>
        <v>102.71</v>
        <stp/>
        <stp>##V3_BDPV12</stp>
        <stp>BE6265262327 @CBKG Corp</stp>
        <stp>ask</stp>
        <stp>[AutoPrice 28.xlsm]front!R596C13</stp>
        <tr r="M596" s="1"/>
      </tp>
      <tp>
        <v>101.76900000000001</v>
        <stp/>
        <stp>##V3_BDPV12</stp>
        <stp>DE000A1PGZ82 @CBKG Corp</stp>
        <stp>bid</stp>
        <stp>[AutoPrice 28.xlsm]front!R1013C12</stp>
        <tr r="L1013" s="1"/>
      </tp>
      <tp>
        <v>106.85299999999999</v>
        <stp/>
        <stp>##V3_BDPV12</stp>
        <stp>XS0412968876 @CBKG Corp</stp>
        <stp>bid</stp>
        <stp>[AutoPrice 28.xlsm]front!R307C12</stp>
        <tr r="L307" s="1"/>
      </tp>
      <tp>
        <v>106.13800000000001</v>
        <stp/>
        <stp>##V3_BDPV12</stp>
        <stp>XS0683639933 @CBKG Corp</stp>
        <stp>bid</stp>
        <stp>[AutoPrice 28.xlsm]front!R850C12</stp>
        <tr r="L850" s="1"/>
      </tp>
      <tp t="s">
        <v>ZURNVX</v>
        <stp/>
        <stp>##V3_BDPV12</stp>
        <stp>XS0423888667 Corp</stp>
        <stp>ticker</stp>
        <stp>[AutoPrice 28.xlsm]front!R80C4</stp>
        <tr r="D80" s="1"/>
      </tp>
      <tp t="s">
        <v>#N/A Real Time</v>
        <stp/>
        <stp>##V3_BDPV12</stp>
        <stp>XS0972165848 @CBKG Corp</stp>
        <stp>bid</stp>
        <stp>[AutoPrice 28.xlsm]front!R664C12</stp>
        <tr r="L664" s="1"/>
      </tp>
      <tp t="s">
        <v>GE</v>
        <stp/>
        <stp>##V3_BDPV12</stp>
        <stp>XS0491211644 Corp</stp>
        <stp>ticker</stp>
        <stp>[AutoPrice 28.xlsm]front!R42C4</stp>
        <tr r="D42" s="1"/>
      </tp>
      <tp>
        <v>111.024</v>
        <stp/>
        <stp>##V3_BDPV12</stp>
        <stp>XS0759200321 @CBKG Corp</stp>
        <stp>bid</stp>
        <stp>[AutoPrice 28.xlsm]front!R178C12</stp>
        <tr r="L178" s="1"/>
      </tp>
      <tp>
        <v>114.462</v>
        <stp/>
        <stp>##V3_BDPV12</stp>
        <stp>XS0529414319 @CBKG Corp</stp>
        <stp>bid</stp>
        <stp>[AutoPrice 28.xlsm]front!R429C12</stp>
        <tr r="L429" s="1"/>
      </tp>
      <tp t="s">
        <v>#N/A Real Time</v>
        <stp/>
        <stp>##V3_BDPV12</stp>
        <stp>XS0438380247 @CBKG Corp</stp>
        <stp>bid</stp>
        <stp>[AutoPrice 28.xlsm]front!R666C12</stp>
        <tr r="L666" s="1"/>
      </tp>
      <tp>
        <v>104.319</v>
        <stp/>
        <stp>##V3_BDPV12</stp>
        <stp>XS0968316256 @CBKG Corp</stp>
        <stp>bid</stp>
        <stp>[AutoPrice 28.xlsm]front!R775C12</stp>
        <tr r="L775" s="1"/>
      </tp>
      <tp>
        <v>104.35599999999999</v>
        <stp/>
        <stp>##V3_BDPV12</stp>
        <stp>XS0583801997 @CBKG Corp</stp>
        <stp>bid</stp>
        <stp>[AutoPrice 28.xlsm]front!R761C12</stp>
        <tr r="L761" s="1"/>
      </tp>
      <tp>
        <v>114.41500000000001</v>
        <stp/>
        <stp>##V3_BDPV12</stp>
        <stp>XS0499243300 @CBKG Corp</stp>
        <stp>bid</stp>
        <stp>[AutoPrice 28.xlsm]front!R428C12</stp>
        <tr r="L428" s="1"/>
      </tp>
      <tp>
        <v>104.91500000000001</v>
        <stp/>
        <stp>##V3_BDPV12</stp>
        <stp>XS0542428833 @CBKG Corp</stp>
        <stp>bid</stp>
        <stp>[AutoPrice 28.xlsm]front!R157C12</stp>
        <tr r="L157" s="1"/>
      </tp>
      <tp>
        <v>102.976</v>
        <stp/>
        <stp>##V3_BDPV12</stp>
        <stp>XS1052677892 @CBKG Corp</stp>
        <stp>bid</stp>
        <stp>[AutoPrice 28.xlsm]front!R917C12</stp>
        <tr r="L917" s="1"/>
      </tp>
      <tp>
        <v>100.458</v>
        <stp/>
        <stp>##V3_BDPV12</stp>
        <stp>XS1069539374 @CBKG Corp</stp>
        <stp>bid</stp>
        <stp>[AutoPrice 28.xlsm]front!R476C12</stp>
        <tr r="L476" s="1"/>
      </tp>
      <tp>
        <v>103.352</v>
        <stp/>
        <stp>##V3_BDPV12</stp>
        <stp>XS0909359332 @CBKG Corp</stp>
        <stp>bid</stp>
        <stp>[AutoPrice 28.xlsm]front!R410C12</stp>
        <tr r="L410" s="1"/>
      </tp>
      <tp>
        <v>109.105</v>
        <stp/>
        <stp>##V3_BDPV12</stp>
        <stp>XS0409318309 @CBKG Corp</stp>
        <stp>bid</stp>
        <stp>[AutoPrice 28.xlsm]front!R718C12</stp>
        <tr r="L718" s="1"/>
      </tp>
      <tp>
        <v>111.51</v>
        <stp/>
        <stp>##V3_BDPV12</stp>
        <stp>XS0758640279 @CBKG Corp</stp>
        <stp>bid</stp>
        <stp>[AutoPrice 28.xlsm]front!R516C12</stp>
        <tr r="L516" s="1"/>
      </tp>
      <tp>
        <v>104.093</v>
        <stp/>
        <stp>##V3_BDPV12</stp>
        <stp>XS0969574325 @CBKG Corp</stp>
        <stp>bid</stp>
        <stp>[AutoPrice 28.xlsm]front!R333C12</stp>
        <tr r="L333" s="1"/>
      </tp>
      <tp>
        <v>101.343</v>
        <stp/>
        <stp>##V3_BDPV12</stp>
        <stp>XS1069430368 @CBKG Corp</stp>
        <stp>bid</stp>
        <stp>[AutoPrice 28.xlsm]front!R697C12</stp>
        <tr r="L697" s="1"/>
      </tp>
      <tp>
        <v>116.14100000000001</v>
        <stp/>
        <stp>##V3_BDPV12</stp>
        <stp>XS0633025977 @CBKG Corp</stp>
        <stp>bid</stp>
        <stp>[AutoPrice 28.xlsm]front!R224C12</stp>
        <tr r="L224" s="1"/>
      </tp>
      <tp>
        <v>107.82299999999999</v>
        <stp/>
        <stp>##V3_BDPV12</stp>
        <stp>XS0548805299 @CBKG Corp</stp>
        <stp>bid</stp>
        <stp>[AutoPrice 28.xlsm]front!R434C12</stp>
        <tr r="L434" s="1"/>
      </tp>
      <tp>
        <v>123.489</v>
        <stp/>
        <stp>##V3_BDPV12</stp>
        <stp>XS0442190855 @CBKG Corp</stp>
        <stp>bid</stp>
        <stp>[AutoPrice 28.xlsm]front!R152C12</stp>
        <tr r="L152" s="1"/>
      </tp>
      <tp>
        <v>116.598</v>
        <stp/>
        <stp>##V3_BDPV12</stp>
        <stp>XS0842214818 @CBKG Corp</stp>
        <stp>bid</stp>
        <stp>[AutoPrice 28.xlsm]front!R695C12</stp>
        <tr r="L695" s="1"/>
      </tp>
      <tp>
        <v>103.047</v>
        <stp/>
        <stp>##V3_BDPV12</stp>
        <stp>DE000A1HJ483 @CBKG Corp</stp>
        <stp>bid</stp>
        <stp>[AutoPrice 28.xlsm]front!R1137C12</stp>
        <tr r="L1137" s="1"/>
      </tp>
      <tp>
        <v>103.129</v>
        <stp/>
        <stp>##V3_BDPV12</stp>
        <stp>XS0906792014 @CBKG Corp</stp>
        <stp>ask</stp>
        <stp>[AutoPrice 28.xlsm]front!R1098C13</stp>
        <tr r="M1098" s="1"/>
      </tp>
      <tp>
        <v>112.675</v>
        <stp/>
        <stp>##V3_BDPV12</stp>
        <stp>XS0798555537 @CBKG Corp</stp>
        <stp>ask</stp>
        <stp>[AutoPrice 28.xlsm]front!R1158C13</stp>
        <tr r="M1158" s="1"/>
      </tp>
      <tp>
        <v>107.01900000000001</v>
        <stp/>
        <stp>##V3_BDPV12</stp>
        <stp>XS0254808214 @CBKG Corp</stp>
        <stp>bid</stp>
        <stp>[AutoPrice 28.xlsm]front!R1016C12</stp>
        <tr r="L1016" s="1"/>
      </tp>
      <tp>
        <v>123.91800000000001</v>
        <stp/>
        <stp>##V3_BDPV12</stp>
        <stp>XS0829190585 @CBKG Corp</stp>
        <stp>bid</stp>
        <stp>[AutoPrice 28.xlsm]front!R1219C12</stp>
        <tr r="L1219" s="1"/>
      </tp>
      <tp>
        <v>112.313</v>
        <stp/>
        <stp>##V3_BDPV12</stp>
        <stp>ES0211845211 @CBKG Corp</stp>
        <stp>bid</stp>
        <stp>[AutoPrice 28.xlsm]front!R1033C12</stp>
        <tr r="L1033" s="1"/>
      </tp>
      <tp>
        <v>122.694</v>
        <stp/>
        <stp>##V3_BDPV12</stp>
        <stp>XS0177089298 @CBKG Corp</stp>
        <stp>bid</stp>
        <stp>[AutoPrice 28.xlsm]front!R1153C12</stp>
        <tr r="L1153" s="1"/>
      </tp>
      <tp>
        <v>107.72799999999999</v>
        <stp/>
        <stp>##V3_BDPV12</stp>
        <stp>XS1050461034 @CBKG Corp</stp>
        <stp>ask</stp>
        <stp>[AutoPrice 28.xlsm]front!R1261C13</stp>
        <tr r="M1261" s="1"/>
      </tp>
      <tp>
        <v>110.289</v>
        <stp/>
        <stp>##V3_BDPV12</stp>
        <stp>FR0011531730 @CBKG Corp</stp>
        <stp>ask</stp>
        <stp>[AutoPrice 28.xlsm]front!R1242C13</stp>
        <tr r="M1242" s="1"/>
      </tp>
      <tp>
        <v>117.843</v>
        <stp/>
        <stp>##V3_BDPV12</stp>
        <stp>XS0362224841 @CBKG Corp</stp>
        <stp>ask</stp>
        <stp>[AutoPrice 28.xlsm]front!R1193C13</stp>
        <tr r="M1193" s="1"/>
      </tp>
      <tp>
        <v>108.78</v>
        <stp/>
        <stp>##V3_BDPV12</stp>
        <stp>XS1019326641 @CBKG Corp</stp>
        <stp>ask</stp>
        <stp>[AutoPrice 28.xlsm]front!R1220C13</stp>
        <tr r="M1220" s="1"/>
      </tp>
      <tp>
        <v>107.191</v>
        <stp/>
        <stp>##V3_BDPV12</stp>
        <stp>FR0011531631 @CBKG Corp</stp>
        <stp>ask</stp>
        <stp>[AutoPrice 28.xlsm]front!R1048C13</stp>
        <tr r="M1048" s="1"/>
      </tp>
      <tp>
        <v>117.264</v>
        <stp/>
        <stp>##V3_BDPV12</stp>
        <stp>XS0602534637 @CBKG Corp</stp>
        <stp>ask</stp>
        <stp>[AutoPrice 28.xlsm]front!R1034C13</stp>
        <tr r="M1034" s="1"/>
      </tp>
      <tp>
        <v>102.506</v>
        <stp/>
        <stp>##V3_BDPV12</stp>
        <stp>XS1050846507 @CBKG Corp</stp>
        <stp>bid</stp>
        <stp>[AutoPrice 28.xlsm]front!R1040C12</stp>
        <tr r="L1040" s="1"/>
      </tp>
      <tp t="s">
        <v>#N/A Real Time</v>
        <stp/>
        <stp>##V3_BDPV12</stp>
        <stp>XS0863127279 @CBKG Corp</stp>
        <stp>ask</stp>
        <stp>[AutoPrice 28.xlsm]front!R1008C13</stp>
        <tr r="M1008" s="1"/>
      </tp>
      <tp>
        <v>100</v>
        <stp/>
        <stp>##V3_BDPV12</stp>
        <stp>XS0763122578 @CBKG Corp</stp>
        <stp>ask</stp>
        <stp>[AutoPrice 28.xlsm]front!R1031C13</stp>
        <tr r="M1031" s="1"/>
      </tp>
      <tp>
        <v>114.43899999999999</v>
        <stp/>
        <stp>##V3_BDPV12</stp>
        <stp>XS0859920406 @CBKG Corp</stp>
        <stp>bid</stp>
        <stp>[AutoPrice 28.xlsm]front!R1139C12</stp>
        <tr r="L1139" s="1"/>
      </tp>
      <tp>
        <v>104.86</v>
        <stp/>
        <stp>##V3_BDPV12</stp>
        <stp>XS1050460739 @CBKG Corp</stp>
        <stp>ask</stp>
        <stp>[AutoPrice 28.xlsm]front!R1262C13</stp>
        <tr r="M1262" s="1"/>
      </tp>
      <tp>
        <v>114.65</v>
        <stp/>
        <stp>##V3_BDPV12</stp>
        <stp>XS0951567030 @CBKG Corp</stp>
        <stp>ask</stp>
        <stp>[AutoPrice 28.xlsm]front!R1140C13</stp>
        <tr r="M1140" s="1"/>
      </tp>
      <tp>
        <v>109.50700000000001</v>
        <stp/>
        <stp>##V3_BDPV12</stp>
        <stp>XS0647288140 @CBKG Corp</stp>
        <stp>ask</stp>
        <stp>[AutoPrice 28.xlsm]front!R1146C13</stp>
        <tr r="M1146" s="1"/>
      </tp>
      <tp>
        <v>105.762</v>
        <stp/>
        <stp>##V3_BDPV12</stp>
        <stp>XS0787483626 @CBKG Corp</stp>
        <stp>ask</stp>
        <stp>[AutoPrice 28.xlsm]front!R1105C13</stp>
        <tr r="M1105" s="1"/>
      </tp>
      <tp t="s">
        <v>#N/A Real Time</v>
        <stp/>
        <stp>##V3_BDPV12</stp>
        <stp>XS0856023493 @CBKG Corp</stp>
        <stp>bid</stp>
        <stp>[AutoPrice 28.xlsm]front!R1167C12</stp>
        <tr r="L1167" s="1"/>
      </tp>
      <tp>
        <v>127.858</v>
        <stp/>
        <stp>##V3_BDPV12</stp>
        <stp>FR0010491720 @CBKG Corp</stp>
        <stp>ask</stp>
        <stp>[AutoPrice 28.xlsm]front!R1076C13</stp>
        <tr r="M1076" s="1"/>
      </tp>
      <tp>
        <v>110.77</v>
        <stp/>
        <stp>##V3_BDPV12</stp>
        <stp>XS0614190477 @CBKG Corp</stp>
        <stp>ask</stp>
        <stp>[AutoPrice 28.xlsm]front!R1191C13</stp>
        <tr r="M1191" s="1"/>
      </tp>
      <tp>
        <v>114.122</v>
        <stp/>
        <stp>##V3_BDPV12</stp>
        <stp>XS0875343757 @CBKG Corp</stp>
        <stp>ask</stp>
        <stp>[AutoPrice 28.xlsm]front!R1182C13</stp>
        <tr r="M1182" s="1"/>
      </tp>
      <tp>
        <v>104.73099999999999</v>
        <stp/>
        <stp>##V3_BDPV12</stp>
        <stp>XS0972719412 @CBKG Corp</stp>
        <stp>ask</stp>
        <stp>[AutoPrice 28.xlsm]front!R1066C13</stp>
        <tr r="M1066" s="1"/>
      </tp>
      <tp>
        <v>106.38800000000001</v>
        <stp/>
        <stp>##V3_BDPV12</stp>
        <stp>XS0996354956 @CBKG Corp</stp>
        <stp>ask</stp>
        <stp>[AutoPrice 28.xlsm]front!R1162C13</stp>
        <tr r="M1162" s="1"/>
      </tp>
      <tp>
        <v>102.931</v>
        <stp/>
        <stp>##V3_BDPV12</stp>
        <stp>DE000A1X3GC3 @CBKG Corp</stp>
        <stp>ask</stp>
        <stp>[AutoPrice 28.xlsm]front!R789C13</stp>
        <tr r="M789" s="1"/>
      </tp>
      <tp>
        <v>101.398</v>
        <stp/>
        <stp>##V3_BDPV12</stp>
        <stp>DE000A0T1GC4 @CBKG Corp</stp>
        <stp>ask</stp>
        <stp>[AutoPrice 28.xlsm]front!R609C13</stp>
        <tr r="M609" s="1"/>
      </tp>
    </main>
    <main first="connect.rtdsub">
      <tp t="s">
        <v>17230598=EXT</v>
        <stp/>
        <stp>DDS_BONDS|17230598=EXT</stp>
        <stp>3</stp>
        <stp>RMDS</stp>
        <stp/>
        <stp/>
        <tr r="AI1246" s="1"/>
      </tp>
      <tp t="s">
        <v>17281892=EXT</v>
        <stp/>
        <stp>DDS_BONDS|17281892=EXT</stp>
        <stp>3</stp>
        <stp>RMDS</stp>
        <stp/>
        <stp/>
        <tr r="AI1099" s="1"/>
      </tp>
      <tp t="s">
        <v>18384082=EXT</v>
        <stp/>
        <stp>DDS_BONDS|18384082=EXT</stp>
        <stp>3</stp>
        <stp>RMDS</stp>
        <stp/>
        <stp/>
        <tr r="AI1062" s="1"/>
      </tp>
      <tp t="s">
        <v>15812138=EXT</v>
        <stp/>
        <stp>DDS_BONDS|15812138=EXT</stp>
        <stp>3</stp>
        <stp>RMDS</stp>
        <stp/>
        <stp/>
        <tr r="AI1035" s="1"/>
      </tp>
      <tp t="s">
        <v>10378388=EXT</v>
        <stp/>
        <stp>DDS_BONDS|10378388=EXT</stp>
        <stp>3</stp>
        <stp>RMDS</stp>
        <stp/>
        <stp/>
        <tr r="AI650" s="1"/>
      </tp>
    </main>
    <main first="bloomberg.rtd">
      <tp t="s">
        <v>FIXED</v>
        <stp/>
        <stp>##V3_BDPV12</stp>
        <stp>DE000A1R07P5 Corp</stp>
        <stp>cpn typ</stp>
        <stp>[AutoPrice 28.xlsm]front!R996C5</stp>
        <tr r="E996" s="1"/>
      </tp>
    </main>
    <main first="connect.rtdsub">
      <tp t="s">
        <v>16887936=EXT</v>
        <stp/>
        <stp>DDS_BONDS|16887936=EXT</stp>
        <stp>3</stp>
        <stp>RMDS</stp>
        <stp/>
        <stp/>
        <tr r="AI800" s="1"/>
      </tp>
      <tp t="s">
        <v>12944029=EXT</v>
        <stp/>
        <stp>DDS_BONDS|12944029=EXT</stp>
        <stp>3</stp>
        <stp>RMDS</stp>
        <stp/>
        <stp/>
        <tr r="AI452" s="1"/>
      </tp>
      <tp t="s">
        <v>17954328=EXT</v>
        <stp/>
        <stp>DDS_BONDS|17954328=EXT</stp>
        <stp>3</stp>
        <stp>RMDS</stp>
        <stp/>
        <stp/>
        <tr r="AI129" s="1"/>
      </tp>
      <tp t="s">
        <v>14885634=EXT</v>
        <stp/>
        <stp>DDS_BONDS|14885634=EXT</stp>
        <stp>3</stp>
        <stp>RMDS</stp>
        <stp/>
        <stp/>
        <tr r="AI447" s="1"/>
      </tp>
    </main>
    <main first="connect.rtdsub">
      <tp t="s">
        <v>15336280=EXT</v>
        <stp/>
        <stp>DDS_BONDS|15336280=EXT</stp>
        <stp>3</stp>
        <stp>RMDS</stp>
        <stp/>
        <stp/>
        <tr r="AI690" s="1"/>
      </tp>
      <tp t="s">
        <v>10842136=EXT</v>
        <stp/>
        <stp>DDS_BONDS|10842136=EXT</stp>
        <stp>3</stp>
        <stp>RMDS</stp>
        <stp/>
        <stp/>
        <tr r="AI1146" s="1"/>
      </tp>
      <tp t="s">
        <v>21239291=EXT</v>
        <stp/>
        <stp>DDS_BONDS|21239291=EXT</stp>
        <stp>3</stp>
        <stp>RMDS</stp>
        <stp/>
        <stp/>
        <tr r="AI477" s="1"/>
      </tp>
      <tp t="s">
        <v>11818033=EXT</v>
        <stp/>
        <stp>DDS_BONDS|11818033=EXT</stp>
        <stp>3</stp>
        <stp>RMDS</stp>
        <stp/>
        <stp/>
        <tr r="AI413" s="1"/>
      </tp>
      <tp t="s">
        <v>20201790=EXT</v>
        <stp/>
        <stp>DDS_BONDS|20201790=EXT</stp>
        <stp>3</stp>
        <stp>RMDS</stp>
        <stp/>
        <stp/>
        <tr r="AI720" s="1"/>
      </tp>
      <tp t="s">
        <v>16360686=EXT</v>
        <stp/>
        <stp>DDS_BONDS|16360686=EXT</stp>
        <stp>3</stp>
        <stp>RMDS</stp>
        <stp/>
        <stp/>
        <tr r="AI712" s="1"/>
      </tp>
      <tp t="s">
        <v>21244894=EXT</v>
        <stp/>
        <stp>DDS_BONDS|21244894=EXT</stp>
        <stp>3</stp>
        <stp>RMDS</stp>
        <stp/>
        <stp/>
        <tr r="AI108" s="1"/>
      </tp>
      <tp t="s">
        <v>11889838=EXT</v>
        <stp/>
        <stp>DDS_BONDS|11889838=EXT</stp>
        <stp>3</stp>
        <stp>RMDS</stp>
        <stp/>
        <stp/>
        <tr r="AI969" s="1"/>
      </tp>
      <tp t="s">
        <v>19228692=EXT</v>
        <stp/>
        <stp>DDS_BONDS|19228692=EXT</stp>
        <stp>3</stp>
        <stp>RMDS</stp>
        <stp/>
        <stp/>
        <tr r="AI127" s="1"/>
      </tp>
      <tp t="s">
        <v>21221495=EXT</v>
        <stp/>
        <stp>DDS_BONDS|21221495=EXT</stp>
        <stp>3</stp>
        <stp>RMDS</stp>
        <stp/>
        <stp/>
        <tr r="AI442" s="1"/>
      </tp>
      <tp t="s">
        <v>10842132=EXT</v>
        <stp/>
        <stp>DDS_BONDS|10842132=EXT</stp>
        <stp>3</stp>
        <stp>RMDS</stp>
        <stp/>
        <stp/>
        <tr r="AI810" s="1"/>
      </tp>
      <tp t="s">
        <v>16912127=EXT</v>
        <stp/>
        <stp>DDS_BONDS|16912127=EXT</stp>
        <stp>3</stp>
        <stp>RMDS</stp>
        <stp/>
        <stp/>
        <tr r="AI489" s="1"/>
      </tp>
      <tp t="s">
        <v>15811837=EXT</v>
        <stp/>
        <stp>DDS_BONDS|15811837=EXT</stp>
        <stp>3</stp>
        <stp>RMDS</stp>
        <stp/>
        <stp/>
        <tr r="AI640" s="1"/>
      </tp>
      <tp t="s">
        <v>12974221=EXT</v>
        <stp/>
        <stp>DDS_BONDS|12974221=EXT</stp>
        <stp>3</stp>
        <stp>RMDS</stp>
        <stp/>
        <stp/>
        <tr r="AI1094" s="1"/>
      </tp>
      <tp t="s">
        <v>13947321=EXT</v>
        <stp/>
        <stp>DDS_BONDS|13947321=EXT</stp>
        <stp>3</stp>
        <stp>RMDS</stp>
        <stp/>
        <stp/>
        <tr r="AI487" s="1"/>
      </tp>
      <tp t="s">
        <v>10842130=EXT</v>
        <stp/>
        <stp>DDS_BONDS|10842130=EXT</stp>
        <stp>3</stp>
        <stp>RMDS</stp>
        <stp/>
        <stp/>
        <tr r="AI818" s="1"/>
      </tp>
      <tp t="s">
        <v>21232097=EXT</v>
        <stp/>
        <stp>DDS_BONDS|21232097=EXT</stp>
        <stp>3</stp>
        <stp>RMDS</stp>
        <stp/>
        <stp/>
        <tr r="AI752" s="1"/>
      </tp>
      <tp t="s">
        <v>21254391=EXT</v>
        <stp/>
        <stp>DDS_BONDS|21254391=EXT</stp>
        <stp>3</stp>
        <stp>RMDS</stp>
        <stp/>
        <stp/>
        <tr r="AI1101" s="1"/>
      </tp>
      <tp t="s">
        <v>17969722=EXT</v>
        <stp/>
        <stp>DDS_BONDS|17969722=EXT</stp>
        <stp>3</stp>
        <stp>RMDS</stp>
        <stp/>
        <stp/>
        <tr r="AI199" s="1"/>
      </tp>
    </main>
    <main first="bloomberg.rtd">
      <tp t="s">
        <v>DAIGR</v>
        <stp/>
        <stp>##V3_BDPV12</stp>
        <stp>DE000A1PGQY7 Corp</stp>
        <stp>ticker</stp>
        <stp>[AutoPrice 28.xlsm]front!R788C4</stp>
        <tr r="D788" s="1"/>
      </tp>
      <tp>
        <v>8.3436162157823901E-2</v>
        <stp/>
        <stp>##V3_BDPV12</stp>
        <stp>XS0196630270 @bgn  Corp</stp>
        <stp>risk_mid</stp>
        <stp>[AutoPrice 28.xlsm]front!R979C36</stp>
        <tr r="AJ979" s="1"/>
      </tp>
      <tp>
        <v>5.9201989145066136</v>
        <stp/>
        <stp>##V3_BDPV12</stp>
        <stp>XS0954684972 @bgn  Corp</stp>
        <stp>risk_mid</stp>
        <stp>[AutoPrice 28.xlsm]front!R874C36</stp>
        <tr r="AJ874" s="1"/>
      </tp>
      <tp>
        <v>4.6412826025274967</v>
        <stp/>
        <stp>##V3_BDPV12</stp>
        <stp>FR0010893396 @bgn  Corp</stp>
        <stp>risk_mid</stp>
        <stp>[AutoPrice 28.xlsm]front!R446C36</stp>
        <tr r="AJ446" s="1"/>
      </tp>
      <tp>
        <v>59.654315756916802</v>
        <stp/>
        <stp>##V3_BDPV12</stp>
        <stp>XS0996354956 @bgn  Corp</stp>
        <stp>asset_swap_spd_mid</stp>
        <stp>[AutoPrice 28.xlsm]front!R1162C40</stp>
        <tr r="AN1162" s="1"/>
      </tp>
      <tp>
        <v>1.7826360837311483</v>
        <stp/>
        <stp>##V3_BDPV12</stp>
        <stp>XS0412443052 @bgn  Corp</stp>
        <stp>risk_mid</stp>
        <stp>[AutoPrice 28.xlsm]front!R884C36</stp>
        <tr r="AJ884" s="1"/>
      </tp>
      <tp>
        <v>6.9774588996551756E-2</v>
        <stp/>
        <stp>##V3_BDPV12</stp>
        <stp>XS0433216339 @bgn  Corp</stp>
        <stp>risk_mid</stp>
        <stp>[AutoPrice 28.xlsm]front!R601C36</stp>
        <tr r="AJ601" s="1"/>
      </tp>
      <tp>
        <v>4.831674909610939</v>
        <stp/>
        <stp>##V3_BDPV12</stp>
        <stp>XS0758419658 @bgn  Corp</stp>
        <stp>risk_mid</stp>
        <stp>[AutoPrice 28.xlsm]front!R491C36</stp>
        <tr r="AJ491" s="1"/>
      </tp>
      <tp>
        <v>7.7788635601386602</v>
        <stp/>
        <stp>##V3_BDPV12</stp>
        <stp>FR0011289230 @bgn  Corp</stp>
        <stp>risk_mid</stp>
        <stp>[AutoPrice 28.xlsm]front!R291C36</stp>
        <tr r="AJ291" s="1"/>
      </tp>
      <tp>
        <v>1.9923822707937688</v>
        <stp/>
        <stp>##V3_BDPV12</stp>
        <stp>FR0011052117 @bgn  Corp</stp>
        <stp>risk_mid</stp>
        <stp>[AutoPrice 28.xlsm]front!R855C36</stp>
        <tr r="AJ855" s="1"/>
      </tp>
      <tp>
        <v>79.655131571636943</v>
        <stp/>
        <stp>##V3_BDPV12</stp>
        <stp>XS1019326641 @bgn  Corp</stp>
        <stp>asset_swap_spd_mid</stp>
        <stp>[AutoPrice 28.xlsm]front!R1220C40</stp>
        <tr r="AN1220" s="1"/>
      </tp>
      <tp>
        <v>5.3062348691476302</v>
        <stp/>
        <stp>##V3_BDPV12</stp>
        <stp>XS0868458653 @bgn  Corp</stp>
        <stp>risk_mid</stp>
        <stp>[AutoPrice 28.xlsm]front!R712C36</stp>
        <tr r="AJ712" s="1"/>
      </tp>
      <tp>
        <v>9.1674775879127424</v>
        <stp/>
        <stp>##V3_BDPV12</stp>
        <stp>XS0787527349 @bgn  Corp</stp>
        <stp>risk_mid</stp>
        <stp>[AutoPrice 28.xlsm]front!R558C36</stp>
        <tr r="AJ558" s="1"/>
      </tp>
      <tp>
        <v>5.1437057496222849</v>
        <stp/>
        <stp>##V3_BDPV12</stp>
        <stp>XS0823954580 @bgn  Corp</stp>
        <stp>risk_mid</stp>
        <stp>[AutoPrice 28.xlsm]front!R431C36</stp>
        <tr r="AJ431" s="1"/>
      </tp>
      <tp>
        <v>7.4832208634433073</v>
        <stp/>
        <stp>##V3_BDPV12</stp>
        <stp>XS0752092311 @bgn  Corp</stp>
        <stp>risk_mid</stp>
        <stp>[AutoPrice 28.xlsm]front!R636C36</stp>
        <tr r="AJ636" s="1"/>
      </tp>
      <tp>
        <v>3.9521639413166554</v>
        <stp/>
        <stp>##V3_BDPV12</stp>
        <stp>XS0501648371 @bgn  Corp</stp>
        <stp>risk_mid</stp>
        <stp>[AutoPrice 28.xlsm]front!R984C36</stp>
        <tr r="AJ984" s="1"/>
      </tp>
      <tp>
        <v>2.0223627196230609</v>
        <stp/>
        <stp>##V3_BDPV12</stp>
        <stp>XS0633111207 @bgn  Corp</stp>
        <stp>risk_mid</stp>
        <stp>[AutoPrice 28.xlsm]front!R885C36</stp>
        <tr r="AJ885" s="1"/>
      </tp>
      <tp>
        <v>3.4276135071756642</v>
        <stp/>
        <stp>##V3_BDPV12</stp>
        <stp>XS0548805299 @bgn  Corp</stp>
        <stp>risk_mid</stp>
        <stp>[AutoPrice 28.xlsm]front!R434C36</stp>
        <tr r="AJ434" s="1"/>
      </tp>
      <tp>
        <v>237.24245742637328</v>
        <stp/>
        <stp>##V3_BDPV12</stp>
        <stp>XS0629626663 @bgn  Corp</stp>
        <stp>asset_swap_spd_mid</stp>
        <stp>[AutoPrice 28.xlsm]front!R1249C40</stp>
        <tr r="AN1249" s="1"/>
      </tp>
      <tp>
        <v>61.153601041347997</v>
        <stp/>
        <stp>##V3_BDPV12</stp>
        <stp>XS0829183614 @bgn  Corp</stp>
        <stp>asset_swap_spd_mid</stp>
        <stp>[AutoPrice 28.xlsm]front!R1214C40</stp>
        <tr r="AN1214" s="1"/>
      </tp>
      <tp>
        <v>9.5013516025392217</v>
        <stp/>
        <stp>##V3_BDPV12</stp>
        <stp>XS0459131636 @bgn  Corp</stp>
        <stp>asset_swap_spd_mid</stp>
        <stp>[AutoPrice 28.xlsm]front!R1092C40</stp>
        <tr r="AN1092" s="1"/>
      </tp>
      <tp>
        <v>243.10743391818585</v>
        <stp/>
        <stp>##V3_BDPV12</stp>
        <stp>XS0808632763 @bgn  Corp</stp>
        <stp>asset_swap_spd_mid</stp>
        <stp>[AutoPrice 28.xlsm]front!R1244C40</stp>
        <tr r="AN1244" s="1"/>
      </tp>
      <tp>
        <v>2.7968533783038652</v>
        <stp/>
        <stp>##V3_BDPV12</stp>
        <stp>XS0295383524 @bgn  Corp</stp>
        <stp>risk_mid</stp>
        <stp>[AutoPrice 28.xlsm]front!R138C36</stp>
        <tr r="AJ138" s="1"/>
      </tp>
      <tp>
        <v>4.9412976305177381</v>
        <stp/>
        <stp>##V3_BDPV12</stp>
        <stp>XS0758640279 @bgn  Corp</stp>
        <stp>risk_mid</stp>
        <stp>[AutoPrice 28.xlsm]front!R516C36</stp>
        <tr r="AJ516" s="1"/>
      </tp>
      <tp>
        <v>5.4745920233877143</v>
        <stp/>
        <stp>##V3_BDPV12</stp>
        <stp>BE6243180666 @bgn  Corp</stp>
        <stp>risk_mid</stp>
        <stp>[AutoPrice 28.xlsm]front!R375C36</stp>
        <tr r="AJ375" s="1"/>
      </tp>
      <tp>
        <v>2.3950142315747769</v>
        <stp/>
        <stp>##V3_BDPV12</stp>
        <stp>FR0010957282 @bgn  Corp</stp>
        <stp>risk_mid</stp>
        <stp>[AutoPrice 28.xlsm]front!R836C36</stp>
        <tr r="AJ836" s="1"/>
      </tp>
      <tp>
        <v>4.7055156845431156</v>
        <stp/>
        <stp>##V3_BDPV12</stp>
        <stp>XS0719962986 @bgn  Corp</stp>
        <stp>risk_mid</stp>
        <stp>[AutoPrice 28.xlsm]front!R927C36</stp>
        <tr r="AJ927" s="1"/>
      </tp>
      <tp>
        <v>9.3220725350192879</v>
        <stp/>
        <stp>##V3_BDPV12</stp>
        <stp>XS0753143709 @bgn  Corp</stp>
        <stp>risk_mid</stp>
        <stp>[AutoPrice 28.xlsm]front!R470C36</stp>
        <tr r="AJ470" s="1"/>
      </tp>
      <tp>
        <v>1.7514969162661487</v>
        <stp/>
        <stp>##V3_BDPV12</stp>
        <stp>XS0755521142 @bgn  Corp</stp>
        <stp>risk_mid</stp>
        <stp>[AutoPrice 28.xlsm]front!R966C36</stp>
        <tr r="AJ966" s="1"/>
      </tp>
      <tp>
        <v>4.6355135542420101</v>
        <stp/>
        <stp>##V3_BDPV12</stp>
        <stp>FR0011567940 @bgn  Corp</stp>
        <stp>risk_mid</stp>
        <stp>[AutoPrice 28.xlsm]front!R839C36</stp>
        <tr r="AJ839" s="1"/>
      </tp>
      <tp>
        <v>0.33088044177560505</v>
        <stp/>
        <stp>##V3_BDPV12</stp>
        <stp>FR0010526848 @bgn  Corp</stp>
        <stp>risk_mid</stp>
        <stp>[AutoPrice 28.xlsm]front!R421C36</stp>
        <tr r="AJ421" s="1"/>
      </tp>
      <tp>
        <v>57.778982063163959</v>
        <stp/>
        <stp>##V3_BDPV12</stp>
        <stp>XS0619706657 @bgn  Corp</stp>
        <stp>asset_swap_spd_mid</stp>
        <stp>[AutoPrice 28.xlsm]front!R1202C40</stp>
        <tr r="AN1202" s="1"/>
      </tp>
      <tp>
        <v>2.3793284069078879</v>
        <stp/>
        <stp>##V3_BDPV12</stp>
        <stp>XS0843328526 @bgn  Corp</stp>
        <stp>risk_mid</stp>
        <stp>[AutoPrice 28.xlsm]front!R168C36</stp>
        <tr r="AJ168" s="1"/>
      </tp>
      <tp>
        <v>4.2655135290452506</v>
        <stp/>
        <stp>##V3_BDPV12</stp>
        <stp>XS0365094811 @bgn  Corp</stp>
        <stp>risk_mid</stp>
        <stp>[AutoPrice 28.xlsm]front!R648C36</stp>
        <tr r="AJ648" s="1"/>
      </tp>
      <tp>
        <v>3.3563336796078147</v>
        <stp/>
        <stp>##V3_BDPV12</stp>
        <stp>FR0010500744 @bgn  Corp</stp>
        <stp>risk_mid</stp>
        <stp>[AutoPrice 28.xlsm]front!R920C36</stp>
        <tr r="AJ920" s="1"/>
      </tp>
      <tp>
        <v>2.7287621412185104</v>
        <stp/>
        <stp>##V3_BDPV12</stp>
        <stp>FR0010397927 @bgn  Corp</stp>
        <stp>risk_mid</stp>
        <stp>[AutoPrice 28.xlsm]front!R363C36</stp>
        <tr r="AJ363" s="1"/>
      </tp>
      <tp>
        <v>434.09590029505779</v>
        <stp/>
        <stp>##V3_BDPV12</stp>
        <stp>DE000A0G4X39 @bgn  Corp</stp>
        <stp>asset_swap_spd_mid</stp>
        <stp>[AutoPrice 28.xlsm]front!R1271C40</stp>
        <tr r="AN1271" s="1"/>
      </tp>
      <tp>
        <v>70.392275950333328</v>
        <stp/>
        <stp>##V3_BDPV12</stp>
        <stp>XS0828749761 @bgn  Corp</stp>
        <stp>asset_swap_spd_mid</stp>
        <stp>[AutoPrice 28.xlsm]front!R1058C40</stp>
        <tr r="AN1058" s="1"/>
      </tp>
      <tp>
        <v>6.0662785612720427</v>
        <stp/>
        <stp>##V3_BDPV12</stp>
        <stp>XS1048568452 @bgn  Corp</stp>
        <stp>risk_mid</stp>
        <stp>[AutoPrice 28.xlsm]front!R820C36</stp>
        <tr r="AJ820" s="1"/>
      </tp>
      <tp>
        <v>10.705505694509299</v>
        <stp/>
        <stp>##V3_BDPV12</stp>
        <stp>XS0222383027 @bgn  Corp</stp>
        <stp>risk_mid</stp>
        <stp>[AutoPrice 28.xlsm]front!R185C36</stp>
        <tr r="AJ185" s="1"/>
      </tp>
      <tp>
        <v>4.4217912401123272</v>
        <stp/>
        <stp>##V3_BDPV12</stp>
        <stp>XS0652913988 @bgn  Corp</stp>
        <stp>risk_mid</stp>
        <stp>[AutoPrice 28.xlsm]front!R324C36</stp>
        <tr r="AJ324" s="1"/>
      </tp>
      <tp>
        <v>8.1368344236999235</v>
        <stp/>
        <stp>##V3_BDPV12</stp>
        <stp>XS0856032213 @bgn  Corp</stp>
        <stp>risk_mid</stp>
        <stp>[AutoPrice 28.xlsm]front!R468C36</stp>
        <tr r="AJ468" s="1"/>
      </tp>
      <tp>
        <v>9.6410451164402389</v>
        <stp/>
        <stp>##V3_BDPV12</stp>
        <stp>XS0906815591 @bgn  Corp</stp>
        <stp>risk_mid</stp>
        <stp>[AutoPrice 28.xlsm]front!R559C36</stp>
        <tr r="AJ559" s="1"/>
      </tp>
      <tp>
        <v>4.7492586650328406</v>
        <stp/>
        <stp>##V3_BDPV12</stp>
        <stp>XS0729046218 @bgn  Corp</stp>
        <stp>risk_mid</stp>
        <stp>[AutoPrice 28.xlsm]front!R773C36</stp>
        <tr r="AJ773" s="1"/>
      </tp>
      <tp>
        <v>2.3465102273455329</v>
        <stp/>
        <stp>##V3_BDPV12</stp>
        <stp>XS0844535442 @bgn  Corp</stp>
        <stp>risk_mid</stp>
        <stp>[AutoPrice 28.xlsm]front!R536C36</stp>
        <tr r="AJ536" s="1"/>
      </tp>
      <tp>
        <v>5.3043095182530919</v>
        <stp/>
        <stp>##V3_BDPV12</stp>
        <stp>FR0011485051 @bgn  Corp</stp>
        <stp>risk_mid</stp>
        <stp>[AutoPrice 28.xlsm]front!R526C36</stp>
        <tr r="AJ526" s="1"/>
      </tp>
      <tp>
        <v>7.1695239765212193</v>
        <stp/>
        <stp>##V3_BDPV12</stp>
        <stp>XS0994990280 @bgn  Corp</stp>
        <stp>risk_mid</stp>
        <stp>[AutoPrice 28.xlsm]front!R347C36</stp>
        <tr r="AJ347" s="1"/>
      </tp>
      <tp>
        <v>7.714407448507643</v>
        <stp/>
        <stp>##V3_BDPV12</stp>
        <stp>XS0275939683 @bgn  Corp</stp>
        <stp>risk_mid</stp>
        <stp>[AutoPrice 28.xlsm]front!R167C36</stp>
        <tr r="AJ167" s="1"/>
      </tp>
      <tp>
        <v>3.9007397881647421</v>
        <stp/>
        <stp>##V3_BDPV12</stp>
        <stp>XS0746276335 @bgn  Corp</stp>
        <stp>risk_mid</stp>
        <stp>[AutoPrice 28.xlsm]front!R692C36</stp>
        <tr r="AJ692" s="1"/>
      </tp>
      <tp>
        <v>10.791518384414189</v>
        <stp/>
        <stp>##V3_BDPV12</stp>
        <stp>XS0524471355 @bgn  Corp</stp>
        <stp>risk_mid</stp>
        <stp>[AutoPrice 28.xlsm]front!R471C36</stp>
        <tr r="AJ471" s="1"/>
      </tp>
      <tp>
        <v>7.7107206932204519</v>
        <stp/>
        <stp>##V3_BDPV12</stp>
        <stp>XS0823975585 @bgn  Corp</stp>
        <stp>risk_mid</stp>
        <stp>[AutoPrice 28.xlsm]front!R903C36</stp>
        <tr r="AJ903" s="1"/>
      </tp>
      <tp>
        <v>2.9796271122592088</v>
        <stp/>
        <stp>##V3_BDPV12</stp>
        <stp>XS0305093311 @bgn  Corp</stp>
        <stp>risk_mid</stp>
        <stp>[AutoPrice 28.xlsm]front!R816C36</stp>
        <tr r="AJ816" s="1"/>
      </tp>
      <tp>
        <v>5.917893274081365</v>
        <stp/>
        <stp>##V3_BDPV12</stp>
        <stp>FR0011801596 @bgn  Corp</stp>
        <stp>risk_mid</stp>
        <stp>[AutoPrice 28.xlsm]front!R569C36</stp>
        <tr r="AJ569" s="1"/>
      </tp>
      <tp>
        <v>0.83244737012648784</v>
        <stp/>
        <stp>##V3_BDPV12</stp>
        <stp>FR0010878991 @bgn  Corp</stp>
        <stp>risk_mid</stp>
        <stp>[AutoPrice 28.xlsm]front!R509C36</stp>
        <tr r="AJ509" s="1"/>
      </tp>
      <tp>
        <v>5.7447277265133323</v>
        <stp/>
        <stp>##V3_BDPV12</stp>
        <stp>FR0011147305 @bgn  Corp</stp>
        <stp>risk_mid</stp>
        <stp>[AutoPrice 28.xlsm]front!R288C36</stp>
        <tr r="AJ288" s="1"/>
      </tp>
      <tp>
        <v>9.0010774614590616</v>
        <stp/>
        <stp>##V3_BDPV12</stp>
        <stp>XS1069439740 @bgn  Corp</stp>
        <stp>risk_mid</stp>
        <stp>[AutoPrice 28.xlsm]front!R108C36</stp>
        <tr r="AJ108" s="1"/>
      </tp>
      <tp>
        <v>1.775983800317249</v>
        <stp/>
        <stp>##V3_BDPV12</stp>
        <stp>XS0760245539 @bgn  Corp</stp>
        <stp>risk_mid</stp>
        <stp>[AutoPrice 28.xlsm]front!R868C36</stp>
        <tr r="AJ868" s="1"/>
      </tp>
      <tp>
        <v>14.316070624731481</v>
        <stp/>
        <stp>##V3_BDPV12</stp>
        <stp>XS1076018305 @bgn  Corp</stp>
        <stp>risk_mid</stp>
        <stp>[AutoPrice 28.xlsm]front!R683C36</stp>
        <tr r="AJ683" s="1"/>
      </tp>
      <tp>
        <v>3.2478680243947622</v>
        <stp/>
        <stp>##V3_BDPV12</stp>
        <stp>XS0307504547 @bgn  Corp</stp>
        <stp>risk_mid</stp>
        <stp>[AutoPrice 28.xlsm]front!R638C36</stp>
        <tr r="AJ638" s="1"/>
      </tp>
      <tp>
        <v>5.4776621879831566</v>
        <stp/>
        <stp>##V3_BDPV12</stp>
        <stp>XS0878010718 @bgn  Corp</stp>
        <stp>risk_mid</stp>
        <stp>[AutoPrice 28.xlsm]front!R317C36</stp>
        <tr r="AJ317" s="1"/>
      </tp>
      <tp>
        <v>2.5378452102359006</v>
        <stp/>
        <stp>##V3_BDPV12</stp>
        <stp>FR0000487258 @bgn  Corp</stp>
        <stp>risk_mid</stp>
        <stp>[AutoPrice 28.xlsm]front!R240C36</stp>
        <tr r="AJ240" s="1"/>
      </tp>
      <tp>
        <v>8.147993998471037</v>
        <stp/>
        <stp>##V3_BDPV12</stp>
        <stp>FR0010913780 @bgn  Corp</stp>
        <stp>risk_mid</stp>
        <stp>[AutoPrice 28.xlsm]front!R327C36</stp>
        <tr r="AJ327" s="1"/>
      </tp>
      <tp>
        <v>5.3642086926764421</v>
        <stp/>
        <stp>##V3_BDPV12</stp>
        <stp>XS0996734868 @bgn  Corp</stp>
        <stp>risk_mid</stp>
        <stp>[AutoPrice 28.xlsm]front!R302C36</stp>
        <tr r="AJ302" s="1"/>
      </tp>
      <tp>
        <v>5.1609987071216779</v>
        <stp/>
        <stp>##V3_BDPV12</stp>
        <stp>XS0399647675 @bgn  Corp</stp>
        <stp>risk_mid</stp>
        <stp>[AutoPrice 28.xlsm]front!R316C36</stp>
        <tr r="AJ316" s="1"/>
      </tp>
      <tp>
        <v>7.0969947840261227</v>
        <stp/>
        <stp>##V3_BDPV12</stp>
        <stp>XS0989148209 @bgn  Corp</stp>
        <stp>risk_mid</stp>
        <stp>[AutoPrice 28.xlsm]front!R548C36</stp>
        <tr r="AJ548" s="1"/>
      </tp>
      <tp>
        <v>5.2076416414870152</v>
        <stp/>
        <stp>##V3_BDPV12</stp>
        <stp>XS0847087714 @bgn  Corp</stp>
        <stp>risk_mid</stp>
        <stp>[AutoPrice 28.xlsm]front!R542C36</stp>
        <tr r="AJ542" s="1"/>
      </tp>
      <tp>
        <v>20.824976485505431</v>
        <stp/>
        <stp>##V3_BDPV12</stp>
        <stp>XS0438844093 @bgn  Corp</stp>
        <stp>risk_mid</stp>
        <stp>[AutoPrice 28.xlsm]front!R265C36</stp>
        <tr r="AJ265" s="1"/>
      </tp>
      <tp>
        <v>6.3993642141113583</v>
        <stp/>
        <stp>##V3_BDPV12</stp>
        <stp>XS0923361827 @bgn  Corp</stp>
        <stp>risk_mid</stp>
        <stp>[AutoPrice 28.xlsm]front!R915C36</stp>
        <tr r="AJ915" s="1"/>
      </tp>
      <tp>
        <v>6.0993770035366879</v>
        <stp/>
        <stp>##V3_BDPV12</stp>
        <stp>FR0010941484 @bgn  Corp</stp>
        <stp>risk_mid</stp>
        <stp>[AutoPrice 28.xlsm]front!R113C36</stp>
        <tr r="AJ113" s="1"/>
      </tp>
      <tp>
        <v>5.4848693618616551</v>
        <stp/>
        <stp>##V3_BDPV12</stp>
        <stp>FR0011365220 @bgn  Corp</stp>
        <stp>risk_mid</stp>
        <stp>[AutoPrice 28.xlsm]front!R741C36</stp>
        <tr r="AJ741" s="1"/>
      </tp>
      <tp>
        <v>58.62897602276216</v>
        <stp/>
        <stp>##V3_BDPV12</stp>
        <stp>XS0479541699 @bgn  Corp</stp>
        <stp>asset_swap_spd_mid</stp>
        <stp>[AutoPrice 28.xlsm]front!R1173C40</stp>
        <tr r="AN1173" s="1"/>
      </tp>
      <tp>
        <v>6.2495788115121798</v>
        <stp/>
        <stp>##V3_BDPV12</stp>
        <stp>XS0522407351 @bgn  Corp</stp>
        <stp>risk_mid</stp>
        <stp>[AutoPrice 28.xlsm]front!R406C36</stp>
        <tr r="AJ406" s="1"/>
      </tp>
      <tp>
        <v>7.3321234182714079</v>
        <stp/>
        <stp>##V3_BDPV12</stp>
        <stp>XS1054528457 @bgn  Corp</stp>
        <stp>risk_mid</stp>
        <stp>[AutoPrice 28.xlsm]front!R592C36</stp>
        <tr r="AJ592" s="1"/>
      </tp>
      <tp>
        <v>6.4908042486855777</v>
        <stp/>
        <stp>##V3_BDPV12</stp>
        <stp>FR0011859396 @bgn  Corp</stp>
        <stp>risk_mid</stp>
        <stp>[AutoPrice 28.xlsm]front!R398C36</stp>
        <tr r="AJ398" s="1"/>
      </tp>
      <tp>
        <v>2.3395959046816017</v>
        <stp/>
        <stp>##V3_BDPV12</stp>
        <stp>FR0010804492 @bgn  Corp</stp>
        <stp>risk_mid</stp>
        <stp>[AutoPrice 28.xlsm]front!R228C36</stp>
        <tr r="AJ228" s="1"/>
      </tp>
      <tp>
        <v>14.6949488449863</v>
        <stp/>
        <stp>##V3_BDPV12</stp>
        <stp>XS0924998809 @cbbt  Corp</stp>
        <stp>risk_mid</stp>
        <stp>[AutoPrice 28.xlsm]front!R942C36</stp>
        <tr r="AJ942" s="1"/>
      </tp>
      <tp>
        <v>5.9970190004932533</v>
        <stp/>
        <stp>##V3_BDPV12</stp>
        <stp>XS0999654873 @bgn  Corp</stp>
        <stp>risk_mid</stp>
        <stp>[AutoPrice 28.xlsm]front!R821C36</stp>
        <tr r="AJ821" s="1"/>
      </tp>
      <tp>
        <v>4.5970903739345204</v>
        <stp/>
        <stp>##V3_BDPV12</stp>
        <stp>XS1033658565 @bgn  Corp</stp>
        <stp>risk_mid</stp>
        <stp>[AutoPrice 28.xlsm]front!R729C36</stp>
        <tr r="AJ729" s="1"/>
      </tp>
      <tp>
        <v>0.10313918929867327</v>
        <stp/>
        <stp>##V3_BDPV12</stp>
        <stp>XS0196302425 @bgn  Corp</stp>
        <stp>risk_mid</stp>
        <stp>[AutoPrice 28.xlsm]front!R312C36</stp>
        <tr r="AJ312" s="1"/>
      </tp>
      <tp>
        <v>9.89400084370331</v>
        <stp/>
        <stp>##V3_BDPV12</stp>
        <stp>XS0942082115 @bgn  Corp</stp>
        <stp>risk_mid</stp>
        <stp>[AutoPrice 28.xlsm]front!R361C36</stp>
        <tr r="AJ361" s="1"/>
      </tp>
      <tp>
        <v>1.8805089727372604</v>
        <stp/>
        <stp>##V3_BDPV12</stp>
        <stp>FR0011124601 @bgn  Corp</stp>
        <stp>risk_mid</stp>
        <stp>[AutoPrice 28.xlsm]front!R444C36</stp>
        <tr r="AJ444" s="1"/>
      </tp>
      <tp>
        <v>8.5223186782791061</v>
        <stp/>
        <stp>##V3_BDPV12</stp>
        <stp>FR0011527241 @bgn  Corp</stp>
        <stp>risk_mid</stp>
        <stp>[AutoPrice 28.xlsm]front!R419C36</stp>
        <tr r="AJ419" s="1"/>
      </tp>
      <tp>
        <v>2.9091828861119495</v>
        <stp/>
        <stp>##V3_BDPV12</stp>
        <stp>FR0011022110 @bgn  Corp</stp>
        <stp>risk_mid</stp>
        <stp>[AutoPrice 28.xlsm]front!R572C36</stp>
        <tr r="AJ572" s="1"/>
      </tp>
      <tp>
        <v>92.235370358654663</v>
        <stp/>
        <stp>##V3_BDPV12</stp>
        <stp>XS0647298883 @bgn  Corp</stp>
        <stp>asset_swap_spd_mid</stp>
        <stp>[AutoPrice 28.xlsm]front!R1150C40</stp>
        <tr r="AN1150" s="1"/>
      </tp>
      <tp>
        <v>5.8395311548501638</v>
        <stp/>
        <stp>##V3_BDPV12</stp>
        <stp>XS0329522246 @bgn  Corp</stp>
        <stp>risk_mid</stp>
        <stp>[AutoPrice 28.xlsm]front!R186C36</stp>
        <tr r="AJ186" s="1"/>
      </tp>
      <tp>
        <v>1.1002224447452136</v>
        <stp/>
        <stp>##V3_BDPV12</stp>
        <stp>XS0171904583 @bgn  Corp</stp>
        <stp>risk_mid</stp>
        <stp>[AutoPrice 28.xlsm]front!R454C36</stp>
        <tr r="AJ454" s="1"/>
      </tp>
      <tp>
        <v>3.9573066298274284</v>
        <stp/>
        <stp>##V3_BDPV12</stp>
        <stp>XS0767815599 @bgn  Corp</stp>
        <stp>risk_mid</stp>
        <stp>[AutoPrice 28.xlsm]front!R958C36</stp>
        <tr r="AJ958" s="1"/>
      </tp>
      <tp>
        <v>7.9455088014384501</v>
        <stp/>
        <stp>##V3_BDPV12</stp>
        <stp>FR0011372622 @bgn  Corp</stp>
        <stp>risk_mid</stp>
        <stp>[AutoPrice 28.xlsm]front!R399C36</stp>
        <tr r="AJ399" s="1"/>
      </tp>
      <tp>
        <v>15.047592738027049</v>
        <stp/>
        <stp>##V3_BDPV12</stp>
        <stp>BE6248644013 @bgn  Corp</stp>
        <stp>risk_mid</stp>
        <stp>[AutoPrice 28.xlsm]front!R381C36</stp>
        <tr r="AJ381" s="1"/>
      </tp>
      <tp t="s">
        <v>07:01:50</v>
        <stp/>
        <stp>##V3_BDPV12</stp>
        <stp>BE0002169358 @bgn Corp</stp>
        <stp>LAST_UPDATE</stp>
        <stp>[AutoPrice 28.xlsm]front!R1129C15</stp>
        <tr r="O1129" s="1"/>
      </tp>
      <tp>
        <v>1.6664335996829038</v>
        <stp/>
        <stp>##V3_BDPV12</stp>
        <stp>XS0583801997 @bgn  Corp</stp>
        <stp>risk_mid</stp>
        <stp>[AutoPrice 28.xlsm]front!R761C36</stp>
        <tr r="AJ761" s="1"/>
      </tp>
      <tp>
        <v>8.6766673220097346</v>
        <stp/>
        <stp>##V3_BDPV12</stp>
        <stp>XS1071713470 @bgn  Corp</stp>
        <stp>risk_mid</stp>
        <stp>[AutoPrice 28.xlsm]front!R437C36</stp>
        <tr r="AJ437" s="1"/>
      </tp>
      <tp>
        <v>4.8935391211450963</v>
        <stp/>
        <stp>##V3_BDPV12</stp>
        <stp>FR0011513340 @bgn  Corp</stp>
        <stp>risk_mid</stp>
        <stp>[AutoPrice 28.xlsm]front!R416C36</stp>
        <tr r="AJ416" s="1"/>
      </tp>
      <tp>
        <v>20.009931822489335</v>
        <stp/>
        <stp>##V3_BDPV12</stp>
        <stp>FR0010961581 @bgn  Corp</stp>
        <stp>risk_mid</stp>
        <stp>[AutoPrice 28.xlsm]front!R255C36</stp>
        <tr r="AJ255" s="1"/>
      </tp>
      <tp>
        <v>55.458834615641777</v>
        <stp/>
        <stp>##V3_BDPV12</stp>
        <stp>XS0767977811 @bgn  Corp</stp>
        <stp>asset_swap_spd_mid</stp>
        <stp>[AutoPrice 28.xlsm]front!R1194C40</stp>
        <tr r="AN1194" s="1"/>
      </tp>
      <tp>
        <v>3.8299460769728455</v>
        <stp/>
        <stp>##V3_BDPV12</stp>
        <stp>XS0335134705 @bgn  Corp</stp>
        <stp>risk_mid</stp>
        <stp>[AutoPrice 28.xlsm]front!R184C36</stp>
        <tr r="AJ184" s="1"/>
      </tp>
      <tp>
        <v>4.6566284101075439</v>
        <stp/>
        <stp>##V3_BDPV12</stp>
        <stp>XS0184373925 @bgn  Corp</stp>
        <stp>risk_mid</stp>
        <stp>[AutoPrice 28.xlsm]front!R711C36</stp>
        <tr r="AJ711" s="1"/>
      </tp>
      <tp>
        <v>2.7376604577447949</v>
        <stp/>
        <stp>##V3_BDPV12</stp>
        <stp>XS0751937185 @bgn  Corp</stp>
        <stp>risk_mid</stp>
        <stp>[AutoPrice 28.xlsm]front!R577C36</stp>
        <tr r="AJ577" s="1"/>
      </tp>
      <tp>
        <v>4.8167481642494181</v>
        <stp/>
        <stp>##V3_BDPV12</stp>
        <stp>XS1075430741 @bgn  Corp</stp>
        <stp>risk_mid</stp>
        <stp>[AutoPrice 28.xlsm]front!R605C36</stp>
        <tr r="AJ605" s="1"/>
      </tp>
      <tp>
        <v>1.4529035406795288</v>
        <stp/>
        <stp>##V3_BDPV12</stp>
        <stp>XS0557635777 @bgn  Corp</stp>
        <stp>risk_mid</stp>
        <stp>[AutoPrice 28.xlsm]front!R515C36</stp>
        <tr r="AJ515" s="1"/>
      </tp>
      <tp>
        <v>2.8736167995923267</v>
        <stp/>
        <stp>##V3_BDPV12</stp>
        <stp>XS0413806596 @bgn  Corp</stp>
        <stp>risk_mid</stp>
        <stp>[AutoPrice 28.xlsm]front!R674C36</stp>
        <tr r="AJ674" s="1"/>
      </tp>
      <tp t="s">
        <v>RDSALN</v>
        <stp/>
        <stp>##V3_BDPV12</stp>
        <stp>XS1048521733 Corp</stp>
        <stp>ticker</stp>
        <stp>[AutoPrice 28.xlsm]front!R310C4</stp>
        <tr r="D310" s="1"/>
      </tp>
      <tp t="s">
        <v>EDF</v>
        <stp/>
        <stp>##V3_BDPV12</stp>
        <stp>XS0409749206 Corp</stp>
        <stp>ticker</stp>
        <stp>[AutoPrice 28.xlsm]front!R244C4</stp>
        <tr r="D244" s="1"/>
      </tp>
      <tp t="s">
        <v>CCE</v>
        <stp/>
        <stp>##V3_BDPV12</stp>
        <stp>XS0926785808 Corp</stp>
        <stp>ticker</stp>
        <stp>[AutoPrice 28.xlsm]front!R441C4</stp>
        <tr r="D441" s="1"/>
      </tp>
      <tp t="s">
        <v>COFP</v>
        <stp/>
        <stp>##V3_BDPV12</stp>
        <stp>FR0011052661 Corp</stp>
        <stp>ticker</stp>
        <stp>[AutoPrice 28.xlsm]front!R449C4</stp>
        <tr r="D449" s="1"/>
      </tp>
      <tp t="s">
        <v>ROTPHA</v>
        <stp/>
        <stp>##V3_BDPV12</stp>
        <stp>XS0808637309 Corp</stp>
        <stp>ticker</stp>
        <stp>[AutoPrice 28.xlsm]front!R204C4</stp>
        <tr r="D204" s="1"/>
      </tp>
      <tp t="s">
        <v>SEVFP</v>
        <stp/>
        <stp>##V3_BDPV12</stp>
        <stp>FR0011048966 Corp</stp>
        <stp>ticker</stp>
        <stp>[AutoPrice 28.xlsm]front!R326C4</stp>
        <tr r="D326" s="1"/>
      </tp>
      <tp t="s">
        <v>LABFP</v>
        <stp/>
        <stp>##V3_BDPV12</stp>
        <stp>XS0577452823 Corp</stp>
        <stp>ticker</stp>
        <stp>[AutoPrice 28.xlsm]front!R190C4</stp>
        <tr r="D190" s="1"/>
      </tp>
      <tp t="s">
        <v>BMW</v>
        <stp/>
        <stp>##V3_BDPV12</stp>
        <stp>XS0968316256 Corp</stp>
        <stp>ticker</stp>
        <stp>[AutoPrice 28.xlsm]front!R775C4</stp>
        <tr r="D775" s="1"/>
      </tp>
      <tp t="s">
        <v>EDF</v>
        <stp/>
        <stp>##V3_BDPV12</stp>
        <stp>FR0011318658 Corp</stp>
        <stp>ticker</stp>
        <stp>[AutoPrice 28.xlsm]front!R249C4</stp>
        <tr r="D249" s="1"/>
      </tp>
      <tp t="s">
        <v>VIVFP</v>
        <stp/>
        <stp>##V3_BDPV12</stp>
        <stp>FR0011157742 Corp</stp>
        <stp>ticker</stp>
        <stp>[AutoPrice 28.xlsm]front!R738C4</stp>
        <tr r="D738" s="1"/>
      </tp>
      <tp t="s">
        <v>VIVFP</v>
        <stp/>
        <stp>##V3_BDPV12</stp>
        <stp>FR0011536614 Corp</stp>
        <stp>ticker</stp>
        <stp>[AutoPrice 28.xlsm]front!R739C4</stp>
        <tr r="D739" s="1"/>
      </tp>
      <tp t="s">
        <v>CAFP</v>
        <stp/>
        <stp>##V3_BDPV12</stp>
        <stp>XS0369258412 Corp</stp>
        <stp>ticker</stp>
        <stp>[AutoPrice 28.xlsm]front!R422C4</stp>
        <tr r="D422" s="1"/>
      </tp>
      <tp t="s">
        <v>GSZFP</v>
        <stp/>
        <stp>##V3_BDPV12</stp>
        <stp>FR0011261916 Corp</stp>
        <stp>ticker</stp>
        <stp>[AutoPrice 28.xlsm]front!R286C4</stp>
        <tr r="D286" s="1"/>
      </tp>
      <tp t="s">
        <v>IBM</v>
        <stp/>
        <stp>##V3_BDPV12</stp>
        <stp>XS0991099630 Corp</stp>
        <stp>ticker</stp>
        <stp>[AutoPrice 28.xlsm]front!R628C4</stp>
        <tr r="D628" s="1"/>
      </tp>
      <tp t="s">
        <v>TELEFO</v>
        <stp/>
        <stp>##V3_BDPV12</stp>
        <stp>XS0842214818 Corp</stp>
        <stp>ticker</stp>
        <stp>[AutoPrice 28.xlsm]front!R695C4</stp>
        <tr r="D695" s="1"/>
      </tp>
      <tp t="s">
        <v>VW</v>
        <stp/>
        <stp>##V3_BDPV12</stp>
        <stp>XS0763676557 Corp</stp>
        <stp>ticker</stp>
        <stp>[AutoPrice 28.xlsm]front!R889C4</stp>
        <tr r="D889" s="1"/>
      </tp>
      <tp t="s">
        <v>BHP</v>
        <stp/>
        <stp>##V3_BDPV12</stp>
        <stp>XS0834386228 Corp</stp>
        <stp>ticker</stp>
        <stp>[AutoPrice 28.xlsm]front!R939C4</stp>
        <tr r="D939" s="1"/>
      </tp>
      <tp t="s">
        <v>AUCHAN</v>
        <stp/>
        <stp>##V3_BDPV12</stp>
        <stp>FR0011372622 Corp</stp>
        <stp>ticker</stp>
        <stp>[AutoPrice 28.xlsm]front!R399C4</stp>
        <tr r="D399" s="1"/>
      </tp>
      <tp t="s">
        <v>TLSNSS</v>
        <stp/>
        <stp>##V3_BDPV12</stp>
        <stp>XS1033658565 Corp</stp>
        <stp>ticker</stp>
        <stp>[AutoPrice 28.xlsm]front!R729C4</stp>
        <tr r="D729" s="1"/>
      </tp>
      <tp t="s">
        <v>HEIANA</v>
        <stp/>
        <stp>##V3_BDPV12</stp>
        <stp>XS0758419658 Corp</stp>
        <stp>ticker</stp>
        <stp>[AutoPrice 28.xlsm]front!R491C4</stp>
        <tr r="D491" s="1"/>
      </tp>
      <tp t="s">
        <v>RWE</v>
        <stp/>
        <stp>##V3_BDPV12</stp>
        <stp>XS0652913988 Corp</stp>
        <stp>ticker</stp>
        <stp>[AutoPrice 28.xlsm]front!R324C4</stp>
        <tr r="D324" s="1"/>
      </tp>
      <tp t="s">
        <v>EDF</v>
        <stp/>
        <stp>##V3_BDPV12</stp>
        <stp>XS0403958498 Corp</stp>
        <stp>ticker</stp>
        <stp>[AutoPrice 28.xlsm]front!R248C4</stp>
        <tr r="D248" s="1"/>
      </tp>
      <tp t="s">
        <v>LGFP</v>
        <stp/>
        <stp>##V3_BDPV12</stp>
        <stp>XS0801954867 Corp</stp>
        <stp>ticker</stp>
        <stp>[AutoPrice 28.xlsm]front!R986C4</stp>
        <tr r="D986" s="1"/>
      </tp>
      <tp t="s">
        <v>INGFP</v>
        <stp/>
        <stp>##V3_BDPV12</stp>
        <stp>FR0011912872 Corp</stp>
        <stp>ticker</stp>
        <stp>[AutoPrice 28.xlsm]front!R507C4</stp>
        <tr r="D507" s="1"/>
      </tp>
      <tp t="s">
        <v>BPLN</v>
        <stp/>
        <stp>##V3_BDPV12</stp>
        <stp>XS1040506898 Corp</stp>
        <stp>ticker</stp>
        <stp>[AutoPrice 28.xlsm]front!R227C4</stp>
        <tr r="D227" s="1"/>
      </tp>
      <tp t="s">
        <v>BERTEL</v>
        <stp/>
        <stp>##V3_BDPV12</stp>
        <stp>XS0230962853 Corp</stp>
        <stp>ticker</stp>
        <stp>[AutoPrice 28.xlsm]front!R597C4</stp>
        <tr r="D597" s="1"/>
      </tp>
      <tp t="s">
        <v>BRITEL</v>
        <stp/>
        <stp>##V3_BDPV12</stp>
        <stp>XS0097283096 Corp</stp>
        <stp>ticker</stp>
        <stp>[AutoPrice 28.xlsm]front!R608C4</stp>
        <tr r="D608" s="1"/>
      </tp>
      <tp t="s">
        <v>DSM</v>
        <stp/>
        <stp>##V3_BDPV12</stp>
        <stp>XS0326230181 Corp</stp>
        <stp>ticker</stp>
        <stp>[AutoPrice 28.xlsm]front!R948C4</stp>
        <tr r="D948" s="1"/>
      </tp>
      <tp t="s">
        <v>RENAUL</v>
        <stp/>
        <stp>##V3_BDPV12</stp>
        <stp>FR0010916734 Corp</stp>
        <stp>ticker</stp>
        <stp>[AutoPrice 28.xlsm]front!R849C4</stp>
        <tr r="D849" s="1"/>
      </tp>
      <tp>
        <v>4.3265251916658869</v>
        <stp/>
        <stp>##V3_BDPV12</stp>
        <stp>AT0000A0H999 @bgn  Corp</stp>
        <stp>asset_swap_spd_mid</stp>
        <stp>[AutoPrice 28.xlsm]front!R1027C40</stp>
        <tr r="AN1027" s="1"/>
      </tp>
      <tp t="s">
        <v>08/07/2016</v>
        <stp/>
        <stp>##V3_BDPV12</stp>
        <stp>DE000A1R0683 Corp</stp>
        <stp>maturity</stp>
        <stp>[AutoPrice 28.xlsm]front!R784C6</stp>
        <tr r="F784" s="1"/>
      </tp>
      <tp t="s">
        <v>08/03/2023</v>
        <stp/>
        <stp>##V3_BDPV12</stp>
        <stp>DE000A1R0691 Corp</stp>
        <stp>maturity</stp>
        <stp>[AutoPrice 28.xlsm]front!R796C6</stp>
        <tr r="F796" s="1"/>
      </tp>
      <tp>
        <v>5.1513001393246327</v>
        <stp/>
        <stp>##V3_BDPV12</stp>
        <stp>DE000A0T7J03 @bgn  Corp</stp>
        <stp>risk_mid</stp>
        <stp>[AutoPrice 28.xlsm]front!R460C36</stp>
        <tr r="AJ460" s="1"/>
      </tp>
      <tp>
        <v>2.8130347639198305</v>
        <stp/>
        <stp>##V3_BDPV12</stp>
        <stp>DE000A0T5X07 @bgn  Corp</stp>
        <stp>risk_mid</stp>
        <stp>[AutoPrice 28.xlsm]front!R614C36</stp>
        <tr r="AJ614" s="1"/>
      </tp>
      <tp>
        <v>107.81100000000001</v>
        <stp/>
        <stp>##V3_BDPV12</stp>
        <stp>XS0408095387 @CBKG Corp</stp>
        <stp>bid</stp>
        <stp>[AutoPrice 28.xlsm]front!R268C12</stp>
        <tr r="L268" s="1"/>
      </tp>
      <tp t="s">
        <v>#N/A Real Time</v>
        <stp/>
        <stp>##V3_BDPV12</stp>
        <stp>XS0972240997 @CBKG Corp</stp>
        <stp>bid</stp>
        <stp>[AutoPrice 28.xlsm]front!R127C12</stp>
        <tr r="L127" s="1"/>
      </tp>
      <tp>
        <v>108.268</v>
        <stp/>
        <stp>##V3_BDPV12</stp>
        <stp>XS0478931354 @CBKG Corp</stp>
        <stp>bid</stp>
        <stp>[AutoPrice 28.xlsm]front!R767C12</stp>
        <tr r="L767" s="1"/>
      </tp>
      <tp>
        <v>106.009</v>
        <stp/>
        <stp>##V3_BDPV12</stp>
        <stp>XS0838847381 @CBKG Corp</stp>
        <stp>bid</stp>
        <stp>[AutoPrice 28.xlsm]front!R802C12</stp>
        <tr r="L802" s="1"/>
      </tp>
      <tp>
        <v>101.842</v>
        <stp/>
        <stp>##V3_BDPV12</stp>
        <stp>XS0923361827 @CBKG Corp</stp>
        <stp>bid</stp>
        <stp>[AutoPrice 28.xlsm]front!R915C12</stp>
        <tr r="L915" s="1"/>
      </tp>
      <tp>
        <v>105.271</v>
        <stp/>
        <stp>##V3_BDPV12</stp>
        <stp>XS0419378236 @CBKG Corp</stp>
        <stp>bid</stp>
        <stp>[AutoPrice 28.xlsm]front!R926C12</stp>
        <tr r="L926" s="1"/>
      </tp>
      <tp>
        <v>99.572000000000003</v>
        <stp/>
        <stp>##V3_BDPV12</stp>
        <stp>XS1069539291 @CBKG Corp</stp>
        <stp>bid</stp>
        <stp>[AutoPrice 28.xlsm]front!R477C12</stp>
        <tr r="L477" s="1"/>
      </tp>
      <tp>
        <v>116.536</v>
        <stp/>
        <stp>##V3_BDPV12</stp>
        <stp>XS0458230322 @CBKG Corp</stp>
        <stp>bid</stp>
        <stp>[AutoPrice 28.xlsm]front!R967C12</stp>
        <tr r="L967" s="1"/>
      </tp>
      <tp>
        <v>108.191</v>
        <stp/>
        <stp>##V3_BDPV12</stp>
        <stp>BE0002189554 @CBKG Corp</stp>
        <stp>ask</stp>
        <stp>[AutoPrice 28.xlsm]front!R475C13</stp>
        <tr r="M475" s="1"/>
      </tp>
      <tp t="s">
        <v>#N/A Real Time</v>
        <stp/>
        <stp>##V3_BDPV12</stp>
        <stp>XS0473783891 @CBKG Corp</stp>
        <stp>bid</stp>
        <stp>[AutoPrice 28.xlsm]front!R236C12</stp>
        <tr r="L236" s="1"/>
      </tp>
      <tp>
        <v>112.27200000000001</v>
        <stp/>
        <stp>##V3_BDPV12</stp>
        <stp>BE6000782712 @CBKG Corp</stp>
        <stp>ask</stp>
        <stp>[AutoPrice 28.xlsm]front!R374C13</stp>
        <tr r="M374" s="1"/>
      </tp>
      <tp>
        <v>116.182</v>
        <stp/>
        <stp>##V3_BDPV12</stp>
        <stp>XS0632659933 @CBKG Corp</stp>
        <stp>bid</stp>
        <stp>[AutoPrice 28.xlsm]front!R995C12</stp>
        <tr r="L995" s="1"/>
      </tp>
      <tp>
        <v>99.647000000000006</v>
        <stp/>
        <stp>##V3_BDPV12</stp>
        <stp>XS1028952312 @CBKG Corp</stp>
        <stp>bid</stp>
        <stp>[AutoPrice 28.xlsm]front!R420C12</stp>
        <tr r="L420" s="1"/>
      </tp>
      <tp>
        <v>102.495</v>
        <stp/>
        <stp>##V3_BDPV12</stp>
        <stp>XS0212420987 @CBKG Corp</stp>
        <stp>bid</stp>
        <stp>[AutoPrice 28.xlsm]front!R145C12</stp>
        <tr r="L145" s="1"/>
      </tp>
      <tp>
        <v>109.65900000000001</v>
        <stp/>
        <stp>##V3_BDPV12</stp>
        <stp>XS0993148856 @CBKG Corp</stp>
        <stp>bid</stp>
        <stp>[AutoPrice 28.xlsm]front!R682C12</stp>
        <tr r="L682" s="1"/>
      </tp>
      <tp t="s">
        <v>#N/A Real Time</v>
        <stp/>
        <stp>##V3_BDPV12</stp>
        <stp>XS0652913988 @CBKG Corp</stp>
        <stp>bid</stp>
        <stp>[AutoPrice 28.xlsm]front!R324C12</stp>
        <tr r="L324" s="1"/>
      </tp>
      <tp>
        <v>102.11199999999999</v>
        <stp/>
        <stp>##V3_BDPV12</stp>
        <stp>XS0888827333 @CBKG Corp</stp>
        <stp>bid</stp>
        <stp>[AutoPrice 28.xlsm]front!R800C12</stp>
        <tr r="L800" s="1"/>
      </tp>
      <tp>
        <v>103.06100000000001</v>
        <stp/>
        <stp>##V3_BDPV12</stp>
        <stp>XS0862091955 @CBKG Corp</stp>
        <stp>bid</stp>
        <stp>[AutoPrice 28.xlsm]front!R576C12</stp>
        <tr r="L576" s="1"/>
      </tp>
      <tp>
        <v>119.49</v>
        <stp/>
        <stp>##V3_BDPV12</stp>
        <stp>XS0329522246 @CBKG Corp</stp>
        <stp>bid</stp>
        <stp>[AutoPrice 28.xlsm]front!R186C12</stp>
        <tr r="L186" s="1"/>
      </tp>
      <tp t="s">
        <v>ACHMEA</v>
        <stp/>
        <stp>##V3_BDPV12</stp>
        <stp>XS0911388675 Corp</stp>
        <stp>ticker</stp>
        <stp>[AutoPrice 28.xlsm]front!R82C4</stp>
        <tr r="D82" s="1"/>
      </tp>
      <tp>
        <v>118.919</v>
        <stp/>
        <stp>##V3_BDPV12</stp>
        <stp>XS0122028904 @CBKG Corp</stp>
        <stp>bid</stp>
        <stp>[AutoPrice 28.xlsm]front!R105C12</stp>
        <tr r="L105" s="1"/>
      </tp>
      <tp>
        <v>113.03400000000001</v>
        <stp/>
        <stp>##V3_BDPV12</stp>
        <stp>XS0778476340 @CBKG Corp</stp>
        <stp>bid</stp>
        <stp>[AutoPrice 28.xlsm]front!R102C12</stp>
        <tr r="L102" s="1"/>
      </tp>
      <tp>
        <v>103.411</v>
        <stp/>
        <stp>##V3_BDPV12</stp>
        <stp>XS0222766973 @CBKG Corp</stp>
        <stp>bid</stp>
        <stp>[AutoPrice 28.xlsm]front!R629C12</stp>
        <tr r="L629" s="1"/>
      </tp>
      <tp>
        <v>110.404</v>
        <stp/>
        <stp>##V3_BDPV12</stp>
        <stp>XS0729046218 @CBKG Corp</stp>
        <stp>bid</stp>
        <stp>[AutoPrice 28.xlsm]front!R773C12</stp>
        <tr r="L773" s="1"/>
      </tp>
      <tp>
        <v>107.461</v>
        <stp/>
        <stp>##V3_BDPV12</stp>
        <stp>XS0969572204 @CBKG Corp</stp>
        <stp>bid</stp>
        <stp>[AutoPrice 28.xlsm]front!R335C12</stp>
        <tr r="L335" s="1"/>
      </tp>
      <tp t="s">
        <v>AEGON</v>
        <stp/>
        <stp>##V3_BDPV12</stp>
        <stp>XS0805452405 Corp</stp>
        <stp>ticker</stp>
        <stp>[AutoPrice 28.xlsm]front!R49C4</stp>
        <tr r="D49" s="1"/>
      </tp>
      <tp>
        <v>103.24</v>
        <stp/>
        <stp>##V3_BDPV12</stp>
        <stp>XS0909788290 @CBKG Corp</stp>
        <stp>bid</stp>
        <stp>[AutoPrice 28.xlsm]front!R901C12</stp>
        <tr r="L901" s="1"/>
      </tp>
      <tp>
        <v>108.23399999999999</v>
        <stp/>
        <stp>##V3_BDPV12</stp>
        <stp>XS0999667263 @CBKG Corp</stp>
        <stp>bid</stp>
        <stp>[AutoPrice 28.xlsm]front!R720C12</stp>
        <tr r="L720" s="1"/>
      </tp>
      <tp>
        <v>125.583</v>
        <stp/>
        <stp>##V3_BDPV12</stp>
        <stp>XS0478803355 @CBKG Corp</stp>
        <stp>bid</stp>
        <stp>[AutoPrice 28.xlsm]front!R972C12</stp>
        <tr r="L972" s="1"/>
      </tp>
      <tp>
        <v>102.227</v>
        <stp/>
        <stp>##V3_BDPV12</stp>
        <stp>XS0503278847 @CBKG Corp</stp>
        <stp>bid</stp>
        <stp>[AutoPrice 28.xlsm]front!R211C12</stp>
        <tr r="L211" s="1"/>
      </tp>
      <tp>
        <v>107.73</v>
        <stp/>
        <stp>##V3_BDPV12</stp>
        <stp>XS0808637309 @CBKG Corp</stp>
        <stp>bid</stp>
        <stp>[AutoPrice 28.xlsm]front!R204C12</stp>
        <tr r="L204" s="1"/>
      </tp>
      <tp>
        <v>103.503</v>
        <stp/>
        <stp>##V3_BDPV12</stp>
        <stp>XS0989148209 @CBKG Corp</stp>
        <stp>bid</stp>
        <stp>[AutoPrice 28.xlsm]front!R548C12</stp>
        <tr r="L548" s="1"/>
      </tp>
      <tp>
        <v>106.28400000000001</v>
        <stp/>
        <stp>##V3_BDPV12</stp>
        <stp>XS0372358902 @CBKG Corp</stp>
        <stp>bid</stp>
        <stp>[AutoPrice 28.xlsm]front!R602C12</stp>
        <tr r="L602" s="1"/>
      </tp>
      <tp>
        <v>129.60599999999999</v>
        <stp/>
        <stp>##V3_BDPV12</stp>
        <stp>XS0409749206 @CBKG Corp</stp>
        <stp>bid</stp>
        <stp>[AutoPrice 28.xlsm]front!R244C12</stp>
        <tr r="L244" s="1"/>
      </tp>
      <tp t="s">
        <v>#N/A Real Time</v>
        <stp/>
        <stp>##V3_BDPV12</stp>
        <stp>XS0992646918 @CBKG Corp</stp>
        <stp>bid</stp>
        <stp>[AutoPrice 28.xlsm]front!R272C12</stp>
        <tr r="L272" s="1"/>
      </tp>
      <tp>
        <v>108.83199999999999</v>
        <stp/>
        <stp>##V3_BDPV12</stp>
        <stp>XS0702452995 @CBKG Corp</stp>
        <stp>bid</stp>
        <stp>[AutoPrice 28.xlsm]front!R895C12</stp>
        <tr r="L895" s="1"/>
      </tp>
      <tp>
        <v>107.387</v>
        <stp/>
        <stp>##V3_BDPV12</stp>
        <stp>FR0011401736 @CBKG Corp</stp>
        <stp>ask</stp>
        <stp>[AutoPrice 28.xlsm]front!R1234C13</stp>
        <tr r="M1234" s="1"/>
      </tp>
      <tp>
        <v>107.77</v>
        <stp/>
        <stp>##V3_BDPV12</stp>
        <stp>FR0010850701 @CBKG Corp</stp>
        <stp>bid</stp>
        <stp>[AutoPrice 28.xlsm]front!R1045C12</stp>
        <tr r="L1045" s="1"/>
      </tp>
      <tp>
        <v>103.90900000000001</v>
        <stp/>
        <stp>##V3_BDPV12</stp>
        <stp>FR0011342740 @CBKG Corp</stp>
        <stp>ask</stp>
        <stp>[AutoPrice 28.xlsm]front!R1046C13</stp>
        <tr r="M1046" s="1"/>
      </tp>
      <tp>
        <v>103.996</v>
        <stp/>
        <stp>##V3_BDPV12</stp>
        <stp>XS1057055060 @CBKG Corp</stp>
        <stp>ask</stp>
        <stp>[AutoPrice 28.xlsm]front!R1199C13</stp>
        <tr r="M1199" s="1"/>
      </tp>
      <tp>
        <v>111.08</v>
        <stp/>
        <stp>##V3_BDPV12</stp>
        <stp>FR0011075183 @CBKG Corp</stp>
        <stp>bid</stp>
        <stp>[AutoPrice 28.xlsm]front!R1131C12</stp>
        <tr r="L1131" s="1"/>
      </tp>
      <tp>
        <v>115.824</v>
        <stp/>
        <stp>##V3_BDPV12</stp>
        <stp>ES0211845203 @CBKG Corp</stp>
        <stp>bid</stp>
        <stp>[AutoPrice 28.xlsm]front!R1036C12</stp>
        <tr r="L1036" s="1"/>
      </tp>
      <tp>
        <v>104.239</v>
        <stp/>
        <stp>##V3_BDPV12</stp>
        <stp>XS0906792105 @CBKG Corp</stp>
        <stp>ask</stp>
        <stp>[AutoPrice 28.xlsm]front!R1099C13</stp>
        <tr r="M1099" s="1"/>
      </tp>
      <tp>
        <v>114.654</v>
        <stp/>
        <stp>##V3_BDPV12</stp>
        <stp>XS0451457435 @CBKG Corp</stp>
        <stp>ask</stp>
        <stp>[AutoPrice 28.xlsm]front!R1159C13</stp>
        <tr r="M1159" s="1"/>
      </tp>
      <tp>
        <v>121.623</v>
        <stp/>
        <stp>##V3_BDPV12</stp>
        <stp>XS0271758301 @CBKG Corp</stp>
        <stp>ask</stp>
        <stp>[AutoPrice 28.xlsm]front!R1037C13</stp>
        <tr r="M1037" s="1"/>
      </tp>
      <tp>
        <v>113.158</v>
        <stp/>
        <stp>##V3_BDPV12</stp>
        <stp>XS0754290459 @CBKG Corp</stp>
        <stp>ask</stp>
        <stp>[AutoPrice 28.xlsm]front!R1130C13</stp>
        <tr r="M1130" s="1"/>
      </tp>
      <tp>
        <v>104.515</v>
        <stp/>
        <stp>##V3_BDPV12</stp>
        <stp>XS0914292254 @CBKG Corp</stp>
        <stp>ask</stp>
        <stp>[AutoPrice 28.xlsm]front!R1213C13</stp>
        <tr r="M1213" s="1"/>
      </tp>
      <tp>
        <v>101.607</v>
        <stp/>
        <stp>##V3_BDPV12</stp>
        <stp>DE000A12TZ95 @CBKG Corp</stp>
        <stp>bid</stp>
        <stp>[AutoPrice 28.xlsm]front!R1101C12</stp>
        <tr r="L1101" s="1"/>
      </tp>
      <tp>
        <v>119.753</v>
        <stp/>
        <stp>##V3_BDPV12</stp>
        <stp>XS0627188468 @CBKG Corp</stp>
        <stp>ask</stp>
        <stp>[AutoPrice 28.xlsm]front!R1175C13</stp>
        <tr r="M1175" s="1"/>
      </tp>
      <tp>
        <v>111.511</v>
        <stp/>
        <stp>##V3_BDPV12</stp>
        <stp>FR0011119460 @CBKG Corp</stp>
        <stp>ask</stp>
        <stp>[AutoPrice 28.xlsm]front!R1132C13</stp>
        <tr r="M1132" s="1"/>
      </tp>
      <tp>
        <v>114.955</v>
        <stp/>
        <stp>##V3_BDPV12</stp>
        <stp>XS0876289652 @CBKG Corp</stp>
        <stp>ask</stp>
        <stp>[AutoPrice 28.xlsm]front!R1203C13</stp>
        <tr r="M1203" s="1"/>
      </tp>
      <tp>
        <v>113.13500000000001</v>
        <stp/>
        <stp>##V3_BDPV12</stp>
        <stp>XS0767977811 @CBKG Corp</stp>
        <stp>bid</stp>
        <stp>[AutoPrice 28.xlsm]front!R1194C12</stp>
        <tr r="L1194" s="1"/>
      </tp>
      <tp>
        <v>104.5</v>
        <stp/>
        <stp>##V3_BDPV12</stp>
        <stp>XS1002933403 @CBKG Corp</stp>
        <stp>bid</stp>
        <stp>[AutoPrice 28.xlsm]front!R1014C12</stp>
        <tr r="L1014" s="1"/>
      </tp>
      <tp>
        <v>114.916</v>
        <stp/>
        <stp>##V3_BDPV12</stp>
        <stp>XS0521000975 @CBKG Corp</stp>
        <stp>ask</stp>
        <stp>[AutoPrice 28.xlsm]front!R1161C13</stp>
        <tr r="M1161" s="1"/>
      </tp>
      <tp>
        <v>104.581</v>
        <stp/>
        <stp>##V3_BDPV12</stp>
        <stp>XS1041934800 @CBKG Corp</stp>
        <stp>bid</stp>
        <stp>[AutoPrice 28.xlsm]front!R1183C12</stp>
        <tr r="L1183" s="1"/>
      </tp>
      <tp>
        <v>117.352</v>
        <stp/>
        <stp>##V3_BDPV12</stp>
        <stp>XS0431928414 @CBKG Corp</stp>
        <stp>bid</stp>
        <stp>[AutoPrice 28.xlsm]front!R1003C12</stp>
        <tr r="L1003" s="1"/>
      </tp>
      <tp>
        <v>106.349</v>
        <stp/>
        <stp>##V3_BDPV12</stp>
        <stp>XS0548801207 @CBKG Corp</stp>
        <stp>bid</stp>
        <stp>[AutoPrice 28.xlsm]front!R1190C12</stp>
        <tr r="L1190" s="1"/>
      </tp>
      <tp>
        <v>106.962</v>
        <stp/>
        <stp>##V3_BDPV12</stp>
        <stp>XS0843310748 @CBKG Corp</stp>
        <stp>ask</stp>
        <stp>[AutoPrice 28.xlsm]front!R1223C13</stp>
        <tr r="M1223" s="1"/>
      </tp>
      <tp>
        <v>101.54300000000001</v>
        <stp/>
        <stp>##V3_BDPV12</stp>
        <stp>XS0203714802 @CBKG Corp</stp>
        <stp>ask</stp>
        <stp>[AutoPrice 28.xlsm]front!R1221C13</stp>
        <tr r="M1221" s="1"/>
      </tp>
      <tp>
        <v>103.432</v>
        <stp/>
        <stp>##V3_BDPV12</stp>
        <stp>XS0934539726 @CBKG Corp</stp>
        <stp>ask</stp>
        <stp>[AutoPrice 28.xlsm]front!R1109C13</stp>
        <tr r="M1109" s="1"/>
      </tp>
      <tp>
        <v>106.753</v>
        <stp/>
        <stp>##V3_BDPV12</stp>
        <stp>XS0861828407 @CBKG Corp</stp>
        <stp>bid</stp>
        <stp>[AutoPrice 28.xlsm]front!R1084C12</stp>
        <tr r="L1084" s="1"/>
      </tp>
      <tp>
        <v>101.286</v>
        <stp/>
        <stp>##V3_BDPV12</stp>
        <stp>XS0782692510 @CBKG Corp</stp>
        <stp>ask</stp>
        <stp>[AutoPrice 28.xlsm]front!R1064C13</stp>
        <tr r="M1064" s="1"/>
      </tp>
      <tp>
        <v>100.426</v>
        <stp/>
        <stp>##V3_BDPV12</stp>
        <stp>XS1067862919 @CBKG Corp</stp>
        <stp>bid</stp>
        <stp>[AutoPrice 28.xlsm]front!R1124C12</stp>
        <tr r="L1124" s="1"/>
      </tp>
      <tp>
        <v>109.346</v>
        <stp/>
        <stp>##V3_BDPV12</stp>
        <stp>XS0843300947 @CBKG Corp</stp>
        <stp>ask</stp>
        <stp>[AutoPrice 28.xlsm]front!R1172C13</stp>
        <tr r="M1172" s="1"/>
      </tp>
      <tp>
        <v>105.738</v>
        <stp/>
        <stp>##V3_BDPV12</stp>
        <stp>XS0903872603 @CBKG Corp</stp>
        <stp>bid</stp>
        <stp>[AutoPrice 28.xlsm]front!R1246C12</stp>
        <tr r="L1246" s="1"/>
      </tp>
      <tp>
        <v>103.983</v>
        <stp/>
        <stp>##V3_BDPV12</stp>
        <stp>XS0997535520 @CBKG Corp</stp>
        <stp>ask</stp>
        <stp>[AutoPrice 28.xlsm]front!R1227C13</stp>
        <tr r="M1227" s="1"/>
      </tp>
      <tp>
        <v>107.282</v>
        <stp/>
        <stp>##V3_BDPV12</stp>
        <stp>XS0997326441 @CBKG Corp</stp>
        <stp>ask</stp>
        <stp>[AutoPrice 28.xlsm]front!R1260C13</stp>
        <tr r="M1260" s="1"/>
      </tp>
      <tp t="s">
        <v>#N/A Real Time</v>
        <stp/>
        <stp>##V3_BDPV12</stp>
        <stp>XS0976307040 @CBKG Corp</stp>
        <stp>ask</stp>
        <stp>[AutoPrice 28.xlsm]front!R1186C13</stp>
        <tr r="M1186" s="1"/>
      </tp>
      <tp t="s">
        <v>#N/A Real Time</v>
        <stp/>
        <stp>##V3_BDPV12</stp>
        <stp>XS0434144969 @CBKG Corp</stp>
        <stp>ask</stp>
        <stp>[AutoPrice 28.xlsm]front!R1141C13</stp>
        <tr r="M1141" s="1"/>
      </tp>
      <tp>
        <v>105.277</v>
        <stp/>
        <stp>##V3_BDPV12</stp>
        <stp>FR0010989111 @CBKG Corp</stp>
        <stp>bid</stp>
        <stp>[AutoPrice 28.xlsm]front!R1050C12</stp>
        <tr r="L1050" s="1"/>
      </tp>
      <tp>
        <v>107</v>
        <stp/>
        <stp>##V3_BDPV12</stp>
        <stp>XS0925126491 @CBKG Corp</stp>
        <stp>bid</stp>
        <stp>[AutoPrice 28.xlsm]front!R1088C12</stp>
        <tr r="L1088" s="1"/>
      </tp>
      <tp>
        <v>109.32</v>
        <stp/>
        <stp>##V3_BDPV12</stp>
        <stp>XS0427290357 @CBKG Corp</stp>
        <stp>ask</stp>
        <stp>[AutoPrice 28.xlsm]front!R1054C13</stp>
        <tr r="M1054" s="1"/>
      </tp>
      <tp>
        <v>105.248</v>
        <stp/>
        <stp>##V3_BDPV12</stp>
        <stp>FR0011697010 @CBKG Corp</stp>
        <stp>ask</stp>
        <stp>[AutoPrice 28.xlsm]front!R1233C13</stp>
        <tr r="M1233" s="1"/>
      </tp>
      <tp>
        <v>101.307</v>
        <stp/>
        <stp>##V3_BDPV12</stp>
        <stp>DE000A11QFA7 @CBKG Corp</stp>
        <stp>ask</stp>
        <stp>[AutoPrice 28.xlsm]front!R659C13</stp>
        <tr r="M659" s="1"/>
      </tp>
      <tp>
        <v>108.35299999999999</v>
        <stp/>
        <stp>##V3_BDPV12</stp>
        <stp>DE000A0JRFB0 @CBKG Corp</stp>
        <stp>ask</stp>
        <stp>[AutoPrice 28.xlsm]front!R931C13</stp>
        <tr r="M931" s="1"/>
      </tp>
    </main>
    <main first="connect.rtdsub">
      <tp t="s">
        <v>19223589=EXT</v>
        <stp/>
        <stp>DDS_BONDS|19223589=EXT</stp>
        <stp>3</stp>
        <stp>RMDS</stp>
        <stp/>
        <stp/>
        <tr r="AI35" s="1"/>
      </tp>
      <tp t="s">
        <v>15988633=EXT</v>
        <stp/>
        <stp>DDS_BONDS|15988633=EXT</stp>
        <stp>3</stp>
        <stp>RMDS</stp>
        <stp/>
        <stp/>
        <tr r="AI71" s="1"/>
      </tp>
      <tp t="s">
        <v>19238488=EXT</v>
        <stp/>
        <stp>DDS_BONDS|19238488=EXT</stp>
        <stp>3</stp>
        <stp>RMDS</stp>
        <stp/>
        <stp/>
        <tr r="AI1066" s="1"/>
      </tp>
      <tp t="s">
        <v>15322798=EXT</v>
        <stp/>
        <stp>DDS_BONDS|15322798=EXT</stp>
        <stp>3</stp>
        <stp>RMDS</stp>
        <stp/>
        <stp/>
        <tr r="AI1166" s="1"/>
      </tp>
      <tp t="s">
        <v>21239289=EXT</v>
        <stp/>
        <stp>DDS_BONDS|21239289=EXT</stp>
        <stp>3</stp>
        <stp>RMDS</stp>
        <stp/>
        <stp/>
        <tr r="AI476" s="1"/>
      </tp>
    </main>
    <main first="bloomberg.rtd">
      <tp>
        <v>85.047702457851429</v>
        <stp/>
        <stp>##V3_BDPV12</stp>
        <stp>AT0000A069T7 @bgn  Corp</stp>
        <stp>asset_swap_spd_mid</stp>
        <stp>[AutoPrice 28.xlsm]front!R1266C40</stp>
        <tr r="AN1266" s="1"/>
      </tp>
    </main>
    <main first="connect.rtdsub">
      <tp t="s">
        <v>18860629=EXT</v>
        <stp/>
        <stp>DDS_BONDS|18860629=EXT</stp>
        <stp>3</stp>
        <stp>RMDS</stp>
        <stp/>
        <stp/>
        <tr r="AI342" s="1"/>
      </tp>
      <tp t="s">
        <v>19964639=EXT</v>
        <stp/>
        <stp>DDS_BONDS|19964639=EXT</stp>
        <stp>3</stp>
        <stp>RMDS</stp>
        <stp/>
        <stp/>
        <tr r="AI527" s="1"/>
      </tp>
      <tp t="s">
        <v>16979538=EXT</v>
        <stp/>
        <stp>DDS_BONDS|16979538=EXT</stp>
        <stp>3</stp>
        <stp>RMDS</stp>
        <stp/>
        <stp/>
        <tr r="AI1103" s="1"/>
      </tp>
    </main>
    <main first="bloomberg.rtd">
      <tp t="s">
        <v>12/03/2021</v>
        <stp/>
        <stp>##V3_BDPV12</stp>
        <stp>DE000A1UDWM7 Corp</stp>
        <stp>maturity</stp>
        <stp>[AutoPrice 28.xlsm]front!R677C6</stp>
        <tr r="F677" s="1"/>
      </tp>
    </main>
    <main first="connect.rtdsub">
      <tp t="s">
        <v>10803323=EXT</v>
        <stp/>
        <stp>DDS_BONDS|10803323=EXT</stp>
        <stp>3</stp>
        <stp>RMDS</stp>
        <stp/>
        <stp/>
        <tr r="AI346" s="1"/>
      </tp>
      <tp t="s">
        <v>20335290=EXT</v>
        <stp/>
        <stp>DDS_BONDS|20335290=EXT</stp>
        <stp>3</stp>
        <stp>RMDS</stp>
        <stp/>
        <stp/>
        <tr r="AI1081" s="1"/>
      </tp>
      <tp t="s">
        <v>10803321=EXT</v>
        <stp/>
        <stp>DDS_BONDS|10803321=EXT</stp>
        <stp>3</stp>
        <stp>RMDS</stp>
        <stp/>
        <stp/>
        <tr r="AI503" s="1"/>
      </tp>
      <tp t="s">
        <v>19962837=EXT</v>
        <stp/>
        <stp>DDS_BONDS|19962837=EXT</stp>
        <stp>3</stp>
        <stp>RMDS</stp>
        <stp/>
        <stp/>
        <tr r="AI1063" s="1"/>
      </tp>
      <tp t="s">
        <v>15200581=EXT</v>
        <stp/>
        <stp>DDS_BONDS|15200581=EXT</stp>
        <stp>3</stp>
        <stp>RMDS</stp>
        <stp/>
        <stp/>
        <tr r="AI119" s="1"/>
      </tp>
      <tp t="s">
        <v>18860627=EXT</v>
        <stp/>
        <stp>DDS_BONDS|18860627=EXT</stp>
        <stp>3</stp>
        <stp>RMDS</stp>
        <stp/>
        <stp/>
        <tr r="AI343" s="1"/>
      </tp>
      <tp t="s">
        <v>15331893=EXT</v>
        <stp/>
        <stp>DDS_BONDS|15331893=EXT</stp>
        <stp>3</stp>
        <stp>RMDS</stp>
        <stp/>
        <stp/>
        <tr r="AI656" s="1"/>
      </tp>
      <tp t="s">
        <v>15394499=EXT</v>
        <stp/>
        <stp>DDS_BONDS|15394499=EXT</stp>
        <stp>3</stp>
        <stp>RMDS</stp>
        <stp/>
        <stp/>
        <tr r="AI911" s="1"/>
      </tp>
      <tp t="s">
        <v>20201587=EXT</v>
        <stp/>
        <stp>DDS_BONDS|20201587=EXT</stp>
        <stp>3</stp>
        <stp>RMDS</stp>
        <stp/>
        <stp/>
        <tr r="AI821" s="1"/>
      </tp>
      <tp t="s">
        <v>21239284=EXT</v>
        <stp/>
        <stp>DDS_BONDS|21239284=EXT</stp>
        <stp>3</stp>
        <stp>RMDS</stp>
        <stp/>
        <stp/>
        <tr r="AI497" s="1"/>
      </tp>
      <tp t="s">
        <v>13817727=EXT</v>
        <stp/>
        <stp>DDS_BONDS|13817727=EXT</stp>
        <stp>3</stp>
        <stp>RMDS</stp>
        <stp/>
        <stp/>
        <tr r="AI213" s="1"/>
      </tp>
      <tp t="s">
        <v>10335495=EXT</v>
        <stp/>
        <stp>DDS_BONDS|10335495=EXT</stp>
        <stp>3</stp>
        <stp>RMDS</stp>
        <stp/>
        <stp/>
        <tr r="AI18" s="1"/>
      </tp>
      <tp t="s">
        <v>18860623=EXT</v>
        <stp/>
        <stp>DDS_BONDS|18860623=EXT</stp>
        <stp>3</stp>
        <stp>RMDS</stp>
        <stp/>
        <stp/>
        <tr r="AI349" s="1"/>
      </tp>
      <tp t="s">
        <v>13946031=EXT</v>
        <stp/>
        <stp>DDS_BONDS|13946031=EXT</stp>
        <stp>3</stp>
        <stp>RMDS</stp>
        <stp/>
        <stp/>
        <tr r="AI859" s="1"/>
      </tp>
      <tp t="s">
        <v>19928437=EXT</v>
        <stp/>
        <stp>DDS_BONDS|19928437=EXT</stp>
        <stp>3</stp>
        <stp>RMDS</stp>
        <stp/>
        <stp/>
        <tr r="AI1001" s="1"/>
      </tp>
      <tp t="s">
        <v>17261482=EXT</v>
        <stp/>
        <stp>DDS_BONDS|17261482=EXT</stp>
        <stp>3</stp>
        <stp>RMDS</stp>
        <stp/>
        <stp/>
        <tr r="AI1248" s="1"/>
      </tp>
      <tp t="s">
        <v>17354991=EXT</v>
        <stp/>
        <stp>DDS_BONDS|17354991=EXT</stp>
        <stp>3</stp>
        <stp>RMDS</stp>
        <stp/>
        <stp/>
        <tr r="AI905" s="1"/>
      </tp>
      <tp t="s">
        <v>17368392=EXT</v>
        <stp/>
        <stp>DDS_BONDS|17368392=EXT</stp>
        <stp>3</stp>
        <stp>RMDS</stp>
        <stp/>
        <stp/>
        <tr r="AI410" s="1"/>
      </tp>
    </main>
    <main first="bloomberg.rtd">
      <tp>
        <v>8.4560078013993234</v>
        <stp/>
        <stp>##V3_BDPV12</stp>
        <stp>XS0403958498 @bgn  Corp</stp>
        <stp>risk_mid</stp>
        <stp>[AutoPrice 28.xlsm]front!R248C36</stp>
        <tr r="AJ248" s="1"/>
      </tp>
      <tp>
        <v>7.2248537083034137</v>
        <stp/>
        <stp>##V3_BDPV12</stp>
        <stp>XS0999667263 @bgn  Corp</stp>
        <stp>risk_mid</stp>
        <stp>[AutoPrice 28.xlsm]front!R720C36</stp>
        <tr r="AJ720" s="1"/>
      </tp>
      <tp>
        <v>2.089317897596743</v>
        <stp/>
        <stp>##V3_BDPV12</stp>
        <stp>XS0429612566 @bgn  Corp</stp>
        <stp>risk_mid</stp>
        <stp>[AutoPrice 28.xlsm]front!R824C36</stp>
        <tr r="AJ824" s="1"/>
      </tp>
      <tp>
        <v>1.6966832266511744</v>
        <stp/>
        <stp>##V3_BDPV12</stp>
        <stp>FR0010709279 @bgn  Corp</stp>
        <stp>risk_mid</stp>
        <stp>[AutoPrice 28.xlsm]front!R281C36</stp>
        <tr r="AJ281" s="1"/>
      </tp>
      <tp>
        <v>2.7757444455282609</v>
        <stp/>
        <stp>##V3_BDPV12</stp>
        <stp>BE6243181672 @bgn  Corp</stp>
        <stp>risk_mid</stp>
        <stp>[AutoPrice 28.xlsm]front!R372C36</stp>
        <tr r="AJ372" s="1"/>
      </tp>
      <tp>
        <v>67.260379472615966</v>
        <stp/>
        <stp>##V3_BDPV12</stp>
        <stp>XS0806449814 @bgn  Corp</stp>
        <stp>asset_swap_spd_mid</stp>
        <stp>[AutoPrice 28.xlsm]front!R1215C40</stp>
        <tr r="AN1215" s="1"/>
      </tp>
      <tp>
        <v>3.523853931506693</v>
        <stp/>
        <stp>##V3_BDPV12</stp>
        <stp>XS0866278921 @bgn  Corp</stp>
        <stp>risk_mid</stp>
        <stp>[AutoPrice 28.xlsm]front!R425C36</stp>
        <tr r="AJ425" s="1"/>
      </tp>
      <tp>
        <v>9.6011743737427935</v>
        <stp/>
        <stp>##V3_BDPV12</stp>
        <stp>XS0909359332 @bgn  Corp</stp>
        <stp>risk_mid</stp>
        <stp>[AutoPrice 28.xlsm]front!R410C36</stp>
        <tr r="AJ410" s="1"/>
      </tp>
      <tp>
        <v>5.1631552283836868</v>
        <stp/>
        <stp>##V3_BDPV12</stp>
        <stp>XS0829317832 @bgn  Corp</stp>
        <stp>risk_mid</stp>
        <stp>[AutoPrice 28.xlsm]front!R156C36</stp>
        <tr r="AJ156" s="1"/>
      </tp>
      <tp>
        <v>2.9843083845683793</v>
        <stp/>
        <stp>##V3_BDPV12</stp>
        <stp>XS0775870982 @bgn  Corp</stp>
        <stp>risk_mid</stp>
        <stp>[AutoPrice 28.xlsm]front!R859C36</stp>
        <tr r="AJ859" s="1"/>
      </tp>
      <tp>
        <v>72.146731520077054</v>
        <stp/>
        <stp>##V3_BDPV12</stp>
        <stp>XS0986174851 @bgn  Corp</stp>
        <stp>asset_swap_spd_mid</stp>
        <stp>[AutoPrice 28.xlsm]front!R1059C40</stp>
        <tr r="AN1059" s="1"/>
      </tp>
      <tp>
        <v>7.914249581124011</v>
        <stp/>
        <stp>##V3_BDPV12</stp>
        <stp>XS0764278528 @bgn  Corp</stp>
        <stp>risk_mid</stp>
        <stp>[AutoPrice 28.xlsm]front!R132C36</stp>
        <tr r="AJ132" s="1"/>
      </tp>
      <tp>
        <v>4.2906153687361837</v>
        <stp/>
        <stp>##V3_BDPV12</stp>
        <stp>XS0996772876 @bgn  Corp</stp>
        <stp>risk_mid</stp>
        <stp>[AutoPrice 28.xlsm]front!R172C36</stp>
        <tr r="AJ172" s="1"/>
      </tp>
      <tp>
        <v>9.3038947487130486</v>
        <stp/>
        <stp>##V3_BDPV12</stp>
        <stp>XS0758420748 @bgn  Corp</stp>
        <stp>risk_mid</stp>
        <stp>[AutoPrice 28.xlsm]front!R494C36</stp>
        <tr r="AJ494" s="1"/>
      </tp>
      <tp>
        <v>1.7650054728342468</v>
        <stp/>
        <stp>##V3_BDPV12</stp>
        <stp>XS0411602765 @bgn  Corp</stp>
        <stp>risk_mid</stp>
        <stp>[AutoPrice 28.xlsm]front!R872C36</stp>
        <tr r="AJ872" s="1"/>
      </tp>
      <tp>
        <v>9.2654813314467788</v>
        <stp/>
        <stp>##V3_BDPV12</stp>
        <stp>XS0746010908 @bgn  Corp</stp>
        <stp>risk_mid</stp>
        <stp>[AutoPrice 28.xlsm]front!R733C36</stp>
        <tr r="AJ733" s="1"/>
      </tp>
      <tp>
        <v>3.4694152016591318</v>
        <stp/>
        <stp>##V3_BDPV12</stp>
        <stp>XS0547796077 @bgn  Corp</stp>
        <stp>risk_mid</stp>
        <stp>[AutoPrice 28.xlsm]front!R222C36</stp>
        <tr r="AJ222" s="1"/>
      </tp>
      <tp>
        <v>6.0122294435899448</v>
        <stp/>
        <stp>##V3_BDPV12</stp>
        <stp>XS0974375130 @bgn  Corp</stp>
        <stp>risk_mid</stp>
        <stp>[AutoPrice 28.xlsm]front!R713C36</stp>
        <tr r="AJ713" s="1"/>
      </tp>
      <tp>
        <v>4.078374066288859</v>
        <stp/>
        <stp>##V3_BDPV12</stp>
        <stp>BE6000782712 @bgn  Corp</stp>
        <stp>risk_mid</stp>
        <stp>[AutoPrice 28.xlsm]front!R374C36</stp>
        <tr r="AJ374" s="1"/>
      </tp>
      <tp>
        <v>6.1717938688040874</v>
        <stp/>
        <stp>##V3_BDPV12</stp>
        <stp>XS0834386228 @cbbt  Corp</stp>
        <stp>risk_mid</stp>
        <stp>[AutoPrice 28.xlsm]front!R939C36</stp>
        <tr r="AJ939" s="1"/>
      </tp>
      <tp>
        <v>3.1061850470869956</v>
        <stp/>
        <stp>##V3_BDPV12</stp>
        <stp>FR0011289222 @bgn  Corp</stp>
        <stp>risk_mid</stp>
        <stp>[AutoPrice 28.xlsm]front!R283C36</stp>
        <tr r="AJ283" s="1"/>
      </tp>
      <tp t="s">
        <v>FIXED</v>
        <stp/>
        <stp>##V3_BDPV12</stp>
        <stp>DE000A1C9VQ4 Corp</stp>
        <stp>cpn typ</stp>
        <stp>[AutoPrice 28.xlsm]front!R786C5</stp>
        <tr r="E786" s="1"/>
      </tp>
      <tp>
        <v>90.389959476801693</v>
        <stp/>
        <stp>##V3_BDPV12</stp>
        <stp>XS0546096800 @bgn  Corp</stp>
        <stp>asset_swap_spd_mid</stp>
        <stp>[AutoPrice 28.xlsm]front!R1241C40</stp>
        <tr r="AN1241" s="1"/>
      </tp>
      <tp>
        <v>8.7183145724566202</v>
        <stp/>
        <stp>##V3_BDPV12</stp>
        <stp>XS0969368934 @bgn  Corp</stp>
        <stp>risk_mid</stp>
        <stp>[AutoPrice 28.xlsm]front!R469C36</stp>
        <tr r="AJ469" s="1"/>
      </tp>
      <tp>
        <v>8.2711583654742071</v>
        <stp/>
        <stp>##V3_BDPV12</stp>
        <stp>XS0525787874 @bgn  Corp</stp>
        <stp>risk_mid</stp>
        <stp>[AutoPrice 28.xlsm]front!R620C36</stp>
        <tr r="AJ620" s="1"/>
      </tp>
      <tp>
        <v>5.0090709981724046</v>
        <stp/>
        <stp>##V3_BDPV12</stp>
        <stp>XS0800572454 @bgn  Corp</stp>
        <stp>risk_mid</stp>
        <stp>[AutoPrice 28.xlsm]front!R435C36</stp>
        <tr r="AJ435" s="1"/>
      </tp>
      <tp>
        <v>0.4988222241344431</v>
        <stp/>
        <stp>##V3_BDPV12</stp>
        <stp>XS0207037507 @bgn  Corp</stp>
        <stp>risk_mid</stp>
        <stp>[AutoPrice 28.xlsm]front!R975C36</stp>
        <tr r="AJ975" s="1"/>
      </tp>
      <tp>
        <v>9.4950245599022765</v>
        <stp/>
        <stp>##V3_BDPV12</stp>
        <stp>XS0862952297 @bgn  Corp</stp>
        <stp>risk_mid</stp>
        <stp>[AutoPrice 28.xlsm]front!R483C36</stp>
        <tr r="AJ483" s="1"/>
      </tp>
      <tp>
        <v>2.3232123438162944</v>
        <stp/>
        <stp>##V3_BDPV12</stp>
        <stp>XS0804777679 @bgn  Corp</stp>
        <stp>risk_mid</stp>
        <stp>[AutoPrice 28.xlsm]front!R886C36</stp>
        <tr r="AJ886" s="1"/>
      </tp>
      <tp>
        <v>0.2617831243590274</v>
        <stp/>
        <stp>##V3_BDPV12</stp>
        <stp>XS0451689565 @bgn  Corp</stp>
        <stp>risk_mid</stp>
        <stp>[AutoPrice 28.xlsm]front!R756C36</stp>
        <tr r="AJ756" s="1"/>
      </tp>
      <tp>
        <v>7.6580066743638042</v>
        <stp/>
        <stp>##V3_BDPV12</stp>
        <stp>XS0452868788 @bgn  Corp</stp>
        <stp>risk_mid</stp>
        <stp>[AutoPrice 28.xlsm]front!R465C36</stp>
        <tr r="AJ465" s="1"/>
      </tp>
      <tp>
        <v>5.9714986864868536</v>
        <stp/>
        <stp>##V3_BDPV12</stp>
        <stp>XS0993266625 @bgn  Corp</stp>
        <stp>risk_mid</stp>
        <stp>[AutoPrice 28.xlsm]front!R485C36</stp>
        <tr r="AJ485" s="1"/>
      </tp>
      <tp>
        <v>14.958977162589093</v>
        <stp/>
        <stp>##V3_BDPV12</stp>
        <stp>XS0908570459 @bgn  Corp</stp>
        <stp>risk_mid</stp>
        <stp>[AutoPrice 28.xlsm]front!R905C36</stp>
        <tr r="AJ905" s="1"/>
      </tp>
      <tp>
        <v>4.7191651922709354</v>
        <stp/>
        <stp>##V3_BDPV12</stp>
        <stp>XS0694766279 @bgn  Corp</stp>
        <stp>risk_mid</stp>
        <stp>[AutoPrice 28.xlsm]front!R426C36</stp>
        <tr r="AJ426" s="1"/>
      </tp>
      <tp>
        <v>8.1660835709584489</v>
        <stp/>
        <stp>##V3_BDPV12</stp>
        <stp>XS0934983999 @bgn  Corp</stp>
        <stp>risk_mid</stp>
        <stp>[AutoPrice 28.xlsm]front!R520C36</stp>
        <tr r="AJ520" s="1"/>
      </tp>
      <tp>
        <v>5.4805278753640607</v>
        <stp/>
        <stp>##V3_BDPV12</stp>
        <stp>XS0873793375 @bgn  Corp</stp>
        <stp>risk_mid</stp>
        <stp>[AutoPrice 28.xlsm]front!R898C36</stp>
        <tr r="AJ898" s="1"/>
      </tp>
      <tp>
        <v>0.82648046003086506</v>
        <stp/>
        <stp>##V3_BDPV12</stp>
        <stp>XS0419378236 @bgn  Corp</stp>
        <stp>risk_mid</stp>
        <stp>[AutoPrice 28.xlsm]front!R926C36</stp>
        <tr r="AJ926" s="1"/>
      </tp>
      <tp>
        <v>0.78909791860084511</v>
        <stp/>
        <stp>##V3_BDPV12</stp>
        <stp>XS0497185511 @bgn  Corp</stp>
        <stp>risk_mid</stp>
        <stp>[AutoPrice 28.xlsm]front!R192C36</stp>
        <tr r="AJ192" s="1"/>
      </tp>
      <tp>
        <v>5.8148881367394267</v>
        <stp/>
        <stp>##V3_BDPV12</stp>
        <stp>XS0944451243 @bgn  Corp</stp>
        <stp>risk_mid</stp>
        <stp>[AutoPrice 28.xlsm]front!R331C36</stp>
        <tr r="AJ331" s="1"/>
      </tp>
      <tp>
        <v>2.8180321018190568</v>
        <stp/>
        <stp>##V3_BDPV12</stp>
        <stp>XS0458230322 @bgn  Corp</stp>
        <stp>risk_mid</stp>
        <stp>[AutoPrice 28.xlsm]front!R967C36</stp>
        <tr r="AJ967" s="1"/>
      </tp>
      <tp t="s">
        <v>DAIGR</v>
        <stp/>
        <stp>##V3_BDPV12</stp>
        <stp>DE000A1MLXN3 Corp</stp>
        <stp>ticker</stp>
        <stp>[AutoPrice 28.xlsm]front!R790C4</stp>
        <tr r="D790" s="1"/>
      </tp>
      <tp>
        <v>5.4491110903285289</v>
        <stp/>
        <stp>##V3_BDPV12</stp>
        <stp>XS0426738976 @bgn  Corp</stp>
        <stp>risk_mid</stp>
        <stp>[AutoPrice 28.xlsm]front!R235C36</stp>
        <tr r="AJ235" s="1"/>
      </tp>
      <tp>
        <v>2.4507089612818334</v>
        <stp/>
        <stp>##V3_BDPV12</stp>
        <stp>XS0456567055 @bgn  Corp</stp>
        <stp>risk_mid</stp>
        <stp>[AutoPrice 28.xlsm]front!R490C36</stp>
        <tr r="AJ490" s="1"/>
      </tp>
      <tp>
        <v>14.520105492844948</v>
        <stp/>
        <stp>##V3_BDPV12</stp>
        <stp>XS0161100515 @bgn  Corp</stp>
        <stp>risk_mid</stp>
        <stp>[AutoPrice 28.xlsm]front!R716C36</stp>
        <tr r="AJ716" s="1"/>
      </tp>
      <tp>
        <v>3.4153572605085003</v>
        <stp/>
        <stp>##V3_BDPV12</stp>
        <stp>FR0011348531 @bgn  Corp</stp>
        <stp>risk_mid</stp>
        <stp>[AutoPrice 28.xlsm]front!R640C36</stp>
        <tr r="AJ640" s="1"/>
      </tp>
      <tp>
        <v>74.203847350460961</v>
        <stp/>
        <stp>##V3_BDPV12</stp>
        <stp>XS0436928872 @bgn  Corp</stp>
        <stp>asset_swap_spd_mid</stp>
        <stp>[AutoPrice 28.xlsm]front!R1176C40</stp>
        <tr r="AN1176" s="1"/>
      </tp>
      <tp>
        <v>123.94494666411522</v>
        <stp/>
        <stp>##V3_BDPV12</stp>
        <stp>XS0838764685 @bgn  Corp</stp>
        <stp>asset_swap_spd_mid</stp>
        <stp>[AutoPrice 28.xlsm]front!R1026C40</stp>
        <tr r="AN1026" s="1"/>
      </tp>
      <tp>
        <v>3.6470705110502877E-2</v>
        <stp/>
        <stp>##V3_BDPV12</stp>
        <stp>BE6265140077 @bgn  Corp</stp>
        <stp>risk_mid</stp>
        <stp>[AutoPrice 28.xlsm]front!R373C36</stp>
        <tr r="AJ373" s="1"/>
      </tp>
      <tp>
        <v>6.7718511366599898</v>
        <stp/>
        <stp>##V3_BDPV12</stp>
        <stp>FR0010918490 @bgn  Corp</stp>
        <stp>risk_mid</stp>
        <stp>[AutoPrice 28.xlsm]front!R367C36</stp>
        <tr r="AJ367" s="1"/>
      </tp>
      <tp>
        <v>3.0523028693131948</v>
        <stp/>
        <stp>##V3_BDPV12</stp>
        <stp>FR0011274026 @bgn  Corp</stp>
        <stp>risk_mid</stp>
        <stp>[AutoPrice 28.xlsm]front!R382C36</stp>
        <tr r="AJ382" s="1"/>
      </tp>
      <tp>
        <v>4.1533803278404946</v>
        <stp/>
        <stp>##V3_BDPV12</stp>
        <stp>XS0851688860 @bgn  Corp</stp>
        <stp>risk_mid</stp>
        <stp>[AutoPrice 28.xlsm]front!R121C36</stp>
        <tr r="AJ121" s="1"/>
      </tp>
      <tp>
        <v>4.9805494512540349</v>
        <stp/>
        <stp>##V3_BDPV12</stp>
        <stp>XS0399861086 @bgn  Corp</stp>
        <stp>risk_mid</stp>
        <stp>[AutoPrice 28.xlsm]front!R263C36</stp>
        <tr r="AJ263" s="1"/>
      </tp>
      <tp>
        <v>0.6671910492585198</v>
        <stp/>
        <stp>##V3_BDPV12</stp>
        <stp>XS0485615867 @bgn  Corp</stp>
        <stp>risk_mid</stp>
        <stp>[AutoPrice 28.xlsm]front!R336C36</stp>
        <tr r="AJ336" s="1"/>
      </tp>
      <tp t="s">
        <v>#N/A N/A</v>
        <stp/>
        <stp>##V3_BDPV12</stp>
        <stp>XS1078235733 @bgn  Corp</stp>
        <stp>risk_mid</stp>
        <stp>[AutoPrice 28.xlsm]front!R148C36</stp>
        <tr r="AJ148" s="1"/>
      </tp>
      <tp>
        <v>1.0429741362912637</v>
        <stp/>
        <stp>##V3_BDPV12</stp>
        <stp>XS0222766973 @bgn  Corp</stp>
        <stp>risk_mid</stp>
        <stp>[AutoPrice 28.xlsm]front!R629C36</stp>
        <tr r="AJ629" s="1"/>
      </tp>
      <tp>
        <v>5.7881236103767719</v>
        <stp/>
        <stp>##V3_BDPV12</stp>
        <stp>XS0715437140 @bgn  Corp</stp>
        <stp>risk_mid</stp>
        <stp>[AutoPrice 28.xlsm]front!R504C36</stp>
        <tr r="AJ504" s="1"/>
      </tp>
      <tp>
        <v>3.3897141850154355</v>
        <stp/>
        <stp>##V3_BDPV12</stp>
        <stp>XS0778476340 @bgn  Corp</stp>
        <stp>risk_mid</stp>
        <stp>[AutoPrice 28.xlsm]front!R102C36</stp>
        <tr r="AJ102" s="1"/>
      </tp>
      <tp>
        <v>8.9104166166514176</v>
        <stp/>
        <stp>##V3_BDPV12</stp>
        <stp>XS1030851791 @bgn  Corp</stp>
        <stp>risk_mid</stp>
        <stp>[AutoPrice 28.xlsm]front!R517C36</stp>
        <tr r="AJ517" s="1"/>
      </tp>
      <tp>
        <v>8.0519878442167681</v>
        <stp/>
        <stp>##V3_BDPV12</stp>
        <stp>XS0541453147 @bgn  Corp</stp>
        <stp>risk_mid</stp>
        <stp>[AutoPrice 28.xlsm]front!R655C36</stp>
        <tr r="AJ655" s="1"/>
      </tp>
      <tp>
        <v>5.34241240291351</v>
        <stp/>
        <stp>##V3_BDPV12</stp>
        <stp>FR0010745976 @bgn  Corp</stp>
        <stp>risk_mid</stp>
        <stp>[AutoPrice 28.xlsm]front!R325C36</stp>
        <tr r="AJ325" s="1"/>
      </tp>
      <tp>
        <v>2.5382495799171068</v>
        <stp/>
        <stp>##V3_BDPV12</stp>
        <stp>FR0011156017 @bgn  Corp</stp>
        <stp>risk_mid</stp>
        <stp>[AutoPrice 28.xlsm]front!R394C36</stp>
        <tr r="AJ394" s="1"/>
      </tp>
      <tp>
        <v>327.38015158148744</v>
        <stp/>
        <stp>##V3_BDPV12</stp>
        <stp>XS1028959671 @bgn  Corp</stp>
        <stp>asset_swap_spd_mid</stp>
        <stp>[AutoPrice 28.xlsm]front!R1229C40</stp>
        <tr r="AN1229" s="1"/>
      </tp>
      <tp>
        <v>274.20436305443872</v>
        <stp/>
        <stp>##V3_BDPV12</stp>
        <stp>XS0877720986 @bgn  Corp</stp>
        <stp>asset_swap_spd_mid</stp>
        <stp>[AutoPrice 28.xlsm]front!R1263C40</stp>
        <tr r="AN1263" s="1"/>
      </tp>
      <tp>
        <v>10.45884987785044</v>
        <stp/>
        <stp>##V3_BDPV12</stp>
        <stp>XS1048529041 @bgn  Corp</stp>
        <stp>risk_mid</stp>
        <stp>[AutoPrice 28.xlsm]front!R311C36</stp>
        <tr r="AJ311" s="1"/>
      </tp>
      <tp>
        <v>4.8446733653364049</v>
        <stp/>
        <stp>##V3_BDPV12</stp>
        <stp>XS0934191114 @bgn  Corp</stp>
        <stp>risk_mid</stp>
        <stp>[AutoPrice 28.xlsm]front!R427C36</stp>
        <tr r="AJ427" s="1"/>
      </tp>
      <tp>
        <v>6.2448312826091978</v>
        <stp/>
        <stp>##V3_BDPV12</stp>
        <stp>XS0543354236 @bgn  Corp</stp>
        <stp>risk_mid</stp>
        <stp>[AutoPrice 28.xlsm]front!R633C36</stp>
        <tr r="AJ633" s="1"/>
      </tp>
      <tp>
        <v>4.2056759279354594</v>
        <stp/>
        <stp>##V3_BDPV12</stp>
        <stp>XS0830380639 @bgn  Corp</stp>
        <stp>risk_mid</stp>
        <stp>[AutoPrice 28.xlsm]front!R911C36</stp>
        <tr r="AJ911" s="1"/>
      </tp>
      <tp>
        <v>8.3304578051290434</v>
        <stp/>
        <stp>##V3_BDPV12</stp>
        <stp>FR0011261924 @bgn  Corp</stp>
        <stp>risk_mid</stp>
        <stp>[AutoPrice 28.xlsm]front!R293C36</stp>
        <tr r="AJ293" s="1"/>
      </tp>
      <tp>
        <v>22.894173013087183</v>
        <stp/>
        <stp>##V3_BDPV12</stp>
        <stp>XS0436905821 @bgn  Corp</stp>
        <stp>asset_swap_spd_mid</stp>
        <stp>[AutoPrice 28.xlsm]front!R1168C40</stp>
        <tr r="AN1168" s="1"/>
      </tp>
      <tp>
        <v>6.1035816404036325</v>
        <stp/>
        <stp>##V3_BDPV12</stp>
        <stp>XS0828235225 @bgn  Corp</stp>
        <stp>risk_mid</stp>
        <stp>[AutoPrice 28.xlsm]front!R994C36</stp>
        <tr r="AJ994" s="1"/>
      </tp>
      <tp>
        <v>3.2258710703757743</v>
        <stp/>
        <stp>##V3_BDPV12</stp>
        <stp>XS0148579153 @bgn  Corp</stp>
        <stp>risk_mid</stp>
        <stp>[AutoPrice 28.xlsm]front!R269C36</stp>
        <tr r="AJ269" s="1"/>
      </tp>
      <tp>
        <v>4.1881750529427109</v>
        <stp/>
        <stp>##V3_BDPV12</stp>
        <stp>XS0876682666 @bgn  Corp</stp>
        <stp>risk_mid</stp>
        <stp>[AutoPrice 28.xlsm]front!R110C36</stp>
        <tr r="AJ110" s="1"/>
      </tp>
      <tp>
        <v>4.3710879955192183</v>
        <stp/>
        <stp>##V3_BDPV12</stp>
        <stp>XS0369461644 @bgn  Corp</stp>
        <stp>risk_mid</stp>
        <stp>[AutoPrice 28.xlsm]front!R675C36</stp>
        <tr r="AJ675" s="1"/>
      </tp>
      <tp>
        <v>4.9010219455844606</v>
        <stp/>
        <stp>##V3_BDPV12</stp>
        <stp>XS0759200321 @bgn  Corp</stp>
        <stp>risk_mid</stp>
        <stp>[AutoPrice 28.xlsm]front!R178C36</stp>
        <tr r="AJ178" s="1"/>
      </tp>
      <tp>
        <v>7.5826038210344393</v>
        <stp/>
        <stp>##V3_BDPV12</stp>
        <stp>XS0690406243 @bgn  Corp</stp>
        <stp>risk_mid</stp>
        <stp>[AutoPrice 28.xlsm]front!R304C36</stp>
        <tr r="AJ304" s="1"/>
      </tp>
      <tp>
        <v>6.3609099085553567</v>
        <stp/>
        <stp>##V3_BDPV12</stp>
        <stp>XS0122028904 @bgn  Corp</stp>
        <stp>risk_mid</stp>
        <stp>[AutoPrice 28.xlsm]front!R105C36</stp>
        <tr r="AJ105" s="1"/>
      </tp>
      <tp>
        <v>6.4519291030649129</v>
        <stp/>
        <stp>##V3_BDPV12</stp>
        <stp>FR0010941690 @bgn  Corp</stp>
        <stp>risk_mid</stp>
        <stp>[AutoPrice 28.xlsm]front!R232C36</stp>
        <tr r="AJ232" s="1"/>
      </tp>
      <tp>
        <v>6.2257828839534568</v>
        <stp/>
        <stp>##V3_BDPV12</stp>
        <stp>FR0011731876 @bgn  Corp</stp>
        <stp>risk_mid</stp>
        <stp>[AutoPrice 28.xlsm]front!R384C36</stp>
        <tr r="AJ384" s="1"/>
      </tp>
      <tp>
        <v>3.1688420537129502</v>
        <stp/>
        <stp>##V3_BDPV12</stp>
        <stp>XS0305188533 @cbbt  Corp</stp>
        <stp>risk_mid</stp>
        <stp>[AutoPrice 28.xlsm]front!R957C36</stp>
        <tr r="AJ957" s="1"/>
      </tp>
      <tp t="s">
        <v>07:01:48</v>
        <stp/>
        <stp>##V3_BDPV12</stp>
        <stp>BE0374557404 @bgn Corp</stp>
        <stp>LAST_UPDATE</stp>
        <stp>[AutoPrice 28.xlsm]front!R1015C15</stp>
        <tr r="O1015" s="1"/>
      </tp>
      <tp>
        <v>5.5269894214262649</v>
        <stp/>
        <stp>##V3_BDPV12</stp>
        <stp>XS0311212723 @bgn  Corp</stp>
        <stp>risk_mid</stp>
        <stp>[AutoPrice 28.xlsm]front!R461C36</stp>
        <tr r="AJ461" s="1"/>
      </tp>
      <tp>
        <v>3.3573987669207384</v>
        <stp/>
        <stp>##V3_BDPV12</stp>
        <stp>XS0838847381 @bgn  Corp</stp>
        <stp>risk_mid</stp>
        <stp>[AutoPrice 28.xlsm]front!R802C36</stp>
        <tr r="AJ802" s="1"/>
      </tp>
      <tp>
        <v>9.5228751176506421</v>
        <stp/>
        <stp>##V3_BDPV12</stp>
        <stp>XS0847580353 @bgn  Corp</stp>
        <stp>risk_mid</stp>
        <stp>[AutoPrice 28.xlsm]front!R621C36</stp>
        <tr r="AJ621" s="1"/>
      </tp>
      <tp>
        <v>3.379659420659209</v>
        <stp/>
        <stp>##V3_BDPV12</stp>
        <stp>XS0995039806 @bgn  Corp</stp>
        <stp>risk_mid</stp>
        <stp>[AutoPrice 28.xlsm]front!R909C36</stp>
        <tr r="AJ909" s="1"/>
      </tp>
      <tp>
        <v>5.5725601104533951</v>
        <stp/>
        <stp>##V3_BDPV12</stp>
        <stp>XS0906815088 @bgn  Corp</stp>
        <stp>risk_mid</stp>
        <stp>[AutoPrice 28.xlsm]front!R556C36</stp>
        <tr r="AJ556" s="1"/>
      </tp>
      <tp>
        <v>8.5567425097018202</v>
        <stp/>
        <stp>##V3_BDPV12</stp>
        <stp>XS1026109204 @bgn  Corp</stp>
        <stp>risk_mid</stp>
        <stp>[AutoPrice 28.xlsm]front!R182C36</stp>
        <tr r="AJ182" s="1"/>
      </tp>
      <tp>
        <v>4.527769559518191</v>
        <stp/>
        <stp>##V3_BDPV12</stp>
        <stp>FR0011064500 @bgn  Corp</stp>
        <stp>risk_mid</stp>
        <stp>[AutoPrice 28.xlsm]front!R396C36</stp>
        <tr r="AJ396" s="1"/>
      </tp>
      <tp>
        <v>203.73432232716752</v>
        <stp/>
        <stp>##V3_BDPV12</stp>
        <stp>XS1067862919 @bgn  Corp</stp>
        <stp>asset_swap_spd_mid</stp>
        <stp>[AutoPrice 28.xlsm]front!R1124C40</stp>
        <tr r="AN1124" s="1"/>
      </tp>
      <tp>
        <v>1.0915979507970519</v>
        <stp/>
        <stp>##V3_BDPV12</stp>
        <stp>XS0576107519 @bgn  Corp</stp>
        <stp>risk_mid</stp>
        <stp>[AutoPrice 28.xlsm]front!R882C36</stp>
        <tr r="AJ882" s="1"/>
      </tp>
      <tp>
        <v>10.876865726149987</v>
        <stp/>
        <stp>##V3_BDPV12</stp>
        <stp>XS0503603267 @bgn  Corp</stp>
        <stp>risk_mid</stp>
        <stp>[AutoPrice 28.xlsm]front!R622C36</stp>
        <tr r="AJ622" s="1"/>
      </tp>
      <tp>
        <v>4.8822416335006835</v>
        <stp/>
        <stp>##V3_BDPV12</stp>
        <stp>XS0765295828 @bgn  Corp</stp>
        <stp>risk_mid</stp>
        <stp>[AutoPrice 28.xlsm]front!R213C36</stp>
        <tr r="AJ213" s="1"/>
      </tp>
      <tp t="s">
        <v>TSCOLN</v>
        <stp/>
        <stp>##V3_BDPV12</stp>
        <stp>XS0295018070 Corp</stp>
        <stp>ticker</stp>
        <stp>[AutoPrice 28.xlsm]front!R589C4</stp>
        <tr r="D589" s="1"/>
      </tp>
      <tp t="s">
        <v>CLSGR</v>
        <stp/>
        <stp>##V3_BDPV12</stp>
        <stp>XS0503554627 Corp</stp>
        <stp>ticker</stp>
        <stp>[AutoPrice 28.xlsm]front!R169C4</stp>
        <tr r="D169" s="1"/>
      </tp>
      <tp t="s">
        <v>PSON</v>
        <stp/>
        <stp>##V3_BDPV12</stp>
        <stp>XS1068765418 Corp</stp>
        <stp>ticker</stp>
        <stp>[AutoPrice 28.xlsm]front!R660C4</stp>
        <tr r="D660" s="1"/>
      </tp>
      <tp t="s">
        <v>SESGFP</v>
        <stp/>
        <stp>##V3_BDPV12</stp>
        <stp>XS0438380247 Corp</stp>
        <stp>ticker</stp>
        <stp>[AutoPrice 28.xlsm]front!R666C4</stp>
        <tr r="D666" s="1"/>
      </tp>
      <tp t="s">
        <v>AIFP</v>
        <stp/>
        <stp>##V3_BDPV12</stp>
        <stp>FR0011439835 Corp</stp>
        <stp>ticker</stp>
        <stp>[AutoPrice 28.xlsm]front!R924C4</stp>
        <tr r="D924" s="1"/>
      </tp>
      <tp t="s">
        <v>SLHNVX</v>
        <stp/>
        <stp>##V3_BDPV12</stp>
        <stp>XS0235535035 Corp</stp>
        <stp>ticker</stp>
        <stp>[AutoPrice 28.xlsm]front!R139C4</stp>
        <tr r="D139" s="1"/>
      </tp>
      <tp t="s">
        <v>CCE</v>
        <stp/>
        <stp>##V3_BDPV12</stp>
        <stp>XS0810720515 Corp</stp>
        <stp>ticker</stp>
        <stp>[AutoPrice 28.xlsm]front!R439C4</stp>
        <tr r="D439" s="1"/>
      </tp>
      <tp t="s">
        <v>LVFRSC</v>
        <stp/>
        <stp>##V3_BDPV12</stp>
        <stp>XS0935312057 Corp</stp>
        <stp>ticker</stp>
        <stp>[AutoPrice 28.xlsm]front!R129C4</stp>
        <tr r="D129" s="1"/>
      </tp>
      <tp t="s">
        <v>MUNRE</v>
        <stp/>
        <stp>##V3_BDPV12</stp>
        <stp>XS0608392550 Corp</stp>
        <stp>ticker</stp>
        <stp>[AutoPrice 28.xlsm]front!R131C4</stp>
        <tr r="D131" s="1"/>
      </tp>
      <tp t="s">
        <v>BNFP</v>
        <stp/>
        <stp>##V3_BDPV12</stp>
        <stp>FR0011625409 Corp</stp>
        <stp>ticker</stp>
        <stp>[AutoPrice 28.xlsm]front!R418C4</stp>
        <tr r="D418" s="1"/>
      </tp>
      <tp t="s">
        <v>CNPFP</v>
        <stp/>
        <stp>##V3_BDPV12</stp>
        <stp>FR0011033851 Corp</stp>
        <stp>ticker</stp>
        <stp>[AutoPrice 28.xlsm]front!R114C4</stp>
        <tr r="D114" s="1"/>
      </tp>
      <tp t="s">
        <v>BMW</v>
        <stp/>
        <stp>##V3_BDPV12</stp>
        <stp>XS0938372660 Corp</stp>
        <stp>ticker</stp>
        <stp>[AutoPrice 28.xlsm]front!R762C4</stp>
        <tr r="D762" s="1"/>
      </tp>
      <tp t="s">
        <v>ZURNVX</v>
        <stp/>
        <stp>##V3_BDPV12</stp>
        <stp>XS0897406814 Corp</stp>
        <stp>ticker</stp>
        <stp>[AutoPrice 28.xlsm]front!R153C4</stp>
        <tr r="D153" s="1"/>
      </tp>
      <tp t="s">
        <v>TKAAV</v>
        <stp/>
        <stp>##V3_BDPV12</stp>
        <stp>XS0210629522 Corp</stp>
        <stp>ticker</stp>
        <stp>[AutoPrice 28.xlsm]front!R719C4</stp>
        <tr r="D719" s="1"/>
      </tp>
      <tp t="s">
        <v>TOTAL</v>
        <stp/>
        <stp>##V3_BDPV12</stp>
        <stp>XS0418669429 Corp</stp>
        <stp>ticker</stp>
        <stp>[AutoPrice 28.xlsm]front!R350C4</stp>
        <tr r="D350" s="1"/>
      </tp>
      <tp t="s">
        <v>VW</v>
        <stp/>
        <stp>##V3_BDPV12</stp>
        <stp>XS0765597918 Corp</stp>
        <stp>ticker</stp>
        <stp>[AutoPrice 28.xlsm]front!R890C4</stp>
        <tr r="D890" s="1"/>
      </tp>
      <tp t="s">
        <v>BMW</v>
        <stp/>
        <stp>##V3_BDPV12</stp>
        <stp>XS0949696628 Corp</stp>
        <stp>ticker</stp>
        <stp>[AutoPrice 28.xlsm]front!R763C4</stp>
        <tr r="D763" s="1"/>
      </tp>
      <tp t="s">
        <v>DGELN</v>
        <stp/>
        <stp>##V3_BDPV12</stp>
        <stp>XS1069539374 Corp</stp>
        <stp>ticker</stp>
        <stp>[AutoPrice 28.xlsm]front!R476C4</stp>
        <tr r="D476" s="1"/>
      </tp>
      <tp t="s">
        <v>LGFP</v>
        <stp/>
        <stp>##V3_BDPV12</stp>
        <stp>XS0235605853 Corp</stp>
        <stp>ticker</stp>
        <stp>[AutoPrice 28.xlsm]front!R981C4</stp>
        <tr r="D981" s="1"/>
      </tp>
      <tp t="s">
        <v>TOTAL</v>
        <stp/>
        <stp>##V3_BDPV12</stp>
        <stp>XS1048519679 Corp</stp>
        <stp>ticker</stp>
        <stp>[AutoPrice 28.xlsm]front!R352C4</stp>
        <tr r="D352" s="1"/>
      </tp>
      <tp t="s">
        <v>DLNA</v>
        <stp/>
        <stp>##V3_BDPV12</stp>
        <stp>XS0821168423 Corp</stp>
        <stp>ticker</stp>
        <stp>[AutoPrice 28.xlsm]front!R119C4</stp>
        <tr r="D119" s="1"/>
      </tp>
      <tp t="s">
        <v>KPN</v>
        <stp/>
        <stp>##V3_BDPV12</stp>
        <stp>XS0355666941 Corp</stp>
        <stp>ticker</stp>
        <stp>[AutoPrice 28.xlsm]front!R630C4</stp>
        <tr r="D630" s="1"/>
      </tp>
      <tp t="s">
        <v>NGGLN</v>
        <stp/>
        <stp>##V3_BDPV12</stp>
        <stp>XS0891393414 Corp</stp>
        <stp>ticker</stp>
        <stp>[AutoPrice 28.xlsm]front!R299C4</stp>
        <tr r="D299" s="1"/>
      </tp>
      <tp t="s">
        <v>AMGN</v>
        <stp/>
        <stp>##V3_BDPV12</stp>
        <stp>XS0710090928 Corp</stp>
        <stp>ticker</stp>
        <stp>[AutoPrice 28.xlsm]front!R155C4</stp>
        <tr r="D155" s="1"/>
      </tp>
      <tp t="s">
        <v>OMVAV</v>
        <stp/>
        <stp>##V3_BDPV12</stp>
        <stp>XS0996734868 Corp</stp>
        <stp>ticker</stp>
        <stp>[AutoPrice 28.xlsm]front!R302C4</stp>
        <tr r="D302" s="1"/>
      </tp>
      <tp t="s">
        <v>RALFP</v>
        <stp/>
        <stp>##V3_BDPV12</stp>
        <stp>FR0011801596 Corp</stp>
        <stp>ticker</stp>
        <stp>[AutoPrice 28.xlsm]front!R569C4</stp>
        <tr r="D569" s="1"/>
      </tp>
      <tp t="s">
        <v>TITIM</v>
        <stp/>
        <stp>##V3_BDPV12</stp>
        <stp>XS0184373925 Corp</stp>
        <stp>ticker</stp>
        <stp>[AutoPrice 28.xlsm]front!R711C4</stp>
        <tr r="D711" s="1"/>
      </tp>
      <tp t="s">
        <v>PM</v>
        <stp/>
        <stp>##V3_BDPV12</stp>
        <stp>XS0787527349 Corp</stp>
        <stp>ticker</stp>
        <stp>[AutoPrice 28.xlsm]front!R558C4</stp>
        <tr r="D558" s="1"/>
      </tp>
      <tp t="s">
        <v>TITIM</v>
        <stp/>
        <stp>##V3_BDPV12</stp>
        <stp>XS0868458653 Corp</stp>
        <stp>ticker</stp>
        <stp>[AutoPrice 28.xlsm]front!R712C4</stp>
        <tr r="D712" s="1"/>
      </tp>
      <tp t="s">
        <v>BHP</v>
        <stp/>
        <stp>##V3_BDPV12</stp>
        <stp>XS0834385923 Corp</stp>
        <stp>ticker</stp>
        <stp>[AutoPrice 28.xlsm]front!R941C4</stp>
        <tr r="D941" s="1"/>
      </tp>
      <tp t="s">
        <v>FIAT</v>
        <stp/>
        <stp>##V3_BDPV12</stp>
        <stp>XS1048568452 Corp</stp>
        <stp>ticker</stp>
        <stp>[AutoPrice 28.xlsm]front!R820C4</stp>
        <tr r="D820" s="1"/>
      </tp>
      <tp t="s">
        <v>DBHNGR</v>
        <stp/>
        <stp>##V3_BDPV12</stp>
        <stp>XS0856032213 Corp</stp>
        <stp>ticker</stp>
        <stp>[AutoPrice 28.xlsm]front!R468C4</stp>
        <tr r="D468" s="1"/>
      </tp>
      <tp t="s">
        <v>LUXIM</v>
        <stp/>
        <stp>##V3_BDPV12</stp>
        <stp>XS0758640279 Corp</stp>
        <stp>ticker</stp>
        <stp>[AutoPrice 28.xlsm]front!R516C4</stp>
        <tr r="D516" s="1"/>
      </tp>
      <tp t="s">
        <v>ACFP</v>
        <stp/>
        <stp>##V3_BDPV12</stp>
        <stp>FR0011731876 Corp</stp>
        <stp>ticker</stp>
        <stp>[AutoPrice 28.xlsm]front!R384C4</stp>
        <tr r="D384" s="1"/>
      </tp>
      <tp t="s">
        <v>ERFFP</v>
        <stp/>
        <stp>##V3_BDPV12</stp>
        <stp>XS0996772876 Corp</stp>
        <stp>ticker</stp>
        <stp>[AutoPrice 28.xlsm]front!R172C4</stp>
        <tr r="D172" s="1"/>
      </tp>
      <tp t="s">
        <v>TLSNSS</v>
        <stp/>
        <stp>##V3_BDPV12</stp>
        <stp>XS0746010908 Corp</stp>
        <stp>ticker</stp>
        <stp>[AutoPrice 28.xlsm]front!R733C4</stp>
        <tr r="D733" s="1"/>
      </tp>
      <tp t="s">
        <v>HEIGR</v>
        <stp/>
        <stp>##V3_BDPV12</stp>
        <stp>XS0458230322 Corp</stp>
        <stp>ticker</stp>
        <stp>[AutoPrice 28.xlsm]front!R967C4</stp>
        <tr r="D967" s="1"/>
      </tp>
      <tp t="s">
        <v>SECUSS</v>
        <stp/>
        <stp>##V3_BDPV12</stp>
        <stp>XS0996455399 Corp</stp>
        <stp>ticker</stp>
        <stp>[AutoPrice 28.xlsm]front!R579C4</stp>
        <tr r="D579" s="1"/>
      </tp>
      <tp t="s">
        <v>DGELN</v>
        <stp/>
        <stp>##V3_BDPV12</stp>
        <stp>XS1069539291 Corp</stp>
        <stp>ticker</stp>
        <stp>[AutoPrice 28.xlsm]front!R477C4</stp>
        <tr r="D477" s="1"/>
      </tp>
      <tp t="s">
        <v>FREGR</v>
        <stp/>
        <stp>##V3_BDPV12</stp>
        <stp>XS1013954646 Corp</stp>
        <stp>ticker</stp>
        <stp>[AutoPrice 28.xlsm]front!R179C4</stp>
        <tr r="D179" s="1"/>
      </tp>
      <tp t="s">
        <v>BMW</v>
        <stp/>
        <stp>##V3_BDPV12</stp>
        <stp>XS0478931354 Corp</stp>
        <stp>ticker</stp>
        <stp>[AutoPrice 28.xlsm]front!R767C4</stp>
        <tr r="D767" s="1"/>
      </tp>
      <tp t="s">
        <v>VIEFP</v>
        <stp/>
        <stp>##V3_BDPV12</stp>
        <stp>FR0000474983 Corp</stp>
        <stp>ticker</stp>
        <stp>[AutoPrice 28.xlsm]front!R364C4</stp>
        <tr r="D364" s="1"/>
      </tp>
      <tp t="s">
        <v>RENAUL</v>
        <stp/>
        <stp>##V3_BDPV12</stp>
        <stp>FR0010871541 Corp</stp>
        <stp>ticker</stp>
        <stp>[AutoPrice 28.xlsm]front!R858C4</stp>
        <tr r="D858" s="1"/>
      </tp>
      <tp t="s">
        <v>FIAT</v>
        <stp/>
        <stp>##V3_BDPV12</stp>
        <stp>XS0647264398 Corp</stp>
        <stp>ticker</stp>
        <stp>[AutoPrice 28.xlsm]front!R818C4</stp>
        <tr r="D818" s="1"/>
      </tp>
      <tp t="s">
        <v>AALLN</v>
        <stp/>
        <stp>##V3_BDPV12</stp>
        <stp>XS0789283792 Corp</stp>
        <stp>ticker</stp>
        <stp>[AutoPrice 28.xlsm]front!R912C4</stp>
        <tr r="D912" s="1"/>
      </tp>
      <tp t="s">
        <v>ADSGR</v>
        <stp/>
        <stp>##V3_BDPV12</stp>
        <stp>XS0439260398 Corp</stp>
        <stp>ticker</stp>
        <stp>[AutoPrice 28.xlsm]front!R386C4</stp>
        <tr r="D386" s="1"/>
      </tp>
      <tp t="s">
        <v>ISPVIT</v>
        <stp/>
        <stp>##V3_BDPV12</stp>
        <stp>XS0972240997 Corp</stp>
        <stp>ticker</stp>
        <stp>[AutoPrice 28.xlsm]front!R127C4</stp>
        <tr r="D127" s="1"/>
      </tp>
      <tp t="s">
        <v>EWE</v>
        <stp/>
        <stp>##V3_BDPV12</stp>
        <stp>XS0699330097 Corp</stp>
        <stp>ticker</stp>
        <stp>[AutoPrice 28.xlsm]front!R275C4</stp>
        <tr r="D275" s="1"/>
      </tp>
      <tp t="s">
        <v>RWE</v>
        <stp/>
        <stp>##V3_BDPV12</stp>
        <stp>XS0826313990 Corp</stp>
        <stp>ticker</stp>
        <stp>[AutoPrice 28.xlsm]front!R323C4</stp>
        <tr r="D323" s="1"/>
      </tp>
      <tp t="s">
        <v>SWFP</v>
        <stp/>
        <stp>##V3_BDPV12</stp>
        <stp>XS0408827409 Corp</stp>
        <stp>ticker</stp>
        <stp>[AutoPrice 28.xlsm]front!R580C4</stp>
        <tr r="D580" s="1"/>
      </tp>
      <tp>
        <v>5.3280130971586459</v>
        <stp/>
        <stp>##V3_BDPV12</stp>
        <stp>DE000A1R0U23 @bgn  Corp</stp>
        <stp>risk_mid</stp>
        <stp>[AutoPrice 28.xlsm]front!R663C36</stp>
        <tr r="AJ663" s="1"/>
      </tp>
      <tp>
        <v>114.36199999999999</v>
        <stp/>
        <stp>##V3_BDPV12</stp>
        <stp>XS0428147093 @CBKG Corp</stp>
        <stp>bid</stp>
        <stp>[AutoPrice 28.xlsm]front!R309C12</stp>
        <tr r="L309" s="1"/>
      </tp>
      <tp>
        <v>101.101</v>
        <stp/>
        <stp>##V3_BDPV12</stp>
        <stp>FR0011912872 @CBKG Corp</stp>
        <stp>bid</stp>
        <stp>[AutoPrice 28.xlsm]front!R507C12</stp>
        <tr r="L507" s="1"/>
      </tp>
      <tp t="s">
        <v>#N/A Real Time</v>
        <stp/>
        <stp>##V3_BDPV12</stp>
        <stp>BE0002199652 @CBKG Corp</stp>
        <stp>ask</stp>
        <stp>[AutoPrice 28.xlsm]front!R330C13</stp>
        <tr r="M330" s="1"/>
      </tp>
      <tp>
        <v>106.227</v>
        <stp/>
        <stp>##V3_BDPV12</stp>
        <stp>FR0011805803 @CBKG Corp</stp>
        <stp>bid</stp>
        <stp>[AutoPrice 28.xlsm]front!R118C12</stp>
        <tr r="L118" s="1"/>
      </tp>
      <tp>
        <v>104.033</v>
        <stp/>
        <stp>##V3_BDPV12</stp>
        <stp>XS0230962853 @CBKG Corp</stp>
        <stp>bid</stp>
        <stp>[AutoPrice 28.xlsm]front!R597C12</stp>
        <tr r="L597" s="1"/>
      </tp>
      <tp>
        <v>101.762</v>
        <stp/>
        <stp>##V3_BDPV12</stp>
        <stp>FR0011261890 @CBKG Corp</stp>
        <stp>bid</stp>
        <stp>[AutoPrice 28.xlsm]front!R282C12</stp>
        <tr r="L282" s="1"/>
      </tp>
      <tp>
        <v>103.78400000000001</v>
        <stp/>
        <stp>##V3_BDPV12</stp>
        <stp>FR0011439835 @CBKG Corp</stp>
        <stp>bid</stp>
        <stp>[AutoPrice 28.xlsm]front!R924C12</stp>
        <tr r="L924" s="1"/>
      </tp>
      <tp>
        <v>108.149</v>
        <stp/>
        <stp>##V3_BDPV12</stp>
        <stp>XS0520759803 @CBKG Corp</stp>
        <stp>bid</stp>
        <stp>[AutoPrice 28.xlsm]front!R965C12</stp>
        <tr r="L965" s="1"/>
      </tp>
      <tp>
        <v>108.411</v>
        <stp/>
        <stp>##V3_BDPV12</stp>
        <stp>XS0540187894 @CBKG Corp</stp>
        <stp>bid</stp>
        <stp>[AutoPrice 28.xlsm]front!R691C12</stp>
        <tr r="L691" s="1"/>
      </tp>
      <tp>
        <v>101.05</v>
        <stp/>
        <stp>##V3_BDPV12</stp>
        <stp>XS0731679907 @CBKG Corp</stp>
        <stp>bid</stp>
        <stp>[AutoPrice 28.xlsm]front!R880C12</stp>
        <tr r="L880" s="1"/>
      </tp>
      <tp>
        <v>106.54</v>
        <stp/>
        <stp>##V3_BDPV12</stp>
        <stp>XS0981442931 @CBKG Corp</stp>
        <stp>bid</stp>
        <stp>[AutoPrice 28.xlsm]front!R945C12</stp>
        <tr r="L945" s="1"/>
      </tp>
      <tp>
        <v>117.593</v>
        <stp/>
        <stp>##V3_BDPV12</stp>
        <stp>FR0000474983 @CBKG Corp</stp>
        <stp>bid</stp>
        <stp>[AutoPrice 28.xlsm]front!R364C12</stp>
        <tr r="L364" s="1"/>
      </tp>
      <tp>
        <v>105.288</v>
        <stp/>
        <stp>##V3_BDPV12</stp>
        <stp>XS1040506898 @CBKG Corp</stp>
        <stp>bid</stp>
        <stp>[AutoPrice 28.xlsm]front!R227C12</stp>
        <tr r="L227" s="1"/>
      </tp>
      <tp>
        <v>108.113</v>
        <stp/>
        <stp>##V3_BDPV12</stp>
        <stp>XS0831389985 @CBKG Corp</stp>
        <stp>bid</stp>
        <stp>[AutoPrice 28.xlsm]front!R708C12</stp>
        <tr r="L708" s="1"/>
      </tp>
      <tp t="s">
        <v>#N/A Real Time</v>
        <stp/>
        <stp>##V3_BDPV12</stp>
        <stp>XS0680904827 @CBKG Corp</stp>
        <stp>bid</stp>
        <stp>[AutoPrice 28.xlsm]front!R732C12</stp>
        <tr r="L732" s="1"/>
      </tp>
      <tp>
        <v>104.378</v>
        <stp/>
        <stp>##V3_BDPV12</stp>
        <stp>XS0358158052 @CBKG Corp</stp>
        <stp>bid</stp>
        <stp>[AutoPrice 28.xlsm]front!R906C12</stp>
        <tr r="L906" s="1"/>
      </tp>
      <tp>
        <v>105.684</v>
        <stp/>
        <stp>##V3_BDPV12</stp>
        <stp>FR0011441831 @CBKG Corp</stp>
        <stp>bid</stp>
        <stp>[AutoPrice 28.xlsm]front!R568C12</stp>
        <tr r="L568" s="1"/>
      </tp>
      <tp t="s">
        <v>#N/A Real Time</v>
        <stp/>
        <stp>##V3_BDPV12</stp>
        <stp>FR0010397927 @CBKG Corp</stp>
        <stp>bid</stp>
        <stp>[AutoPrice 28.xlsm]front!R363C12</stp>
        <tr r="L363" s="1"/>
      </tp>
      <tp>
        <v>103.414</v>
        <stp/>
        <stp>##V3_BDPV12</stp>
        <stp>XS0828724004 @CBKG Corp</stp>
        <stp>bid</stp>
        <stp>[AutoPrice 28.xlsm]front!R578C12</stp>
        <tr r="L578" s="1"/>
      </tp>
      <tp>
        <v>140.959</v>
        <stp/>
        <stp>##V3_BDPV12</stp>
        <stp>XS0438844093 @CBKG Corp</stp>
        <stp>bid</stp>
        <stp>[AutoPrice 28.xlsm]front!R265C12</stp>
        <tr r="L265" s="1"/>
      </tp>
      <tp>
        <v>103.179</v>
        <stp/>
        <stp>##V3_BDPV12</stp>
        <stp>XS1048529041 @CBKG Corp</stp>
        <stp>bid</stp>
        <stp>[AutoPrice 28.xlsm]front!R311C12</stp>
        <tr r="L311" s="1"/>
      </tp>
      <tp>
        <v>102.492</v>
        <stp/>
        <stp>##V3_BDPV12</stp>
        <stp>XS0458230082 @CBKG Corp</stp>
        <stp>bid</stp>
        <stp>[AutoPrice 28.xlsm]front!R963C12</stp>
        <tr r="L963" s="1"/>
      </tp>
      <tp t="s">
        <v>#N/A Real Time</v>
        <stp/>
        <stp>##V3_BDPV12</stp>
        <stp>FR0010745976 @CBKG Corp</stp>
        <stp>bid</stp>
        <stp>[AutoPrice 28.xlsm]front!R325C12</stp>
        <tr r="L325" s="1"/>
      </tp>
      <tp>
        <v>104.876</v>
        <stp/>
        <stp>##V3_BDPV12</stp>
        <stp>XS0559319172 @CBKG Corp</stp>
        <stp>bid</stp>
        <stp>[AutoPrice 28.xlsm]front!R799C12</stp>
        <tr r="L799" s="1"/>
      </tp>
      <tp>
        <v>102.60899999999999</v>
        <stp/>
        <stp>##V3_BDPV12</stp>
        <stp>FR0011731876 @CBKG Corp</stp>
        <stp>bid</stp>
        <stp>[AutoPrice 28.xlsm]front!R384C12</stp>
        <tr r="L384" s="1"/>
      </tp>
      <tp t="s">
        <v>GE</v>
        <stp/>
        <stp>##V3_BDPV12</stp>
        <stp>XS0874839086 Corp</stp>
        <stp>ticker</stp>
        <stp>[AutoPrice 28.xlsm]front!R26C4</stp>
        <tr r="D26" s="1"/>
      </tp>
      <tp>
        <v>115.3</v>
        <stp/>
        <stp>##V3_BDPV12</stp>
        <stp>FR0010908905 @CBKG Corp</stp>
        <stp>bid</stp>
        <stp>[AutoPrice 28.xlsm]front!R922C12</stp>
        <tr r="L922" s="1"/>
      </tp>
      <tp>
        <v>105.459</v>
        <stp/>
        <stp>##V3_BDPV12</stp>
        <stp>FR0011765825 @CBKG Corp</stp>
        <stp>bid</stp>
        <stp>[AutoPrice 28.xlsm]front!R451C12</stp>
        <tr r="L451" s="1"/>
      </tp>
      <tp t="s">
        <v>#N/A Real Time</v>
        <stp/>
        <stp>##V3_BDPV12</stp>
        <stp>FR0000471930 @CBKG Corp</stp>
        <stp>bid</stp>
        <stp>[AutoPrice 28.xlsm]front!R658C12</stp>
        <tr r="L658" s="1"/>
      </tp>
      <tp t="s">
        <v>GE</v>
        <stp/>
        <stp>##V3_BDPV12</stp>
        <stp>XS0925519380 Corp</stp>
        <stp>ticker</stp>
        <stp>[AutoPrice 28.xlsm]front!R23C4</stp>
        <tr r="D23" s="1"/>
      </tp>
      <tp>
        <v>100.738</v>
        <stp/>
        <stp>##V3_BDPV12</stp>
        <stp>XS0221574931 @CBKG Corp</stp>
        <stp>bid</stp>
        <stp>[AutoPrice 28.xlsm]front!R128C12</stp>
        <tr r="L128" s="1"/>
      </tp>
      <tp>
        <v>104.08799999999999</v>
        <stp/>
        <stp>##V3_BDPV12</stp>
        <stp>XS0811554962 @CBKG Corp</stp>
        <stp>bid</stp>
        <stp>[AutoPrice 28.xlsm]front!R492C12</stp>
        <tr r="L492" s="1"/>
      </tp>
      <tp>
        <v>120.958</v>
        <stp/>
        <stp>##V3_BDPV12</stp>
        <stp>BE0934985020 @CBKG Corp</stp>
        <stp>ask</stp>
        <stp>[AutoPrice 28.xlsm]front!R371C13</stp>
        <tr r="M371" s="1"/>
      </tp>
      <tp>
        <v>116.765</v>
        <stp/>
        <stp>##V3_BDPV12</stp>
        <stp>XS0541620901 @CBKG Corp</stp>
        <stp>bid</stp>
        <stp>[AutoPrice 28.xlsm]front!R122C12</stp>
        <tr r="L122" s="1"/>
      </tp>
      <tp>
        <v>102.613</v>
        <stp/>
        <stp>##V3_BDPV12</stp>
        <stp>XS1041772986 @CBKG Corp</stp>
        <stp>bid</stp>
        <stp>[AutoPrice 28.xlsm]front!R950C12</stp>
        <tr r="L950" s="1"/>
      </tp>
      <tp>
        <v>105.419</v>
        <stp/>
        <stp>##V3_BDPV12</stp>
        <stp>XS0359781191 @CBKG Corp</stp>
        <stp>bid</stp>
        <stp>[AutoPrice 28.xlsm]front!R953C12</stp>
        <tr r="L953" s="1"/>
      </tp>
      <tp>
        <v>102.58</v>
        <stp/>
        <stp>##V3_BDPV12</stp>
        <stp>FR0010878991 @CBKG Corp</stp>
        <stp>bid</stp>
        <stp>[AutoPrice 28.xlsm]front!R509C12</stp>
        <tr r="L509" s="1"/>
      </tp>
      <tp>
        <v>121.636</v>
        <stp/>
        <stp>##V3_BDPV12</stp>
        <stp>FR0011033851 @CBKG Corp</stp>
        <stp>bid</stp>
        <stp>[AutoPrice 28.xlsm]front!R114C12</stp>
        <tr r="L114" s="1"/>
      </tp>
      <tp>
        <v>127.69499999999999</v>
        <stp/>
        <stp>##V3_BDPV12</stp>
        <stp>XS0191154961 @CBKG Corp</stp>
        <stp>bid</stp>
        <stp>[AutoPrice 28.xlsm]front!R358C12</stp>
        <tr r="L358" s="1"/>
      </tp>
      <tp>
        <v>100</v>
        <stp/>
        <stp>##V3_BDPV12</stp>
        <stp>XS0968315019 @CBKG Corp</stp>
        <stp>bid</stp>
        <stp>[AutoPrice 28.xlsm]front!R765C12</stp>
        <tr r="L765" s="1"/>
      </tp>
      <tp>
        <v>101.75</v>
        <stp/>
        <stp>##V3_BDPV12</stp>
        <stp>XS1051076922 @CBKG Corp</stp>
        <stp>bid</stp>
        <stp>[AutoPrice 28.xlsm]front!R665C12</stp>
        <tr r="L665" s="1"/>
      </tp>
      <tp t="s">
        <v>11/06/2014</v>
        <stp/>
        <stp>##V3_BDPV12</stp>
        <stp>XS0542428833 @bval Corp</stp>
        <stp>LAST_UPDATE</stp>
        <stp>[AutoPrice 28.xlsm]front!R157C15</stp>
        <tr r="O157" s="1"/>
      </tp>
      <tp t="s">
        <v>ASSGEN</v>
        <stp/>
        <stp>##V3_BDPV12</stp>
        <stp>XS1014759648 Corp</stp>
        <stp>ticker</stp>
        <stp>[AutoPrice 28.xlsm]front!R60C4</stp>
        <tr r="D60" s="1"/>
      </tp>
      <tp>
        <v>107.096</v>
        <stp/>
        <stp>##V3_BDPV12</stp>
        <stp>XS0452187759 @CBKG Corp</stp>
        <stp>ask</stp>
        <stp>[AutoPrice 28.xlsm]front!R1144C13</stp>
        <tr r="M1144" s="1"/>
      </tp>
      <tp>
        <v>100.21899999999999</v>
        <stp/>
        <stp>##V3_BDPV12</stp>
        <stp>XS0436905821 @CBKG Corp</stp>
        <stp>bid</stp>
        <stp>[AutoPrice 28.xlsm]front!R1168C12</stp>
        <tr r="L1168" s="1"/>
      </tp>
      <tp>
        <v>105.611</v>
        <stp/>
        <stp>##V3_BDPV12</stp>
        <stp>FR0011531714 @CBKG Corp</stp>
        <stp>ask</stp>
        <stp>[AutoPrice 28.xlsm]front!R1243C13</stp>
        <tr r="M1243" s="1"/>
      </tp>
      <tp>
        <v>105.819</v>
        <stp/>
        <stp>##V3_BDPV12</stp>
        <stp>XS0718395089 @CBKG Corp</stp>
        <stp>bid</stp>
        <stp>[AutoPrice 28.xlsm]front!R1205C12</stp>
        <tr r="L1205" s="1"/>
      </tp>
      <tp>
        <v>111.182</v>
        <stp/>
        <stp>##V3_BDPV12</stp>
        <stp>XS0954675129 @CBKG Corp</stp>
        <stp>ask</stp>
        <stp>[AutoPrice 28.xlsm]front!R1239C13</stp>
        <tr r="M1239" s="1"/>
      </tp>
      <tp>
        <v>101.105</v>
        <stp/>
        <stp>##V3_BDPV12</stp>
        <stp>XS1067864022 @CBKG Corp</stp>
        <stp>bid</stp>
        <stp>[AutoPrice 28.xlsm]front!R1125C12</stp>
        <tr r="L1125" s="1"/>
      </tp>
      <tp>
        <v>119.17100000000001</v>
        <stp/>
        <stp>##V3_BDPV12</stp>
        <stp>XS0695401801 @CBKG Corp</stp>
        <stp>ask</stp>
        <stp>[AutoPrice 28.xlsm]front!R1148C13</stp>
        <tr r="M1148" s="1"/>
      </tp>
      <tp>
        <v>108.152</v>
        <stp/>
        <stp>##V3_BDPV12</stp>
        <stp>FR0010333385 @CBKG Corp</stp>
        <stp>bid</stp>
        <stp>[AutoPrice 28.xlsm]front!R1113C12</stp>
        <tr r="L1113" s="1"/>
      </tp>
      <tp>
        <v>107.325</v>
        <stp/>
        <stp>##V3_BDPV12</stp>
        <stp>XS0794392588 @CBKG Corp</stp>
        <stp>bid</stp>
        <stp>[AutoPrice 28.xlsm]front!R1104C12</stp>
        <tr r="L1104" s="1"/>
      </tp>
      <tp>
        <v>108.621</v>
        <stp/>
        <stp>##V3_BDPV12</stp>
        <stp>ES0211845237 @CBKG Corp</stp>
        <stp>bid</stp>
        <stp>[AutoPrice 28.xlsm]front!R1032C12</stp>
        <tr r="L1032" s="1"/>
      </tp>
      <tp>
        <v>114.462</v>
        <stp/>
        <stp>##V3_BDPV12</stp>
        <stp>XS0741938624 @CBKG Corp</stp>
        <stp>bid</stp>
        <stp>[AutoPrice 28.xlsm]front!R1119C12</stp>
        <tr r="L1119" s="1"/>
      </tp>
      <tp>
        <v>109.15600000000001</v>
        <stp/>
        <stp>##V3_BDPV12</stp>
        <stp>BE6254681248 @CBKG Corp</stp>
        <stp>ask</stp>
        <stp>[AutoPrice 28.xlsm]front!R1062C13</stp>
        <tr r="M1062" s="1"/>
      </tp>
      <tp>
        <v>104.21</v>
        <stp/>
        <stp>##V3_BDPV12</stp>
        <stp>XS1048428012 @CBKG Corp</stp>
        <stp>ask</stp>
        <stp>[AutoPrice 28.xlsm]front!R1270C13</stp>
        <tr r="M1270" s="1"/>
      </tp>
      <tp>
        <v>107.822</v>
        <stp/>
        <stp>##V3_BDPV12</stp>
        <stp>XS0254720633 @CBKG Corp</stp>
        <stp>ask</stp>
        <stp>[AutoPrice 28.xlsm]front!R1106C13</stp>
        <tr r="M1106" s="1"/>
      </tp>
      <tp>
        <v>108.304</v>
        <stp/>
        <stp>##V3_BDPV12</stp>
        <stp>FR0011697028 @CBKG Corp</stp>
        <stp>ask</stp>
        <stp>[AutoPrice 28.xlsm]front!R1232C13</stp>
        <tr r="M1232" s="1"/>
      </tp>
      <tp>
        <v>106.78700000000001</v>
        <stp/>
        <stp>##V3_BDPV12</stp>
        <stp>AT0000A100E2 @CBKG Corp</stp>
        <stp>ask</stp>
        <stp>[AutoPrice 28.xlsm]front!R1030C13</stp>
        <tr r="M1030" s="1"/>
      </tp>
      <tp>
        <v>114.82299999999999</v>
        <stp/>
        <stp>##V3_BDPV12</stp>
        <stp>XS0494868630 @CBKG Corp</stp>
        <stp>bid</stp>
        <stp>[AutoPrice 28.xlsm]front!R1195C12</stp>
        <tr r="L1195" s="1"/>
      </tp>
      <tp>
        <v>103.226</v>
        <stp/>
        <stp>##V3_BDPV12</stp>
        <stp>XS1038708522 @CBKG Corp</stp>
        <stp>ask</stp>
        <stp>[AutoPrice 28.xlsm]front!R1136C13</stp>
        <tr r="M1136" s="1"/>
      </tp>
      <tp>
        <v>106.024</v>
        <stp/>
        <stp>##V3_BDPV12</stp>
        <stp>FR0010289496 @CBKG Corp</stp>
        <stp>bid</stp>
        <stp>[AutoPrice 28.xlsm]front!R1230C12</stp>
        <tr r="L1230" s="1"/>
      </tp>
      <tp>
        <v>104.91200000000001</v>
        <stp/>
        <stp>##V3_BDPV12</stp>
        <stp>XS0986610425 @CBKG Corp</stp>
        <stp>ask</stp>
        <stp>[AutoPrice 28.xlsm]front!R1128C13</stp>
        <tr r="M1128" s="1"/>
      </tp>
      <tp>
        <v>103.261</v>
        <stp/>
        <stp>##V3_BDPV12</stp>
        <stp>XS0222372178 @CBKG Corp</stp>
        <stp>ask</stp>
        <stp>[AutoPrice 28.xlsm]front!R1187C13</stp>
        <tr r="M1187" s="1"/>
      </tp>
      <tp>
        <v>106.572</v>
        <stp/>
        <stp>##V3_BDPV12</stp>
        <stp>XS0545097742 @CBKG Corp</stp>
        <stp>ask</stp>
        <stp>[AutoPrice 28.xlsm]front!R1200C13</stp>
        <tr r="M1200" s="1"/>
      </tp>
      <tp>
        <v>118.41200000000001</v>
        <stp/>
        <stp>##V3_BDPV12</stp>
        <stp>XS0436320278 @CBKG Corp</stp>
        <stp>ask</stp>
        <stp>[AutoPrice 28.xlsm]front!R1224C13</stp>
        <tr r="M1224" s="1"/>
      </tp>
      <tp>
        <v>111.441</v>
        <stp/>
        <stp>##V3_BDPV12</stp>
        <stp>XS0829209195 @CBKG Corp</stp>
        <stp>bid</stp>
        <stp>[AutoPrice 28.xlsm]front!R1192C12</stp>
        <tr r="L1192" s="1"/>
      </tp>
      <tp>
        <v>109.512</v>
        <stp/>
        <stp>##V3_BDPV12</stp>
        <stp>XS0969344083 @CBKG Corp</stp>
        <stp>bid</stp>
        <stp>[AutoPrice 28.xlsm]front!R1068C12</stp>
        <tr r="L1068" s="1"/>
      </tp>
      <tp>
        <v>3</v>
        <stp/>
        <stp>##V3_BDPV12</stp>
        <stp>DE000A1HG1K6 Corp</stp>
        <stp>cpn</stp>
        <stp>[AutoPrice 28.xlsm]front!R54C5</stp>
        <tr r="E54" s="1"/>
      </tp>
      <tp>
        <v>104.697</v>
        <stp/>
        <stp>##V3_BDPV12</stp>
        <stp>BE0002169358 @CBKG Corp</stp>
        <stp>ask</stp>
        <stp>[AutoPrice 28.xlsm]front!R1129C13</stp>
        <tr r="M1129" s="1"/>
      </tp>
      <tp>
        <v>107.596</v>
        <stp/>
        <stp>##V3_BDPV12</stp>
        <stp>XS0986174851 @CBKG Corp</stp>
        <stp>ask</stp>
        <stp>[AutoPrice 28.xlsm]front!R1059C13</stp>
        <tr r="M1059" s="1"/>
      </tp>
      <tp>
        <v>125.523</v>
        <stp/>
        <stp>##V3_BDPV12</stp>
        <stp>XS0203712939 @CBKG Corp</stp>
        <stp>ask</stp>
        <stp>[AutoPrice 28.xlsm]front!R1226C13</stp>
        <tr r="M1226" s="1"/>
      </tp>
      <tp>
        <v>105.794</v>
        <stp/>
        <stp>##V3_BDPV12</stp>
        <stp>XS0896144655 @CBKG Corp</stp>
        <stp>ask</stp>
        <stp>[AutoPrice 28.xlsm]front!R1052C13</stp>
        <tr r="M1052" s="1"/>
      </tp>
      <tp>
        <v>112.571</v>
        <stp/>
        <stp>##V3_BDPV12</stp>
        <stp>XS0259604329 @CBKG Corp</stp>
        <stp>ask</stp>
        <stp>[AutoPrice 28.xlsm]front!R1247C13</stp>
        <tr r="M1247" s="1"/>
      </tp>
      <tp>
        <v>121.152</v>
        <stp/>
        <stp>##V3_BDPV12</stp>
        <stp>XS0842659426 @CBKG Corp</stp>
        <stp>ask</stp>
        <stp>[AutoPrice 28.xlsm]front!R1152C13</stp>
        <tr r="M1152" s="1"/>
      </tp>
      <tp>
        <v>101.496</v>
        <stp/>
        <stp>##V3_BDPV12</stp>
        <stp>DE000A1G7EH9 @CBKG Corp</stp>
        <stp>ask</stp>
        <stp>[AutoPrice 28.xlsm]front!R764C13</stp>
        <tr r="M764" s="1"/>
      </tp>
    </main>
    <main first="connect.rtdsub">
      <tp t="s">
        <v>20027098=EXT</v>
        <stp/>
        <stp>DDS_BONDS|20027098=EXT</stp>
        <stp>3</stp>
        <stp>RMDS</stp>
        <stp/>
        <stp/>
        <tr r="AI789" s="1"/>
      </tp>
      <tp t="s">
        <v>21139589=EXT</v>
        <stp/>
        <stp>DDS_BONDS|21139589=EXT</stp>
        <stp>3</stp>
        <stp>RMDS</stp>
        <stp/>
        <stp/>
        <tr r="AI797" s="1"/>
      </tp>
      <tp t="s">
        <v>20088890=EXT</v>
        <stp/>
        <stp>DDS_BONDS|20088890=EXT</stp>
        <stp>3</stp>
        <stp>RMDS</stp>
        <stp/>
        <stp/>
        <tr r="AI579" s="1"/>
      </tp>
      <tp t="s">
        <v>19962408=EXT</v>
        <stp/>
        <stp>DDS_BONDS|19962408=EXT</stp>
        <stp>3</stp>
        <stp>RMDS</stp>
        <stp/>
        <stp/>
        <tr r="AI949" s="1"/>
      </tp>
      <tp t="s">
        <v>17067498=EXT</v>
        <stp/>
        <stp>DDS_BONDS|17067498=EXT</stp>
        <stp>3</stp>
        <stp>RMDS</stp>
        <stp/>
        <stp/>
        <tr r="AI595" s="1"/>
      </tp>
      <tp t="s">
        <v>17940208=EXT</v>
        <stp/>
        <stp>DDS_BONDS|17940208=EXT</stp>
        <stp>3</stp>
        <stp>RMDS</stp>
        <stp/>
        <stp/>
        <tr r="AI1137" s="1"/>
      </tp>
      <tp t="s">
        <v>21073894=EXT</v>
        <stp/>
        <stp>DDS_BONDS|21073894=EXT</stp>
        <stp>3</stp>
        <stp>RMDS</stp>
        <stp/>
        <stp/>
        <tr r="AI163" s="1"/>
      </tp>
      <tp t="s">
        <v>21069995=EXT</v>
        <stp/>
        <stp>DDS_BONDS|21069995=EXT</stp>
        <stp>3</stp>
        <stp>RMDS</stp>
        <stp/>
        <stp/>
        <tr r="AI714" s="1"/>
      </tp>
      <tp t="s">
        <v>15809513=EXT</v>
        <stp/>
        <stp>DDS_BONDS|15809513=EXT</stp>
        <stp>3</stp>
        <stp>RMDS</stp>
        <stp/>
        <stp/>
        <tr r="AI621" s="1"/>
      </tp>
      <tp t="s">
        <v>19154487=EXT</v>
        <stp/>
        <stp>DDS_BONDS|19154487=EXT</stp>
        <stp>3</stp>
        <stp>RMDS</stp>
        <stp/>
        <stp/>
        <tr r="AI335" s="1"/>
      </tp>
      <tp t="s">
        <v>21159584=EXT</v>
        <stp/>
        <stp>DDS_BONDS|21159584=EXT</stp>
        <stp>3</stp>
        <stp>RMDS</stp>
        <stp/>
        <stp/>
        <tr r="AI596" s="1"/>
      </tp>
      <tp t="s">
        <v>21139982=EXT</v>
        <stp/>
        <stp>DDS_BONDS|21139982=EXT</stp>
        <stp>3</stp>
        <stp>RMDS</stp>
        <stp/>
        <stp/>
        <tr r="AI780" s="1"/>
      </tp>
      <tp t="s">
        <v>20080898=EXT</v>
        <stp/>
        <stp>DDS_BONDS|20080898=EXT</stp>
        <stp>3</stp>
        <stp>RMDS</stp>
        <stp/>
        <stp/>
        <tr r="AI644" s="1"/>
      </tp>
      <tp t="s">
        <v>21091199=EXT</v>
        <stp/>
        <stp>DDS_BONDS|21091199=EXT</stp>
        <stp>3</stp>
        <stp>RMDS</stp>
        <stp/>
        <stp/>
        <tr r="AI749" s="1"/>
      </tp>
      <tp t="s">
        <v>21073897=EXT</v>
        <stp/>
        <stp>DDS_BONDS|21073897=EXT</stp>
        <stp>3</stp>
        <stp>RMDS</stp>
        <stp/>
        <stp/>
        <tr r="AI161" s="1"/>
      </tp>
      <tp t="s">
        <v>21074097=EXT</v>
        <stp/>
        <stp>DDS_BONDS|21074097=EXT</stp>
        <stp>3</stp>
        <stp>RMDS</stp>
        <stp/>
        <stp/>
        <tr r="AI1165" s="1"/>
      </tp>
      <tp t="s">
        <v>13195689=EXT</v>
        <stp/>
        <stp>DDS_BONDS|13195689=EXT</stp>
        <stp>3</stp>
        <stp>RMDS</stp>
        <stp/>
        <stp/>
        <tr r="AI733" s="1"/>
      </tp>
      <tp t="s">
        <v>17961101=EXT</v>
        <stp/>
        <stp>DDS_BONDS|17961101=EXT</stp>
        <stp>3</stp>
        <stp>RMDS</stp>
        <stp/>
        <stp/>
        <tr r="AI330" s="1"/>
      </tp>
      <tp t="s">
        <v>19134284=EXT</v>
        <stp/>
        <stp>DDS_BONDS|19134284=EXT</stp>
        <stp>3</stp>
        <stp>RMDS</stp>
        <stp/>
        <stp/>
        <tr r="AI1068" s="1"/>
      </tp>
      <tp t="s">
        <v>21059692=EXT</v>
        <stp/>
        <stp>DDS_BONDS|21059692=EXT</stp>
        <stp>3</stp>
        <stp>RMDS</stp>
        <stp/>
        <stp/>
        <tr r="AI179" s="1"/>
      </tp>
      <tp t="s">
        <v>21130285=EXT</v>
        <stp/>
        <stp>DDS_BONDS|21130285=EXT</stp>
        <stp>3</stp>
        <stp>RMDS</stp>
        <stp/>
        <stp/>
        <tr r="AI970" s="1"/>
      </tp>
      <tp t="s">
        <v>21177281=EXT</v>
        <stp/>
        <stp>DDS_BONDS|21177281=EXT</stp>
        <stp>3</stp>
        <stp>RMDS</stp>
        <stp/>
        <stp/>
        <tr r="AI171" s="1"/>
      </tp>
      <tp t="s">
        <v>19863713=EXT</v>
        <stp/>
        <stp>DDS_BONDS|19863713=EXT</stp>
        <stp>3</stp>
        <stp>RMDS</stp>
        <stp/>
        <stp/>
        <tr r="AI440" s="1"/>
      </tp>
      <tp t="s">
        <v>21065793=EXT</v>
        <stp/>
        <stp>DDS_BONDS|21065793=EXT</stp>
        <stp>3</stp>
        <stp>RMDS</stp>
        <stp/>
        <stp/>
        <tr r="AI1220" s="1"/>
      </tp>
      <tp t="s">
        <v>10945001=EXT</v>
        <stp/>
        <stp>DDS_BONDS|10945001=EXT</stp>
        <stp>3</stp>
        <stp>RMDS</stp>
        <stp/>
        <stp/>
        <tr r="AI943" s="1"/>
      </tp>
    </main>
    <main first="bloomberg.rtd">
      <tp t="s">
        <v>FIXED</v>
        <stp/>
        <stp>##V3_BDPV12</stp>
        <stp>DE000A0XFCT5 Corp</stp>
        <stp>cpn typ</stp>
        <stp>[AutoPrice 28.xlsm]front!R531C5</stp>
        <tr r="E531" s="1"/>
      </tp>
    </main>
    <main first="connect.rtdsub">
      <tp t="s">
        <v>12168182=EXT</v>
        <stp/>
        <stp>DDS_BONDS|12168182=EXT</stp>
        <stp>3</stp>
        <stp>RMDS</stp>
        <stp/>
        <stp/>
        <tr r="AI895" s="1"/>
      </tp>
      <tp t="s">
        <v>19078393=EXT</v>
        <stp/>
        <stp>DDS_BONDS|19078393=EXT</stp>
        <stp>3</stp>
        <stp>RMDS</stp>
        <stp/>
        <stp/>
        <tr r="AI765" s="1"/>
      </tp>
    </main>
    <main first="bloomberg.rtd">
      <tp>
        <v>44.791906206248989</v>
        <stp/>
        <stp>##V3_BDPV12</stp>
        <stp>XS0434144969 @bgn  Corp</stp>
        <stp>asset_swap_spd_mid</stp>
        <stp>[AutoPrice 28.xlsm]front!R1141C40</stp>
        <tr r="AN1141" s="1"/>
      </tp>
      <tp>
        <v>5.9812558083798706</v>
        <stp/>
        <stp>##V3_BDPV12</stp>
        <stp>XS0811554962 @bgn  Corp</stp>
        <stp>risk_mid</stp>
        <stp>[AutoPrice 28.xlsm]front!R492C36</stp>
        <tr r="AJ492" s="1"/>
      </tp>
      <tp>
        <v>1.7331340834573439</v>
        <stp/>
        <stp>##V3_BDPV12</stp>
        <stp>XS0409318309 @bgn  Corp</stp>
        <stp>risk_mid</stp>
        <stp>[AutoPrice 28.xlsm]front!R718C36</stp>
        <tr r="AJ718" s="1"/>
      </tp>
      <tp>
        <v>10.424488241238095</v>
        <stp/>
        <stp>##V3_BDPV12</stp>
        <stp>XS1048519679 @bgn  Corp</stp>
        <stp>risk_mid</stp>
        <stp>[AutoPrice 28.xlsm]front!R352C36</stp>
        <tr r="AJ352" s="1"/>
      </tp>
      <tp>
        <v>5.9865776624498324</v>
        <stp/>
        <stp>##V3_BDPV12</stp>
        <stp>XS0957258212 @bgn  Corp</stp>
        <stp>risk_mid</stp>
        <stp>[AutoPrice 28.xlsm]front!R591C36</stp>
        <tr r="AJ591" s="1"/>
      </tp>
      <tp>
        <v>7.787509915164037</v>
        <stp/>
        <stp>##V3_BDPV12</stp>
        <stp>XS0854746343 @bgn  Corp</stp>
        <stp>risk_mid</stp>
        <stp>[AutoPrice 28.xlsm]front!R436C36</stp>
        <tr r="AJ436" s="1"/>
      </tp>
      <tp>
        <v>50.248110352833152</v>
        <stp/>
        <stp>##V3_BDPV12</stp>
        <stp>XS0798555537 @bgn  Corp</stp>
        <stp>asset_swap_spd_mid</stp>
        <stp>[AutoPrice 28.xlsm]front!R1158C40</stp>
        <tr r="AN1158" s="1"/>
      </tp>
      <tp>
        <v>75.395015797558784</v>
        <stp/>
        <stp>##V3_BDPV12</stp>
        <stp>XS0914294979 @bgn  Corp</stp>
        <stp>asset_swap_spd_mid</stp>
        <stp>[AutoPrice 28.xlsm]front!R1218C40</stp>
        <tr r="AN1218" s="1"/>
      </tp>
      <tp>
        <v>1.9839380672813434</v>
        <stp/>
        <stp>##V3_BDPV12</stp>
        <stp>XS0942756445 @bgn  Corp</stp>
        <stp>risk_mid</stp>
        <stp>[AutoPrice 28.xlsm]front!R390C36</stp>
        <tr r="AJ390" s="1"/>
      </tp>
      <tp>
        <v>101.29300000000001</v>
        <stp/>
        <stp>##V3_BDPV12</stp>
        <stp>DE000A0DLU51 @bgn Corp</stp>
        <stp>LAST_PRICE</stp>
        <stp>[AutoPrice 28.xlsm]front!R273C16</stp>
        <tr r="P273" s="1"/>
      </tp>
      <tp>
        <v>4.2902634768402947</v>
        <stp/>
        <stp>##V3_BDPV12</stp>
        <stp>XS0977500767 @bgn  Corp</stp>
        <stp>risk_mid</stp>
        <stp>[AutoPrice 28.xlsm]front!R479C36</stp>
        <tr r="AJ479" s="1"/>
      </tp>
      <tp>
        <v>4.7222085702784966</v>
        <stp/>
        <stp>##V3_BDPV12</stp>
        <stp>XS1035001921 @bgn  Corp</stp>
        <stp>risk_mid</stp>
        <stp>[AutoPrice 28.xlsm]front!R804C36</stp>
        <tr r="AJ804" s="1"/>
      </tp>
      <tp>
        <v>4.1854199211691423</v>
        <stp/>
        <stp>##V3_BDPV12</stp>
        <stp>FR0011560069 @bgn  Corp</stp>
        <stp>risk_mid</stp>
        <stp>[AutoPrice 28.xlsm]front!R649C36</stp>
        <tr r="AJ649" s="1"/>
      </tp>
      <tp>
        <v>73.020864145028455</v>
        <stp/>
        <stp>##V3_BDPV12</stp>
        <stp>XS0695401801 @bgn  Corp</stp>
        <stp>asset_swap_spd_mid</stp>
        <stp>[AutoPrice 28.xlsm]front!R1148C40</stp>
        <tr r="AN1148" s="1"/>
      </tp>
      <tp>
        <v>63.369230456928285</v>
        <stp/>
        <stp>##V3_BDPV12</stp>
        <stp>XS1038708522 @bgn  Corp</stp>
        <stp>asset_swap_spd_mid</stp>
        <stp>[AutoPrice 28.xlsm]front!R1136C40</stp>
        <tr r="AN1136" s="1"/>
      </tp>
      <tp>
        <v>5.6002274516089301</v>
        <stp/>
        <stp>##V3_BDPV12</stp>
        <stp>XS0945158821 @bgn  Corp</stp>
        <stp>risk_mid</stp>
        <stp>[AutoPrice 28.xlsm]front!R535C36</stp>
        <tr r="AJ535" s="1"/>
      </tp>
      <tp>
        <v>1.8144101031076332</v>
        <stp/>
        <stp>##V3_BDPV12</stp>
        <stp>XS0235605853 @bgn  Corp</stp>
        <stp>risk_mid</stp>
        <stp>[AutoPrice 28.xlsm]front!R981C36</stp>
        <tr r="AJ981" s="1"/>
      </tp>
      <tp>
        <v>1.6932761678134511</v>
        <stp/>
        <stp>##V3_BDPV12</stp>
        <stp>XS0408285913 @bgn  Corp</stp>
        <stp>risk_mid</stp>
        <stp>[AutoPrice 28.xlsm]front!R745C36</stp>
        <tr r="AJ745" s="1"/>
      </tp>
      <tp>
        <v>11.909268088940195</v>
        <stp/>
        <stp>##V3_BDPV12</stp>
        <stp>BE0002432079 @bgn  Corp</stp>
        <stp>risk_mid</stp>
        <stp>[AutoPrice 28.xlsm]front!R259C36</stp>
        <tr r="AJ259" s="1"/>
      </tp>
      <tp>
        <v>87.547681394966006</v>
        <stp/>
        <stp>##V3_BDPV12</stp>
        <stp>XS0735784851 @bgn  Corp</stp>
        <stp>asset_swap_spd_mid</stp>
        <stp>[AutoPrice 28.xlsm]front!R1065C40</stp>
        <tr r="AN1065" s="1"/>
      </tp>
      <tp>
        <v>2.7648568088132208</v>
        <stp/>
        <stp>##V3_BDPV12</stp>
        <stp>XS0763676557 @bgn  Corp</stp>
        <stp>risk_mid</stp>
        <stp>[AutoPrice 28.xlsm]front!R889C36</stp>
        <tr r="AJ889" s="1"/>
      </tp>
      <tp>
        <v>6.1052008792472634E-2</v>
        <stp/>
        <stp>##V3_BDPV12</stp>
        <stp>XS0647263317 @bgn  Corp</stp>
        <stp>risk_mid</stp>
        <stp>[AutoPrice 28.xlsm]front!R810C36</stp>
        <tr r="AJ810" s="1"/>
      </tp>
      <tp>
        <v>5.1076502210783303</v>
        <stp/>
        <stp>##V3_BDPV12</stp>
        <stp>XS0805500062 @bgn  Corp</stp>
        <stp>risk_mid</stp>
        <stp>[AutoPrice 28.xlsm]front!R537C36</stp>
        <tr r="AJ537" s="1"/>
      </tp>
      <tp>
        <v>5.9659128746233137</v>
        <stp/>
        <stp>##V3_BDPV12</stp>
        <stp>XS0500397905 @bgn  Corp</stp>
        <stp>risk_mid</stp>
        <stp>[AutoPrice 28.xlsm]front!R652C36</stp>
        <tr r="AJ652" s="1"/>
      </tp>
      <tp>
        <v>219.72259457174277</v>
        <stp/>
        <stp>##V3_BDPV12</stp>
        <stp>XS0674277933 @bgn  Corp</stp>
        <stp>asset_swap_spd_mid</stp>
        <stp>[AutoPrice 28.xlsm]front!R1237C40</stp>
        <tr r="AN1237" s="1"/>
      </tp>
      <tp>
        <v>5.1306091348983784</v>
        <stp/>
        <stp>##V3_BDPV12</stp>
        <stp>XS0967299016 @bgn  Corp</stp>
        <stp>risk_mid</stp>
        <stp>[AutoPrice 28.xlsm]front!R822C36</stp>
        <tr r="AJ822" s="1"/>
      </tp>
      <tp>
        <v>7.8551397633930264</v>
        <stp/>
        <stp>##V3_BDPV12</stp>
        <stp>XS0485616758 @bgn  Corp</stp>
        <stp>risk_mid</stp>
        <stp>[AutoPrice 28.xlsm]front!R338C36</stp>
        <tr r="AJ338" s="1"/>
      </tp>
      <tp>
        <v>1.3045663644987826</v>
        <stp/>
        <stp>##V3_BDPV12</stp>
        <stp>XS0798333802 @bgn  Corp</stp>
        <stp>risk_mid</stp>
        <stp>[AutoPrice 28.xlsm]front!R831C36</stp>
        <tr r="AJ831" s="1"/>
      </tp>
      <tp>
        <v>0.7868311233906411</v>
        <stp/>
        <stp>##V3_BDPV12</stp>
        <stp>XS0494547168 @bgn  Corp</stp>
        <stp>risk_mid</stp>
        <stp>[AutoPrice 28.xlsm]front!R684C36</stp>
        <tr r="AJ684" s="1"/>
      </tp>
      <tp>
        <v>3.8379600889022925</v>
        <stp/>
        <stp>##V3_BDPV12</stp>
        <stp>FR0011439975 @bgn  Corp</stp>
        <stp>risk_mid</stp>
        <stp>[AutoPrice 28.xlsm]front!R838C36</stp>
        <tr r="AJ838" s="1"/>
      </tp>
      <tp>
        <v>120.63684057034172</v>
        <stp/>
        <stp>##V3_BDPV12</stp>
        <stp>XS1004118904 @bgn  Corp</stp>
        <stp>asset_swap_spd_mid</stp>
        <stp>[AutoPrice 28.xlsm]front!R1081C40</stp>
        <tr r="AN1081" s="1"/>
      </tp>
      <tp>
        <v>7.3097834627517955</v>
        <stp/>
        <stp>##V3_BDPV12</stp>
        <stp>XS1069430368 @bgn  Corp</stp>
        <stp>risk_mid</stp>
        <stp>[AutoPrice 28.xlsm]front!R697C36</stp>
        <tr r="AJ697" s="1"/>
      </tp>
      <tp>
        <v>7.6871680164650513</v>
        <stp/>
        <stp>##V3_BDPV12</stp>
        <stp>XS0794245018 @bgn  Corp</stp>
        <stp>risk_mid</stp>
        <stp>[AutoPrice 28.xlsm]front!R654C36</stp>
        <tr r="AJ654" s="1"/>
      </tp>
      <tp>
        <v>4.2631161860910538</v>
        <stp/>
        <stp>##V3_BDPV12</stp>
        <stp>FR0011568963 @bgn  Corp</stp>
        <stp>risk_mid</stp>
        <stp>[AutoPrice 28.xlsm]front!R864C36</stp>
        <tr r="AJ864" s="1"/>
      </tp>
      <tp>
        <v>8.4207329928929653</v>
        <stp/>
        <stp>##V3_BDPV12</stp>
        <stp>XS0821168423 @bgn  Corp</stp>
        <stp>risk_mid</stp>
        <stp>[AutoPrice 28.xlsm]front!R119C36</stp>
        <tr r="AJ119" s="1"/>
      </tp>
      <tp>
        <v>4.4890413987801026</v>
        <stp/>
        <stp>##V3_BDPV12</stp>
        <stp>XS0675221419 @bgn  Corp</stp>
        <stp>risk_mid</stp>
        <stp>[AutoPrice 28.xlsm]front!R174C36</stp>
        <tr r="AJ174" s="1"/>
      </tp>
      <tp>
        <v>0.75675791311695662</v>
        <stp/>
        <stp>##V3_BDPV12</stp>
        <stp>XS0604640499 @cbbt  Corp</stp>
        <stp>risk_mid</stp>
        <stp>[AutoPrice 28.xlsm]front!R778C36</stp>
        <tr r="AJ778" s="1"/>
      </tp>
      <tp>
        <v>4.7202977268703705</v>
        <stp/>
        <stp>##V3_BDPV12</stp>
        <stp>XS1069539374 @bgn  Corp</stp>
        <stp>risk_mid</stp>
        <stp>[AutoPrice 28.xlsm]front!R476C36</stp>
        <tr r="AJ476" s="1"/>
      </tp>
      <tp>
        <v>7.5946475200147745</v>
        <stp/>
        <stp>##V3_BDPV12</stp>
        <stp>XS0432071131 @bgn  Corp</stp>
        <stp>risk_mid</stp>
        <stp>[AutoPrice 28.xlsm]front!R198C36</stp>
        <tr r="AJ198" s="1"/>
      </tp>
      <tp>
        <v>6.8376196415499635</v>
        <stp/>
        <stp>##V3_BDPV12</stp>
        <stp>XS1051076922 @bgn  Corp</stp>
        <stp>risk_mid</stp>
        <stp>[AutoPrice 28.xlsm]front!R665C36</stp>
        <tr r="AJ665" s="1"/>
      </tp>
      <tp>
        <v>3.6770827916946303</v>
        <stp/>
        <stp>##V3_BDPV12</stp>
        <stp>XS0733071632 @bgn  Corp</stp>
        <stp>risk_mid</stp>
        <stp>[AutoPrice 28.xlsm]front!R154C36</stp>
        <tr r="AJ154" s="1"/>
      </tp>
      <tp>
        <v>0.1746939987960161</v>
        <stp/>
        <stp>##V3_BDPV12</stp>
        <stp>XS0931455777 @bgn  Corp</stp>
        <stp>risk_mid</stp>
        <stp>[AutoPrice 28.xlsm]front!R876C36</stp>
        <tr r="AJ876" s="1"/>
      </tp>
      <tp>
        <v>2.0519877196335301</v>
        <stp/>
        <stp>##V3_BDPV12</stp>
        <stp>XS0940302002 @bgn  Corp</stp>
        <stp>risk_mid</stp>
        <stp>[AutoPrice 28.xlsm]front!R856C36</stp>
        <tr r="AJ856" s="1"/>
      </tp>
      <tp>
        <v>8.1033537412288581</v>
        <stp/>
        <stp>##V3_BDPV12</stp>
        <stp>FR0011462571 @bgn  Corp</stp>
        <stp>risk_mid</stp>
        <stp>[AutoPrice 28.xlsm]front!R400C36</stp>
        <tr r="AJ400" s="1"/>
      </tp>
      <tp>
        <v>7.2196994607310216</v>
        <stp/>
        <stp>##V3_BDPV12</stp>
        <stp>BE6221503202 @bgn  Corp</stp>
        <stp>risk_mid</stp>
        <stp>[AutoPrice 28.xlsm]front!R377C36</stp>
        <tr r="AJ377" s="1"/>
      </tp>
      <tp>
        <v>0.46954831107726136</v>
        <stp/>
        <stp>##V3_BDPV12</stp>
        <stp>BE6000431112 @bgn  Corp</stp>
        <stp>risk_mid</stp>
        <stp>[AutoPrice 28.xlsm]front!R214C36</stp>
        <tr r="AJ214" s="1"/>
      </tp>
      <tp>
        <v>4.7496866437512608</v>
        <stp/>
        <stp>##V3_BDPV12</stp>
        <stp>FR0011538461 @bgn  Corp</stp>
        <stp>risk_mid</stp>
        <stp>[AutoPrice 28.xlsm]front!R116C36</stp>
        <tr r="AJ116" s="1"/>
      </tp>
      <tp>
        <v>1.116393151810513</v>
        <stp/>
        <stp>##V3_BDPV12</stp>
        <stp>XS0372358902 @bgn  Corp</stp>
        <stp>risk_mid</stp>
        <stp>[AutoPrice 28.xlsm]front!R602C36</stp>
        <tr r="AJ602" s="1"/>
      </tp>
      <tp>
        <v>5.6702071120255937</v>
        <stp/>
        <stp>##V3_BDPV12</stp>
        <stp>XS0456451771 @bgn  Corp</stp>
        <stp>risk_mid</stp>
        <stp>[AutoPrice 28.xlsm]front!R208C36</stp>
        <tr r="AJ208" s="1"/>
      </tp>
      <tp>
        <v>2.0996637173077204</v>
        <stp/>
        <stp>##V3_BDPV12</stp>
        <stp>XS0642351505 @bgn  Corp</stp>
        <stp>risk_mid</stp>
        <stp>[AutoPrice 28.xlsm]front!R455C36</stp>
        <tr r="AJ455" s="1"/>
      </tp>
      <tp>
        <v>5.9267420414471417</v>
        <stp/>
        <stp>##V3_BDPV12</stp>
        <stp>FR0011535764 @bgn  Corp</stp>
        <stp>risk_mid</stp>
        <stp>[AutoPrice 28.xlsm]front!R512C36</stp>
        <tr r="AJ512" s="1"/>
      </tp>
      <tp>
        <v>4.0270557010657626</v>
        <stp/>
        <stp>##V3_BDPV12</stp>
        <stp>FR0011261916 @bgn  Corp</stp>
        <stp>risk_mid</stp>
        <stp>[AutoPrice 28.xlsm]front!R286C36</stp>
        <tr r="AJ286" s="1"/>
      </tp>
      <tp>
        <v>26.374173821384289</v>
        <stp/>
        <stp>##V3_BDPV12</stp>
        <stp>XS0445463887 @bgn  Corp</stp>
        <stp>asset_swap_spd_mid</stp>
        <stp>[AutoPrice 28.xlsm]front!R1078C40</stp>
        <tr r="AN1078" s="1"/>
      </tp>
      <tp>
        <v>4.7391324985234462</v>
        <stp/>
        <stp>##V3_BDPV12</stp>
        <stp>XS0731681556 @bgn  Corp</stp>
        <stp>risk_mid</stp>
        <stp>[AutoPrice 28.xlsm]front!R897C36</stp>
        <tr r="AJ897" s="1"/>
      </tp>
      <tp>
        <v>6.2755678178554319</v>
        <stp/>
        <stp>##V3_BDPV12</stp>
        <stp>XS0988384904 @bgn  Corp</stp>
        <stp>risk_mid</stp>
        <stp>[AutoPrice 28.xlsm]front!R463C36</stp>
        <tr r="AJ463" s="1"/>
      </tp>
      <tp>
        <v>2.9971194922033817</v>
        <stp/>
        <stp>##V3_BDPV12</stp>
        <stp>XS0147306301 @bgn  Corp</stp>
        <stp>risk_mid</stp>
        <stp>[AutoPrice 28.xlsm]front!R125C36</stp>
        <tr r="AJ125" s="1"/>
      </tp>
      <tp>
        <v>0.98331670035349816</v>
        <stp/>
        <stp>##V3_BDPV12</stp>
        <stp>XS0633148621 @bgn  Corp</stp>
        <stp>risk_mid</stp>
        <stp>[AutoPrice 28.xlsm]front!R298C36</stp>
        <tr r="AJ298" s="1"/>
      </tp>
      <tp>
        <v>0.51832530248248077</v>
        <stp/>
        <stp>##V3_BDPV12</stp>
        <stp>XS0336018832 @bgn  Corp</stp>
        <stp>risk_mid</stp>
        <stp>[AutoPrice 28.xlsm]front!R195C36</stp>
        <tr r="AJ195" s="1"/>
      </tp>
      <tp>
        <v>105.121</v>
        <stp/>
        <stp>##V3_BDPV12</stp>
        <stp>DE000A0GMHG2 @bgn Corp</stp>
        <stp>LAST_PRICE</stp>
        <stp>[AutoPrice 28.xlsm]front!R841C16</stp>
        <tr r="P841" s="1"/>
      </tp>
      <tp>
        <v>6.3654267084267246</v>
        <stp/>
        <stp>##V3_BDPV12</stp>
        <stp>BE0002442177 @bgn  Corp</stp>
        <stp>risk_mid</stp>
        <stp>[AutoPrice 28.xlsm]front!R217C36</stp>
        <tr r="AJ217" s="1"/>
      </tp>
      <tp>
        <v>109.631</v>
        <stp/>
        <stp>##V3_BDPV12</stp>
        <stp>DE000A1MA9K8 @bgn Corp</stp>
        <stp>LAST_PRICE</stp>
        <stp>[AutoPrice 28.xlsm]front!R534C16</stp>
        <tr r="P534" s="1"/>
      </tp>
      <tp>
        <v>1.0335164412154541</v>
        <stp/>
        <stp>##V3_BDPV12</stp>
        <stp>XS0369258412 @bgn  Corp</stp>
        <stp>risk_mid</stp>
        <stp>[AutoPrice 28.xlsm]front!R422C36</stp>
        <tr r="AJ422" s="1"/>
      </tp>
      <tp>
        <v>5.2776330113168513</v>
        <stp/>
        <stp>##V3_BDPV12</stp>
        <stp>XS0848458179 @bgn  Corp</stp>
        <stp>risk_mid</stp>
        <stp>[AutoPrice 28.xlsm]front!R453C36</stp>
        <tr r="AJ453" s="1"/>
      </tp>
      <tp>
        <v>2.9121264693955595</v>
        <stp/>
        <stp>##V3_BDPV12</stp>
        <stp>XS0500128326 @bgn  Corp</stp>
        <stp>risk_mid</stp>
        <stp>[AutoPrice 28.xlsm]front!R662C36</stp>
        <tr r="AJ662" s="1"/>
      </tp>
      <tp>
        <v>5.849859067512142</v>
        <stp/>
        <stp>##V3_BDPV12</stp>
        <stp>XS0842214818 @bgn  Corp</stp>
        <stp>risk_mid</stp>
        <stp>[AutoPrice 28.xlsm]front!R695C36</stp>
        <tr r="AJ695" s="1"/>
      </tp>
      <tp>
        <v>7.1039838189889792</v>
        <stp/>
        <stp>##V3_BDPV12</stp>
        <stp>XS0486101024 @bgn  Corp</stp>
        <stp>risk_mid</stp>
        <stp>[AutoPrice 28.xlsm]front!R715C36</stp>
        <tr r="AJ715" s="1"/>
      </tp>
      <tp>
        <v>1.0874660955479953</v>
        <stp/>
        <stp>##V3_BDPV12</stp>
        <stp>XS0438140526 @bgn  Corp</stp>
        <stp>risk_mid</stp>
        <stp>[AutoPrice 28.xlsm]front!R183C36</stp>
        <tr r="AJ183" s="1"/>
      </tp>
      <tp>
        <v>3.7444964952008775</v>
        <stp/>
        <stp>##V3_BDPV12</stp>
        <stp>XS0906420574 @bgn  Corp</stp>
        <stp>risk_mid</stp>
        <stp>[AutoPrice 28.xlsm]front!R817C36</stp>
        <tr r="AJ817" s="1"/>
      </tp>
      <tp>
        <v>2.6823888722120159</v>
        <stp/>
        <stp>##V3_BDPV12</stp>
        <stp>XS0123682758 @bgn  Corp</stp>
        <stp>risk_mid</stp>
        <stp>[AutoPrice 28.xlsm]front!R603C36</stp>
        <tr r="AJ603" s="1"/>
      </tp>
      <tp>
        <v>1.1388452398897186</v>
        <stp/>
        <stp>##V3_BDPV12</stp>
        <stp>XS0225369403 @bgn  Corp</stp>
        <stp>risk_mid</stp>
        <stp>[AutoPrice 28.xlsm]front!R160C36</stp>
        <tr r="AJ160" s="1"/>
      </tp>
      <tp>
        <v>3.8630714285631029</v>
        <stp/>
        <stp>##V3_BDPV12</stp>
        <stp>XS0593606550 @bgn  Corp</stp>
        <stp>risk_mid</stp>
        <stp>[AutoPrice 28.xlsm]front!R337C36</stp>
        <tr r="AJ337" s="1"/>
      </tp>
      <tp>
        <v>0.63155791623827895</v>
        <stp/>
        <stp>##V3_BDPV12</stp>
        <stp>XS0409744744 @bgn  Corp</stp>
        <stp>risk_mid</stp>
        <stp>[AutoPrice 28.xlsm]front!R239C36</stp>
        <tr r="AJ239" s="1"/>
      </tp>
      <tp>
        <v>3.8715314511257759</v>
        <stp/>
        <stp>##V3_BDPV12</stp>
        <stp>XS0933505967 @bgn  Corp</stp>
        <stp>risk_mid</stp>
        <stp>[AutoPrice 28.xlsm]front!R803C36</stp>
        <tr r="AJ803" s="1"/>
      </tp>
      <tp>
        <v>6.4169023447789186</v>
        <stp/>
        <stp>##V3_BDPV12</stp>
        <stp>XS0875796541 @bgn  Corp</stp>
        <stp>risk_mid</stp>
        <stp>[AutoPrice 28.xlsm]front!R619C36</stp>
        <tr r="AJ619" s="1"/>
      </tp>
      <tp>
        <v>10.250580760620664</v>
        <stp/>
        <stp>##V3_BDPV12</stp>
        <stp>XS0991099630 @bgn  Corp</stp>
        <stp>risk_mid</stp>
        <stp>[AutoPrice 28.xlsm]front!R628C36</stp>
        <tr r="AJ628" s="1"/>
      </tp>
      <tp>
        <v>94.601220058124142</v>
        <stp/>
        <stp>##V3_BDPV12</stp>
        <stp>XS0859920406 @bgn  Corp</stp>
        <stp>asset_swap_spd_mid</stp>
        <stp>[AutoPrice 28.xlsm]front!R1139C40</stp>
        <tr r="AN1139" s="1"/>
      </tp>
      <tp>
        <v>8.9294069209138627</v>
        <stp/>
        <stp>##V3_BDPV12</stp>
        <stp>XS1015217703 @bgn  Corp</stp>
        <stp>risk_mid</stp>
        <stp>[AutoPrice 28.xlsm]front!R777C36</stp>
        <tr r="AJ777" s="1"/>
      </tp>
      <tp>
        <v>8.0690052900479259</v>
        <stp/>
        <stp>##V3_BDPV12</stp>
        <stp>FR0011400571 @bgn  Corp</stp>
        <stp>risk_mid</stp>
        <stp>[AutoPrice 28.xlsm]front!R450C36</stp>
        <tr r="AJ450" s="1"/>
      </tp>
      <tp>
        <v>145.0433079107998</v>
        <stp/>
        <stp>##V3_BDPV12</stp>
        <stp>DE000A1PGZ82 @bgn  Corp</stp>
        <stp>asset_swap_spd_mid</stp>
        <stp>[AutoPrice 28.xlsm]front!R1013C40</stp>
        <tr r="AN1013" s="1"/>
      </tp>
      <tp>
        <v>153.12433571019901</v>
        <stp/>
        <stp>##V3_BDPV12</stp>
        <stp>DE000A12TZ95 @bgn  Corp</stp>
        <stp>asset_swap_spd_mid</stp>
        <stp>[AutoPrice 28.xlsm]front!R1101C40</stp>
        <tr r="AN1101" s="1"/>
      </tp>
      <tp>
        <v>8.1411236149499189</v>
        <stp/>
        <stp>##V3_BDPV12</stp>
        <stp>XS0881362502 @bgn  Corp</stp>
        <stp>risk_mid</stp>
        <stp>[AutoPrice 28.xlsm]front!R875C36</stp>
        <tr r="AJ875" s="1"/>
      </tp>
      <tp>
        <v>5.9570366360468086</v>
        <stp/>
        <stp>##V3_BDPV12</stp>
        <stp>XS0485316102 @bgn  Corp</stp>
        <stp>risk_mid</stp>
        <stp>[AutoPrice 28.xlsm]front!R303C36</stp>
        <tr r="AJ303" s="1"/>
      </tp>
      <tp>
        <v>7.6765838259170494</v>
        <stp/>
        <stp>##V3_BDPV12</stp>
        <stp>XS0811690550 @bgn  Corp</stp>
        <stp>risk_mid</stp>
        <stp>[AutoPrice 28.xlsm]front!R599C36</stp>
        <tr r="AJ599" s="1"/>
      </tp>
      <tp>
        <v>7.9021198597985176</v>
        <stp/>
        <stp>##V3_BDPV12</stp>
        <stp>XS0855167523 @bgn  Corp</stp>
        <stp>risk_mid</stp>
        <stp>[AutoPrice 28.xlsm]front!R999C36</stp>
        <tr r="AJ999" s="1"/>
      </tp>
      <tp>
        <v>6.3995475040947269</v>
        <stp/>
        <stp>##V3_BDPV12</stp>
        <stp>XS1040104231 @bgn  Corp</stp>
        <stp>risk_mid</stp>
        <stp>[AutoPrice 28.xlsm]front!R557C36</stp>
        <tr r="AJ557" s="1"/>
      </tp>
      <tp>
        <v>7.1788165346212907</v>
        <stp/>
        <stp>##V3_BDPV12</stp>
        <stp>XS0632241112 @bgn  Corp</stp>
        <stp>risk_mid</stp>
        <stp>[AutoPrice 28.xlsm]front!R464C36</stp>
        <tr r="AJ464" s="1"/>
      </tp>
      <tp>
        <v>4.0430460886284436</v>
        <stp/>
        <stp>##V3_BDPV12</stp>
        <stp>FR0011033232 @bgn  Corp</stp>
        <stp>risk_mid</stp>
        <stp>[AutoPrice 28.xlsm]front!R525C36</stp>
        <tr r="AJ525" s="1"/>
      </tp>
      <tp>
        <v>3.6098856974213334</v>
        <stp/>
        <stp>##V3_BDPV12</stp>
        <stp>FR0011376201 @bgn  Corp</stp>
        <stp>risk_mid</stp>
        <stp>[AutoPrice 28.xlsm]front!R297C36</stp>
        <tr r="AJ297" s="1"/>
      </tp>
      <tp t="s">
        <v>ASKLEP</v>
        <stp/>
        <stp>##V3_BDPV12</stp>
        <stp>XS0542428833 Corp</stp>
        <stp>ticker</stp>
        <stp>[AutoPrice 28.xlsm]front!R157C4</stp>
        <tr r="D157" s="1"/>
      </tp>
      <tp t="s">
        <v>CRHID</v>
        <stp/>
        <stp>##V3_BDPV12</stp>
        <stp>XS0981442931 Corp</stp>
        <stp>ticker</stp>
        <stp>[AutoPrice 28.xlsm]front!R945C4</stp>
        <tr r="D945" s="1"/>
      </tp>
      <tp t="s">
        <v>VW</v>
        <stp/>
        <stp>##V3_BDPV12</stp>
        <stp>XS0909787300 Corp</stp>
        <stp>ticker</stp>
        <stp>[AutoPrice 28.xlsm]front!R887C4</stp>
        <tr r="D887" s="1"/>
      </tp>
      <tp t="s">
        <v>BNFP</v>
        <stp/>
        <stp>##V3_BDPV12</stp>
        <stp>FR0011361948 Corp</stp>
        <stp>ticker</stp>
        <stp>[AutoPrice 28.xlsm]front!R414C4</stp>
        <tr r="D414" s="1"/>
      </tp>
      <tp t="s">
        <v>HEIGR</v>
        <stp/>
        <stp>##V3_BDPV12</stp>
        <stp>XS0520759803 Corp</stp>
        <stp>ticker</stp>
        <stp>[AutoPrice 28.xlsm]front!R965C4</stp>
        <tr r="D965" s="1"/>
      </tp>
      <tp t="s">
        <v>GLENLN</v>
        <stp/>
        <stp>##V3_BDPV12</stp>
        <stp>XS0857215346 Corp</stp>
        <stp>ticker</stp>
        <stp>[AutoPrice 28.xlsm]front!R959C4</stp>
        <tr r="D959" s="1"/>
      </tp>
      <tp t="s">
        <v>WPPLN</v>
        <stp/>
        <stp>##V3_BDPV12</stp>
        <stp>XS0329479728 Corp</stp>
        <stp>ticker</stp>
        <stp>[AutoPrice 28.xlsm]front!R753C4</stp>
        <tr r="D753" s="1"/>
      </tp>
      <tp t="s">
        <v>SABLN</v>
        <stp/>
        <stp>##V3_BDPV12</stp>
        <stp>XS0862091955 Corp</stp>
        <stp>ticker</stp>
        <stp>[AutoPrice 28.xlsm]front!R576C4</stp>
        <tr r="D576" s="1"/>
      </tp>
      <tp t="s">
        <v>CNH</v>
        <stp/>
        <stp>##V3_BDPV12</stp>
        <stp>XS0604641034 Corp</stp>
        <stp>ticker</stp>
        <stp>[AutoPrice 28.xlsm]front!R779C4</stp>
        <tr r="D779" s="1"/>
      </tp>
      <tp t="s">
        <v>CEIFP</v>
        <stp/>
        <stp>##V3_BDPV12</stp>
        <stp>FR0011125442 Corp</stp>
        <stp>ticker</stp>
        <stp>[AutoPrice 28.xlsm]front!R229C4</stp>
        <tr r="D229" s="1"/>
      </tp>
      <tp t="s">
        <v>BASGR</v>
        <stp/>
        <stp>##V3_BDPV12</stp>
        <stp>XS0836260975 Corp</stp>
        <stp>ticker</stp>
        <stp>[AutoPrice 28.xlsm]front!R932C4</stp>
        <tr r="D932" s="1"/>
      </tp>
      <tp t="s">
        <v>SEVFP</v>
        <stp/>
        <stp>##V3_BDPV12</stp>
        <stp>FR0010780528 Corp</stp>
        <stp>ticker</stp>
        <stp>[AutoPrice 28.xlsm]front!R329C4</stp>
        <tr r="D329" s="1"/>
      </tp>
      <tp t="s">
        <v>HANRUE</v>
        <stp/>
        <stp>##V3_BDPV12</stp>
        <stp>XS0856556807 Corp</stp>
        <stp>ticker</stp>
        <stp>[AutoPrice 28.xlsm]front!R123C4</stp>
        <tr r="D123" s="1"/>
      </tp>
      <tp t="s">
        <v>NGGLN</v>
        <stp/>
        <stp>##V3_BDPV12</stp>
        <stp>XS0633148621 Corp</stp>
        <stp>ticker</stp>
        <stp>[AutoPrice 28.xlsm]front!R298C4</stp>
        <tr r="D298" s="1"/>
      </tp>
      <tp t="s">
        <v>SCMNVX</v>
        <stp/>
        <stp>##V3_BDPV12</stp>
        <stp>XS1051076922 Corp</stp>
        <stp>ticker</stp>
        <stp>[AutoPrice 28.xlsm]front!R665C4</stp>
        <tr r="D665" s="1"/>
      </tp>
      <tp t="s">
        <v>BERTEL</v>
        <stp/>
        <stp>##V3_BDPV12</stp>
        <stp>XS0811690550 Corp</stp>
        <stp>ticker</stp>
        <stp>[AutoPrice 28.xlsm]front!R599C4</stp>
        <tr r="D599" s="1"/>
      </tp>
      <tp t="s">
        <v>RENAUL</v>
        <stp/>
        <stp>##V3_BDPV12</stp>
        <stp>FR0011568963 Corp</stp>
        <stp>ticker</stp>
        <stp>[AutoPrice 28.xlsm]front!R864C4</stp>
        <tr r="D864" s="1"/>
      </tp>
      <tp t="s">
        <v>TELEFO</v>
        <stp/>
        <stp>##V3_BDPV12</stp>
        <stp>XS1069430368 Corp</stp>
        <stp>ticker</stp>
        <stp>[AutoPrice 28.xlsm]front!R697C4</stp>
        <tr r="D697" s="1"/>
      </tp>
      <tp t="s">
        <v>BMW</v>
        <stp/>
        <stp>##V3_BDPV12</stp>
        <stp>XS0968315019 Corp</stp>
        <stp>ticker</stp>
        <stp>[AutoPrice 28.xlsm]front!R765C4</stp>
        <tr r="D765" s="1"/>
      </tp>
      <tp t="s">
        <v>COFP</v>
        <stp/>
        <stp>##V3_BDPV12</stp>
        <stp>FR0011215508 Corp</stp>
        <stp>ticker</stp>
        <stp>[AutoPrice 28.xlsm]front!R448C4</stp>
        <tr r="D448" s="1"/>
      </tp>
      <tp t="s">
        <v>CEIFP</v>
        <stp/>
        <stp>##V3_BDPV12</stp>
        <stp>FR0010804492 Corp</stp>
        <stp>ticker</stp>
        <stp>[AutoPrice 28.xlsm]front!R228C4</stp>
        <tr r="D228" s="1"/>
      </tp>
      <tp t="s">
        <v>ENBW</v>
        <stp/>
        <stp>##V3_BDPV12</stp>
        <stp>XS0438844093 Corp</stp>
        <stp>ticker</stp>
        <stp>[AutoPrice 28.xlsm]front!R265C4</stp>
        <tr r="D265" s="1"/>
      </tp>
      <tp t="s">
        <v>SCANIA</v>
        <stp/>
        <stp>##V3_BDPV12</stp>
        <stp>XS0760245539 Corp</stp>
        <stp>ticker</stp>
        <stp>[AutoPrice 28.xlsm]front!R868C4</stp>
        <tr r="D868" s="1"/>
      </tp>
      <tp t="s">
        <v>JNJ</v>
        <stp/>
        <stp>##V3_BDPV12</stp>
        <stp>XS0329522246 Corp</stp>
        <stp>ticker</stp>
        <stp>[AutoPrice 28.xlsm]front!R186C4</stp>
        <tr r="D186" s="1"/>
      </tp>
      <tp t="s">
        <v>LGFP</v>
        <stp/>
        <stp>##V3_BDPV12</stp>
        <stp>XS0196630270 Corp</stp>
        <stp>ticker</stp>
        <stp>[AutoPrice 28.xlsm]front!R979C4</stp>
        <tr r="D979" s="1"/>
      </tp>
      <tp t="s">
        <v>SEVFP</v>
        <stp/>
        <stp>##V3_BDPV12</stp>
        <stp>FR0010745976 Corp</stp>
        <stp>ticker</stp>
        <stp>[AutoPrice 28.xlsm]front!R325C4</stp>
        <tr r="D325" s="1"/>
      </tp>
      <tp t="s">
        <v>TLSAU</v>
        <stp/>
        <stp>##V3_BDPV12</stp>
        <stp>XS0496546853 Corp</stp>
        <stp>ticker</stp>
        <stp>[AutoPrice 28.xlsm]front!R723C4</stp>
        <tr r="D723" s="1"/>
      </tp>
      <tp t="s">
        <v>AKZANA</v>
        <stp/>
        <stp>##V3_BDPV12</stp>
        <stp>XS0419378236 Corp</stp>
        <stp>ticker</stp>
        <stp>[AutoPrice 28.xlsm]front!R926C4</stp>
        <tr r="D926" s="1"/>
      </tp>
      <tp t="s">
        <v>MCD</v>
        <stp/>
        <stp>##V3_BDPV12</stp>
        <stp>XS0934983999 Corp</stp>
        <stp>ticker</stp>
        <stp>[AutoPrice 28.xlsm]front!R520C4</stp>
        <tr r="D520" s="1"/>
      </tp>
      <tp t="s">
        <v>DT</v>
        <stp/>
        <stp>##V3_BDPV12</stp>
        <stp>XS0525787874 Corp</stp>
        <stp>ticker</stp>
        <stp>[AutoPrice 28.xlsm]front!R620C4</stp>
        <tr r="D620" s="1"/>
      </tp>
      <tp t="s">
        <v>RDSALN</v>
        <stp/>
        <stp>##V3_BDPV12</stp>
        <stp>XS0412968876 Corp</stp>
        <stp>ticker</stp>
        <stp>[AutoPrice 28.xlsm]front!R307C4</stp>
        <tr r="D307" s="1"/>
      </tp>
      <tp t="s">
        <v>AALLN</v>
        <stp/>
        <stp>##V3_BDPV12</stp>
        <stp>XS1052677892 Corp</stp>
        <stp>ticker</stp>
        <stp>[AutoPrice 28.xlsm]front!R917C4</stp>
        <tr r="D917" s="1"/>
      </tp>
      <tp t="s">
        <v>DONGAS</v>
        <stp/>
        <stp>##V3_BDPV12</stp>
        <stp>XS0473783891 Corp</stp>
        <stp>ticker</stp>
        <stp>[AutoPrice 28.xlsm]front!R236C4</stp>
        <tr r="D236" s="1"/>
      </tp>
      <tp t="s">
        <v>HTHROW</v>
        <stp/>
        <stp>##V3_BDPV12</stp>
        <stp>XS1069552393 Corp</stp>
        <stp>ticker</stp>
        <stp>[AutoPrice 28.xlsm]front!R497C4</stp>
        <tr r="D497" s="1"/>
      </tp>
      <tp t="s">
        <v>LINGR</v>
        <stp/>
        <stp>##V3_BDPV12</stp>
        <stp>XS0718526790 Corp</stp>
        <stp>ticker</stp>
        <stp>[AutoPrice 28.xlsm]front!R992C4</stp>
        <tr r="D992" s="1"/>
      </tp>
      <tp t="s">
        <v>MCD</v>
        <stp/>
        <stp>##V3_BDPV12</stp>
        <stp>XS0433152690 Corp</stp>
        <stp>ticker</stp>
        <stp>[AutoPrice 28.xlsm]front!R518C4</stp>
        <tr r="D518" s="1"/>
      </tp>
      <tp t="s">
        <v>BASGR</v>
        <stp/>
        <stp>##V3_BDPV12</stp>
        <stp>XS1017828911 Corp</stp>
        <stp>ticker</stp>
        <stp>[AutoPrice 28.xlsm]front!R933C4</stp>
        <tr r="D933" s="1"/>
      </tp>
      <tp t="s">
        <v>EDFFP</v>
        <stp/>
        <stp>##V3_BDPV12</stp>
        <stp>XS0557897203 Corp</stp>
        <stp>ticker</stp>
        <stp>[AutoPrice 28.xlsm]front!R258C4</stp>
        <tr r="D258" s="1"/>
      </tp>
      <tp t="s">
        <v>26/03/2018</v>
        <stp/>
        <stp>##V3_BDPV12</stp>
        <stp>DE000A1R1BC6 Corp</stp>
        <stp>maturity</stp>
        <stp>[AutoPrice 28.xlsm]front!R473C6</stp>
        <tr r="F473" s="1"/>
      </tp>
      <tp t="s">
        <v>08/09/2015</v>
        <stp/>
        <stp>##V3_BDPV12</stp>
        <stp>DE000A0T06N0 Corp</stp>
        <stp>maturity</stp>
        <stp>[AutoPrice 28.xlsm]front!R783C6</stp>
        <tr r="F783" s="1"/>
      </tp>
      <tp t="s">
        <v>12/03/2019</v>
        <stp/>
        <stp>##V3_BDPV12</stp>
        <stp>DE000A0T7J03 Corp</stp>
        <stp>maturity</stp>
        <stp>[AutoPrice 28.xlsm]front!R460C6</stp>
        <tr r="F460" s="1"/>
      </tp>
      <tp t="s">
        <v>20/01/2017</v>
        <stp/>
        <stp>##V3_BDPV12</stp>
        <stp>DE000A0T5X07 Corp</stp>
        <stp>maturity</stp>
        <stp>[AutoPrice 28.xlsm]front!R614C6</stp>
        <tr r="F614" s="1"/>
      </tp>
      <tp>
        <v>1.4072493436593447</v>
        <stp/>
        <stp>##V3_BDPV12</stp>
        <stp>DE000A1R0U31 @bgn  Corp</stp>
        <stp>risk_mid</stp>
        <stp>[AutoPrice 28.xlsm]front!R661C36</stp>
        <tr r="AJ661" s="1"/>
      </tp>
      <tp t="s">
        <v>#N/A Real Time</v>
        <stp/>
        <stp>##V3_BDPV12</stp>
        <stp>BE6213104605 @CBKG Corp</stp>
        <stp>ask</stp>
        <stp>[AutoPrice 28.xlsm]front!R218C13</stp>
        <tr r="M218" s="1"/>
      </tp>
      <tp>
        <v>101.922</v>
        <stp/>
        <stp>##V3_BDPV12</stp>
        <stp>FR0011842939 @CBKG Corp</stp>
        <stp>bid</stp>
        <stp>[AutoPrice 28.xlsm]front!R170C12</stp>
        <tr r="L170" s="1"/>
      </tp>
      <tp>
        <v>115.509</v>
        <stp/>
        <stp>##V3_BDPV12</stp>
        <stp>FR0011439975 @CBKG Corp</stp>
        <stp>bid</stp>
        <stp>[AutoPrice 28.xlsm]front!R838C12</stp>
        <tr r="L838" s="1"/>
      </tp>
      <tp>
        <v>107.529</v>
        <stp/>
        <stp>##V3_BDPV12</stp>
        <stp>FR0011568963 @CBKG Corp</stp>
        <stp>bid</stp>
        <stp>[AutoPrice 28.xlsm]front!R864C12</stp>
        <tr r="L864" s="1"/>
      </tp>
      <tp>
        <v>114.70399999999999</v>
        <stp/>
        <stp>##V3_BDPV12</stp>
        <stp>XS0699330097 @CBKG Corp</stp>
        <stp>bid</stp>
        <stp>[AutoPrice 28.xlsm]front!R275C12</stp>
        <tr r="L275" s="1"/>
      </tp>
      <tp>
        <v>103.181</v>
        <stp/>
        <stp>##V3_BDPV12</stp>
        <stp>FR0011842913 @CBKG Corp</stp>
        <stp>bid</stp>
        <stp>[AutoPrice 28.xlsm]front!R171C12</stp>
        <tr r="L171" s="1"/>
      </tp>
      <tp>
        <v>114.438</v>
        <stp/>
        <stp>##V3_BDPV12</stp>
        <stp>FR0011567940 @CBKG Corp</stp>
        <stp>bid</stp>
        <stp>[AutoPrice 28.xlsm]front!R839C12</stp>
        <tr r="L839" s="1"/>
      </tp>
      <tp>
        <v>107.848</v>
        <stp/>
        <stp>##V3_BDPV12</stp>
        <stp>BE6243179650 @CBKG Corp</stp>
        <stp>ask</stp>
        <stp>[AutoPrice 28.xlsm]front!R379C13</stp>
        <tr r="M379" s="1"/>
      </tp>
      <tp>
        <v>100.029</v>
        <stp/>
        <stp>##V3_BDPV12</stp>
        <stp>XS1038784119 @CBKG Corp</stp>
        <stp>bid</stp>
        <stp>[AutoPrice 28.xlsm]front!R867C12</stp>
        <tr r="L867" s="1"/>
      </tp>
      <tp>
        <v>109.45</v>
        <stp/>
        <stp>##V3_BDPV12</stp>
        <stp>XS0860855930 @CBKG Corp</stp>
        <stp>bid</stp>
        <stp>[AutoPrice 28.xlsm]front!R488C12</stp>
        <tr r="L488" s="1"/>
      </tp>
      <tp t="s">
        <v>#N/A Real Time</v>
        <stp/>
        <stp>##V3_BDPV12</stp>
        <stp>FR0011560986 @CBKG Corp</stp>
        <stp>bid</stp>
        <stp>[AutoPrice 28.xlsm]front!R231C12</stp>
        <tr r="L231" s="1"/>
      </tp>
      <tp>
        <v>108.523</v>
        <stp/>
        <stp>##V3_BDPV12</stp>
        <stp>FR0011236983 @CBKG Corp</stp>
        <stp>bid</stp>
        <stp>[AutoPrice 28.xlsm]front!R511C12</stp>
        <tr r="L511" s="1"/>
      </tp>
      <tp>
        <v>112.209</v>
        <stp/>
        <stp>##V3_BDPV12</stp>
        <stp>XS0301945860 @CBKG Corp</stp>
        <stp>bid</stp>
        <stp>[AutoPrice 28.xlsm]front!R308C12</stp>
        <tr r="L308" s="1"/>
      </tp>
      <tp>
        <v>100.508</v>
        <stp/>
        <stp>##V3_BDPV12</stp>
        <stp>BE6265140077 @CBKG Corp</stp>
        <stp>ask</stp>
        <stp>[AutoPrice 28.xlsm]front!R373C13</stp>
        <tr r="M373" s="1"/>
      </tp>
      <tp>
        <v>108.11</v>
        <stp/>
        <stp>##V3_BDPV12</stp>
        <stp>FR0010014845 @CBKG Corp</stp>
        <stp>bid</stp>
        <stp>[AutoPrice 28.xlsm]front!R840C12</stp>
        <tr r="L840" s="1"/>
      </tp>
      <tp>
        <v>102.021</v>
        <stp/>
        <stp>##V3_BDPV12</stp>
        <stp>BE6243181672 @CBKG Corp</stp>
        <stp>ask</stp>
        <stp>[AutoPrice 28.xlsm]front!R372C13</stp>
        <tr r="M372" s="1"/>
      </tp>
      <tp>
        <v>100.575</v>
        <stp/>
        <stp>##V3_BDPV12</stp>
        <stp>XS1070075988 @CBKG Corp</stp>
        <stp>bid</stp>
        <stp>[AutoPrice 28.xlsm]front!R508C12</stp>
        <tr r="L508" s="1"/>
      </tp>
      <tp t="s">
        <v>GE</v>
        <stp/>
        <stp>##V3_BDPV12</stp>
        <stp>XS0319639232 Corp</stp>
        <stp>ticker</stp>
        <stp>[AutoPrice 28.xlsm]front!R41C4</stp>
        <tr r="D41" s="1"/>
      </tp>
      <tp>
        <v>103.586</v>
        <stp/>
        <stp>##V3_BDPV12</stp>
        <stp>XS1040105980 @CBKG Corp</stp>
        <stp>bid</stp>
        <stp>[AutoPrice 28.xlsm]front!R560C12</stp>
        <tr r="L560" s="1"/>
      </tp>
      <tp>
        <v>103.11199999999999</v>
        <stp/>
        <stp>##V3_BDPV12</stp>
        <stp>XS0989155089 @CBKG Corp</stp>
        <stp>bid</stp>
        <stp>[AutoPrice 28.xlsm]front!R440C12</stp>
        <tr r="L440" s="1"/>
      </tp>
      <tp>
        <v>100.32599999999999</v>
        <stp/>
        <stp>##V3_BDPV12</stp>
        <stp>FR0010758888 @CBKG Corp</stp>
        <stp>bid</stp>
        <stp>[AutoPrice 28.xlsm]front!R238C12</stp>
        <tr r="L238" s="1"/>
      </tp>
      <tp>
        <v>105.24</v>
        <stp/>
        <stp>##V3_BDPV12</stp>
        <stp>BE6243180666 @CBKG Corp</stp>
        <stp>ask</stp>
        <stp>[AutoPrice 28.xlsm]front!R375C13</stp>
        <tr r="M375" s="1"/>
      </tp>
      <tp t="s">
        <v>ASSGEN</v>
        <stp/>
        <stp>##V3_BDPV12</stp>
        <stp>XS0283629946 Corp</stp>
        <stp>ticker</stp>
        <stp>[AutoPrice 28.xlsm]front!R98C4</stp>
        <tr r="D98" s="1"/>
      </tp>
      <tp>
        <v>104.033</v>
        <stp/>
        <stp>##V3_BDPV12</stp>
        <stp>BE6265142099 @CBKG Corp</stp>
        <stp>ask</stp>
        <stp>[AutoPrice 28.xlsm]front!R380C13</stp>
        <tr r="M380" s="1"/>
      </tp>
      <tp>
        <v>101.024</v>
        <stp/>
        <stp>##V3_BDPV12</stp>
        <stp>XS0729046051 @CBKG Corp</stp>
        <stp>bid</stp>
        <stp>[AutoPrice 28.xlsm]front!R758C12</stp>
        <tr r="L758" s="1"/>
      </tp>
      <tp>
        <v>124.842</v>
        <stp/>
        <stp>##V3_BDPV12</stp>
        <stp>XS0399861086 @CBKG Corp</stp>
        <stp>bid</stp>
        <stp>[AutoPrice 28.xlsm]front!R263C12</stp>
        <tr r="L263" s="1"/>
      </tp>
      <tp>
        <v>116.285</v>
        <stp/>
        <stp>##V3_BDPV12</stp>
        <stp>XS0148579153 @CBKG Corp</stp>
        <stp>bid</stp>
        <stp>[AutoPrice 28.xlsm]front!R269C12</stp>
        <tr r="L269" s="1"/>
      </tp>
      <tp>
        <v>103.166</v>
        <stp/>
        <stp>##V3_BDPV12</stp>
        <stp>FR0011584929 @CBKG Corp</stp>
        <stp>bid</stp>
        <stp>[AutoPrice 28.xlsm]front!R510C12</stp>
        <tr r="L510" s="1"/>
      </tp>
      <tp>
        <v>109.053</v>
        <stp/>
        <stp>##V3_BDPV12</stp>
        <stp>FR0011261924 @CBKG Corp</stp>
        <stp>bid</stp>
        <stp>[AutoPrice 28.xlsm]front!R293C12</stp>
        <tr r="L293" s="1"/>
      </tp>
      <tp>
        <v>108.35599999999999</v>
        <stp/>
        <stp>##V3_BDPV12</stp>
        <stp>XS0419264063 @CBKG Corp</stp>
        <stp>bid</stp>
        <stp>[AutoPrice 28.xlsm]front!R688C12</stp>
        <tr r="L688" s="1"/>
      </tp>
      <tp>
        <v>114.078</v>
        <stp/>
        <stp>##V3_BDPV12</stp>
        <stp>XS0710090928 @CBKG Corp</stp>
        <stp>bid</stp>
        <stp>[AutoPrice 28.xlsm]front!R155C12</stp>
        <tr r="L155" s="1"/>
      </tp>
      <tp>
        <v>103.114</v>
        <stp/>
        <stp>##V3_BDPV12</stp>
        <stp>BE6265141083 @CBKG Corp</stp>
        <stp>ask</stp>
        <stp>[AutoPrice 28.xlsm]front!R378C13</stp>
        <tr r="M378" s="1"/>
      </tp>
      <tp>
        <v>101.512</v>
        <stp/>
        <stp>##V3_BDPV12</stp>
        <stp>FR0011361948 @CBKG Corp</stp>
        <stp>bid</stp>
        <stp>[AutoPrice 28.xlsm]front!R414C12</stp>
        <tr r="L414" s="1"/>
      </tp>
      <tp t="s">
        <v>#N/A Real Time</v>
        <stp/>
        <stp>##V3_BDPV12</stp>
        <stp>XS0369462022 @CBKG Corp</stp>
        <stp>bid</stp>
        <stp>[AutoPrice 28.xlsm]front!R671C12</stp>
        <tr r="L671" s="1"/>
      </tp>
      <tp>
        <v>110.58499999999999</v>
        <stp/>
        <stp>##V3_BDPV12</stp>
        <stp>XS0851688860 @CBKG Corp</stp>
        <stp>bid</stp>
        <stp>[AutoPrice 28.xlsm]front!R121C12</stp>
        <tr r="L121" s="1"/>
      </tp>
      <tp t="s">
        <v>#N/A Real Time</v>
        <stp/>
        <stp>##V3_BDPV12</stp>
        <stp>XS0218734118 @CBKG Corp</stp>
        <stp>bid</stp>
        <stp>[AutoPrice 28.xlsm]front!R727C12</stp>
        <tr r="L727" s="1"/>
      </tp>
      <tp>
        <v>105.735</v>
        <stp/>
        <stp>##V3_BDPV12</stp>
        <stp>FR0011261916 @CBKG Corp</stp>
        <stp>bid</stp>
        <stp>[AutoPrice 28.xlsm]front!R286C12</stp>
        <tr r="L286" s="1"/>
      </tp>
      <tp>
        <v>102.425</v>
        <stp/>
        <stp>##V3_BDPV12</stp>
        <stp>XS0828736198 @CBKG Corp</stp>
        <stp>bid</stp>
        <stp>[AutoPrice 28.xlsm]front!R869C12</stp>
        <tr r="L869" s="1"/>
      </tp>
      <tp>
        <v>117.536</v>
        <stp/>
        <stp>##V3_BDPV12</stp>
        <stp>XS0801954867 @CBKG Corp</stp>
        <stp>bid</stp>
        <stp>[AutoPrice 28.xlsm]front!R986C12</stp>
        <tr r="L986" s="1"/>
      </tp>
      <tp>
        <v>108.31699999999999</v>
        <stp/>
        <stp>##V3_BDPV12</stp>
        <stp>XS0271757832 @CBKG Corp</stp>
        <stp>bid</stp>
        <stp>[AutoPrice 28.xlsm]front!R262C12</stp>
        <tr r="L262" s="1"/>
      </tp>
      <tp>
        <v>118.616</v>
        <stp/>
        <stp>##V3_BDPV12</stp>
        <stp>FR0011224963 @CBKG Corp</stp>
        <stp>bid</stp>
        <stp>[AutoPrice 28.xlsm]front!R369C12</stp>
        <tr r="L369" s="1"/>
      </tp>
      <tp>
        <v>105.83</v>
        <stp/>
        <stp>##V3_BDPV12</stp>
        <stp>XS0999296006 @CBKG Corp</stp>
        <stp>bid</stp>
        <stp>[AutoPrice 28.xlsm]front!R552C12</stp>
        <tr r="L552" s="1"/>
      </tp>
      <tp t="s">
        <v>#N/A Real Time</v>
        <stp/>
        <stp>##V3_BDPV12</stp>
        <stp>XS0848458179 @CBKG Corp</stp>
        <stp>bid</stp>
        <stp>[AutoPrice 28.xlsm]front!R453C12</stp>
        <tr r="L453" s="1"/>
      </tp>
      <tp>
        <v>99.177999999999997</v>
        <stp/>
        <stp>##V3_BDPV12</stp>
        <stp>XS1069836077 @CBKG Corp</stp>
        <stp>bid</stp>
        <stp>[AutoPrice 28.xlsm]front!R997C12</stp>
        <tr r="L997" s="1"/>
      </tp>
      <tp>
        <v>108.407</v>
        <stp/>
        <stp>##V3_BDPV12</stp>
        <stp>XS0951155869 @CBKG Corp</stp>
        <stp>bid</stp>
        <stp>[AutoPrice 28.xlsm]front!R360C12</stp>
        <tr r="L360" s="1"/>
      </tp>
      <tp>
        <v>109.087</v>
        <stp/>
        <stp>##V3_BDPV12</stp>
        <stp>XS0630463965 @CBKG Corp</stp>
        <stp>bid</stp>
        <stp>[AutoPrice 28.xlsm]front!R709C12</stp>
        <tr r="L709" s="1"/>
      </tp>
      <tp t="s">
        <v>#N/A Real Time</v>
        <stp/>
        <stp>##V3_BDPV12</stp>
        <stp>FR0011048966 @CBKG Corp</stp>
        <stp>bid</stp>
        <stp>[AutoPrice 28.xlsm]front!R326C12</stp>
        <tr r="L326" s="1"/>
      </tp>
      <tp>
        <v>113.211</v>
        <stp/>
        <stp>##V3_BDPV12</stp>
        <stp>XS0500397905 @CBKG Corp</stp>
        <stp>bid</stp>
        <stp>[AutoPrice 28.xlsm]front!R652C12</stp>
        <tr r="L652" s="1"/>
      </tp>
      <tp>
        <v>103.07</v>
        <stp/>
        <stp>##V3_BDPV12</stp>
        <stp>XS0841812851 @CBKG Corp</stp>
        <stp>bid</stp>
        <stp>[AutoPrice 28.xlsm]front!R857C12</stp>
        <tr r="L857" s="1"/>
      </tp>
      <tp>
        <v>101.536</v>
        <stp/>
        <stp>##V3_BDPV12</stp>
        <stp>FR0010526848 @CBKG Corp</stp>
        <stp>bid</stp>
        <stp>[AutoPrice 28.xlsm]front!R421C12</stp>
        <tr r="L421" s="1"/>
      </tp>
      <tp t="s">
        <v>GE</v>
        <stp/>
        <stp>##V3_BDPV12</stp>
        <stp>XS0491042353 Corp</stp>
        <stp>ticker</stp>
        <stp>[AutoPrice 28.xlsm]front!R22C4</stp>
        <tr r="D22" s="1"/>
      </tp>
      <tp t="s">
        <v>07:01:32</v>
        <stp/>
        <stp>##V3_BDPV12</stp>
        <stp>USF0819HE376 @bgn Corp</stp>
        <stp>LAST_UPDATE</stp>
        <stp>[AutoPrice 28.xlsm]front!R834C15</stp>
        <tr r="O834" s="1"/>
      </tp>
      <tp>
        <v>104.39400000000001</v>
        <stp/>
        <stp>##V3_BDPV12</stp>
        <stp>XS0731071055 @CBKG Corp</stp>
        <stp>ask</stp>
        <stp>[AutoPrice 28.xlsm]front!R1028C13</stp>
        <tr r="M1028" s="1"/>
      </tp>
      <tp>
        <v>102.77500000000001</v>
        <stp/>
        <stp>##V3_BDPV12</stp>
        <stp>FR0010948232 @CBKG Corp</stp>
        <stp>bid</stp>
        <stp>[AutoPrice 28.xlsm]front!R1043C12</stp>
        <tr r="L1043" s="1"/>
      </tp>
      <tp>
        <v>106.14100000000001</v>
        <stp/>
        <stp>##V3_BDPV12</stp>
        <stp>FR0011561000 @CBKG Corp</stp>
        <stp>ask</stp>
        <stp>[AutoPrice 28.xlsm]front!R1133C13</stp>
        <tr r="M1133" s="1"/>
      </tp>
      <tp>
        <v>100.80500000000001</v>
        <stp/>
        <stp>##V3_BDPV12</stp>
        <stp>FR0011471010 @CBKG Corp</stp>
        <stp>ask</stp>
        <stp>[AutoPrice 28.xlsm]front!R1069C13</stp>
        <tr r="M1069" s="1"/>
      </tp>
      <tp>
        <v>104.06</v>
        <stp/>
        <stp>##V3_BDPV12</stp>
        <stp>XS0223129445 @CBKG Corp</stp>
        <stp>ask</stp>
        <stp>[AutoPrice 28.xlsm]front!R1264C13</stp>
        <tr r="M1264" s="1"/>
      </tp>
      <tp>
        <v>122.726</v>
        <stp/>
        <stp>##V3_BDPV12</stp>
        <stp>XS0458749826 @CBKG Corp</stp>
        <stp>ask</stp>
        <stp>[AutoPrice 28.xlsm]front!R1180C13</stp>
        <tr r="M1180" s="1"/>
      </tp>
      <tp>
        <v>101.447</v>
        <stp/>
        <stp>##V3_BDPV12</stp>
        <stp>XS0202649934 @CBKG Corp</stp>
        <stp>ask</stp>
        <stp>[AutoPrice 28.xlsm]front!R1204C13</stp>
        <tr r="M1204" s="1"/>
      </tp>
      <tp t="s">
        <v>#N/A Real Time</v>
        <stp/>
        <stp>##V3_BDPV12</stp>
        <stp>BE0374557404 @CBKG Corp</stp>
        <stp>ask</stp>
        <stp>[AutoPrice 28.xlsm]front!R1015C13</stp>
        <tr r="M1015" s="1"/>
      </tp>
      <tp>
        <v>104.417</v>
        <stp/>
        <stp>##V3_BDPV12</stp>
        <stp>XS0942388462 @CBKG Corp</stp>
        <stp>ask</stp>
        <stp>[AutoPrice 28.xlsm]front!R1135C13</stp>
        <tr r="M1135" s="1"/>
      </tp>
      <tp>
        <v>105.233</v>
        <stp/>
        <stp>##V3_BDPV12</stp>
        <stp>XS0992293570 @CBKG Corp</stp>
        <stp>ask</stp>
        <stp>[AutoPrice 28.xlsm]front!R1255C13</stp>
        <tr r="M1255" s="1"/>
      </tp>
      <tp>
        <v>110.44799999999999</v>
        <stp/>
        <stp>##V3_BDPV12</stp>
        <stp>XS0287409212 @CBKG Corp</stp>
        <stp>ask</stp>
        <stp>[AutoPrice 28.xlsm]front!R1206C13</stp>
        <tr r="M1206" s="1"/>
      </tp>
      <tp>
        <v>107.21299999999999</v>
        <stp/>
        <stp>##V3_BDPV12</stp>
        <stp>XS0411044653 @CBKG Corp</stp>
        <stp>ask</stp>
        <stp>[AutoPrice 28.xlsm]front!R1155C13</stp>
        <tr r="M1155" s="1"/>
      </tp>
      <tp>
        <v>100.879</v>
        <stp/>
        <stp>##V3_BDPV12</stp>
        <stp>XS1040041649 @CBKG Corp</stp>
        <stp>ask</stp>
        <stp>[AutoPrice 28.xlsm]front!R1095C13</stp>
        <tr r="M1095" s="1"/>
      </tp>
      <tp>
        <v>120.26</v>
        <stp/>
        <stp>##V3_BDPV12</stp>
        <stp>XS0647298883 @CBKG Corp</stp>
        <stp>bid</stp>
        <stp>[AutoPrice 28.xlsm]front!R1150C12</stp>
        <tr r="L1150" s="1"/>
      </tp>
      <tp>
        <v>112.17700000000001</v>
        <stp/>
        <stp>##V3_BDPV12</stp>
        <stp>FR0000487217 @CBKG Corp</stp>
        <stp>ask</stp>
        <stp>[AutoPrice 28.xlsm]front!R1070C13</stp>
        <tr r="M1070" s="1"/>
      </tp>
      <tp>
        <v>108.203</v>
        <stp/>
        <stp>##V3_BDPV12</stp>
        <stp>XS0990109240 @CBKG Corp</stp>
        <stp>ask</stp>
        <stp>[AutoPrice 28.xlsm]front!R1198C13</stp>
        <tr r="M1198" s="1"/>
      </tp>
      <tp>
        <v>107.723</v>
        <stp/>
        <stp>##V3_BDPV12</stp>
        <stp>XS0943371194 @CBKG Corp</stp>
        <stp>bid</stp>
        <stp>[AutoPrice 28.xlsm]front!R1231C12</stp>
        <tr r="L1231" s="1"/>
      </tp>
      <tp t="s">
        <v>#N/A Real Time</v>
        <stp/>
        <stp>##V3_BDPV12</stp>
        <stp>XS0954907431 @CBKG Corp</stp>
        <stp>bid</stp>
        <stp>[AutoPrice 28.xlsm]front!R1121C12</stp>
        <tr r="L1121" s="1"/>
      </tp>
      <tp>
        <v>4.5</v>
        <stp/>
        <stp>##V3_BDPV12</stp>
        <stp>DE000A1HG1L4 Corp</stp>
        <stp>cpn</stp>
        <stp>[AutoPrice 28.xlsm]front!R55C5</stp>
        <tr r="E55" s="1"/>
      </tp>
      <tp>
        <v>116.97199999999999</v>
        <stp/>
        <stp>##V3_BDPV12</stp>
        <stp>XS0806449814 @CBKG Corp</stp>
        <stp>ask</stp>
        <stp>[AutoPrice 28.xlsm]front!R1215C13</stp>
        <tr r="M1215" s="1"/>
      </tp>
      <tp>
        <v>108.788</v>
        <stp/>
        <stp>##V3_BDPV12</stp>
        <stp>XS0747771128 @CBKG Corp</stp>
        <stp>ask</stp>
        <stp>[AutoPrice 28.xlsm]front!R1222C13</stp>
        <tr r="M1222" s="1"/>
      </tp>
      <tp>
        <v>110.64</v>
        <stp/>
        <stp>##V3_BDPV12</stp>
        <stp>XS0914294979 @CBKG Corp</stp>
        <stp>ask</stp>
        <stp>[AutoPrice 28.xlsm]front!R1218C13</stp>
        <tr r="M1218" s="1"/>
      </tp>
      <tp>
        <v>112.084</v>
        <stp/>
        <stp>##V3_BDPV12</stp>
        <stp>XS0975256685 @CBKG Corp</stp>
        <stp>bid</stp>
        <stp>[AutoPrice 28.xlsm]front!R1210C12</stp>
        <tr r="L1210" s="1"/>
      </tp>
      <tp t="s">
        <v>GE</v>
        <stp/>
        <stp>##V3_BDPV12</stp>
        <stp>US36962G4J02 Corp</stp>
        <stp>ticker</stp>
        <stp>[AutoPrice 28.xlsm]front!R29C4</stp>
        <tr r="D29" s="1"/>
      </tp>
    </main>
    <main first="connect.rtdsub">
      <tp t="s">
        <v>20123698=EXT</v>
        <stp/>
        <stp>DDS_BONDS|20123698=EXT</stp>
        <stp>3</stp>
        <stp>RMDS</stp>
        <stp/>
        <stp/>
        <tr r="AI246" s="1"/>
      </tp>
      <tp t="s">
        <v>12034889=EXT</v>
        <stp/>
        <stp>DDS_BONDS|12034889=EXT</stp>
        <stp>3</stp>
        <stp>RMDS</stp>
        <stp/>
        <stp/>
        <tr r="AI1189" s="1"/>
      </tp>
      <tp t="s">
        <v>17138999=EXT</v>
        <stp/>
        <stp>DDS_BONDS|17138999=EXT</stp>
        <stp>3</stp>
        <stp>RMDS</stp>
        <stp/>
        <stp/>
        <tr r="AI678" s="1"/>
      </tp>
      <tp t="s">
        <v>20094980=EXT</v>
        <stp/>
        <stp>DDS_BONDS|20094980=EXT</stp>
        <stp>3</stp>
        <stp>RMDS</stp>
        <stp/>
        <stp/>
        <tr r="AI172" s="1"/>
      </tp>
      <tp t="s">
        <v>19096180=EXT</v>
        <stp/>
        <stp>DDS_BONDS|19096180=EXT</stp>
        <stp>3</stp>
        <stp>RMDS</stp>
        <stp/>
        <stp/>
        <tr r="AI209" s="1"/>
      </tp>
    </main>
    <main first="connect.rtdsub">
      <tp t="s">
        <v>21091286=EXT</v>
        <stp/>
        <stp>DDS_BONDS|21091286=EXT</stp>
        <stp>3</stp>
        <stp>RMDS</stp>
        <stp/>
        <stp/>
        <tr r="AI750" s="1"/>
      </tp>
      <tp t="s">
        <v>11874808=EXT</v>
        <stp/>
        <stp>DDS_BONDS|11874808=EXT</stp>
        <stp>3</stp>
        <stp>RMDS</stp>
        <stp/>
        <stp/>
        <tr r="AI444" s="1"/>
      </tp>
    </main>
    <main first="connect.rtdsub">
      <tp t="s">
        <v>21157298=EXT</v>
        <stp/>
        <stp>DDS_BONDS|21157298=EXT</stp>
        <stp>3</stp>
        <stp>RMDS</stp>
        <stp/>
        <stp/>
        <tr r="AI665" s="1"/>
      </tp>
    </main>
    <main first="bloomberg.rtd">
      <tp t="s">
        <v>05/10/2022</v>
        <stp/>
        <stp>##V3_BDPV12</stp>
        <stp>DE000A1RE1W1 Corp</stp>
        <stp>maturity</stp>
        <stp>[AutoPrice 28.xlsm]front!R474C6</stp>
        <tr r="F474" s="1"/>
      </tp>
    </main>
    <main first="connect.rtdsub">
      <tp t="s">
        <v>19980814=EXT</v>
        <stp/>
        <stp>DDS_BONDS|19980814=EXT</stp>
        <stp>3</stp>
        <stp>RMDS</stp>
        <stp/>
        <stp/>
        <tr r="AI418" s="1"/>
      </tp>
      <tp t="s">
        <v>13846608=EXT</v>
        <stp/>
        <stp>DDS_BONDS|13846608=EXT</stp>
        <stp>3</stp>
        <stp>RMDS</stp>
        <stp/>
        <stp/>
        <tr r="AI837" s="1"/>
      </tp>
      <tp t="s">
        <v>21059689=EXT</v>
        <stp/>
        <stp>DDS_BONDS|21059689=EXT</stp>
        <stp>3</stp>
        <stp>RMDS</stp>
        <stp/>
        <stp/>
        <tr r="AI181" s="1"/>
      </tp>
    </main>
    <main first="connect.rtdsub">
      <tp t="s">
        <v>10022881=EXT</v>
        <stp/>
        <stp>DDS_BONDS|10022881=EXT</stp>
        <stp>3</stp>
        <stp>RMDS</stp>
        <stp/>
        <stp/>
        <tr r="AI805" s="1"/>
      </tp>
      <tp t="s">
        <v>20044787=EXT</v>
        <stp/>
        <stp>DDS_BONDS|20044787=EXT</stp>
        <stp>3</stp>
        <stp>RMDS</stp>
        <stp/>
        <stp/>
        <tr r="AI755" s="1"/>
      </tp>
      <tp t="s">
        <v>10835000=EXT</v>
        <stp/>
        <stp>DDS_BONDS|10835000=EXT</stp>
        <stp>3</stp>
        <stp>RMDS</stp>
        <stp/>
        <stp/>
        <tr r="AI742" s="1"/>
      </tp>
      <tp t="s">
        <v>21069985=EXT</v>
        <stp/>
        <stp>DDS_BONDS|21069985=EXT</stp>
        <stp>3</stp>
        <stp>RMDS</stp>
        <stp/>
        <stp/>
        <tr r="AI794" s="1"/>
      </tp>
      <tp t="s">
        <v>21137091=EXT</v>
        <stp/>
        <stp>DDS_BONDS|21137091=EXT</stp>
        <stp>3</stp>
        <stp>RMDS</stp>
        <stp/>
        <stp/>
        <tr r="AI1238" s="1"/>
      </tp>
      <tp t="s">
        <v>18944716=EXT</v>
        <stp/>
        <stp>DDS_BONDS|18944716=EXT</stp>
        <stp>3</stp>
        <stp>RMDS</stp>
        <stp/>
        <stp/>
        <tr r="AI892" s="1"/>
      </tp>
      <tp t="s">
        <v>21159597=EXT</v>
        <stp/>
        <stp>DDS_BONDS|21159597=EXT</stp>
        <stp>3</stp>
        <stp>RMDS</stp>
        <stp/>
        <stp/>
        <tr r="AI378" s="1"/>
      </tp>
      <tp t="s">
        <v>19078385=EXT</v>
        <stp/>
        <stp>DDS_BONDS|19078385=EXT</stp>
        <stp>3</stp>
        <stp>RMDS</stp>
        <stp/>
        <stp/>
        <tr r="AI775" s="1"/>
      </tp>
      <tp t="s">
        <v>12951514=EXT</v>
        <stp/>
        <stp>DDS_BONDS|12951514=EXT</stp>
        <stp>3</stp>
        <stp>RMDS</stp>
        <stp/>
        <stp/>
        <tr r="AI1174" s="1"/>
      </tp>
      <tp t="s">
        <v>19961417=EXT</v>
        <stp/>
        <stp>DDS_BONDS|19961417=EXT</stp>
        <stp>3</stp>
        <stp>RMDS</stp>
        <stp/>
        <stp/>
        <tr r="AI272" s="1"/>
      </tp>
      <tp t="s">
        <v>21183099=EXT</v>
        <stp/>
        <stp>DDS_BONDS|21183099=EXT</stp>
        <stp>3</stp>
        <stp>RMDS</stp>
        <stp/>
        <stp/>
        <tr r="AI914" s="1"/>
      </tp>
      <tp t="s">
        <v>12114190=EXT</v>
        <stp/>
        <stp>DDS_BONDS|12114190=EXT</stp>
        <stp>3</stp>
        <stp>RMDS</stp>
        <stp/>
        <stp/>
        <tr r="AI1237" s="1"/>
      </tp>
      <tp t="s">
        <v>21159594=EXT</v>
        <stp/>
        <stp>DDS_BONDS|21159594=EXT</stp>
        <stp>3</stp>
        <stp>RMDS</stp>
        <stp/>
        <stp/>
        <tr r="AI373" s="1"/>
      </tp>
      <tp t="s">
        <v>21194299=EXT</v>
        <stp/>
        <stp>DDS_BONDS|21194299=EXT</stp>
        <stp>3</stp>
        <stp>RMDS</stp>
        <stp/>
        <stp/>
        <tr r="AI85" s="1"/>
      </tp>
      <tp t="s">
        <v>16016881=EXT</v>
        <stp/>
        <stp>DDS_BONDS|16016881=EXT</stp>
        <stp>3</stp>
        <stp>RMDS</stp>
        <stp/>
        <stp/>
        <tr r="AI204" s="1"/>
      </tp>
      <tp t="s">
        <v>18134493=EXT</v>
        <stp/>
        <stp>DDS_BONDS|18134493=EXT</stp>
        <stp>3</stp>
        <stp>RMDS</stp>
        <stp/>
        <stp/>
        <tr r="AI359" s="1"/>
      </tp>
      <tp t="s">
        <v>16100497=EXT</v>
        <stp/>
        <stp>DDS_BONDS|16100497=EXT</stp>
        <stp>3</stp>
        <stp>RMDS</stp>
        <stp/>
        <stp/>
        <tr r="AI521" s="1"/>
      </tp>
      <tp t="s">
        <v>14852503=EXT</v>
        <stp/>
        <stp>DDS_BONDS|14852503=EXT</stp>
        <stp>3</stp>
        <stp>RMDS</stp>
        <stp/>
        <stp/>
        <tr r="AI439" s="1"/>
      </tp>
      <tp t="s">
        <v>19841702=EXT</v>
        <stp/>
        <stp>DDS_BONDS|19841702=EXT</stp>
        <stp>3</stp>
        <stp>RMDS</stp>
        <stp/>
        <stp/>
        <tr r="AI463" s="1"/>
      </tp>
      <tp t="s">
        <v>15954313=EXT</v>
        <stp/>
        <stp>DDS_BONDS|15954313=EXT</stp>
        <stp>3</stp>
        <stp>RMDS</stp>
        <stp/>
        <stp/>
        <tr r="AI121" s="1"/>
      </tp>
      <tp t="s">
        <v>18134495=EXT</v>
        <stp/>
        <stp>DDS_BONDS|18134495=EXT</stp>
        <stp>3</stp>
        <stp>RMDS</stp>
        <stp/>
        <stp/>
        <tr r="AI361" s="1"/>
      </tp>
    </main>
    <main first="connect.rtdsub">
      <tp t="s">
        <v>18134497=EXT</v>
        <stp/>
        <stp>DDS_BONDS|18134497=EXT</stp>
        <stp>3</stp>
        <stp>RMDS</stp>
        <stp/>
        <stp/>
        <tr r="AI1009" s="1"/>
      </tp>
    </main>
    <main first="bloomberg.rtd">
      <tp>
        <v>0.99598578162840568</v>
        <stp/>
        <stp>##V3_BDPV12</stp>
        <stp>FR0010765354 @bgn  Corp</stp>
        <stp>risk_mid</stp>
        <stp>[AutoPrice 28.xlsm]front!R919C36</stp>
        <tr r="AJ919" s="1"/>
      </tp>
      <tp>
        <v>3.886608280464543</v>
        <stp/>
        <stp>##V3_BDPV12</stp>
        <stp>XS0938218400 @bgn  Corp</stp>
        <stp>risk_mid</stp>
        <stp>[AutoPrice 28.xlsm]front!R212C36</stp>
        <tr r="AJ212" s="1"/>
      </tp>
      <tp t="s">
        <v>15/01/2024</v>
        <stp/>
        <stp>##V3_BDPV12</stp>
        <stp>US89153VAG41 Corp</stp>
        <stp>maturity</stp>
        <stp>[AutoPrice 28.xlsm]front!R349C6</stp>
        <tr r="F349" s="1"/>
      </tp>
      <tp>
        <v>2.9296975804427916</v>
        <stp/>
        <stp>##V3_BDPV12</stp>
        <stp>XS0782708456 @bgn  Corp</stp>
        <stp>risk_mid</stp>
        <stp>[AutoPrice 28.xlsm]front!R891C36</stp>
        <tr r="AJ891" s="1"/>
      </tp>
      <tp>
        <v>5.6822491437458211E-2</v>
        <stp/>
        <stp>##V3_BDPV12</stp>
        <stp>XS0643300717 @bgn  Corp</stp>
        <stp>risk_mid</stp>
        <stp>[AutoPrice 28.xlsm]front!R843C36</stp>
        <tr r="AJ843" s="1"/>
      </tp>
      <tp>
        <v>6.4551459004789535</v>
        <stp/>
        <stp>##V3_BDPV12</stp>
        <stp>XS0367001228 @bgn  Corp</stp>
        <stp>risk_mid</stp>
        <stp>[AutoPrice 28.xlsm]front!R243C36</stp>
        <tr r="AJ243" s="1"/>
      </tp>
      <tp>
        <v>2.5644263404039691</v>
        <stp/>
        <stp>##V3_BDPV12</stp>
        <stp>XS0470632646 @bgn  Corp</stp>
        <stp>risk_mid</stp>
        <stp>[AutoPrice 28.xlsm]front!R908C36</stp>
        <tr r="AJ908" s="1"/>
      </tp>
      <tp>
        <v>3.4571988628350425</v>
        <stp/>
        <stp>##V3_BDPV12</stp>
        <stp>XS0873630742 @bgn  Corp</stp>
        <stp>risk_mid</stp>
        <stp>[AutoPrice 28.xlsm]front!R136C36</stp>
        <tr r="AJ136" s="1"/>
      </tp>
      <tp>
        <v>266.11241573310753</v>
        <stp/>
        <stp>##V3_BDPV12</stp>
        <stp>XS1028600473 @bgn  Corp</stp>
        <stp>asset_swap_spd_mid</stp>
        <stp>[AutoPrice 28.xlsm]front!R1250C40</stp>
        <tr r="AN1250" s="1"/>
      </tp>
      <tp>
        <v>4.4699434554630102</v>
        <stp/>
        <stp>##V3_BDPV12</stp>
        <stp>XS0173501379 @bgn  Corp</stp>
        <stp>risk_mid</stp>
        <stp>[AutoPrice 28.xlsm]front!R772C36</stp>
        <tr r="AJ772" s="1"/>
      </tp>
      <tp>
        <v>5.7600086403823525</v>
        <stp/>
        <stp>##V3_BDPV12</stp>
        <stp>XS0215159731 @bgn  Corp</stp>
        <stp>risk_mid</stp>
        <stp>[AutoPrice 28.xlsm]front!R988C36</stp>
        <tr r="AJ988" s="1"/>
      </tp>
      <tp>
        <v>3.7073243608809037</v>
        <stp/>
        <stp>##V3_BDPV12</stp>
        <stp>US749343AD11 @bgn  Corp</stp>
        <stp>risk_mid</stp>
        <stp>[AutoPrice 28.xlsm]front!R862C36</stp>
        <tr r="AJ862" s="1"/>
      </tp>
      <tp>
        <v>226.10201785394486</v>
        <stp/>
        <stp>##V3_BDPV12</stp>
        <stp>XS1048428442 @bgn  Corp</stp>
        <stp>asset_swap_spd_mid</stp>
        <stp>[AutoPrice 28.xlsm]front!R1269C40</stp>
        <tr r="AN1269" s="1"/>
      </tp>
      <tp>
        <v>4.3091068324372372</v>
        <stp/>
        <stp>##V3_BDPV12</stp>
        <stp>XS0984751254 @bgn  Corp</stp>
        <stp>risk_mid</stp>
        <stp>[AutoPrice 28.xlsm]front!R668C36</stp>
        <tr r="AJ668" s="1"/>
      </tp>
      <tp>
        <v>1.8016910189018631</v>
        <stp/>
        <stp>##V3_BDPV12</stp>
        <stp>XS0602211202 @bgn  Corp</stp>
        <stp>risk_mid</stp>
        <stp>[AutoPrice 28.xlsm]front!R852C36</stp>
        <tr r="AJ852" s="1"/>
      </tp>
      <tp>
        <v>3.8980931407564867</v>
        <stp/>
        <stp>##V3_BDPV12</stp>
        <stp>XS0863116231 @bgn  Corp</stp>
        <stp>risk_mid</stp>
        <stp>[AutoPrice 28.xlsm]front!R533C36</stp>
        <tr r="AJ533" s="1"/>
      </tp>
      <tp>
        <v>8.9431861881635655</v>
        <stp/>
        <stp>##V3_BDPV12</stp>
        <stp>XS0982019126 @bgn  Corp</stp>
        <stp>risk_mid</stp>
        <stp>[AutoPrice 28.xlsm]front!R321C36</stp>
        <tr r="AJ321" s="1"/>
      </tp>
      <tp>
        <v>11.970580639695072</v>
        <stp/>
        <stp>##V3_BDPV12</stp>
        <stp>XS1043097630 @bgn  Corp</stp>
        <stp>risk_mid</stp>
        <stp>[AutoPrice 28.xlsm]front!R411C36</stp>
        <tr r="AJ411" s="1"/>
      </tp>
      <tp>
        <v>5.4942606694652341E-2</v>
        <stp/>
        <stp>##V3_BDPV12</stp>
        <stp>FR0010176032 @bgn  Corp</stp>
        <stp>risk_mid</stp>
        <stp>[AutoPrice 28.xlsm]front!R848C36</stp>
        <tr r="AJ848" s="1"/>
      </tp>
      <tp>
        <v>5.8709902305160711</v>
        <stp/>
        <stp>##V3_BDPV12</stp>
        <stp>FR0011215508 @bgn  Corp</stp>
        <stp>risk_mid</stp>
        <stp>[AutoPrice 28.xlsm]front!R448C36</stp>
        <tr r="AJ448" s="1"/>
      </tp>
      <tp t="s">
        <v>14/04/2015</v>
        <stp/>
        <stp>##V3_BDPV12</stp>
        <stp>DE000A0TT2M2 Corp</stp>
        <stp>maturity</stp>
        <stp>[AutoPrice 28.xlsm]front!R611C6</stp>
        <tr r="F611" s="1"/>
      </tp>
      <tp>
        <v>136.73169197441899</v>
        <stp/>
        <stp>##V3_BDPV12</stp>
        <stp>XS1048589458 @bgn  Corp</stp>
        <stp>asset_swap_spd_mid</stp>
        <stp>[AutoPrice 28.xlsm]front!R1077C40</stp>
        <tr r="AN1077" s="1"/>
      </tp>
      <tp>
        <v>8.7797014376228333</v>
        <stp/>
        <stp>##V3_BDPV12</stp>
        <stp>XS1014610254 @bgn  Corp</stp>
        <stp>risk_mid</stp>
        <stp>[AutoPrice 28.xlsm]front!R904C36</stp>
        <tr r="AJ904" s="1"/>
      </tp>
      <tp>
        <v>1.301815171490972</v>
        <stp/>
        <stp>##V3_BDPV12</stp>
        <stp>XS0833631343 @bgn  Corp</stp>
        <stp>risk_mid</stp>
        <stp>[AutoPrice 28.xlsm]front!R423C36</stp>
        <tr r="AJ423" s="1"/>
      </tp>
      <tp>
        <v>2.6053311054702988</v>
        <stp/>
        <stp>##V3_BDPV12</stp>
        <stp>BE6000480606 @bgn  Corp</stp>
        <stp>risk_mid</stp>
        <stp>[AutoPrice 28.xlsm]front!R215C36</stp>
        <tr r="AJ215" s="1"/>
      </tp>
      <tp>
        <v>1.8517160190704374</v>
        <stp/>
        <stp>##V3_BDPV12</stp>
        <stp>XS0247659542 @bgn  Corp</stp>
        <stp>risk_mid</stp>
        <stp>[AutoPrice 28.xlsm]front!R673C36</stp>
        <tr r="AJ673" s="1"/>
      </tp>
      <tp>
        <v>6.9755309097054408</v>
        <stp/>
        <stp>##V3_BDPV12</stp>
        <stp>XS0999296006 @bgn  Corp</stp>
        <stp>risk_mid</stp>
        <stp>[AutoPrice 28.xlsm]front!R552C36</stp>
        <tr r="AJ552" s="1"/>
      </tp>
      <tp>
        <v>9.3968934271131843</v>
        <stp/>
        <stp>##V3_BDPV12</stp>
        <stp>XS0857662448 @bgn  Corp</stp>
        <stp>risk_mid</stp>
        <stp>[AutoPrice 28.xlsm]front!R521C36</stp>
        <tr r="AJ521" s="1"/>
      </tp>
      <tp>
        <v>3.951899182349905</v>
        <stp/>
        <stp>##V3_BDPV12</stp>
        <stp>XS0860596575 @bgn  Corp</stp>
        <stp>risk_mid</stp>
        <stp>[AutoPrice 28.xlsm]front!R771C36</stp>
        <tr r="AJ771" s="1"/>
      </tp>
      <tp>
        <v>7.4149627543661722</v>
        <stp/>
        <stp>##V3_BDPV12</stp>
        <stp>FR0010709451 @bgn  Corp</stp>
        <stp>risk_mid</stp>
        <stp>[AutoPrice 28.xlsm]front!R290C36</stp>
        <tr r="AJ290" s="1"/>
      </tp>
      <tp>
        <v>2.2956006847607568E-2</v>
        <stp/>
        <stp>##V3_BDPV12</stp>
        <stp>FR0010096123 @bgn  Corp</stp>
        <stp>risk_mid</stp>
        <stp>[AutoPrice 28.xlsm]front!R918C36</stp>
        <tr r="AJ918" s="1"/>
      </tp>
      <tp>
        <v>6.1083793551404142</v>
        <stp/>
        <stp>##V3_BDPV12</stp>
        <stp>XS1040508167 @bgn  Corp</stp>
        <stp>risk_mid</stp>
        <stp>[AutoPrice 28.xlsm]front!R505C36</stp>
        <tr r="AJ505" s="1"/>
      </tp>
      <tp>
        <v>2.0266415383801473</v>
        <stp/>
        <stp>##V3_BDPV12</stp>
        <stp>XS0633014427 @bgn  Corp</stp>
        <stp>risk_mid</stp>
        <stp>[AutoPrice 28.xlsm]front!R221C36</stp>
        <tr r="AJ221" s="1"/>
      </tp>
      <tp>
        <v>2.8355165633392687</v>
        <stp/>
        <stp>##V3_BDPV12</stp>
        <stp>XS0764640149 @bgn  Corp</stp>
        <stp>risk_mid</stp>
        <stp>[AutoPrice 28.xlsm]front!R815C36</stp>
        <tr r="AJ815" s="1"/>
      </tp>
      <tp>
        <v>3.9537533720363172</v>
        <stp/>
        <stp>##V3_BDPV12</stp>
        <stp>XS0630463965 @bgn  Corp</stp>
        <stp>risk_mid</stp>
        <stp>[AutoPrice 28.xlsm]front!R709C36</stp>
        <tr r="AJ709" s="1"/>
      </tp>
      <tp>
        <v>1.6905690431272546</v>
        <stp/>
        <stp>##V3_BDPV12</stp>
        <stp>XS0355666941 @bgn  Corp</stp>
        <stp>risk_mid</stp>
        <stp>[AutoPrice 28.xlsm]front!R630C36</stp>
        <tr r="AJ630" s="1"/>
      </tp>
      <tp>
        <v>8.3050376485971356E-2</v>
        <stp/>
        <stp>##V3_BDPV12</stp>
        <stp>FR0010780452 @bgn  Corp</stp>
        <stp>risk_mid</stp>
        <stp>[AutoPrice 28.xlsm]front!R826C36</stp>
        <tr r="AJ826" s="1"/>
      </tp>
      <tp>
        <v>72.965259838320037</v>
        <stp/>
        <stp>##V3_BDPV12</stp>
        <stp>XS0479542580 @bgn  Corp</stp>
        <stp>asset_swap_spd_mid</stp>
        <stp>[AutoPrice 28.xlsm]front!R1178C40</stp>
        <tr r="AN1178" s="1"/>
      </tp>
      <tp>
        <v>8.6935646122455523</v>
        <stp/>
        <stp>##V3_BDPV12</stp>
        <stp>XS0187202303 @bgn  Corp</stp>
        <stp>risk_mid</stp>
        <stp>[AutoPrice 28.xlsm]front!R353C36</stp>
        <tr r="AJ353" s="1"/>
      </tp>
      <tp>
        <v>2.0478088890165225</v>
        <stp/>
        <stp>##V3_BDPV12</stp>
        <stp>XS0362329517 @bgn  Corp</stp>
        <stp>risk_mid</stp>
        <stp>[AutoPrice 28.xlsm]front!R754C36</stp>
        <tr r="AJ754" s="1"/>
      </tp>
      <tp>
        <v>6.260258966149479</v>
        <stp/>
        <stp>##V3_BDPV12</stp>
        <stp>XS1051003538 @bgn  Corp</stp>
        <stp>risk_mid</stp>
        <stp>[AutoPrice 28.xlsm]front!R961C36</stp>
        <tr r="AJ961" s="1"/>
      </tp>
      <tp>
        <v>2.5848874171522596</v>
        <stp/>
        <stp>##V3_BDPV12</stp>
        <stp>XS1003251011 @bgn  Corp</stp>
        <stp>risk_mid</stp>
        <stp>[AutoPrice 28.xlsm]front!R528C36</stp>
        <tr r="AJ528" s="1"/>
      </tp>
      <tp>
        <v>4.4871229192601447</v>
        <stp/>
        <stp>##V3_BDPV12</stp>
        <stp>XS0787785715 @cbbt  Corp</stp>
        <stp>risk_mid</stp>
        <stp>[AutoPrice 28.xlsm]front!R938C36</stp>
        <tr r="AJ938" s="1"/>
      </tp>
      <tp>
        <v>3.3805383637755426</v>
        <stp/>
        <stp>##V3_BDPV12</stp>
        <stp>XS0544714750 @bgn  Corp</stp>
        <stp>risk_mid</stp>
        <stp>[AutoPrice 28.xlsm]front!R438C36</stp>
        <tr r="AJ438" s="1"/>
      </tp>
      <tp>
        <v>3.9383936006899489</v>
        <stp/>
        <stp>##V3_BDPV12</stp>
        <stp>FR0011437367 @bgn  Corp</stp>
        <stp>risk_mid</stp>
        <stp>[AutoPrice 28.xlsm]front!R415C36</stp>
        <tr r="AJ415" s="1"/>
      </tp>
      <tp>
        <v>1.0522121683202101</v>
        <stp/>
        <stp>##V3_BDPV12</stp>
        <stp>XS0223249003 @bgn  Corp</stp>
        <stp>risk_mid</stp>
        <stp>[AutoPrice 28.xlsm]front!R237C36</stp>
        <tr r="AJ237" s="1"/>
      </tp>
      <tp>
        <v>6.7080233451406457</v>
        <stp/>
        <stp>##V3_BDPV12</stp>
        <stp>XS0563306314 @bgn  Corp</stp>
        <stp>risk_mid</stp>
        <stp>[AutoPrice 28.xlsm]front!R653C36</stp>
        <tr r="AJ653" s="1"/>
      </tp>
      <tp>
        <v>4.7243133133044068</v>
        <stp/>
        <stp>##V3_BDPV12</stp>
        <stp>XS0710090928 @bgn  Corp</stp>
        <stp>risk_mid</stp>
        <stp>[AutoPrice 28.xlsm]front!R155C36</stp>
        <tr r="AJ155" s="1"/>
      </tp>
      <tp>
        <v>5.0266889367982515</v>
        <stp/>
        <stp>##V3_BDPV12</stp>
        <stp>XS1015212811 @bgn  Corp</stp>
        <stp>risk_mid</stp>
        <stp>[AutoPrice 28.xlsm]front!R774C36</stp>
        <tr r="AJ774" s="1"/>
      </tp>
      <tp>
        <v>3.6642348577480277</v>
        <stp/>
        <stp>##V3_BDPV12</stp>
        <stp>XS0891393414 @bgn  Corp</stp>
        <stp>risk_mid</stp>
        <stp>[AutoPrice 28.xlsm]front!R299C36</stp>
        <tr r="AJ299" s="1"/>
      </tp>
      <tp>
        <v>2.3432121381546267</v>
        <stp/>
        <stp>##V3_BDPV12</stp>
        <stp>FR0011121631 @bgn  Corp</stp>
        <stp>risk_mid</stp>
        <stp>[AutoPrice 28.xlsm]front!R413C36</stp>
        <tr r="AJ413" s="1"/>
      </tp>
      <tp>
        <v>4.5972914308748614</v>
        <stp/>
        <stp>##V3_BDPV12</stp>
        <stp>FR0010660043 @bgn  Corp</stp>
        <stp>risk_mid</stp>
        <stp>[AutoPrice 28.xlsm]front!R242C36</stp>
        <tr r="AJ242" s="1"/>
      </tp>
      <tp>
        <v>8.8964606331437324</v>
        <stp/>
        <stp>##V3_BDPV12</stp>
        <stp>FR0011560077 @bgn  Corp</stp>
        <stp>risk_mid</stp>
        <stp>[AutoPrice 28.xlsm]front!R657C36</stp>
        <tr r="AJ657" s="1"/>
      </tp>
      <tp>
        <v>91.16257237575735</v>
        <stp/>
        <stp>##V3_BDPV12</stp>
        <stp>XS0829190585 @bgn  Corp</stp>
        <stp>asset_swap_spd_mid</stp>
        <stp>[AutoPrice 28.xlsm]front!R1219C40</stp>
        <tr r="AN1219" s="1"/>
      </tp>
      <tp>
        <v>11.977676662606029</v>
        <stp/>
        <stp>##V3_BDPV12</stp>
        <stp>XS1004674450 @bgn  Corp</stp>
        <stp>risk_mid</stp>
        <stp>[AutoPrice 28.xlsm]front!R112C36</stp>
        <tr r="AJ112" s="1"/>
      </tp>
      <tp>
        <v>8.0977362117096163E-2</v>
        <stp/>
        <stp>##V3_BDPV12</stp>
        <stp>XS0637101139 @bgn  Corp</stp>
        <stp>risk_mid</stp>
        <stp>[AutoPrice 28.xlsm]front!R978C36</stp>
        <tr r="AJ978" s="1"/>
      </tp>
      <tp>
        <v>0.22199909720441724</v>
        <stp/>
        <stp>##V3_BDPV12</stp>
        <stp>XS0968315019 @bgn  Corp</stp>
        <stp>risk_mid</stp>
        <stp>[AutoPrice 28.xlsm]front!R765C36</stp>
        <tr r="AJ765" s="1"/>
      </tp>
      <tp>
        <v>8.5022192637367766</v>
        <stp/>
        <stp>##V3_BDPV12</stp>
        <stp>XS1076018131 @bgn  Corp</stp>
        <stp>risk_mid</stp>
        <stp>[AutoPrice 28.xlsm]front!R681C36</stp>
        <tr r="AJ681" s="1"/>
      </tp>
      <tp>
        <v>6.2299052396134869</v>
        <stp/>
        <stp>##V3_BDPV12</stp>
        <stp>FR0011625441 @bgn  Corp</stp>
        <stp>risk_mid</stp>
        <stp>[AutoPrice 28.xlsm]front!R527C36</stp>
        <tr r="AJ527" s="1"/>
      </tp>
      <tp>
        <v>9.5576831443928256</v>
        <stp/>
        <stp>##V3_BDPV12</stp>
        <stp>BE6243179650 @bgn  Corp</stp>
        <stp>risk_mid</stp>
        <stp>[AutoPrice 28.xlsm]front!R379C36</stp>
        <tr r="AJ379" s="1"/>
      </tp>
      <tp t="s">
        <v>#N/A N/A</v>
        <stp/>
        <stp>##V3_BDPV12</stp>
        <stp>XS0304458564 @bgn  Corp</stp>
        <stp>risk_mid</stp>
        <stp>[AutoPrice 28.xlsm]front!R743C36</stp>
        <tr r="AJ743" s="1"/>
      </tp>
      <tp>
        <v>3.6459420901152839</v>
        <stp/>
        <stp>##V3_BDPV12</stp>
        <stp>XS0327237300 @bgn  Corp</stp>
        <stp>risk_mid</stp>
        <stp>[AutoPrice 28.xlsm]front!R546C36</stp>
        <tr r="AJ546" s="1"/>
      </tp>
      <tp>
        <v>0.98637803310879235</v>
        <stp/>
        <stp>##V3_BDPV12</stp>
        <stp>XS0364671346 @bgn  Corp</stp>
        <stp>risk_mid</stp>
        <stp>[AutoPrice 28.xlsm]front!R759C36</stp>
        <tr r="AJ759" s="1"/>
      </tp>
      <tp>
        <v>6.034471249609652</v>
        <stp/>
        <stp>##V3_BDPV12</stp>
        <stp>XS0499243300 @bgn  Corp</stp>
        <stp>risk_mid</stp>
        <stp>[AutoPrice 28.xlsm]front!R428C36</stp>
        <tr r="AJ428" s="1"/>
      </tp>
      <tp>
        <v>0.85081425066064753</v>
        <stp/>
        <stp>##V3_BDPV12</stp>
        <stp>XS0166667344 @bgn  Corp</stp>
        <stp>risk_mid</stp>
        <stp>[AutoPrice 28.xlsm]front!R744C36</stp>
        <tr r="AJ744" s="1"/>
      </tp>
      <tp>
        <v>3.5026965574424196</v>
        <stp/>
        <stp>##V3_BDPV12</stp>
        <stp>XS0457145430 @bgn  Corp</stp>
        <stp>risk_mid</stp>
        <stp>[AutoPrice 28.xlsm]front!R458C36</stp>
        <tr r="AJ458" s="1"/>
      </tp>
      <tp>
        <v>5.9505724068152688</v>
        <stp/>
        <stp>##V3_BDPV12</stp>
        <stp>XS0951395317 @bgn  Corp</stp>
        <stp>risk_mid</stp>
        <stp>[AutoPrice 28.xlsm]front!R345C36</stp>
        <tr r="AJ345" s="1"/>
      </tp>
      <tp t="s">
        <v>SANFP</v>
        <stp/>
        <stp>##V3_BDPV12</stp>
        <stp>XS0456451938 Corp</stp>
        <stp>ticker</stp>
        <stp>[AutoPrice 28.xlsm]front!R205C4</stp>
        <tr r="D205" s="1"/>
      </tp>
      <tp>
        <v>102.521</v>
        <stp/>
        <stp>##V3_BDPV12</stp>
        <stp>DE000A1G85B4 @bgn Corp</stp>
        <stp>LAST_PRICE</stp>
        <stp>[AutoPrice 28.xlsm]front!R676C16</stp>
        <tr r="P676" s="1"/>
      </tp>
      <tp t="s">
        <v>SANFP</v>
        <stp/>
        <stp>##V3_BDPV12</stp>
        <stp>FR0011560333 Corp</stp>
        <stp>ticker</stp>
        <stp>[AutoPrice 28.xlsm]front!R209C4</stp>
        <tr r="D209" s="1"/>
      </tp>
      <tp t="s">
        <v>SAZGR</v>
        <stp/>
        <stp>##V3_BDPV12</stp>
        <stp>XS0503278847 Corp</stp>
        <stp>ticker</stp>
        <stp>[AutoPrice 28.xlsm]front!R211C4</stp>
        <tr r="D211" s="1"/>
      </tp>
      <tp t="s">
        <v>AZN</v>
        <stp/>
        <stp>##V3_BDPV12</stp>
        <stp>XS0321640301 Corp</stp>
        <stp>ticker</stp>
        <stp>[AutoPrice 28.xlsm]front!R158C4</stp>
        <tr r="D158" s="1"/>
      </tp>
      <tp t="s">
        <v>HANRUE</v>
        <stp/>
        <stp>##V3_BDPV12</stp>
        <stp>XS0541620901 Corp</stp>
        <stp>ticker</stp>
        <stp>[AutoPrice 28.xlsm]front!R122C4</stp>
        <tr r="D122" s="1"/>
      </tp>
      <tp t="s">
        <v>RWE</v>
        <stp/>
        <stp>##V3_BDPV12</stp>
        <stp>XS0437307464 Corp</stp>
        <stp>ticker</stp>
        <stp>[AutoPrice 28.xlsm]front!R319C4</stp>
        <tr r="D319" s="1"/>
      </tp>
      <tp t="s">
        <v>RENAUL</v>
        <stp/>
        <stp>##V3_BDPV12</stp>
        <stp>XS0683639933 Corp</stp>
        <stp>ticker</stp>
        <stp>[AutoPrice 28.xlsm]front!R850C4</stp>
        <tr r="D850" s="1"/>
      </tp>
      <tp t="s">
        <v>SEVFP</v>
        <stp/>
        <stp>##V3_BDPV12</stp>
        <stp>FR0011585215 Corp</stp>
        <stp>ticker</stp>
        <stp>[AutoPrice 28.xlsm]front!R328C4</stp>
        <tr r="D328" s="1"/>
      </tp>
      <tp t="s">
        <v>CPRIM</v>
        <stp/>
        <stp>##V3_BDPV12</stp>
        <stp>XS0848458179 Corp</stp>
        <stp>ticker</stp>
        <stp>[AutoPrice 28.xlsm]front!R453C4</stp>
        <tr r="D453" s="1"/>
      </tp>
      <tp t="s">
        <v>HEIANA</v>
        <stp/>
        <stp>##V3_BDPV12</stp>
        <stp>XS0811554962 Corp</stp>
        <stp>ticker</stp>
        <stp>[AutoPrice 28.xlsm]front!R492C4</stp>
        <tr r="D492" s="1"/>
      </tp>
      <tp t="s">
        <v>TENN</v>
        <stp/>
        <stp>##V3_BDPV12</stp>
        <stp>XS0485616758 Corp</stp>
        <stp>ticker</stp>
        <stp>[AutoPrice 28.xlsm]front!R338C4</stp>
        <tr r="D338" s="1"/>
      </tp>
      <tp t="s">
        <v>LGFP</v>
        <stp/>
        <stp>##V3_BDPV12</stp>
        <stp>XS0215159731 Corp</stp>
        <stp>ticker</stp>
        <stp>[AutoPrice 28.xlsm]front!R988C4</stp>
        <tr r="D988" s="1"/>
      </tp>
      <tp t="s">
        <v>LMETEL</v>
        <stp/>
        <stp>##V3_BDPV12</stp>
        <stp>XS0307504547 Corp</stp>
        <stp>ticker</stp>
        <stp>[AutoPrice 28.xlsm]front!R638C4</stp>
        <tr r="D638" s="1"/>
      </tp>
      <tp t="s">
        <v>GLENLN</v>
        <stp/>
        <stp>##V3_BDPV12</stp>
        <stp>XS0767815599 Corp</stp>
        <stp>ticker</stp>
        <stp>[AutoPrice 28.xlsm]front!R958C4</stp>
        <tr r="D958" s="1"/>
      </tp>
      <tp t="s">
        <v>PM</v>
        <stp/>
        <stp>##V3_BDPV12</stp>
        <stp>XS0906815591 Corp</stp>
        <stp>ticker</stp>
        <stp>[AutoPrice 28.xlsm]front!R559C4</stp>
        <tr r="D559" s="1"/>
      </tp>
      <tp>
        <v>1.443500181934354</v>
        <stp/>
        <stp>##V3_BDPV12</stp>
        <stp>DE000A1HDA43 @bgn  Corp</stp>
        <stp>risk_mid</stp>
        <stp>[AutoPrice 28.xlsm]front!R760C36</stp>
        <tr r="AJ760" s="1"/>
      </tp>
      <tp t="s">
        <v>GSZFP</v>
        <stp/>
        <stp>##V3_BDPV12</stp>
        <stp>FR0011261924 Corp</stp>
        <stp>ticker</stp>
        <stp>[AutoPrice 28.xlsm]front!R293C4</stp>
        <tr r="D293" s="1"/>
      </tp>
      <tp t="s">
        <v>ENBW</v>
        <stp/>
        <stp>##V3_BDPV12</stp>
        <stp>XS0399861086 Corp</stp>
        <stp>ticker</stp>
        <stp>[AutoPrice 28.xlsm]front!R263C4</stp>
        <tr r="D263" s="1"/>
      </tp>
      <tp t="s">
        <v>DONGAS</v>
        <stp/>
        <stp>##V3_BDPV12</stp>
        <stp>XS0426738976 Corp</stp>
        <stp>ticker</stp>
        <stp>[AutoPrice 28.xlsm]front!R235C4</stp>
        <tr r="D235" s="1"/>
      </tp>
      <tp t="s">
        <v>SIEGR</v>
        <stp/>
        <stp>##V3_BDPV12</stp>
        <stp>XS0369461644 Corp</stp>
        <stp>ticker</stp>
        <stp>[AutoPrice 28.xlsm]front!R675C4</stp>
        <tr r="D675" s="1"/>
      </tp>
      <tp t="s">
        <v>BATSLN</v>
        <stp/>
        <stp>##V3_BDPV12</stp>
        <stp>XS0909359332 Corp</stp>
        <stp>ticker</stp>
        <stp>[AutoPrice 28.xlsm]front!R410C4</stp>
        <tr r="D410" s="1"/>
      </tp>
      <tp t="s">
        <v>CAFP</v>
        <stp/>
        <stp>##V3_BDPV12</stp>
        <stp>XS0866278921 Corp</stp>
        <stp>ticker</stp>
        <stp>[AutoPrice 28.xlsm]front!R425C4</stp>
        <tr r="D425" s="1"/>
      </tp>
      <tp t="s">
        <v>TITIM</v>
        <stp/>
        <stp>##V3_BDPV12</stp>
        <stp>XS0214965963 Corp</stp>
        <stp>ticker</stp>
        <stp>[AutoPrice 28.xlsm]front!R717C4</stp>
        <tr r="D717" s="1"/>
      </tp>
      <tp t="s">
        <v>VW</v>
        <stp/>
        <stp>##V3_BDPV12</stp>
        <stp>XS0909788290 Corp</stp>
        <stp>ticker</stp>
        <stp>[AutoPrice 28.xlsm]front!R901C4</stp>
        <tr r="D901" s="1"/>
      </tp>
      <tp t="s">
        <v>BMW</v>
        <stp/>
        <stp>##V3_BDPV12</stp>
        <stp>XS0653885961 Corp</stp>
        <stp>ticker</stp>
        <stp>[AutoPrice 28.xlsm]front!R770C4</stp>
        <tr r="D770" s="1"/>
      </tp>
      <tp t="s">
        <v>RENAUL</v>
        <stp/>
        <stp>##V3_BDPV12</stp>
        <stp>XS0479866567 Corp</stp>
        <stp>ticker</stp>
        <stp>[AutoPrice 28.xlsm]front!R846C4</stp>
        <tr r="D846" s="1"/>
      </tp>
      <tp t="s">
        <v>FGACAP</v>
        <stp/>
        <stp>##V3_BDPV12</stp>
        <stp>XS1021817355 Corp</stp>
        <stp>ticker</stp>
        <stp>[AutoPrice 28.xlsm]front!R808C4</stp>
        <tr r="D808" s="1"/>
      </tp>
      <tp>
        <v>0.33940572693182958</v>
        <stp/>
        <stp>##V3_BDPV12</stp>
        <stp>DE000A0DLU51 @bgn  Corp</stp>
        <stp>risk_mid</stp>
        <stp>[AutoPrice 28.xlsm]front!R273C36</stp>
        <tr r="AJ273" s="1"/>
      </tp>
      <tp t="s">
        <v>GSZFP</v>
        <stp/>
        <stp>##V3_BDPV12</stp>
        <stp>FR0011261890 Corp</stp>
        <stp>ticker</stp>
        <stp>[AutoPrice 28.xlsm]front!R282C4</stp>
        <tr r="D282" s="1"/>
      </tp>
      <tp t="s">
        <v>TLSNSS</v>
        <stp/>
        <stp>##V3_BDPV12</stp>
        <stp>XS0680904827 Corp</stp>
        <stp>ticker</stp>
        <stp>[AutoPrice 28.xlsm]front!R732C4</stp>
        <tr r="D732" s="1"/>
      </tp>
      <tp t="s">
        <v>BAYNGR</v>
        <stp/>
        <stp>##V3_BDPV12</stp>
        <stp>XS0420117383 Corp</stp>
        <stp>ticker</stp>
        <stp>[AutoPrice 28.xlsm]front!R159C4</stp>
        <tr r="D159" s="1"/>
      </tp>
      <tp t="s">
        <v>AIFP</v>
        <stp/>
        <stp>##V3_BDPV12</stp>
        <stp>FR0010908905 Corp</stp>
        <stp>ticker</stp>
        <stp>[AutoPrice 28.xlsm]front!R922C4</stp>
        <tr r="D922" s="1"/>
      </tp>
      <tp t="s">
        <v>BPLN</v>
        <stp/>
        <stp>##V3_BDPV12</stp>
        <stp>XS0547937408 Corp</stp>
        <stp>ticker</stp>
        <stp>[AutoPrice 28.xlsm]front!R219C4</stp>
        <tr r="D219" s="1"/>
      </tp>
      <tp t="s">
        <v>T</v>
        <stp/>
        <stp>##V3_BDPV12</stp>
        <stp>XS0993145084 Corp</stp>
        <stp>ticker</stp>
        <stp>[AutoPrice 28.xlsm]front!R679C4</stp>
        <tr r="D679" s="1"/>
      </tp>
      <tp t="s">
        <v>DSM</v>
        <stp/>
        <stp>##V3_BDPV12</stp>
        <stp>XS0235117891 Corp</stp>
        <stp>ticker</stp>
        <stp>[AutoPrice 28.xlsm]front!R947C4</stp>
        <tr r="D947" s="1"/>
      </tp>
      <tp t="s">
        <v>BATSLN</v>
        <stp/>
        <stp>##V3_BDPV12</stp>
        <stp>XS0856014583 Corp</stp>
        <stp>ticker</stp>
        <stp>[AutoPrice 28.xlsm]front!R409C4</stp>
        <tr r="D409" s="1"/>
      </tp>
      <tp t="s">
        <v>24/01/2022</v>
        <stp/>
        <stp>##V3_BDPV12</stp>
        <stp>DE000A1R04X6 Corp</stp>
        <stp>maturity</stp>
        <stp>[AutoPrice 28.xlsm]front!R794C6</stp>
        <tr r="F794" s="1"/>
      </tp>
      <tp>
        <v>108.211</v>
        <stp/>
        <stp>##V3_BDPV12</stp>
        <stp>BE0002428036 @CBKG Corp</stp>
        <stp>ask</stp>
        <stp>[AutoPrice 28.xlsm]front!R216C13</stp>
        <tr r="M216" s="1"/>
      </tp>
      <tp>
        <v>102.44799999999999</v>
        <stp/>
        <stp>##V3_BDPV12</stp>
        <stp>XS0628597683 @CBKG Corp</stp>
        <stp>bid</stp>
        <stp>[AutoPrice 28.xlsm]front!R798C12</stp>
        <tr r="L798" s="1"/>
      </tp>
      <tp>
        <v>108.18</v>
        <stp/>
        <stp>##V3_BDPV12</stp>
        <stp>XS0257807957 @CBKG Corp</stp>
        <stp>bid</stp>
        <stp>[AutoPrice 28.xlsm]front!R746C12</stp>
        <tr r="L746" s="1"/>
      </tp>
      <tp>
        <v>106.73699999999999</v>
        <stp/>
        <stp>##V3_BDPV12</stp>
        <stp>XS0696856847 @CBKG Corp</stp>
        <stp>bid</stp>
        <stp>[AutoPrice 28.xlsm]front!R687C12</stp>
        <tr r="L687" s="1"/>
      </tp>
      <tp t="s">
        <v>#N/A Real Time</v>
        <stp/>
        <stp>##V3_BDPV12</stp>
        <stp>XS0479869744 @CBKG Corp</stp>
        <stp>bid</stp>
        <stp>[AutoPrice 28.xlsm]front!R748C12</stp>
        <tr r="L748" s="1"/>
      </tp>
      <tp>
        <v>107.46299999999999</v>
        <stp/>
        <stp>##V3_BDPV12</stp>
        <stp>BE0002432079 @CBKG Corp</stp>
        <stp>ask</stp>
        <stp>[AutoPrice 28.xlsm]front!R259C13</stp>
        <tr r="M259" s="1"/>
      </tp>
      <tp t="s">
        <v>UNIIM</v>
        <stp/>
        <stp>##V3_BDPV12</stp>
        <stp>XS1041042828 Corp</stp>
        <stp>ticker</stp>
        <stp>[AutoPrice 28.xlsm]front!R78C4</stp>
        <tr r="D78" s="1"/>
      </tp>
      <tp>
        <v>101.60899999999999</v>
        <stp/>
        <stp>##V3_BDPV12</stp>
        <stp>XS0387846925 @CBKG Corp</stp>
        <stp>bid</stp>
        <stp>[AutoPrice 28.xlsm]front!R500C12</stp>
        <tr r="L500" s="1"/>
      </tp>
      <tp>
        <v>103.70699999999999</v>
        <stp/>
        <stp>##V3_BDPV12</stp>
        <stp>XS0756457833 @CBKG Corp</stp>
        <stp>bid</stp>
        <stp>[AutoPrice 28.xlsm]front!R825C12</stp>
        <tr r="L825" s="1"/>
      </tp>
      <tp t="s">
        <v>11/06/2014</v>
        <stp/>
        <stp>##V3_BDPV12</stp>
        <stp>XS0765597918 @bval Corp</stp>
        <stp>LAST_UPDATE</stp>
        <stp>[AutoPrice 28.xlsm]front!R890C15</stp>
        <tr r="O890" s="1"/>
      </tp>
      <tp>
        <v>101.536</v>
        <stp/>
        <stp>##V3_BDPV12</stp>
        <stp>XS0857214968 @CBKG Corp</stp>
        <stp>bid</stp>
        <stp>[AutoPrice 28.xlsm]front!R955C12</stp>
        <tr r="L955" s="1"/>
      </tp>
      <tp>
        <v>117.04300000000001</v>
        <stp/>
        <stp>##V3_BDPV12</stp>
        <stp>XS0237323943 @CBKG Corp</stp>
        <stp>bid</stp>
        <stp>[AutoPrice 28.xlsm]front!R547C12</stp>
        <tr r="L547" s="1"/>
      </tp>
      <tp>
        <v>103.441</v>
        <stp/>
        <stp>##V3_BDPV12</stp>
        <stp>XS0996734868 @CBKG Corp</stp>
        <stp>bid</stp>
        <stp>[AutoPrice 28.xlsm]front!R302C12</stp>
        <tr r="L302" s="1"/>
      </tp>
      <tp>
        <v>104.935</v>
        <stp/>
        <stp>##V3_BDPV12</stp>
        <stp>XS0789283792 @CBKG Corp</stp>
        <stp>bid</stp>
        <stp>[AutoPrice 28.xlsm]front!R912C12</stp>
        <tr r="L912" s="1"/>
      </tp>
      <tp>
        <v>100</v>
        <stp/>
        <stp>##V3_BDPV12</stp>
        <stp>XS0938372660 @CBKG Corp</stp>
        <stp>bid</stp>
        <stp>[AutoPrice 28.xlsm]front!R762C12</stp>
        <tr r="L762" s="1"/>
      </tp>
      <tp>
        <v>102.25700000000001</v>
        <stp/>
        <stp>##V3_BDPV12</stp>
        <stp>XS0336018832 @CBKG Corp</stp>
        <stp>bid</stp>
        <stp>[AutoPrice 28.xlsm]front!R195C12</stp>
        <tr r="L195" s="1"/>
      </tp>
      <tp t="s">
        <v>#N/A Real Time</v>
        <stp/>
        <stp>##V3_BDPV12</stp>
        <stp>XS1019821732 @CBKG Corp</stp>
        <stp>bid</stp>
        <stp>[AutoPrice 28.xlsm]front!R977C12</stp>
        <tr r="L977" s="1"/>
      </tp>
      <tp>
        <v>113.401</v>
        <stp/>
        <stp>##V3_BDPV12</stp>
        <stp>XS0907289978 @CBKG Corp</stp>
        <stp>bid</stp>
        <stp>[AutoPrice 28.xlsm]front!R696C12</stp>
        <tr r="L696" s="1"/>
      </tp>
      <tp>
        <v>98.516999999999996</v>
        <stp/>
        <stp>##V3_BDPV12</stp>
        <stp>XS0926785808 @CBKG Corp</stp>
        <stp>bid</stp>
        <stp>[AutoPrice 28.xlsm]front!R441C12</stp>
        <tr r="L441" s="1"/>
      </tp>
      <tp t="s">
        <v>GE</v>
        <stp/>
        <stp>##V3_BDPV12</stp>
        <stp>XS0626808223 Corp</stp>
        <stp>ticker</stp>
        <stp>[AutoPrice 28.xlsm]front!R24C4</stp>
        <tr r="D24" s="1"/>
      </tp>
      <tp t="s">
        <v>GE</v>
        <stp/>
        <stp>##V3_BDPV12</stp>
        <stp>XS0612837657 Corp</stp>
        <stp>ticker</stp>
        <stp>[AutoPrice 28.xlsm]front!R18C4</stp>
        <tr r="D18" s="1"/>
      </tp>
      <tp>
        <v>99.314999999999998</v>
        <stp/>
        <stp>##V3_BDPV12</stp>
        <stp>XS1069439740 @CBKG Corp</stp>
        <stp>bid</stp>
        <stp>[AutoPrice 28.xlsm]front!R108C12</stp>
        <tr r="L108" s="1"/>
      </tp>
      <tp t="s">
        <v>#N/A Real Time</v>
        <stp/>
        <stp>##V3_BDPV12</stp>
        <stp>XS1048519679 @CBKG Corp</stp>
        <stp>bid</stp>
        <stp>[AutoPrice 28.xlsm]front!R352C12</stp>
        <tr r="L352" s="1"/>
      </tp>
      <tp>
        <v>102.843</v>
        <stp/>
        <stp>##V3_BDPV12</stp>
        <stp>XS0409744744 @CBKG Corp</stp>
        <stp>bid</stp>
        <stp>[AutoPrice 28.xlsm]front!R239C12</stp>
        <tr r="L239" s="1"/>
      </tp>
      <tp>
        <v>120.194</v>
        <stp/>
        <stp>##V3_BDPV12</stp>
        <stp>XS0468425615 @CBKG Corp</stp>
        <stp>bid</stp>
        <stp>[AutoPrice 28.xlsm]front!R407C12</stp>
        <tr r="L407" s="1"/>
      </tp>
      <tp>
        <v>102.188</v>
        <stp/>
        <stp>##V3_BDPV12</stp>
        <stp>XS1017828911 @CBKG Corp</stp>
        <stp>bid</stp>
        <stp>[AutoPrice 28.xlsm]front!R933C12</stp>
        <tr r="L933" s="1"/>
      </tp>
      <tp>
        <v>103.54300000000001</v>
        <stp/>
        <stp>##V3_BDPV12</stp>
        <stp>XS0729061795 @CBKG Corp</stp>
        <stp>bid</stp>
        <stp>[AutoPrice 28.xlsm]front!R847C12</stp>
        <tr r="L847" s="1"/>
      </tp>
      <tp>
        <v>103.318</v>
        <stp/>
        <stp>##V3_BDPV12</stp>
        <stp>XS0996772876 @CBKG Corp</stp>
        <stp>bid</stp>
        <stp>[AutoPrice 28.xlsm]front!R172C12</stp>
        <tr r="L172" s="1"/>
      </tp>
      <tp t="s">
        <v>#N/A Real Time</v>
        <stp/>
        <stp>##V3_BDPV12</stp>
        <stp>XS0329479728 @CBKG Corp</stp>
        <stp>bid</stp>
        <stp>[AutoPrice 28.xlsm]front!R753C12</stp>
        <tr r="L753" s="1"/>
      </tp>
      <tp>
        <v>102.72799999999999</v>
        <stp/>
        <stp>##V3_BDPV12</stp>
        <stp>XS0747743937 @CBKG Corp</stp>
        <stp>bid</stp>
        <stp>[AutoPrice 28.xlsm]front!R220C12</stp>
        <tr r="L220" s="1"/>
      </tp>
      <tp>
        <v>105.688</v>
        <stp/>
        <stp>##V3_BDPV12</stp>
        <stp>XS0868458653 @CBKG Corp</stp>
        <stp>bid</stp>
        <stp>[AutoPrice 28.xlsm]front!R712C12</stp>
        <tr r="L712" s="1"/>
      </tp>
      <tp t="s">
        <v>#N/A Real Time</v>
        <stp/>
        <stp>##V3_BDPV12</stp>
        <stp>XS0496546853 @CBKG Corp</stp>
        <stp>bid</stp>
        <stp>[AutoPrice 28.xlsm]front!R723C12</stp>
        <tr r="L723" s="1"/>
      </tp>
      <tp>
        <v>112.663</v>
        <stp/>
        <stp>##V3_BDPV12</stp>
        <stp>XS0878743623 @CBKG Corp</stp>
        <stp>bid</stp>
        <stp>[AutoPrice 28.xlsm]front!R107C12</stp>
        <tr r="L107" s="1"/>
      </tp>
      <tp>
        <v>113.306</v>
        <stp/>
        <stp>##V3_BDPV12</stp>
        <stp>XS0856556807 @CBKG Corp</stp>
        <stp>bid</stp>
        <stp>[AutoPrice 28.xlsm]front!R123C12</stp>
        <tr r="L123" s="1"/>
      </tp>
      <tp>
        <v>107.148</v>
        <stp/>
        <stp>##V3_BDPV12</stp>
        <stp>XS0758419658 @CBKG Corp</stp>
        <stp>bid</stp>
        <stp>[AutoPrice 28.xlsm]front!R491C12</stp>
        <tr r="L491" s="1"/>
      </tp>
      <tp t="s">
        <v>ACHMEA</v>
        <stp/>
        <stp>##V3_BDPV12</stp>
        <stp>XS0995111761 Corp</stp>
        <stp>ticker</stp>
        <stp>[AutoPrice 28.xlsm]front!R46C4</stp>
        <tr r="D46" s="1"/>
      </tp>
      <tp>
        <v>116.236</v>
        <stp/>
        <stp>##V3_BDPV12</stp>
        <stp>FR0000473993 @CBKG Corp</stp>
        <stp>bid</stp>
        <stp>[AutoPrice 28.xlsm]front!R1071C12</stp>
        <tr r="L1071" s="1"/>
      </tp>
      <tp>
        <v>117.291</v>
        <stp/>
        <stp>##V3_BDPV12</stp>
        <stp>ES0211845252 @CBKG Corp</stp>
        <stp>bid</stp>
        <stp>[AutoPrice 28.xlsm]front!R1035C12</stp>
        <tr r="L1035" s="1"/>
      </tp>
      <tp>
        <v>108.871</v>
        <stp/>
        <stp>##V3_BDPV12</stp>
        <stp>FR0010948240 @CBKG Corp</stp>
        <stp>bid</stp>
        <stp>[AutoPrice 28.xlsm]front!R1047C12</stp>
        <tr r="L1047" s="1"/>
      </tp>
      <tp>
        <v>108.10899999999999</v>
        <stp/>
        <stp>##V3_BDPV12</stp>
        <stp>XS0953199634 @CBKG Corp</stp>
        <stp>ask</stp>
        <stp>[AutoPrice 28.xlsm]front!R1067C13</stp>
        <tr r="M1067" s="1"/>
      </tp>
      <tp>
        <v>113.142</v>
        <stp/>
        <stp>##V3_BDPV12</stp>
        <stp>XS0331141332 @CBKG Corp</stp>
        <stp>ask</stp>
        <stp>[AutoPrice 28.xlsm]front!R1156C13</stp>
        <tr r="M1156" s="1"/>
      </tp>
      <tp>
        <v>113.355</v>
        <stp/>
        <stp>##V3_BDPV12</stp>
        <stp>XS0760364116 @CBKG Corp</stp>
        <stp>ask</stp>
        <stp>[AutoPrice 28.xlsm]front!R1118C13</stp>
        <tr r="M1118" s="1"/>
      </tp>
      <tp>
        <v>100.46599999999999</v>
        <stp/>
        <stp>##V3_BDPV12</stp>
        <stp>DE000A0Z2CS9 @CBKG Corp</stp>
        <stp>ask</stp>
        <stp>[AutoPrice 28.xlsm]front!R530C13</stp>
        <tr r="M530" s="1"/>
      </tp>
      <tp>
        <v>113.53100000000001</v>
        <stp/>
        <stp>##V3_BDPV12</stp>
        <stp>XS0591586788 @CBKG Corp</stp>
        <stp>bid</stp>
        <stp>[AutoPrice 28.xlsm]front!R1201C12</stp>
        <tr r="L1201" s="1"/>
      </tp>
      <tp>
        <v>112.208</v>
        <stp/>
        <stp>##V3_BDPV12</stp>
        <stp>XS0559641146 @CBKG Corp</stp>
        <stp>ask</stp>
        <stp>[AutoPrice 28.xlsm]front!R1004C13</stp>
        <tr r="M1004" s="1"/>
      </tp>
      <tp t="s">
        <v>#N/A Real Time</v>
        <stp/>
        <stp>##V3_BDPV12</stp>
        <stp>XS1050454682 @CBKG Corp</stp>
        <stp>bid</stp>
        <stp>[AutoPrice 28.xlsm]front!R1017C12</stp>
        <tr r="L1017" s="1"/>
      </tp>
      <tp>
        <v>115.015</v>
        <stp/>
        <stp>##V3_BDPV12</stp>
        <stp>FR0010883058 @CBKG Corp</stp>
        <stp>bid</stp>
        <stp>[AutoPrice 28.xlsm]front!R1074C12</stp>
        <tr r="L1074" s="1"/>
      </tp>
      <tp>
        <v>105.11</v>
        <stp/>
        <stp>##V3_BDPV12</stp>
        <stp>DE000A0XFCT5 @CBKG Corp</stp>
        <stp>ask</stp>
        <stp>[AutoPrice 28.xlsm]front!R531C13</stp>
        <tr r="M531" s="1"/>
      </tp>
      <tp>
        <v>114.568</v>
        <stp/>
        <stp>##V3_BDPV12</stp>
        <stp>FR0011043124 @CBKG Corp</stp>
        <stp>ask</stp>
        <stp>[AutoPrice 28.xlsm]front!R1086C13</stp>
        <tr r="M1086" s="1"/>
      </tp>
      <tp>
        <v>112.47499999999999</v>
        <stp/>
        <stp>##V3_BDPV12</stp>
        <stp>XS0587411595 @CBKG Corp</stp>
        <stp>bid</stp>
        <stp>[AutoPrice 28.xlsm]front!R1171C12</stp>
        <tr r="L1171" s="1"/>
      </tp>
      <tp>
        <v>108.575</v>
        <stp/>
        <stp>##V3_BDPV12</stp>
        <stp>XS0458748851 @CBKG Corp</stp>
        <stp>ask</stp>
        <stp>[AutoPrice 28.xlsm]front!R1170C13</stp>
        <tr r="M1170" s="1"/>
      </tp>
      <tp>
        <v>100.081</v>
        <stp/>
        <stp>##V3_BDPV12</stp>
        <stp>XS0222524372 @CBKG Corp</stp>
        <stp>ask</stp>
        <stp>[AutoPrice 28.xlsm]front!R1257C13</stp>
        <tr r="M1257" s="1"/>
      </tp>
      <tp>
        <v>102.348</v>
        <stp/>
        <stp>##V3_BDPV12</stp>
        <stp>XS0459131636 @CBKG Corp</stp>
        <stp>ask</stp>
        <stp>[AutoPrice 28.xlsm]front!R1092C13</stp>
        <tr r="M1092" s="1"/>
      </tp>
      <tp>
        <v>116.1</v>
        <stp/>
        <stp>##V3_BDPV12</stp>
        <stp>XS0479542580 @CBKG Corp</stp>
        <stp>bid</stp>
        <stp>[AutoPrice 28.xlsm]front!R1178C12</stp>
        <tr r="L1178" s="1"/>
      </tp>
      <tp>
        <v>104.264</v>
        <stp/>
        <stp>##V3_BDPV12</stp>
        <stp>XS0695403765 @CBKG Corp</stp>
        <stp>ask</stp>
        <stp>[AutoPrice 28.xlsm]front!R1143C13</stp>
        <tr r="M1143" s="1"/>
      </tp>
      <tp>
        <v>110.84699999999999</v>
        <stp/>
        <stp>##V3_BDPV12</stp>
        <stp>XS0294547285 @CBKG Corp</stp>
        <stp>bid</stp>
        <stp>[AutoPrice 28.xlsm]front!R1114C12</stp>
        <tr r="L1114" s="1"/>
      </tp>
      <tp>
        <v>106.8</v>
        <stp/>
        <stp>##V3_BDPV12</stp>
        <stp>XS0693855750 @CBKG Corp</stp>
        <stp>bid</stp>
        <stp>[AutoPrice 28.xlsm]front!R1189C12</stp>
        <tr r="L1189" s="1"/>
      </tp>
      <tp>
        <v>112.646</v>
        <stp/>
        <stp>##V3_BDPV12</stp>
        <stp>XS0306644344 @CBKG Corp</stp>
        <stp>ask</stp>
        <stp>[AutoPrice 28.xlsm]front!R1145C13</stp>
        <tr r="M1145" s="1"/>
      </tp>
      <tp>
        <v>110.145</v>
        <stp/>
        <stp>##V3_BDPV12</stp>
        <stp>XS0992293901 @CBKG Corp</stp>
        <stp>ask</stp>
        <stp>[AutoPrice 28.xlsm]front!R1256C13</stp>
        <tr r="M1256" s="1"/>
      </tp>
      <tp>
        <v>120.10299999999999</v>
        <stp/>
        <stp>##V3_BDPV12</stp>
        <stp>XS0619706657 @CBKG Corp</stp>
        <stp>ask</stp>
        <stp>[AutoPrice 28.xlsm]front!R1202C13</stp>
        <tr r="M1202" s="1"/>
      </tp>
      <tp>
        <v>112.19</v>
        <stp/>
        <stp>##V3_BDPV12</stp>
        <stp>XS0831370613 @CBKG Corp</stp>
        <stp>ask</stp>
        <stp>[AutoPrice 28.xlsm]front!R1207C13</stp>
        <tr r="M1207" s="1"/>
      </tp>
      <tp>
        <v>111.69499999999999</v>
        <stp/>
        <stp>##V3_BDPV12</stp>
        <stp>XS0735784851 @CBKG Corp</stp>
        <stp>ask</stp>
        <stp>[AutoPrice 28.xlsm]front!R1065C13</stp>
        <tr r="M1065" s="1"/>
      </tp>
      <tp>
        <v>112.45</v>
        <stp/>
        <stp>##V3_BDPV12</stp>
        <stp>XS0546725358 @CBKG Corp</stp>
        <stp>ask</stp>
        <stp>[AutoPrice 28.xlsm]front!R1115C13</stp>
        <tr r="M1115" s="1"/>
      </tp>
      <tp t="s">
        <v>#N/A Real Time</v>
        <stp/>
        <stp>##V3_BDPV12</stp>
        <stp>XS0863129135 @CBKG Corp</stp>
        <stp>ask</stp>
        <stp>[AutoPrice 28.xlsm]front!R1007C13</stp>
        <tr r="M1007" s="1"/>
      </tp>
      <tp>
        <v>109.39100000000001</v>
        <stp/>
        <stp>##V3_BDPV12</stp>
        <stp>XS0842659343 @CBKG Corp</stp>
        <stp>ask</stp>
        <stp>[AutoPrice 28.xlsm]front!R1147C13</stp>
        <tr r="M1147" s="1"/>
      </tp>
      <tp>
        <v>105.621</v>
        <stp/>
        <stp>##V3_BDPV12</stp>
        <stp>FR0011193531 @CBKG Corp</stp>
        <stp>ask</stp>
        <stp>[AutoPrice 28.xlsm]front!R1044C13</stp>
        <tr r="M1044" s="1"/>
      </tp>
      <tp>
        <v>102.97</v>
        <stp/>
        <stp>##V3_BDPV12</stp>
        <stp>FR0011509488 @CBKG Corp</stp>
        <stp>bid</stp>
        <stp>[AutoPrice 28.xlsm]front!R1039C12</stp>
        <tr r="L1039" s="1"/>
      </tp>
      <tp>
        <v>106.488</v>
        <stp/>
        <stp>##V3_BDPV12</stp>
        <stp>XS0933604943 @CBKG Corp</stp>
        <stp>ask</stp>
        <stp>[AutoPrice 28.xlsm]front!R1209C13</stp>
        <tr r="M1209" s="1"/>
      </tp>
      <tp>
        <v>101.663</v>
        <stp/>
        <stp>##V3_BDPV12</stp>
        <stp>XS0204395213 @CBKG Corp</stp>
        <stp>ask</stp>
        <stp>[AutoPrice 28.xlsm]front!R1002C13</stp>
        <tr r="M1002" s="1"/>
      </tp>
      <tp>
        <v>112.02</v>
        <stp/>
        <stp>##V3_BDPV12</stp>
        <stp>XS0968913342 @CBKG Corp</stp>
        <stp>bid</stp>
        <stp>[AutoPrice 28.xlsm]front!R1268C12</stp>
        <tr r="L1268" s="1"/>
      </tp>
      <tp>
        <v>107.699</v>
        <stp/>
        <stp>##V3_BDPV12</stp>
        <stp>XS0903872355 @CBKG Corp</stp>
        <stp>bid</stp>
        <stp>[AutoPrice 28.xlsm]front!R1245C12</stp>
        <tr r="L1245" s="1"/>
      </tp>
      <tp>
        <v>102.43</v>
        <stp/>
        <stp>##V3_BDPV12</stp>
        <stp>XS0940278707 @CBKG Corp</stp>
        <stp>ask</stp>
        <stp>[AutoPrice 28.xlsm]front!R1089C13</stp>
        <tr r="M1089" s="1"/>
      </tp>
      <tp>
        <v>109.964</v>
        <stp/>
        <stp>##V3_BDPV12</stp>
        <stp>XS0542369219 @CBKG Corp</stp>
        <stp>ask</stp>
        <stp>[AutoPrice 28.xlsm]front!R1110C13</stp>
        <tr r="M1110" s="1"/>
      </tp>
      <tp>
        <v>108.36</v>
        <stp/>
        <stp>##V3_BDPV12</stp>
        <stp>DE000A0GTCB9 @CBKG Corp</stp>
        <stp>ask</stp>
        <stp>[AutoPrice 28.xlsm]front!R613C13</stp>
        <tr r="M613" s="1"/>
      </tp>
    </main>
    <main first="connect.rtdsub">
      <tp t="s">
        <v>17926169=EXT</v>
        <stp/>
        <stp>DDS_BONDS|17926169=EXT</stp>
        <stp>3</stp>
        <stp>RMDS</stp>
        <stp/>
        <stp/>
        <tr r="AI1209" s="1"/>
      </tp>
    </main>
    <main first="bloomberg.rtd">
      <tp t="s">
        <v>FIXED</v>
        <stp/>
        <stp>##V3_BDPV12</stp>
        <stp>DE000A0Z2CS9 Corp</stp>
        <stp>cpn typ</stp>
        <stp>[AutoPrice 28.xlsm]front!R530C5</stp>
        <tr r="E530" s="1"/>
      </tp>
      <tp t="s">
        <v>AT MATURITY</v>
        <stp/>
        <stp>##V3_BDPV12</stp>
        <stp>DE000A0TKUU3 Corp</stp>
        <stp>mty_typ</stp>
        <stp>[AutoPrice 28.xlsm]front!R968C6</stp>
        <tr r="F968" s="1"/>
      </tp>
      <tp t="s">
        <v>HEIGR</v>
        <stp/>
        <stp>##V3_BDPV12</stp>
        <stp>DE000A0TKUU3 Corp</stp>
        <stp>ticker</stp>
        <stp>[AutoPrice 28.xlsm]front!R968C4</stp>
        <tr r="D968" s="1"/>
      </tp>
      <tp t="s">
        <v>AT MATURITY</v>
        <stp/>
        <stp>##V3_BDPV12</stp>
        <stp>DE000A1R04X6 Corp</stp>
        <stp>mty_typ</stp>
        <stp>[AutoPrice 28.xlsm]front!R794C6</stp>
        <tr r="F794" s="1"/>
      </tp>
      <tp t="s">
        <v>12/09/2022</v>
        <stp/>
        <stp>##V3_BDPV12</stp>
        <stp>DE000A1PGWA5 Corp</stp>
        <stp>maturity</stp>
        <stp>[AutoPrice 28.xlsm]front!R795C6</stp>
        <tr r="F795" s="1"/>
      </tp>
    </main>
    <main first="connect.rtdsub">
      <tp t="s">
        <v>16682295=EXT</v>
        <stp/>
        <stp>DDS_BONDS|16682295=EXT</stp>
        <stp>3</stp>
        <stp>RMDS</stp>
        <stp/>
        <stp/>
        <tr r="AI1197" s="1"/>
      </tp>
      <tp t="s">
        <v>15985365=EXT</v>
        <stp/>
        <stp>DDS_BONDS|15985365=EXT</stp>
        <stp>3</stp>
        <stp>RMDS</stp>
        <stp/>
        <stp/>
        <tr r="AI663" s="1"/>
      </tp>
    </main>
    <main first="connect.rtdsub">
      <tp t="s">
        <v>15684594=EXT</v>
        <stp/>
        <stp>DDS_BONDS|15684594=EXT</stp>
        <stp>3</stp>
        <stp>RMDS</stp>
        <stp/>
        <stp/>
        <tr r="AI857" s="1"/>
      </tp>
      <tp t="s">
        <v>19708383=EXT</v>
        <stp/>
        <stp>DDS_BONDS|19708383=EXT</stp>
        <stp>3</stp>
        <stp>RMDS</stp>
        <stp/>
        <stp/>
        <tr r="AI91" s="1"/>
      </tp>
    </main>
    <main first="connect.rtdsub">
      <tp t="s">
        <v>16641996=EXT</v>
        <stp/>
        <stp>DDS_BONDS|16641996=EXT</stp>
        <stp>3</stp>
        <stp>RMDS</stp>
        <stp/>
        <stp/>
        <tr r="AI1096" s="1"/>
      </tp>
      <tp t="s">
        <v>10630892=EXT</v>
        <stp/>
        <stp>DDS_BONDS|10630892=EXT</stp>
        <stp>3</stp>
        <stp>RMDS</stp>
        <stp/>
        <stp/>
        <tr r="AI298" s="1"/>
      </tp>
      <tp t="s">
        <v>10624093=EXT</v>
        <stp/>
        <stp>DDS_BONDS|10624093=EXT</stp>
        <stp>3</stp>
        <stp>RMDS</stp>
        <stp/>
        <stp/>
        <tr r="AI995" s="1"/>
      </tp>
      <tp t="s">
        <v>17926162=EXT</v>
        <stp/>
        <stp>DDS_BONDS|17926162=EXT</stp>
        <stp>3</stp>
        <stp>RMDS</stp>
        <stp/>
        <stp/>
        <tr r="AI803" s="1"/>
      </tp>
    </main>
    <main first="bloomberg.rtd">
      <tp>
        <v>104.07</v>
        <stp/>
        <stp>##V3_BDPV12</stp>
        <stp>USN2557FFA77 @bgn Corp</stp>
        <stp>LAST_PRICE</stp>
        <stp>[AutoPrice 28.xlsm]front!R612C16</stp>
        <tr r="P612" s="1"/>
      </tp>
    </main>
    <main first="connect.rtdsub">
      <tp t="s">
        <v>18637994=EXT</v>
        <stp/>
        <stp>DDS_BONDS|18637994=EXT</stp>
        <stp>3</stp>
        <stp>RMDS</stp>
        <stp/>
        <stp/>
        <tr r="AI1121" s="1"/>
      </tp>
      <tp t="s">
        <v>11764181=EXT</v>
        <stp/>
        <stp>DDS_BONDS|11764181=EXT</stp>
        <stp>3</stp>
        <stp>RMDS</stp>
        <stp/>
        <stp/>
        <tr r="AI732" s="1"/>
      </tp>
      <tp t="s">
        <v>16958462=EXT</v>
        <stp/>
        <stp>DDS_BONDS|16958462=EXT</stp>
        <stp>3</stp>
        <stp>RMDS</stp>
        <stp/>
        <stp/>
        <tr r="AI299" s="1"/>
      </tp>
    </main>
    <main first="bloomberg.rtd">
      <tp t="s">
        <v>25/06/2021</v>
        <stp/>
        <stp>##V3_BDPV12</stp>
        <stp>DE000A1TNJ97 Corp</stp>
        <stp>maturity</stp>
        <stp>[AutoPrice 28.xlsm]front!R793C6</stp>
        <tr r="F793" s="1"/>
      </tp>
      <tp t="s">
        <v>07/04/2020</v>
        <stp/>
        <stp>##V3_BDPV12</stp>
        <stp>DE000A1TNK86 Corp</stp>
        <stp>maturity</stp>
        <stp>[AutoPrice 28.xlsm]front!R792C6</stp>
        <tr r="F792" s="1"/>
      </tp>
    </main>
    <main first="connect.rtdsub">
      <tp t="s">
        <v>13709285=EXT</v>
        <stp/>
        <stp>DDS_BONDS|13709285=EXT</stp>
        <stp>3</stp>
        <stp>RMDS</stp>
        <stp/>
        <stp/>
        <tr r="AI178" s="1"/>
      </tp>
      <tp t="s">
        <v>10628097=EXT</v>
        <stp/>
        <stp>DDS_BONDS|10628097=EXT</stp>
        <stp>3</stp>
        <stp>RMDS</stp>
        <stp/>
        <stp/>
        <tr r="AI1249" s="1"/>
      </tp>
    </main>
    <main first="bloomberg.rtd">
      <tp>
        <v>5.8508775684046554</v>
        <stp/>
        <stp>##V3_BDPV12</stp>
        <stp>XS0873432511 @bgn  Corp</stp>
        <stp>risk_mid</stp>
        <stp>[AutoPrice 28.xlsm]front!R180C36</stp>
        <tr r="AJ180" s="1"/>
      </tp>
      <tp>
        <v>5.1829905146782096</v>
        <stp/>
        <stp>##V3_BDPV12</stp>
        <stp>XS0911431517 @bgn  Corp</stp>
        <stp>risk_mid</stp>
        <stp>[AutoPrice 28.xlsm]front!R651C36</stp>
        <tr r="AJ651" s="1"/>
      </tp>
      <tp>
        <v>8.3721835861609861</v>
        <stp/>
        <stp>##V3_BDPV12</stp>
        <stp>XS0856556807 @bgn  Corp</stp>
        <stp>risk_mid</stp>
        <stp>[AutoPrice 28.xlsm]front!R123C36</stp>
        <tr r="AJ123" s="1"/>
      </tp>
      <tp>
        <v>2.620757879205371</v>
        <stp/>
        <stp>##V3_BDPV12</stp>
        <stp>XS0473787025 @bgn  Corp</stp>
        <stp>risk_mid</stp>
        <stp>[AutoPrice 28.xlsm]front!R234C36</stp>
        <tr r="AJ234" s="1"/>
      </tp>
      <tp>
        <v>7.6816084348472202</v>
        <stp/>
        <stp>##V3_BDPV12</stp>
        <stp>FR0011182641 @bgn  Corp</stp>
        <stp>risk_mid</stp>
        <stp>[AutoPrice 28.xlsm]front!R247C36</stp>
        <tr r="AJ247" s="1"/>
      </tp>
      <tp>
        <v>14.875691680024552</v>
        <stp/>
        <stp>##V3_BDPV12</stp>
        <stp>XS0202649934 @bgn  Corp</stp>
        <stp>asset_swap_spd_mid</stp>
        <stp>[AutoPrice 28.xlsm]front!R1204C40</stp>
        <tr r="AN1204" s="1"/>
      </tp>
      <tp t="s">
        <v>BASGR</v>
        <stp/>
        <stp>##V3_BDPV12</stp>
        <stp>DE000A1R0XG3 Corp</stp>
        <stp>ticker</stp>
        <stp>[AutoPrice 28.xlsm]front!R935C4</stp>
        <tr r="D935" s="1"/>
      </tp>
      <tp>
        <v>4.1155066284439101</v>
        <stp/>
        <stp>##V3_BDPV12</stp>
        <stp>XS0629645531 @bgn  Corp</stp>
        <stp>risk_mid</stp>
        <stp>[AutoPrice 28.xlsm]front!R998C36</stp>
        <tr r="AJ998" s="1"/>
      </tp>
      <tp>
        <v>0.61837879828630093</v>
        <stp/>
        <stp>##V3_BDPV12</stp>
        <stp>FR0010766329 @bgn  Corp</stp>
        <stp>risk_mid</stp>
        <stp>[AutoPrice 28.xlsm]front!R570C36</stp>
        <tr r="AJ570" s="1"/>
      </tp>
      <tp>
        <v>6.9850286695640307</v>
        <stp/>
        <stp>##V3_BDPV12</stp>
        <stp>XS0529414319 @bgn  Corp</stp>
        <stp>risk_mid</stp>
        <stp>[AutoPrice 28.xlsm]front!R429C36</stp>
        <tr r="AJ429" s="1"/>
      </tp>
      <tp>
        <v>0.95031293269158823</v>
        <stp/>
        <stp>##V3_BDPV12</stp>
        <stp>XS0428461718 @bgn  Corp</stp>
        <stp>risk_mid</stp>
        <stp>[AutoPrice 28.xlsm]front!R341C36</stp>
        <tr r="AJ341" s="1"/>
      </tp>
      <tp>
        <v>10.331646552942431</v>
        <stp/>
        <stp>##V3_BDPV12</stp>
        <stp>XS0969572204 @bgn  Corp</stp>
        <stp>risk_mid</stp>
        <stp>[AutoPrice 28.xlsm]front!R335C36</stp>
        <tr r="AJ335" s="1"/>
      </tp>
      <tp>
        <v>7.202097552879394</v>
        <stp/>
        <stp>##V3_BDPV12</stp>
        <stp>XS0632659933 @bgn  Corp</stp>
        <stp>risk_mid</stp>
        <stp>[AutoPrice 28.xlsm]front!R995C36</stp>
        <tr r="AJ995" s="1"/>
      </tp>
      <tp>
        <v>8.1207500930013055</v>
        <stp/>
        <stp>##V3_BDPV12</stp>
        <stp>XS0877622034 @bgn  Corp</stp>
        <stp>risk_mid</stp>
        <stp>[AutoPrice 28.xlsm]front!R776C36</stp>
        <tr r="AJ776" s="1"/>
      </tp>
      <tp>
        <v>9.9489870755194758</v>
        <stp/>
        <stp>##V3_BDPV12</stp>
        <stp>XS0203714802 @bgn  Corp</stp>
        <stp>asset_swap_spd_mid</stp>
        <stp>[AutoPrice 28.xlsm]front!R1221C40</stp>
        <tr r="AN1221" s="1"/>
      </tp>
      <tp>
        <v>0.64940980989405261</v>
        <stp/>
        <stp>##V3_BDPV12</stp>
        <stp>XS0470518605 @bgn  Corp</stp>
        <stp>risk_mid</stp>
        <stp>[AutoPrice 28.xlsm]front!R881C36</stp>
        <tr r="AJ881" s="1"/>
      </tp>
      <tp>
        <v>7.6989849080156603</v>
        <stp/>
        <stp>##V3_BDPV12</stp>
        <stp>XS0816704125 @bgn  Corp</stp>
        <stp>risk_mid</stp>
        <stp>[AutoPrice 28.xlsm]front!R549C36</stp>
        <tr r="AJ549" s="1"/>
      </tp>
      <tp>
        <v>31.615531768115666</v>
        <stp/>
        <stp>##V3_BDPV12</stp>
        <stp>XS0853679867 @bgn  Corp</stp>
        <stp>asset_swap_spd_mid</stp>
        <stp>[AutoPrice 28.xlsm]front!R1211C40</stp>
        <tr r="AN1211" s="1"/>
      </tp>
      <tp>
        <v>7.8658608351013015</v>
        <stp/>
        <stp>##V3_BDPV12</stp>
        <stp>XS0903433513 @bgn  Corp</stp>
        <stp>risk_mid</stp>
        <stp>[AutoPrice 28.xlsm]front!R680C36</stp>
        <tr r="AJ680" s="1"/>
      </tp>
      <tp>
        <v>5.6056373618773137</v>
        <stp/>
        <stp>##V3_BDPV12</stp>
        <stp>XS0473114543 @bgn  Corp</stp>
        <stp>risk_mid</stp>
        <stp>[AutoPrice 28.xlsm]front!R987C36</stp>
        <tr r="AJ987" s="1"/>
      </tp>
      <tp>
        <v>6.8201409114585942</v>
        <stp/>
        <stp>##V3_BDPV12</stp>
        <stp>XS0907289978 @bgn  Corp</stp>
        <stp>risk_mid</stp>
        <stp>[AutoPrice 28.xlsm]front!R696C36</stp>
        <tr r="AJ696" s="1"/>
      </tp>
      <tp>
        <v>4.3357736955186965</v>
        <stp/>
        <stp>##V3_BDPV12</stp>
        <stp>XS0170798325 @bgn  Corp</stp>
        <stp>risk_mid</stp>
        <stp>[AutoPrice 28.xlsm]front!R300C36</stp>
        <tr r="AJ300" s="1"/>
      </tp>
      <tp>
        <v>8.1665780724016201</v>
        <stp/>
        <stp>##V3_BDPV12</stp>
        <stp>XS0907301260 @bgn  Corp</stp>
        <stp>risk_mid</stp>
        <stp>[AutoPrice 28.xlsm]front!R751C36</stp>
        <tr r="AJ751" s="1"/>
      </tp>
      <tp>
        <v>1.3658139324832064</v>
        <stp/>
        <stp>##V3_BDPV12</stp>
        <stp>XS0683639933 @bgn  Corp</stp>
        <stp>risk_mid</stp>
        <stp>[AutoPrice 28.xlsm]front!R850C36</stp>
        <tr r="AJ850" s="1"/>
      </tp>
      <tp>
        <v>7.8851428265764412</v>
        <stp/>
        <stp>##V3_BDPV12</stp>
        <stp>XS0834367863 @bgn  Corp</stp>
        <stp>risk_mid</stp>
        <stp>[AutoPrice 28.xlsm]front!R305C36</stp>
        <tr r="AJ305" s="1"/>
      </tp>
      <tp>
        <v>8.2703930751350185</v>
        <stp/>
        <stp>##V3_BDPV12</stp>
        <stp>XS0878743623 @bgn  Corp</stp>
        <stp>risk_mid</stp>
        <stp>[AutoPrice 28.xlsm]front!R107C36</stp>
        <tr r="AJ107" s="1"/>
      </tp>
      <tp>
        <v>1.8605673972004411</v>
        <stp/>
        <stp>##V3_BDPV12</stp>
        <stp>FR0011124544 @bgn  Corp</stp>
        <stp>risk_mid</stp>
        <stp>[AutoPrice 28.xlsm]front!R833C36</stp>
        <tr r="AJ833" s="1"/>
      </tp>
      <tp>
        <v>276.29550052568914</v>
        <stp/>
        <stp>##V3_BDPV12</stp>
        <stp>XS0992293901 @bgn  Corp</stp>
        <stp>asset_swap_spd_mid</stp>
        <stp>[AutoPrice 28.xlsm]front!R1256C40</stp>
        <tr r="AN1256" s="1"/>
      </tp>
      <tp>
        <v>4.352617883023413</v>
        <stp/>
        <stp>##V3_BDPV12</stp>
        <stp>XS0982584004 @bgn  Corp</stp>
        <stp>risk_mid</stp>
        <stp>[AutoPrice 28.xlsm]front!R809C36</stp>
        <tr r="AJ809" s="1"/>
      </tp>
      <tp>
        <v>8.3013503773528896</v>
        <stp/>
        <stp>##V3_BDPV12</stp>
        <stp>XS0897406814 @bgn  Corp</stp>
        <stp>risk_mid</stp>
        <stp>[AutoPrice 28.xlsm]front!R153C36</stp>
        <tr r="AJ153" s="1"/>
      </tp>
      <tp>
        <v>2.7246575481967739</v>
        <stp/>
        <stp>##V3_BDPV12</stp>
        <stp>XS0275636438 @bgn  Corp</stp>
        <stp>risk_mid</stp>
        <stp>[AutoPrice 28.xlsm]front!R457C36</stp>
        <tr r="AJ457" s="1"/>
      </tp>
      <tp>
        <v>183.31720172401521</v>
        <stp/>
        <stp>##V3_BDPV12</stp>
        <stp>XS1048518358 @bgn  Corp</stp>
        <stp>asset_swap_spd_mid</stp>
        <stp>[AutoPrice 28.xlsm]front!R1006C40</stp>
        <tr r="AN1006" s="1"/>
      </tp>
      <tp>
        <v>94.816505728798305</v>
        <stp/>
        <stp>##V3_BDPV12</stp>
        <stp>XS0452187916 @bgn  Corp</stp>
        <stp>asset_swap_spd_mid</stp>
        <stp>[AutoPrice 28.xlsm]front!R1151C40</stp>
        <tr r="AN1151" s="1"/>
      </tp>
      <tp>
        <v>8.141797829280506</v>
        <stp/>
        <stp>##V3_BDPV12</stp>
        <stp>XS0808635436 @bgn  Corp</stp>
        <stp>risk_mid</stp>
        <stp>[AutoPrice 28.xlsm]front!R147C36</stp>
        <tr r="AJ147" s="1"/>
      </tp>
      <tp>
        <v>4.5136502554498747</v>
        <stp/>
        <stp>##V3_BDPV12</stp>
        <stp>XS1044496203 @bgn  Corp</stp>
        <stp>risk_mid</stp>
        <stp>[AutoPrice 28.xlsm]front!R970C36</stp>
        <tr r="AJ970" s="1"/>
      </tp>
      <tp>
        <v>7.3555475031085393</v>
        <stp/>
        <stp>##V3_BDPV12</stp>
        <stp>XS0437307464 @bgn  Corp</stp>
        <stp>risk_mid</stp>
        <stp>[AutoPrice 28.xlsm]front!R319C36</stp>
        <tr r="AJ319" s="1"/>
      </tp>
      <tp>
        <v>7.2205124488348815</v>
        <stp/>
        <stp>##V3_BDPV12</stp>
        <stp>FR0011033851 @bgn  Corp</stp>
        <stp>risk_mid</stp>
        <stp>[AutoPrice 28.xlsm]front!R114C36</stp>
        <tr r="AJ114" s="1"/>
      </tp>
      <tp>
        <v>10.526983705800319</v>
        <stp/>
        <stp>##V3_BDPV12</stp>
        <stp>FR0010780528 @bgn  Corp</stp>
        <stp>risk_mid</stp>
        <stp>[AutoPrice 28.xlsm]front!R329C36</stp>
        <tr r="AJ329" s="1"/>
      </tp>
      <tp>
        <v>8.5579260267195423</v>
        <stp/>
        <stp>##V3_BDPV12</stp>
        <stp>FR0011625433 @bgn  Corp</stp>
        <stp>risk_mid</stp>
        <stp>[AutoPrice 28.xlsm]front!R210C36</stp>
        <tr r="AJ210" s="1"/>
      </tp>
      <tp>
        <v>224.11050347593567</v>
        <stp/>
        <stp>##V3_BDPV12</stp>
        <stp>XS0968913342 @bgn  Corp</stp>
        <stp>asset_swap_spd_mid</stp>
        <stp>[AutoPrice 28.xlsm]front!R1268C40</stp>
        <tr r="AN1268" s="1"/>
      </tp>
      <tp>
        <v>5.1575012871545312</v>
        <stp/>
        <stp>##V3_BDPV12</stp>
        <stp>XS0723509104 @bgn  Corp</stp>
        <stp>risk_mid</stp>
        <stp>[AutoPrice 28.xlsm]front!R175C36</stp>
        <tr r="AJ175" s="1"/>
      </tp>
      <tp>
        <v>4.2885194376779623</v>
        <stp/>
        <stp>##V3_BDPV12</stp>
        <stp>XS0836260975 @bgn  Corp</stp>
        <stp>risk_mid</stp>
        <stp>[AutoPrice 28.xlsm]front!R932C36</stp>
        <tr r="AJ932" s="1"/>
      </tp>
      <tp>
        <v>8.5435023110022712</v>
        <stp/>
        <stp>##V3_BDPV12</stp>
        <stp>XS0950055359 @bgn  Corp</stp>
        <stp>risk_mid</stp>
        <stp>[AutoPrice 28.xlsm]front!R721C36</stp>
        <tr r="AJ721" s="1"/>
      </tp>
      <tp>
        <v>3.4697368383739047</v>
        <stp/>
        <stp>##V3_BDPV12</stp>
        <stp>FR0011125442 @bgn  Corp</stp>
        <stp>risk_mid</stp>
        <stp>[AutoPrice 28.xlsm]front!R229C36</stp>
        <tr r="AJ229" s="1"/>
      </tp>
      <tp>
        <v>12.207991186116374</v>
        <stp/>
        <stp>##V3_BDPV12</stp>
        <stp>BE0002466416 @bgn  Corp</stp>
        <stp>risk_mid</stp>
        <stp>[AutoPrice 28.xlsm]front!R260C36</stp>
        <tr r="AJ260" s="1"/>
      </tp>
      <tp>
        <v>6.0883409923910392</v>
        <stp/>
        <stp>##V3_BDPV12</stp>
        <stp>XS0972165848 @bgn  Corp</stp>
        <stp>risk_mid</stp>
        <stp>[AutoPrice 28.xlsm]front!R664C36</stp>
        <tr r="AJ664" s="1"/>
      </tp>
      <tp>
        <v>8.0909463112448066</v>
        <stp/>
        <stp>##V3_BDPV12</stp>
        <stp>XS0768664731 @bgn  Corp</stp>
        <stp>risk_mid</stp>
        <stp>[AutoPrice 28.xlsm]front!R146C36</stp>
        <tr r="AJ146" s="1"/>
      </tp>
      <tp>
        <v>5.4643786869242206</v>
        <stp/>
        <stp>##V3_BDPV12</stp>
        <stp>XS0862091955 @bgn  Corp</stp>
        <stp>risk_mid</stp>
        <stp>[AutoPrice 28.xlsm]front!R576C36</stp>
        <tr r="AJ576" s="1"/>
      </tp>
      <tp>
        <v>0.4454602118379114</v>
        <stp/>
        <stp>##V3_BDPV12</stp>
        <stp>XS0856173546 @bgn  Corp</stp>
        <stp>risk_mid</stp>
        <stp>[AutoPrice 28.xlsm]front!R845C36</stp>
        <tr r="AJ845" s="1"/>
      </tp>
      <tp>
        <v>2.0709870951279186</v>
        <stp/>
        <stp>##V3_BDPV12</stp>
        <stp>XS0432070752 @bgn  Corp</stp>
        <stp>risk_mid</stp>
        <stp>[AutoPrice 28.xlsm]front!R196C36</stp>
        <tr r="AJ196" s="1"/>
      </tp>
      <tp>
        <v>6.9694499455295045</v>
        <stp/>
        <stp>##V3_BDPV12</stp>
        <stp>XS1040506112 @bgn  Corp</stp>
        <stp>risk_mid</stp>
        <stp>[AutoPrice 28.xlsm]front!R226C36</stp>
        <tr r="AJ226" s="1"/>
      </tp>
      <tp>
        <v>4.7588244668325785</v>
        <stp/>
        <stp>##V3_BDPV12</stp>
        <stp>FR0011157742 @bgn  Corp</stp>
        <stp>risk_mid</stp>
        <stp>[AutoPrice 28.xlsm]front!R738C36</stp>
        <tr r="AJ738" s="1"/>
      </tp>
      <tp t="s">
        <v>AT MATURITY</v>
        <stp/>
        <stp>##V3_BDPV12</stp>
        <stp>DE000A1KQXZ0 Corp</stp>
        <stp>mty_typ</stp>
        <stp>[AutoPrice 28.xlsm]front!R626C6</stp>
        <tr r="F626" s="1"/>
      </tp>
      <tp>
        <v>0.10317766682064189</v>
        <stp/>
        <stp>##V3_BDPV12</stp>
        <stp>XS1023268060 @bgn  Corp</stp>
        <stp>risk_mid</stp>
        <stp>[AutoPrice 28.xlsm]front!R161C36</stp>
        <tr r="AJ161" s="1"/>
      </tp>
      <tp>
        <v>1.9563310885885699</v>
        <stp/>
        <stp>##V3_BDPV12</stp>
        <stp>XS0253627136 @bgn  Corp</stp>
        <stp>risk_mid</stp>
        <stp>[AutoPrice 28.xlsm]front!R143C36</stp>
        <tr r="AJ143" s="1"/>
      </tp>
      <tp>
        <v>7.0429064642624439</v>
        <stp/>
        <stp>##V3_BDPV12</stp>
        <stp>XS0468425615 @bgn  Corp</stp>
        <stp>risk_mid</stp>
        <stp>[AutoPrice 28.xlsm]front!R407C36</stp>
        <tr r="AJ407" s="1"/>
      </tp>
      <tp>
        <v>8.5902680129535725</v>
        <stp/>
        <stp>##V3_BDPV12</stp>
        <stp>FR0011765825 @bgn  Corp</stp>
        <stp>risk_mid</stp>
        <stp>[AutoPrice 28.xlsm]front!R451C36</stp>
        <tr r="AJ451" s="1"/>
      </tp>
      <tp>
        <v>1.7950287821669519</v>
        <stp/>
        <stp>##V3_BDPV12</stp>
        <stp>XS0491047154 @bgn  Corp</stp>
        <stp>risk_mid</stp>
        <stp>[AutoPrice 28.xlsm]front!R200C36</stp>
        <tr r="AJ200" s="1"/>
      </tp>
      <tp>
        <v>0.97156022957136656</v>
        <stp/>
        <stp>##V3_BDPV12</stp>
        <stp>XS0221011454 @bgn  Corp</stp>
        <stp>risk_mid</stp>
        <stp>[AutoPrice 28.xlsm]front!R124C36</stp>
        <tr r="AJ124" s="1"/>
      </tp>
      <tp>
        <v>2.8500856127706697</v>
        <stp/>
        <stp>##V3_BDPV12</stp>
        <stp>XS0286705321 @bgn  Corp</stp>
        <stp>risk_mid</stp>
        <stp>[AutoPrice 28.xlsm]front!R647C36</stp>
        <tr r="AJ647" s="1"/>
      </tp>
      <tp>
        <v>6.1618290003629284</v>
        <stp/>
        <stp>##V3_BDPV12</stp>
        <stp>XS0995040051 @bgn  Corp</stp>
        <stp>risk_mid</stp>
        <stp>[AutoPrice 28.xlsm]front!R913C36</stp>
        <tr r="AJ913" s="1"/>
      </tp>
      <tp>
        <v>8.5838546427439155</v>
        <stp/>
        <stp>##V3_BDPV12</stp>
        <stp>XS1067329570 @bgn  Corp</stp>
        <stp>risk_mid</stp>
        <stp>[AutoPrice 28.xlsm]front!R752C36</stp>
        <tr r="AJ752" s="1"/>
      </tp>
      <tp>
        <v>0.58548067769308432</v>
        <stp/>
        <stp>##V3_BDPV12</stp>
        <stp>XS0729046051 @bgn  Corp</stp>
        <stp>risk_mid</stp>
        <stp>[AutoPrice 28.xlsm]front!R758C36</stp>
        <tr r="AJ758" s="1"/>
      </tp>
      <tp>
        <v>12.086224592434291</v>
        <stp/>
        <stp>##V3_BDPV12</stp>
        <stp>XS0834371469 @bgn  Corp</stp>
        <stp>risk_mid</stp>
        <stp>[AutoPrice 28.xlsm]front!R306C36</stp>
        <tr r="AJ306" s="1"/>
      </tp>
      <tp>
        <v>13.789126461720969</v>
        <stp/>
        <stp>##V3_BDPV12</stp>
        <stp>XS0106655235 @bgn  Corp</stp>
        <stp>risk_mid</stp>
        <stp>[AutoPrice 28.xlsm]front!R551C36</stp>
        <tr r="AJ551" s="1"/>
      </tp>
      <tp t="s">
        <v>MANGR</v>
        <stp/>
        <stp>##V3_BDPV12</stp>
        <stp>XS0756457833 Corp</stp>
        <stp>ticker</stp>
        <stp>[AutoPrice 28.xlsm]front!R825C4</stp>
        <tr r="D825" s="1"/>
      </tp>
      <tp t="s">
        <v>VIEFP</v>
        <stp/>
        <stp>##V3_BDPV12</stp>
        <stp>FR0010474239 Corp</stp>
        <stp>ticker</stp>
        <stp>[AutoPrice 28.xlsm]front!R368C4</stp>
        <tr r="D368" s="1"/>
      </tp>
      <tp t="s">
        <v>NNGRNV</v>
        <stp/>
        <stp>##V3_BDPV12</stp>
        <stp>XS1054522922 Corp</stp>
        <stp>ticker</stp>
        <stp>[AutoPrice 28.xlsm]front!R126C4</stp>
        <tr r="D126" s="1"/>
      </tp>
      <tp t="s">
        <v>VW</v>
        <stp/>
        <stp>##V3_BDPV12</stp>
        <stp>XS0482656005 Corp</stp>
        <stp>ticker</stp>
        <stp>[AutoPrice 28.xlsm]front!R879C4</stp>
        <tr r="D879" s="1"/>
      </tp>
      <tp t="s">
        <v>UQA</v>
        <stp/>
        <stp>##V3_BDPV12</stp>
        <stp>XS0808635436 Corp</stp>
        <stp>ticker</stp>
        <stp>[AutoPrice 28.xlsm]front!R147C4</stp>
        <tr r="D147" s="1"/>
      </tp>
      <tp t="s">
        <v>FGACAP</v>
        <stp/>
        <stp>##V3_BDPV12</stp>
        <stp>XS0982584004 Corp</stp>
        <stp>ticker</stp>
        <stp>[AutoPrice 28.xlsm]front!R809C4</stp>
        <tr r="D809" s="1"/>
      </tp>
      <tp t="s">
        <v>TENN</v>
        <stp/>
        <stp>##V3_BDPV12</stp>
        <stp>XS0593606121 Corp</stp>
        <stp>ticker</stp>
        <stp>[AutoPrice 28.xlsm]front!R339C4</stp>
        <tr r="D339" s="1"/>
      </tp>
      <tp t="s">
        <v>ENBW</v>
        <stp/>
        <stp>##V3_BDPV12</stp>
        <stp>XS0271757832 Corp</stp>
        <stp>ticker</stp>
        <stp>[AutoPrice 28.xlsm]front!R262C4</stp>
        <tr r="D262" s="1"/>
      </tp>
      <tp t="s">
        <v>GLENLN</v>
        <stp/>
        <stp>##V3_BDPV12</stp>
        <stp>XS0857214968 Corp</stp>
        <stp>ticker</stp>
        <stp>[AutoPrice 28.xlsm]front!R955C4</stp>
        <tr r="D955" s="1"/>
      </tp>
      <tp t="s">
        <v>BRITEL</v>
        <stp/>
        <stp>##V3_BDPV12</stp>
        <stp>XS0306772939 Corp</stp>
        <stp>ticker</stp>
        <stp>[AutoPrice 28.xlsm]front!R604C4</stp>
        <tr r="D604" s="1"/>
      </tp>
      <tp t="s">
        <v>NESNVX</v>
        <stp/>
        <stp>##V3_BDPV12</stp>
        <stp>XS0925668625 Corp</stp>
        <stp>ticker</stp>
        <stp>[AutoPrice 28.xlsm]front!R538C4</stp>
        <tr r="D538" s="1"/>
      </tp>
      <tp t="s">
        <v>PFE</v>
        <stp/>
        <stp>##V3_BDPV12</stp>
        <stp>XS0336018832 Corp</stp>
        <stp>ticker</stp>
        <stp>[AutoPrice 28.xlsm]front!R195C4</stp>
        <tr r="D195" s="1"/>
      </tp>
      <tp t="s">
        <v>PFE</v>
        <stp/>
        <stp>##V3_BDPV12</stp>
        <stp>XS0432071131 Corp</stp>
        <stp>ticker</stp>
        <stp>[AutoPrice 28.xlsm]front!R198C4</stp>
        <tr r="D198" s="1"/>
      </tp>
      <tp t="s">
        <v>ORAFP</v>
        <stp/>
        <stp>##V3_BDPV12</stp>
        <stp>XS0500397905 Corp</stp>
        <stp>ticker</stp>
        <stp>[AutoPrice 28.xlsm]front!R652C4</stp>
        <tr r="D652" s="1"/>
      </tp>
      <tp t="s">
        <v>CCE</v>
        <stp/>
        <stp>##V3_BDPV12</stp>
        <stp>XS0544714750 Corp</stp>
        <stp>ticker</stp>
        <stp>[AutoPrice 28.xlsm]front!R438C4</stp>
        <tr r="D438" s="1"/>
      </tp>
      <tp t="s">
        <v>MDLZ</v>
        <stp/>
        <stp>##V3_BDPV12</stp>
        <stp>XS1003251011 Corp</stp>
        <stp>ticker</stp>
        <stp>[AutoPrice 28.xlsm]front!R528C4</stp>
        <tr r="D528" s="1"/>
      </tp>
      <tp t="s">
        <v>PLD</v>
        <stp/>
        <stp>##V3_BDPV12</stp>
        <stp>XS0999296006 Corp</stp>
        <stp>ticker</stp>
        <stp>[AutoPrice 28.xlsm]front!R552C4</stp>
        <tr r="D552" s="1"/>
      </tp>
      <tp t="s">
        <v>DBHNGR</v>
        <stp/>
        <stp>##V3_BDPV12</stp>
        <stp>XS0457145430 Corp</stp>
        <stp>ticker</stp>
        <stp>[AutoPrice 28.xlsm]front!R458C4</stp>
        <tr r="D458" s="1"/>
      </tp>
      <tp t="s">
        <v>AIFP</v>
        <stp/>
        <stp>##V3_BDPV12</stp>
        <stp>FR0010765354 Corp</stp>
        <stp>ticker</stp>
        <stp>[AutoPrice 28.xlsm]front!R919C4</stp>
        <tr r="D919" s="1"/>
      </tp>
      <tp t="s">
        <v>AUCHAN</v>
        <stp/>
        <stp>##V3_BDPV12</stp>
        <stp>FR0011859396 Corp</stp>
        <stp>ticker</stp>
        <stp>[AutoPrice 28.xlsm]front!R398C4</stp>
        <tr r="D398" s="1"/>
      </tp>
      <tp t="s">
        <v>GSZFP</v>
        <stp/>
        <stp>##V3_BDPV12</stp>
        <stp>FR0011147305 Corp</stp>
        <stp>ticker</stp>
        <stp>[AutoPrice 28.xlsm]front!R288C4</stp>
        <tr r="D288" s="1"/>
      </tp>
      <tp t="s">
        <v>BMW</v>
        <stp/>
        <stp>##V3_BDPV12</stp>
        <stp>XS0583801997 Corp</stp>
        <stp>ticker</stp>
        <stp>[AutoPrice 28.xlsm]front!R761C4</stp>
        <tr r="D761" s="1"/>
      </tp>
      <tp t="s">
        <v>BNFP</v>
        <stp/>
        <stp>##V3_BDPV12</stp>
        <stp>FR0011527241 Corp</stp>
        <stp>ticker</stp>
        <stp>[AutoPrice 28.xlsm]front!R419C4</stp>
        <tr r="D419" s="1"/>
      </tp>
      <tp t="s">
        <v>VIEFP</v>
        <stp/>
        <stp>##V3_BDPV12</stp>
        <stp>FR0010397927 Corp</stp>
        <stp>ticker</stp>
        <stp>[AutoPrice 28.xlsm]front!R363C4</stp>
        <tr r="D363" s="1"/>
      </tp>
      <tp t="s">
        <v>TENN</v>
        <stp/>
        <stp>##V3_BDPV12</stp>
        <stp>XS0485615867 Corp</stp>
        <stp>ticker</stp>
        <stp>[AutoPrice 28.xlsm]front!R336C4</stp>
        <tr r="D336" s="1"/>
      </tp>
      <tp t="s">
        <v>HEIANA</v>
        <stp/>
        <stp>##V3_BDPV12</stp>
        <stp>XS0758420748 Corp</stp>
        <stp>ticker</stp>
        <stp>[AutoPrice 28.xlsm]front!R494C4</stp>
        <tr r="D494" s="1"/>
      </tp>
      <tp t="s">
        <v>TKAAV</v>
        <stp/>
        <stp>##V3_BDPV12</stp>
        <stp>XS0999667263 Corp</stp>
        <stp>ticker</stp>
        <stp>[AutoPrice 28.xlsm]front!R720C4</stp>
        <tr r="D720" s="1"/>
      </tp>
      <tp t="s">
        <v>DT</v>
        <stp/>
        <stp>##V3_BDPV12</stp>
        <stp>DE000A0T5X07 Corp</stp>
        <stp>ticker</stp>
        <stp>[AutoPrice 28.xlsm]front!R614C4</stp>
        <tr r="D614" s="1"/>
      </tp>
      <tp t="s">
        <v>TELEFO</v>
        <stp/>
        <stp>##V3_BDPV12</stp>
        <stp>XS0162869076 Corp</stp>
        <stp>ticker</stp>
        <stp>[AutoPrice 28.xlsm]front!R699C4</stp>
        <tr r="D699" s="1"/>
      </tp>
      <tp t="s">
        <v>PHARGR</v>
        <stp/>
        <stp>##V3_BDPV12</stp>
        <stp>XS0935786789 Corp</stp>
        <stp>ticker</stp>
        <stp>[AutoPrice 28.xlsm]front!R199C4</stp>
        <tr r="D199" s="1"/>
      </tp>
      <tp t="s">
        <v>GLENLN</v>
        <stp/>
        <stp>##V3_BDPV12</stp>
        <stp>XS0359781191 Corp</stp>
        <stp>ticker</stp>
        <stp>[AutoPrice 28.xlsm]front!R953C4</stp>
        <tr r="D953" s="1"/>
      </tp>
      <tp t="s">
        <v>VOD</v>
        <stp/>
        <stp>##V3_BDPV12</stp>
        <stp>XS0169888558 Corp</stp>
        <stp>ticker</stp>
        <stp>[AutoPrice 28.xlsm]front!R747C4</stp>
        <tr r="D747" s="1"/>
      </tp>
      <tp t="s">
        <v>FUMVFH</v>
        <stp/>
        <stp>##V3_BDPV12</stp>
        <stp>XS0825855751 Corp</stp>
        <stp>ticker</stp>
        <stp>[AutoPrice 28.xlsm]front!R279C4</stp>
        <tr r="D279" s="1"/>
      </tp>
      <tp t="s">
        <v>F</v>
        <stp/>
        <stp>##V3_BDPV12</stp>
        <stp>XS0888827333 Corp</stp>
        <stp>ticker</stp>
        <stp>[AutoPrice 28.xlsm]front!R800C4</stp>
        <tr r="D800" s="1"/>
      </tp>
      <tp t="s">
        <v>CRHID</v>
        <stp/>
        <stp>##V3_BDPV12</stp>
        <stp>XS0909369489 Corp</stp>
        <stp>ticker</stp>
        <stp>[AutoPrice 28.xlsm]front!R946C4</stp>
        <tr r="D946" s="1"/>
      </tp>
      <tp t="s">
        <v>GSZFP</v>
        <stp/>
        <stp>##V3_BDPV12</stp>
        <stp>FR0011911239 Corp</stp>
        <stp>ticker</stp>
        <stp>[AutoPrice 28.xlsm]front!R289C4</stp>
        <tr r="D289" s="1"/>
      </tp>
      <tp t="s">
        <v>HEIGR</v>
        <stp/>
        <stp>##V3_BDPV12</stp>
        <stp>XS0458230082 Corp</stp>
        <stp>ticker</stp>
        <stp>[AutoPrice 28.xlsm]front!R963C4</stp>
        <tr r="D963" s="1"/>
      </tp>
      <tp t="s">
        <v>BXBAU</v>
        <stp/>
        <stp>##V3_BDPV12</stp>
        <stp>XS1028952312 Corp</stp>
        <stp>ticker</stp>
        <stp>[AutoPrice 28.xlsm]front!R420C4</stp>
        <tr r="D420" s="1"/>
      </tp>
      <tp t="s">
        <v>FRAGR</v>
        <stp/>
        <stp>##V3_BDPV12</stp>
        <stp>XS0447977801 Corp</stp>
        <stp>ticker</stp>
        <stp>[AutoPrice 28.xlsm]front!R484C4</stp>
        <tr r="D484" s="1"/>
      </tp>
      <tp t="s">
        <v>AXASA</v>
        <stp/>
        <stp>##V3_BDPV12</stp>
        <stp>XS0260057285 Corp</stp>
        <stp>ticker</stp>
        <stp>[AutoPrice 28.xlsm]front!R109C4</stp>
        <tr r="D109" s="1"/>
      </tp>
      <tp t="s">
        <v>18/04/2023</v>
        <stp/>
        <stp>##V3_BDPV12</stp>
        <stp>DE000A1R07P5 Corp</stp>
        <stp>maturity</stp>
        <stp>[AutoPrice 28.xlsm]front!R996C6</stp>
        <tr r="F996" s="1"/>
      </tp>
      <tp>
        <v>105.282</v>
        <stp/>
        <stp>##V3_BDPV12</stp>
        <stp>XS0969795680 @CBKG Corp</stp>
        <stp>bid</stp>
        <stp>[AutoPrice 28.xlsm]front!R539C12</stp>
        <tr r="L539" s="1"/>
      </tp>
      <tp t="s">
        <v>#N/A Real Time</v>
        <stp/>
        <stp>##V3_BDPV12</stp>
        <stp>XS1046499981 @CBKG Corp</stp>
        <stp>bid</stp>
        <stp>[AutoPrice 28.xlsm]front!R797C12</stp>
        <tr r="L797" s="1"/>
      </tp>
      <tp>
        <v>97.17</v>
        <stp/>
        <stp>##V3_BDPV12</stp>
        <stp>XS0826313990 @CBKG Corp</stp>
        <stp>bid</stp>
        <stp>[AutoPrice 28.xlsm]front!R323C12</stp>
        <tr r="L323" s="1"/>
      </tp>
      <tp>
        <v>110.58</v>
        <stp/>
        <stp>##V3_BDPV12</stp>
        <stp>BE0002442177 @CBKG Corp</stp>
        <stp>ask</stp>
        <stp>[AutoPrice 28.xlsm]front!R217C13</stp>
        <tr r="M217" s="1"/>
      </tp>
      <tp>
        <v>117.04600000000001</v>
        <stp/>
        <stp>##V3_BDPV12</stp>
        <stp>BE6221503202 @CBKG Corp</stp>
        <stp>ask</stp>
        <stp>[AutoPrice 28.xlsm]front!R377C13</stp>
        <tr r="M377" s="1"/>
      </tp>
      <tp>
        <v>105.289</v>
        <stp/>
        <stp>##V3_BDPV12</stp>
        <stp>XS0858089740 @CBKG Corp</stp>
        <stp>bid</stp>
        <stp>[AutoPrice 28.xlsm]front!R878C12</stp>
        <tr r="L878" s="1"/>
      </tp>
      <tp>
        <v>103.1</v>
        <stp/>
        <stp>##V3_BDPV12</stp>
        <stp>XS0836260975 @CBKG Corp</stp>
        <stp>bid</stp>
        <stp>[AutoPrice 28.xlsm]front!R932C12</stp>
        <tr r="L932" s="1"/>
      </tp>
      <tp>
        <v>117.542</v>
        <stp/>
        <stp>##V3_BDPV12</stp>
        <stp>XS0447977801 @CBKG Corp</stp>
        <stp>bid</stp>
        <stp>[AutoPrice 28.xlsm]front!R484C12</stp>
        <tr r="L484" s="1"/>
      </tp>
      <tp t="s">
        <v>GE</v>
        <stp/>
        <stp>##V3_BDPV12</stp>
        <stp>XS0492535835 Corp</stp>
        <stp>ticker</stp>
        <stp>[AutoPrice 28.xlsm]front!R43C4</stp>
        <tr r="D43" s="1"/>
      </tp>
      <tp t="s">
        <v>#N/A Real Time</v>
        <stp/>
        <stp>##V3_BDPV12</stp>
        <stp>XS0426738976 @CBKG Corp</stp>
        <stp>bid</stp>
        <stp>[AutoPrice 28.xlsm]front!R235C12</stp>
        <tr r="L235" s="1"/>
      </tp>
      <tp>
        <v>124.39100000000001</v>
        <stp/>
        <stp>##V3_BDPV12</stp>
        <stp>XS0399647675 @CBKG Corp</stp>
        <stp>bid</stp>
        <stp>[AutoPrice 28.xlsm]front!R316C12</stp>
        <tr r="L316" s="1"/>
      </tp>
      <tp>
        <v>102.80200000000001</v>
        <stp/>
        <stp>##V3_BDPV12</stp>
        <stp>XS0878010718 @CBKG Corp</stp>
        <stp>bid</stp>
        <stp>[AutoPrice 28.xlsm]front!R317C12</stp>
        <tr r="L317" s="1"/>
      </tp>
      <tp t="s">
        <v>#N/A Real Time</v>
        <stp/>
        <stp>##V3_BDPV12</stp>
        <stp>XS0306772939 @CBKG Corp</stp>
        <stp>bid</stp>
        <stp>[AutoPrice 28.xlsm]front!R604C12</stp>
        <tr r="L604" s="1"/>
      </tp>
      <tp t="s">
        <v>#N/A Real Time</v>
        <stp/>
        <stp>##V3_BDPV12</stp>
        <stp>XS0158739739 @CBKG Corp</stp>
        <stp>bid</stp>
        <stp>[AutoPrice 28.xlsm]front!R617C12</stp>
        <tr r="L617" s="1"/>
      </tp>
      <tp>
        <v>100.268</v>
        <stp/>
        <stp>##V3_BDPV12</stp>
        <stp>XS0949696628 @CBKG Corp</stp>
        <stp>bid</stp>
        <stp>[AutoPrice 28.xlsm]front!R763C12</stp>
        <tr r="L763" s="1"/>
      </tp>
      <tp t="s">
        <v>FIDINT</v>
        <stp/>
        <stp>##V3_BDPV12</stp>
        <stp>XS0490093480 Corp</stp>
        <stp>ticker</stp>
        <stp>[AutoPrice 28.xlsm]front!R65C4</stp>
        <tr r="D65" s="1"/>
      </tp>
      <tp>
        <v>100.6</v>
        <stp/>
        <stp>##V3_BDPV12</stp>
        <stp>XS1078235733 @CBKG Corp</stp>
        <stp>bid</stp>
        <stp>[AutoPrice 28.xlsm]front!R148C12</stp>
        <tr r="L148" s="1"/>
      </tp>
      <tp>
        <v>113.56100000000001</v>
        <stp/>
        <stp>##V3_BDPV12</stp>
        <stp>DE000A0T5X07 @CBKG Corp</stp>
        <stp>bid</stp>
        <stp>[AutoPrice 28.xlsm]front!R614C12</stp>
        <tr r="L614" s="1"/>
      </tp>
      <tp>
        <v>118.798</v>
        <stp/>
        <stp>##V3_BDPV12</stp>
        <stp>XS0369461644 @CBKG Corp</stp>
        <stp>bid</stp>
        <stp>[AutoPrice 28.xlsm]front!R675C12</stp>
        <tr r="L675" s="1"/>
      </tp>
      <tp>
        <v>107.494</v>
        <stp/>
        <stp>##V3_BDPV12</stp>
        <stp>XS0428037740 @CBKG Corp</stp>
        <stp>bid</stp>
        <stp>[AutoPrice 28.xlsm]front!R206C12</stp>
        <tr r="L206" s="1"/>
      </tp>
      <tp>
        <v>117.328</v>
        <stp/>
        <stp>##V3_BDPV12</stp>
        <stp>XS0168881760 @CBKG Corp</stp>
        <stp>bid</stp>
        <stp>[AutoPrice 28.xlsm]front!R896C12</stp>
        <tr r="L896" s="1"/>
      </tp>
      <tp>
        <v>103.09699999999999</v>
        <stp/>
        <stp>##V3_BDPV12</stp>
        <stp>XS0428461718 @CBKG Corp</stp>
        <stp>bid</stp>
        <stp>[AutoPrice 28.xlsm]front!R341C12</stp>
        <tr r="L341" s="1"/>
      </tp>
      <tp t="s">
        <v>#N/A Real Time</v>
        <stp/>
        <stp>##V3_BDPV12</stp>
        <stp>XS0746010908 @CBKG Corp</stp>
        <stp>bid</stp>
        <stp>[AutoPrice 28.xlsm]front!R733C12</stp>
        <tr r="L733" s="1"/>
      </tp>
      <tp>
        <v>106.17400000000001</v>
        <stp/>
        <stp>##V3_BDPV12</stp>
        <stp>XS0577452823 @CBKG Corp</stp>
        <stp>bid</stp>
        <stp>[AutoPrice 28.xlsm]front!R190C12</stp>
        <tr r="L190" s="1"/>
      </tp>
      <tp>
        <v>104.527</v>
        <stp/>
        <stp>##V3_BDPV12</stp>
        <stp>XS0809847667 @CBKG Corp</stp>
        <stp>bid</stp>
        <stp>[AutoPrice 28.xlsm]front!R928C12</stp>
        <tr r="L928" s="1"/>
      </tp>
      <tp>
        <v>130.56700000000001</v>
        <stp/>
        <stp>##V3_BDPV12</stp>
        <stp>XS0768664731 @CBKG Corp</stp>
        <stp>bid</stp>
        <stp>[AutoPrice 28.xlsm]front!R146C12</stp>
        <tr r="L146" s="1"/>
      </tp>
      <tp>
        <v>111.426</v>
        <stp/>
        <stp>##V3_BDPV12</stp>
        <stp>XS0758420748 @CBKG Corp</stp>
        <stp>bid</stp>
        <stp>[AutoPrice 28.xlsm]front!R494C12</stp>
        <tr r="L494" s="1"/>
      </tp>
      <tp>
        <v>101.84099999999999</v>
        <stp/>
        <stp>##V3_BDPV12</stp>
        <stp>XS1048521733 @CBKG Corp</stp>
        <stp>bid</stp>
        <stp>[AutoPrice 28.xlsm]front!R310C12</stp>
        <tr r="L310" s="1"/>
      </tp>
      <tp>
        <v>103.486</v>
        <stp/>
        <stp>##V3_BDPV12</stp>
        <stp>XS0866278921 @CBKG Corp</stp>
        <stp>bid</stp>
        <stp>[AutoPrice 28.xlsm]front!R425C12</stp>
        <tr r="L425" s="1"/>
      </tp>
      <tp>
        <v>107.569</v>
        <stp/>
        <stp>##V3_BDPV12</stp>
        <stp>XS0897406814 @CBKG Corp</stp>
        <stp>bid</stp>
        <stp>[AutoPrice 28.xlsm]front!R153C12</stp>
        <tr r="L153" s="1"/>
      </tp>
      <tp t="s">
        <v>INTNED</v>
        <stp/>
        <stp>##V3_BDPV12</stp>
        <stp>XS0303396062 Corp</stp>
        <stp>ticker</stp>
        <stp>[AutoPrice 28.xlsm]front!R69C4</stp>
        <tr r="D69" s="1"/>
      </tp>
      <tp>
        <v>109.871</v>
        <stp/>
        <stp>##V3_BDPV12</stp>
        <stp>XS0718526790 @CBKG Corp</stp>
        <stp>bid</stp>
        <stp>[AutoPrice 28.xlsm]front!R992C12</stp>
        <tr r="L992" s="1"/>
      </tp>
      <tp>
        <v>101.88800000000001</v>
        <stp/>
        <stp>##V3_BDPV12</stp>
        <stp>XS0969570687 @CBKG Corp</stp>
        <stp>bid</stp>
        <stp>[AutoPrice 28.xlsm]front!R801C12</stp>
        <tr r="L801" s="1"/>
      </tp>
      <tp>
        <v>100.881</v>
        <stp/>
        <stp>##V3_BDPV12</stp>
        <stp>XS0456451938 @CBKG Corp</stp>
        <stp>bid</stp>
        <stp>[AutoPrice 28.xlsm]front!R205C12</stp>
        <tr r="L205" s="1"/>
      </tp>
      <tp>
        <v>105.011</v>
        <stp/>
        <stp>##V3_BDPV12</stp>
        <stp>DE000A0G4X39 @CBKG Corp</stp>
        <stp>ask</stp>
        <stp>[AutoPrice 28.xlsm]front!R1271C13</stp>
        <tr r="M1271" s="1"/>
      </tp>
      <tp>
        <v>118.035</v>
        <stp/>
        <stp>##V3_BDPV12</stp>
        <stp>XS0542534192 @CBKG Corp</stp>
        <stp>bid</stp>
        <stp>[AutoPrice 28.xlsm]front!R1061C12</stp>
        <tr r="L1061" s="1"/>
      </tp>
      <tp t="s">
        <v>#N/A Real Time</v>
        <stp/>
        <stp>##V3_BDPV12</stp>
        <stp>XS0630817442 @CBKG Corp</stp>
        <stp>bid</stp>
        <stp>[AutoPrice 28.xlsm]front!R1126C12</stp>
        <tr r="L1126" s="1"/>
      </tp>
      <tp>
        <v>122.29900000000001</v>
        <stp/>
        <stp>##V3_BDPV12</stp>
        <stp>FR0010327007 @CBKG Corp</stp>
        <stp>ask</stp>
        <stp>[AutoPrice 28.xlsm]front!R1075C13</stp>
        <tr r="M1075" s="1"/>
      </tp>
      <tp>
        <v>125.27500000000001</v>
        <stp/>
        <stp>##V3_BDPV12</stp>
        <stp>XS0192503695 @CBKG Corp</stp>
        <stp>bid</stp>
        <stp>[AutoPrice 28.xlsm]front!R1154C12</stp>
        <tr r="L1154" s="1"/>
      </tp>
      <tp>
        <v>107.985</v>
        <stp/>
        <stp>##V3_BDPV12</stp>
        <stp>XS0266838746 @CBKG Corp</stp>
        <stp>bid</stp>
        <stp>[AutoPrice 28.xlsm]front!R1254C12</stp>
        <tr r="L1254" s="1"/>
      </tp>
      <tp>
        <v>108.401</v>
        <stp/>
        <stp>##V3_BDPV12</stp>
        <stp>XS0445463887 @CBKG Corp</stp>
        <stp>bid</stp>
        <stp>[AutoPrice 28.xlsm]front!R1078C12</stp>
        <tr r="L1078" s="1"/>
      </tp>
      <tp>
        <v>107.59099999999999</v>
        <stp/>
        <stp>##V3_BDPV12</stp>
        <stp>XS0542522692 @CBKG Corp</stp>
        <stp>bid</stp>
        <stp>[AutoPrice 28.xlsm]front!R1055C12</stp>
        <tr r="L1055" s="1"/>
      </tp>
      <tp>
        <v>113.09</v>
        <stp/>
        <stp>##V3_BDPV12</stp>
        <stp>XS0970852348 @CBKG Corp</stp>
        <stp>bid</stp>
        <stp>[AutoPrice 28.xlsm]front!R1164C12</stp>
        <tr r="L1164" s="1"/>
      </tp>
      <tp>
        <v>131.22399999999999</v>
        <stp/>
        <stp>##V3_BDPV12</stp>
        <stp>XS0193945655 @CBKG Corp</stp>
        <stp>bid</stp>
        <stp>[AutoPrice 28.xlsm]front!R1060C12</stp>
        <tr r="L1060" s="1"/>
      </tp>
      <tp>
        <v>116.32299999999999</v>
        <stp/>
        <stp>##V3_BDPV12</stp>
        <stp>XS0471071133 @CBKG Corp</stp>
        <stp>ask</stp>
        <stp>[AutoPrice 28.xlsm]front!R1185C13</stp>
        <tr r="M1185" s="1"/>
      </tp>
      <tp>
        <v>110.11199999999999</v>
        <stp/>
        <stp>##V3_BDPV12</stp>
        <stp>XS0400006234 @CBKG Corp</stp>
        <stp>ask</stp>
        <stp>[AutoPrice 28.xlsm]front!R1188C13</stp>
        <tr r="M1188" s="1"/>
      </tp>
      <tp>
        <v>104.813</v>
        <stp/>
        <stp>##V3_BDPV12</stp>
        <stp>XS0875513268 @CBKG Corp</stp>
        <stp>ask</stp>
        <stp>[AutoPrice 28.xlsm]front!R1096C13</stp>
        <tr r="M1096" s="1"/>
      </tp>
      <tp>
        <v>101.133</v>
        <stp/>
        <stp>##V3_BDPV12</stp>
        <stp>XS1061410962 @CBKG Corp</stp>
        <stp>ask</stp>
        <stp>[AutoPrice 28.xlsm]front!R1216C13</stp>
        <tr r="M1216" s="1"/>
      </tp>
      <tp>
        <v>113.05800000000001</v>
        <stp/>
        <stp>##V3_BDPV12</stp>
        <stp>XS0791007734 @CBKG Corp</stp>
        <stp>ask</stp>
        <stp>[AutoPrice 28.xlsm]front!R1117C13</stp>
        <tr r="M1117" s="1"/>
      </tp>
      <tp>
        <v>113.849</v>
        <stp/>
        <stp>##V3_BDPV12</stp>
        <stp>XS0433001137 @CBKG Corp</stp>
        <stp>ask</stp>
        <stp>[AutoPrice 28.xlsm]front!R1107C13</stp>
        <tr r="M1107" s="1"/>
      </tp>
      <tp>
        <v>102.63500000000001</v>
        <stp/>
        <stp>##V3_BDPV12</stp>
        <stp>XS0827529198 @CBKG Corp</stp>
        <stp>bid</stp>
        <stp>[AutoPrice 28.xlsm]front!R1127C12</stp>
        <tr r="L1127" s="1"/>
      </tp>
      <tp>
        <v>104.85299999999999</v>
        <stp/>
        <stp>##V3_BDPV12</stp>
        <stp>XS0550634355 @CBKG Corp</stp>
        <stp>ask</stp>
        <stp>[AutoPrice 28.xlsm]front!R1097C13</stp>
        <tr r="M1097" s="1"/>
      </tp>
      <tp>
        <v>109.82299999999999</v>
        <stp/>
        <stp>##V3_BDPV12</stp>
        <stp>DE000A1KQXZ0 @CBKG Corp</stp>
        <stp>bid</stp>
        <stp>[AutoPrice 28.xlsm]front!R626C12</stp>
        <tr r="L626" s="1"/>
      </tp>
      <tp>
        <v>100.747</v>
        <stp/>
        <stp>##V3_BDPV12</stp>
        <stp>FR0010955559 @CBKG Corp</stp>
        <stp>bid</stp>
        <stp>[AutoPrice 28.xlsm]front!R1041C12</stp>
        <tr r="L1041" s="1"/>
      </tp>
      <tp>
        <v>106.251</v>
        <stp/>
        <stp>##V3_BDPV12</stp>
        <stp>XS1028599287 @CBKG Corp</stp>
        <stp>bid</stp>
        <stp>[AutoPrice 28.xlsm]front!R1251C12</stp>
        <tr r="L1251" s="1"/>
      </tp>
      <tp>
        <v>103.539</v>
        <stp/>
        <stp>##V3_BDPV12</stp>
        <stp>XS0542298012 @CBKG Corp</stp>
        <stp>ask</stp>
        <stp>[AutoPrice 28.xlsm]front!R1252C13</stp>
        <tr r="M1252" s="1"/>
      </tp>
      <tp>
        <v>115.738</v>
        <stp/>
        <stp>##V3_BDPV12</stp>
        <stp>XS0741137029 @CBKG Corp</stp>
        <stp>ask</stp>
        <stp>[AutoPrice 28.xlsm]front!R1160C13</stp>
        <tr r="M1160" s="1"/>
      </tp>
      <tp>
        <v>107.476</v>
        <stp/>
        <stp>##V3_BDPV12</stp>
        <stp>XS0903531795 @CBKG Corp</stp>
        <stp>bid</stp>
        <stp>[AutoPrice 28.xlsm]front!R1248C12</stp>
        <tr r="L1248" s="1"/>
      </tp>
      <tp>
        <v>114.306</v>
        <stp/>
        <stp>##V3_BDPV12</stp>
        <stp>FR0010870949 @CBKG Corp</stp>
        <stp>bid</stp>
        <stp>[AutoPrice 28.xlsm]front!R1049C12</stp>
        <tr r="L1049" s="1"/>
      </tp>
      <tp>
        <v>108.24</v>
        <stp/>
        <stp>##V3_BDPV12</stp>
        <stp>XS0940711947 @CBKG Corp</stp>
        <stp>ask</stp>
        <stp>[AutoPrice 28.xlsm]front!R1196C13</stp>
        <tr r="M1196" s="1"/>
      </tp>
      <tp>
        <v>116.821</v>
        <stp/>
        <stp>##V3_BDPV12</stp>
        <stp>XS0743603358 @CBKG Corp</stp>
        <stp>ask</stp>
        <stp>[AutoPrice 28.xlsm]front!R1094C13</stp>
        <tr r="M1094" s="1"/>
      </tp>
      <tp>
        <v>109.51300000000001</v>
        <stp/>
        <stp>##V3_BDPV12</stp>
        <stp>XS0951565091 @CBKG Corp</stp>
        <stp>bid</stp>
        <stp>[AutoPrice 28.xlsm]front!R1163C12</stp>
        <tr r="L1163" s="1"/>
      </tp>
      <tp>
        <v>111.247</v>
        <stp/>
        <stp>##V3_BDPV12</stp>
        <stp>XS0997941355 @CBKG Corp</stp>
        <stp>bid</stp>
        <stp>[AutoPrice 28.xlsm]front!R1012C12</stp>
        <tr r="L1012" s="1"/>
      </tp>
      <tp t="s">
        <v>#N/A Real Time</v>
        <stp/>
        <stp>##V3_BDPV12</stp>
        <stp>XS0827573766 @CBKG Corp</stp>
        <stp>ask</stp>
        <stp>[AutoPrice 28.xlsm]front!R1166C13</stp>
        <tr r="M1166" s="1"/>
      </tp>
      <tp>
        <v>110.845</v>
        <stp/>
        <stp>##V3_BDPV12</stp>
        <stp>XS0479541699 @CBKG Corp</stp>
        <stp>bid</stp>
        <stp>[AutoPrice 28.xlsm]front!R1173C12</stp>
        <tr r="L1173" s="1"/>
      </tp>
      <tp>
        <v>111.298</v>
        <stp/>
        <stp>##V3_BDPV12</stp>
        <stp>XS0981438582 @CBKG Corp</stp>
        <stp>bid</stp>
        <stp>[AutoPrice 28.xlsm]front!R1179C12</stp>
        <tr r="L1179" s="1"/>
      </tp>
      <tp>
        <v>103.438</v>
        <stp/>
        <stp>##V3_BDPV12</stp>
        <stp>XS0944838241 @CBKG Corp</stp>
        <stp>bid</stp>
        <stp>[AutoPrice 28.xlsm]front!R1111C12</stp>
        <tr r="L1111" s="1"/>
      </tp>
      <tp>
        <v>107.956</v>
        <stp/>
        <stp>##V3_BDPV12</stp>
        <stp>XS0972530561 @CBKG Corp</stp>
        <stp>ask</stp>
        <stp>[AutoPrice 28.xlsm]front!R1051C13</stp>
        <tr r="M1051" s="1"/>
      </tp>
      <tp>
        <v>101.395</v>
        <stp/>
        <stp>##V3_BDPV12</stp>
        <stp>DE000A0TKBM0 @CBKG Corp</stp>
        <stp>ask</stp>
        <stp>[AutoPrice 28.xlsm]front!R929C13</stp>
        <tr r="M929" s="1"/>
      </tp>
      <tp>
        <v>107.566</v>
        <stp/>
        <stp>##V3_BDPV12</stp>
        <stp>DE000A1MLXN3 @CBKG Corp</stp>
        <stp>bid</stp>
        <stp>[AutoPrice 28.xlsm]front!R790C12</stp>
        <tr r="L790" s="1"/>
      </tp>
      <tp>
        <v>101.79600000000001</v>
        <stp/>
        <stp>##V3_BDPV12</stp>
        <stp>DE000A1R1BC6 @CBKG Corp</stp>
        <stp>ask</stp>
        <stp>[AutoPrice 28.xlsm]front!R473C13</stp>
        <tr r="M473" s="1"/>
      </tp>
      <tp>
        <v>102.798</v>
        <stp/>
        <stp>##V3_BDPV12</stp>
        <stp>DE000A1R0XG3 @CBKG Corp</stp>
        <stp>bid</stp>
        <stp>[AutoPrice 28.xlsm]front!R935C12</stp>
        <tr r="L935" s="1"/>
      </tp>
    </main>
    <main first="connect.rtdsub">
      <tp t="s">
        <v>15985373=EXT</v>
        <stp/>
        <stp>DDS_BONDS|15985373=EXT</stp>
        <stp>3</stp>
        <stp>RMDS</stp>
        <stp/>
        <stp/>
        <tr r="AI1217" s="1"/>
      </tp>
    </main>
    <main first="bloomberg.rtd">
      <tp t="s">
        <v>FIXED</v>
        <stp/>
        <stp>##V3_BDPV12</stp>
        <stp>DE000A1RE1W1 Corp</stp>
        <stp>cpn typ</stp>
        <stp>[AutoPrice 28.xlsm]front!R474C5</stp>
        <tr r="E474" s="1"/>
      </tp>
    </main>
    <main first="connect.rtdsub">
      <tp t="s">
        <v>15985371=EXT</v>
        <stp/>
        <stp>DDS_BONDS|15985371=EXT</stp>
        <stp>3</stp>
        <stp>RMDS</stp>
        <stp/>
        <stp/>
        <tr r="AI1211" s="1"/>
      </tp>
      <tp t="s">
        <v>12792891=EXT</v>
        <stp/>
        <stp>DDS_BONDS|12792891=EXT</stp>
        <stp>3</stp>
        <stp>RMDS</stp>
        <stp/>
        <stp/>
        <tr r="AI1208" s="1"/>
      </tp>
      <tp t="s">
        <v>13696681=EXT</v>
        <stp/>
        <stp>DDS_BONDS|13696681=EXT</stp>
        <stp>3</stp>
        <stp>RMDS</stp>
        <stp/>
        <stp/>
        <tr r="AI815" s="1"/>
      </tp>
      <tp t="s">
        <v>10761599=EXT</v>
        <stp/>
        <stp>DDS_BONDS|10761599=EXT</stp>
        <stp>3</stp>
        <stp>RMDS</stp>
        <stp/>
        <stp/>
        <tr r="AI1029" s="1"/>
      </tp>
    </main>
    <main first="connect.rtdsub">
      <tp t="s">
        <v>19983676=EXT</v>
        <stp/>
        <stp>DDS_BONDS|19983676=EXT</stp>
        <stp>3</stp>
        <stp>RMDS</stp>
        <stp/>
        <stp/>
        <tr r="AI485" s="1"/>
      </tp>
      <tp t="s">
        <v>14860168=EXT</v>
        <stp/>
        <stp>DDS_BONDS|14860168=EXT</stp>
        <stp>3</stp>
        <stp>RMDS</stp>
        <stp/>
        <stp/>
        <tr r="AI492" s="1"/>
      </tp>
      <tp t="s">
        <v>14674289=EXT</v>
        <stp/>
        <stp>DDS_BONDS|14674289=EXT</stp>
        <stp>3</stp>
        <stp>RMDS</stp>
        <stp/>
        <stp/>
        <tr r="AI95" s="1"/>
      </tp>
      <tp t="s">
        <v>15682884=EXT</v>
        <stp/>
        <stp>DDS_BONDS|15682884=EXT</stp>
        <stp>3</stp>
        <stp>RMDS</stp>
        <stp/>
        <stp/>
        <tr r="AI695" s="1"/>
      </tp>
      <tp t="s">
        <v>10757194=EXT</v>
        <stp/>
        <stp>DDS_BONDS|10757194=EXT</stp>
        <stp>3</stp>
        <stp>RMDS</stp>
        <stp/>
        <stp/>
        <tr r="AI843" s="1"/>
      </tp>
      <tp t="s">
        <v>11875066=EXT</v>
        <stp/>
        <stp>DDS_BONDS|11875066=EXT</stp>
        <stp>3</stp>
        <stp>RMDS</stp>
        <stp/>
        <stp/>
        <tr r="AI833" s="1"/>
      </tp>
      <tp t="s">
        <v>13692089=EXT</v>
        <stp/>
        <stp>DDS_BONDS|13692089=EXT</stp>
        <stp>3</stp>
        <stp>RMDS</stp>
        <stp/>
        <stp/>
        <tr r="AI888" s="1"/>
      </tp>
      <tp t="s">
        <v>16651185=EXT</v>
        <stp/>
        <stp>DDS_BONDS|16651185=EXT</stp>
        <stp>3</stp>
        <stp>RMDS</stp>
        <stp/>
        <stp/>
        <tr r="AI107" s="1"/>
      </tp>
      <tp t="s">
        <v>13781798=EXT</v>
        <stp/>
        <stp>DDS_BONDS|13781798=EXT</stp>
        <stp>3</stp>
        <stp>RMDS</stp>
        <stp/>
        <stp/>
        <tr r="AI958" s="1"/>
      </tp>
      <tp t="s">
        <v>13631683=EXT</v>
        <stp/>
        <stp>DDS_BONDS|13631683=EXT</stp>
        <stp>3</stp>
        <stp>RMDS</stp>
        <stp/>
        <stp/>
        <tr r="AI202" s="1"/>
      </tp>
      <tp t="s">
        <v>14860166=EXT</v>
        <stp/>
        <stp>DDS_BONDS|14860166=EXT</stp>
        <stp>3</stp>
        <stp>RMDS</stp>
        <stp/>
        <stp/>
        <tr r="AI495" s="1"/>
      </tp>
      <tp t="s">
        <v>13724092=EXT</v>
        <stp/>
        <stp>DDS_BONDS|13724092=EXT</stp>
        <stp>3</stp>
        <stp>RMDS</stp>
        <stp/>
        <stp/>
        <tr r="AI144" s="1"/>
      </tp>
      <tp t="s">
        <v>18614581=EXT</v>
        <stp/>
        <stp>DDS_BONDS|18614581=EXT</stp>
        <stp>3</stp>
        <stp>RMDS</stp>
        <stp/>
        <stp/>
        <tr r="AI874" s="1"/>
      </tp>
      <tp t="s">
        <v>14749994=EXT</v>
        <stp/>
        <stp>DDS_BONDS|14749994=EXT</stp>
        <stp>3</stp>
        <stp>RMDS</stp>
        <stp/>
        <stp/>
        <tr r="AI764" s="1"/>
      </tp>
      <tp t="s">
        <v>13778197=EXT</v>
        <stp/>
        <stp>DDS_BONDS|13778197=EXT</stp>
        <stp>3</stp>
        <stp>RMDS</stp>
        <stp/>
        <stp/>
        <tr r="AI1194" s="1"/>
      </tp>
      <tp t="s">
        <v>12774690=EXT</v>
        <stp/>
        <stp>DDS_BONDS|12774690=EXT</stp>
        <stp>3</stp>
        <stp>RMDS</stp>
        <stp/>
        <stp/>
        <tr r="AI247" s="1"/>
      </tp>
    </main>
    <main first="connect.rtdsub">
      <tp t="s">
        <v>17950070=EXT</v>
        <stp/>
        <stp>DDS_BONDS|17950070=EXT</stp>
        <stp>3</stp>
        <stp>RMDS</stp>
        <stp/>
        <stp/>
        <tr r="AI520" s="1"/>
      </tp>
      <tp t="s">
        <v>17926177=EXT</v>
        <stp/>
        <stp>DDS_BONDS|17926177=EXT</stp>
        <stp>3</stp>
        <stp>RMDS</stp>
        <stp/>
        <stp/>
        <tr r="AI702" s="1"/>
      </tp>
      <tp t="s">
        <v>15862362=EXT</v>
        <stp/>
        <stp>DDS_BONDS|15862362=EXT</stp>
        <stp>3</stp>
        <stp>RMDS</stp>
        <stp/>
        <stp/>
        <tr r="AI542" s="1"/>
      </tp>
      <tp t="s">
        <v>15872863=EXT</v>
        <stp/>
        <stp>DDS_BONDS|15872863=EXT</stp>
        <stp>3</stp>
        <stp>RMDS</stp>
        <stp/>
        <stp/>
        <tr r="AI616" s="1"/>
      </tp>
      <tp t="s">
        <v>11817565=EXT</v>
        <stp/>
        <stp>DDS_BONDS|11817565=EXT</stp>
        <stp>3</stp>
        <stp>RMDS</stp>
        <stp/>
        <stp/>
        <tr r="AI850" s="1"/>
      </tp>
      <tp t="s">
        <v>16655081=EXT</v>
        <stp/>
        <stp>DDS_BONDS|16655081=EXT</stp>
        <stp>3</stp>
        <stp>RMDS</stp>
        <stp/>
        <stp/>
        <tr r="AI1082" s="1"/>
      </tp>
    </main>
    <main first="bloomberg.rtd">
      <tp>
        <v>77.485561862668959</v>
        <stp/>
        <stp>##V3_BDPV12</stp>
        <stp>XS0203712939 @bgn  Corp</stp>
        <stp>asset_swap_spd_mid</stp>
        <stp>[AutoPrice 28.xlsm]front!R1226C40</stp>
        <tr r="AN1226" s="1"/>
      </tp>
      <tp>
        <v>48.693050344005655</v>
        <stp/>
        <stp>##V3_BDPV12</stp>
        <stp>XS0843300947 @bgn  Corp</stp>
        <stp>asset_swap_spd_mid</stp>
        <stp>[AutoPrice 28.xlsm]front!R1172C40</stp>
        <tr r="AN1172" s="1"/>
      </tp>
      <tp>
        <v>107.93101073007806</v>
        <stp/>
        <stp>##V3_BDPV12</stp>
        <stp>XS0259604329 @bgn  Corp</stp>
        <stp>asset_swap_spd_mid</stp>
        <stp>[AutoPrice 28.xlsm]front!R1247C40</stp>
        <tr r="AN1247" s="1"/>
      </tp>
      <tp>
        <v>4.9313516591276141</v>
        <stp/>
        <stp>##V3_BDPV12</stp>
        <stp>XS0787510618 @bgn  Corp</stp>
        <stp>risk_mid</stp>
        <stp>[AutoPrice 28.xlsm]front!R555C36</stp>
        <tr r="AJ555" s="1"/>
      </tp>
      <tp>
        <v>3.156809255354176</v>
        <stp/>
        <stp>##V3_BDPV12</stp>
        <stp>XS0306772939 @bgn  Corp</stp>
        <stp>risk_mid</stp>
        <stp>[AutoPrice 28.xlsm]front!R604C36</stp>
        <tr r="AJ604" s="1"/>
      </tp>
      <tp>
        <v>7.0461008862324093</v>
        <stp/>
        <stp>##V3_BDPV12</stp>
        <stp>FR0011344076 @bgn  Corp</stp>
        <stp>risk_mid</stp>
        <stp>[AutoPrice 28.xlsm]front!R923C36</stp>
        <tr r="AJ923" s="1"/>
      </tp>
      <tp>
        <v>53.10082252168089</v>
        <stp/>
        <stp>##V3_BDPV12</stp>
        <stp>XS0362224841 @bgn  Corp</stp>
        <stp>asset_swap_spd_mid</stp>
        <stp>[AutoPrice 28.xlsm]front!R1193C40</stp>
        <tr r="AN1193" s="1"/>
      </tp>
      <tp>
        <v>6.1806488734688969</v>
        <stp/>
        <stp>##V3_BDPV12</stp>
        <stp>BE6258027729 @bgn  Corp</stp>
        <stp>risk_mid</stp>
        <stp>[AutoPrice 28.xlsm]front!R376C36</stp>
        <tr r="AJ376" s="1"/>
      </tp>
      <tp>
        <v>5.0051737138190333</v>
        <stp/>
        <stp>##V3_BDPV12</stp>
        <stp>XS0686703736 @bgn  Corp</stp>
        <stp>risk_mid</stp>
        <stp>[AutoPrice 28.xlsm]front!R969C36</stp>
        <tr r="AJ969" s="1"/>
      </tp>
      <tp>
        <v>8.4246897738644577</v>
        <stp/>
        <stp>##V3_BDPV12</stp>
        <stp>XS0170732738 @bgn  Corp</stp>
        <stp>risk_mid</stp>
        <stp>[AutoPrice 28.xlsm]front!R320C36</stp>
        <tr r="AJ320" s="1"/>
      </tp>
      <tp>
        <v>5.4468281896902226</v>
        <stp/>
        <stp>##V3_BDPV12</stp>
        <stp>XS0442190855 @bgn  Corp</stp>
        <stp>risk_mid</stp>
        <stp>[AutoPrice 28.xlsm]front!R152C36</stp>
        <tr r="AJ152" s="1"/>
      </tp>
      <tp>
        <v>10.392172767802776</v>
        <stp/>
        <stp>##V3_BDPV12</stp>
        <stp>XS0418669429 @bgn  Corp</stp>
        <stp>risk_mid</stp>
        <stp>[AutoPrice 28.xlsm]front!R350C36</stp>
        <tr r="AJ350" s="1"/>
      </tp>
      <tp>
        <v>5.3848787000866594</v>
        <stp/>
        <stp>##V3_BDPV12</stp>
        <stp>XS0858089740 @bgn  Corp</stp>
        <stp>risk_mid</stp>
        <stp>[AutoPrice 28.xlsm]front!R878C36</stp>
        <tr r="AJ878" s="1"/>
      </tp>
      <tp>
        <v>7.0044100158177969</v>
        <stp/>
        <stp>##V3_BDPV12</stp>
        <stp>XS0794224369 @bgn  Corp</stp>
        <stp>risk_mid</stp>
        <stp>[AutoPrice 28.xlsm]front!R466C36</stp>
        <tr r="AJ466" s="1"/>
      </tp>
      <tp>
        <v>1.8354677633979577</v>
        <stp/>
        <stp>##V3_BDPV12</stp>
        <stp>XS0413494500 @bgn  Corp</stp>
        <stp>risk_mid</stp>
        <stp>[AutoPrice 28.xlsm]front!R502C36</stp>
        <tr r="AJ502" s="1"/>
      </tp>
      <tp>
        <v>4.4955006267308306</v>
        <stp/>
        <stp>##V3_BDPV12</stp>
        <stp>XS0697395472 @bgn  Corp</stp>
        <stp>risk_mid</stp>
        <stp>[AutoPrice 28.xlsm]front!R587C36</stp>
        <tr r="AJ587" s="1"/>
      </tp>
      <tp>
        <v>1.9204387282151458</v>
        <stp/>
        <stp>##V3_BDPV12</stp>
        <stp>XS0857214968 @bgn  Corp</stp>
        <stp>risk_mid</stp>
        <stp>[AutoPrice 28.xlsm]front!R955C36</stp>
        <tr r="AJ955" s="1"/>
      </tp>
      <tp>
        <v>5.6430186499646595</v>
        <stp/>
        <stp>##V3_BDPV12</stp>
        <stp>BE0002189554 @bgn  Corp</stp>
        <stp>risk_mid</stp>
        <stp>[AutoPrice 28.xlsm]front!R475C36</stp>
        <tr r="AJ475" s="1"/>
      </tp>
      <tp>
        <v>3.1562720663579569</v>
        <stp/>
        <stp>##V3_BDPV12</stp>
        <stp>XS0307005545 @bgn  Corp</stp>
        <stp>risk_mid</stp>
        <stp>[AutoPrice 28.xlsm]front!R983C36</stp>
        <tr r="AJ983" s="1"/>
      </tp>
      <tp>
        <v>5.751426810723359</v>
        <stp/>
        <stp>##V3_BDPV12</stp>
        <stp>XS0925668625 @bgn  Corp</stp>
        <stp>risk_mid</stp>
        <stp>[AutoPrice 28.xlsm]front!R538C36</stp>
        <tr r="AJ538" s="1"/>
      </tp>
      <tp>
        <v>5.938333785027794</v>
        <stp/>
        <stp>##V3_BDPV12</stp>
        <stp>XS0992638220 @bgn  Corp</stp>
        <stp>risk_mid</stp>
        <stp>[AutoPrice 28.xlsm]front!R588C36</stp>
        <tr r="AJ588" s="1"/>
      </tp>
      <tp>
        <v>1.6647588334592456</v>
        <stp/>
        <stp>##V3_BDPV12</stp>
        <stp>XS0583059448 @bgn  Corp</stp>
        <stp>risk_mid</stp>
        <stp>[AutoPrice 28.xlsm]front!R704C36</stp>
        <tr r="AJ704" s="1"/>
      </tp>
      <tp>
        <v>8.4030638040374583</v>
        <stp/>
        <stp>##V3_BDPV12</stp>
        <stp>XS0802738434 @bgn  Corp</stp>
        <stp>risk_mid</stp>
        <stp>[AutoPrice 28.xlsm]front!R142C36</stp>
        <tr r="AJ142" s="1"/>
      </tp>
      <tp>
        <v>3.0689556317923916</v>
        <stp/>
        <stp>##V3_BDPV12</stp>
        <stp>XS0484213268 @bgn  Corp</stp>
        <stp>risk_mid</stp>
        <stp>[AutoPrice 28.xlsm]front!R340C36</stp>
        <tr r="AJ340" s="1"/>
      </tp>
      <tp>
        <v>4.4326666390219316</v>
        <stp/>
        <stp>##V3_BDPV12</stp>
        <stp>XS1041793123 @bgn  Corp</stp>
        <stp>risk_mid</stp>
        <stp>[AutoPrice 28.xlsm]front!R498C36</stp>
        <tr r="AJ498" s="1"/>
      </tp>
      <tp>
        <v>8.6738095799667292</v>
        <stp/>
        <stp>##V3_BDPV12</stp>
        <stp>FR0011585215 @bgn  Corp</stp>
        <stp>risk_mid</stp>
        <stp>[AutoPrice 28.xlsm]front!R328C36</stp>
        <tr r="AJ328" s="1"/>
      </tp>
      <tp>
        <v>71.002605846136035</v>
        <stp/>
        <stp>##V3_BDPV12</stp>
        <stp>IT0004869985 @bgn  Corp</stp>
        <stp>asset_swap_spd_mid</stp>
        <stp>[AutoPrice 28.xlsm]front!R1056C40</stp>
        <tr r="AN1056" s="1"/>
      </tp>
      <tp>
        <v>63.077912502995943</v>
        <stp/>
        <stp>##V3_BDPV12</stp>
        <stp>XS0942094805 @bgn  Corp</stp>
        <stp>asset_swap_spd_mid</stp>
        <stp>[AutoPrice 28.xlsm]front!R1009C40</stp>
        <tr r="AN1009" s="1"/>
      </tp>
      <tp>
        <v>64.524320262089134</v>
        <stp/>
        <stp>##V3_BDPV12</stp>
        <stp>XS0933604943 @bgn  Corp</stp>
        <stp>asset_swap_spd_mid</stp>
        <stp>[AutoPrice 28.xlsm]front!R1209C40</stp>
        <tr r="AN1209" s="1"/>
      </tp>
      <tp>
        <v>0.87419307662841561</v>
        <stp/>
        <stp>##V3_BDPV12</stp>
        <stp>XS0358158052 @bgn  Corp</stp>
        <stp>risk_mid</stp>
        <stp>[AutoPrice 28.xlsm]front!R906C36</stp>
        <tr r="AJ906" s="1"/>
      </tp>
      <tp>
        <v>5.7083515384874772</v>
        <stp/>
        <stp>##V3_BDPV12</stp>
        <stp>XS0158739739 @bgn  Corp</stp>
        <stp>risk_mid</stp>
        <stp>[AutoPrice 28.xlsm]front!R617C36</stp>
        <tr r="AJ617" s="1"/>
      </tp>
      <tp>
        <v>101.21</v>
        <stp/>
        <stp>##V3_BDPV12</stp>
        <stp>DE000A0DLWN6 @bgn Corp</stp>
        <stp>LAST_PRICE</stp>
        <stp>[AutoPrice 28.xlsm]front!R583C16</stp>
        <tr r="P583" s="1"/>
      </tp>
      <tp>
        <v>10.247248973776379</v>
        <stp/>
        <stp>##V3_BDPV12</stp>
        <stp>XS0993148856 @bgn  Corp</stp>
        <stp>risk_mid</stp>
        <stp>[AutoPrice 28.xlsm]front!R682C36</stp>
        <tr r="AJ682" s="1"/>
      </tp>
      <tp>
        <v>66.986553715737514</v>
        <stp/>
        <stp>##V3_BDPV12</stp>
        <stp>XS0463509959 @bgn  Corp</stp>
        <stp>asset_swap_spd_mid</stp>
        <stp>[AutoPrice 28.xlsm]front!R1138C40</stp>
        <tr r="AN1138" s="1"/>
      </tp>
      <tp>
        <v>12.616270757084891</v>
        <stp/>
        <stp>##V3_BDPV12</stp>
        <stp>FR0010014845 @bgn  Corp</stp>
        <stp>risk_mid</stp>
        <stp>[AutoPrice 28.xlsm]front!R840C36</stp>
        <tr r="AJ840" s="1"/>
      </tp>
      <tp>
        <v>290.07513859911217</v>
        <stp/>
        <stp>##V3_BDPV12</stp>
        <stp>XS1028599287 @bgn  Corp</stp>
        <stp>asset_swap_spd_mid</stp>
        <stp>[AutoPrice 28.xlsm]front!R1251C40</stp>
        <tr r="AN1251" s="1"/>
      </tp>
      <tp>
        <v>1.378965626211226</v>
        <stp/>
        <stp>##V3_BDPV12</stp>
        <stp>XS0234284668 @bgn  Corp</stp>
        <stp>risk_mid</stp>
        <stp>[AutoPrice 28.xlsm]front!R134C36</stp>
        <tr r="AJ134" s="1"/>
      </tp>
      <tp>
        <v>12.820182312307793</v>
        <stp/>
        <stp>##V3_BDPV12</stp>
        <stp>XS0300113254 @bgn  Corp</stp>
        <stp>risk_mid</stp>
        <stp>[AutoPrice 28.xlsm]front!R550C36</stp>
        <tr r="AJ550" s="1"/>
      </tp>
      <tp>
        <v>4.796408649339412</v>
        <stp/>
        <stp>##V3_BDPV12</stp>
        <stp>XS0747744232 @bgn  Corp</stp>
        <stp>risk_mid</stp>
        <stp>[AutoPrice 28.xlsm]front!R223C36</stp>
        <tr r="AJ223" s="1"/>
      </tp>
      <tp>
        <v>4.9552834900893572</v>
        <stp/>
        <stp>##V3_BDPV12</stp>
        <stp>XS0934042549 @bgn  Corp</stp>
        <stp>risk_mid</stp>
        <stp>[AutoPrice 28.xlsm]front!R693C36</stp>
        <tr r="AJ693" s="1"/>
      </tp>
      <tp>
        <v>7.3772733634001497</v>
        <stp/>
        <stp>##V3_BDPV12</stp>
        <stp>XS0704178556 @bgn  Corp</stp>
        <stp>risk_mid</stp>
        <stp>[AutoPrice 28.xlsm]front!R408C36</stp>
        <tr r="AJ408" s="1"/>
      </tp>
      <tp>
        <v>6.4549505681661401</v>
        <stp/>
        <stp>##V3_BDPV12</stp>
        <stp>XS0883560715 @bgn  Corp</stp>
        <stp>risk_mid</stp>
        <stp>[AutoPrice 28.xlsm]front!R934C36</stp>
        <tr r="AJ934" s="1"/>
      </tp>
      <tp>
        <v>6.4396794161162063</v>
        <stp/>
        <stp>##V3_BDPV12</stp>
        <stp>XS0361244667 @bgn  Corp</stp>
        <stp>risk_mid</stp>
        <stp>[AutoPrice 28.xlsm]front!R271C36</stp>
        <tr r="AJ271" s="1"/>
      </tp>
      <tp>
        <v>16.762918663486914</v>
        <stp/>
        <stp>##V3_BDPV12</stp>
        <stp>XS0162513211 @bgn  Corp</stp>
        <stp>risk_mid</stp>
        <stp>[AutoPrice 28.xlsm]front!R322C36</stp>
        <tr r="AJ322" s="1"/>
      </tp>
      <tp>
        <v>1.7157103635554449</v>
        <stp/>
        <stp>##V3_BDPV12</stp>
        <stp>XS0594299066 @bgn  Corp</stp>
        <stp>risk_mid</stp>
        <stp>[AutoPrice 28.xlsm]front!R832C36</stp>
        <tr r="AJ832" s="1"/>
      </tp>
      <tp>
        <v>0.2193521209328253</v>
        <stp/>
        <stp>##V3_BDPV12</stp>
        <stp>XS0430779537 @bgn  Corp</stp>
        <stp>risk_mid</stp>
        <stp>[AutoPrice 28.xlsm]front!R685C36</stp>
        <tr r="AJ685" s="1"/>
      </tp>
      <tp>
        <v>11.761214159212585</v>
        <stp/>
        <stp>##V3_BDPV12</stp>
        <stp>FR0011224963 @bgn  Corp</stp>
        <stp>risk_mid</stp>
        <stp>[AutoPrice 28.xlsm]front!R369C36</stp>
        <tr r="AJ369" s="1"/>
      </tp>
      <tp>
        <v>0.72221080783521074</v>
        <stp/>
        <stp>##V3_BDPV12</stp>
        <stp>XS0414340074 @bgn  Corp</stp>
        <stp>risk_mid</stp>
        <stp>[AutoPrice 28.xlsm]front!R584C36</stp>
        <tr r="AJ584" s="1"/>
      </tp>
      <tp>
        <v>1.4564018786039412</v>
        <stp/>
        <stp>##V3_BDPV12</stp>
        <stp>XS0559319172 @bgn  Corp</stp>
        <stp>risk_mid</stp>
        <stp>[AutoPrice 28.xlsm]front!R799C36</stp>
        <tr r="AJ799" s="1"/>
      </tp>
      <tp>
        <v>186.98751160169209</v>
        <stp/>
        <stp>##V3_BDPV12</stp>
        <stp>XS0968913268 @bgn  Corp</stp>
        <stp>asset_swap_spd_mid</stp>
        <stp>[AutoPrice 28.xlsm]front!R1267C40</stp>
        <tr r="AN1267" s="1"/>
      </tp>
      <tp>
        <v>4.6084255073793656</v>
        <stp/>
        <stp>##V3_BDPV12</stp>
        <stp>XS0562783034 @bgn  Corp</stp>
        <stp>risk_mid</stp>
        <stp>[AutoPrice 28.xlsm]front!R985C36</stp>
        <tr r="AJ985" s="1"/>
      </tp>
      <tp>
        <v>5.2129908701665784</v>
        <stp/>
        <stp>##V3_BDPV12</stp>
        <stp>XS0418729934 @bgn  Corp</stp>
        <stp>risk_mid</stp>
        <stp>[AutoPrice 28.xlsm]front!R277C36</stp>
        <tr r="AJ277" s="1"/>
      </tp>
      <tp>
        <v>4.5840499891937725</v>
        <stp/>
        <stp>##V3_BDPV12</stp>
        <stp>FR0011536614 @bgn  Corp</stp>
        <stp>risk_mid</stp>
        <stp>[AutoPrice 28.xlsm]front!R739C36</stp>
        <tr r="AJ739" s="1"/>
      </tp>
      <tp>
        <v>4.7882720977639792</v>
        <stp/>
        <stp>##V3_BDPV12</stp>
        <stp>FR0011242460 @bgn  Corp</stp>
        <stp>risk_mid</stp>
        <stp>[AutoPrice 28.xlsm]front!R487C36</stp>
        <tr r="AJ487" s="1"/>
      </tp>
      <tp>
        <v>8.8210598992695566</v>
        <stp/>
        <stp>##V3_BDPV12</stp>
        <stp>XS1057783174 @cbbt  Corp</stp>
        <stp>risk_mid</stp>
        <stp>[AutoPrice 28.xlsm]front!R581C36</stp>
        <tr r="AJ581" s="1"/>
      </tp>
      <tp>
        <v>1.8923599953126313</v>
        <stp/>
        <stp>##V3_BDPV12</stp>
        <stp>XS0419264063 @bgn  Corp</stp>
        <stp>risk_mid</stp>
        <stp>[AutoPrice 28.xlsm]front!R688C36</stp>
        <tr r="AJ688" s="1"/>
      </tp>
      <tp>
        <v>8.7956908610323126</v>
        <stp/>
        <stp>##V3_BDPV12</stp>
        <stp>XS0593606121 @bgn  Corp</stp>
        <stp>risk_mid</stp>
        <stp>[AutoPrice 28.xlsm]front!R339C36</stp>
        <tr r="AJ339" s="1"/>
      </tp>
      <tp>
        <v>1.2927630191057915</v>
        <stp/>
        <stp>##V3_BDPV12</stp>
        <stp>XS0385754733 @bgn  Corp</stp>
        <stp>risk_mid</stp>
        <stp>[AutoPrice 28.xlsm]front!R267C36</stp>
        <tr r="AJ267" s="1"/>
      </tp>
      <tp>
        <v>4.9672026785415824</v>
        <stp/>
        <stp>##V3_BDPV12</stp>
        <stp>XS0790015548 @bgn  Corp</stp>
        <stp>risk_mid</stp>
        <stp>[AutoPrice 28.xlsm]front!R993C36</stp>
        <tr r="AJ993" s="1"/>
      </tp>
      <tp>
        <v>2.4614260264534948</v>
        <stp/>
        <stp>##V3_BDPV12</stp>
        <stp>XS0271757832 @bgn  Corp</stp>
        <stp>risk_mid</stp>
        <stp>[AutoPrice 28.xlsm]front!R262C36</stp>
        <tr r="AJ262" s="1"/>
      </tp>
      <tp>
        <v>7.2015198144484316</v>
        <stp/>
        <stp>##V3_BDPV12</stp>
        <stp>FR0011075043 @bgn  Corp</stp>
        <stp>risk_mid</stp>
        <stp>[AutoPrice 28.xlsm]front!R346C36</stp>
        <tr r="AJ346" s="1"/>
      </tp>
      <tp>
        <v>6.9163440857309411</v>
        <stp/>
        <stp>##V3_BDPV12</stp>
        <stp>XS0592505316 @bgn  Corp</stp>
        <stp>risk_mid</stp>
        <stp>[AutoPrice 28.xlsm]front!R519C36</stp>
        <tr r="AJ519" s="1"/>
      </tp>
      <tp>
        <v>1.8551409532392427</v>
        <stp/>
        <stp>##V3_BDPV12</stp>
        <stp>XS0417208161 @bgn  Corp</stp>
        <stp>risk_mid</stp>
        <stp>[AutoPrice 28.xlsm]front!R354C36</stp>
        <tr r="AJ354" s="1"/>
      </tp>
      <tp>
        <v>3.0901146907787336</v>
        <stp/>
        <stp>##V3_BDPV12</stp>
        <stp>XS0301010145 @bgn  Corp</stp>
        <stp>risk_mid</stp>
        <stp>[AutoPrice 28.xlsm]front!R197C36</stp>
        <tr r="AJ197" s="1"/>
      </tp>
      <tp>
        <v>1.6981571318396504</v>
        <stp/>
        <stp>##V3_BDPV12</stp>
        <stp>XS0747743937 @bgn  Corp</stp>
        <stp>risk_mid</stp>
        <stp>[AutoPrice 28.xlsm]front!R220C36</stp>
        <tr r="AJ220" s="1"/>
      </tp>
      <tp>
        <v>1.7299791367975104E-2</v>
        <stp/>
        <stp>##V3_BDPV12</stp>
        <stp>XS0306773234 @bgn  Corp</stp>
        <stp>risk_mid</stp>
        <stp>[AutoPrice 28.xlsm]front!R600C36</stp>
        <tr r="AJ600" s="1"/>
      </tp>
      <tp>
        <v>3.2528032648620808</v>
        <stp/>
        <stp>##V3_BDPV12</stp>
        <stp>FR0011182559 @bgn  Corp</stp>
        <stp>risk_mid</stp>
        <stp>[AutoPrice 28.xlsm]front!R737C36</stp>
        <tr r="AJ737" s="1"/>
      </tp>
      <tp>
        <v>8.5421313480424033</v>
        <stp/>
        <stp>##V3_BDPV12</stp>
        <stp>XS0903136736 @cbbt  Corp</stp>
        <stp>risk_mid</stp>
        <stp>[AutoPrice 28.xlsm]front!R726C36</stp>
        <tr r="AJ726" s="1"/>
      </tp>
      <tp>
        <v>2.7523206725994953</v>
        <stp/>
        <stp>##V3_BDPV12</stp>
        <stp>XS0210629522 @bgn  Corp</stp>
        <stp>risk_mid</stp>
        <stp>[AutoPrice 28.xlsm]front!R719C36</stp>
        <tr r="AJ719" s="1"/>
      </tp>
      <tp>
        <v>6.4932641382895895</v>
        <stp/>
        <stp>##V3_BDPV12</stp>
        <stp>XS0576395478 @bgn  Corp</stp>
        <stp>risk_mid</stp>
        <stp>[AutoPrice 28.xlsm]front!R176C36</stp>
        <tr r="AJ176" s="1"/>
      </tp>
      <tp>
        <v>2.0192276822932342</v>
        <stp/>
        <stp>##V3_BDPV12</stp>
        <stp>XS0428037740 @bgn  Corp</stp>
        <stp>risk_mid</stp>
        <stp>[AutoPrice 28.xlsm]front!R206C36</stp>
        <tr r="AJ206" s="1"/>
      </tp>
      <tp>
        <v>6.121190838813817</v>
        <stp/>
        <stp>##V3_BDPV12</stp>
        <stp>XS0497186758 @bgn  Corp</stp>
        <stp>risk_mid</stp>
        <stp>[AutoPrice 28.xlsm]front!R193C36</stp>
        <tr r="AJ193" s="1"/>
      </tp>
      <tp>
        <v>1.0304862800872172</v>
        <stp/>
        <stp>##V3_BDPV12</stp>
        <stp>XS0640796032 @bgn  Corp</stp>
        <stp>risk_mid</stp>
        <stp>[AutoPrice 28.xlsm]front!R829C36</stp>
        <tr r="AJ829" s="1"/>
      </tp>
      <tp>
        <v>2.5061046888353644</v>
        <stp/>
        <stp>##V3_BDPV12</stp>
        <stp>FR0010394478 @bgn  Corp</stp>
        <stp>risk_mid</stp>
        <stp>[AutoPrice 28.xlsm]front!R424C36</stp>
        <tr r="AJ424" s="1"/>
      </tp>
      <tp>
        <v>36.822459104145729</v>
        <stp/>
        <stp>##V3_BDPV12</stp>
        <stp>XS0548801207 @bgn  Corp</stp>
        <stp>asset_swap_spd_mid</stp>
        <stp>[AutoPrice 28.xlsm]front!R1190C40</stp>
        <tr r="AN1190" s="1"/>
      </tp>
      <tp>
        <v>6.1443378433153839</v>
        <stp/>
        <stp>##V3_BDPV12</stp>
        <stp>XS1023268573 @bgn  Corp</stp>
        <stp>risk_mid</stp>
        <stp>[AutoPrice 28.xlsm]front!R164C36</stp>
        <tr r="AJ164" s="1"/>
      </tp>
      <tp>
        <v>0.76557647829034181</v>
        <stp/>
        <stp>##V3_BDPV12</stp>
        <stp>XS0495756537 @bgn  Corp</stp>
        <stp>risk_mid</stp>
        <stp>[AutoPrice 28.xlsm]front!R257C36</stp>
        <tr r="AJ257" s="1"/>
      </tp>
      <tp>
        <v>1.8309800695831768</v>
        <stp/>
        <stp>##V3_BDPV12</stp>
        <stp>XS0415624120 @bgn  Corp</stp>
        <stp>risk_mid</stp>
        <stp>[AutoPrice 28.xlsm]front!R201C36</stp>
        <tr r="AJ201" s="1"/>
      </tp>
      <tp>
        <v>4.8243582080374381</v>
        <stp/>
        <stp>##V3_BDPV12</stp>
        <stp>XS0616431507 @bgn  Corp</stp>
        <stp>risk_mid</stp>
        <stp>[AutoPrice 28.xlsm]front!R650C36</stp>
        <tr r="AJ650" s="1"/>
      </tp>
      <tp>
        <v>7.0145966614369115</v>
        <stp/>
        <stp>##V3_BDPV12</stp>
        <stp>XS0600056641 @bgn  Corp</stp>
        <stp>risk_mid</stp>
        <stp>[AutoPrice 28.xlsm]front!R670C36</stp>
        <tr r="AJ670" s="1"/>
      </tp>
      <tp>
        <v>3.0700798064607682</v>
        <stp/>
        <stp>##V3_BDPV12</stp>
        <stp>ES0224244063 @bgn  Corp</stp>
        <stp>risk_mid</stp>
        <stp>[AutoPrice 28.xlsm]front!R130C36</stp>
        <tr r="AJ130" s="1"/>
      </tp>
      <tp t="s">
        <v>VW</v>
        <stp/>
        <stp>##V3_BDPV12</stp>
        <stp>XS0963566921 Corp</stp>
        <stp>ticker</stp>
        <stp>[AutoPrice 28.xlsm]front!R892C4</stp>
        <tr r="D892" s="1"/>
      </tp>
      <tp>
        <v>100.038</v>
        <stp/>
        <stp>##V3_BDPV12</stp>
        <stp>DE000A1G85A6 @bgn Corp</stp>
        <stp>LAST_PRICE</stp>
        <stp>[AutoPrice 28.xlsm]front!R672C16</stp>
        <tr r="P672" s="1"/>
      </tp>
      <tp t="s">
        <v>SIEGR</v>
        <stp/>
        <stp>##V3_BDPV12</stp>
        <stp>XS0369462022 Corp</stp>
        <stp>ticker</stp>
        <stp>[AutoPrice 28.xlsm]front!R671C4</stp>
        <tr r="D671" s="1"/>
      </tp>
      <tp t="s">
        <v>BHP</v>
        <stp/>
        <stp>##V3_BDPV12</stp>
        <stp>XS0787785715 Corp</stp>
        <stp>ticker</stp>
        <stp>[AutoPrice 28.xlsm]front!R938C4</stp>
        <tr r="D938" s="1"/>
      </tp>
      <tp t="s">
        <v>VW</v>
        <stp/>
        <stp>##V3_BDPV12</stp>
        <stp>XS0731679907 Corp</stp>
        <stp>ticker</stp>
        <stp>[AutoPrice 28.xlsm]front!R880C4</stp>
        <tr r="D880" s="1"/>
      </tp>
      <tp t="s">
        <v>TELEFO</v>
        <stp/>
        <stp>##V3_BDPV12</stp>
        <stp>XS0907289978 Corp</stp>
        <stp>ticker</stp>
        <stp>[AutoPrice 28.xlsm]front!R696C4</stp>
        <tr r="D696" s="1"/>
      </tp>
      <tp t="s">
        <v>MCD</v>
        <stp/>
        <stp>##V3_BDPV12</stp>
        <stp>XS0592505316 Corp</stp>
        <stp>ticker</stp>
        <stp>[AutoPrice 28.xlsm]front!R519C4</stp>
        <tr r="D519" s="1"/>
      </tp>
      <tp t="s">
        <v>HEIGR</v>
        <stp/>
        <stp>##V3_BDPV12</stp>
        <stp>XS0686703736 Corp</stp>
        <stp>ticker</stp>
        <stp>[AutoPrice 28.xlsm]front!R969C4</stp>
        <tr r="D969" s="1"/>
      </tp>
      <tp t="s">
        <v>ZURNVX</v>
        <stp/>
        <stp>##V3_BDPV12</stp>
        <stp>XS0442190855 Corp</stp>
        <stp>ticker</stp>
        <stp>[AutoPrice 28.xlsm]front!R152C4</stp>
        <tr r="D152" s="1"/>
      </tp>
      <tp t="s">
        <v>DT</v>
        <stp/>
        <stp>##V3_BDPV12</stp>
        <stp>XS0158739739 Corp</stp>
        <stp>ticker</stp>
        <stp>[AutoPrice 28.xlsm]front!R617C4</stp>
        <tr r="D617" s="1"/>
      </tp>
      <tp t="s">
        <v>IAPLN</v>
        <stp/>
        <stp>##V3_BDPV12</stp>
        <stp>XS1041793123 Corp</stp>
        <stp>ticker</stp>
        <stp>[AutoPrice 28.xlsm]front!R498C4</stp>
        <tr r="D498" s="1"/>
      </tp>
      <tp t="s">
        <v>TSCOLN</v>
        <stp/>
        <stp>##V3_BDPV12</stp>
        <stp>XS0992638220 Corp</stp>
        <stp>ticker</stp>
        <stp>[AutoPrice 28.xlsm]front!R588C4</stp>
        <tr r="D588" s="1"/>
      </tp>
      <tp t="s">
        <v>MRWLN</v>
        <stp/>
        <stp>##V3_BDPV12</stp>
        <stp>XS0945158821 Corp</stp>
        <stp>ticker</stp>
        <stp>[AutoPrice 28.xlsm]front!R535C4</stp>
        <tr r="D535" s="1"/>
      </tp>
      <tp t="s">
        <v>F</v>
        <stp/>
        <stp>##V3_BDPV12</stp>
        <stp>XS1035001921 Corp</stp>
        <stp>ticker</stp>
        <stp>[AutoPrice 28.xlsm]front!R804C4</stp>
        <tr r="D804" s="1"/>
      </tp>
      <tp t="s">
        <v>AIFP</v>
        <stp/>
        <stp>##V3_BDPV12</stp>
        <stp>FR0010096123 Corp</stp>
        <stp>ticker</stp>
        <stp>[AutoPrice 28.xlsm]front!R918C4</stp>
        <tr r="D918" s="1"/>
      </tp>
      <tp t="s">
        <v>RWE</v>
        <stp/>
        <stp>##V3_BDPV12</stp>
        <stp>XS0878010718 Corp</stp>
        <stp>ticker</stp>
        <stp>[AutoPrice 28.xlsm]front!R317C4</stp>
        <tr r="D317" s="1"/>
      </tp>
      <tp t="s">
        <v>BMW</v>
        <stp/>
        <stp>##V3_BDPV12</stp>
        <stp>XS0729046218 Corp</stp>
        <stp>ticker</stp>
        <stp>[AutoPrice 28.xlsm]front!R773C4</stp>
        <tr r="D773" s="1"/>
      </tp>
      <tp t="s">
        <v>CAFP</v>
        <stp/>
        <stp>##V3_BDPV12</stp>
        <stp>FR0010526848 Corp</stp>
        <stp>ticker</stp>
        <stp>[AutoPrice 28.xlsm]front!R421C4</stp>
        <tr r="D421" s="1"/>
      </tp>
      <tp t="s">
        <v>SLHNVX</v>
        <stp/>
        <stp>##V3_BDPV12</stp>
        <stp>XS0295383524 Corp</stp>
        <stp>ticker</stp>
        <stp>[AutoPrice 28.xlsm]front!R138C4</stp>
        <tr r="D138" s="1"/>
      </tp>
      <tp t="s">
        <v>FRIPRO</v>
        <stp/>
        <stp>##V3_BDPV12</stp>
        <stp>XS0851688860 Corp</stp>
        <stp>ticker</stp>
        <stp>[AutoPrice 28.xlsm]front!R121C4</stp>
        <tr r="D121" s="1"/>
      </tp>
      <tp t="s">
        <v>MANGR</v>
        <stp/>
        <stp>##V3_BDPV12</stp>
        <stp>XS0429612566 Corp</stp>
        <stp>ticker</stp>
        <stp>[AutoPrice 28.xlsm]front!R824C4</stp>
        <tr r="D824" s="1"/>
      </tp>
      <tp t="s">
        <v>VW</v>
        <stp/>
        <stp>##V3_BDPV12</stp>
        <stp>XS0873793375 Corp</stp>
        <stp>ticker</stp>
        <stp>[AutoPrice 28.xlsm]front!R898C4</stp>
        <tr r="D898" s="1"/>
      </tp>
      <tp t="s">
        <v>MMBFP</v>
        <stp/>
        <stp>##V3_BDPV12</stp>
        <stp>FR0010808071 Corp</stp>
        <stp>ticker</stp>
        <stp>[AutoPrice 28.xlsm]front!R639C4</stp>
        <tr r="D639" s="1"/>
      </tp>
      <tp t="s">
        <v>CNH</v>
        <stp/>
        <stp>##V3_BDPV12</stp>
        <stp>XS0604640499 Corp</stp>
        <stp>ticker</stp>
        <stp>[AutoPrice 28.xlsm]front!R778C4</stp>
        <tr r="D778" s="1"/>
      </tp>
      <tp t="s">
        <v>AFFP</v>
        <stp/>
        <stp>##V3_BDPV12</stp>
        <stp>FR0011965177 Corp</stp>
        <stp>ticker</stp>
        <stp>[AutoPrice 28.xlsm]front!R389C4</stp>
        <tr r="D389" s="1"/>
      </tp>
      <tp t="s">
        <v>DSM</v>
        <stp/>
        <stp>##V3_BDPV12</stp>
        <stp>XS1041772986 Corp</stp>
        <stp>ticker</stp>
        <stp>[AutoPrice 28.xlsm]front!R950C4</stp>
        <tr r="D950" s="1"/>
      </tp>
      <tp t="s">
        <v>VZ</v>
        <stp/>
        <stp>##V3_BDPV12</stp>
        <stp>XS1030900168 Corp</stp>
        <stp>ticker</stp>
        <stp>[AutoPrice 28.xlsm]front!R749C4</stp>
        <tr r="D749" s="1"/>
      </tp>
      <tp t="s">
        <v>TELEFO</v>
        <stp/>
        <stp>##V3_BDPV12</stp>
        <stp>XS0585904443 Corp</stp>
        <stp>ticker</stp>
        <stp>[AutoPrice 28.xlsm]front!R689C4</stp>
        <tr r="D689" s="1"/>
      </tp>
      <tp t="s">
        <v>CEIFP</v>
        <stp/>
        <stp>##V3_BDPV12</stp>
        <stp>FR0011560986 Corp</stp>
        <stp>ticker</stp>
        <stp>[AutoPrice 28.xlsm]front!R231C4</stp>
        <tr r="D231" s="1"/>
      </tp>
      <tp t="s">
        <v>VOD</v>
        <stp/>
        <stp>##V3_BDPV12</stp>
        <stp>XS0257807957 Corp</stp>
        <stp>ticker</stp>
        <stp>[AutoPrice 28.xlsm]front!R746C4</stp>
        <tr r="D746" s="1"/>
      </tp>
      <tp t="s">
        <v>RENAUL</v>
        <stp/>
        <stp>##V3_BDPV12</stp>
        <stp>XS1048519596 Corp</stp>
        <stp>ticker</stp>
        <stp>[AutoPrice 28.xlsm]front!R865C4</stp>
        <tr r="D865" s="1"/>
      </tp>
      <tp t="s">
        <v>DE</v>
        <stp/>
        <stp>##V3_BDPV12</stp>
        <stp>XS1046499981 Corp</stp>
        <stp>ticker</stp>
        <stp>[AutoPrice 28.xlsm]front!R797C4</stp>
        <tr r="D797" s="1"/>
      </tp>
      <tp t="s">
        <v>TLSNSS</v>
        <stp/>
        <stp>##V3_BDPV12</stp>
        <stp>XS0289507997 Corp</stp>
        <stp>ticker</stp>
        <stp>[AutoPrice 28.xlsm]front!R728C4</stp>
        <tr r="D728" s="1"/>
      </tp>
      <tp t="s">
        <v>DSM</v>
        <stp/>
        <stp>##V3_BDPV12</stp>
        <stp>XS0993228294 Corp</stp>
        <stp>ticker</stp>
        <stp>[AutoPrice 28.xlsm]front!R949C4</stp>
        <tr r="D949" s="1"/>
      </tp>
      <tp t="s">
        <v>ARQIVA</v>
        <stp/>
        <stp>##V3_BDPV12</stp>
        <stp>XS0895820834 Corp</stp>
        <stp>ticker</stp>
        <stp>[AutoPrice 28.xlsm]front!R595C4</stp>
        <tr r="D595" s="1"/>
      </tp>
      <tp t="s">
        <v>KERFP</v>
        <stp/>
        <stp>##V3_BDPV12</stp>
        <stp>FR0011236983 Corp</stp>
        <stp>ticker</stp>
        <stp>[AutoPrice 28.xlsm]front!R511C4</stp>
        <tr r="D511" s="1"/>
      </tp>
      <tp t="s">
        <v>AFFP</v>
        <stp/>
        <stp>##V3_BDPV12</stp>
        <stp>FR0011374099 Corp</stp>
        <stp>ticker</stp>
        <stp>[AutoPrice 28.xlsm]front!R388C4</stp>
        <tr r="D388" s="1"/>
      </tp>
      <tp t="s">
        <v>EFFP</v>
        <stp/>
        <stp>##V3_BDPV12</stp>
        <stp>FR0011842913 Corp</stp>
        <stp>ticker</stp>
        <stp>[AutoPrice 28.xlsm]front!R171C4</stp>
        <tr r="D171" s="1"/>
      </tp>
      <tp t="s">
        <v>LGFP</v>
        <stp/>
        <stp>##V3_BDPV12</stp>
        <stp>XS0975113498 Corp</stp>
        <stp>ticker</stp>
        <stp>[AutoPrice 28.xlsm]front!R989C4</stp>
        <tr r="D989" s="1"/>
      </tp>
      <tp t="s">
        <v>19/11/2018</v>
        <stp/>
        <stp>##V3_BDPV12</stp>
        <stp>DE000A1X3GC3 Corp</stp>
        <stp>maturity</stp>
        <stp>[AutoPrice 28.xlsm]front!R789C6</stp>
        <tr r="F789" s="1"/>
      </tp>
      <tp t="s">
        <v>13/11/2015</v>
        <stp/>
        <stp>##V3_BDPV12</stp>
        <stp>DE000A1R0U31 Corp</stp>
        <stp>maturity</stp>
        <stp>[AutoPrice 28.xlsm]front!R661C6</stp>
        <tr r="F661" s="1"/>
      </tp>
      <tp t="s">
        <v>13/11/2019</v>
        <stp/>
        <stp>##V3_BDPV12</stp>
        <stp>DE000A1R0U23 Corp</stp>
        <stp>maturity</stp>
        <stp>[AutoPrice 28.xlsm]front!R663C6</stp>
        <tr r="F663" s="1"/>
      </tp>
      <tp t="s">
        <v>07:01:47</v>
        <stp/>
        <stp>##V3_BDPV12</stp>
        <stp>DE000A1A6FV5 @bgn Corp</stp>
        <stp>LAST_UPDATE</stp>
        <stp>[AutoPrice 28.xlsm]front!R1010C15</stp>
        <tr r="O1010" s="1"/>
      </tp>
      <tp>
        <v>15.472897440677968</v>
        <stp/>
        <stp>##V3_BDPV12</stp>
        <stp>US87938WAC73 @bgn  Corp</stp>
        <stp>risk_mid</stp>
        <stp>[AutoPrice 28.xlsm]front!R700C36</stp>
        <tr r="AJ700" s="1"/>
      </tp>
      <tp>
        <v>115.98</v>
        <stp/>
        <stp>##V3_BDPV12</stp>
        <stp>XS0169888558 @CBKG Corp</stp>
        <stp>bid</stp>
        <stp>[AutoPrice 28.xlsm]front!R747C12</stp>
        <tr r="L747" s="1"/>
      </tp>
      <tp>
        <v>102.375</v>
        <stp/>
        <stp>##V3_BDPV12</stp>
        <stp>XS1035001921 @CBKG Corp</stp>
        <stp>bid</stp>
        <stp>[AutoPrice 28.xlsm]front!R804C12</stp>
        <tr r="L804" s="1"/>
      </tp>
      <tp>
        <v>109.07</v>
        <stp/>
        <stp>##V3_BDPV12</stp>
        <stp>XS0775870982 @CBKG Corp</stp>
        <stp>bid</stp>
        <stp>[AutoPrice 28.xlsm]front!R859C12</stp>
        <tr r="L859" s="1"/>
      </tp>
      <tp>
        <v>113.429</v>
        <stp/>
        <stp>##V3_BDPV12</stp>
        <stp>XS0874864860 @CBKG Corp</stp>
        <stp>bid</stp>
        <stp>[AutoPrice 28.xlsm]front!R698C12</stp>
        <tr r="L698" s="1"/>
      </tp>
      <tp>
        <v>114.831</v>
        <stp/>
        <stp>##V3_BDPV12</stp>
        <stp>XS0164831843 @CBKG Corp</stp>
        <stp>bid</stp>
        <stp>[AutoPrice 28.xlsm]front!R459C12</stp>
        <tr r="L459" s="1"/>
      </tp>
      <tp>
        <v>112.526</v>
        <stp/>
        <stp>##V3_BDPV12</stp>
        <stp>XS0429612566 @CBKG Corp</stp>
        <stp>bid</stp>
        <stp>[AutoPrice 28.xlsm]front!R824C12</stp>
        <tr r="L824" s="1"/>
      </tp>
      <tp t="s">
        <v>ASSGEN</v>
        <stp/>
        <stp>##V3_BDPV12</stp>
        <stp>XS0416215910 Corp</stp>
        <stp>ticker</stp>
        <stp>[AutoPrice 28.xlsm]front!R58C4</stp>
        <tr r="D58" s="1"/>
      </tp>
      <tp>
        <v>105.041</v>
        <stp/>
        <stp>##V3_BDPV12</stp>
        <stp>XS1048568452 @CBKG Corp</stp>
        <stp>bid</stp>
        <stp>[AutoPrice 28.xlsm]front!R820C12</stp>
        <tr r="L820" s="1"/>
      </tp>
      <tp t="s">
        <v>#N/A Real Time</v>
        <stp/>
        <stp>##V3_BDPV12</stp>
        <stp>XS0908570459 @CBKG Corp</stp>
        <stp>bid</stp>
        <stp>[AutoPrice 28.xlsm]front!R905C12</stp>
        <tr r="L905" s="1"/>
      </tp>
      <tp t="s">
        <v>GE</v>
        <stp/>
        <stp>##V3_BDPV12</stp>
        <stp>XS0319639745 Corp</stp>
        <stp>ticker</stp>
        <stp>[AutoPrice 28.xlsm]front!R44C4</stp>
        <tr r="D44" s="1"/>
      </tp>
      <tp t="s">
        <v>ZURNVX</v>
        <stp/>
        <stp>##V3_BDPV12</stp>
        <stp>XS0798504030 Corp</stp>
        <stp>ticker</stp>
        <stp>[AutoPrice 28.xlsm]front!R81C4</stp>
        <tr r="D81" s="1"/>
      </tp>
      <tp>
        <v>103.376</v>
        <stp/>
        <stp>##V3_BDPV12</stp>
        <stp>DE000A1R0410 @CBKG Corp</stp>
        <stp>ask</stp>
        <stp>[AutoPrice 28.xlsm]front!R1023C13</stp>
        <tr r="M1023" s="1"/>
      </tp>
      <tp>
        <v>122.65300000000001</v>
        <stp/>
        <stp>##V3_BDPV12</stp>
        <stp>DE000A0Z2A12 @CBKG Corp</stp>
        <stp>ask</stp>
        <stp>[AutoPrice 28.xlsm]front!R276C13</stp>
        <tr r="M276" s="1"/>
      </tp>
      <tp>
        <v>103.41800000000001</v>
        <stp/>
        <stp>##V3_BDPV12</stp>
        <stp>XS0795872901 @CBKG Corp</stp>
        <stp>bid</stp>
        <stp>[AutoPrice 28.xlsm]front!R478C12</stp>
        <tr r="L478" s="1"/>
      </tp>
      <tp>
        <v>103.2</v>
        <stp/>
        <stp>##V3_BDPV12</stp>
        <stp>XS0765597918 @CBKG Corp</stp>
        <stp>bid</stp>
        <stp>[AutoPrice 28.xlsm]front!R890C12</stp>
        <tr r="L890" s="1"/>
      </tp>
      <tp>
        <v>111.52200000000001</v>
        <stp/>
        <stp>##V3_BDPV12</stp>
        <stp>XS0629645531 @CBKG Corp</stp>
        <stp>bid</stp>
        <stp>[AutoPrice 28.xlsm]front!R998C12</stp>
        <tr r="L998" s="1"/>
      </tp>
      <tp>
        <v>101.066</v>
        <stp/>
        <stp>##V3_BDPV12</stp>
        <stp>DE000A1HDA43 @CBKG Corp</stp>
        <stp>ask</stp>
        <stp>[AutoPrice 28.xlsm]front!R760C13</stp>
        <tr r="M760" s="1"/>
      </tp>
      <tp>
        <v>103.54900000000001</v>
        <stp/>
        <stp>##V3_BDPV12</stp>
        <stp>XS0408827409 @CBKG Corp</stp>
        <stp>bid</stp>
        <stp>[AutoPrice 28.xlsm]front!R580C12</stp>
        <tr r="L580" s="1"/>
      </tp>
      <tp>
        <v>116.16200000000001</v>
        <stp/>
        <stp>##V3_BDPV12</stp>
        <stp>XS0494953820 @CBKG Corp</stp>
        <stp>bid</stp>
        <stp>[AutoPrice 28.xlsm]front!R618C12</stp>
        <tr r="L618" s="1"/>
      </tp>
      <tp t="s">
        <v>#N/A Real Time</v>
        <stp/>
        <stp>##V3_BDPV12</stp>
        <stp>XS0924998809 @CBKG Corp</stp>
        <stp>bid</stp>
        <stp>[AutoPrice 28.xlsm]front!R942C12</stp>
        <tr r="L942" s="1"/>
      </tp>
      <tp>
        <v>102.273</v>
        <stp/>
        <stp>##V3_BDPV12</stp>
        <stp>XS0938218400 @CBKG Corp</stp>
        <stp>bid</stp>
        <stp>[AutoPrice 28.xlsm]front!R212C12</stp>
        <tr r="L212" s="1"/>
      </tp>
      <tp>
        <v>103.33199999999999</v>
        <stp/>
        <stp>##V3_BDPV12</stp>
        <stp>XS0465889912 @CBKG Corp</stp>
        <stp>bid</stp>
        <stp>[AutoPrice 28.xlsm]front!R812C12</stp>
        <tr r="L812" s="1"/>
      </tp>
      <tp>
        <v>101.023</v>
        <stp/>
        <stp>##V3_BDPV12</stp>
        <stp>XS1068765418 @CBKG Corp</stp>
        <stp>bid</stp>
        <stp>[AutoPrice 28.xlsm]front!R660C12</stp>
        <tr r="L660" s="1"/>
      </tp>
      <tp t="s">
        <v>11/06/2014</v>
        <stp/>
        <stp>##V3_BDPV12</stp>
        <stp>XS0938372660 @bval Corp</stp>
        <stp>LAST_UPDATE</stp>
        <stp>[AutoPrice 28.xlsm]front!R762C15</stp>
        <tr r="O762" s="1"/>
      </tp>
      <tp>
        <v>102.20099999999999</v>
        <stp/>
        <stp>##V3_BDPV12</stp>
        <stp>XS0479866567 @CBKG Corp</stp>
        <stp>bid</stp>
        <stp>[AutoPrice 28.xlsm]front!R846C12</stp>
        <tr r="L846" s="1"/>
      </tp>
      <tp>
        <v>105.93600000000001</v>
        <stp/>
        <stp>##V3_BDPV12</stp>
        <stp>XS0834367863 @CBKG Corp</stp>
        <stp>bid</stp>
        <stp>[AutoPrice 28.xlsm]front!R305C12</stp>
        <tr r="L305" s="1"/>
      </tp>
      <tp>
        <v>129.267</v>
        <stp/>
        <stp>##V3_BDPV12</stp>
        <stp>XS0418669429 @CBKG Corp</stp>
        <stp>bid</stp>
        <stp>[AutoPrice 28.xlsm]front!R350C12</stp>
        <tr r="L350" s="1"/>
      </tp>
      <tp>
        <v>109.04300000000001</v>
        <stp/>
        <stp>##V3_BDPV12</stp>
        <stp>XS0355666941 @CBKG Corp</stp>
        <stp>bid</stp>
        <stp>[AutoPrice 28.xlsm]front!R630C12</stp>
        <tr r="L630" s="1"/>
      </tp>
      <tp>
        <v>116.938</v>
        <stp/>
        <stp>##V3_BDPV12</stp>
        <stp>XS0808635436 @CBKG Corp</stp>
        <stp>bid</stp>
        <stp>[AutoPrice 28.xlsm]front!R147C12</stp>
        <tr r="L147" s="1"/>
      </tp>
      <tp>
        <v>106.108</v>
        <stp/>
        <stp>##V3_BDPV12</stp>
        <stp>XS0997941199 @CBKG Corp</stp>
        <stp>ask</stp>
        <stp>[AutoPrice 28.xlsm]front!R1011C13</stp>
        <tr r="M1011" s="1"/>
      </tp>
      <tp>
        <v>112.71</v>
        <stp/>
        <stp>##V3_BDPV12</stp>
        <stp>XS0954248729 @CBKG Corp</stp>
        <stp>ask</stp>
        <stp>[AutoPrice 28.xlsm]front!R1080C13</stp>
        <tr r="M1080" s="1"/>
      </tp>
      <tp>
        <v>111.399</v>
        <stp/>
        <stp>##V3_BDPV12</stp>
        <stp>FR0011225127 @CBKG Corp</stp>
        <stp>ask</stp>
        <stp>[AutoPrice 28.xlsm]front!R1073C13</stp>
        <tr r="M1073" s="1"/>
      </tp>
      <tp>
        <v>105.90300000000001</v>
        <stp/>
        <stp>##V3_BDPV12</stp>
        <stp>XS0243960290 @CBKG Corp</stp>
        <stp>ask</stp>
        <stp>[AutoPrice 28.xlsm]front!R1184C13</stp>
        <tr r="M1184" s="1"/>
      </tp>
      <tp>
        <v>104.348</v>
        <stp/>
        <stp>##V3_BDPV12</stp>
        <stp>XS0942094805 @CBKG Corp</stp>
        <stp>ask</stp>
        <stp>[AutoPrice 28.xlsm]front!R1009C13</stp>
        <tr r="M1009" s="1"/>
      </tp>
      <tp>
        <v>114.777</v>
        <stp/>
        <stp>##V3_BDPV12</stp>
        <stp>XS0629626663 @CBKG Corp</stp>
        <stp>ask</stp>
        <stp>[AutoPrice 28.xlsm]front!R1249C13</stp>
        <tr r="M1249" s="1"/>
      </tp>
      <tp t="s">
        <v>#N/A Real Time</v>
        <stp/>
        <stp>##V3_BDPV12</stp>
        <stp>XS1004118904 @CBKG Corp</stp>
        <stp>ask</stp>
        <stp>[AutoPrice 28.xlsm]front!R1081C13</stp>
        <tr r="M1081" s="1"/>
      </tp>
      <tp>
        <v>100.3</v>
        <stp/>
        <stp>##V3_BDPV12</stp>
        <stp>XS1028959671 @CBKG Corp</stp>
        <stp>bid</stp>
        <stp>[AutoPrice 28.xlsm]front!R1229C12</stp>
        <tr r="L1229" s="1"/>
      </tp>
      <tp>
        <v>110.46899999999999</v>
        <stp/>
        <stp>##V3_BDPV12</stp>
        <stp>XS0829183614 @CBKG Corp</stp>
        <stp>ask</stp>
        <stp>[AutoPrice 28.xlsm]front!R1214C13</stp>
        <tr r="M1214" s="1"/>
      </tp>
      <tp>
        <v>116.657</v>
        <stp/>
        <stp>##V3_BDPV12</stp>
        <stp>XS0683564156 @CBKG Corp</stp>
        <stp>ask</stp>
        <stp>[AutoPrice 28.xlsm]front!R1116C13</stp>
        <tr r="M1116" s="1"/>
      </tp>
      <tp t="s">
        <v>07:01:53</v>
        <stp/>
        <stp>##V3_BDPV12</stp>
        <stp>US87938WAC73 @bgn Corp</stp>
        <stp>LAST_UPDATE</stp>
        <stp>[AutoPrice 28.xlsm]front!R700C15</stp>
        <tr r="O700" s="1"/>
      </tp>
      <tp>
        <v>100.997</v>
        <stp/>
        <stp>##V3_BDPV12</stp>
        <stp>XS0409153110 @CBKG Corp</stp>
        <stp>ask</stp>
        <stp>[AutoPrice 28.xlsm]front!R1112C13</stp>
        <tr r="M1112" s="1"/>
      </tp>
      <tp>
        <v>128.51400000000001</v>
        <stp/>
        <stp>##V3_BDPV12</stp>
        <stp>FR0010737882 @CBKG Corp</stp>
        <stp>bid</stp>
        <stp>[AutoPrice 28.xlsm]front!R1072C12</stp>
        <tr r="L1072" s="1"/>
      </tp>
      <tp>
        <v>103.759</v>
        <stp/>
        <stp>##V3_BDPV12</stp>
        <stp>XS1028600473 @CBKG Corp</stp>
        <stp>ask</stp>
        <stp>[AutoPrice 28.xlsm]front!R1250C13</stp>
        <tr r="M1250" s="1"/>
      </tp>
      <tp>
        <v>109.384</v>
        <stp/>
        <stp>##V3_BDPV12</stp>
        <stp>XS1023703090 @CBKG Corp</stp>
        <stp>bid</stp>
        <stp>[AutoPrice 28.xlsm]front!R1165C12</stp>
        <tr r="L1165" s="1"/>
      </tp>
      <tp>
        <v>101.895</v>
        <stp/>
        <stp>##V3_BDPV12</stp>
        <stp>XS0479542150 @CBKG Corp</stp>
        <stp>ask</stp>
        <stp>[AutoPrice 28.xlsm]front!R1169C13</stp>
        <tr r="M1169" s="1"/>
      </tp>
      <tp>
        <v>100.49299999999999</v>
        <stp/>
        <stp>##V3_BDPV12</stp>
        <stp>XS1044811591 @CBKG Corp</stp>
        <stp>ask</stp>
        <stp>[AutoPrice 28.xlsm]front!R1238C13</stp>
        <tr r="M1238" s="1"/>
      </tp>
      <tp>
        <v>101</v>
        <stp/>
        <stp>##V3_BDPV12</stp>
        <stp>XS0310997068 @CBKG Corp</stp>
        <stp>bid</stp>
        <stp>[AutoPrice 28.xlsm]front!R1000C12</stp>
        <tr r="L1000" s="1"/>
      </tp>
      <tp>
        <v>105.791</v>
        <stp/>
        <stp>##V3_BDPV12</stp>
        <stp>XS0968913268 @CBKG Corp</stp>
        <stp>bid</stp>
        <stp>[AutoPrice 28.xlsm]front!R1267C12</stp>
        <tr r="L1267" s="1"/>
      </tp>
      <tp>
        <v>111.988</v>
        <stp/>
        <stp>##V3_BDPV12</stp>
        <stp>XS0482703286 @CBKG Corp</stp>
        <stp>bid</stp>
        <stp>[AutoPrice 28.xlsm]front!R1093C12</stp>
        <tr r="L1093" s="1"/>
      </tp>
      <tp>
        <v>110.306</v>
        <stp/>
        <stp>##V3_BDPV12</stp>
        <stp>IT0004869985 @CBKG Corp</stp>
        <stp>ask</stp>
        <stp>[AutoPrice 28.xlsm]front!R1056C13</stp>
        <tr r="M1056" s="1"/>
      </tp>
      <tp>
        <v>103.107</v>
        <stp/>
        <stp>##V3_BDPV12</stp>
        <stp>XS0992602465 @CBKG Corp</stp>
        <stp>ask</stp>
        <stp>[AutoPrice 28.xlsm]front!R1063C13</stp>
        <tr r="M1063" s="1"/>
      </tp>
      <tp>
        <v>108.501</v>
        <stp/>
        <stp>##V3_BDPV12</stp>
        <stp>XS0463509959 @CBKG Corp</stp>
        <stp>ask</stp>
        <stp>[AutoPrice 28.xlsm]front!R1138C13</stp>
        <tr r="M1138" s="1"/>
      </tp>
      <tp>
        <v>112.495</v>
        <stp/>
        <stp>##V3_BDPV12</stp>
        <stp>XS0765621569 @CBKG Corp</stp>
        <stp>ask</stp>
        <stp>[AutoPrice 28.xlsm]front!R1005C13</stp>
        <tr r="M1005" s="1"/>
      </tp>
      <tp>
        <v>103.093</v>
        <stp/>
        <stp>##V3_BDPV12</stp>
        <stp>XS0978619194 @CBKG Corp</stp>
        <stp>bid</stp>
        <stp>[AutoPrice 28.xlsm]front!R1134C12</stp>
        <tr r="L1134" s="1"/>
      </tp>
      <tp>
        <v>111.65</v>
        <stp/>
        <stp>##V3_BDPV12</stp>
        <stp>XS0972570351 @CBKG Corp</stp>
        <stp>ask</stp>
        <stp>[AutoPrice 28.xlsm]front!R1259C13</stp>
        <tr r="M1259" s="1"/>
      </tp>
      <tp>
        <v>102.44</v>
        <stp/>
        <stp>##V3_BDPV12</stp>
        <stp>XS0982713686 @CBKG Corp</stp>
        <stp>bid</stp>
        <stp>[AutoPrice 28.xlsm]front!R1001C12</stp>
        <tr r="L1001" s="1"/>
      </tp>
      <tp>
        <v>113.97799999999999</v>
        <stp/>
        <stp>##V3_BDPV12</stp>
        <stp>XS0914400246 @CBKG Corp</stp>
        <stp>ask</stp>
        <stp>[AutoPrice 28.xlsm]front!R1181C13</stp>
        <tr r="M1181" s="1"/>
      </tp>
      <tp>
        <v>109.25</v>
        <stp/>
        <stp>##V3_BDPV12</stp>
        <stp>XS0546096800 @CBKG Corp</stp>
        <stp>ask</stp>
        <stp>[AutoPrice 28.xlsm]front!R1241C13</stp>
        <tr r="M1241" s="1"/>
      </tp>
      <tp>
        <v>108.167</v>
        <stp/>
        <stp>##V3_BDPV12</stp>
        <stp>XS0877720986 @CBKG Corp</stp>
        <stp>bid</stp>
        <stp>[AutoPrice 28.xlsm]front!R1263C12</stp>
        <tr r="L1263" s="1"/>
      </tp>
      <tp>
        <v>107.504</v>
        <stp/>
        <stp>##V3_BDPV12</stp>
        <stp>XS0803479442 @CBKG Corp</stp>
        <stp>ask</stp>
        <stp>[AutoPrice 28.xlsm]front!R1212C13</stp>
        <tr r="M1212" s="1"/>
      </tp>
      <tp t="s">
        <v>07:01:47</v>
        <stp/>
        <stp>##V3_BDPV12</stp>
        <stp>US749343AD11 @bgn Corp</stp>
        <stp>LAST_UPDATE</stp>
        <stp>[AutoPrice 28.xlsm]front!R862C15</stp>
        <tr r="O862" s="1"/>
      </tp>
      <tp>
        <v>111.739</v>
        <stp/>
        <stp>##V3_BDPV12</stp>
        <stp>XS0879869187 @CBKG Corp</stp>
        <stp>ask</stp>
        <stp>[AutoPrice 28.xlsm]front!R1197C13</stp>
        <tr r="M1197" s="1"/>
      </tp>
      <tp>
        <v>105.675</v>
        <stp/>
        <stp>##V3_BDPV12</stp>
        <stp>XS1014997073 @CBKG Corp</stp>
        <stp>bid</stp>
        <stp>[AutoPrice 28.xlsm]front!R1240C12</stp>
        <tr r="L1240" s="1"/>
      </tp>
      <tp>
        <v>116.38200000000001</v>
        <stp/>
        <stp>##V3_BDPV12</stp>
        <stp>XS0733696495 @CBKG Corp</stp>
        <stp>bid</stp>
        <stp>[AutoPrice 28.xlsm]front!R1208C12</stp>
        <tr r="L1208" s="1"/>
      </tp>
      <tp>
        <v>118.126</v>
        <stp/>
        <stp>##V3_BDPV12</stp>
        <stp>XS0827692269 @CBKG Corp</stp>
        <stp>ask</stp>
        <stp>[AutoPrice 28.xlsm]front!R1149C13</stp>
        <tr r="M1149" s="1"/>
      </tp>
      <tp>
        <v>104.108</v>
        <stp/>
        <stp>##V3_BDPV12</stp>
        <stp>XS0923613060 @CBKG Corp</stp>
        <stp>ask</stp>
        <stp>[AutoPrice 28.xlsm]front!R1120C13</stp>
        <tr r="M1120" s="1"/>
      </tp>
      <tp t="s">
        <v>07:01:47</v>
        <stp/>
        <stp>##V3_BDPV12</stp>
        <stp>US749343AB54 @bgn Corp</stp>
        <stp>LAST_UPDATE</stp>
        <stp>[AutoPrice 28.xlsm]front!R854C15</stp>
        <tr r="O854" s="1"/>
      </tp>
      <tp>
        <v>112.819</v>
        <stp/>
        <stp>##V3_BDPV12</stp>
        <stp>FR0011182112 @CBKG Corp</stp>
        <stp>ask</stp>
        <stp>[AutoPrice 28.xlsm]front!R1085C13</stp>
        <tr r="M1085" s="1"/>
      </tp>
      <tp>
        <v>102.02</v>
        <stp/>
        <stp>##V3_BDPV12</stp>
        <stp>XS0853679867 @CBKG Corp</stp>
        <stp>ask</stp>
        <stp>[AutoPrice 28.xlsm]front!R1211C13</stp>
        <tr r="M1211" s="1"/>
      </tp>
      <tp>
        <v>110.419</v>
        <stp/>
        <stp>##V3_BDPV12</stp>
        <stp>XS0808632763 @CBKG Corp</stp>
        <stp>ask</stp>
        <stp>[AutoPrice 28.xlsm]front!R1244C13</stp>
        <tr r="M1244" s="1"/>
      </tp>
      <tp>
        <v>106.155</v>
        <stp/>
        <stp>##V3_BDPV12</stp>
        <stp>FR0011606169 @CBKG Corp</stp>
        <stp>ask</stp>
        <stp>[AutoPrice 28.xlsm]front!R1228C13</stp>
        <tr r="M1228" s="1"/>
      </tp>
      <tp>
        <v>108.863</v>
        <stp/>
        <stp>##V3_BDPV12</stp>
        <stp>XS0838764685 @CBKG Corp</stp>
        <stp>bid</stp>
        <stp>[AutoPrice 28.xlsm]front!R1026C12</stp>
        <tr r="L1026" s="1"/>
      </tp>
      <tp>
        <v>121.914</v>
        <stp/>
        <stp>##V3_BDPV12</stp>
        <stp>XS0452187916 @CBKG Corp</stp>
        <stp>ask</stp>
        <stp>[AutoPrice 28.xlsm]front!R1151C13</stp>
        <tr r="M1151" s="1"/>
      </tp>
      <tp>
        <v>111.113</v>
        <stp/>
        <stp>##V3_BDPV12</stp>
        <stp>XS0853682069 @CBKG Corp</stp>
        <stp>ask</stp>
        <stp>[AutoPrice 28.xlsm]front!R1217C13</stp>
        <tr r="M1217" s="1"/>
      </tp>
    </main>
    <main first="connect.rtdsub">
      <tp t="s">
        <v>12991442=EXT</v>
        <stp/>
        <stp>DDS_BONDS|12991442=EXT</stp>
        <stp>3</stp>
        <stp>RMDS</stp>
        <stp/>
        <stp/>
        <tr r="AI1057" s="1"/>
      </tp>
    </main>
    <main first="connect.rtdsub">
      <tp t="s">
        <v>14439699=EXT</v>
        <stp/>
        <stp>DDS_BONDS|14439699=EXT</stp>
        <stp>3</stp>
        <stp>RMDS</stp>
        <stp/>
        <stp/>
        <tr r="AI703" s="1"/>
      </tp>
      <tp t="s">
        <v>19928448=EXT</v>
        <stp/>
        <stp>DDS_BONDS|19928448=EXT</stp>
        <stp>3</stp>
        <stp>RMDS</stp>
        <stp/>
        <stp/>
        <tr r="AI1256" s="1"/>
      </tp>
      <tp t="s">
        <v>17580580=EXT</v>
        <stp/>
        <stp>DDS_BONDS|17580580=EXT</stp>
        <stp>3</stp>
        <stp>RMDS</stp>
        <stp/>
        <stp/>
        <tr r="AI1030" s="1"/>
      </tp>
      <tp t="s">
        <v>17566389=EXT</v>
        <stp/>
        <stp>DDS_BONDS|17566389=EXT</stp>
        <stp>3</stp>
        <stp>RMDS</stp>
        <stp/>
        <stp/>
        <tr r="AI769" s="1"/>
      </tp>
      <tp t="s">
        <v>16566088=EXT</v>
        <stp/>
        <stp>DDS_BONDS|16566088=EXT</stp>
        <stp>3</stp>
        <stp>RMDS</stp>
        <stp/>
        <stp/>
        <tr r="AI619" s="1"/>
      </tp>
      <tp t="s">
        <v>12991348=EXT</v>
        <stp/>
        <stp>DDS_BONDS|12991348=EXT</stp>
        <stp>3</stp>
        <stp>RMDS</stp>
        <stp/>
        <stp/>
        <tr r="AI1119" s="1"/>
      </tp>
      <tp t="s">
        <v>16584588=EXT</v>
        <stp/>
        <stp>DDS_BONDS|16584588=EXT</stp>
        <stp>3</stp>
        <stp>RMDS</stp>
        <stp/>
        <stp/>
        <tr r="AI1203" s="1"/>
      </tp>
      <tp t="s">
        <v>10574487=EXT</v>
        <stp/>
        <stp>DDS_BONDS|10574487=EXT</stp>
        <stp>3</stp>
        <stp>RMDS</stp>
        <stp/>
        <stp/>
        <tr r="AI998" s="1"/>
      </tp>
      <tp t="s">
        <v>12424195=EXT</v>
        <stp/>
        <stp>DDS_BONDS|12424195=EXT</stp>
        <stp>3</stp>
        <stp>RMDS</stp>
        <stp/>
        <stp/>
        <tr r="AI155" s="1"/>
      </tp>
      <tp t="s">
        <v>14474190=EXT</v>
        <stp/>
        <stp>DDS_BONDS|14474190=EXT</stp>
        <stp>3</stp>
        <stp>RMDS</stp>
        <stp/>
        <stp/>
        <tr r="AI1105" s="1"/>
      </tp>
      <tp t="s">
        <v>15541282=EXT</v>
        <stp/>
        <stp>DDS_BONDS|15541282=EXT</stp>
        <stp>3</stp>
        <stp>RMDS</stp>
        <stp/>
        <stp/>
        <tr r="AI932" s="1"/>
      </tp>
      <tp t="s">
        <v>12934145=EXT</v>
        <stp/>
        <stp>DDS_BONDS|12934145=EXT</stp>
        <stp>3</stp>
        <stp>RMDS</stp>
        <stp/>
        <stp/>
        <tr r="AI1160" s="1"/>
      </tp>
      <tp t="s">
        <v>18469990=EXT</v>
        <stp/>
        <stp>DDS_BONDS|18469990=EXT</stp>
        <stp>3</stp>
        <stp>RMDS</stp>
        <stp/>
        <stp/>
        <tr r="AI1231" s="1"/>
      </tp>
      <tp t="s">
        <v>15423097=EXT</v>
        <stp/>
        <stp>DDS_BONDS|15423097=EXT</stp>
        <stp>3</stp>
        <stp>RMDS</stp>
        <stp/>
        <stp/>
        <tr r="AI823" s="1"/>
      </tp>
      <tp t="s">
        <v>19903245=EXT</v>
        <stp/>
        <stp>DDS_BONDS|19903245=EXT</stp>
        <stp>3</stp>
        <stp>RMDS</stp>
        <stp/>
        <stp/>
        <tr r="AI628" s="1"/>
      </tp>
      <tp t="s">
        <v>12512485=EXT</v>
        <stp/>
        <stp>DDS_BONDS|12512485=EXT</stp>
        <stp>3</stp>
        <stp>RMDS</stp>
        <stp/>
        <stp/>
        <tr r="AI927" s="1"/>
      </tp>
      <tp t="s">
        <v>19902744=EXT</v>
        <stp/>
        <stp>DDS_BONDS|19902744=EXT</stp>
        <stp>3</stp>
        <stp>RMDS</stp>
        <stp/>
        <stp/>
        <tr r="AI627" s="1"/>
      </tp>
      <tp t="s">
        <v>19928446=EXT</v>
        <stp/>
        <stp>DDS_BONDS|19928446=EXT</stp>
        <stp>3</stp>
        <stp>RMDS</stp>
        <stp/>
        <stp/>
        <tr r="AI1255" s="1"/>
      </tp>
    </main>
    <main first="bloomberg.rtd">
      <tp>
        <v>0.3244413923262357</v>
        <stp/>
        <stp>##V3_BDPV12</stp>
        <stp>XS0456451938 @bgn  Corp</stp>
        <stp>risk_mid</stp>
        <stp>[AutoPrice 28.xlsm]front!R205C36</stp>
        <tr r="AJ205" s="1"/>
      </tp>
      <tp>
        <v>3.7129869024724371</v>
        <stp/>
        <stp>##V3_BDPV12</stp>
        <stp>XS0828724004 @bgn  Corp</stp>
        <stp>risk_mid</stp>
        <stp>[AutoPrice 28.xlsm]front!R578C36</stp>
        <tr r="AJ578" s="1"/>
      </tp>
      <tp>
        <v>1.5572302310076225</v>
        <stp/>
        <stp>##V3_BDPV12</stp>
        <stp>XS0520759803 @bgn  Corp</stp>
        <stp>risk_mid</stp>
        <stp>[AutoPrice 28.xlsm]front!R965C36</stp>
        <tr r="AJ965" s="1"/>
      </tp>
      <tp>
        <v>3.0885254012446239</v>
        <stp/>
        <stp>##V3_BDPV12</stp>
        <stp>FR0011233451 @bgn  Corp</stp>
        <stp>risk_mid</stp>
        <stp>[AutoPrice 28.xlsm]front!R837C36</stp>
        <tr r="AJ837" s="1"/>
      </tp>
      <tp>
        <v>3.4330372678148535</v>
        <stp/>
        <stp>##V3_BDPV12</stp>
        <stp>FR0011361948 @bgn  Corp</stp>
        <stp>risk_mid</stp>
        <stp>[AutoPrice 28.xlsm]front!R414C36</stp>
        <tr r="AJ414" s="1"/>
      </tp>
      <tp>
        <v>2.3484802444542652</v>
        <stp/>
        <stp>##V3_BDPV12</stp>
        <stp>XS0909787300 @bgn  Corp</stp>
        <stp>risk_mid</stp>
        <stp>[AutoPrice 28.xlsm]front!R887C36</stp>
        <tr r="AJ887" s="1"/>
      </tp>
      <tp>
        <v>1.021999593646683</v>
        <stp/>
        <stp>##V3_BDPV12</stp>
        <stp>XS0794393040 @bgn  Corp</stp>
        <stp>risk_mid</stp>
        <stp>[AutoPrice 28.xlsm]front!R703C36</stp>
        <tr r="AJ703" s="1"/>
      </tp>
      <tp>
        <v>0.19456814764140518</v>
        <stp/>
        <stp>##V3_BDPV12</stp>
        <stp>XS1038784119 @bgn  Corp</stp>
        <stp>risk_mid</stp>
        <stp>[AutoPrice 28.xlsm]front!R867C36</stp>
        <tr r="AJ867" s="1"/>
      </tp>
      <tp>
        <v>2.7693702529390407</v>
        <stp/>
        <stp>##V3_BDPV12</stp>
        <stp>XS0756457833 @bgn  Corp</stp>
        <stp>risk_mid</stp>
        <stp>[AutoPrice 28.xlsm]front!R825C36</stp>
        <tr r="AJ825" s="1"/>
      </tp>
      <tp>
        <v>3.7087644152741461</v>
        <stp/>
        <stp>##V3_BDPV12</stp>
        <stp>XS1052677207 @bgn  Corp</stp>
        <stp>risk_mid</stp>
        <stp>[AutoPrice 28.xlsm]front!R910C36</stp>
        <tr r="AJ910" s="1"/>
      </tp>
      <tp>
        <v>14.247230158850499</v>
        <stp/>
        <stp>##V3_BDPV12</stp>
        <stp>XS0553728709 @bgn  Corp</stp>
        <stp>risk_mid</stp>
        <stp>[AutoPrice 28.xlsm]front!R624C36</stp>
        <tr r="AJ624" s="1"/>
      </tp>
      <tp>
        <v>6.5119426819670423</v>
        <stp/>
        <stp>##V3_BDPV12</stp>
        <stp>XS1068765418 @bgn  Corp</stp>
        <stp>risk_mid</stp>
        <stp>[AutoPrice 28.xlsm]front!R660C36</stp>
        <tr r="AJ660" s="1"/>
      </tp>
      <tp>
        <v>2.4357244556377111</v>
        <stp/>
        <stp>##V3_BDPV12</stp>
        <stp>XS0805410239 @bgn  Corp</stp>
        <stp>risk_mid</stp>
        <stp>[AutoPrice 28.xlsm]front!R814C36</stp>
        <tr r="AJ814" s="1"/>
      </tp>
      <tp>
        <v>6.1119615324919607</v>
        <stp/>
        <stp>##V3_BDPV12</stp>
        <stp>XS0969574325 @bgn  Corp</stp>
        <stp>risk_mid</stp>
        <stp>[AutoPrice 28.xlsm]front!R333C36</stp>
        <tr r="AJ333" s="1"/>
      </tp>
      <tp>
        <v>61.804212005193627</v>
        <stp/>
        <stp>##V3_BDPV12</stp>
        <stp>XS0940711947 @bgn  Corp</stp>
        <stp>asset_swap_spd_mid</stp>
        <stp>[AutoPrice 28.xlsm]front!R1196C40</stp>
        <tr r="AN1196" s="1"/>
      </tp>
      <tp>
        <v>7.2509999877240716</v>
        <stp/>
        <stp>##V3_BDPV12</stp>
        <stp>XS0677389347 @bgn  Corp</stp>
        <stp>risk_mid</stp>
        <stp>[AutoPrice 28.xlsm]front!R635C36</stp>
        <tr r="AJ635" s="1"/>
      </tp>
      <tp>
        <v>1.1438026534385415</v>
        <stp/>
        <stp>##V3_BDPV12</stp>
        <stp>XS0390398344 @bgn  Corp</stp>
        <stp>risk_mid</stp>
        <stp>[AutoPrice 28.xlsm]front!R177C36</stp>
        <tr r="AJ177" s="1"/>
      </tp>
      <tp>
        <v>8.5641388991192002</v>
        <stp/>
        <stp>##V3_BDPV12</stp>
        <stp>FR0011439835 @bgn  Corp</stp>
        <stp>risk_mid</stp>
        <stp>[AutoPrice 28.xlsm]front!R924C36</stp>
        <tr r="AJ924" s="1"/>
      </tp>
      <tp>
        <v>5.3571523311731539</v>
        <stp/>
        <stp>##V3_BDPV12</stp>
        <stp>FR0010746008 @bgn  Corp</stp>
        <stp>risk_mid</stp>
        <stp>[AutoPrice 28.xlsm]front!R397C36</stp>
        <tr r="AJ397" s="1"/>
      </tp>
      <tp>
        <v>7.7510051350763831</v>
        <stp/>
        <stp>##V3_BDPV12</stp>
        <stp>XS0826531120 @bgn  Corp</stp>
        <stp>risk_mid</stp>
        <stp>[AutoPrice 28.xlsm]front!R540C36</stp>
        <tr r="AJ540" s="1"/>
      </tp>
      <tp>
        <v>6.3186009121807274E-2</v>
        <stp/>
        <stp>##V3_BDPV12</stp>
        <stp>XS0438380247 @bgn  Corp</stp>
        <stp>risk_mid</stp>
        <stp>[AutoPrice 28.xlsm]front!R666C36</stp>
        <tr r="AJ666" s="1"/>
      </tp>
      <tp>
        <v>9.3728686860742982</v>
        <stp/>
        <stp>##V3_BDPV12</stp>
        <stp>XS0926785808 @bgn  Corp</stp>
        <stp>risk_mid</stp>
        <stp>[AutoPrice 28.xlsm]front!R441C36</stp>
        <tr r="AJ441" s="1"/>
      </tp>
      <tp>
        <v>8.2682607488109738</v>
        <stp/>
        <stp>##V3_BDPV12</stp>
        <stp>FR0010474239 @bgn  Corp</stp>
        <stp>risk_mid</stp>
        <stp>[AutoPrice 28.xlsm]front!R368C36</stp>
        <tr r="AJ368" s="1"/>
      </tp>
      <tp>
        <v>3.3528148050372408</v>
        <stp/>
        <stp>##V3_BDPV12</stp>
        <stp>FR0011321447 @bgn  Corp</stp>
        <stp>risk_mid</stp>
        <stp>[AutoPrice 28.xlsm]front!R860C36</stp>
        <tr r="AJ860" s="1"/>
      </tp>
      <tp>
        <v>96.45351922265715</v>
        <stp/>
        <stp>##V3_BDPV12</stp>
        <stp>XS0940284937 @bgn  Corp</stp>
        <stp>asset_swap_spd_mid</stp>
        <stp>[AutoPrice 28.xlsm]front!R1083C40</stp>
        <tr r="AN1083" s="1"/>
      </tp>
      <tp>
        <v>5.9551496770509971</v>
        <stp/>
        <stp>##V3_BDPV12</stp>
        <stp>XS0972058175 @bgn  Corp</stp>
        <stp>risk_mid</stp>
        <stp>[AutoPrice 28.xlsm]front!R543C36</stp>
        <tr r="AJ543" s="1"/>
      </tp>
      <tp>
        <v>9.9884994444053632</v>
        <stp/>
        <stp>##V3_BDPV12</stp>
        <stp>XS1064307058 @bgn  Corp</stp>
        <stp>risk_mid</stp>
        <stp>[AutoPrice 28.xlsm]front!R442C36</stp>
        <tr r="AJ442" s="1"/>
      </tp>
      <tp>
        <v>9.6820123206995845</v>
        <stp/>
        <stp>##V3_BDPV12</stp>
        <stp>XS0933241456 @bgn  Corp</stp>
        <stp>risk_mid</stp>
        <stp>[AutoPrice 28.xlsm]front!R702C36</stp>
        <tr r="AJ702" s="1"/>
      </tp>
      <tp>
        <v>9.4070671244125492</v>
        <stp/>
        <stp>##V3_BDPV12</stp>
        <stp>XS0787786440 @cbbt  Corp</stp>
        <stp>risk_mid</stp>
        <stp>[AutoPrice 28.xlsm]front!R940C36</stp>
        <tr r="AJ940" s="1"/>
      </tp>
      <tp>
        <v>50.694522098527635</v>
        <stp/>
        <stp>##V3_BDPV12</stp>
        <stp>XS0978619194 @bgn  Corp</stp>
        <stp>asset_swap_spd_mid</stp>
        <stp>[AutoPrice 28.xlsm]front!R1134C40</stp>
        <tr r="AN1134" s="1"/>
      </tp>
      <tp t="s">
        <v>SIEGR</v>
        <stp/>
        <stp>##V3_BDPV12</stp>
        <stp>DE000A1UDWN5 Corp</stp>
        <stp>ticker</stp>
        <stp>[AutoPrice 28.xlsm]front!R678C4</stp>
        <tr r="D678" s="1"/>
      </tp>
      <tp>
        <v>6.2058770111683259</v>
        <stp/>
        <stp>##V3_BDPV12</stp>
        <stp>XS0991090175 @bgn  Corp</stp>
        <stp>risk_mid</stp>
        <stp>[AutoPrice 28.xlsm]front!R627C36</stp>
        <tr r="AJ627" s="1"/>
      </tp>
      <tp>
        <v>8.1267934041683532</v>
        <stp/>
        <stp>##V3_BDPV12</stp>
        <stp>XS0760187400 @cbbt  Corp</stp>
        <stp>risk_mid</stp>
        <stp>[AutoPrice 28.xlsm]front!R725C36</stp>
        <tr r="AJ725" s="1"/>
      </tp>
      <tp>
        <v>57.771983184139842</v>
        <stp/>
        <stp>##V3_BDPV12</stp>
        <stp>FR0010737882 @bgn  Corp</stp>
        <stp>asset_swap_spd_mid</stp>
        <stp>[AutoPrice 28.xlsm]front!R1072C40</stp>
        <tr r="AN1072" s="1"/>
      </tp>
      <tp>
        <v>8.6567534860584772</v>
        <stp/>
        <stp>##V3_BDPV12</stp>
        <stp>XS0977496636 @bgn  Corp</stp>
        <stp>risk_mid</stp>
        <stp>[AutoPrice 28.xlsm]front!R482C36</stp>
        <tr r="AJ482" s="1"/>
      </tp>
      <tp>
        <v>8.4747346908514487</v>
        <stp/>
        <stp>##V3_BDPV12</stp>
        <stp>XS1064049767 @bgn  Corp</stp>
        <stp>risk_mid</stp>
        <stp>[AutoPrice 28.xlsm]front!R150C36</stp>
        <tr r="AJ150" s="1"/>
      </tp>
      <tp>
        <v>7.6012843446292777</v>
        <stp/>
        <stp>##V3_BDPV12</stp>
        <stp>XS0415624716 @bgn  Corp</stp>
        <stp>risk_mid</stp>
        <stp>[AutoPrice 28.xlsm]front!R203C36</stp>
        <tr r="AJ203" s="1"/>
      </tp>
      <tp>
        <v>6.4961029852383945</v>
        <stp/>
        <stp>##V3_BDPV12</stp>
        <stp>XS1048521733 @bgn  Corp</stp>
        <stp>risk_mid</stp>
        <stp>[AutoPrice 28.xlsm]front!R310C36</stp>
        <tr r="AJ310" s="1"/>
      </tp>
      <tp>
        <v>5.8063756677704248</v>
        <stp/>
        <stp>##V3_BDPV12</stp>
        <stp>XS0942081570 @bgn  Corp</stp>
        <stp>risk_mid</stp>
        <stp>[AutoPrice 28.xlsm]front!R359C36</stp>
        <tr r="AJ359" s="1"/>
      </tp>
      <tp t="s">
        <v>FIXED</v>
        <stp/>
        <stp>##V3_BDPV12</stp>
        <stp>DE000A1MLSR4 Corp</stp>
        <stp>cpn typ</stp>
        <stp>[AutoPrice 28.xlsm]front!R782C5</stp>
        <tr r="E782" s="1"/>
      </tp>
      <tp>
        <v>6.2481628751640983</v>
        <stp/>
        <stp>##V3_BDPV12</stp>
        <stp>XS0633025977 @bgn  Corp</stp>
        <stp>risk_mid</stp>
        <stp>[AutoPrice 28.xlsm]front!R224C36</stp>
        <tr r="AJ224" s="1"/>
      </tp>
      <tp>
        <v>4.2896042366109555</v>
        <stp/>
        <stp>##V3_BDPV12</stp>
        <stp>XS1061608300 @bgn  Corp</stp>
        <stp>risk_mid</stp>
        <stp>[AutoPrice 28.xlsm]front!R187C36</stp>
        <tr r="AJ187" s="1"/>
      </tp>
      <tp>
        <v>6.3221496559663137</v>
        <stp/>
        <stp>##V3_BDPV12</stp>
        <stp>XS1003251441 @bgn  Corp</stp>
        <stp>risk_mid</stp>
        <stp>[AutoPrice 28.xlsm]front!R529C36</stp>
        <tr r="AJ529" s="1"/>
      </tp>
      <tp>
        <v>18.311210479934914</v>
        <stp/>
        <stp>##V3_BDPV12</stp>
        <stp>FR0000471930 @bgn  Corp</stp>
        <stp>risk_mid</stp>
        <stp>[AutoPrice 28.xlsm]front!R658C36</stp>
        <tr r="AJ658" s="1"/>
      </tp>
      <tp>
        <v>3.9960849461145642</v>
        <stp/>
        <stp>##V3_BDPV12</stp>
        <stp>FR0000472334 @bgn  Corp</stp>
        <stp>risk_mid</stp>
        <stp>[AutoPrice 28.xlsm]front!R285C36</stp>
        <tr r="AJ285" s="1"/>
      </tp>
      <tp>
        <v>5.0432803692281425</v>
        <stp/>
        <stp>##V3_BDPV12</stp>
        <stp>XS0410303647 @bgn  Corp</stp>
        <stp>risk_mid</stp>
        <stp>[AutoPrice 28.xlsm]front!R344C36</stp>
        <tr r="AJ344" s="1"/>
      </tp>
      <tp>
        <v>10.680561823775747</v>
        <stp/>
        <stp>##V3_BDPV12</stp>
        <stp>XS0207320242 @bgn  Corp</stp>
        <stp>risk_mid</stp>
        <stp>[AutoPrice 28.xlsm]front!R264C36</stp>
        <tr r="AJ264" s="1"/>
      </tp>
      <tp>
        <v>4.5260236059746717</v>
        <stp/>
        <stp>##V3_BDPV12</stp>
        <stp>FR0011441831 @bgn  Corp</stp>
        <stp>risk_mid</stp>
        <stp>[AutoPrice 28.xlsm]front!R568C36</stp>
        <tr r="AJ568" s="1"/>
      </tp>
      <tp>
        <v>8.0530324816990628</v>
        <stp/>
        <stp>##V3_BDPV12</stp>
        <stp>XS1031019562 @bgn  Corp</stp>
        <stp>risk_mid</stp>
        <stp>[AutoPrice 28.xlsm]front!R432C36</stp>
        <tr r="AJ432" s="1"/>
      </tp>
      <tp>
        <v>1.893143450118373</v>
        <stp/>
        <stp>##V3_BDPV12</stp>
        <stp>XS0418508924 @bgn  Corp</stp>
        <stp>risk_mid</stp>
        <stp>[AutoPrice 28.xlsm]front!R705C36</stp>
        <tr r="AJ705" s="1"/>
      </tp>
      <tp>
        <v>9.0281085337217348</v>
        <stp/>
        <stp>##V3_BDPV12</stp>
        <stp>XS0992646918 @bgn  Corp</stp>
        <stp>risk_mid</stp>
        <stp>[AutoPrice 28.xlsm]front!R272C36</stp>
        <tr r="AJ272" s="1"/>
      </tp>
      <tp>
        <v>3.9101221944811471</v>
        <stp/>
        <stp>##V3_BDPV12</stp>
        <stp>XS0606202454 @bgn  Corp</stp>
        <stp>risk_mid</stp>
        <stp>[AutoPrice 28.xlsm]front!R582C36</stp>
        <tr r="AJ582" s="1"/>
      </tp>
      <tp>
        <v>4.0490196870052841</v>
        <stp/>
        <stp>##V3_BDPV12</stp>
        <stp>XS0765564827 @bgn  Corp</stp>
        <stp>risk_mid</stp>
        <stp>[AutoPrice 28.xlsm]front!R144C36</stp>
        <tr r="AJ144" s="1"/>
      </tp>
      <tp>
        <v>1.019363647215954</v>
        <stp/>
        <stp>##V3_BDPV12</stp>
        <stp>XS0221705204 @bgn  Corp</stp>
        <stp>risk_mid</stp>
        <stp>[AutoPrice 28.xlsm]front!R151C36</stp>
        <tr r="AJ151" s="1"/>
      </tp>
      <tp>
        <v>1.3710856654043369</v>
        <stp/>
        <stp>##V3_BDPV12</stp>
        <stp>FR0010245555 @bgn  Corp</stp>
        <stp>risk_mid</stp>
        <stp>[AutoPrice 28.xlsm]front!R646C36</stp>
        <tr r="AJ646" s="1"/>
      </tp>
      <tp>
        <v>60.747275858009651</v>
        <stp/>
        <stp>##V3_BDPV12</stp>
        <stp>XS0969344083 @bgn  Corp</stp>
        <stp>asset_swap_spd_mid</stp>
        <stp>[AutoPrice 28.xlsm]front!R1068C40</stp>
        <tr r="AN1068" s="1"/>
      </tp>
      <tp>
        <v>20.615358413243001</v>
        <stp/>
        <stp>##V3_BDPV12</stp>
        <stp>XS0295018070 @bgn  Corp</stp>
        <stp>risk_mid</stp>
        <stp>[AutoPrice 28.xlsm]front!R589C36</stp>
        <tr r="AJ589" s="1"/>
      </tp>
      <tp>
        <v>3.0687513485695206</v>
        <stp/>
        <stp>##V3_BDPV12</stp>
        <stp>XS0963566921 @bgn  Corp</stp>
        <stp>risk_mid</stp>
        <stp>[AutoPrice 28.xlsm]front!R892C36</stp>
        <tr r="AJ892" s="1"/>
      </tp>
      <tp>
        <v>10.245749180336361</v>
        <stp/>
        <stp>##V3_BDPV12</stp>
        <stp>XS0191154961 @bgn  Corp</stp>
        <stp>risk_mid</stp>
        <stp>[AutoPrice 28.xlsm]front!R358C36</stp>
        <tr r="AJ358" s="1"/>
      </tp>
      <tp>
        <v>6.7919783242196274</v>
        <stp/>
        <stp>##V3_BDPV12</stp>
        <stp>XS0237323943 @bgn  Corp</stp>
        <stp>risk_mid</stp>
        <stp>[AutoPrice 28.xlsm]front!R547C36</stp>
        <tr r="AJ547" s="1"/>
      </tp>
      <tp>
        <v>5.8391860178758748</v>
        <stp/>
        <stp>##V3_BDPV12</stp>
        <stp>XS0458685913 @bgn  Corp</stp>
        <stp>risk_mid</stp>
        <stp>[AutoPrice 28.xlsm]front!R971C36</stp>
        <tr r="AJ971" s="1"/>
      </tp>
      <tp>
        <v>8.5743062330763564</v>
        <stp/>
        <stp>##V3_BDPV12</stp>
        <stp>XS0951155869 @bgn  Corp</stp>
        <stp>risk_mid</stp>
        <stp>[AutoPrice 28.xlsm]front!R360C36</stp>
        <tr r="AJ360" s="1"/>
      </tp>
      <tp>
        <v>2.9331275483393426</v>
        <stp/>
        <stp>##V3_BDPV12</stp>
        <stp>XS0503554627 @bgn  Corp</stp>
        <stp>risk_mid</stp>
        <stp>[AutoPrice 28.xlsm]front!R169C36</stp>
        <tr r="AJ169" s="1"/>
      </tp>
      <tp>
        <v>0.93002003613875672</v>
        <stp/>
        <stp>##V3_BDPV12</stp>
        <stp>FR0010612713 @bgn  Corp</stp>
        <stp>risk_mid</stp>
        <stp>[AutoPrice 28.xlsm]front!R412C36</stp>
        <tr r="AJ412" s="1"/>
      </tp>
      <tp>
        <v>5.5991131770291247</v>
        <stp/>
        <stp>##V3_BDPV12</stp>
        <stp>BE0002428036 @bgn  Corp</stp>
        <stp>risk_mid</stp>
        <stp>[AutoPrice 28.xlsm]front!R216C36</stp>
        <tr r="AJ216" s="1"/>
      </tp>
      <tp>
        <v>7.4316301275104024</v>
        <stp/>
        <stp>##V3_BDPV12</stp>
        <stp>XS0417209052 @bgn  Corp</stp>
        <stp>risk_mid</stp>
        <stp>[AutoPrice 28.xlsm]front!R357C36</stp>
        <tr r="AJ357" s="1"/>
      </tp>
      <tp>
        <v>5.9794612617245946</v>
        <stp/>
        <stp>##V3_BDPV12</stp>
        <stp>XS0981442931 @bgn  Corp</stp>
        <stp>risk_mid</stp>
        <stp>[AutoPrice 28.xlsm]front!R945C36</stp>
        <tr r="AJ945" s="1"/>
      </tp>
      <tp>
        <v>1.8072275201760135</v>
        <stp/>
        <stp>##V3_BDPV12</stp>
        <stp>BE6213104605 @bgn  Corp</stp>
        <stp>risk_mid</stp>
        <stp>[AutoPrice 28.xlsm]front!R218C36</stp>
        <tr r="AJ218" s="1"/>
      </tp>
      <tp>
        <v>106.053</v>
        <stp/>
        <stp>##V3_BDPV12</stp>
        <stp>USF7806FQF10 @bgn Corp</stp>
        <stp>LAST_PRICE</stp>
        <stp>[AutoPrice 28.xlsm]front!R853C16</stp>
        <tr r="P853" s="1"/>
      </tp>
      <tp>
        <v>82.677303465047331</v>
        <stp/>
        <stp>##V3_BDPV12</stp>
        <stp>XS1041934800 @bgn  Corp</stp>
        <stp>asset_swap_spd_mid</stp>
        <stp>[AutoPrice 28.xlsm]front!R1183C40</stp>
        <tr r="AN1183" s="1"/>
      </tp>
      <tp>
        <v>7.3424722489562555</v>
        <stp/>
        <stp>##V3_BDPV12</stp>
        <stp>XS0409749206 @bgn  Corp</stp>
        <stp>risk_mid</stp>
        <stp>[AutoPrice 28.xlsm]front!R244C36</stp>
        <tr r="AJ244" s="1"/>
      </tp>
      <tp>
        <v>4.2712145199054419</v>
        <stp/>
        <stp>##V3_BDPV12</stp>
        <stp>FR0011584929 @bgn  Corp</stp>
        <stp>risk_mid</stp>
        <stp>[AutoPrice 28.xlsm]front!R510C36</stp>
        <tr r="AJ510" s="1"/>
      </tp>
      <tp t="s">
        <v>KERFP</v>
        <stp/>
        <stp>##V3_BDPV12</stp>
        <stp>FR0011584929 Corp</stp>
        <stp>ticker</stp>
        <stp>[AutoPrice 28.xlsm]front!R510C4</stp>
        <tr r="D510" s="1"/>
      </tp>
      <tp t="s">
        <v>VGASDE</v>
        <stp/>
        <stp>##V3_BDPV12</stp>
        <stp>XS0951155869 Corp</stp>
        <stp>ticker</stp>
        <stp>[AutoPrice 28.xlsm]front!R360C4</stp>
        <tr r="D360" s="1"/>
      </tp>
      <tp t="s">
        <v>PG</v>
        <stp/>
        <stp>##V3_BDPV12</stp>
        <stp>XS0237323943 Corp</stp>
        <stp>ticker</stp>
        <stp>[AutoPrice 28.xlsm]front!R547C4</stp>
        <tr r="D547" s="1"/>
      </tp>
      <tp t="s">
        <v>ESBIRE</v>
        <stp/>
        <stp>##V3_BDPV12</stp>
        <stp>XS0992646918 Corp</stp>
        <stp>ticker</stp>
        <stp>[AutoPrice 28.xlsm]front!R272C4</stp>
        <tr r="D272" s="1"/>
      </tp>
      <tp t="s">
        <v>SRENVX</v>
        <stp/>
        <stp>##V3_BDPV12</stp>
        <stp>XS0765564827 Corp</stp>
        <stp>ticker</stp>
        <stp>[AutoPrice 28.xlsm]front!R144C4</stp>
        <tr r="D144" s="1"/>
      </tp>
      <tp t="s">
        <v>STLNO</v>
        <stp/>
        <stp>##V3_BDPV12</stp>
        <stp>XS0969574325 Corp</stp>
        <stp>ticker</stp>
        <stp>[AutoPrice 28.xlsm]front!R333C4</stp>
        <tr r="D333" s="1"/>
      </tp>
      <tp t="s">
        <v>FIAT</v>
        <stp/>
        <stp>##V3_BDPV12</stp>
        <stp>XS0953215349 Corp</stp>
        <stp>ticker</stp>
        <stp>[AutoPrice 28.xlsm]front!R819C4</stp>
        <tr r="D819" s="1"/>
      </tp>
      <tp t="s">
        <v>TALANX</v>
        <stp/>
        <stp>##V3_BDPV12</stp>
        <stp>XS0768664731 Corp</stp>
        <stp>ticker</stp>
        <stp>[AutoPrice 28.xlsm]front!R146C4</stp>
        <tr r="D146" s="1"/>
      </tp>
      <tp t="s">
        <v>COFP</v>
        <stp/>
        <stp>##V3_BDPV12</stp>
        <stp>FR0011765825 Corp</stp>
        <stp>ticker</stp>
        <stp>[AutoPrice 28.xlsm]front!R451C4</stp>
        <tr r="D451" s="1"/>
      </tp>
      <tp t="s">
        <v>BATSLN</v>
        <stp/>
        <stp>##V3_BDPV12</stp>
        <stp>XS0468425615 Corp</stp>
        <stp>ticker</stp>
        <stp>[AutoPrice 28.xlsm]front!R407C4</stp>
        <tr r="D407" s="1"/>
      </tp>
      <tp t="s">
        <v>OMVAV</v>
        <stp/>
        <stp>##V3_BDPV12</stp>
        <stp>XS0834367863 Corp</stp>
        <stp>ticker</stp>
        <stp>[AutoPrice 28.xlsm]front!R305C4</stp>
        <tr r="D305" s="1"/>
      </tp>
      <tp t="s">
        <v>AXASA</v>
        <stp/>
        <stp>##V3_BDPV12</stp>
        <stp>XS0878743623 Corp</stp>
        <stp>ticker</stp>
        <stp>[AutoPrice 28.xlsm]front!R107C4</stp>
        <tr r="D107" s="1"/>
      </tp>
      <tp>
        <v>108.822</v>
        <stp/>
        <stp>##V3_BDPV12</stp>
        <stp>DE000A1C92S3 @bgn Corp</stp>
        <stp>LAST_PRICE</stp>
        <stp>[AutoPrice 28.xlsm]front!R532C16</stp>
        <tr r="P532" s="1"/>
      </tp>
      <tp t="s">
        <v>BATSLN</v>
        <stp/>
        <stp>##V3_BDPV12</stp>
        <stp>XS0704178556 Corp</stp>
        <stp>ticker</stp>
        <stp>[AutoPrice 28.xlsm]front!R408C4</stp>
        <tr r="D408" s="1"/>
      </tp>
      <tp t="s">
        <v>PEUGOT</v>
        <stp/>
        <stp>##V3_BDPV12</stp>
        <stp>XS0640796032 Corp</stp>
        <stp>ticker</stp>
        <stp>[AutoPrice 28.xlsm]front!R829C4</stp>
        <tr r="D829" s="1"/>
      </tp>
      <tp t="s">
        <v>SANFP</v>
        <stp/>
        <stp>##V3_BDPV12</stp>
        <stp>XS0428037740 Corp</stp>
        <stp>ticker</stp>
        <stp>[AutoPrice 28.xlsm]front!R206C4</stp>
        <tr r="D206" s="1"/>
      </tp>
      <tp t="s">
        <v>PEUGOT</v>
        <stp/>
        <stp>##V3_BDPV12</stp>
        <stp>FR0010014845 Corp</stp>
        <stp>ticker</stp>
        <stp>[AutoPrice 28.xlsm]front!R840C4</stp>
        <tr r="D840" s="1"/>
      </tp>
      <tp t="s">
        <v>T</v>
        <stp/>
        <stp>##V3_BDPV12</stp>
        <stp>XS0993148856 Corp</stp>
        <stp>ticker</stp>
        <stp>[AutoPrice 28.xlsm]front!R682C4</stp>
        <tr r="D682" s="1"/>
      </tp>
      <tp>
        <v>5.6638026145627407</v>
        <stp/>
        <stp>##V3_BDPV12</stp>
        <stp>DE000A0DLU69 @bgn  Corp</stp>
        <stp>risk_mid</stp>
        <stp>[AutoPrice 28.xlsm]front!R274C36</stp>
        <tr r="AJ274" s="1"/>
      </tp>
      <tp t="s">
        <v>BRITEL</v>
        <stp/>
        <stp>##V3_BDPV12</stp>
        <stp>XS0372358902 Corp</stp>
        <stp>ticker</stp>
        <stp>[AutoPrice 28.xlsm]front!R602C4</stp>
        <tr r="D602" s="1"/>
      </tp>
      <tp t="s">
        <v>SANFP</v>
        <stp/>
        <stp>##V3_BDPV12</stp>
        <stp>XS0456451771 Corp</stp>
        <stp>ticker</stp>
        <stp>[AutoPrice 28.xlsm]front!R208C4</stp>
        <tr r="D208" s="1"/>
      </tp>
      <tp t="s">
        <v>LXSGR</v>
        <stp/>
        <stp>##V3_BDPV12</stp>
        <stp>XS0855167523 Corp</stp>
        <stp>ticker</stp>
        <stp>[AutoPrice 28.xlsm]front!R999C4</stp>
        <tr r="D999" s="1"/>
      </tp>
      <tp t="s">
        <v>DT</v>
        <stp/>
        <stp>##V3_BDPV12</stp>
        <stp>XS0875796541 Corp</stp>
        <stp>ticker</stp>
        <stp>[AutoPrice 28.xlsm]front!R619C4</stp>
        <tr r="D619" s="1"/>
      </tp>
      <tp t="s">
        <v>F</v>
        <stp/>
        <stp>##V3_BDPV12</stp>
        <stp>XS0933505967 Corp</stp>
        <stp>ticker</stp>
        <stp>[AutoPrice 28.xlsm]front!R803C4</stp>
        <tr r="D803" s="1"/>
      </tp>
      <tp t="s">
        <v>ORAFP</v>
        <stp/>
        <stp>##V3_BDPV12</stp>
        <stp>FR0011560069 Corp</stp>
        <stp>ticker</stp>
        <stp>[AutoPrice 28.xlsm]front!R649C4</stp>
        <tr r="D649" s="1"/>
      </tp>
      <tp t="s">
        <v>DPWGR</v>
        <stp/>
        <stp>##V3_BDPV12</stp>
        <stp>XS0977500767 Corp</stp>
        <stp>ticker</stp>
        <stp>[AutoPrice 28.xlsm]front!R479C4</stp>
        <tr r="D479" s="1"/>
      </tp>
      <tp t="s">
        <v>BMW</v>
        <stp/>
        <stp>##V3_BDPV12</stp>
        <stp>XS1015212811 Corp</stp>
        <stp>ticker</stp>
        <stp>[AutoPrice 28.xlsm]front!R774C4</stp>
        <tr r="D774" s="1"/>
      </tp>
      <tp t="s">
        <v>RENAUL</v>
        <stp/>
        <stp>##V3_BDPV12</stp>
        <stp>FR0010176032 Corp</stp>
        <stp>ticker</stp>
        <stp>[AutoPrice 28.xlsm]front!R848C4</stp>
        <tr r="D848" s="1"/>
      </tp>
      <tp t="s">
        <v>RWE</v>
        <stp/>
        <stp>##V3_BDPV12</stp>
        <stp>XS0399647675 Corp</stp>
        <stp>ticker</stp>
        <stp>[AutoPrice 28.xlsm]front!R316C4</stp>
        <tr r="D316" s="1"/>
      </tp>
      <tp t="s">
        <v>TOYOTA</v>
        <stp/>
        <stp>##V3_BDPV12</stp>
        <stp>XS0954684972 Corp</stp>
        <stp>ticker</stp>
        <stp>[AutoPrice 28.xlsm]front!R874C4</stp>
        <tr r="D874" s="1"/>
      </tp>
      <tp>
        <v>2.7461499254165744</v>
        <stp/>
        <stp>##V3_BDPV12</stp>
        <stp>DE000A1HHZ73 @bgn  Corp</stp>
        <stp>risk_mid</stp>
        <stp>[AutoPrice 28.xlsm]front!R768C36</stp>
        <tr r="AJ768" s="1"/>
      </tp>
      <tp t="s">
        <v>RDSALN</v>
        <stp/>
        <stp>##V3_BDPV12</stp>
        <stp>XS1048529041 Corp</stp>
        <stp>ticker</stp>
        <stp>[AutoPrice 28.xlsm]front!R311C4</stp>
        <tr r="D311" s="1"/>
      </tp>
      <tp t="s">
        <v>AVLN</v>
        <stp/>
        <stp>##V3_BDPV12</stp>
        <stp>XS0778476340 Corp</stp>
        <stp>ticker</stp>
        <stp>[AutoPrice 28.xlsm]front!R102C4</stp>
        <tr r="D102" s="1"/>
      </tp>
      <tp t="s">
        <v>F</v>
        <stp/>
        <stp>##V3_BDPV12</stp>
        <stp>XS0838847381 Corp</stp>
        <stp>ticker</stp>
        <stp>[AutoPrice 28.xlsm]front!R802C4</stp>
        <tr r="D802" s="1"/>
      </tp>
      <tp t="s">
        <v>VW</v>
        <stp/>
        <stp>##V3_BDPV12</stp>
        <stp>XS0908570459 Corp</stp>
        <stp>ticker</stp>
        <stp>[AutoPrice 28.xlsm]front!R905C4</stp>
        <tr r="D905" s="1"/>
      </tp>
      <tp t="s">
        <v>DBHNGR</v>
        <stp/>
        <stp>##V3_BDPV12</stp>
        <stp>XS0969368934 Corp</stp>
        <stp>ticker</stp>
        <stp>[AutoPrice 28.xlsm]front!R469C4</stp>
        <tr r="D469" s="1"/>
      </tp>
      <tp t="s">
        <v>VW</v>
        <stp/>
        <stp>##V3_BDPV12</stp>
        <stp>XS0168881760 Corp</stp>
        <stp>ticker</stp>
        <stp>[AutoPrice 28.xlsm]front!R896C4</stp>
        <tr r="D896" s="1"/>
      </tp>
      <tp t="s">
        <v>HEIGR</v>
        <stp/>
        <stp>##V3_BDPV12</stp>
        <stp>XS0478803355 Corp</stp>
        <stp>ticker</stp>
        <stp>[AutoPrice 28.xlsm]front!R972C4</stp>
        <tr r="D972" s="1"/>
      </tp>
      <tp t="s">
        <v>TELEFO</v>
        <stp/>
        <stp>##V3_BDPV12</stp>
        <stp>XS0696856847 Corp</stp>
        <stp>ticker</stp>
        <stp>[AutoPrice 28.xlsm]front!R687C4</stp>
        <tr r="D687" s="1"/>
      </tp>
      <tp t="s">
        <v>HEIGR</v>
        <stp/>
        <stp>##V3_BDPV12</stp>
        <stp>XS0478802548 Corp</stp>
        <stp>ticker</stp>
        <stp>[AutoPrice 28.xlsm]front!R964C4</stp>
        <tr r="D964" s="1"/>
      </tp>
      <tp t="s">
        <v>BERTEL</v>
        <stp/>
        <stp>##V3_BDPV12</stp>
        <stp>XS0268583993 Corp</stp>
        <stp>ticker</stp>
        <stp>[AutoPrice 28.xlsm]front!R598C4</stp>
        <tr r="D598" s="1"/>
      </tp>
      <tp t="s">
        <v>LHAGR</v>
        <stp/>
        <stp>##V3_BDPV12</stp>
        <stp>XS0438813536 Corp</stp>
        <stp>ticker</stp>
        <stp>[AutoPrice 28.xlsm]front!R514C4</stp>
        <tr r="D514" s="1"/>
      </tp>
      <tp t="s">
        <v>EFFP</v>
        <stp/>
        <stp>##V3_BDPV12</stp>
        <stp>FR0011842939 Corp</stp>
        <stp>ticker</stp>
        <stp>[AutoPrice 28.xlsm]front!R170C4</stp>
        <tr r="D170" s="1"/>
      </tp>
      <tp t="s">
        <v>HOLNVX</v>
        <stp/>
        <stp>##V3_BDPV12</stp>
        <stp>XS1019821732 Corp</stp>
        <stp>ticker</stp>
        <stp>[AutoPrice 28.xlsm]front!R977C4</stp>
        <tr r="D977" s="1"/>
      </tp>
      <tp t="s">
        <v>CCE</v>
        <stp/>
        <stp>##V3_BDPV12</stp>
        <stp>XS0989155089 Corp</stp>
        <stp>ticker</stp>
        <stp>[AutoPrice 28.xlsm]front!R440C4</stp>
        <tr r="D440" s="1"/>
      </tp>
      <tp t="s">
        <v>RENAUL</v>
        <stp/>
        <stp>##V3_BDPV12</stp>
        <stp>XS0729061795 Corp</stp>
        <stp>ticker</stp>
        <stp>[AutoPrice 28.xlsm]front!R847C4</stp>
        <tr r="D847" s="1"/>
      </tp>
      <tp t="s">
        <v>PM</v>
        <stp/>
        <stp>##V3_BDPV12</stp>
        <stp>XS1040105980 Corp</stp>
        <stp>ticker</stp>
        <stp>[AutoPrice 28.xlsm]front!R560C4</stp>
        <tr r="D560" s="1"/>
      </tp>
      <tp t="s">
        <v>TELEFO</v>
        <stp/>
        <stp>##V3_BDPV12</stp>
        <stp>XS0540187894 Corp</stp>
        <stp>ticker</stp>
        <stp>[AutoPrice 28.xlsm]front!R691C4</stp>
        <tr r="D691" s="1"/>
      </tp>
      <tp>
        <v>5.5851135055462464E-2</v>
        <stp/>
        <stp>##V3_BDPV12</stp>
        <stp>DE000A1TNK78 @bgn  Corp</stp>
        <stp>risk_mid</stp>
        <stp>[AutoPrice 28.xlsm]front!R785C36</stp>
        <tr r="AJ785" s="1"/>
      </tp>
      <tp t="s">
        <v>14/07/2014</v>
        <stp/>
        <stp>##V3_BDPV12</stp>
        <stp>DE000A0Z2CS9 Corp</stp>
        <stp>maturity</stp>
        <stp>[AutoPrice 28.xlsm]front!R530C6</stp>
        <tr r="F530" s="1"/>
      </tp>
      <tp>
        <v>105.14</v>
        <stp/>
        <stp>##V3_BDPV12</stp>
        <stp>XS0235605853 @CBKG Corp</stp>
        <stp>bid</stp>
        <stp>[AutoPrice 28.xlsm]front!R981C12</stp>
        <tr r="L981" s="1"/>
      </tp>
      <tp t="s">
        <v>#N/A Real Time</v>
        <stp/>
        <stp>##V3_BDPV12</stp>
        <stp>XS0629937409 @CBKG Corp</stp>
        <stp>bid</stp>
        <stp>[AutoPrice 28.xlsm]front!R278C12</stp>
        <tr r="L278" s="1"/>
      </tp>
      <tp t="s">
        <v>AVLN</v>
        <stp/>
        <stp>##V3_BDPV12</stp>
        <stp>XS0138717441 Corp</stp>
        <stp>ticker</stp>
        <stp>[AutoPrice 28.xlsm]front!R99C4</stp>
        <tr r="D99" s="1"/>
      </tp>
      <tp>
        <v>96.731999999999999</v>
        <stp/>
        <stp>##V3_BDPV12</stp>
        <stp>XS0214965963 @CBKG Corp</stp>
        <stp>bid</stp>
        <stp>[AutoPrice 28.xlsm]front!R717C12</stp>
        <tr r="L717" s="1"/>
      </tp>
      <tp t="s">
        <v>#N/A Real Time</v>
        <stp/>
        <stp>##V3_BDPV12</stp>
        <stp>XS0834385923 @CBKG Corp</stp>
        <stp>bid</stp>
        <stp>[AutoPrice 28.xlsm]front!R941C12</stp>
        <tr r="L941" s="1"/>
      </tp>
      <tp>
        <v>102.91500000000001</v>
        <stp/>
        <stp>##V3_BDPV12</stp>
        <stp>XS0954684972 @CBKG Corp</stp>
        <stp>bid</stp>
        <stp>[AutoPrice 28.xlsm]front!R874C12</stp>
        <tr r="L874" s="1"/>
      </tp>
      <tp>
        <v>101.584</v>
        <stp/>
        <stp>##V3_BDPV12</stp>
        <stp>XS0995039806 @CBKG Corp</stp>
        <stp>bid</stp>
        <stp>[AutoPrice 28.xlsm]front!R909C12</stp>
        <tr r="L909" s="1"/>
      </tp>
      <tp t="s">
        <v>#N/A Real Time</v>
        <stp/>
        <stp>##V3_BDPV12</stp>
        <stp>XS0895820834 @CBKG Corp</stp>
        <stp>bid</stp>
        <stp>[AutoPrice 28.xlsm]front!R595C12</stp>
        <tr r="L595" s="1"/>
      </tp>
      <tp>
        <v>111.111</v>
        <stp/>
        <stp>##V3_BDPV12</stp>
        <stp>XS0438813536 @CBKG Corp</stp>
        <stp>bid</stp>
        <stp>[AutoPrice 28.xlsm]front!R514C12</stp>
        <tr r="L514" s="1"/>
      </tp>
      <tp>
        <v>102.462</v>
        <stp/>
        <stp>##V3_BDPV12</stp>
        <stp>BE6000431112 @CBKG Corp</stp>
        <stp>ask</stp>
        <stp>[AutoPrice 28.xlsm]front!R214C13</stp>
        <tr r="M214" s="1"/>
      </tp>
      <tp t="s">
        <v>17/10/2042</v>
        <stp/>
        <stp>##V3_BDPV12</stp>
        <stp>DE000A1RE1Q3 Corp</stp>
        <stp>maturity</stp>
        <stp>[AutoPrice 28.xlsm]front!R88C6</stp>
        <tr r="F88" s="1"/>
      </tp>
      <tp>
        <v>107.51</v>
        <stp/>
        <stp>##V3_BDPV12</stp>
        <stp>XS0765295828 @CBKG Corp</stp>
        <stp>bid</stp>
        <stp>[AutoPrice 28.xlsm]front!R213C12</stp>
        <tr r="L213" s="1"/>
      </tp>
      <tp>
        <v>107.383</v>
        <stp/>
        <stp>##V3_BDPV12</stp>
        <stp>XS0909369489 @CBKG Corp</stp>
        <stp>bid</stp>
        <stp>[AutoPrice 28.xlsm]front!R946C12</stp>
        <tr r="L946" s="1"/>
      </tp>
      <tp>
        <v>103.627</v>
        <stp/>
        <stp>##V3_BDPV12</stp>
        <stp>XS0438140526 @CBKG Corp</stp>
        <stp>bid</stp>
        <stp>[AutoPrice 28.xlsm]front!R183C12</stp>
        <tr r="L183" s="1"/>
      </tp>
      <tp t="s">
        <v>#N/A Real Time</v>
        <stp/>
        <stp>##V3_BDPV12</stp>
        <stp>XS0485615867 @CBKG Corp</stp>
        <stp>bid</stp>
        <stp>[AutoPrice 28.xlsm]front!R336C12</stp>
        <tr r="L336" s="1"/>
      </tp>
      <tp>
        <v>101.503</v>
        <stp/>
        <stp>##V3_BDPV12</stp>
        <stp>XS0578317587 @CBKG Corp</stp>
        <stp>bid</stp>
        <stp>[AutoPrice 28.xlsm]front!R828C12</stp>
        <tr r="L828" s="1"/>
      </tp>
      <tp t="s">
        <v>ASSGEN</v>
        <stp/>
        <stp>##V3_BDPV12</stp>
        <stp>XS0802638642 Corp</stp>
        <stp>ticker</stp>
        <stp>[AutoPrice 28.xlsm]front!R95C4</stp>
        <tr r="D95" s="1"/>
      </tp>
      <tp t="s">
        <v>GE</v>
        <stp/>
        <stp>##V3_BDPV12</stp>
        <stp>XS0350890470 Corp</stp>
        <stp>ticker</stp>
        <stp>[AutoPrice 28.xlsm]front!R38C4</stp>
        <tr r="D38" s="1"/>
      </tp>
      <tp t="s">
        <v>11/06/2014</v>
        <stp/>
        <stp>##V3_BDPV12</stp>
        <stp>XS0949696628 @bval Corp</stp>
        <stp>LAST_UPDATE</stp>
        <stp>[AutoPrice 28.xlsm]front!R763C15</stp>
        <tr r="O763" s="1"/>
      </tp>
      <tp t="s">
        <v>IIILN</v>
        <stp/>
        <stp>##V3_BDPV12</stp>
        <stp>XS0495913229 Corp</stp>
        <stp>ticker</stp>
        <stp>[AutoPrice 28.xlsm]front!R67C4</stp>
        <tr r="D67" s="1"/>
      </tp>
      <tp t="s">
        <v>#N/A Real Time</v>
        <stp/>
        <stp>##V3_BDPV12</stp>
        <stp>DE000A1HHZ73 @CBKG Corp</stp>
        <stp>bid</stp>
        <stp>[AutoPrice 28.xlsm]front!R768C12</stp>
        <tr r="L768" s="1"/>
      </tp>
      <tp>
        <v>105.027</v>
        <stp/>
        <stp>##V3_BDPV12</stp>
        <stp>XS0235117891 @CBKG Corp</stp>
        <stp>bid</stp>
        <stp>[AutoPrice 28.xlsm]front!R947C12</stp>
        <tr r="L947" s="1"/>
      </tp>
      <tp>
        <v>112.14700000000001</v>
        <stp/>
        <stp>##V3_BDPV12</stp>
        <stp>XS0184373925 @CBKG Corp</stp>
        <stp>bid</stp>
        <stp>[AutoPrice 28.xlsm]front!R711C12</stp>
        <tr r="L711" s="1"/>
      </tp>
      <tp>
        <v>112.42100000000001</v>
        <stp/>
        <stp>##V3_BDPV12</stp>
        <stp>XS0765564827 @CBKG Corp</stp>
        <stp>bid</stp>
        <stp>[AutoPrice 28.xlsm]front!R144C12</stp>
        <tr r="L144" s="1"/>
      </tp>
      <tp>
        <v>100.592</v>
        <stp/>
        <stp>##V3_BDPV12</stp>
        <stp>XS0945158821 @CBKG Corp</stp>
        <stp>bid</stp>
        <stp>[AutoPrice 28.xlsm]front!R535C12</stp>
        <tr r="L535" s="1"/>
      </tp>
      <tp>
        <v>118.53</v>
        <stp/>
        <stp>##V3_BDPV12</stp>
        <stp>XS0525787874 @CBKG Corp</stp>
        <stp>bid</stp>
        <stp>[AutoPrice 28.xlsm]front!R620C12</stp>
        <tr r="L620" s="1"/>
      </tp>
      <tp>
        <v>104.905</v>
        <stp/>
        <stp>##V3_BDPV12</stp>
        <stp>XS0369258412 @CBKG Corp</stp>
        <stp>bid</stp>
        <stp>[AutoPrice 28.xlsm]front!R422C12</stp>
        <tr r="L422" s="1"/>
      </tp>
      <tp>
        <v>105.05</v>
        <stp/>
        <stp>##V3_BDPV12</stp>
        <stp>XS1054522922 @CBKG Corp</stp>
        <stp>bid</stp>
        <stp>[AutoPrice 28.xlsm]front!R126C12</stp>
        <tr r="L126" s="1"/>
      </tp>
      <tp>
        <v>117.691</v>
        <stp/>
        <stp>##V3_BDPV12</stp>
        <stp>XS0365094811 @CBKG Corp</stp>
        <stp>bid</stp>
        <stp>[AutoPrice 28.xlsm]front!R648C12</stp>
        <tr r="L648" s="1"/>
      </tp>
      <tp>
        <v>119.628</v>
        <stp/>
        <stp>##V3_BDPV12</stp>
        <stp>XS0608392550 @CBKG Corp</stp>
        <stp>bid</stp>
        <stp>[AutoPrice 28.xlsm]front!R131C12</stp>
        <tr r="L131" s="1"/>
      </tp>
      <tp t="s">
        <v>GE</v>
        <stp/>
        <stp>##V3_BDPV12</stp>
        <stp>XS0453908377 Corp</stp>
        <stp>ticker</stp>
        <stp>[AutoPrice 28.xlsm]front!R30C4</stp>
        <tr r="D30" s="1"/>
      </tp>
      <tp>
        <v>103.17400000000001</v>
        <stp/>
        <stp>##V3_BDPV12</stp>
        <stp>XS1015212811 @CBKG Corp</stp>
        <stp>bid</stp>
        <stp>[AutoPrice 28.xlsm]front!R774C12</stp>
        <tr r="L774" s="1"/>
      </tp>
      <tp>
        <v>102.89100000000001</v>
        <stp/>
        <stp>##V3_BDPV12</stp>
        <stp>XS1048519596 @CBKG Corp</stp>
        <stp>bid</stp>
        <stp>[AutoPrice 28.xlsm]front!R865C12</stp>
        <tr r="L865" s="1"/>
      </tp>
      <tp>
        <v>106.054</v>
        <stp/>
        <stp>##V3_BDPV12</stp>
        <stp>XS0478802548 @CBKG Corp</stp>
        <stp>bid</stp>
        <stp>[AutoPrice 28.xlsm]front!R964C12</stp>
        <tr r="L964" s="1"/>
      </tp>
      <tp>
        <v>100.251</v>
        <stp/>
        <stp>##V3_BDPV12</stp>
        <stp>XS0934983999 @CBKG Corp</stp>
        <stp>bid</stp>
        <stp>[AutoPrice 28.xlsm]front!R520C12</stp>
        <tr r="L520" s="1"/>
      </tp>
      <tp>
        <v>107.896</v>
        <stp/>
        <stp>##V3_BDPV12</stp>
        <stp>XS0879082914 @CBKG Corp</stp>
        <stp>ask</stp>
        <stp>[AutoPrice 28.xlsm]front!R1082C13</stp>
        <tr r="M1082" s="1"/>
      </tp>
      <tp>
        <v>109</v>
        <stp/>
        <stp>##V3_BDPV12</stp>
        <stp>XS0765448757 @CBKG Corp</stp>
        <stp>ask</stp>
        <stp>[AutoPrice 28.xlsm]front!R1024C13</stp>
        <tr r="M1024" s="1"/>
      </tp>
      <tp t="s">
        <v>#N/A Real Time</v>
        <stp/>
        <stp>##V3_BDPV12</stp>
        <stp>XS0193947271 @CBKG Corp</stp>
        <stp>bid</stp>
        <stp>[AutoPrice 28.xlsm]front!R1053C12</stp>
        <tr r="L1053" s="1"/>
      </tp>
      <tp>
        <v>114.101</v>
        <stp/>
        <stp>##V3_BDPV12</stp>
        <stp>XS0741942576 @CBKG Corp</stp>
        <stp>bid</stp>
        <stp>[AutoPrice 28.xlsm]front!R1174C12</stp>
        <tr r="L1174" s="1"/>
      </tp>
      <tp>
        <v>124.35299999999999</v>
        <stp/>
        <stp>##V3_BDPV12</stp>
        <stp>XS0436928872 @CBKG Corp</stp>
        <stp>bid</stp>
        <stp>[AutoPrice 28.xlsm]front!R1176C12</stp>
        <tr r="L1176" s="1"/>
      </tp>
      <tp>
        <v>108.5</v>
        <stp/>
        <stp>##V3_BDPV12</stp>
        <stp>XS0615238630 @CBKG Corp</stp>
        <stp>ask</stp>
        <stp>[AutoPrice 28.xlsm]front!R1091C13</stp>
        <tr r="M1091" s="1"/>
      </tp>
      <tp t="s">
        <v>07:01:30</v>
        <stp/>
        <stp>##V3_BDPV12</stp>
        <stp>US928670AK49 @bgn Corp</stp>
        <stp>LAST_UPDATE</stp>
        <stp>[AutoPrice 28.xlsm]front!R888C15</stp>
        <tr r="O888" s="1"/>
      </tp>
      <tp>
        <v>112.185</v>
        <stp/>
        <stp>##V3_BDPV12</stp>
        <stp>ES0211845260 @CBKG Corp</stp>
        <stp>bid</stp>
        <stp>[AutoPrice 28.xlsm]front!R1038C12</stp>
        <tr r="L1038" s="1"/>
      </tp>
      <tp>
        <v>108.994</v>
        <stp/>
        <stp>##V3_BDPV12</stp>
        <stp>XS0940284937 @CBKG Corp</stp>
        <stp>ask</stp>
        <stp>[AutoPrice 28.xlsm]front!R1083C13</stp>
        <tr r="M1083" s="1"/>
      </tp>
      <tp>
        <v>114.956</v>
        <stp/>
        <stp>##V3_BDPV12</stp>
        <stp>XS0744125302 @CBKG Corp</stp>
        <stp>ask</stp>
        <stp>[AutoPrice 28.xlsm]front!R1057C13</stp>
        <tr r="M1057" s="1"/>
      </tp>
      <tp>
        <v>103.044</v>
        <stp/>
        <stp>##V3_BDPV12</stp>
        <stp>XS1048589458 @CBKG Corp</stp>
        <stp>ask</stp>
        <stp>[AutoPrice 28.xlsm]front!R1077C13</stp>
        <tr r="M1077" s="1"/>
      </tp>
      <tp>
        <v>118.75</v>
        <stp/>
        <stp>##V3_BDPV12</stp>
        <stp>XS0972588643 @CBKG Corp</stp>
        <stp>ask</stp>
        <stp>[AutoPrice 28.xlsm]front!R1258C13</stp>
        <tr r="M1258" s="1"/>
      </tp>
      <tp>
        <v>113.425</v>
        <stp/>
        <stp>##V3_BDPV12</stp>
        <stp>XS0674277933 @CBKG Corp</stp>
        <stp>ask</stp>
        <stp>[AutoPrice 28.xlsm]front!R1237C13</stp>
        <tr r="M1237" s="1"/>
      </tp>
      <tp>
        <v>100.90900000000001</v>
        <stp/>
        <stp>##V3_BDPV12</stp>
        <stp>FR0010801761 @CBKG Corp</stp>
        <stp>bid</stp>
        <stp>[AutoPrice 28.xlsm]front!R1042C12</stp>
        <tr r="L1042" s="1"/>
      </tp>
      <tp>
        <v>101.89700000000001</v>
        <stp/>
        <stp>##V3_BDPV12</stp>
        <stp>XS0934389221 @CBKG Corp</stp>
        <stp>ask</stp>
        <stp>[AutoPrice 28.xlsm]front!R1108C13</stp>
        <tr r="M1108" s="1"/>
      </tp>
      <tp>
        <v>109.146</v>
        <stp/>
        <stp>##V3_BDPV12</stp>
        <stp>XS0563739696 @CBKG Corp</stp>
        <stp>bid</stp>
        <stp>[AutoPrice 28.xlsm]front!R1157C12</stp>
        <tr r="L1157" s="1"/>
      </tp>
      <tp>
        <v>106.04900000000001</v>
        <stp/>
        <stp>##V3_BDPV12</stp>
        <stp>XS1048428442 @CBKG Corp</stp>
        <stp>ask</stp>
        <stp>[AutoPrice 28.xlsm]front!R1269C13</stp>
        <tr r="M1269" s="1"/>
      </tp>
      <tp t="s">
        <v>07:01:48</v>
        <stp/>
        <stp>##V3_BDPV12</stp>
        <stp>USF48957AB45 @bgn Corp</stp>
        <stp>LAST_UPDATE</stp>
        <stp>[AutoPrice 28.xlsm]front!R863C15</stp>
        <tr r="O863" s="1"/>
      </tp>
      <tp>
        <v>111.78100000000001</v>
        <stp/>
        <stp>##V3_BDPV12</stp>
        <stp>FR0011401751 @CBKG Corp</stp>
        <stp>ask</stp>
        <stp>[AutoPrice 28.xlsm]front!R1236C13</stp>
        <tr r="M1236" s="1"/>
      </tp>
      <tp>
        <v>100.759</v>
        <stp/>
        <stp>##V3_BDPV12</stp>
        <stp>XS1056927061 @CBKG Corp</stp>
        <stp>bid</stp>
        <stp>[AutoPrice 28.xlsm]front!R1090C12</stp>
        <tr r="L1090" s="1"/>
      </tp>
      <tp>
        <v>119.468</v>
        <stp/>
        <stp>##V3_BDPV12</stp>
        <stp>XS0605214336 @CBKG Corp</stp>
        <stp>ask</stp>
        <stp>[AutoPrice 28.xlsm]front!R1225C13</stp>
        <tr r="M1225" s="1"/>
      </tp>
      <tp>
        <v>124.374</v>
        <stp/>
        <stp>##V3_BDPV12</stp>
        <stp>XS0829360923 @CBKG Corp</stp>
        <stp>ask</stp>
        <stp>[AutoPrice 28.xlsm]front!R1177C13</stp>
        <tr r="M1177" s="1"/>
      </tp>
      <tp t="s">
        <v>07:01:36</v>
        <stp/>
        <stp>##V3_BDPV12</stp>
        <stp>US928670AB40 @bgn Corp</stp>
        <stp>LAST_UPDATE</stp>
        <stp>[AutoPrice 28.xlsm]front!R899C15</stp>
        <tr r="O899" s="1"/>
      </tp>
      <tp>
        <v>116.149</v>
        <stp/>
        <stp>##V3_BDPV12</stp>
        <stp>XS0828749761 @CBKG Corp</stp>
        <stp>ask</stp>
        <stp>[AutoPrice 28.xlsm]front!R1058C13</stp>
        <tr r="M1058" s="1"/>
      </tp>
      <tp>
        <v>104.375</v>
        <stp/>
        <stp>##V3_BDPV12</stp>
        <stp>FR0010945188 @CBKG Corp</stp>
        <stp>ask</stp>
        <stp>[AutoPrice 28.xlsm]front!R1253C13</stp>
        <tr r="M1253" s="1"/>
      </tp>
      <tp>
        <v>108.574</v>
        <stp/>
        <stp>##V3_BDPV12</stp>
        <stp>XS0858803066 @CBKG Corp</stp>
        <stp>bid</stp>
        <stp>[AutoPrice 28.xlsm]front!R1142C12</stp>
        <tr r="L1142" s="1"/>
      </tp>
      <tp t="s">
        <v>#N/A Real Time</v>
        <stp/>
        <stp>##V3_BDPV12</stp>
        <stp>XS0954907787 @CBKG Corp</stp>
        <stp>ask</stp>
        <stp>[AutoPrice 28.xlsm]front!R1123C13</stp>
        <tr r="M1123" s="1"/>
      </tp>
      <tp>
        <v>1.375</v>
        <stp/>
        <stp>##V3_BDPV12</stp>
        <stp>DE000A1HG1J8 Corp</stp>
        <stp>cpn</stp>
        <stp>[AutoPrice 28.xlsm]front!R51C5</stp>
        <tr r="E51" s="1"/>
      </tp>
      <tp>
        <v>102.64100000000001</v>
        <stp/>
        <stp>##V3_BDPV12</stp>
        <stp>XS0214238239 @CBKG Corp</stp>
        <stp>ask</stp>
        <stp>[AutoPrice 28.xlsm]front!R1019C13</stp>
        <tr r="M1019" s="1"/>
      </tp>
      <tp>
        <v>102.28100000000001</v>
        <stp/>
        <stp>##V3_BDPV12</stp>
        <stp>XS1048518358 @CBKG Corp</stp>
        <stp>ask</stp>
        <stp>[AutoPrice 28.xlsm]front!R1006C13</stp>
        <tr r="M1006" s="1"/>
      </tp>
      <tp>
        <v>119.126</v>
        <stp/>
        <stp>##V3_BDPV12</stp>
        <stp>XS0176914579 @CBKG Corp</stp>
        <stp>bid</stp>
        <stp>[AutoPrice 28.xlsm]front!R1079C12</stp>
        <tr r="L1079" s="1"/>
      </tp>
      <tp t="s">
        <v>#N/A Real Time</v>
        <stp/>
        <stp>##V3_BDPV12</stp>
        <stp>XS0893201433 @CBKG Corp</stp>
        <stp>ask</stp>
        <stp>[AutoPrice 28.xlsm]front!R1103C13</stp>
        <tr r="M1103" s="1"/>
      </tp>
      <tp>
        <v>104.15300000000001</v>
        <stp/>
        <stp>##V3_BDPV12</stp>
        <stp>FR0011391820 @CBKG Corp</stp>
        <stp>ask</stp>
        <stp>[AutoPrice 28.xlsm]front!R1265C13</stp>
        <tr r="M1265" s="1"/>
      </tp>
    </main>
    <main first="connect.rtdsub">
      <tp t="s">
        <v>19482483=EXT</v>
        <stp/>
        <stp>DDS_BONDS|19482483=EXT</stp>
        <stp>3</stp>
        <stp>RMDS</stp>
        <stp/>
        <stp/>
        <tr r="AI479" s="1"/>
      </tp>
      <tp t="s">
        <v>15425689=EXT</v>
        <stp/>
        <stp>DDS_BONDS|15425689=EXT</stp>
        <stp>3</stp>
        <stp>RMDS</stp>
        <stp/>
        <stp/>
        <tr r="AI708" s="1"/>
      </tp>
      <tp t="s">
        <v>15488780=EXT</v>
        <stp/>
        <stp>DDS_BONDS|15488780=EXT</stp>
        <stp>3</stp>
        <stp>RMDS</stp>
        <stp/>
        <stp/>
        <tr r="AI372" s="1"/>
      </tp>
    </main>
    <main first="bloomberg.rtd">
      <tp t="s">
        <v>FIXED</v>
        <stp/>
        <stp>##V3_BDPV12</stp>
        <stp>DE000A1PGQY7 Corp</stp>
        <stp>cpn typ</stp>
        <stp>[AutoPrice 28.xlsm]front!R788C5</stp>
        <tr r="E788" s="1"/>
      </tp>
    </main>
    <main first="connect.rtdsub">
      <tp t="s">
        <v>19482486=EXT</v>
        <stp/>
        <stp>DDS_BONDS|19482486=EXT</stp>
        <stp>3</stp>
        <stp>RMDS</stp>
        <stp/>
        <stp/>
        <tr r="AI482" s="1"/>
      </tp>
    </main>
    <main first="connect.rtdsub">
      <tp t="s">
        <v>12843947=EXT</v>
        <stp/>
        <stp>DDS_BONDS|12843947=EXT</stp>
        <stp>3</stp>
        <stp>RMDS</stp>
        <stp/>
        <stp/>
        <tr r="AI175" s="1"/>
      </tp>
      <tp t="s">
        <v>19956556=EXT</v>
        <stp/>
        <stp>DDS_BONDS|19956556=EXT</stp>
        <stp>3</stp>
        <stp>RMDS</stp>
        <stp/>
        <stp/>
        <tr r="AI679" s="1"/>
      </tp>
      <tp t="s">
        <v>19514892=EXT</v>
        <stp/>
        <stp>DDS_BONDS|19514892=EXT</stp>
        <stp>3</stp>
        <stp>RMDS</stp>
        <stp/>
        <stp/>
        <tr r="AI1134" s="1"/>
      </tp>
      <tp t="s">
        <v>18455487=EXT</v>
        <stp/>
        <stp>DDS_BONDS|18455487=EXT</stp>
        <stp>3</stp>
        <stp>RMDS</stp>
        <stp/>
        <stp/>
        <tr r="AI360" s="1"/>
      </tp>
      <tp t="s">
        <v>13404382=EXT</v>
        <stp/>
        <stp>DDS_BONDS|13404382=EXT</stp>
        <stp>3</stp>
        <stp>RMDS</stp>
        <stp/>
        <stp/>
        <tr r="AI11" s="1"/>
      </tp>
      <tp t="s">
        <v>19964154=EXT</v>
        <stp/>
        <stp>DDS_BONDS|19964154=EXT</stp>
        <stp>3</stp>
        <stp>RMDS</stp>
        <stp/>
        <stp/>
        <tr r="AI210" s="1"/>
      </tp>
      <tp t="s">
        <v>14859447=EXT</v>
        <stp/>
        <stp>DDS_BONDS|14859447=EXT</stp>
        <stp>3</stp>
        <stp>RMDS</stp>
        <stp/>
        <stp/>
        <tr r="AI599" s="1"/>
      </tp>
      <tp t="s">
        <v>14440585=EXT</v>
        <stp/>
        <stp>DDS_BONDS|14440585=EXT</stp>
        <stp>3</stp>
        <stp>RMDS</stp>
        <stp/>
        <stp/>
        <tr r="AI710" s="1"/>
      </tp>
      <tp t="s">
        <v>15985359=EXT</v>
        <stp/>
        <stp>DDS_BONDS|15985359=EXT</stp>
        <stp>3</stp>
        <stp>RMDS</stp>
        <stp/>
        <stp/>
        <tr r="AI661" s="1"/>
      </tp>
      <tp t="s">
        <v>12843944=EXT</v>
        <stp/>
        <stp>DDS_BONDS|12843944=EXT</stp>
        <stp>3</stp>
        <stp>RMDS</stp>
        <stp/>
        <stp/>
        <tr r="AI944" s="1"/>
      </tp>
      <tp t="s">
        <v>15812141=EXT</v>
        <stp/>
        <stp>DDS_BONDS|15812141=EXT</stp>
        <stp>3</stp>
        <stp>RMDS</stp>
        <stp/>
        <stp/>
        <tr r="AI453" s="1"/>
      </tp>
      <tp t="s">
        <v>19426382=EXT</v>
        <stp/>
        <stp>DDS_BONDS|19426382=EXT</stp>
        <stp>3</stp>
        <stp>RMDS</stp>
        <stp/>
        <stp/>
        <tr r="AI785" s="1"/>
      </tp>
      <tp t="s">
        <v>16906657=EXT</v>
        <stp/>
        <stp>DDS_BONDS|16906657=EXT</stp>
        <stp>3</stp>
        <stp>RMDS</stp>
        <stp/>
        <stp/>
        <tr r="AI76" s="1"/>
      </tp>
      <tp t="s">
        <v>19426385=EXT</v>
        <stp/>
        <stp>DDS_BONDS|19426385=EXT</stp>
        <stp>3</stp>
        <stp>RMDS</stp>
        <stp/>
        <stp/>
        <tr r="AI792" s="1"/>
      </tp>
      <tp t="s">
        <v>17939354=EXT</v>
        <stp/>
        <stp>DDS_BONDS|17939354=EXT</stp>
        <stp>3</stp>
        <stp>RMDS</stp>
        <stp/>
        <stp/>
        <tr r="AI427" s="1"/>
      </tp>
      <tp t="s">
        <v>18409487=EXT</v>
        <stp/>
        <stp>DDS_BONDS|18409487=EXT</stp>
        <stp>3</stp>
        <stp>RMDS</stp>
        <stp/>
        <stp/>
        <tr r="AI763" s="1"/>
      </tp>
    </main>
    <main first="bloomberg.rtd">
      <tp t="s">
        <v>FNTNGR</v>
        <stp/>
        <stp>##V3_BDPV12</stp>
        <stp>DE000A1KQXZ0 Corp</stp>
        <stp>ticker</stp>
        <stp>[AutoPrice 28.xlsm]front!R626C4</stp>
        <tr r="D626" s="1"/>
      </tp>
    </main>
    <main first="connect.rtdsub">
      <tp t="s">
        <v>10410587=EXT</v>
        <stp/>
        <stp>DDS_BONDS|10410587=EXT</stp>
        <stp>3</stp>
        <stp>RMDS</stp>
        <stp/>
        <stp/>
        <tr r="AI626" s="1"/>
      </tp>
    </main>
    <main first="connect.rtdsub">
      <tp t="s">
        <v>10842141=EXT</v>
        <stp/>
        <stp>DDS_BONDS|10842141=EXT</stp>
        <stp>3</stp>
        <stp>RMDS</stp>
        <stp/>
        <stp/>
        <tr r="AI1150" s="1"/>
      </tp>
      <tp t="s">
        <v>18472083=EXT</v>
        <stp/>
        <stp>DDS_BONDS|18472083=EXT</stp>
        <stp>3</stp>
        <stp>RMDS</stp>
        <stp/>
        <stp/>
        <tr r="AI101" s="1"/>
      </tp>
      <tp t="s">
        <v>17970353=EXT</v>
        <stp/>
        <stp>DDS_BONDS|17970353=EXT</stp>
        <stp>3</stp>
        <stp>RMDS</stp>
        <stp/>
        <stp/>
        <tr r="AI1109" s="1"/>
      </tp>
    </main>
    <main first="bloomberg.rtd">
      <tp>
        <v>1.8645052413063468</v>
        <stp/>
        <stp>##V3_BDPV12</stp>
        <stp>US749343AB54 @bgn  Corp</stp>
        <stp>risk_mid</stp>
        <stp>[AutoPrice 28.xlsm]front!R854C36</stp>
        <tr r="AJ854" s="1"/>
      </tp>
      <tp>
        <v>60.303845779909203</v>
        <stp/>
        <stp>##V3_BDPV12</stp>
        <stp>XS0521000975 @bgn  Corp</stp>
        <stp>asset_swap_spd_mid</stp>
        <stp>[AutoPrice 28.xlsm]front!R1161C40</stp>
        <tr r="AN1161" s="1"/>
      </tp>
      <tp>
        <v>207.51097297670466</v>
        <stp/>
        <stp>##V3_BDPV12</stp>
        <stp>XS1048428012 @bgn  Corp</stp>
        <stp>asset_swap_spd_mid</stp>
        <stp>[AutoPrice 28.xlsm]front!R1270C40</stp>
        <tr r="AN1270" s="1"/>
      </tp>
      <tp>
        <v>0.65074223797907393</v>
        <stp/>
        <stp>##V3_BDPV12</stp>
        <stp>XS0329479728 @bgn  Corp</stp>
        <stp>risk_mid</stp>
        <stp>[AutoPrice 28.xlsm]front!R753C36</stp>
        <tr r="AJ753" s="1"/>
      </tp>
      <tp>
        <v>2.576676797387023</v>
        <stp/>
        <stp>##V3_BDPV12</stp>
        <stp>XS0205790214 @bgn  Corp</stp>
        <stp>risk_mid</stp>
        <stp>[AutoPrice 28.xlsm]front!R456C36</stp>
        <tr r="AJ456" s="1"/>
      </tp>
      <tp>
        <v>3.6490940404434014</v>
        <stp/>
        <stp>##V3_BDPV12</stp>
        <stp>XS0905797113 @bgn  Corp</stp>
        <stp>risk_mid</stp>
        <stp>[AutoPrice 28.xlsm]front!R861C36</stp>
        <tr r="AJ861" s="1"/>
      </tp>
      <tp>
        <v>5.120046621404839</v>
        <stp/>
        <stp>##V3_BDPV12</stp>
        <stp>XS0810720515 @bgn  Corp</stp>
        <stp>risk_mid</stp>
        <stp>[AutoPrice 28.xlsm]front!R439C36</stp>
        <tr r="AJ439" s="1"/>
      </tp>
      <tp>
        <v>5.4632989950853528</v>
        <stp/>
        <stp>##V3_BDPV12</stp>
        <stp>FR0011693001 @bgn  Corp</stp>
        <stp>risk_mid</stp>
        <stp>[AutoPrice 28.xlsm]front!R391C36</stp>
        <tr r="AJ391" s="1"/>
      </tp>
      <tp>
        <v>8.2381663126220417</v>
        <stp/>
        <stp>##V3_BDPV12</stp>
        <stp>FR0011318658 @bgn  Corp</stp>
        <stp>risk_mid</stp>
        <stp>[AutoPrice 28.xlsm]front!R249C36</stp>
        <tr r="AJ249" s="1"/>
      </tp>
      <tp>
        <v>8.700945601741239</v>
        <stp/>
        <stp>##V3_BDPV12</stp>
        <stp>XS0995643003 @bgn  Corp</stp>
        <stp>risk_mid</stp>
        <stp>[AutoPrice 28.xlsm]front!R755C36</stp>
        <tr r="AJ755" s="1"/>
      </tp>
      <tp>
        <v>6.4819363252183848</v>
        <stp/>
        <stp>##V3_BDPV12</stp>
        <stp>XS1077584024 @bgn  Corp</stp>
        <stp>risk_mid</stp>
        <stp>[AutoPrice 28.xlsm]front!R575C36</stp>
        <tr r="AJ575" s="1"/>
      </tp>
      <tp>
        <v>6.0860173325743006</v>
        <stp/>
        <stp>##V3_BDPV12</stp>
        <stp>XS0968316256 @bgn  Corp</stp>
        <stp>risk_mid</stp>
        <stp>[AutoPrice 28.xlsm]front!R775C36</stp>
        <tr r="AJ775" s="1"/>
      </tp>
      <tp>
        <v>5.2100571199346746</v>
        <stp/>
        <stp>##V3_BDPV12</stp>
        <stp>XS0953215349 @bgn  Corp</stp>
        <stp>risk_mid</stp>
        <stp>[AutoPrice 28.xlsm]front!R819C36</stp>
        <tr r="AJ819" s="1"/>
      </tp>
      <tp>
        <v>5.7607523096834257</v>
        <stp/>
        <stp>##V3_BDPV12</stp>
        <stp>FR0011798115 @bgn  Corp</stp>
        <stp>risk_mid</stp>
        <stp>[AutoPrice 28.xlsm]front!R573C36</stp>
        <tr r="AJ573" s="1"/>
      </tp>
      <tp>
        <v>2.7343498341657835</v>
        <stp/>
        <stp>##V3_BDPV12</stp>
        <stp>AT0000A0GMG9 @bgn  Corp</stp>
        <stp>risk_mid</stp>
        <stp>[AutoPrice 28.xlsm]front!R189C36</stp>
        <tr r="AJ189" s="1"/>
      </tp>
      <tp t="s">
        <v>FIXED</v>
        <stp/>
        <stp>##V3_BDPV12</stp>
        <stp>DE000A1C92S3 Corp</stp>
        <stp>cpn typ</stp>
        <stp>[AutoPrice 28.xlsm]front!R532C5</stp>
        <tr r="E532" s="1"/>
      </tp>
      <tp>
        <v>184.23972355682687</v>
        <stp/>
        <stp>##V3_BDPV12</stp>
        <stp>XS0559641146 @bgn  Corp</stp>
        <stp>asset_swap_spd_mid</stp>
        <stp>[AutoPrice 28.xlsm]front!R1004C40</stp>
        <tr r="AN1004" s="1"/>
      </tp>
      <tp>
        <v>0.34787392575950093</v>
        <stp/>
        <stp>##V3_BDPV12</stp>
        <stp>XS0456708212 @bgn  Corp</stp>
        <stp>risk_mid</stp>
        <stp>[AutoPrice 28.xlsm]front!R951C36</stp>
        <tr r="AJ951" s="1"/>
      </tp>
      <tp>
        <v>0.60205002014583897</v>
        <stp/>
        <stp>##V3_BDPV12</stp>
        <stp>XS0731679907 @bgn  Corp</stp>
        <stp>risk_mid</stp>
        <stp>[AutoPrice 28.xlsm]front!R880C36</stp>
        <tr r="AJ880" s="1"/>
      </tp>
      <tp>
        <v>7.1293813236806614</v>
        <stp/>
        <stp>##V3_BDPV12</stp>
        <stp>FR0011625409 @bgn  Corp</stp>
        <stp>risk_mid</stp>
        <stp>[AutoPrice 28.xlsm]front!R418C36</stp>
        <tr r="AJ418" s="1"/>
      </tp>
      <tp>
        <v>287.20751712964034</v>
        <stp/>
        <stp>##V3_BDPV12</stp>
        <stp>FR0011391820 @bgn  Corp</stp>
        <stp>asset_swap_spd_mid</stp>
        <stp>[AutoPrice 28.xlsm]front!R1265C40</stp>
        <tr r="AN1265" s="1"/>
      </tp>
      <tp>
        <v>4.0480884393438998</v>
        <stp/>
        <stp>##V3_BDPV12</stp>
        <stp>XS0944435121 @bgn  Corp</stp>
        <stp>risk_mid</stp>
        <stp>[AutoPrice 28.xlsm]front!R565C36</stp>
        <tr r="AJ565" s="1"/>
      </tp>
      <tp>
        <v>0.93013812461393286</v>
        <stp/>
        <stp>##V3_BDPV12</stp>
        <stp>XS0218734118 @bgn  Corp</stp>
        <stp>risk_mid</stp>
        <stp>[AutoPrice 28.xlsm]front!R727C36</stp>
        <tr r="AJ727" s="1"/>
      </tp>
      <tp>
        <v>6.9836102074184225</v>
        <stp/>
        <stp>##V3_BDPV12</stp>
        <stp>XS0608392550 @bgn  Corp</stp>
        <stp>risk_mid</stp>
        <stp>[AutoPrice 28.xlsm]front!R131C36</stp>
        <tr r="AJ131" s="1"/>
      </tp>
      <tp>
        <v>6.7387586809012134</v>
        <stp/>
        <stp>##V3_BDPV12</stp>
        <stp>XS0935312057 @bgn  Corp</stp>
        <stp>risk_mid</stp>
        <stp>[AutoPrice 28.xlsm]front!R129C36</stp>
        <tr r="AJ129" s="1"/>
      </tp>
      <tp>
        <v>3.3750615851559473</v>
        <stp/>
        <stp>##V3_BDPV12</stp>
        <stp>XS0992632702 @bgn  Corp</stp>
        <stp>risk_mid</stp>
        <stp>[AutoPrice 28.xlsm]front!R586C36</stp>
        <tr r="AJ586" s="1"/>
      </tp>
      <tp>
        <v>60.245431486282342</v>
        <stp/>
        <stp>##V3_BDPV12</stp>
        <stp>XS1061410962 @bgn  Corp</stp>
        <stp>asset_swap_spd_mid</stp>
        <stp>[AutoPrice 28.xlsm]front!R1216C40</stp>
        <tr r="AN1216" s="1"/>
      </tp>
      <tp>
        <v>20.215915557278123</v>
        <stp/>
        <stp>##V3_BDPV12</stp>
        <stp>XS0409153110 @bgn  Corp</stp>
        <stp>asset_swap_spd_mid</stp>
        <stp>[AutoPrice 28.xlsm]front!R1112C40</stp>
        <tr r="AN1112" s="1"/>
      </tp>
      <tp>
        <v>70.162955917744398</v>
        <stp/>
        <stp>##V3_BDPV12</stp>
        <stp>XS0879869187 @bgn  Corp</stp>
        <stp>asset_swap_spd_mid</stp>
        <stp>[AutoPrice 28.xlsm]front!R1197C40</stp>
        <tr r="AN1197" s="1"/>
      </tp>
      <tp>
        <v>12.972123594419351</v>
        <stp/>
        <stp>##V3_BDPV12</stp>
        <stp>XS0479542150 @bgn  Corp</stp>
        <stp>asset_swap_spd_mid</stp>
        <stp>[AutoPrice 28.xlsm]front!R1169C40</stp>
        <tr r="AN1169" s="1"/>
      </tp>
      <tp>
        <v>3.4729604606155817</v>
        <stp/>
        <stp>##V3_BDPV12</stp>
        <stp>XS0828012863 @bgn  Corp</stp>
        <stp>risk_mid</stp>
        <stp>[AutoPrice 28.xlsm]front!R690C36</stp>
        <tr r="AJ690" s="1"/>
      </tp>
      <tp>
        <v>0.11605222941923898</v>
        <stp/>
        <stp>##V3_BDPV12</stp>
        <stp>XS0482656005 @bgn  Corp</stp>
        <stp>risk_mid</stp>
        <stp>[AutoPrice 28.xlsm]front!R879C36</stp>
        <tr r="AJ879" s="1"/>
      </tp>
      <tp>
        <v>5.9646233161842588</v>
        <stp/>
        <stp>##V3_BDPV12</stp>
        <stp>XS0592627003 @bgn  Corp</stp>
        <stp>risk_mid</stp>
        <stp>[AutoPrice 28.xlsm]front!R730C36</stp>
        <tr r="AJ730" s="1"/>
      </tp>
      <tp>
        <v>3.1307507606044283</v>
        <stp/>
        <stp>##V3_BDPV12</stp>
        <stp>XS0881360555 @bgn  Corp</stp>
        <stp>risk_mid</stp>
        <stp>[AutoPrice 28.xlsm]front!R873C36</stp>
        <tr r="AJ873" s="1"/>
      </tp>
      <tp>
        <v>11.954093975165847</v>
        <stp/>
        <stp>##V3_BDPV12</stp>
        <stp>FR0011225143 @bgn  Corp</stp>
        <stp>risk_mid</stp>
        <stp>[AutoPrice 28.xlsm]front!R252C36</stp>
        <tr r="AJ252" s="1"/>
      </tp>
      <tp>
        <v>2.862929016843907</v>
        <stp/>
        <stp>##V3_BDPV12</stp>
        <stp>FR0010465427 @bgn  Corp</stp>
        <stp>risk_mid</stp>
        <stp>[AutoPrice 28.xlsm]front!R296C36</stp>
        <tr r="AJ296" s="1"/>
      </tp>
      <tp>
        <v>3.6014618844646407</v>
        <stp/>
        <stp>##V3_BDPV12</stp>
        <stp>NL0006133175 @bgn  Corp</stp>
        <stp>risk_mid</stp>
        <stp>[AutoPrice 28.xlsm]front!R564C36</stp>
        <tr r="AJ564" s="1"/>
      </tp>
      <tp>
        <v>57.317589344095786</v>
        <stp/>
        <stp>##V3_BDPV12</stp>
        <stp>XS0858803066 @bgn  Corp</stp>
        <stp>asset_swap_spd_mid</stp>
        <stp>[AutoPrice 28.xlsm]front!R1142C40</stp>
        <tr r="AN1142" s="1"/>
      </tp>
      <tp>
        <v>8.266029688428489E-2</v>
        <stp/>
        <stp>##V3_BDPV12</stp>
        <stp>XS0577452823 @bgn  Corp</stp>
        <stp>risk_mid</stp>
        <stp>[AutoPrice 28.xlsm]front!R190C36</stp>
        <tr r="AJ190" s="1"/>
      </tp>
      <tp>
        <v>0.46098534515621736</v>
        <stp/>
        <stp>##V3_BDPV12</stp>
        <stp>XS0206511130 @bgn  Corp</stp>
        <stp>risk_mid</stp>
        <stp>[AutoPrice 28.xlsm]front!R104C36</stp>
        <tr r="AJ104" s="1"/>
      </tp>
      <tp>
        <v>11.882910217726561</v>
        <stp/>
        <stp>##V3_BDPV12</stp>
        <stp>XS0875797515 @bgn  Corp</stp>
        <stp>risk_mid</stp>
        <stp>[AutoPrice 28.xlsm]front!R623C36</stp>
        <tr r="AJ623" s="1"/>
      </tp>
      <tp>
        <v>7.3386407277311605</v>
        <stp/>
        <stp>##V3_BDPV12</stp>
        <stp>FR0011076462 @bgn  Corp</stp>
        <stp>risk_mid</stp>
        <stp>[AutoPrice 28.xlsm]front!R742C36</stp>
        <tr r="AJ742" s="1"/>
      </tp>
      <tp>
        <v>101.84132920624093</v>
        <stp/>
        <stp>##V3_BDPV12</stp>
        <stp>FR0010870949 @bgn  Corp</stp>
        <stp>asset_swap_spd_mid</stp>
        <stp>[AutoPrice 28.xlsm]front!R1049C40</stp>
        <tr r="AN1049" s="1"/>
      </tp>
      <tp t="s">
        <v>20/06/2036</v>
        <stp/>
        <stp>##V3_BDPV12</stp>
        <stp>US87938WAC73 Corp</stp>
        <stp>maturity</stp>
        <stp>[AutoPrice 28.xlsm]front!R700C6</stp>
        <tr r="F700" s="1"/>
      </tp>
      <tp>
        <v>2.5929296712881467</v>
        <stp/>
        <stp>##V3_BDPV12</stp>
        <stp>XS0430699008 @bgn  Corp</stp>
        <stp>risk_mid</stp>
        <stp>[AutoPrice 28.xlsm]front!R433C36</stp>
        <tr r="AJ433" s="1"/>
      </tp>
      <tp>
        <v>4.7642055713239984</v>
        <stp/>
        <stp>##V3_BDPV12</stp>
        <stp>XS0741004062 @bgn  Corp</stp>
        <stp>risk_mid</stp>
        <stp>[AutoPrice 28.xlsm]front!R452C36</stp>
        <tr r="AJ452" s="1"/>
      </tp>
      <tp>
        <v>8.2801759687008314</v>
        <stp/>
        <stp>##V3_BDPV12</stp>
        <stp>XS1054522922 @bgn  Corp</stp>
        <stp>risk_mid</stp>
        <stp>[AutoPrice 28.xlsm]front!R126C36</stp>
        <tr r="AJ126" s="1"/>
      </tp>
      <tp t="s">
        <v>#N/A N/A</v>
        <stp/>
        <stp>##V3_BDPV12</stp>
        <stp>XS0369462022 @bgn  Corp</stp>
        <stp>risk_mid</stp>
        <stp>[AutoPrice 28.xlsm]front!R671C36</stp>
        <tr r="AJ671" s="1"/>
      </tp>
      <tp>
        <v>7.1164289350470256</v>
        <stp/>
        <stp>##V3_BDPV12</stp>
        <stp>FR0011048966 @bgn  Corp</stp>
        <stp>risk_mid</stp>
        <stp>[AutoPrice 28.xlsm]front!R326C36</stp>
        <tr r="AJ326" s="1"/>
      </tp>
      <tp>
        <v>0.86213515923887485</v>
        <stp/>
        <stp>##V3_BDPV12</stp>
        <stp>FR0010746016 @bgn  Corp</stp>
        <stp>risk_mid</stp>
        <stp>[AutoPrice 28.xlsm]front!R393C36</stp>
        <tr r="AJ393" s="1"/>
      </tp>
      <tp>
        <v>44.08429023497802</v>
        <stp/>
        <stp>##V3_BDPV12</stp>
        <stp>FR0000473993 @bgn  Corp</stp>
        <stp>asset_swap_spd_mid</stp>
        <stp>[AutoPrice 28.xlsm]front!R1071C40</stp>
        <tr r="AN1071" s="1"/>
      </tp>
      <tp t="s">
        <v>FIXED</v>
        <stp/>
        <stp>##V3_BDPV12</stp>
        <stp>DE000A1MA9V5 Corp</stp>
        <stp>cpn typ</stp>
        <stp>[AutoPrice 28.xlsm]front!R787C5</stp>
        <tr r="E787" s="1"/>
      </tp>
      <tp>
        <v>8.2764428046090188</v>
        <stp/>
        <stp>##V3_BDPV12</stp>
        <stp>XS0947658208 @bgn  Corp</stp>
        <stp>risk_mid</stp>
        <stp>[AutoPrice 28.xlsm]front!R402C36</stp>
        <tr r="AJ402" s="1"/>
      </tp>
      <tp>
        <v>1.4761213077385094</v>
        <stp/>
        <stp>##V3_BDPV12</stp>
        <stp>XS0808637309 @bgn  Corp</stp>
        <stp>risk_mid</stp>
        <stp>[AutoPrice 28.xlsm]front!R204C36</stp>
        <tr r="AJ204" s="1"/>
      </tp>
      <tp>
        <v>1.0219261227987886</v>
        <stp/>
        <stp>##V3_BDPV12</stp>
        <stp>XS0412154378 @bgn  Corp</stp>
        <stp>risk_mid</stp>
        <stp>[AutoPrice 28.xlsm]front!R930C36</stp>
        <tr r="AJ930" s="1"/>
      </tp>
      <tp>
        <v>7.1301089726418354</v>
        <stp/>
        <stp>##V3_BDPV12</stp>
        <stp>FR0011052661 @bgn  Corp</stp>
        <stp>risk_mid</stp>
        <stp>[AutoPrice 28.xlsm]front!R449C36</stp>
        <tr r="AJ449" s="1"/>
      </tp>
      <tp>
        <v>50.490792866733194</v>
        <stp/>
        <stp>##V3_BDPV12</stp>
        <stp>XS0829209195 @bgn  Corp</stp>
        <stp>asset_swap_spd_mid</stp>
        <stp>[AutoPrice 28.xlsm]front!R1192C40</stp>
        <tr r="AN1192" s="1"/>
      </tp>
      <tp>
        <v>1.4950506627904758</v>
        <stp/>
        <stp>##V3_BDPV12</stp>
        <stp>XS0234434222 @bgn  Corp</stp>
        <stp>risk_mid</stp>
        <stp>[AutoPrice 28.xlsm]front!R496C36</stp>
        <tr r="AJ496" s="1"/>
      </tp>
      <tp>
        <v>6.5026757678907643</v>
        <stp/>
        <stp>##V3_BDPV12</stp>
        <stp>XS0911691003 @bgn  Corp</stp>
        <stp>risk_mid</stp>
        <stp>[AutoPrice 28.xlsm]front!R493C36</stp>
        <tr r="AJ493" s="1"/>
      </tp>
      <tp>
        <v>0.86192470178971803</v>
        <stp/>
        <stp>##V3_BDPV12</stp>
        <stp>XS0503278847 @bgn  Corp</stp>
        <stp>risk_mid</stp>
        <stp>[AutoPrice 28.xlsm]front!R211C36</stp>
        <tr r="AJ211" s="1"/>
      </tp>
      <tp>
        <v>0.60900196545361496</v>
        <stp/>
        <stp>##V3_BDPV12</stp>
        <stp>XS0321640301 @bgn  Corp</stp>
        <stp>risk_mid</stp>
        <stp>[AutoPrice 28.xlsm]front!R158C36</stp>
        <tr r="AJ158" s="1"/>
      </tp>
      <tp>
        <v>6.2716239814946562</v>
        <stp/>
        <stp>##V3_BDPV12</stp>
        <stp>XS0541620901 @bgn  Corp</stp>
        <stp>risk_mid</stp>
        <stp>[AutoPrice 28.xlsm]front!R122C36</stp>
        <tr r="AJ122" s="1"/>
      </tp>
      <tp>
        <v>6.0422132109493987</v>
        <stp/>
        <stp>##V3_BDPV12</stp>
        <stp>FR0011560333 @bgn  Corp</stp>
        <stp>risk_mid</stp>
        <stp>[AutoPrice 28.xlsm]front!R209C36</stp>
        <tr r="AJ209" s="1"/>
      </tp>
      <tp>
        <v>10.055376611499156</v>
        <stp/>
        <stp>##V3_BDPV12</stp>
        <stp>XS0454773713 @bgn  Corp</stp>
        <stp>risk_mid</stp>
        <stp>[AutoPrice 28.xlsm]front!R637C36</stp>
        <tr r="AJ637" s="1"/>
      </tp>
      <tp>
        <v>4.3908706612299397</v>
        <stp/>
        <stp>##V3_BDPV12</stp>
        <stp>XS0857215346 @bgn  Corp</stp>
        <stp>risk_mid</stp>
        <stp>[AutoPrice 28.xlsm]front!R959C36</stp>
        <tr r="AJ959" s="1"/>
      </tp>
      <tp>
        <v>1.8402064031093346</v>
        <stp/>
        <stp>##V3_BDPV12</stp>
        <stp>XS0613002368 @bgn  Corp</stp>
        <stp>risk_mid</stp>
        <stp>[AutoPrice 28.xlsm]front!R813C36</stp>
        <tr r="AJ813" s="1"/>
      </tp>
      <tp>
        <v>8.8931377454059657</v>
        <stp/>
        <stp>##V3_BDPV12</stp>
        <stp>BE6265262327 @bgn  Corp</stp>
        <stp>risk_mid</stp>
        <stp>[AutoPrice 28.xlsm]front!R596C36</stp>
        <tr r="AJ596" s="1"/>
      </tp>
      <tp>
        <v>4.2673633298058178</v>
        <stp/>
        <stp>##V3_BDPV12</stp>
        <stp>XS0645669200 @bgn  Corp</stp>
        <stp>risk_mid</stp>
        <stp>[AutoPrice 28.xlsm]front!R503C36</stp>
        <tr r="AJ503" s="1"/>
      </tp>
      <tp>
        <v>6.9470960508184021</v>
        <stp/>
        <stp>##V3_BDPV12</stp>
        <stp>XS1001749107 @bgn  Corp</stp>
        <stp>risk_mid</stp>
        <stp>[AutoPrice 28.xlsm]front!R641C36</stp>
        <tr r="AJ641" s="1"/>
      </tp>
      <tp>
        <v>4.0853572462793863</v>
        <stp/>
        <stp>##V3_BDPV12</stp>
        <stp>XS0760139773 @bgn  Corp</stp>
        <stp>risk_mid</stp>
        <stp>[AutoPrice 28.xlsm]front!R202C36</stp>
        <tr r="AJ202" s="1"/>
      </tp>
      <tp>
        <v>1.4211477469359579</v>
        <stp/>
        <stp>##V3_BDPV12</stp>
        <stp>XS0235535035 @bgn  Corp</stp>
        <stp>risk_mid</stp>
        <stp>[AutoPrice 28.xlsm]front!R139C36</stp>
        <tr r="AJ139" s="1"/>
      </tp>
      <tp>
        <v>0.97334920210059295</v>
        <stp/>
        <stp>##V3_BDPV12</stp>
        <stp>XS0221574931 @bgn  Corp</stp>
        <stp>risk_mid</stp>
        <stp>[AutoPrice 28.xlsm]front!R128C36</stp>
        <tr r="AJ128" s="1"/>
      </tp>
      <tp t="s">
        <v>07:01:46</v>
        <stp/>
        <stp>##V3_BDPV12</stp>
        <stp>BE6254681248 @bgn Corp</stp>
        <stp>LAST_UPDATE</stp>
        <stp>[AutoPrice 28.xlsm]front!R1062C15</stp>
        <tr r="O1062" s="1"/>
      </tp>
      <tp>
        <v>36.224062012626284</v>
        <stp/>
        <stp>##V3_BDPV12</stp>
        <stp>XS0718395089 @bgn  Corp</stp>
        <stp>asset_swap_spd_mid</stp>
        <stp>[AutoPrice 28.xlsm]front!R1205C40</stp>
        <tr r="AN1205" s="1"/>
      </tp>
      <tp>
        <v>2.1659215970700529</v>
        <stp/>
        <stp>##V3_BDPV12</stp>
        <stp>XS0477568637 @bgn  Corp</stp>
        <stp>risk_mid</stp>
        <stp>[AutoPrice 28.xlsm]front!R173C36</stp>
        <tr r="AJ173" s="1"/>
      </tp>
      <tp>
        <v>10.399482845414099</v>
        <stp/>
        <stp>##V3_BDPV12</stp>
        <stp>XS1054534422 @bgn  Corp</stp>
        <stp>risk_mid</stp>
        <stp>[AutoPrice 28.xlsm]front!R593C36</stp>
        <tr r="AJ593" s="1"/>
      </tp>
      <tp>
        <v>7.7991019638183445</v>
        <stp/>
        <stp>##V3_BDPV12</stp>
        <stp>XS0465576030 @bgn  Corp</stp>
        <stp>risk_mid</stp>
        <stp>[AutoPrice 28.xlsm]front!R731C36</stp>
        <tr r="AJ731" s="1"/>
      </tp>
      <tp t="s">
        <v>CARGIL</v>
        <stp/>
        <stp>##V3_BDPV12</stp>
        <stp>XS1031019562 Corp</stp>
        <stp>ticker</stp>
        <stp>[AutoPrice 28.xlsm]front!R432C4</stp>
        <tr r="D432" s="1"/>
      </tp>
      <tp t="s">
        <v>CCE</v>
        <stp/>
        <stp>##V3_BDPV12</stp>
        <stp>XS1064307058 Corp</stp>
        <stp>ticker</stp>
        <stp>[AutoPrice 28.xlsm]front!R442C4</stp>
        <tr r="D442" s="1"/>
      </tp>
      <tp t="s">
        <v>AUCHAN</v>
        <stp/>
        <stp>##V3_BDPV12</stp>
        <stp>FR0010746008 Corp</stp>
        <stp>ticker</stp>
        <stp>[AutoPrice 28.xlsm]front!R397C4</stp>
        <tr r="D397" s="1"/>
      </tp>
      <tp t="s">
        <v>VIVFP</v>
        <stp/>
        <stp>##V3_BDPV12</stp>
        <stp>FR0011076462 Corp</stp>
        <stp>ticker</stp>
        <stp>[AutoPrice 28.xlsm]front!R742C4</stp>
        <tr r="D742" s="1"/>
      </tp>
      <tp t="s">
        <v>EWE</v>
        <stp/>
        <stp>##V3_BDPV12</stp>
        <stp>DE000A0DLU69 Corp</stp>
        <stp>ticker</stp>
        <stp>[AutoPrice 28.xlsm]front!R274C4</stp>
        <tr r="D274" s="1"/>
      </tp>
      <tp t="s">
        <v>RENAUL</v>
        <stp/>
        <stp>##V3_BDPV12</stp>
        <stp>XS0856173546 Corp</stp>
        <stp>ticker</stp>
        <stp>[AutoPrice 28.xlsm]front!R845C4</stp>
        <tr r="D845" s="1"/>
      </tp>
      <tp t="s">
        <v>HEIGR</v>
        <stp/>
        <stp>##V3_BDPV12</stp>
        <stp>XS1044496203 Corp</stp>
        <stp>ticker</stp>
        <stp>[AutoPrice 28.xlsm]front!R970C4</stp>
        <tr r="D970" s="1"/>
      </tp>
      <tp t="s">
        <v>AALLN</v>
        <stp/>
        <stp>##V3_BDPV12</stp>
        <stp>XS0995040051 Corp</stp>
        <stp>ticker</stp>
        <stp>[AutoPrice 28.xlsm]front!R913C4</stp>
        <tr r="D913" s="1"/>
      </tp>
      <tp t="s">
        <v>OMVAV</v>
        <stp/>
        <stp>##V3_BDPV12</stp>
        <stp>XS0834371469 Corp</stp>
        <stp>ticker</stp>
        <stp>[AutoPrice 28.xlsm]front!R306C4</stp>
        <tr r="D306" s="1"/>
      </tp>
      <tp t="s">
        <v>FREGR</v>
        <stp/>
        <stp>##V3_BDPV12</stp>
        <stp>XS0873432511 Corp</stp>
        <stp>ticker</stp>
        <stp>[AutoPrice 28.xlsm]front!R180C4</stp>
        <tr r="D180" s="1"/>
      </tp>
      <tp t="s">
        <v>DBHNGR</v>
        <stp/>
        <stp>##V3_BDPV12</stp>
        <stp>XS0275636438 Corp</stp>
        <stp>ticker</stp>
        <stp>[AutoPrice 28.xlsm]front!R457C4</stp>
        <tr r="D457" s="1"/>
      </tp>
      <tp t="s">
        <v>PEUGOT</v>
        <stp/>
        <stp>##V3_BDPV12</stp>
        <stp>FR0011124544 Corp</stp>
        <stp>ticker</stp>
        <stp>[AutoPrice 28.xlsm]front!R833C4</stp>
        <tr r="D833" s="1"/>
      </tp>
      <tp t="s">
        <v>T</v>
        <stp/>
        <stp>##V3_BDPV12</stp>
        <stp>XS0903433513 Corp</stp>
        <stp>ticker</stp>
        <stp>[AutoPrice 28.xlsm]front!R680C4</stp>
        <tr r="D680" s="1"/>
      </tp>
      <tp t="s">
        <v>FUMVFH</v>
        <stp/>
        <stp>##V3_BDPV12</stp>
        <stp>XS0418729934 Corp</stp>
        <stp>ticker</stp>
        <stp>[AutoPrice 28.xlsm]front!R277C4</stp>
        <tr r="D277" s="1"/>
      </tp>
      <tp t="s">
        <v>PEUGOT</v>
        <stp/>
        <stp>##V3_BDPV12</stp>
        <stp>XS0594299066 Corp</stp>
        <stp>ticker</stp>
        <stp>[AutoPrice 28.xlsm]front!R832C4</stp>
        <tr r="D832" s="1"/>
      </tp>
      <tp t="s">
        <v>EOANGR</v>
        <stp/>
        <stp>##V3_BDPV12</stp>
        <stp>XS0361244667 Corp</stp>
        <stp>ticker</stp>
        <stp>[AutoPrice 28.xlsm]front!R271C4</stp>
        <tr r="D271" s="1"/>
      </tp>
      <tp t="s">
        <v>BPLN</v>
        <stp/>
        <stp>##V3_BDPV12</stp>
        <stp>XS0747744232 Corp</stp>
        <stp>ticker</stp>
        <stp>[AutoPrice 28.xlsm]front!R223C4</stp>
        <tr r="D223" s="1"/>
      </tp>
      <tp t="s">
        <v>OLDMUT</v>
        <stp/>
        <stp>##V3_BDPV12</stp>
        <stp>XS0234284668 Corp</stp>
        <stp>ticker</stp>
        <stp>[AutoPrice 28.xlsm]front!R134C4</stp>
        <tr r="D134" s="1"/>
      </tp>
      <tp t="s">
        <v>SESGFP</v>
        <stp/>
        <stp>##V3_BDPV12</stp>
        <stp>XS0600056641 Corp</stp>
        <stp>ticker</stp>
        <stp>[AutoPrice 28.xlsm]front!R670C4</stp>
        <tr r="D670" s="1"/>
      </tp>
      <tp t="s">
        <v>TTLINF</v>
        <stp/>
        <stp>##V3_BDPV12</stp>
        <stp>FR0011075043 Corp</stp>
        <stp>ticker</stp>
        <stp>[AutoPrice 28.xlsm]front!R346C4</stp>
        <tr r="D346" s="1"/>
      </tp>
      <tp t="s">
        <v>LINGR</v>
        <stp/>
        <stp>##V3_BDPV12</stp>
        <stp>XS0790015548 Corp</stp>
        <stp>ticker</stp>
        <stp>[AutoPrice 28.xlsm]front!R993C4</stp>
        <tr r="D993" s="1"/>
      </tp>
      <tp t="s">
        <v>TENN</v>
        <stp/>
        <stp>##V3_BDPV12</stp>
        <stp>XS0484213268 Corp</stp>
        <stp>ticker</stp>
        <stp>[AutoPrice 28.xlsm]front!R340C4</stp>
        <tr r="D340" s="1"/>
      </tp>
      <tp t="s">
        <v>RENAUL</v>
        <stp/>
        <stp>##V3_BDPV12</stp>
        <stp>XS0940302002 Corp</stp>
        <stp>ticker</stp>
        <stp>[AutoPrice 28.xlsm]front!R856C4</stp>
        <tr r="D856" s="1"/>
      </tp>
      <tp t="s">
        <v>ALDINT</v>
        <stp/>
        <stp>##V3_BDPV12</stp>
        <stp>XS0942756445 Corp</stp>
        <stp>ticker</stp>
        <stp>[AutoPrice 28.xlsm]front!R390C4</stp>
        <tr r="D390" s="1"/>
      </tp>
      <tp t="s">
        <v>BNFP</v>
        <stp/>
        <stp>##V3_BDPV12</stp>
        <stp>FR0011437367 Corp</stp>
        <stp>ticker</stp>
        <stp>[AutoPrice 28.xlsm]front!R415C4</stp>
        <tr r="D415" s="1"/>
      </tp>
      <tp t="s">
        <v>BPLN</v>
        <stp/>
        <stp>##V3_BDPV12</stp>
        <stp>XS0633014427 Corp</stp>
        <stp>ticker</stp>
        <stp>[AutoPrice 28.xlsm]front!R221C4</stp>
        <tr r="D221" s="1"/>
      </tp>
      <tp t="s">
        <v>T</v>
        <stp/>
        <stp>##V3_BDPV12</stp>
        <stp>XS1076018131 Corp</stp>
        <stp>ticker</stp>
        <stp>[AutoPrice 28.xlsm]front!R681C4</stp>
        <tr r="D681" s="1"/>
      </tp>
      <tp t="s">
        <v>EDF</v>
        <stp/>
        <stp>##V3_BDPV12</stp>
        <stp>XS0367001228 Corp</stp>
        <stp>ticker</stp>
        <stp>[AutoPrice 28.xlsm]front!R243C4</stp>
        <tr r="D243" s="1"/>
      </tp>
      <tp t="s">
        <v>CNPFP</v>
        <stp/>
        <stp>##V3_BDPV12</stp>
        <stp>FR0010941484 Corp</stp>
        <stp>ticker</stp>
        <stp>[AutoPrice 28.xlsm]front!R113C4</stp>
        <tr r="D113" s="1"/>
      </tp>
      <tp t="s">
        <v>AXASA</v>
        <stp/>
        <stp>##V3_BDPV12</stp>
        <stp>XS1069439740 Corp</stp>
        <stp>ticker</stp>
        <stp>[AutoPrice 28.xlsm]front!R108C4</stp>
        <tr r="D108" s="1"/>
      </tp>
      <tp t="s">
        <v>T</v>
        <stp/>
        <stp>##V3_BDPV12</stp>
        <stp>XS1076018305 Corp</stp>
        <stp>ticker</stp>
        <stp>[AutoPrice 28.xlsm]front!R683C4</stp>
        <tr r="D683" s="1"/>
      </tp>
      <tp t="s">
        <v>DBHNGR</v>
        <stp/>
        <stp>##V3_BDPV12</stp>
        <stp>XS0524471355 Corp</stp>
        <stp>ticker</stp>
        <stp>[AutoPrice 28.xlsm]front!R471C4</stp>
        <tr r="D471" s="1"/>
      </tp>
      <tp t="s">
        <v>GSK</v>
        <stp/>
        <stp>##V3_BDPV12</stp>
        <stp>XS0335134705 Corp</stp>
        <stp>ticker</stp>
        <stp>[AutoPrice 28.xlsm]front!R184C4</stp>
        <tr r="D184" s="1"/>
      </tp>
      <tp t="s">
        <v>LGFP</v>
        <stp/>
        <stp>##V3_BDPV12</stp>
        <stp>XS0501648371 Corp</stp>
        <stp>ticker</stp>
        <stp>[AutoPrice 28.xlsm]front!R984C4</stp>
        <tr r="D984" s="1"/>
      </tp>
      <tp t="s">
        <v>VW</v>
        <stp/>
        <stp>##V3_BDPV12</stp>
        <stp>XS0412443052 Corp</stp>
        <stp>ticker</stp>
        <stp>[AutoPrice 28.xlsm]front!R884C4</stp>
        <tr r="D884" s="1"/>
      </tp>
      <tp t="s">
        <v>MCFP</v>
        <stp/>
        <stp>##V3_BDPV12</stp>
        <stp>FR0011485051 Corp</stp>
        <stp>ticker</stp>
        <stp>[AutoPrice 28.xlsm]front!R526C4</stp>
        <tr r="D526" s="1"/>
      </tp>
      <tp t="s">
        <v>NESNVX</v>
        <stp/>
        <stp>##V3_BDPV12</stp>
        <stp>XS0844535442 Corp</stp>
        <stp>ticker</stp>
        <stp>[AutoPrice 28.xlsm]front!R536C4</stp>
        <tr r="D536" s="1"/>
      </tp>
      <tp t="s">
        <v>AIFP</v>
        <stp/>
        <stp>##V3_BDPV12</stp>
        <stp>FR0010500744 Corp</stp>
        <stp>ticker</stp>
        <stp>[AutoPrice 28.xlsm]front!R920C4</stp>
        <tr r="D920" s="1"/>
      </tp>
      <tp t="s">
        <v>HEIANA</v>
        <stp/>
        <stp>##V3_BDPV12</stp>
        <stp>XS0456567055 Corp</stp>
        <stp>ticker</stp>
        <stp>[AutoPrice 28.xlsm]front!R490C4</stp>
        <tr r="D490" s="1"/>
      </tp>
      <tp t="s">
        <v>FREGR</v>
        <stp/>
        <stp>##V3_BDPV12</stp>
        <stp>XS1026109204 Corp</stp>
        <stp>ticker</stp>
        <stp>[AutoPrice 28.xlsm]front!R182C4</stp>
        <tr r="D182" s="1"/>
      </tp>
      <tp t="s">
        <v>OMVAV</v>
        <stp/>
        <stp>##V3_BDPV12</stp>
        <stp>XS0690406243 Corp</stp>
        <stp>ticker</stp>
        <stp>[AutoPrice 28.xlsm]front!R304C4</stp>
        <tr r="D304" s="1"/>
      </tp>
      <tp t="s">
        <v>TITIM</v>
        <stp/>
        <stp>##V3_BDPV12</stp>
        <stp>XS0974375130 Corp</stp>
        <stp>ticker</stp>
        <stp>[AutoPrice 28.xlsm]front!R713C4</stp>
        <tr r="D713" s="1"/>
      </tp>
      <tp t="s">
        <v>NESNVX</v>
        <stp/>
        <stp>##V3_BDPV12</stp>
        <stp>XS0969795680 Corp</stp>
        <stp>ticker</stp>
        <stp>[AutoPrice 28.xlsm]front!R539C4</stp>
        <tr r="D539" s="1"/>
      </tp>
      <tp t="s">
        <v>HEIGR</v>
        <stp/>
        <stp>##V3_BDPV12</stp>
        <stp>XS1002933072 Corp</stp>
        <stp>ticker</stp>
        <stp>[AutoPrice 28.xlsm]front!R974C4</stp>
        <tr r="D974" s="1"/>
      </tp>
      <tp t="s">
        <v>RENAUL</v>
        <stp/>
        <stp>##V3_BDPV12</stp>
        <stp>FR0011769090 Corp</stp>
        <stp>ticker</stp>
        <stp>[AutoPrice 28.xlsm]front!R866C4</stp>
        <tr r="D866" s="1"/>
      </tp>
      <tp t="s">
        <v>GSZFP</v>
        <stp/>
        <stp>##V3_BDPV12</stp>
        <stp>FR0011911247 Corp</stp>
        <stp>ticker</stp>
        <stp>[AutoPrice 28.xlsm]front!R294C4</stp>
        <tr r="D294" s="1"/>
      </tp>
      <tp t="s">
        <v>F</v>
        <stp/>
        <stp>##V3_BDPV12</stp>
        <stp>XS0628597683 Corp</stp>
        <stp>ticker</stp>
        <stp>[AutoPrice 28.xlsm]front!R798C4</stp>
        <tr r="D798" s="1"/>
      </tp>
      <tp t="s">
        <v>SRENVX</v>
        <stp/>
        <stp>##V3_BDPV12</stp>
        <stp>XS0901578681 Corp</stp>
        <stp>ticker</stp>
        <stp>[AutoPrice 28.xlsm]front!R141C4</stp>
        <tr r="D141" s="1"/>
      </tp>
      <tp t="s">
        <v>VOD</v>
        <stp/>
        <stp>##V3_BDPV12</stp>
        <stp>XS0479869744 Corp</stp>
        <stp>ticker</stp>
        <stp>[AutoPrice 28.xlsm]front!R748C4</stp>
        <tr r="D748" s="1"/>
      </tp>
      <tp t="s">
        <v>AVLN</v>
        <stp/>
        <stp>##V3_BDPV12</stp>
        <stp>XS0177448288 Corp</stp>
        <stp>ticker</stp>
        <stp>[AutoPrice 28.xlsm]front!R103C4</stp>
        <tr r="D103" s="1"/>
      </tp>
      <tp t="s">
        <v>CNH</v>
        <stp/>
        <stp>##V3_BDPV12</stp>
        <stp>XS1046851025 Corp</stp>
        <stp>ticker</stp>
        <stp>[AutoPrice 28.xlsm]front!R780C4</stp>
        <tr r="D780" s="1"/>
      </tp>
      <tp t="s">
        <v>GLENLN</v>
        <stp/>
        <stp>##V3_BDPV12</stp>
        <stp>XS1050842423 Corp</stp>
        <stp>ticker</stp>
        <stp>[AutoPrice 28.xlsm]front!R962C4</stp>
        <tr r="D962" s="1"/>
      </tp>
      <tp t="s">
        <v>VLVY</v>
        <stp/>
        <stp>##V3_BDPV12</stp>
        <stp>XS0302948319 Corp</stp>
        <stp>ticker</stp>
        <stp>[AutoPrice 28.xlsm]front!R877C4</stp>
        <tr r="D877" s="1"/>
      </tp>
      <tp t="s">
        <v>MCFP</v>
        <stp/>
        <stp>##V3_BDPV12</stp>
        <stp>FR0011033281 Corp</stp>
        <stp>ticker</stp>
        <stp>[AutoPrice 28.xlsm]front!R524C4</stp>
        <tr r="D524" s="1"/>
      </tp>
      <tp>
        <v>2.4165653728168479</v>
        <stp/>
        <stp>##V3_BDPV12</stp>
        <stp>DE000A1E8V89 @bgn  Corp</stp>
        <stp>risk_mid</stp>
        <stp>[AutoPrice 28.xlsm]front!R870C36</stp>
        <tr r="AJ870" s="1"/>
      </tp>
      <tp>
        <v>2.0594208481718113</v>
        <stp/>
        <stp>##V3_BDPV12</stp>
        <stp>DE000A1R0683 @bgn  Corp</stp>
        <stp>risk_mid</stp>
        <stp>[AutoPrice 28.xlsm]front!R784C36</stp>
        <tr r="AJ784" s="1"/>
      </tp>
      <tp>
        <v>5.7095379462069218</v>
        <stp/>
        <stp>##V3_BDPV12</stp>
        <stp>DE000A1TNK86 @bgn  Corp</stp>
        <stp>risk_mid</stp>
        <stp>[AutoPrice 28.xlsm]front!R792C36</stp>
        <tr r="AJ792" s="1"/>
      </tp>
      <tp t="s">
        <v>#N/A Real Time</v>
        <stp/>
        <stp>##V3_BDPV12</stp>
        <stp>XS0441725347 @CBKG Corp</stp>
        <stp>bid</stp>
        <stp>[AutoPrice 28.xlsm]front!R976C12</stp>
        <tr r="L976" s="1"/>
      </tp>
      <tp>
        <v>107.26</v>
        <stp/>
        <stp>##V3_BDPV12</stp>
        <stp>FR0010871376 @CBKG Corp</stp>
        <stp>bid</stp>
        <stp>[AutoPrice 28.xlsm]front!R571C12</stp>
        <tr r="L571" s="1"/>
      </tp>
      <tp t="s">
        <v>GE</v>
        <stp/>
        <stp>##V3_BDPV12</stp>
        <stp>XS0229567440 Corp</stp>
        <stp>ticker</stp>
        <stp>[AutoPrice 28.xlsm]front!R37C4</stp>
        <tr r="D37" s="1"/>
      </tp>
      <tp>
        <v>107.501</v>
        <stp/>
        <stp>##V3_BDPV12</stp>
        <stp>XS1030900242 @CBKG Corp</stp>
        <stp>bid</stp>
        <stp>[AutoPrice 28.xlsm]front!R750C12</stp>
        <tr r="L750" s="1"/>
      </tp>
      <tp t="s">
        <v>#N/A Real Time</v>
        <stp/>
        <stp>##V3_BDPV12</stp>
        <stp>FR0010033381 @CBKG Corp</stp>
        <stp>bid</stp>
        <stp>[AutoPrice 28.xlsm]front!R370C12</stp>
        <tr r="L370" s="1"/>
      </tp>
      <tp>
        <v>98.427999999999997</v>
        <stp/>
        <stp>##V3_BDPV12</stp>
        <stp>XS1075995768 @CBKG Corp</stp>
        <stp>bid</stp>
        <stp>[AutoPrice 28.xlsm]front!R523C12</stp>
        <tr r="L523" s="1"/>
      </tp>
      <tp>
        <v>103.709</v>
        <stp/>
        <stp>##V3_BDPV12</stp>
        <stp>FR0010765354 @CBKG Corp</stp>
        <stp>bid</stp>
        <stp>[AutoPrice 28.xlsm]front!R919C12</stp>
        <tr r="L919" s="1"/>
      </tp>
      <tp>
        <v>101.369</v>
        <stp/>
        <stp>##V3_BDPV12</stp>
        <stp>XS0204937634 @CBKG Corp</stp>
        <stp>bid</stp>
        <stp>[AutoPrice 28.xlsm]front!R140C12</stp>
        <tr r="L140" s="1"/>
      </tp>
      <tp>
        <v>112.90600000000001</v>
        <stp/>
        <stp>##V3_BDPV12</stp>
        <stp>XS0215159731 @CBKG Corp</stp>
        <stp>bid</stp>
        <stp>[AutoPrice 28.xlsm]front!R988C12</stp>
        <tr r="L988" s="1"/>
      </tp>
      <tp t="s">
        <v>#N/A Real Time</v>
        <stp/>
        <stp>##V3_BDPV12</stp>
        <stp>XS0997829519 @CBKG Corp</stp>
        <stp>bid</stp>
        <stp>[AutoPrice 28.xlsm]front!R295C12</stp>
        <tr r="L295" s="1"/>
      </tp>
      <tp>
        <v>122.02200000000001</v>
        <stp/>
        <stp>##V3_BDPV12</stp>
        <stp>FR0010891317 @CBKG Corp</stp>
        <stp>bid</stp>
        <stp>[AutoPrice 28.xlsm]front!R253C12</stp>
        <tr r="L253" s="1"/>
      </tp>
      <tp t="s">
        <v>11/06/2014</v>
        <stp/>
        <stp>##V3_BDPV12</stp>
        <stp>XS0440643087 @bval Corp</stp>
        <stp>LAST_UPDATE</stp>
        <stp>[AutoPrice 28.xlsm]front!R667C15</stp>
        <tr r="O667" s="1"/>
      </tp>
      <tp>
        <v>118.291</v>
        <stp/>
        <stp>##V3_BDPV12</stp>
        <stp>FR0010261396 @CBKG Corp</stp>
        <stp>bid</stp>
        <stp>[AutoPrice 28.xlsm]front!R366C12</stp>
        <tr r="L366" s="1"/>
      </tp>
      <tp>
        <v>100.535</v>
        <stp/>
        <stp>##V3_BDPV12</stp>
        <stp>FR0011911239 @CBKG Corp</stp>
        <stp>bid</stp>
        <stp>[AutoPrice 28.xlsm]front!R289C12</stp>
        <tr r="L289" s="1"/>
      </tp>
      <tp>
        <v>102.03400000000001</v>
        <stp/>
        <stp>##V3_BDPV12</stp>
        <stp>XS0804777679 @CBKG Corp</stp>
        <stp>bid</stp>
        <stp>[AutoPrice 28.xlsm]front!R886C12</stp>
        <tr r="L886" s="1"/>
      </tp>
      <tp>
        <v>111.714</v>
        <stp/>
        <stp>##V3_BDPV12</stp>
        <stp>XS0767815599 @CBKG Corp</stp>
        <stp>bid</stp>
        <stp>[AutoPrice 28.xlsm]front!R958C12</stp>
        <tr r="L958" s="1"/>
      </tp>
      <tp>
        <v>113.96899999999999</v>
        <stp/>
        <stp>##V3_BDPV12</stp>
        <stp>XS0501648371 @CBKG Corp</stp>
        <stp>bid</stp>
        <stp>[AutoPrice 28.xlsm]front!R984C12</stp>
        <tr r="L984" s="1"/>
      </tp>
      <tp>
        <v>105.697</v>
        <stp/>
        <stp>##V3_BDPV12</stp>
        <stp>XS0260057285 @CBKG Corp</stp>
        <stp>bid</stp>
        <stp>[AutoPrice 28.xlsm]front!R109C12</stp>
        <tr r="L109" s="1"/>
      </tp>
      <tp>
        <v>101.833</v>
        <stp/>
        <stp>##V3_BDPV12</stp>
        <stp>XS0207037507 @CBKG Corp</stp>
        <stp>bid</stp>
        <stp>[AutoPrice 28.xlsm]front!R975C12</stp>
        <tr r="L975" s="1"/>
      </tp>
      <tp>
        <v>110.488</v>
        <stp/>
        <stp>##V3_BDPV12</stp>
        <stp>XS0412443052 @CBKG Corp</stp>
        <stp>bid</stp>
        <stp>[AutoPrice 28.xlsm]front!R884C12</stp>
        <tr r="L884" s="1"/>
      </tp>
      <tp t="s">
        <v>#N/A Real Time</v>
        <stp/>
        <stp>##V3_BDPV12</stp>
        <stp>XS0162869076 @CBKG Corp</stp>
        <stp>bid</stp>
        <stp>[AutoPrice 28.xlsm]front!R699C12</stp>
        <tr r="L699" s="1"/>
      </tp>
      <tp t="s">
        <v>#N/A Real Time</v>
        <stp/>
        <stp>##V3_BDPV12</stp>
        <stp>FR0010261388 @CBKG Corp</stp>
        <stp>bid</stp>
        <stp>[AutoPrice 28.xlsm]front!R362C12</stp>
        <tr r="L362" s="1"/>
      </tp>
      <tp>
        <v>100.97199999999999</v>
        <stp/>
        <stp>##V3_BDPV12</stp>
        <stp>XS0247308595 @CBKG Corp</stp>
        <stp>bid</stp>
        <stp>[AutoPrice 28.xlsm]front!R403C12</stp>
        <tr r="L403" s="1"/>
      </tp>
      <tp>
        <v>100.398</v>
        <stp/>
        <stp>##V3_BDPV12</stp>
        <stp>FR0010499392 @CBKG Corp</stp>
        <stp>bid</stp>
        <stp>[AutoPrice 28.xlsm]front!R392C12</stp>
        <tr r="L392" s="1"/>
      </tp>
      <tp>
        <v>100.33799999999999</v>
        <stp/>
        <stp>##V3_BDPV12</stp>
        <stp>XS0482656005 @CBKG Corp</stp>
        <stp>bid</stp>
        <stp>[AutoPrice 28.xlsm]front!R879C12</stp>
        <tr r="L879" s="1"/>
      </tp>
      <tp>
        <v>98.691000000000003</v>
        <stp/>
        <stp>##V3_BDPV12</stp>
        <stp>XS0935786789 @CBKG Corp</stp>
        <stp>bid</stp>
        <stp>[AutoPrice 28.xlsm]front!R199C12</stp>
        <tr r="L199" s="1"/>
      </tp>
      <tp>
        <v>104.479</v>
        <stp/>
        <stp>##V3_BDPV12</stp>
        <stp>FR0011452291 @CBKG Corp</stp>
        <stp>bid</stp>
        <stp>[AutoPrice 28.xlsm]front!R383C12</stp>
        <tr r="L383" s="1"/>
      </tp>
      <tp t="s">
        <v>GE</v>
        <stp/>
        <stp>##V3_BDPV12</stp>
        <stp>XS0090078907 Corp</stp>
        <stp>ticker</stp>
        <stp>[AutoPrice 28.xlsm]front!R13C4</stp>
        <tr r="D13" s="1"/>
      </tp>
      <tp>
        <v>99.766999999999996</v>
        <stp/>
        <stp>##V3_BDPV12</stp>
        <stp>FR0011911247 @CBKG Corp</stp>
        <stp>bid</stp>
        <stp>[AutoPrice 28.xlsm]front!R294C12</stp>
        <tr r="L294" s="1"/>
      </tp>
      <tp t="s">
        <v>#N/A Real Time</v>
        <stp/>
        <stp>##V3_BDPV12</stp>
        <stp>XS0825855751 @CBKG Corp</stp>
        <stp>bid</stp>
        <stp>[AutoPrice 28.xlsm]front!R279C12</stp>
        <tr r="L279" s="1"/>
      </tp>
      <tp>
        <v>113.602</v>
        <stp/>
        <stp>##V3_BDPV12</stp>
        <stp>NL0006133175 @CBKG Corp</stp>
        <stp>ask</stp>
        <stp>[AutoPrice 28.xlsm]front!R564C13</stp>
        <tr r="M564" s="1"/>
      </tp>
      <tp t="s">
        <v>AON</v>
        <stp/>
        <stp>##V3_BDPV12</stp>
        <stp>XS1062493934 Corp</stp>
        <stp>ticker</stp>
        <stp>[AutoPrice 28.xlsm]front!R57C4</stp>
        <tr r="D57" s="1"/>
      </tp>
      <tp t="s">
        <v>ASSGEN</v>
        <stp/>
        <stp>##V3_BDPV12</stp>
        <stp>XS1062900912 Corp</stp>
        <stp>ticker</stp>
        <stp>[AutoPrice 28.xlsm]front!R94C4</stp>
        <tr r="D94" s="1"/>
      </tp>
      <tp t="s">
        <v>#N/A Real Time</v>
        <stp/>
        <stp>##V3_BDPV12</stp>
        <stp>XS0982584004 @CBKG Corp</stp>
        <stp>bid</stp>
        <stp>[AutoPrice 28.xlsm]front!R809C12</stp>
        <tr r="L809" s="1"/>
      </tp>
      <tp>
        <v>102.422</v>
        <stp/>
        <stp>##V3_BDPV12</stp>
        <stp>FR0011033281 @CBKG Corp</stp>
        <stp>bid</stp>
        <stp>[AutoPrice 28.xlsm]front!R524C12</stp>
        <tr r="L524" s="1"/>
      </tp>
      <tp>
        <v>116.709</v>
        <stp/>
        <stp>##V3_BDPV12</stp>
        <stp>XS0562783034 @CBKG Corp</stp>
        <stp>bid</stp>
        <stp>[AutoPrice 28.xlsm]front!R985C12</stp>
        <tr r="L985" s="1"/>
      </tp>
      <tp>
        <v>111.04900000000001</v>
        <stp/>
        <stp>##V3_BDPV12</stp>
        <stp>XS0307005545 @CBKG Corp</stp>
        <stp>bid</stp>
        <stp>[AutoPrice 28.xlsm]front!R983C12</stp>
        <tr r="L983" s="1"/>
      </tp>
      <tp>
        <v>101.164</v>
        <stp/>
        <stp>##V3_BDPV12</stp>
        <stp>XS1067329570 @CBKG Corp</stp>
        <stp>bid</stp>
        <stp>[AutoPrice 28.xlsm]front!R752C12</stp>
        <tr r="L752" s="1"/>
      </tp>
      <tp>
        <v>100.38500000000001</v>
        <stp/>
        <stp>##V3_BDPV12</stp>
        <stp>XS0196302425 @CBKG Corp</stp>
        <stp>bid</stp>
        <stp>[AutoPrice 28.xlsm]front!R312C12</stp>
        <tr r="L312" s="1"/>
      </tp>
      <tp>
        <v>102.63500000000001</v>
        <stp/>
        <stp>##V3_BDPV12</stp>
        <stp>FR0011289222 @CBKG Corp</stp>
        <stp>bid</stp>
        <stp>[AutoPrice 28.xlsm]front!R283C12</stp>
        <tr r="L283" s="1"/>
      </tp>
      <tp>
        <v>110.13</v>
        <stp/>
        <stp>##V3_BDPV12</stp>
        <stp>XS0606202454 @CBKG Corp</stp>
        <stp>bid</stp>
        <stp>[AutoPrice 28.xlsm]front!R582C12</stp>
        <tr r="L582" s="1"/>
      </tp>
      <tp t="s">
        <v>GE</v>
        <stp/>
        <stp>##V3_BDPV12</stp>
        <stp>XS0491212451 Corp</stp>
        <stp>ticker</stp>
        <stp>[AutoPrice 28.xlsm]front!R39C4</stp>
        <tr r="D39" s="1"/>
      </tp>
      <tp t="s">
        <v>AON</v>
        <stp/>
        <stp>##V3_BDPV12</stp>
        <stp>XS0437047292 Corp</stp>
        <stp>ticker</stp>
        <stp>[AutoPrice 28.xlsm]front!R56C4</stp>
        <tr r="D56" s="1"/>
      </tp>
      <tp>
        <v>118.004</v>
        <stp/>
        <stp>##V3_BDPV12</stp>
        <stp>XS0690406243 @CBKG Corp</stp>
        <stp>bid</stp>
        <stp>[AutoPrice 28.xlsm]front!R304C12</stp>
        <tr r="L304" s="1"/>
      </tp>
      <tp>
        <v>106.58</v>
        <stp/>
        <stp>##V3_BDPV12</stp>
        <stp>FR0011289230 @CBKG Corp</stp>
        <stp>bid</stp>
        <stp>[AutoPrice 28.xlsm]front!R291C12</stp>
        <tr r="L291" s="1"/>
      </tp>
      <tp>
        <v>105.003</v>
        <stp/>
        <stp>##V3_BDPV12</stp>
        <stp>XS0365901734 @CBKG Corp</stp>
        <stp>bid</stp>
        <stp>[AutoPrice 28.xlsm]front!R980C12</stp>
        <tr r="L980" s="1"/>
      </tp>
      <tp t="s">
        <v>AEGON</v>
        <stp/>
        <stp>##V3_BDPV12</stp>
        <stp>XS1061711575 Corp</stp>
        <stp>ticker</stp>
        <stp>[AutoPrice 28.xlsm]front!R85C4</stp>
        <tr r="D85" s="1"/>
      </tp>
      <tp t="s">
        <v>AXASA</v>
        <stp/>
        <stp>##V3_BDPV12</stp>
        <stp>XS0434882014 Corp</stp>
        <stp>ticker</stp>
        <stp>[AutoPrice 28.xlsm]front!R63C4</stp>
        <tr r="D63" s="1"/>
      </tp>
      <tp>
        <v>117.624</v>
        <stp/>
        <stp>##V3_BDPV12</stp>
        <stp>XS0222383027 @CBKG Corp</stp>
        <stp>bid</stp>
        <stp>[AutoPrice 28.xlsm]front!R185C12</stp>
        <tr r="L185" s="1"/>
      </tp>
      <tp t="s">
        <v>#N/A Real Time</v>
        <stp/>
        <stp>##V3_BDPV12</stp>
        <stp>XS0485616758 @CBKG Corp</stp>
        <stp>bid</stp>
        <stp>[AutoPrice 28.xlsm]front!R338C12</stp>
        <tr r="L338" s="1"/>
      </tp>
      <tp>
        <v>117.087</v>
        <stp/>
        <stp>##V3_BDPV12</stp>
        <stp>XS0335134705 @CBKG Corp</stp>
        <stp>bid</stp>
        <stp>[AutoPrice 28.xlsm]front!R184C12</stp>
        <tr r="L184" s="1"/>
      </tp>
      <tp>
        <v>103.71899999999999</v>
        <stp/>
        <stp>##V3_BDPV12</stp>
        <stp>FR0010766329 @CBKG Corp</stp>
        <stp>bid</stp>
        <stp>[AutoPrice 28.xlsm]front!R570C12</stp>
        <tr r="L570" s="1"/>
      </tp>
      <tp t="s">
        <v>#N/A Real Time</v>
        <stp/>
        <stp>##V3_BDPV12</stp>
        <stp>XS0592627003 @CBKG Corp</stp>
        <stp>bid</stp>
        <stp>[AutoPrice 28.xlsm]front!R730C12</stp>
        <tr r="L730" s="1"/>
      </tp>
      <tp>
        <v>102.24</v>
        <stp/>
        <stp>##V3_BDPV12</stp>
        <stp>XS0497185511 @CBKG Corp</stp>
        <stp>bid</stp>
        <stp>[AutoPrice 28.xlsm]front!R192C12</stp>
        <tr r="L192" s="1"/>
      </tp>
      <tp>
        <v>103.89700000000001</v>
        <stp/>
        <stp>##V3_BDPV12</stp>
        <stp>XS0951395317 @CBKG Corp</stp>
        <stp>bid</stp>
        <stp>[AutoPrice 28.xlsm]front!R345C12</stp>
        <tr r="L345" s="1"/>
      </tp>
      <tp>
        <v>127.589</v>
        <stp/>
        <stp>##V3_BDPV12</stp>
        <stp>XS0300113254 @CBKG Corp</stp>
        <stp>bid</stp>
        <stp>[AutoPrice 28.xlsm]front!R550C12</stp>
        <tr r="L550" s="1"/>
      </tp>
      <tp>
        <v>104.194</v>
        <stp/>
        <stp>##V3_BDPV12</stp>
        <stp>FR0011376201 @CBKG Corp</stp>
        <stp>bid</stp>
        <stp>[AutoPrice 28.xlsm]front!R297C12</stp>
        <tr r="L297" s="1"/>
      </tp>
      <tp>
        <v>104.381</v>
        <stp/>
        <stp>##V3_BDPV12</stp>
        <stp>XS1002933072 @CBKG Corp</stp>
        <stp>bid</stp>
        <stp>[AutoPrice 28.xlsm]front!R974C12</stp>
        <tr r="L974" s="1"/>
      </tp>
      <tp>
        <v>101.943</v>
        <stp/>
        <stp>##V3_BDPV12</stp>
        <stp>XS1040104231 @CBKG Corp</stp>
        <stp>bid</stp>
        <stp>[AutoPrice 28.xlsm]front!R557C12</stp>
        <tr r="L557" s="1"/>
      </tp>
      <tp>
        <v>105.21899999999999</v>
        <stp/>
        <stp>##V3_BDPV12</stp>
        <stp>FR0011365220 @CBKG Corp</stp>
        <stp>bid</stp>
        <stp>[AutoPrice 28.xlsm]front!R741C12</stp>
        <tr r="L741" s="1"/>
      </tp>
      <tp>
        <v>105.923</v>
        <stp/>
        <stp>##V3_BDPV12</stp>
        <stp>XS0385754733 @CBKG Corp</stp>
        <stp>bid</stp>
        <stp>[AutoPrice 28.xlsm]front!R267C12</stp>
        <tr r="L267" s="1"/>
      </tp>
      <tp>
        <v>112.352</v>
        <stp/>
        <stp>##V3_BDPV12</stp>
        <stp>FR0011033232 @CBKG Corp</stp>
        <stp>bid</stp>
        <stp>[AutoPrice 28.xlsm]front!R525C12</stp>
        <tr r="L525" s="1"/>
      </tp>
      <tp>
        <v>100.16500000000001</v>
        <stp/>
        <stp>##V3_BDPV12</stp>
        <stp>XS1061608300 @CBKG Corp</stp>
        <stp>bid</stp>
        <stp>[AutoPrice 28.xlsm]front!R187C12</stp>
        <tr r="L187" s="1"/>
      </tp>
      <tp>
        <v>101.24299999999999</v>
        <stp/>
        <stp>##V3_BDPV12</stp>
        <stp>DE000A0DLU51 @CBKG Corp</stp>
        <stp>bid</stp>
        <stp>[AutoPrice 28.xlsm]front!R273C12</stp>
        <tr r="L273" s="1"/>
      </tp>
      <tp t="s">
        <v>#N/A Real Time</v>
        <stp/>
        <stp>##V3_BDPV12</stp>
        <stp>XS0307504547 @CBKG Corp</stp>
        <stp>bid</stp>
        <stp>[AutoPrice 28.xlsm]front!R638C12</stp>
        <tr r="L638" s="1"/>
      </tp>
      <tp t="s">
        <v>#N/A Real Time</v>
        <stp/>
        <stp>##V3_BDPV12</stp>
        <stp>XS0593606121 @CBKG Corp</stp>
        <stp>bid</stp>
        <stp>[AutoPrice 28.xlsm]front!R339C12</stp>
        <tr r="L339" s="1"/>
      </tp>
      <tp>
        <v>99.992999999999995</v>
        <stp/>
        <stp>##V3_BDPV12</stp>
        <stp>XS1075430741 @CBKG Corp</stp>
        <stp>bid</stp>
        <stp>[AutoPrice 28.xlsm]front!R605C12</stp>
        <tr r="L605" s="1"/>
      </tp>
      <tp>
        <v>102.756</v>
        <stp/>
        <stp>##V3_BDPV12</stp>
        <stp>XS0321640301 @CBKG Corp</stp>
        <stp>bid</stp>
        <stp>[AutoPrice 28.xlsm]front!R158C12</stp>
        <tr r="L158" s="1"/>
      </tp>
      <tp t="s">
        <v>#N/A Real Time</v>
        <stp/>
        <stp>##V3_BDPV12</stp>
        <stp>FR0011585215 @CBKG Corp</stp>
        <stp>bid</stp>
        <stp>[AutoPrice 28.xlsm]front!R328C12</stp>
        <tr r="L328" s="1"/>
      </tp>
      <tp>
        <v>111.636</v>
        <stp/>
        <stp>##V3_BDPV12</stp>
        <stp>XS0297699588 @CBKG Corp</stp>
        <stp>bid</stp>
        <stp>[AutoPrice 28.xlsm]front!R991C12</stp>
        <tr r="L991" s="1"/>
      </tp>
      <tp>
        <v>100.57</v>
        <stp/>
        <stp>##V3_BDPV12</stp>
        <stp>DE000A1R0U31 @CBKG Corp</stp>
        <stp>bid</stp>
        <stp>[AutoPrice 28.xlsm]front!R661C12</stp>
        <tr r="L661" s="1"/>
      </tp>
      <tp>
        <v>117.871</v>
        <stp/>
        <stp>##V3_BDPV12</stp>
        <stp>DE000A0DLU69 @CBKG Corp</stp>
        <stp>bid</stp>
        <stp>[AutoPrice 28.xlsm]front!R274C12</stp>
        <tr r="L274" s="1"/>
      </tp>
      <tp>
        <v>113.479</v>
        <stp/>
        <stp>##V3_BDPV12</stp>
        <stp>XS0723509104 @CBKG Corp</stp>
        <stp>bid</stp>
        <stp>[AutoPrice 28.xlsm]front!R175C12</stp>
        <tr r="L175" s="1"/>
      </tp>
      <tp t="s">
        <v>#N/A Real Time</v>
        <stp/>
        <stp>##V3_BDPV12</stp>
        <stp>XS1021817355 @CBKG Corp</stp>
        <stp>bid</stp>
        <stp>[AutoPrice 28.xlsm]front!R808C12</stp>
        <tr r="L808" s="1"/>
      </tp>
      <tp>
        <v>105.66800000000001</v>
        <stp/>
        <stp>##V3_BDPV12</stp>
        <stp>XS1015217703 @CBKG Corp</stp>
        <stp>bid</stp>
        <stp>[AutoPrice 28.xlsm]front!R777C12</stp>
        <tr r="L777" s="1"/>
      </tp>
      <tp t="s">
        <v>#N/A Real Time</v>
        <stp/>
        <stp>##V3_BDPV12</stp>
        <stp>XS0247659542 @CBKG Corp</stp>
        <stp>bid</stp>
        <stp>[AutoPrice 28.xlsm]front!R673C12</stp>
        <tr r="L673" s="1"/>
      </tp>
      <tp>
        <v>104.973</v>
        <stp/>
        <stp>##V3_BDPV12</stp>
        <stp>XS0253627136 @CBKG Corp</stp>
        <stp>bid</stp>
        <stp>[AutoPrice 28.xlsm]front!R143C12</stp>
        <tr r="L143" s="1"/>
      </tp>
      <tp>
        <v>109.28</v>
        <stp/>
        <stp>##V3_BDPV12</stp>
        <stp>XS0403540189 @CBKG Corp</stp>
        <stp>bid</stp>
        <stp>[AutoPrice 28.xlsm]front!R990C12</stp>
        <tr r="L990" s="1"/>
      </tp>
      <tp>
        <v>104.261</v>
        <stp/>
        <stp>##V3_BDPV12</stp>
        <stp>DE000A1R0U23 @CBKG Corp</stp>
        <stp>bid</stp>
        <stp>[AutoPrice 28.xlsm]front!R663C12</stp>
        <tr r="L663" s="1"/>
      </tp>
      <tp>
        <v>105.902</v>
        <stp/>
        <stp>##V3_BDPV12</stp>
        <stp>FR0011527241 @CBKG Corp</stp>
        <stp>bid</stp>
        <stp>[AutoPrice 28.xlsm]front!R419C12</stp>
        <tr r="L419" s="1"/>
      </tp>
      <tp>
        <v>113.968</v>
        <stp/>
        <stp>##V3_BDPV12</stp>
        <stp>XS0576395478 @CBKG Corp</stp>
        <stp>bid</stp>
        <stp>[AutoPrice 28.xlsm]front!R176C12</stp>
        <tr r="L176" s="1"/>
      </tp>
      <tp>
        <v>132.489</v>
        <stp/>
        <stp>##V3_BDPV12</stp>
        <stp>XS0415624716 @CBKG Corp</stp>
        <stp>bid</stp>
        <stp>[AutoPrice 28.xlsm]front!R203C12</stp>
        <tr r="L203" s="1"/>
      </tp>
      <tp>
        <v>105.56699999999999</v>
        <stp/>
        <stp>##V3_BDPV12</stp>
        <stp>XS1040508241 @CBKG Corp</stp>
        <stp>bid</stp>
        <stp>[AutoPrice 28.xlsm]front!R506C12</stp>
        <tr r="L506" s="1"/>
      </tp>
      <tp>
        <v>102.483</v>
        <stp/>
        <stp>##V3_BDPV12</stp>
        <stp>XS0234284668 @CBKG Corp</stp>
        <stp>bid</stp>
        <stp>[AutoPrice 28.xlsm]front!R134C12</stp>
        <tr r="L134" s="1"/>
      </tp>
      <tp>
        <v>113.81100000000001</v>
        <stp/>
        <stp>##V3_BDPV12</stp>
        <stp>FR0010893396 @CBKG Corp</stp>
        <stp>bid</stp>
        <stp>[AutoPrice 28.xlsm]front!R446C12</stp>
        <tr r="L446" s="1"/>
      </tp>
      <tp>
        <v>116.03400000000001</v>
        <stp/>
        <stp>##V3_BDPV12</stp>
        <stp>FR0000472334 @CBKG Corp</stp>
        <stp>bid</stp>
        <stp>[AutoPrice 28.xlsm]front!R285C12</stp>
        <tr r="L285" s="1"/>
      </tp>
      <tp t="s">
        <v>14/02/2022</v>
        <stp/>
        <stp>##V3_BDPV12</stp>
        <stp>DE000A1G0RU9 Corp</stp>
        <stp>maturity</stp>
        <stp>[AutoPrice 28.xlsm]front!R53C6</stp>
        <tr r="F53" s="1"/>
      </tp>
      <tp>
        <v>107.396</v>
        <stp/>
        <stp>##V3_BDPV12</stp>
        <stp>XS0879082914 @CBKG Corp</stp>
        <stp>bid</stp>
        <stp>[AutoPrice 28.xlsm]front!R1082C12</stp>
        <tr r="L1082" s="1"/>
      </tp>
      <tp>
        <v>106</v>
        <stp/>
        <stp>##V3_BDPV12</stp>
        <stp>XS0765448757 @CBKG Corp</stp>
        <stp>bid</stp>
        <stp>[AutoPrice 28.xlsm]front!R1024C12</stp>
        <tr r="L1024" s="1"/>
      </tp>
      <tp t="s">
        <v>#N/A Real Time</v>
        <stp/>
        <stp>##V3_BDPV12</stp>
        <stp>XS0193947271 @CBKG Corp</stp>
        <stp>ask</stp>
        <stp>[AutoPrice 28.xlsm]front!R1053C13</stp>
        <tr r="M1053" s="1"/>
      </tp>
      <tp>
        <v>114.301</v>
        <stp/>
        <stp>##V3_BDPV12</stp>
        <stp>XS0741942576 @CBKG Corp</stp>
        <stp>ask</stp>
        <stp>[AutoPrice 28.xlsm]front!R1174C13</stp>
        <tr r="M1174" s="1"/>
      </tp>
      <tp>
        <v>124.65300000000001</v>
        <stp/>
        <stp>##V3_BDPV12</stp>
        <stp>XS0436928872 @CBKG Corp</stp>
        <stp>ask</stp>
        <stp>[AutoPrice 28.xlsm]front!R1176C13</stp>
        <tr r="M1176" s="1"/>
      </tp>
      <tp>
        <v>107.5</v>
        <stp/>
        <stp>##V3_BDPV12</stp>
        <stp>XS0615238630 @CBKG Corp</stp>
        <stp>bid</stp>
        <stp>[AutoPrice 28.xlsm]front!R1091C12</stp>
        <tr r="L1091" s="1"/>
      </tp>
      <tp>
        <v>112.785</v>
        <stp/>
        <stp>##V3_BDPV12</stp>
        <stp>ES0211845260 @CBKG Corp</stp>
        <stp>ask</stp>
        <stp>[AutoPrice 28.xlsm]front!R1038C13</stp>
        <tr r="M1038" s="1"/>
      </tp>
      <tp>
        <v>108.39400000000001</v>
        <stp/>
        <stp>##V3_BDPV12</stp>
        <stp>XS0940284937 @CBKG Corp</stp>
        <stp>bid</stp>
        <stp>[AutoPrice 28.xlsm]front!R1083C12</stp>
        <tr r="L1083" s="1"/>
      </tp>
      <tp>
        <v>114.456</v>
        <stp/>
        <stp>##V3_BDPV12</stp>
        <stp>XS0744125302 @CBKG Corp</stp>
        <stp>bid</stp>
        <stp>[AutoPrice 28.xlsm]front!R1057C12</stp>
        <tr r="L1057" s="1"/>
      </tp>
      <tp>
        <v>102.64400000000001</v>
        <stp/>
        <stp>##V3_BDPV12</stp>
        <stp>XS1048589458 @CBKG Corp</stp>
        <stp>bid</stp>
        <stp>[AutoPrice 28.xlsm]front!R1077C12</stp>
        <tr r="L1077" s="1"/>
      </tp>
      <tp>
        <v>118.25</v>
        <stp/>
        <stp>##V3_BDPV12</stp>
        <stp>XS0972588643 @CBKG Corp</stp>
        <stp>bid</stp>
        <stp>[AutoPrice 28.xlsm]front!R1258C12</stp>
        <tr r="L1258" s="1"/>
      </tp>
      <tp>
        <v>112.925</v>
        <stp/>
        <stp>##V3_BDPV12</stp>
        <stp>XS0674277933 @CBKG Corp</stp>
        <stp>bid</stp>
        <stp>[AutoPrice 28.xlsm]front!R1237C12</stp>
        <tr r="L1237" s="1"/>
      </tp>
      <tp>
        <v>101.009</v>
        <stp/>
        <stp>##V3_BDPV12</stp>
        <stp>FR0010801761 @CBKG Corp</stp>
        <stp>ask</stp>
        <stp>[AutoPrice 28.xlsm]front!R1042C13</stp>
        <tr r="M1042" s="1"/>
      </tp>
      <tp>
        <v>109.346</v>
        <stp/>
        <stp>##V3_BDPV12</stp>
        <stp>XS0563739696 @CBKG Corp</stp>
        <stp>ask</stp>
        <stp>[AutoPrice 28.xlsm]front!R1157C13</stp>
        <tr r="M1157" s="1"/>
      </tp>
      <tp>
        <v>101.59699999999999</v>
        <stp/>
        <stp>##V3_BDPV12</stp>
        <stp>XS0934389221 @CBKG Corp</stp>
        <stp>bid</stp>
        <stp>[AutoPrice 28.xlsm]front!R1108C12</stp>
        <tr r="L1108" s="1"/>
      </tp>
      <tp>
        <v>112.764</v>
        <stp/>
        <stp>##V3_BDPV12</stp>
        <stp>DE000A0TKUU3 @CBKG Corp</stp>
        <stp>bid</stp>
        <stp>[AutoPrice 28.xlsm]front!R968C12</stp>
        <tr r="L968" s="1"/>
      </tp>
      <tp>
        <v>105.79900000000001</v>
        <stp/>
        <stp>##V3_BDPV12</stp>
        <stp>XS1048428442 @CBKG Corp</stp>
        <stp>bid</stp>
        <stp>[AutoPrice 28.xlsm]front!R1269C12</stp>
        <tr r="L1269" s="1"/>
      </tp>
      <tp>
        <v>111.28100000000001</v>
        <stp/>
        <stp>##V3_BDPV12</stp>
        <stp>FR0011401751 @CBKG Corp</stp>
        <stp>bid</stp>
        <stp>[AutoPrice 28.xlsm]front!R1236C12</stp>
        <tr r="L1236" s="1"/>
      </tp>
      <tp>
        <v>101.319</v>
        <stp/>
        <stp>##V3_BDPV12</stp>
        <stp>XS1056927061 @CBKG Corp</stp>
        <stp>ask</stp>
        <stp>[AutoPrice 28.xlsm]front!R1090C13</stp>
        <tr r="M1090" s="1"/>
      </tp>
      <tp>
        <v>118.86799999999999</v>
        <stp/>
        <stp>##V3_BDPV12</stp>
        <stp>XS0605214336 @CBKG Corp</stp>
        <stp>bid</stp>
        <stp>[AutoPrice 28.xlsm]front!R1225C12</stp>
        <tr r="L1225" s="1"/>
      </tp>
      <tp>
        <v>124.024</v>
        <stp/>
        <stp>##V3_BDPV12</stp>
        <stp>XS0829360923 @CBKG Corp</stp>
        <stp>bid</stp>
        <stp>[AutoPrice 28.xlsm]front!R1177C12</stp>
        <tr r="L1177" s="1"/>
      </tp>
      <tp>
        <v>115.649</v>
        <stp/>
        <stp>##V3_BDPV12</stp>
        <stp>XS0828749761 @CBKG Corp</stp>
        <stp>bid</stp>
        <stp>[AutoPrice 28.xlsm]front!R1058C12</stp>
        <tr r="L1058" s="1"/>
      </tp>
      <tp>
        <v>103.875</v>
        <stp/>
        <stp>##V3_BDPV12</stp>
        <stp>FR0010945188 @CBKG Corp</stp>
        <stp>bid</stp>
        <stp>[AutoPrice 28.xlsm]front!R1253C12</stp>
        <tr r="L1253" s="1"/>
      </tp>
      <tp t="s">
        <v>#N/A Real Time</v>
        <stp/>
        <stp>##V3_BDPV12</stp>
        <stp>XS0954907787 @CBKG Corp</stp>
        <stp>bid</stp>
        <stp>[AutoPrice 28.xlsm]front!R1123C12</stp>
        <tr r="L1123" s="1"/>
      </tp>
      <tp>
        <v>109.17400000000001</v>
        <stp/>
        <stp>##V3_BDPV12</stp>
        <stp>XS0858803066 @CBKG Corp</stp>
        <stp>ask</stp>
        <stp>[AutoPrice 28.xlsm]front!R1142C13</stp>
        <tr r="M1142" s="1"/>
      </tp>
      <tp>
        <v>102.441</v>
        <stp/>
        <stp>##V3_BDPV12</stp>
        <stp>XS0214238239 @CBKG Corp</stp>
        <stp>bid</stp>
        <stp>[AutoPrice 28.xlsm]front!R1019C12</stp>
        <tr r="L1019" s="1"/>
      </tp>
      <tp>
        <v>101.98099999999999</v>
        <stp/>
        <stp>##V3_BDPV12</stp>
        <stp>XS1048518358 @CBKG Corp</stp>
        <stp>bid</stp>
        <stp>[AutoPrice 28.xlsm]front!R1006C12</stp>
        <tr r="L1006" s="1"/>
      </tp>
      <tp>
        <v>119.626</v>
        <stp/>
        <stp>##V3_BDPV12</stp>
        <stp>XS0176914579 @CBKG Corp</stp>
        <stp>ask</stp>
        <stp>[AutoPrice 28.xlsm]front!R1079C13</stp>
        <tr r="M1079" s="1"/>
      </tp>
      <tp t="s">
        <v>#N/A Real Time</v>
        <stp/>
        <stp>##V3_BDPV12</stp>
        <stp>XS0893201433 @CBKG Corp</stp>
        <stp>bid</stp>
        <stp>[AutoPrice 28.xlsm]front!R1103C12</stp>
        <tr r="L1103" s="1"/>
      </tp>
      <tp>
        <v>103.65300000000001</v>
        <stp/>
        <stp>##V3_BDPV12</stp>
        <stp>FR0011391820 @CBKG Corp</stp>
        <stp>bid</stp>
        <stp>[AutoPrice 28.xlsm]front!R1265C12</stp>
        <tr r="L1265" s="1"/>
      </tp>
      <tp>
        <v>103.76300000000001</v>
        <stp/>
        <stp>##V3_BDPV12</stp>
        <stp>USF0819HE376 @CBKG Corp</stp>
        <stp>bid</stp>
        <stp>[AutoPrice 28.xlsm]front!R834C12</stp>
        <tr r="L834" s="1"/>
      </tp>
    </main>
    <main first="connect.rtdsub">
      <tp t="s">
        <v>13593762=EXT</v>
        <stp/>
        <stp>DDS_BONDS|13593762=EXT</stp>
        <stp>3</stp>
        <stp>RMDS</stp>
        <stp/>
        <stp/>
        <tr r="AI491" s="1"/>
      </tp>
      <tp t="s">
        <v>21184823=EXT</v>
        <stp/>
        <stp>DDS_BONDS|21184823=EXT</stp>
        <stp>3</stp>
        <stp>RMDS</stp>
        <stp/>
        <stp/>
        <tr r="AI659" s="1"/>
      </tp>
      <tp t="s">
        <v>19723448=EXT</v>
        <stp/>
        <stp>DDS_BONDS|19723448=EXT</stp>
        <stp>3</stp>
        <stp>RMDS</stp>
        <stp/>
        <stp/>
        <tr r="AI1228" s="1"/>
      </tp>
      <tp t="s">
        <v>16203419=EXT</v>
        <stp/>
        <stp>DDS_BONDS|16203419=EXT</stp>
        <stp>3</stp>
        <stp>RMDS</stp>
        <stp/>
        <stp/>
        <tr r="AI1084" s="1"/>
      </tp>
      <tp t="s">
        <v>18587161=EXT</v>
        <stp/>
        <stp>DDS_BONDS|18587161=EXT</stp>
        <stp>3</stp>
        <stp>RMDS</stp>
        <stp/>
        <stp/>
        <tr r="AI116" s="1"/>
      </tp>
      <tp t="s">
        <v>21193221=EXT</v>
        <stp/>
        <stp>DDS_BONDS|21193221=EXT</stp>
        <stp>3</stp>
        <stp>RMDS</stp>
        <stp/>
        <stp/>
        <tr r="AI187" s="1"/>
      </tp>
      <tp t="s">
        <v>21085230=EXT</v>
        <stp/>
        <stp>DDS_BONDS|21085230=EXT</stp>
        <stp>3</stp>
        <stp>RMDS</stp>
        <stp/>
        <stp/>
        <tr r="AI432" s="1"/>
      </tp>
      <tp t="s">
        <v>21108828=EXT</v>
        <stp/>
        <stp>DDS_BONDS|21108828=EXT</stp>
        <stp>3</stp>
        <stp>RMDS</stp>
        <stp/>
        <stp/>
        <tr r="AI1023" s="1"/>
      </tp>
      <tp t="s">
        <v>15672058=EXT</v>
        <stp/>
        <stp>DDS_BONDS|15672058=EXT</stp>
        <stp>3</stp>
        <stp>RMDS</stp>
        <stp/>
        <stp/>
        <tr r="AI1046" s="1"/>
      </tp>
      <tp t="s">
        <v>10591566=EXT</v>
        <stp/>
        <stp>DDS_BONDS|10591566=EXT</stp>
        <stp>3</stp>
        <stp>RMDS</stp>
        <stp/>
        <stp/>
        <tr r="AI278" s="1"/>
      </tp>
      <tp t="s">
        <v>18485777=EXT</v>
        <stp/>
        <stp>DDS_BONDS|18485777=EXT</stp>
        <stp>3</stp>
        <stp>RMDS</stp>
        <stp/>
        <stp/>
        <tr r="AI1243" s="1"/>
      </tp>
    </main>
    <main first="bloomberg.rtd">
      <tp t="s">
        <v>DAIGR</v>
        <stp/>
        <stp>##V3_BDPV12</stp>
        <stp>DE000A1MLSR4 Corp</stp>
        <stp>ticker</stp>
        <stp>[AutoPrice 28.xlsm]front!R782C4</stp>
        <tr r="D782" s="1"/>
      </tp>
    </main>
    <main first="connect.rtdsub">
      <tp t="s">
        <v>14760248=EXT</v>
        <stp/>
        <stp>DDS_BONDS|14760248=EXT</stp>
        <stp>3</stp>
        <stp>RMDS</stp>
        <stp/>
        <stp/>
        <tr r="AI537" s="1"/>
      </tp>
      <tp t="s">
        <v>17687456=EXT</v>
        <stp/>
        <stp>DDS_BONDS|17687456=EXT</stp>
        <stp>3</stp>
        <stp>RMDS</stp>
        <stp/>
        <stp/>
        <tr r="AI915" s="1"/>
      </tp>
    </main>
    <main first="bloomberg.rtd">
      <tp t="s">
        <v>05/03/2015</v>
        <stp/>
        <stp>##V3_BDPV12</stp>
        <stp>DE000A0XFCT5 Corp</stp>
        <stp>maturity</stp>
        <stp>[AutoPrice 28.xlsm]front!R531C6</stp>
        <tr r="F531" s="1"/>
      </tp>
    </main>
    <main first="connect.rtdsub">
      <tp t="s">
        <v>13593764=EXT</v>
        <stp/>
        <stp>DDS_BONDS|13593764=EXT</stp>
        <stp>3</stp>
        <stp>RMDS</stp>
        <stp/>
        <stp/>
        <tr r="AI494" s="1"/>
      </tp>
      <tp t="s">
        <v>10340709=EXT</v>
        <stp/>
        <stp>DDS_BONDS|10340709=EXT</stp>
        <stp>3</stp>
        <stp>RMDS</stp>
        <stp/>
        <stp/>
        <tr r="AI834" s="1"/>
      </tp>
      <tp t="s">
        <v>12055738=EXT</v>
        <stp/>
        <stp>DDS_BONDS|12055738=EXT</stp>
        <stp>3</stp>
        <stp>RMDS</stp>
        <stp/>
        <stp/>
        <tr r="AI1143" s="1"/>
      </tp>
      <tp t="s">
        <v>18485775=EXT</v>
        <stp/>
        <stp>DDS_BONDS|18485775=EXT</stp>
        <stp>3</stp>
        <stp>RMDS</stp>
        <stp/>
        <stp/>
        <tr r="AI1242" s="1"/>
      </tp>
      <tp t="s">
        <v>20283114=EXT</v>
        <stp/>
        <stp>DDS_BONDS|20283114=EXT</stp>
        <stp>3</stp>
        <stp>RMDS</stp>
        <stp/>
        <stp/>
        <tr r="AI1012" s="1"/>
      </tp>
      <tp t="s">
        <v>21145428=EXT</v>
        <stp/>
        <stp>DDS_BONDS|21145428=EXT</stp>
        <stp>3</stp>
        <stp>RMDS</stp>
        <stp/>
        <stp/>
        <tr r="AI1270" s="1"/>
      </tp>
      <tp t="s">
        <v>12743347=EXT</v>
        <stp/>
        <stp>DDS_BONDS|12743347=EXT</stp>
        <stp>3</stp>
        <stp>RMDS</stp>
        <stp/>
        <stp/>
        <tr r="AI1085" s="1"/>
      </tp>
      <tp t="s">
        <v>14233910=EXT</v>
        <stp/>
        <stp>DDS_BONDS|14233910=EXT</stp>
        <stp>3</stp>
        <stp>RMDS</stp>
        <stp/>
        <stp/>
        <tr r="AI282" s="1"/>
      </tp>
      <tp t="s">
        <v>18472674=EXT</v>
        <stp/>
        <stp>DDS_BONDS|18472674=EXT</stp>
        <stp>3</stp>
        <stp>RMDS</stp>
        <stp/>
        <stp/>
        <tr r="AI1140" s="1"/>
      </tp>
      <tp t="s">
        <v>13627651=EXT</v>
        <stp/>
        <stp>DDS_BONDS|13627651=EXT</stp>
        <stp>3</stp>
        <stp>RMDS</stp>
        <stp/>
        <stp/>
        <tr r="AI868" s="1"/>
      </tp>
      <tp t="s">
        <v>12055736=EXT</v>
        <stp/>
        <stp>DDS_BONDS|12055736=EXT</stp>
        <stp>3</stp>
        <stp>RMDS</stp>
        <stp/>
        <stp/>
        <tr r="AI1148" s="1"/>
      </tp>
      <tp t="s">
        <v>16548367=EXT</v>
        <stp/>
        <stp>DDS_BONDS|16548367=EXT</stp>
        <stp>3</stp>
        <stp>RMDS</stp>
        <stp/>
        <stp/>
        <tr r="AI1182" s="1"/>
      </tp>
    </main>
    <main first="connect.rtdsub">
      <tp t="s">
        <v>17733741=EXT</v>
        <stp/>
        <stp>DDS_BONDS|17733741=EXT</stp>
        <stp>3</stp>
        <stp>RMDS</stp>
        <stp/>
        <stp/>
        <tr r="AI643" s="1"/>
      </tp>
      <tp t="s">
        <v>21157327=EXT</v>
        <stp/>
        <stp>DDS_BONDS|21157327=EXT</stp>
        <stp>3</stp>
        <stp>RMDS</stp>
        <stp/>
        <stp/>
        <tr r="AI1040" s="1"/>
      </tp>
      <tp t="s">
        <v>21067934=EXT</v>
        <stp/>
        <stp>DDS_BONDS|21067934=EXT</stp>
        <stp>3</stp>
        <stp>RMDS</stp>
        <stp/>
        <stp/>
        <tr r="AI1232" s="1"/>
      </tp>
      <tp t="s">
        <v>21108822=EXT</v>
        <stp/>
        <stp>DDS_BONDS|21108822=EXT</stp>
        <stp>3</stp>
        <stp>RMDS</stp>
        <stp/>
        <stp/>
        <tr r="AI1136" s="1"/>
      </tp>
      <tp t="s">
        <v>10159827=EXT</v>
        <stp/>
        <stp>DDS_BONDS|10159827=EXT</stp>
        <stp>3</stp>
        <stp>RMDS</stp>
        <stp/>
        <stp/>
        <tr r="AI852" s="1"/>
      </tp>
      <tp t="s">
        <v>16558967=EXT</v>
        <stp/>
        <stp>DDS_BONDS|16558967=EXT</stp>
        <stp>3</stp>
        <stp>RMDS</stp>
        <stp/>
        <stp/>
        <tr r="AI1265" s="1"/>
      </tp>
      <tp t="s">
        <v>21250814=EXT</v>
        <stp/>
        <stp>DDS_BONDS|21250814=EXT</stp>
        <stp>3</stp>
        <stp>RMDS</stp>
        <stp/>
        <stp/>
        <tr r="AI437" s="1"/>
      </tp>
      <tp t="s">
        <v>12042435=EXT</v>
        <stp/>
        <stp>DDS_BONDS|12042435=EXT</stp>
        <stp>3</stp>
        <stp>RMDS</stp>
        <stp/>
        <stp/>
        <tr r="AI426" s="1"/>
      </tp>
      <tp t="s">
        <v>12701141=EXT</v>
        <stp/>
        <stp>DDS_BONDS|12701141=EXT</stp>
        <stp>3</stp>
        <stp>RMDS</stp>
        <stp/>
        <stp/>
        <tr r="AI847" s="1"/>
      </tp>
      <tp t="s">
        <v>21232112=EXT</v>
        <stp/>
        <stp>DDS_BONDS|21232112=EXT</stp>
        <stp>3</stp>
        <stp>RMDS</stp>
        <stp/>
        <stp/>
        <tr r="AI150" s="1"/>
      </tp>
      <tp t="s">
        <v>21192628=EXT</v>
        <stp/>
        <stp>DDS_BONDS|21192628=EXT</stp>
        <stp>3</stp>
        <stp>RMDS</stp>
        <stp/>
        <stp/>
        <tr r="AI1216" s="1"/>
      </tp>
      <tp t="s">
        <v>16661857=EXT</v>
        <stp/>
        <stp>DDS_BONDS|16661857=EXT</stp>
        <stp>3</stp>
        <stp>RMDS</stp>
        <stp/>
        <stp/>
        <tr r="AI381" s="1"/>
      </tp>
      <tp t="s">
        <v>16167627=EXT</v>
        <stp/>
        <stp>DDS_BONDS|16167627=EXT</stp>
        <stp>3</stp>
        <stp>RMDS</stp>
        <stp/>
        <stp/>
        <tr r="AI935" s="1"/>
      </tp>
      <tp t="s">
        <v>14737042=EXT</v>
        <stp/>
        <stp>DDS_BONDS|14737042=EXT</stp>
        <stp>3</stp>
        <stp>RMDS</stp>
        <stp/>
        <stp/>
        <tr r="AI291" s="1"/>
      </tp>
      <tp t="s">
        <v>10159824=EXT</v>
        <stp/>
        <stp>DDS_BONDS|10159824=EXT</stp>
        <stp>3</stp>
        <stp>RMDS</stp>
        <stp/>
        <stp/>
        <tr r="AI670" s="1"/>
      </tp>
      <tp t="s">
        <v>17733743=EXT</v>
        <stp/>
        <stp>DDS_BONDS|17733743=EXT</stp>
        <stp>3</stp>
        <stp>RMDS</stp>
        <stp/>
        <stp/>
        <tr r="AI19" s="1"/>
      </tp>
      <tp t="s">
        <v>14233913=EXT</v>
        <stp/>
        <stp>DDS_BONDS|14233913=EXT</stp>
        <stp>3</stp>
        <stp>RMDS</stp>
        <stp/>
        <stp/>
        <tr r="AI286" s="1"/>
      </tp>
      <tp t="s">
        <v>19622752=EXT</v>
        <stp/>
        <stp>DDS_BONDS|19622752=EXT</stp>
        <stp>3</stp>
        <stp>RMDS</stp>
        <stp/>
        <stp/>
        <tr r="AI809" s="1"/>
      </tp>
      <tp t="s">
        <v>17767446=EXT</v>
        <stp/>
        <stp>DDS_BONDS|17767446=EXT</stp>
        <stp>3</stp>
        <stp>RMDS</stp>
        <stp/>
        <stp/>
        <tr r="AI441" s="1"/>
      </tp>
      <tp t="s">
        <v>21275117=EXT</v>
        <stp/>
        <stp>DDS_BONDS|21275117=EXT</stp>
        <stp>3</stp>
        <stp>RMDS</stp>
        <stp/>
        <stp/>
        <tr r="AI575" s="1"/>
      </tp>
      <tp t="s">
        <v>21266116=EXT</v>
        <stp/>
        <stp>DDS_BONDS|21266116=EXT</stp>
        <stp>3</stp>
        <stp>RMDS</stp>
        <stp/>
        <stp/>
        <tr r="AI681" s="1"/>
      </tp>
      <tp t="s">
        <v>17385208=EXT</v>
        <stp/>
        <stp>DDS_BONDS|17385208=EXT</stp>
        <stp>3</stp>
        <stp>RMDS</stp>
        <stp/>
        <stp/>
        <tr r="AI887" s="1"/>
      </tp>
      <tp t="s">
        <v>16538463=EXT</v>
        <stp/>
        <stp>DDS_BONDS|16538463=EXT</stp>
        <stp>3</stp>
        <stp>RMDS</stp>
        <stp/>
        <stp/>
        <tr r="AI26" s="1"/>
      </tp>
      <tp t="s">
        <v>16118821=EXT</v>
        <stp/>
        <stp>DDS_BONDS|16118821=EXT</stp>
        <stp>3</stp>
        <stp>RMDS</stp>
        <stp/>
        <stp/>
        <tr r="AI414" s="1"/>
      </tp>
      <tp t="s">
        <v>18148624=EXT</v>
        <stp/>
        <stp>DDS_BONDS|18148624=EXT</stp>
        <stp>3</stp>
        <stp>RMDS</stp>
        <stp/>
        <stp/>
        <tr r="AI1135" s="1"/>
      </tp>
      <tp t="s">
        <v>13353102=EXT</v>
        <stp/>
        <stp>DDS_BONDS|13353102=EXT</stp>
        <stp>3</stp>
        <stp>RMDS</stp>
        <stp/>
        <stp/>
        <tr r="AI1222" s="1"/>
      </tp>
      <tp t="s">
        <v>10200317=EXT</v>
        <stp/>
        <stp>DDS_BONDS|10200317=EXT</stp>
        <stp>3</stp>
        <stp>RMDS</stp>
        <stp/>
        <stp/>
        <tr r="AI778" s="1"/>
      </tp>
      <tp t="s">
        <v>16565761=EXT</v>
        <stp/>
        <stp>DDS_BONDS|16565761=EXT</stp>
        <stp>3</stp>
        <stp>RMDS</stp>
        <stp/>
        <stp/>
        <tr r="AI623" s="1"/>
      </tp>
      <tp t="s">
        <v>19245113=EXT</v>
        <stp/>
        <stp>DDS_BONDS|19245113=EXT</stp>
        <stp>3</stp>
        <stp>RMDS</stp>
        <stp/>
        <stp/>
        <tr r="AI376" s="1"/>
      </tp>
      <tp t="s">
        <v>16203416=EXT</v>
        <stp/>
        <stp>DDS_BONDS|16203416=EXT</stp>
        <stp>3</stp>
        <stp>RMDS</stp>
        <stp/>
        <stp/>
        <tr r="AI488" s="1"/>
      </tp>
      <tp t="s">
        <v>14761740=EXT</v>
        <stp/>
        <stp>DDS_BONDS|14761740=EXT</stp>
        <stp>3</stp>
        <stp>RMDS</stp>
        <stp/>
        <stp/>
        <tr r="AI1215" s="1"/>
      </tp>
      <tp t="s">
        <v>18641452=EXT</v>
        <stp/>
        <stp>DDS_BONDS|18641452=EXT</stp>
        <stp>3</stp>
        <stp>RMDS</stp>
        <stp/>
        <stp/>
        <tr r="AI1122" s="1"/>
      </tp>
      <tp t="s">
        <v>16167620=EXT</v>
        <stp/>
        <stp>DDS_BONDS|16167620=EXT</stp>
        <stp>3</stp>
        <stp>RMDS</stp>
        <stp/>
        <stp/>
        <tr r="AI771" s="1"/>
      </tp>
      <tp t="s">
        <v>21214617=EXT</v>
        <stp/>
        <stp>DDS_BONDS|21214617=EXT</stp>
        <stp>3</stp>
        <stp>RMDS</stp>
        <stp/>
        <stp/>
        <tr r="AI94" s="1"/>
      </tp>
      <tp t="s">
        <v>13725044=EXT</v>
        <stp/>
        <stp>DDS_BONDS|13725044=EXT</stp>
        <stp>3</stp>
        <stp>RMDS</stp>
        <stp/>
        <stp/>
        <tr r="AI1005" s="1"/>
      </tp>
      <tp t="s">
        <v>16328804=EXT</v>
        <stp/>
        <stp>DDS_BONDS|16328804=EXT</stp>
        <stp>3</stp>
        <stp>RMDS</stp>
        <stp/>
        <stp/>
        <tr r="AI425" s="1"/>
      </tp>
      <tp t="s">
        <v>14233916=EXT</v>
        <stp/>
        <stp>DDS_BONDS|14233916=EXT</stp>
        <stp>3</stp>
        <stp>RMDS</stp>
        <stp/>
        <stp/>
        <tr r="AI293" s="1"/>
      </tp>
      <tp t="s">
        <v>21232116=EXT</v>
        <stp/>
        <stp>DDS_BONDS|21232116=EXT</stp>
        <stp>3</stp>
        <stp>RMDS</stp>
        <stp/>
        <stp/>
        <tr r="AI57" s="1"/>
      </tp>
      <tp t="s">
        <v>15720547=EXT</v>
        <stp/>
        <stp>DDS_BONDS|15720547=EXT</stp>
        <stp>3</stp>
        <stp>RMDS</stp>
        <stp/>
        <stp/>
        <tr r="AI1223" s="1"/>
      </tp>
      <tp t="s">
        <v>14657850=EXT</v>
        <stp/>
        <stp>DDS_BONDS|14657850=EXT</stp>
        <stp>3</stp>
        <stp>RMDS</stp>
        <stp/>
        <stp/>
        <tr r="AI142" s="1"/>
      </tp>
      <tp t="s">
        <v>21266113=EXT</v>
        <stp/>
        <stp>DDS_BONDS|21266113=EXT</stp>
        <stp>3</stp>
        <stp>RMDS</stp>
        <stp/>
        <stp/>
        <tr r="AI389" s="1"/>
      </tp>
      <tp t="s">
        <v>11205015=EXT</v>
        <stp/>
        <stp>DDS_BONDS|11205015=EXT</stp>
        <stp>3</stp>
        <stp>RMDS</stp>
        <stp/>
        <stp/>
        <tr r="AI806" s="1"/>
      </tp>
      <tp t="s">
        <v>21258811=EXT</v>
        <stp/>
        <stp>DDS_BONDS|21258811=EXT</stp>
        <stp>3</stp>
        <stp>RMDS</stp>
        <stp/>
        <stp/>
        <tr r="AI115" s="1"/>
      </tp>
    </main>
    <main first="bloomberg.rtd">
      <tp>
        <v>196.23665134021516</v>
        <stp/>
        <stp>##V3_BDPV12</stp>
        <stp>FR0011531714 @bgn  Corp</stp>
        <stp>asset_swap_spd_mid</stp>
        <stp>[AutoPrice 28.xlsm]front!R1243C40</stp>
        <tr r="AN1243" s="1"/>
      </tp>
      <tp>
        <v>72.114792844543032</v>
        <stp/>
        <stp>##V3_BDPV12</stp>
        <stp>XS1057055060 @bgn  Corp</stp>
        <stp>asset_swap_spd_mid</stp>
        <stp>[AutoPrice 28.xlsm]front!R1199C40</stp>
        <tr r="AN1199" s="1"/>
      </tp>
      <tp t="s">
        <v>SIXT</v>
        <stp/>
        <stp>##V3_BDPV12</stp>
        <stp>DE000A1PGPF8 Corp</stp>
        <stp>ticker</stp>
        <stp>[AutoPrice 28.xlsm]front!R871C4</stp>
        <tr r="D871" s="1"/>
      </tp>
      <tp>
        <v>101.15871768042734</v>
        <stp/>
        <stp>##V3_BDPV12</stp>
        <stp>XS0223129445 @bgn  Corp</stp>
        <stp>asset_swap_spd_mid</stp>
        <stp>[AutoPrice 28.xlsm]front!R1264C40</stp>
        <tr r="AN1264" s="1"/>
      </tp>
      <tp>
        <v>68.701036832204053</v>
        <stp/>
        <stp>##V3_BDPV12</stp>
        <stp>FR0011342740 @bgn  Corp</stp>
        <stp>asset_swap_spd_mid</stp>
        <stp>[AutoPrice 28.xlsm]front!R1046C40</stp>
        <tr r="AN1046" s="1"/>
      </tp>
      <tp>
        <v>237.57184833820315</v>
        <stp/>
        <stp>##V3_BDPV12</stp>
        <stp>XS0992293570 @bgn  Corp</stp>
        <stp>asset_swap_spd_mid</stp>
        <stp>[AutoPrice 28.xlsm]front!R1255C40</stp>
        <tr r="AN1255" s="1"/>
      </tp>
      <tp>
        <v>-12.504268258750532</v>
        <stp/>
        <stp>##V3_BDPV12</stp>
        <stp>XS0782692510 @bgn  Corp</stp>
        <stp>asset_swap_spd_mid</stp>
        <stp>[AutoPrice 28.xlsm]front!R1064C40</stp>
        <tr r="AN1064" s="1"/>
      </tp>
      <tp>
        <v>67.414866135798391</v>
        <stp/>
        <stp>##V3_BDPV12</stp>
        <stp>XS0906792105 @bgn  Corp</stp>
        <stp>asset_swap_spd_mid</stp>
        <stp>[AutoPrice 28.xlsm]front!R1099C40</stp>
        <tr r="AN1099" s="1"/>
      </tp>
      <tp>
        <v>6.5292812992787219</v>
        <stp/>
        <stp>##V3_BDPV12</stp>
        <stp>XS1070075988 @bgn  Corp</stp>
        <stp>risk_mid</stp>
        <stp>[AutoPrice 28.xlsm]front!R508C36</stp>
        <tr r="AJ508" s="1"/>
      </tp>
      <tp>
        <v>6.9478945333280251</v>
        <stp/>
        <stp>##V3_BDPV12</stp>
        <stp>FR0011001098 @bgn  Corp</stp>
        <stp>risk_mid</stp>
        <stp>[AutoPrice 28.xlsm]front!R245C36</stp>
        <tr r="AJ245" s="1"/>
      </tp>
      <tp>
        <v>2.9160011575093847</v>
        <stp/>
        <stp>##V3_BDPV12</stp>
        <stp>FR0010890517 @bgn  Corp</stp>
        <stp>risk_mid</stp>
        <stp>[AutoPrice 28.xlsm]front!R486C36</stp>
        <tr r="AJ486" s="1"/>
      </tp>
      <tp>
        <v>194.3737246014731</v>
        <stp/>
        <stp>##V3_BDPV12</stp>
        <stp>AT0000A100E2 @bgn  Corp</stp>
        <stp>asset_swap_spd_mid</stp>
        <stp>[AutoPrice 28.xlsm]front!R1030C40</stp>
        <tr r="AN1030" s="1"/>
      </tp>
      <tp>
        <v>27.100602129703564</v>
        <stp/>
        <stp>##V3_BDPV12</stp>
        <stp>XS0411044653 @bgn  Corp</stp>
        <stp>asset_swap_spd_mid</stp>
        <stp>[AutoPrice 28.xlsm]front!R1155C40</stp>
        <tr r="AN1155" s="1"/>
      </tp>
      <tp>
        <v>213.91150643169448</v>
        <stp/>
        <stp>##V3_BDPV12</stp>
        <stp>FR0011531730 @bgn  Corp</stp>
        <stp>asset_swap_spd_mid</stp>
        <stp>[AutoPrice 28.xlsm]front!R1242C40</stp>
        <tr r="AN1242" s="1"/>
      </tp>
      <tp>
        <v>318.00779702602892</v>
        <stp/>
        <stp>##V3_BDPV12</stp>
        <stp>XS1050460739 @bgn  Corp</stp>
        <stp>asset_swap_spd_mid</stp>
        <stp>[AutoPrice 28.xlsm]front!R1262C40</stp>
        <tr r="AN1262" s="1"/>
      </tp>
      <tp>
        <v>206.89930359719972</v>
        <stp/>
        <stp>##V3_BDPV12</stp>
        <stp>FR0011401736 @bgn  Corp</stp>
        <stp>asset_swap_spd_mid</stp>
        <stp>[AutoPrice 28.xlsm]front!R1234C40</stp>
        <tr r="AN1234" s="1"/>
      </tp>
      <tp>
        <v>2.7840026019518405</v>
        <stp/>
        <stp>##V3_BDPV12</stp>
        <stp>FR0010850719 @bgn  Corp</stp>
        <stp>risk_mid</stp>
        <stp>[AutoPrice 28.xlsm]front!R445C36</stp>
        <tr r="AJ445" s="1"/>
      </tp>
      <tp>
        <v>84.465492741680237</v>
        <stp/>
        <stp>##V3_BDPV12</stp>
        <stp>XS0940278707 @bgn  Corp</stp>
        <stp>asset_swap_spd_mid</stp>
        <stp>[AutoPrice 28.xlsm]front!R1089C40</stp>
        <tr r="AN1089" s="1"/>
      </tp>
      <tp>
        <v>46.459540140664949</v>
        <stp/>
        <stp>##V3_BDPV12</stp>
        <stp>XS0803479442 @bgn  Corp</stp>
        <stp>asset_swap_spd_mid</stp>
        <stp>[AutoPrice 28.xlsm]front!R1212C40</stp>
        <tr r="AN1212" s="1"/>
      </tp>
      <tp>
        <v>6.99824465949348</v>
        <stp/>
        <stp>##V3_BDPV12</stp>
        <stp>XS0993145084 @bgn  Corp</stp>
        <stp>risk_mid</stp>
        <stp>[AutoPrice 28.xlsm]front!R679C36</stp>
        <tr r="AJ679" s="1"/>
      </tp>
      <tp>
        <v>8.4129083975170715E-2</v>
        <stp/>
        <stp>##V3_BDPV12</stp>
        <stp>XS0730061396 @bgn  Corp</stp>
        <stp>risk_mid</stp>
        <stp>[AutoPrice 28.xlsm]front!R827C36</stp>
        <tr r="AJ827" s="1"/>
      </tp>
      <tp>
        <v>251.20185896639518</v>
        <stp/>
        <stp>##V3_BDPV12</stp>
        <stp>FR0011401751 @bgn  Corp</stp>
        <stp>asset_swap_spd_mid</stp>
        <stp>[AutoPrice 28.xlsm]front!R1236C40</stp>
        <tr r="AN1236" s="1"/>
      </tp>
      <tp>
        <v>73.483738077477284</v>
        <stp/>
        <stp>##V3_BDPV12</stp>
        <stp>XS0875513268 @bgn  Corp</stp>
        <stp>asset_swap_spd_mid</stp>
        <stp>[AutoPrice 28.xlsm]front!R1096C40</stp>
        <tr r="AN1096" s="1"/>
      </tp>
      <tp>
        <v>101.68624896167438</v>
        <stp/>
        <stp>##V3_BDPV12</stp>
        <stp>XS0972530561 @bgn  Corp</stp>
        <stp>asset_swap_spd_mid</stp>
        <stp>[AutoPrice 28.xlsm]front!R1051C40</stp>
        <tr r="AN1051" s="1"/>
      </tp>
      <tp>
        <v>6.2979323677680554</v>
        <stp/>
        <stp>##V3_BDPV12</stp>
        <stp>XS0862941506 @bgn  Corp</stp>
        <stp>risk_mid</stp>
        <stp>[AutoPrice 28.xlsm]front!R480C36</stp>
        <tr r="AJ480" s="1"/>
      </tp>
      <tp>
        <v>7.0318325618188737</v>
        <stp/>
        <stp>##V3_BDPV12</stp>
        <stp>XS0629937409 @bgn  Corp</stp>
        <stp>risk_mid</stp>
        <stp>[AutoPrice 28.xlsm]front!R278C36</stp>
        <tr r="AJ278" s="1"/>
      </tp>
      <tp>
        <v>10.003947851297568</v>
        <stp/>
        <stp>##V3_BDPV12</stp>
        <stp>XS1040508241 @cbbt  Corp</stp>
        <stp>risk_mid</stp>
        <stp>[AutoPrice 28.xlsm]front!R506C36</stp>
        <tr r="AJ506" s="1"/>
      </tp>
      <tp>
        <v>230.30515192420597</v>
        <stp/>
        <stp>##V3_BDPV12</stp>
        <stp>XS0893201433 @bgn  Corp</stp>
        <stp>asset_swap_spd_mid</stp>
        <stp>[AutoPrice 28.xlsm]front!R1103C40</stp>
        <tr r="AN1103" s="1"/>
      </tp>
      <tp>
        <v>58.496804662978498</v>
        <stp/>
        <stp>##V3_BDPV12</stp>
        <stp>XS0831370613 @bgn  Corp</stp>
        <stp>asset_swap_spd_mid</stp>
        <stp>[AutoPrice 28.xlsm]front!R1207C40</stp>
        <tr r="AN1207" s="1"/>
      </tp>
      <tp>
        <v>64.506368809336735</v>
        <stp/>
        <stp>##V3_BDPV12</stp>
        <stp>XS0744125302 @bgn  Corp</stp>
        <stp>asset_swap_spd_mid</stp>
        <stp>[AutoPrice 28.xlsm]front!R1057C40</stp>
        <tr r="AN1057" s="1"/>
      </tp>
      <tp>
        <v>0.77056063445084533</v>
        <stp/>
        <stp>##V3_BDPV12</stp>
        <stp>XS0729061795 @bgn  Corp</stp>
        <stp>risk_mid</stp>
        <stp>[AutoPrice 28.xlsm]front!R847C36</stp>
        <tr r="AJ847" s="1"/>
      </tp>
      <tp>
        <v>6.5641690127087315</v>
        <stp/>
        <stp>##V3_BDPV12</stp>
        <stp>XS0972165681 @bgn  Corp</stp>
        <stp>risk_mid</stp>
        <stp>[AutoPrice 28.xlsm]front!R225C36</stp>
        <tr r="AJ225" s="1"/>
      </tp>
      <tp>
        <v>0.31593383914767514</v>
        <stp/>
        <stp>##V3_BDPV12</stp>
        <stp>XS0547937408 @bgn  Corp</stp>
        <stp>risk_mid</stp>
        <stp>[AutoPrice 28.xlsm]front!R219C36</stp>
        <tr r="AJ219" s="1"/>
      </tp>
      <tp>
        <v>14.317181080606645</v>
        <stp/>
        <stp>##V3_BDPV12</stp>
        <stp>FR0010891317 @bgn  Corp</stp>
        <stp>risk_mid</stp>
        <stp>[AutoPrice 28.xlsm]front!R253C36</stp>
        <tr r="AJ253" s="1"/>
      </tp>
      <tp>
        <v>6.2574653085299303</v>
        <stp/>
        <stp>##V3_BDPV12</stp>
        <stp>FR0010908905 @bgn  Corp</stp>
        <stp>risk_mid</stp>
        <stp>[AutoPrice 28.xlsm]front!R922C36</stp>
        <tr r="AJ922" s="1"/>
      </tp>
      <tp>
        <v>8.7572585355090382</v>
        <stp/>
        <stp>##V3_BDPV12</stp>
        <stp>XS1028952312 @bgn  Corp</stp>
        <stp>risk_mid</stp>
        <stp>[AutoPrice 28.xlsm]front!R420C36</stp>
        <tr r="AJ420" s="1"/>
      </tp>
      <tp>
        <v>2.0981081304604743</v>
        <stp/>
        <stp>##V3_BDPV12</stp>
        <stp>XS0432810116 @bgn  Corp</stp>
        <stp>risk_mid</stp>
        <stp>[AutoPrice 28.xlsm]front!R194C36</stp>
        <tr r="AJ194" s="1"/>
      </tp>
      <tp>
        <v>4.2070419884744581</v>
        <stp/>
        <stp>##V3_BDPV12</stp>
        <stp>XS0166179381 @bgn  Corp</stp>
        <stp>risk_mid</stp>
        <stp>[AutoPrice 28.xlsm]front!R615C36</stp>
        <tr r="AJ615" s="1"/>
      </tp>
      <tp>
        <v>8.3340367704188623</v>
        <stp/>
        <stp>##V3_BDPV12</stp>
        <stp>XS0989155089 @bgn  Corp</stp>
        <stp>risk_mid</stp>
        <stp>[AutoPrice 28.xlsm]front!R440C36</stp>
        <tr r="AJ440" s="1"/>
      </tp>
      <tp>
        <v>6.3267431425622078</v>
        <stp/>
        <stp>##V3_BDPV12</stp>
        <stp>XS1061697568 @cbbt  Corp</stp>
        <stp>risk_mid</stp>
        <stp>[AutoPrice 28.xlsm]front!R544C36</stp>
        <tr r="AJ544" s="1"/>
      </tp>
      <tp>
        <v>64.914256846544859</v>
        <stp/>
        <stp>##V3_BDPV12</stp>
        <stp>XS0733696495 @bgn  Corp</stp>
        <stp>asset_swap_spd_mid</stp>
        <stp>[AutoPrice 28.xlsm]front!R1208C40</stp>
        <tr r="AN1208" s="1"/>
      </tp>
      <tp>
        <v>4.2558993741813822</v>
        <stp/>
        <stp>##V3_BDPV12</stp>
        <stp>XS0997829519 @bgn  Corp</stp>
        <stp>risk_mid</stp>
        <stp>[AutoPrice 28.xlsm]front!R295C36</stp>
        <tr r="AJ295" s="1"/>
      </tp>
      <tp>
        <v>3.6134969394652217E-2</v>
        <stp/>
        <stp>##V3_BDPV12</stp>
        <stp>XS1051000781 @bgn  Corp</stp>
        <stp>risk_mid</stp>
        <stp>[AutoPrice 28.xlsm]front!R162C36</stp>
        <tr r="AJ162" s="1"/>
      </tp>
      <tp>
        <v>184.23961687045946</v>
        <stp/>
        <stp>##V3_BDPV12</stp>
        <stp>XS0741938624 @bgn  Corp</stp>
        <stp>asset_swap_spd_mid</stp>
        <stp>[AutoPrice 28.xlsm]front!R1119C40</stp>
        <tr r="AN1119" s="1"/>
      </tp>
      <tp>
        <v>248.3803161607801</v>
        <stp/>
        <stp>##V3_BDPV12</stp>
        <stp>XS1067864022 @bgn  Corp</stp>
        <stp>asset_swap_spd_mid</stp>
        <stp>[AutoPrice 28.xlsm]front!R1125C40</stp>
        <tr r="AN1125" s="1"/>
      </tp>
      <tp>
        <v>0.28914073484429537</v>
        <stp/>
        <stp>##V3_BDPV12</stp>
        <stp>XS0420117383 @bgn  Corp</stp>
        <stp>risk_mid</stp>
        <stp>[AutoPrice 28.xlsm]front!R159C36</stp>
        <tr r="AJ159" s="1"/>
      </tp>
      <tp>
        <v>0.6908325606147514</v>
        <stp/>
        <stp>##V3_BDPV12</stp>
        <stp>XS0465889912 @bgn  Corp</stp>
        <stp>risk_mid</stp>
        <stp>[AutoPrice 28.xlsm]front!R812C36</stp>
        <tr r="AJ812" s="1"/>
      </tp>
      <tp>
        <v>5.4916964104457122</v>
        <stp/>
        <stp>##V3_BDPV12</stp>
        <stp>XS0447977801 @bgn  Corp</stp>
        <stp>risk_mid</stp>
        <stp>[AutoPrice 28.xlsm]front!R484C36</stp>
        <tr r="AJ484" s="1"/>
      </tp>
      <tp>
        <v>2.7270327892736645</v>
        <stp/>
        <stp>##V3_BDPV12</stp>
        <stp>XS0275164084 @bgn  Corp</stp>
        <stp>risk_mid</stp>
        <stp>[AutoPrice 28.xlsm]front!R631C36</stp>
        <tr r="AJ631" s="1"/>
      </tp>
      <tp>
        <v>8.8110610894794661</v>
        <stp/>
        <stp>##V3_BDPV12</stp>
        <stp>FR0011842913 @bgn  Corp</stp>
        <stp>risk_mid</stp>
        <stp>[AutoPrice 28.xlsm]front!R171C36</stp>
        <tr r="AJ171" s="1"/>
      </tp>
      <tp>
        <v>8.8274396087115292</v>
        <stp/>
        <stp>##V3_BDPV12</stp>
        <stp>FR0011949403 @bgn  Corp</stp>
        <stp>risk_mid</stp>
        <stp>[AutoPrice 28.xlsm]front!R115C36</stp>
        <tr r="AJ115" s="1"/>
      </tp>
      <tp t="s">
        <v>AT MATURITY</v>
        <stp/>
        <stp>##V3_BDPV12</stp>
        <stp>DE000A1MLSR4 Corp</stp>
        <stp>mty_typ</stp>
        <stp>[AutoPrice 28.xlsm]front!R782C6</stp>
        <tr r="F782" s="1"/>
      </tp>
      <tp>
        <v>1.5407456193180735</v>
        <stp/>
        <stp>##V3_BDPV12</stp>
        <stp>XS0236951207 @bgn  Corp</stp>
        <stp>risk_mid</stp>
        <stp>[AutoPrice 28.xlsm]front!R501C36</stp>
        <tr r="AJ501" s="1"/>
      </tp>
      <tp t="s">
        <v>PEUGOT</v>
        <stp/>
        <stp>##V3_BDPV12</stp>
        <stp>USF0819HE376 Corp</stp>
        <stp>ticker</stp>
        <stp>[AutoPrice 28.xlsm]front!R834C4</stp>
        <tr r="D834" s="1"/>
      </tp>
      <tp>
        <v>6.2081625567529386</v>
        <stp/>
        <stp>##V3_BDPV12</stp>
        <stp>XS0515937406 @bgn  Corp</stp>
        <stp>risk_mid</stp>
        <stp>[AutoPrice 28.xlsm]front!R462C36</stp>
        <tr r="AJ462" s="1"/>
      </tp>
      <tp>
        <v>6.9548892474514901</v>
        <stp/>
        <stp>##V3_BDPV12</stp>
        <stp>XS0976892611 @bgn  Corp</stp>
        <stp>risk_mid</stp>
        <stp>[AutoPrice 28.xlsm]front!R574C36</stp>
        <tr r="AJ574" s="1"/>
      </tp>
      <tp t="s">
        <v>GSZFP</v>
        <stp/>
        <stp>##V3_BDPV12</stp>
        <stp>FR0000472334 Corp</stp>
        <stp>ticker</stp>
        <stp>[AutoPrice 28.xlsm]front!R285C4</stp>
        <tr r="D285" s="1"/>
      </tp>
      <tp t="s">
        <v>IBM</v>
        <stp/>
        <stp>##V3_BDPV12</stp>
        <stp>XS0991090175 Corp</stp>
        <stp>ticker</stp>
        <stp>[AutoPrice 28.xlsm]front!R627C4</stp>
        <tr r="D627" s="1"/>
      </tp>
      <tp t="s">
        <v>TITIM</v>
        <stp/>
        <stp>##V3_BDPV12</stp>
        <stp>XS0794393040 Corp</stp>
        <stp>ticker</stp>
        <stp>[AutoPrice 28.xlsm]front!R703C4</stp>
        <tr r="D703" s="1"/>
      </tp>
      <tp t="s">
        <v>NESNVX</v>
        <stp/>
        <stp>##V3_BDPV12</stp>
        <stp>XS0826531120 Corp</stp>
        <stp>ticker</stp>
        <stp>[AutoPrice 28.xlsm]front!R540C4</stp>
        <tr r="D540" s="1"/>
      </tp>
      <tp t="s">
        <v>BACARD</v>
        <stp/>
        <stp>##V3_BDPV12</stp>
        <stp>XS0947658208 Corp</stp>
        <stp>ticker</stp>
        <stp>[AutoPrice 28.xlsm]front!R402C4</stp>
        <tr r="D402" s="1"/>
      </tp>
      <tp t="s">
        <v>TOYOTA</v>
        <stp/>
        <stp>##V3_BDPV12</stp>
        <stp>XS0881360555 Corp</stp>
        <stp>ticker</stp>
        <stp>[AutoPrice 28.xlsm]front!R873C4</stp>
        <tr r="D873" s="1"/>
      </tp>
      <tp t="s">
        <v>TLSAU</v>
        <stp/>
        <stp>##V3_BDPV12</stp>
        <stp>XS0292607701 Corp</stp>
        <stp>ticker</stp>
        <stp>[AutoPrice 28.xlsm]front!R722C4</stp>
        <tr r="D722" s="1"/>
      </tp>
      <tp t="s">
        <v>BPLN</v>
        <stp/>
        <stp>##V3_BDPV12</stp>
        <stp>XS1040506112 Corp</stp>
        <stp>ticker</stp>
        <stp>[AutoPrice 28.xlsm]front!R226C4</stp>
        <tr r="D226" s="1"/>
      </tp>
      <tp t="s">
        <v>FMEGR</v>
        <stp/>
        <stp>##V3_BDPV12</stp>
        <stp>XS0723509104 Corp</stp>
        <stp>ticker</stp>
        <stp>[AutoPrice 28.xlsm]front!R175C4</stp>
        <tr r="D175" s="1"/>
      </tp>
      <tp t="s">
        <v>VW</v>
        <stp/>
        <stp>##V3_BDPV12</stp>
        <stp>XS0470518605 Corp</stp>
        <stp>ticker</stp>
        <stp>[AutoPrice 28.xlsm]front!R881C4</stp>
        <tr r="D881" s="1"/>
      </tp>
      <tp t="s">
        <v>DONGAS</v>
        <stp/>
        <stp>##V3_BDPV12</stp>
        <stp>XS0473787025 Corp</stp>
        <stp>ticker</stp>
        <stp>[AutoPrice 28.xlsm]front!R234C4</stp>
        <tr r="D234" s="1"/>
      </tp>
      <tp t="s">
        <v>LGFP</v>
        <stp/>
        <stp>##V3_BDPV12</stp>
        <stp>XS0562783034 Corp</stp>
        <stp>ticker</stp>
        <stp>[AutoPrice 28.xlsm]front!R985C4</stp>
        <tr r="D985" s="1"/>
      </tp>
      <tp t="s">
        <v>EDFFP</v>
        <stp/>
        <stp>##V3_BDPV12</stp>
        <stp>XS0495756537 Corp</stp>
        <stp>ticker</stp>
        <stp>[AutoPrice 28.xlsm]front!R257C4</stp>
        <tr r="D257" s="1"/>
      </tp>
      <tp t="s">
        <v>PFE</v>
        <stp/>
        <stp>##V3_BDPV12</stp>
        <stp>XS0301010145 Corp</stp>
        <stp>ticker</stp>
        <stp>[AutoPrice 28.xlsm]front!R197C4</stp>
        <tr r="D197" s="1"/>
      </tp>
      <tp t="s">
        <v>VLVY</v>
        <stp/>
        <stp>##V3_BDPV12</stp>
        <stp>XS0858089740 Corp</stp>
        <stp>ticker</stp>
        <stp>[AutoPrice 28.xlsm]front!R878C4</stp>
        <tr r="D878" s="1"/>
      </tp>
      <tp t="s">
        <v>RWE</v>
        <stp/>
        <stp>##V3_BDPV12</stp>
        <stp>XS0170732738 Corp</stp>
        <stp>ticker</stp>
        <stp>[AutoPrice 28.xlsm]front!R320C4</stp>
        <tr r="D320" s="1"/>
      </tp>
      <tp t="s">
        <v>MCFP</v>
        <stp/>
        <stp>##V3_BDPV12</stp>
        <stp>FR0011033232 Corp</stp>
        <stp>ticker</stp>
        <stp>[AutoPrice 28.xlsm]front!R525C4</stp>
        <tr r="D525" s="1"/>
      </tp>
      <tp t="s">
        <v>OMVAV</v>
        <stp/>
        <stp>##V3_BDPV12</stp>
        <stp>XS0485316102 Corp</stp>
        <stp>ticker</stp>
        <stp>[AutoPrice 28.xlsm]front!R303C4</stp>
        <tr r="D303" s="1"/>
      </tp>
      <tp t="s">
        <v>DBHNGR</v>
        <stp/>
        <stp>##V3_BDPV12</stp>
        <stp>XS0632241112 Corp</stp>
        <stp>ticker</stp>
        <stp>[AutoPrice 28.xlsm]front!R464C4</stp>
        <tr r="D464" s="1"/>
      </tp>
      <tp t="s">
        <v>EDF</v>
        <stp/>
        <stp>##V3_BDPV12</stp>
        <stp>XS0409744744 Corp</stp>
        <stp>ticker</stp>
        <stp>[AutoPrice 28.xlsm]front!R239C4</stp>
        <tr r="D239" s="1"/>
      </tp>
      <tp t="s">
        <v>BRITEL</v>
        <stp/>
        <stp>##V3_BDPV12</stp>
        <stp>XS0123682758 Corp</stp>
        <stp>ticker</stp>
        <stp>[AutoPrice 28.xlsm]front!R603C4</stp>
        <tr r="D603" s="1"/>
      </tp>
      <tp t="s">
        <v>UKPONE</v>
        <stp/>
        <stp>##V3_BDPV12</stp>
        <stp>XS0187202303 Corp</stp>
        <stp>ticker</stp>
        <stp>[AutoPrice 28.xlsm]front!R353C4</stp>
        <tr r="D353" s="1"/>
      </tp>
      <tp t="s">
        <v>GLENLN</v>
        <stp/>
        <stp>##V3_BDPV12</stp>
        <stp>XS0305188533 Corp</stp>
        <stp>ticker</stp>
        <stp>[AutoPrice 28.xlsm]front!R957C4</stp>
        <tr r="D957" s="1"/>
      </tp>
      <tp t="s">
        <v>TOTAL</v>
        <stp/>
        <stp>##V3_BDPV12</stp>
        <stp>XS0951395317 Corp</stp>
        <stp>ticker</stp>
        <stp>[AutoPrice 28.xlsm]front!R345C4</stp>
        <tr r="D345" s="1"/>
      </tp>
      <tp t="s">
        <v>ORAFP</v>
        <stp/>
        <stp>##V3_BDPV12</stp>
        <stp>FR0011560077 Corp</stp>
        <stp>ticker</stp>
        <stp>[AutoPrice 28.xlsm]front!R657C4</stp>
        <tr r="D657" s="1"/>
      </tp>
      <tp t="s">
        <v>VW</v>
        <stp/>
        <stp>##V3_BDPV12</stp>
        <stp>XS0782708456 Corp</stp>
        <stp>ticker</stp>
        <stp>[AutoPrice 28.xlsm]front!R891C4</stp>
        <tr r="D891" s="1"/>
      </tp>
      <tp t="s">
        <v>RENAUL</v>
        <stp/>
        <stp>##V3_BDPV12</stp>
        <stp>XS0643300717 Corp</stp>
        <stp>ticker</stp>
        <stp>[AutoPrice 28.xlsm]front!R843C4</stp>
        <tr r="D843" s="1"/>
      </tp>
      <tp t="s">
        <v>BATSLN</v>
        <stp/>
        <stp>##V3_BDPV12</stp>
        <stp>XS0522407351 Corp</stp>
        <stp>ticker</stp>
        <stp>[AutoPrice 28.xlsm]front!R406C4</stp>
        <tr r="D406" s="1"/>
      </tp>
      <tp t="s">
        <v>TELEFO</v>
        <stp/>
        <stp>##V3_BDPV12</stp>
        <stp>XS0746276335 Corp</stp>
        <stp>ticker</stp>
        <stp>[AutoPrice 28.xlsm]front!R692C4</stp>
        <tr r="D692" s="1"/>
      </tp>
      <tp t="s">
        <v>BRITEL</v>
        <stp/>
        <stp>##V3_BDPV12</stp>
        <stp>XS1075430741 Corp</stp>
        <stp>ticker</stp>
        <stp>[AutoPrice 28.xlsm]front!R605C4</stp>
        <tr r="D605" s="1"/>
      </tp>
      <tp t="s">
        <v>SECUSS</v>
        <stp/>
        <stp>##V3_BDPV12</stp>
        <stp>XS0751937185 Corp</stp>
        <stp>ticker</stp>
        <stp>[AutoPrice 28.xlsm]front!R577C4</stp>
        <tr r="D577" s="1"/>
      </tp>
      <tp t="s">
        <v>SYDAU</v>
        <stp/>
        <stp>##V3_BDPV12</stp>
        <stp>XS1057783174 Corp</stp>
        <stp>ticker</stp>
        <stp>[AutoPrice 28.xlsm]front!R581C4</stp>
        <tr r="D581" s="1"/>
      </tp>
      <tp t="s">
        <v>CARGIL</v>
        <stp/>
        <stp>##V3_BDPV12</stp>
        <stp>XS0823954580 Corp</stp>
        <stp>ticker</stp>
        <stp>[AutoPrice 28.xlsm]front!R431C4</stp>
        <tr r="D431" s="1"/>
      </tp>
      <tp t="s">
        <v>KPN</v>
        <stp/>
        <stp>##V3_BDPV12</stp>
        <stp>XS0752092311 Corp</stp>
        <stp>ticker</stp>
        <stp>[AutoPrice 28.xlsm]front!R636C4</stp>
        <tr r="D636" s="1"/>
      </tp>
      <tp t="s">
        <v>GSK</v>
        <stp/>
        <stp>##V3_BDPV12</stp>
        <stp>XS0222383027 Corp</stp>
        <stp>ticker</stp>
        <stp>[AutoPrice 28.xlsm]front!R185C4</stp>
        <tr r="D185" s="1"/>
      </tp>
      <tp t="s">
        <v>AKZANA</v>
        <stp/>
        <stp>##V3_BDPV12</stp>
        <stp>XS0719962986 Corp</stp>
        <stp>ticker</stp>
        <stp>[AutoPrice 28.xlsm]front!R927C4</stp>
        <tr r="D927" s="1"/>
      </tp>
      <tp t="s">
        <v>AALLN</v>
        <stp/>
        <stp>##V3_BDPV12</stp>
        <stp>XS0830380639 Corp</stp>
        <stp>ticker</stp>
        <stp>[AutoPrice 28.xlsm]front!R911C4</stp>
        <tr r="D911" s="1"/>
      </tp>
      <tp t="s">
        <v>USIM</v>
        <stp/>
        <stp>##V3_BDPV12</stp>
        <stp>XS1078235733 Corp</stp>
        <stp>ticker</stp>
        <stp>[AutoPrice 28.xlsm]front!R148C4</stp>
        <tr r="D148" s="1"/>
      </tp>
      <tp t="s">
        <v>DBHNGR</v>
        <stp/>
        <stp>##V3_BDPV12</stp>
        <stp>XS0311212723 Corp</stp>
        <stp>ticker</stp>
        <stp>[AutoPrice 28.xlsm]front!R461C4</stp>
        <tr r="D461" s="1"/>
      </tp>
      <tp t="s">
        <v>AMGN</v>
        <stp/>
        <stp>##V3_BDPV12</stp>
        <stp>XS0829317832 Corp</stp>
        <stp>ticker</stp>
        <stp>[AutoPrice 28.xlsm]front!R156C4</stp>
        <tr r="D156" s="1"/>
      </tp>
      <tp t="s">
        <v>SSELN</v>
        <stp/>
        <stp>##V3_BDPV12</stp>
        <stp>XS0944451243 Corp</stp>
        <stp>ticker</stp>
        <stp>[AutoPrice 28.xlsm]front!R331C4</stp>
        <tr r="D331" s="1"/>
      </tp>
      <tp t="s">
        <v>HOLNVX</v>
        <stp/>
        <stp>##V3_BDPV12</stp>
        <stp>XS0207037507 Corp</stp>
        <stp>ticker</stp>
        <stp>[AutoPrice 28.xlsm]front!R975C4</stp>
        <tr r="D975" s="1"/>
      </tp>
      <tp t="s">
        <v>AXASA</v>
        <stp/>
        <stp>##V3_BDPV12</stp>
        <stp>XS0503665290 Corp</stp>
        <stp>ticker</stp>
        <stp>[AutoPrice 28.xlsm]front!R106C4</stp>
        <tr r="D106" s="1"/>
      </tp>
      <tp t="s">
        <v>ODGR</v>
        <stp/>
        <stp>##V3_BDPV12</stp>
        <stp>XS0912992160 Corp</stp>
        <stp>ticker</stp>
        <stp>[AutoPrice 28.xlsm]front!R644C4</stp>
        <tr r="D644" s="1"/>
      </tp>
      <tp t="s">
        <v>GSZFP</v>
        <stp/>
        <stp>##V3_BDPV12</stp>
        <stp>FR0010678185 Corp</stp>
        <stp>ticker</stp>
        <stp>[AutoPrice 28.xlsm]front!R287C4</stp>
        <tr r="D287" s="1"/>
      </tp>
      <tp t="s">
        <v>STLNO</v>
        <stp/>
        <stp>##V3_BDPV12</stp>
        <stp>XS0416848363 Corp</stp>
        <stp>ticker</stp>
        <stp>[AutoPrice 28.xlsm]front!R332C4</stp>
        <tr r="D332" s="1"/>
      </tp>
      <tp t="s">
        <v>TELNO</v>
        <stp/>
        <stp>##V3_BDPV12</stp>
        <stp>XS0301954771 Corp</stp>
        <stp>ticker</stp>
        <stp>[AutoPrice 28.xlsm]front!R701C4</stp>
        <tr r="D701" s="1"/>
      </tp>
      <tp t="s">
        <v>SESGFP</v>
        <stp/>
        <stp>##V3_BDPV12</stp>
        <stp>XS0440643087 Corp</stp>
        <stp>ticker</stp>
        <stp>[AutoPrice 28.xlsm]front!R667C4</stp>
        <tr r="D667" s="1"/>
      </tp>
      <tp t="s">
        <v>BMY</v>
        <stp/>
        <stp>##V3_BDPV12</stp>
        <stp>XS0275937471 Corp</stp>
        <stp>ticker</stp>
        <stp>[AutoPrice 28.xlsm]front!R166C4</stp>
        <tr r="D166" s="1"/>
      </tp>
      <tp t="s">
        <v>AKZANA</v>
        <stp/>
        <stp>##V3_BDPV12</stp>
        <stp>XS0809847667 Corp</stp>
        <stp>ticker</stp>
        <stp>[AutoPrice 28.xlsm]front!R928C4</stp>
        <tr r="D928" s="1"/>
      </tp>
      <tp t="s">
        <v>AVLN</v>
        <stp/>
        <stp>##V3_BDPV12</stp>
        <stp>XS0364908375 Corp</stp>
        <stp>ticker</stp>
        <stp>[AutoPrice 28.xlsm]front!R100C4</stp>
        <tr r="D100" s="1"/>
      </tp>
      <tp t="s">
        <v>GLENLN</v>
        <stp/>
        <stp>##V3_BDPV12</stp>
        <stp>XS0495973470 Corp</stp>
        <stp>ticker</stp>
        <stp>[AutoPrice 28.xlsm]front!R956C4</stp>
        <tr r="D956" s="1"/>
      </tp>
      <tp t="s">
        <v>MRK</v>
        <stp/>
        <stp>##V3_BDPV12</stp>
        <stp>XS0323955541 Corp</stp>
        <stp>ticker</stp>
        <stp>[AutoPrice 28.xlsm]front!R191C4</stp>
        <tr r="D191" s="1"/>
      </tp>
      <tp t="s">
        <v>MUNRE</v>
        <stp/>
        <stp>##V3_BDPV12</stp>
        <stp>XS0304987042 Corp</stp>
        <stp>ticker</stp>
        <stp>[AutoPrice 28.xlsm]front!R133C4</stp>
        <tr r="D133" s="1"/>
      </tp>
      <tp t="s">
        <v>CRHID</v>
        <stp/>
        <stp>##V3_BDPV12</stp>
        <stp>XS0736488585 Corp</stp>
        <stp>ticker</stp>
        <stp>[AutoPrice 28.xlsm]front!R944C4</stp>
        <tr r="D944" s="1"/>
      </tp>
      <tp t="s">
        <v>RENAUL</v>
        <stp/>
        <stp>##V3_BDPV12</stp>
        <stp>FR0010809236 Corp</stp>
        <stp>ticker</stp>
        <stp>[AutoPrice 28.xlsm]front!R844C4</stp>
        <tr r="D844" s="1"/>
      </tp>
      <tp t="s">
        <v>DT</v>
        <stp/>
        <stp>##V3_BDPV12</stp>
        <stp>XS0210318795 Corp</stp>
        <stp>ticker</stp>
        <stp>[AutoPrice 28.xlsm]front!R610C4</stp>
        <tr r="D610" s="1"/>
      </tp>
      <tp t="s">
        <v>STLNO</v>
        <stp/>
        <stp>##V3_BDPV12</stp>
        <stp>XS0416848520 Corp</stp>
        <stp>ticker</stp>
        <stp>[AutoPrice 28.xlsm]front!R334C4</stp>
        <tr r="D334" s="1"/>
      </tp>
      <tp t="s">
        <v>TITIM</v>
        <stp/>
        <stp>##V3_BDPV12</stp>
        <stp>XS0794393396 Corp</stp>
        <stp>ticker</stp>
        <stp>[AutoPrice 28.xlsm]front!R710C4</stp>
        <tr r="D710" s="1"/>
      </tp>
      <tp t="s">
        <v>LINHLD</v>
        <stp/>
        <stp>##V3_BDPV12</stp>
        <stp>XS0997829519 Corp</stp>
        <stp>ticker</stp>
        <stp>[AutoPrice 28.xlsm]front!R295C4</stp>
        <tr r="D295" s="1"/>
      </tp>
      <tp t="s">
        <v>NOVNVX</v>
        <stp/>
        <stp>##V3_BDPV12</stp>
        <stp>XS0432810116 Corp</stp>
        <stp>ticker</stp>
        <stp>[AutoPrice 28.xlsm]front!R194C4</stp>
        <tr r="D194" s="1"/>
      </tp>
      <tp t="s">
        <v>DPWGR</v>
        <stp/>
        <stp>##V3_BDPV12</stp>
        <stp>XS0862941506 Corp</stp>
        <stp>ticker</stp>
        <stp>[AutoPrice 28.xlsm]front!R480C4</stp>
        <tr r="D480" s="1"/>
      </tp>
      <tp t="s">
        <v>CEIFP</v>
        <stp/>
        <stp>##V3_BDPV12</stp>
        <stp>FR0010804500 Corp</stp>
        <stp>ticker</stp>
        <stp>[AutoPrice 28.xlsm]front!R233C4</stp>
        <tr r="D233" s="1"/>
      </tp>
      <tp>
        <v>101.43300000000001</v>
        <stp/>
        <stp>##V3_BDPV12</stp>
        <stp>DE000A1G7EH9 @bgn Corp</stp>
        <stp>LAST_PRICE</stp>
        <stp>[AutoPrice 28.xlsm]front!R764C16</stp>
        <tr r="P764" s="1"/>
      </tp>
      <tp>
        <v>100.548</v>
        <stp/>
        <stp>##V3_BDPV12</stp>
        <stp>USG0446NAF18 @bval Corp</stp>
        <stp>LAST_PRICE</stp>
        <stp>[AutoPrice 28.xlsm]front!R907C16</stp>
        <tr r="P907" s="1"/>
      </tp>
      <tp>
        <v>6.7257896033545705</v>
        <stp/>
        <stp>##V3_BDPV12</stp>
        <stp>DE000A1TNJ97 @bgn  Corp</stp>
        <stp>risk_mid</stp>
        <stp>[AutoPrice 28.xlsm]front!R793C36</stp>
        <tr r="AJ793" s="1"/>
      </tp>
      <tp>
        <v>8.2510859253567048</v>
        <stp/>
        <stp>##V3_BDPV12</stp>
        <stp>DE000A1R0691 @bgn  Corp</stp>
        <stp>risk_mid</stp>
        <stp>[AutoPrice 28.xlsm]front!R796C36</stp>
        <tr r="AJ796" s="1"/>
      </tp>
      <tp t="s">
        <v>#N/A Real Time</v>
        <stp/>
        <stp>##V3_BDPV12</stp>
        <stp>XS0787786440 @CBKG Corp</stp>
        <stp>bid</stp>
        <stp>[AutoPrice 28.xlsm]front!R940C12</stp>
        <tr r="L940" s="1"/>
      </tp>
      <tp>
        <v>111.57899999999999</v>
        <stp/>
        <stp>##V3_BDPV12</stp>
        <stp>XS0906420574 @CBKG Corp</stp>
        <stp>bid</stp>
        <stp>[AutoPrice 28.xlsm]front!R817C12</stp>
        <tr r="L817" s="1"/>
      </tp>
      <tp>
        <v>100.837</v>
        <stp/>
        <stp>##V3_BDPV12</stp>
        <stp>XS0547937408 @CBKG Corp</stp>
        <stp>bid</stp>
        <stp>[AutoPrice 28.xlsm]front!R219C12</stp>
        <tr r="L219" s="1"/>
      </tp>
      <tp>
        <v>100.254</v>
        <stp/>
        <stp>##V3_BDPV12</stp>
        <stp>XS0674821748 @CBKG Corp</stp>
        <stp>bid</stp>
        <stp>[AutoPrice 28.xlsm]front!R757C12</stp>
        <tr r="L757" s="1"/>
      </tp>
      <tp t="s">
        <v>GE</v>
        <stp/>
        <stp>##V3_BDPV12</stp>
        <stp>XS0925518903 Corp</stp>
        <stp>ticker</stp>
        <stp>[AutoPrice 28.xlsm]front!R19C4</stp>
        <tr r="D19" s="1"/>
      </tp>
      <tp t="s">
        <v>GE</v>
        <stp/>
        <stp>##V3_BDPV12</stp>
        <stp>XS0874840845 Corp</stp>
        <stp>ticker</stp>
        <stp>[AutoPrice 28.xlsm]front!R34C4</stp>
        <tr r="D34" s="1"/>
      </tp>
      <tp t="s">
        <v>#N/A Real Time</v>
        <stp/>
        <stp>##V3_BDPV12</stp>
        <stp>XS0421249235 @CBKG Corp</stp>
        <stp>bid</stp>
        <stp>[AutoPrice 28.xlsm]front!R937C12</stp>
        <tr r="L937" s="1"/>
      </tp>
      <tp>
        <v>102.39100000000001</v>
        <stp/>
        <stp>##V3_BDPV12</stp>
        <stp>XS0576107519 @CBKG Corp</stp>
        <stp>bid</stp>
        <stp>[AutoPrice 28.xlsm]front!R882C12</stp>
        <tr r="L882" s="1"/>
      </tp>
      <tp>
        <v>101.184</v>
        <stp/>
        <stp>##V3_BDPV12</stp>
        <stp>XS0420117383 @CBKG Corp</stp>
        <stp>bid</stp>
        <stp>[AutoPrice 28.xlsm]front!R159C12</stp>
        <tr r="L159" s="1"/>
      </tp>
      <tp>
        <v>105.864</v>
        <stp/>
        <stp>##V3_BDPV12</stp>
        <stp>BE6258027729 @CBKG Corp</stp>
        <stp>ask</stp>
        <stp>[AutoPrice 28.xlsm]front!R376C13</stp>
        <tr r="M376" s="1"/>
      </tp>
      <tp>
        <v>107.633</v>
        <stp/>
        <stp>##V3_BDPV12</stp>
        <stp>XS0432810116 @CBKG Corp</stp>
        <stp>bid</stp>
        <stp>[AutoPrice 28.xlsm]front!R194C12</stp>
        <tr r="L194" s="1"/>
      </tp>
      <tp>
        <v>107.375</v>
        <stp/>
        <stp>##V3_BDPV12</stp>
        <stp>XS1001749289 @CBKG Corp</stp>
        <stp>bid</stp>
        <stp>[AutoPrice 28.xlsm]front!R642C12</stp>
        <tr r="L642" s="1"/>
      </tp>
      <tp>
        <v>102.592</v>
        <stp/>
        <stp>##V3_BDPV12</stp>
        <stp>XS0912992160 @CBKG Corp</stp>
        <stp>bid</stp>
        <stp>[AutoPrice 28.xlsm]front!R644C12</stp>
        <tr r="L644" s="1"/>
      </tp>
      <tp>
        <v>106.559</v>
        <stp/>
        <stp>##V3_BDPV12</stp>
        <stp>FR0010957282 @CBKG Corp</stp>
        <stp>bid</stp>
        <stp>[AutoPrice 28.xlsm]front!R836C12</stp>
        <tr r="L836" s="1"/>
      </tp>
      <tp>
        <v>127.099</v>
        <stp/>
        <stp>##V3_BDPV12</stp>
        <stp>XS0416848520 @CBKG Corp</stp>
        <stp>bid</stp>
        <stp>[AutoPrice 28.xlsm]front!R334C12</stp>
        <tr r="L334" s="1"/>
      </tp>
      <tp>
        <v>99.334999999999994</v>
        <stp/>
        <stp>##V3_BDPV12</stp>
        <stp>XS1076781589 @CBKG Corp</stp>
        <stp>bid</stp>
        <stp>[AutoPrice 28.xlsm]front!R120C12</stp>
        <tr r="L120" s="1"/>
      </tp>
      <tp>
        <v>105.967</v>
        <stp/>
        <stp>##V3_BDPV12</stp>
        <stp>XS0993145084 @CBKG Corp</stp>
        <stp>bid</stp>
        <stp>[AutoPrice 28.xlsm]front!R679C12</stp>
        <tr r="L679" s="1"/>
      </tp>
      <tp>
        <v>102.976</v>
        <stp/>
        <stp>##V3_BDPV12</stp>
        <stp>DE000A1R0410 @CBKG Corp</stp>
        <stp>bid</stp>
        <stp>[AutoPrice 28.xlsm]front!R1023C12</stp>
        <tr r="L1023" s="1"/>
      </tp>
      <tp>
        <v>113.54300000000001</v>
        <stp/>
        <stp>##V3_BDPV12</stp>
        <stp>FR0010967216 @CBKG Corp</stp>
        <stp>bid</stp>
        <stp>[AutoPrice 28.xlsm]front!R417C12</stp>
        <tr r="L417" s="1"/>
      </tp>
      <tp>
        <v>102.506</v>
        <stp/>
        <stp>##V3_BDPV12</stp>
        <stp>XS0856014583 @CBKG Corp</stp>
        <stp>bid</stp>
        <stp>[AutoPrice 28.xlsm]front!R409C12</stp>
        <tr r="L409" s="1"/>
      </tp>
      <tp>
        <v>100.67100000000001</v>
        <stp/>
        <stp>##V3_BDPV12</stp>
        <stp>XS0856173546 @CBKG Corp</stp>
        <stp>bid</stp>
        <stp>[AutoPrice 28.xlsm]front!R845C12</stp>
        <tr r="L845" s="1"/>
      </tp>
      <tp>
        <v>109.586</v>
        <stp/>
        <stp>##V3_BDPV12</stp>
        <stp>XS0950055359 @CBKG Corp</stp>
        <stp>bid</stp>
        <stp>[AutoPrice 28.xlsm]front!R721C12</stp>
        <tr r="L721" s="1"/>
      </tp>
      <tp t="s">
        <v>#N/A Real Time</v>
        <stp/>
        <stp>##V3_BDPV12</stp>
        <stp>XS0616431507 @CBKG Corp</stp>
        <stp>bid</stp>
        <stp>[AutoPrice 28.xlsm]front!R650C12</stp>
        <tr r="L650" s="1"/>
      </tp>
      <tp>
        <v>105.354</v>
        <stp/>
        <stp>##V3_BDPV12</stp>
        <stp>XS0942082115 @CBKG Corp</stp>
        <stp>bid</stp>
        <stp>[AutoPrice 28.xlsm]front!R361C12</stp>
        <tr r="L361" s="1"/>
      </tp>
      <tp>
        <v>108.29900000000001</v>
        <stp/>
        <stp>##V3_BDPV12</stp>
        <stp>FR0010709279 @CBKG Corp</stp>
        <stp>bid</stp>
        <stp>[AutoPrice 28.xlsm]front!R281C12</stp>
        <tr r="L281" s="1"/>
      </tp>
      <tp>
        <v>106.715</v>
        <stp/>
        <stp>##V3_BDPV12</stp>
        <stp>XS0972058175 @CBKG Corp</stp>
        <stp>bid</stp>
        <stp>[AutoPrice 28.xlsm]front!R543C12</stp>
        <tr r="L543" s="1"/>
      </tp>
      <tp>
        <v>101.131</v>
        <stp/>
        <stp>##V3_BDPV12</stp>
        <stp>FR0011859396 @CBKG Corp</stp>
        <stp>bid</stp>
        <stp>[AutoPrice 28.xlsm]front!R398C12</stp>
        <tr r="L398" s="1"/>
      </tp>
      <tp>
        <v>127.627</v>
        <stp/>
        <stp>##V3_BDPV12</stp>
        <stp>XS0432071131 @CBKG Corp</stp>
        <stp>bid</stp>
        <stp>[AutoPrice 28.xlsm]front!R198C12</stp>
        <tr r="L198" s="1"/>
      </tp>
      <tp>
        <v>111.53100000000001</v>
        <stp/>
        <stp>##V3_BDPV12</stp>
        <stp>FR0000487258 @CBKG Corp</stp>
        <stp>bid</stp>
        <stp>[AutoPrice 28.xlsm]front!R240C12</stp>
        <tr r="L240" s="1"/>
      </tp>
      <tp>
        <v>101.625</v>
        <stp/>
        <stp>##V3_BDPV12</stp>
        <stp>FR0010809236 @CBKG Corp</stp>
        <stp>bid</stp>
        <stp>[AutoPrice 28.xlsm]front!R844C12</stp>
        <tr r="L844" s="1"/>
      </tp>
      <tp>
        <v>110.721</v>
        <stp/>
        <stp>##V3_BDPV12</stp>
        <stp>FR0011147305 @CBKG Corp</stp>
        <stp>bid</stp>
        <stp>[AutoPrice 28.xlsm]front!R288C12</stp>
        <tr r="L288" s="1"/>
      </tp>
      <tp t="s">
        <v>AVLN</v>
        <stp/>
        <stp>##V3_BDPV12</stp>
        <stp>XS0066877258 Corp</stp>
        <stp>ticker</stp>
        <stp>[AutoPrice 28.xlsm]front!R62C4</stp>
        <tr r="D62" s="1"/>
      </tp>
      <tp t="s">
        <v>#N/A Real Time</v>
        <stp/>
        <stp>##V3_BDPV12</stp>
        <stp>XS0223249003 @CBKG Corp</stp>
        <stp>bid</stp>
        <stp>[AutoPrice 28.xlsm]front!R237C12</stp>
        <tr r="L237" s="1"/>
      </tp>
      <tp>
        <v>119.889</v>
        <stp/>
        <stp>##V3_BDPV12</stp>
        <stp>XS0275939683 @CBKG Corp</stp>
        <stp>bid</stp>
        <stp>[AutoPrice 28.xlsm]front!R167C12</stp>
        <tr r="L167" s="1"/>
      </tp>
      <tp>
        <v>124.196</v>
        <stp/>
        <stp>##V3_BDPV12</stp>
        <stp>XS0454773713 @CBKG Corp</stp>
        <stp>bid</stp>
        <stp>[AutoPrice 28.xlsm]front!R637C12</stp>
        <tr r="L637" s="1"/>
      </tp>
      <tp>
        <v>109.35599999999999</v>
        <stp/>
        <stp>##V3_BDPV12</stp>
        <stp>XS0697395472 @CBKG Corp</stp>
        <stp>bid</stp>
        <stp>[AutoPrice 28.xlsm]front!R587C12</stp>
        <tr r="L587" s="1"/>
      </tp>
      <tp>
        <v>100.38</v>
        <stp/>
        <stp>##V3_BDPV12</stp>
        <stp>XS0730061396 @CBKG Corp</stp>
        <stp>bid</stp>
        <stp>[AutoPrice 28.xlsm]front!R827C12</stp>
        <tr r="L827" s="1"/>
      </tp>
      <tp>
        <v>107.124</v>
        <stp/>
        <stp>##V3_BDPV12</stp>
        <stp>XS0982019126 @CBKG Corp</stp>
        <stp>bid</stp>
        <stp>[AutoPrice 28.xlsm]front!R321C12</stp>
        <tr r="L321" s="1"/>
      </tp>
      <tp>
        <v>101.514</v>
        <stp/>
        <stp>##V3_BDPV12</stp>
        <stp>XS0925668625 @CBKG Corp</stp>
        <stp>bid</stp>
        <stp>[AutoPrice 28.xlsm]front!R538C12</stp>
        <tr r="L538" s="1"/>
      </tp>
      <tp>
        <v>107.399</v>
        <stp/>
        <stp>##V3_BDPV12</stp>
        <stp>XS1064049767 @CBKG Corp</stp>
        <stp>bid</stp>
        <stp>[AutoPrice 28.xlsm]front!R150C12</stp>
        <tr r="L150" s="1"/>
      </tp>
      <tp>
        <v>107.072</v>
        <stp/>
        <stp>##V3_BDPV12</stp>
        <stp>XS0544714750 @CBKG Corp</stp>
        <stp>bid</stp>
        <stp>[AutoPrice 28.xlsm]front!R438C12</stp>
        <tr r="L438" s="1"/>
      </tp>
      <tp>
        <v>101.54600000000001</v>
        <stp/>
        <stp>##V3_BDPV12</stp>
        <stp>XS0451641285 @CBKG Corp</stp>
        <stp>bid</stp>
        <stp>[AutoPrice 28.xlsm]front!R811C12</stp>
        <tr r="L811" s="1"/>
      </tp>
      <tp>
        <v>109.739</v>
        <stp/>
        <stp>##V3_BDPV12</stp>
        <stp>XS0457145430 @CBKG Corp</stp>
        <stp>bid</stp>
        <stp>[AutoPrice 28.xlsm]front!R458C12</stp>
        <tr r="L458" s="1"/>
      </tp>
      <tp>
        <v>101.739</v>
        <stp/>
        <stp>##V3_BDPV12</stp>
        <stp>FR0011437367 @CBKG Corp</stp>
        <stp>bid</stp>
        <stp>[AutoPrice 28.xlsm]front!R415C12</stp>
        <tr r="L415" s="1"/>
      </tp>
      <tp>
        <v>102.538</v>
        <stp/>
        <stp>##V3_BDPV12</stp>
        <stp>XS1050917373 @CBKG Corp</stp>
        <stp>bid</stp>
        <stp>[AutoPrice 28.xlsm]front!R902C12</stp>
        <tr r="L902" s="1"/>
      </tp>
      <tp>
        <v>102.967</v>
        <stp/>
        <stp>##V3_BDPV12</stp>
        <stp>XS0221705204 @CBKG Corp</stp>
        <stp>bid</stp>
        <stp>[AutoPrice 28.xlsm]front!R151C12</stp>
        <tr r="L151" s="1"/>
      </tp>
      <tp t="s">
        <v>#N/A Real Time</v>
        <stp/>
        <stp>##V3_BDPV12</stp>
        <stp>XS0437307464 @CBKG Corp</stp>
        <stp>bid</stp>
        <stp>[AutoPrice 28.xlsm]front!R319C12</stp>
        <tr r="L319" s="1"/>
      </tp>
      <tp>
        <v>104.973</v>
        <stp/>
        <stp>##V3_BDPV12</stp>
        <stp>XS0551845265 @CBKG Corp</stp>
        <stp>bid</stp>
        <stp>[AutoPrice 28.xlsm]front!R851C12</stp>
        <tr r="L851" s="1"/>
      </tp>
      <tp>
        <v>115.735</v>
        <stp/>
        <stp>##V3_BDPV12</stp>
        <stp>XS0170798325 @CBKG Corp</stp>
        <stp>bid</stp>
        <stp>[AutoPrice 28.xlsm]front!R300C12</stp>
        <tr r="L300" s="1"/>
      </tp>
      <tp>
        <v>108.43</v>
        <stp/>
        <stp>##V3_BDPV12</stp>
        <stp>XS0390398344 @CBKG Corp</stp>
        <stp>bid</stp>
        <stp>[AutoPrice 28.xlsm]front!R177C12</stp>
        <tr r="L177" s="1"/>
      </tp>
      <tp>
        <v>100.53</v>
        <stp/>
        <stp>##V3_BDPV12</stp>
        <stp>XS1003251011 @CBKG Corp</stp>
        <stp>bid</stp>
        <stp>[AutoPrice 28.xlsm]front!R528C12</stp>
        <tr r="L528" s="1"/>
      </tp>
      <tp>
        <v>115.315</v>
        <stp/>
        <stp>##V3_BDPV12</stp>
        <stp>XS0632241112 @CBKG Corp</stp>
        <stp>bid</stp>
        <stp>[AutoPrice 28.xlsm]front!R464C12</stp>
        <tr r="L464" s="1"/>
      </tp>
      <tp>
        <v>102.178</v>
        <stp/>
        <stp>##V3_BDPV12</stp>
        <stp>XS0857662448 @CBKG Corp</stp>
        <stp>bid</stp>
        <stp>[AutoPrice 28.xlsm]front!R521C12</stp>
        <tr r="L521" s="1"/>
      </tp>
      <tp t="s">
        <v>#N/A Real Time</v>
        <stp/>
        <stp>##V3_BDPV12</stp>
        <stp>XS0473787025 @CBKG Corp</stp>
        <stp>bid</stp>
        <stp>[AutoPrice 28.xlsm]front!R234C12</stp>
        <tr r="L234" s="1"/>
      </tp>
      <tp>
        <v>103.09399999999999</v>
        <stp/>
        <stp>##V3_BDPV12</stp>
        <stp>FR0011560333 @CBKG Corp</stp>
        <stp>bid</stp>
        <stp>[AutoPrice 28.xlsm]front!R209C12</stp>
        <tr r="L209" s="1"/>
      </tp>
      <tp>
        <v>100.08</v>
        <stp/>
        <stp>##V3_BDPV12</stp>
        <stp>XS1023268060 @CBKG Corp</stp>
        <stp>bid</stp>
        <stp>[AutoPrice 28.xlsm]front!R161C12</stp>
        <tr r="L161" s="1"/>
      </tp>
      <tp>
        <v>103.893</v>
        <stp/>
        <stp>##V3_BDPV12</stp>
        <stp>XS0906815591 @CBKG Corp</stp>
        <stp>bid</stp>
        <stp>[AutoPrice 28.xlsm]front!R559C12</stp>
        <tr r="L559" s="1"/>
      </tp>
      <tp t="s">
        <v>#N/A Real Time</v>
        <stp/>
        <stp>##V3_BDPV12</stp>
        <stp>FR0010474239 @CBKG Corp</stp>
        <stp>bid</stp>
        <stp>[AutoPrice 28.xlsm]front!R368C12</stp>
        <tr r="L368" s="1"/>
      </tp>
      <tp>
        <v>107.363</v>
        <stp/>
        <stp>##V3_BDPV12</stp>
        <stp>XS0500128326 @CBKG Corp</stp>
        <stp>bid</stp>
        <stp>[AutoPrice 28.xlsm]front!R662C12</stp>
        <tr r="L662" s="1"/>
      </tp>
      <tp>
        <v>101.83199999999999</v>
        <stp/>
        <stp>##V3_BDPV12</stp>
        <stp>FR0011513340 @CBKG Corp</stp>
        <stp>bid</stp>
        <stp>[AutoPrice 28.xlsm]front!R416C12</stp>
        <tr r="L416" s="1"/>
      </tp>
      <tp>
        <v>108.70399999999999</v>
        <stp/>
        <stp>##V3_BDPV12</stp>
        <stp>FR0010948257 @CBKG Corp</stp>
        <stp>bid</stp>
        <stp>[AutoPrice 28.xlsm]front!R921C12</stp>
        <tr r="L921" s="1"/>
      </tp>
      <tp>
        <v>116.726</v>
        <stp/>
        <stp>##V3_BDPV12</stp>
        <stp>XS0736488585 @CBKG Corp</stp>
        <stp>bid</stp>
        <stp>[AutoPrice 28.xlsm]front!R944C12</stp>
        <tr r="L944" s="1"/>
      </tp>
      <tp>
        <v>105.908</v>
        <stp/>
        <stp>##V3_BDPV12</stp>
        <stp>XS0997941199 @CBKG Corp</stp>
        <stp>bid</stp>
        <stp>[AutoPrice 28.xlsm]front!R1011C12</stp>
        <tr r="L1011" s="1"/>
      </tp>
      <tp>
        <v>111.96</v>
        <stp/>
        <stp>##V3_BDPV12</stp>
        <stp>XS0954248729 @CBKG Corp</stp>
        <stp>bid</stp>
        <stp>[AutoPrice 28.xlsm]front!R1080C12</stp>
        <tr r="L1080" s="1"/>
      </tp>
      <tp>
        <v>110.899</v>
        <stp/>
        <stp>##V3_BDPV12</stp>
        <stp>FR0011225127 @CBKG Corp</stp>
        <stp>bid</stp>
        <stp>[AutoPrice 28.xlsm]front!R1073C12</stp>
        <tr r="L1073" s="1"/>
      </tp>
      <tp>
        <v>105.60299999999999</v>
        <stp/>
        <stp>##V3_BDPV12</stp>
        <stp>XS0243960290 @CBKG Corp</stp>
        <stp>bid</stp>
        <stp>[AutoPrice 28.xlsm]front!R1184C12</stp>
        <tr r="L1184" s="1"/>
      </tp>
      <tp t="s">
        <v>#N/A Real Time</v>
        <stp/>
        <stp>##V3_BDPV12</stp>
        <stp>XS1004118904 @CBKG Corp</stp>
        <stp>bid</stp>
        <stp>[AutoPrice 28.xlsm]front!R1081C12</stp>
        <tr r="L1081" s="1"/>
      </tp>
      <tp>
        <v>103.348</v>
        <stp/>
        <stp>##V3_BDPV12</stp>
        <stp>XS0942094805 @CBKG Corp</stp>
        <stp>bid</stp>
        <stp>[AutoPrice 28.xlsm]front!R1009C12</stp>
        <tr r="L1009" s="1"/>
      </tp>
      <tp>
        <v>114.277</v>
        <stp/>
        <stp>##V3_BDPV12</stp>
        <stp>XS0629626663 @CBKG Corp</stp>
        <stp>bid</stp>
        <stp>[AutoPrice 28.xlsm]front!R1249C12</stp>
        <tr r="L1249" s="1"/>
      </tp>
      <tp>
        <v>100.55</v>
        <stp/>
        <stp>##V3_BDPV12</stp>
        <stp>XS1028959671 @CBKG Corp</stp>
        <stp>ask</stp>
        <stp>[AutoPrice 28.xlsm]front!R1229C13</stp>
        <tr r="M1229" s="1"/>
      </tp>
      <tp>
        <v>110.169</v>
        <stp/>
        <stp>##V3_BDPV12</stp>
        <stp>XS0829183614 @CBKG Corp</stp>
        <stp>bid</stp>
        <stp>[AutoPrice 28.xlsm]front!R1214C12</stp>
        <tr r="L1214" s="1"/>
      </tp>
      <tp>
        <v>116.157</v>
        <stp/>
        <stp>##V3_BDPV12</stp>
        <stp>XS0683564156 @CBKG Corp</stp>
        <stp>bid</stp>
        <stp>[AutoPrice 28.xlsm]front!R1116C12</stp>
        <tr r="L1116" s="1"/>
      </tp>
      <tp>
        <v>100.81699999999999</v>
        <stp/>
        <stp>##V3_BDPV12</stp>
        <stp>XS0409153110 @CBKG Corp</stp>
        <stp>bid</stp>
        <stp>[AutoPrice 28.xlsm]front!R1112C12</stp>
        <tr r="L1112" s="1"/>
      </tp>
      <tp>
        <v>129.01400000000001</v>
        <stp/>
        <stp>##V3_BDPV12</stp>
        <stp>FR0010737882 @CBKG Corp</stp>
        <stp>ask</stp>
        <stp>[AutoPrice 28.xlsm]front!R1072C13</stp>
        <tr r="M1072" s="1"/>
      </tp>
      <tp>
        <v>109.73399999999999</v>
        <stp/>
        <stp>##V3_BDPV12</stp>
        <stp>XS1023703090 @CBKG Corp</stp>
        <stp>ask</stp>
        <stp>[AutoPrice 28.xlsm]front!R1165C13</stp>
        <tr r="M1165" s="1"/>
      </tp>
      <tp>
        <v>103.259</v>
        <stp/>
        <stp>##V3_BDPV12</stp>
        <stp>XS1028600473 @CBKG Corp</stp>
        <stp>bid</stp>
        <stp>[AutoPrice 28.xlsm]front!R1250C12</stp>
        <tr r="L1250" s="1"/>
      </tp>
      <tp>
        <v>101.69499999999999</v>
        <stp/>
        <stp>##V3_BDPV12</stp>
        <stp>XS0479542150 @CBKG Corp</stp>
        <stp>bid</stp>
        <stp>[AutoPrice 28.xlsm]front!R1169C12</stp>
        <tr r="L1169" s="1"/>
      </tp>
      <tp>
        <v>102</v>
        <stp/>
        <stp>##V3_BDPV12</stp>
        <stp>XS0310997068 @CBKG Corp</stp>
        <stp>ask</stp>
        <stp>[AutoPrice 28.xlsm]front!R1000C13</stp>
        <tr r="M1000" s="1"/>
      </tp>
      <tp>
        <v>100.143</v>
        <stp/>
        <stp>##V3_BDPV12</stp>
        <stp>XS1044811591 @CBKG Corp</stp>
        <stp>bid</stp>
        <stp>[AutoPrice 28.xlsm]front!R1238C12</stp>
        <tr r="L1238" s="1"/>
      </tp>
      <tp>
        <v>106.041</v>
        <stp/>
        <stp>##V3_BDPV12</stp>
        <stp>XS0968913268 @CBKG Corp</stp>
        <stp>ask</stp>
        <stp>[AutoPrice 28.xlsm]front!R1267C13</stp>
        <tr r="M1267" s="1"/>
      </tp>
      <tp>
        <v>112.288</v>
        <stp/>
        <stp>##V3_BDPV12</stp>
        <stp>XS0482703286 @CBKG Corp</stp>
        <stp>ask</stp>
        <stp>[AutoPrice 28.xlsm]front!R1093C13</stp>
        <tr r="M1093" s="1"/>
      </tp>
      <tp>
        <v>109.946</v>
        <stp/>
        <stp>##V3_BDPV12</stp>
        <stp>IT0004869985 @CBKG Corp</stp>
        <stp>bid</stp>
        <stp>[AutoPrice 28.xlsm]front!R1056C12</stp>
        <tr r="L1056" s="1"/>
      </tp>
      <tp>
        <v>102.607</v>
        <stp/>
        <stp>##V3_BDPV12</stp>
        <stp>XS0992602465 @CBKG Corp</stp>
        <stp>bid</stp>
        <stp>[AutoPrice 28.xlsm]front!R1063C12</stp>
        <tr r="L1063" s="1"/>
      </tp>
      <tp>
        <v>108.001</v>
        <stp/>
        <stp>##V3_BDPV12</stp>
        <stp>XS0463509959 @CBKG Corp</stp>
        <stp>bid</stp>
        <stp>[AutoPrice 28.xlsm]front!R1138C12</stp>
        <tr r="L1138" s="1"/>
      </tp>
      <tp>
        <v>111.995</v>
        <stp/>
        <stp>##V3_BDPV12</stp>
        <stp>XS0765621569 @CBKG Corp</stp>
        <stp>bid</stp>
        <stp>[AutoPrice 28.xlsm]front!R1005C12</stp>
        <tr r="L1005" s="1"/>
      </tp>
      <tp>
        <v>103.593</v>
        <stp/>
        <stp>##V3_BDPV12</stp>
        <stp>XS0978619194 @CBKG Corp</stp>
        <stp>ask</stp>
        <stp>[AutoPrice 28.xlsm]front!R1134C13</stp>
        <tr r="M1134" s="1"/>
      </tp>
      <tp>
        <v>111.15</v>
        <stp/>
        <stp>##V3_BDPV12</stp>
        <stp>XS0972570351 @CBKG Corp</stp>
        <stp>bid</stp>
        <stp>[AutoPrice 28.xlsm]front!R1259C12</stp>
        <tr r="L1259" s="1"/>
      </tp>
      <tp>
        <v>113.628</v>
        <stp/>
        <stp>##V3_BDPV12</stp>
        <stp>XS0914400246 @CBKG Corp</stp>
        <stp>bid</stp>
        <stp>[AutoPrice 28.xlsm]front!R1181C12</stp>
        <tr r="L1181" s="1"/>
      </tp>
      <tp>
        <v>102.94</v>
        <stp/>
        <stp>##V3_BDPV12</stp>
        <stp>XS0982713686 @CBKG Corp</stp>
        <stp>ask</stp>
        <stp>[AutoPrice 28.xlsm]front!R1001C13</stp>
        <tr r="M1001" s="1"/>
      </tp>
      <tp>
        <v>108.25</v>
        <stp/>
        <stp>##V3_BDPV12</stp>
        <stp>XS0546096800 @CBKG Corp</stp>
        <stp>bid</stp>
        <stp>[AutoPrice 28.xlsm]front!R1241C12</stp>
        <tr r="L1241" s="1"/>
      </tp>
      <tp>
        <v>108.667</v>
        <stp/>
        <stp>##V3_BDPV12</stp>
        <stp>XS0877720986 @CBKG Corp</stp>
        <stp>ask</stp>
        <stp>[AutoPrice 28.xlsm]front!R1263C13</stp>
        <tr r="M1263" s="1"/>
      </tp>
      <tp>
        <v>107.304</v>
        <stp/>
        <stp>##V3_BDPV12</stp>
        <stp>XS0803479442 @CBKG Corp</stp>
        <stp>bid</stp>
        <stp>[AutoPrice 28.xlsm]front!R1212C12</stp>
        <tr r="L1212" s="1"/>
      </tp>
      <tp>
        <v>111.389</v>
        <stp/>
        <stp>##V3_BDPV12</stp>
        <stp>XS0879869187 @CBKG Corp</stp>
        <stp>bid</stp>
        <stp>[AutoPrice 28.xlsm]front!R1197C12</stp>
        <tr r="L1197" s="1"/>
      </tp>
      <tp>
        <v>106.175</v>
        <stp/>
        <stp>##V3_BDPV12</stp>
        <stp>XS1014997073 @CBKG Corp</stp>
        <stp>ask</stp>
        <stp>[AutoPrice 28.xlsm]front!R1240C13</stp>
        <tr r="M1240" s="1"/>
      </tp>
      <tp>
        <v>117.746</v>
        <stp/>
        <stp>##V3_BDPV12</stp>
        <stp>XS0827692269 @CBKG Corp</stp>
        <stp>bid</stp>
        <stp>[AutoPrice 28.xlsm]front!R1149C12</stp>
        <tr r="L1149" s="1"/>
      </tp>
      <tp>
        <v>116.63200000000001</v>
        <stp/>
        <stp>##V3_BDPV12</stp>
        <stp>XS0733696495 @CBKG Corp</stp>
        <stp>ask</stp>
        <stp>[AutoPrice 28.xlsm]front!R1208C13</stp>
        <tr r="M1208" s="1"/>
      </tp>
      <tp>
        <v>103.608</v>
        <stp/>
        <stp>##V3_BDPV12</stp>
        <stp>XS0923613060 @CBKG Corp</stp>
        <stp>bid</stp>
        <stp>[AutoPrice 28.xlsm]front!R1120C12</stp>
        <tr r="L1120" s="1"/>
      </tp>
      <tp>
        <v>112.319</v>
        <stp/>
        <stp>##V3_BDPV12</stp>
        <stp>FR0011182112 @CBKG Corp</stp>
        <stp>bid</stp>
        <stp>[AutoPrice 28.xlsm]front!R1085C12</stp>
        <tr r="L1085" s="1"/>
      </tp>
      <tp>
        <v>101.82</v>
        <stp/>
        <stp>##V3_BDPV12</stp>
        <stp>XS0853679867 @CBKG Corp</stp>
        <stp>bid</stp>
        <stp>[AutoPrice 28.xlsm]front!R1211C12</stp>
        <tr r="L1211" s="1"/>
      </tp>
      <tp>
        <v>109.919</v>
        <stp/>
        <stp>##V3_BDPV12</stp>
        <stp>XS0808632763 @CBKG Corp</stp>
        <stp>bid</stp>
        <stp>[AutoPrice 28.xlsm]front!R1244C12</stp>
        <tr r="L1244" s="1"/>
      </tp>
      <tp>
        <v>105.655</v>
        <stp/>
        <stp>##V3_BDPV12</stp>
        <stp>FR0011606169 @CBKG Corp</stp>
        <stp>bid</stp>
        <stp>[AutoPrice 28.xlsm]front!R1228C12</stp>
        <tr r="L1228" s="1"/>
      </tp>
      <tp>
        <v>121.514</v>
        <stp/>
        <stp>##V3_BDPV12</stp>
        <stp>XS0452187916 @CBKG Corp</stp>
        <stp>bid</stp>
        <stp>[AutoPrice 28.xlsm]front!R1151C12</stp>
        <tr r="L1151" s="1"/>
      </tp>
      <tp>
        <v>109.363</v>
        <stp/>
        <stp>##V3_BDPV12</stp>
        <stp>XS0838764685 @CBKG Corp</stp>
        <stp>ask</stp>
        <stp>[AutoPrice 28.xlsm]front!R1026C13</stp>
        <tr r="M1026" s="1"/>
      </tp>
      <tp>
        <v>110.71299999999999</v>
        <stp/>
        <stp>##V3_BDPV12</stp>
        <stp>XS0853682069 @CBKG Corp</stp>
        <stp>bid</stp>
        <stp>[AutoPrice 28.xlsm]front!R1217C12</stp>
        <tr r="L1217" s="1"/>
      </tp>
      <tp>
        <v>103.157</v>
        <stp/>
        <stp>##V3_BDPV12</stp>
        <stp>DE000A1R0TN7 @CBKG Corp</stp>
        <stp>bid</stp>
        <stp>[AutoPrice 28.xlsm]front!R791C12</stp>
        <tr r="L791" s="1"/>
      </tp>
      <tp t="s">
        <v>GE</v>
        <stp/>
        <stp>##V3_BDPV12</stp>
        <stp>US36962G7B49 Corp</stp>
        <stp>ticker</stp>
        <stp>[AutoPrice 28.xlsm]front!R20C4</stp>
        <tr r="D20" s="1"/>
      </tp>
    </main>
    <main first="connect.rtdsub">
      <tp t="s">
        <v>21181933=EXT</v>
        <stp/>
        <stp>DDS_BONDS|21181933=EXT</stp>
        <stp>3</stp>
        <stp>RMDS</stp>
        <stp/>
        <stp/>
        <tr r="AI1090" s="1"/>
      </tp>
    </main>
    <main first="bloomberg.rtd">
      <tp t="s">
        <v>AT MATURITY</v>
        <stp/>
        <stp>##V3_BDPV12</stp>
        <stp>DE000A1PGQY7 Corp</stp>
        <stp>mty_typ</stp>
        <stp>[AutoPrice 28.xlsm]front!R788C6</stp>
        <tr r="F788" s="1"/>
      </tp>
    </main>
    <main first="connect.rtdsub">
      <tp t="s">
        <v>21231409=EXT</v>
        <stp/>
        <stp>DDS_BONDS|21231409=EXT</stp>
        <stp>3</stp>
        <stp>RMDS</stp>
        <stp/>
        <stp/>
        <tr r="AI561" s="1"/>
      </tp>
      <tp t="s">
        <v>15427768=EXT</v>
        <stp/>
        <stp>DDS_BONDS|15427768=EXT</stp>
        <stp>3</stp>
        <stp>RMDS</stp>
        <stp/>
        <stp/>
        <tr r="AI1207" s="1"/>
      </tp>
      <tp t="s">
        <v>10629748=EXT</v>
        <stp/>
        <stp>DDS_BONDS|10629748=EXT</stp>
        <stp>3</stp>
        <stp>RMDS</stp>
        <stp/>
        <stp/>
        <tr r="AI224" s="1"/>
      </tp>
      <tp t="s">
        <v>10489962=EXT</v>
        <stp/>
        <stp>DDS_BONDS|10489962=EXT</stp>
        <stp>3</stp>
        <stp>RMDS</stp>
        <stp/>
        <stp/>
        <tr r="AI1086" s="1"/>
      </tp>
      <tp t="s">
        <v>12702259=EXT</v>
        <stp/>
        <stp>DDS_BONDS|12702259=EXT</stp>
        <stp>3</stp>
        <stp>RMDS</stp>
        <stp/>
        <stp/>
        <tr r="AI758" s="1"/>
      </tp>
      <tp t="s">
        <v>21214608=EXT</v>
        <stp/>
        <stp>DDS_BONDS|21214608=EXT</stp>
        <stp>3</stp>
        <stp>RMDS</stp>
        <stp/>
        <stp/>
        <tr r="AI545" s="1"/>
      </tp>
      <tp t="s">
        <v>15485561=EXT</v>
        <stp/>
        <stp>DDS_BONDS|15485561=EXT</stp>
        <stp>3</stp>
        <stp>RMDS</stp>
        <stp/>
        <stp/>
        <tr r="AI15" s="1"/>
      </tp>
    </main>
    <main first="bloomberg.rtd">
      <tp>
        <v>101.227</v>
        <stp/>
        <stp>##V3_BDPV12</stp>
        <stp>USG0446NAG90 @bgn Corp</stp>
        <stp>LAST_PRICE</stp>
        <stp>[AutoPrice 28.xlsm]front!R914C16</stp>
        <tr r="P914" s="1"/>
      </tp>
    </main>
    <main first="connect.rtdsub">
      <tp t="s">
        <v>17311719=EXT</v>
        <stp/>
        <stp>DDS_BONDS|17311719=EXT</stp>
        <stp>3</stp>
        <stp>RMDS</stp>
        <stp/>
        <stp/>
        <tr r="AI559" s="1"/>
      </tp>
      <tp t="s">
        <v>15381110=EXT</v>
        <stp/>
        <stp>DDS_BONDS|15381110=EXT</stp>
        <stp>3</stp>
        <stp>RMDS</stp>
        <stp/>
        <stp/>
        <tr r="AI1177" s="1"/>
      </tp>
      <tp t="s">
        <v>21084720=EXT</v>
        <stp/>
        <stp>DDS_BONDS|21084720=EXT</stp>
        <stp>3</stp>
        <stp>RMDS</stp>
        <stp/>
        <stp/>
        <tr r="AI645" s="1"/>
      </tp>
      <tp t="s">
        <v>17385210=EXT</v>
        <stp/>
        <stp>DDS_BONDS|17385210=EXT</stp>
        <stp>3</stp>
        <stp>RMDS</stp>
        <stp/>
        <stp/>
        <tr r="AI901" s="1"/>
      </tp>
      <tp t="s">
        <v>21068429=EXT</v>
        <stp/>
        <stp>DDS_BONDS|21068429=EXT</stp>
        <stp>3</stp>
        <stp>RMDS</stp>
        <stp/>
        <stp/>
        <tr r="AI977" s="1"/>
      </tp>
      <tp t="s">
        <v>15381116=EXT</v>
        <stp/>
        <stp>DDS_BONDS|15381116=EXT</stp>
        <stp>3</stp>
        <stp>RMDS</stp>
        <stp/>
        <stp/>
        <tr r="AI860" s="1"/>
      </tp>
      <tp t="s">
        <v>21184836=EXT</v>
        <stp/>
        <stp>DDS_BONDS|21184836=EXT</stp>
        <stp>3</stp>
        <stp>RMDS</stp>
        <stp/>
        <stp/>
        <tr r="AI581" s="1"/>
      </tp>
    </main>
    <main first="connect.rtdsub">
      <tp t="s">
        <v>14343419=EXT</v>
        <stp/>
        <stp>DDS_BONDS|14343419=EXT</stp>
        <stp>3</stp>
        <stp>RMDS</stp>
        <stp/>
        <stp/>
        <tr r="AI1117" s="1"/>
      </tp>
      <tp t="s">
        <v>21084725=EXT</v>
        <stp/>
        <stp>DDS_BONDS|21084725=EXT</stp>
        <stp>3</stp>
        <stp>RMDS</stp>
        <stp/>
        <stp/>
        <tr r="AI517" s="1"/>
      </tp>
      <tp t="s">
        <v>21099724=EXT</v>
        <stp/>
        <stp>DDS_BONDS|21099724=EXT</stp>
        <stp>3</stp>
        <stp>RMDS</stp>
        <stp/>
        <stp/>
        <tr r="AI804" s="1"/>
      </tp>
      <tp t="s">
        <v>21190535=EXT</v>
        <stp/>
        <stp>DDS_BONDS|21190535=EXT</stp>
        <stp>3</stp>
        <stp>RMDS</stp>
        <stp/>
        <stp/>
        <tr r="AI398" s="1"/>
      </tp>
      <tp t="s">
        <v>10053529=EXT</v>
        <stp/>
        <stp>DDS_BONDS|10053529=EXT</stp>
        <stp>3</stp>
        <stp>RMDS</stp>
        <stp/>
        <stp/>
        <tr r="AI519" s="1"/>
      </tp>
      <tp t="s">
        <v>11655549=EXT</v>
        <stp/>
        <stp>DDS_BONDS|11655549=EXT</stp>
        <stp>3</stp>
        <stp>RMDS</stp>
        <stp/>
        <stp/>
        <tr r="AI635" s="1"/>
      </tp>
      <tp t="s">
        <v>19398515=EXT</v>
        <stp/>
        <stp>DDS_BONDS|19398515=EXT</stp>
        <stp>3</stp>
        <stp>RMDS</stp>
        <stp/>
        <stp/>
        <tr r="AI1210" s="1"/>
      </tp>
    </main>
    <main first="bloomberg.rtd">
      <tp t="s">
        <v>DAIGR</v>
        <stp/>
        <stp>##V3_BDPV12</stp>
        <stp>DE000A1C9VQ4 Corp</stp>
        <stp>ticker</stp>
        <stp>[AutoPrice 28.xlsm]front!R786C4</stp>
        <tr r="D786" s="1"/>
      </tp>
    </main>
    <main first="connect.rtdsub">
      <tp t="s">
        <v>17313512=EXT</v>
        <stp/>
        <stp>DDS_BONDS|17313512=EXT</stp>
        <stp>3</stp>
        <stp>RMDS</stp>
        <stp/>
        <stp/>
        <tr r="AI696" s="1"/>
      </tp>
      <tp t="s">
        <v>15743157=EXT</v>
        <stp/>
        <stp>DDS_BONDS|15743157=EXT</stp>
        <stp>3</stp>
        <stp>RMDS</stp>
        <stp/>
        <stp/>
        <tr r="AI168" s="1"/>
      </tp>
      <tp t="s">
        <v>13363915=EXT</v>
        <stp/>
        <stp>DDS_BONDS|13363915=EXT</stp>
        <stp>3</stp>
        <stp>RMDS</stp>
        <stp/>
        <stp/>
        <tr r="AI782" s="1"/>
      </tp>
      <tp t="s">
        <v>10152636=EXT</v>
        <stp/>
        <stp>DDS_BONDS|10152636=EXT</stp>
        <stp>3</stp>
        <stp>RMDS</stp>
        <stp/>
        <stp/>
        <tr r="AI87" s="1"/>
      </tp>
      <tp t="s">
        <v>21061625=EXT</v>
        <stp/>
        <stp>DDS_BONDS|21061625=EXT</stp>
        <stp>3</stp>
        <stp>RMDS</stp>
        <stp/>
        <stp/>
        <tr r="AI391" s="1"/>
      </tp>
      <tp t="s">
        <v>19112532=EXT</v>
        <stp/>
        <stp>DDS_BONDS|19112532=EXT</stp>
        <stp>3</stp>
        <stp>RMDS</stp>
        <stp/>
        <stp/>
        <tr r="AI1133" s="1"/>
      </tp>
      <tp t="s">
        <v>19327711=EXT</v>
        <stp/>
        <stp>DDS_BONDS|19327711=EXT</stp>
        <stp>3</stp>
        <stp>RMDS</stp>
        <stp/>
        <stp/>
        <tr r="AI713" s="1"/>
      </tp>
      <tp t="s">
        <v>10075224=EXT</v>
        <stp/>
        <stp>DDS_BONDS|10075224=EXT</stp>
        <stp>3</stp>
        <stp>RMDS</stp>
        <stp/>
        <stp/>
        <tr r="AI832" s="1"/>
      </tp>
      <tp t="s">
        <v>21147037=EXT</v>
        <stp/>
        <stp>DDS_BONDS|21147037=EXT</stp>
        <stp>3</stp>
        <stp>RMDS</stp>
        <stp/>
        <stp/>
        <tr r="AI865" s="1"/>
      </tp>
      <tp t="s">
        <v>10209303=EXT</v>
        <stp/>
        <stp>DDS_BONDS|10209303=EXT</stp>
        <stp>3</stp>
        <stp>RMDS</stp>
        <stp/>
        <stp/>
        <tr r="AI572" s="1"/>
      </tp>
    </main>
    <main first="bloomberg.rtd">
      <tp t="s">
        <v>26/09/2014</v>
        <stp/>
        <stp>##V3_BDPV12</stp>
        <stp>DE000A0TKBM0 Corp</stp>
        <stp>maturity</stp>
        <stp>[AutoPrice 28.xlsm]front!R929C6</stp>
        <tr r="F929" s="1"/>
      </tp>
    </main>
    <main first="connect.rtdsub">
      <tp t="s">
        <v>14450267=EXT</v>
        <stp/>
        <stp>DDS_BONDS|14450267=EXT</stp>
        <stp>3</stp>
        <stp>RMDS</stp>
        <stp/>
        <stp/>
        <tr r="AI1013" s="1"/>
      </tp>
      <tp t="s">
        <v>17137531=EXT</v>
        <stp/>
        <stp>DDS_BONDS|17137531=EXT</stp>
        <stp>3</stp>
        <stp>RMDS</stp>
        <stp/>
        <stp/>
        <tr r="AI796" s="1"/>
      </tp>
      <tp t="s">
        <v>19327810=EXT</v>
        <stp/>
        <stp>DDS_BONDS|19327810=EXT</stp>
        <stp>3</stp>
        <stp>RMDS</stp>
        <stp/>
        <stp/>
        <tr r="AI664" s="1"/>
      </tp>
      <tp t="s">
        <v>14657847=EXT</v>
        <stp/>
        <stp>DDS_BONDS|14657847=EXT</stp>
        <stp>3</stp>
        <stp>RMDS</stp>
        <stp/>
        <stp/>
        <tr r="AI986" s="1"/>
      </tp>
      <tp t="s">
        <v>18235601=EXT</v>
        <stp/>
        <stp>DDS_BONDS|18235601=EXT</stp>
        <stp>3</stp>
        <stp>RMDS</stp>
        <stp/>
        <stp/>
        <tr r="AI1111" s="1"/>
      </tp>
      <tp t="s">
        <v>20027120=EXT</v>
        <stp/>
        <stp>DDS_BONDS|20027120=EXT</stp>
        <stp>3</stp>
        <stp>RMDS</stp>
        <stp/>
        <stp/>
        <tr r="AI913" s="1"/>
      </tp>
      <tp t="s">
        <v>20390318=EXT</v>
        <stp/>
        <stp>DDS_BONDS|20390318=EXT</stp>
        <stp>3</stp>
        <stp>RMDS</stp>
        <stp/>
        <stp/>
        <tr r="AI522" s="1"/>
      </tp>
      <tp t="s">
        <v>19152634=EXT</v>
        <stp/>
        <stp>DDS_BONDS|19152634=EXT</stp>
        <stp>3</stp>
        <stp>RMDS</stp>
        <stp/>
        <stp/>
        <tr r="AI333" s="1"/>
      </tp>
      <tp t="s">
        <v>17205701=EXT</v>
        <stp/>
        <stp>DDS_BONDS|17205701=EXT</stp>
        <stp>3</stp>
        <stp>RMDS</stp>
        <stp/>
        <stp/>
        <tr r="AI726" s="1"/>
      </tp>
      <tp t="s">
        <v>21266107=EXT</v>
        <stp/>
        <stp>DDS_BONDS|21266107=EXT</stp>
        <stp>3</stp>
        <stp>RMDS</stp>
        <stp/>
        <stp/>
        <tr r="AI523" s="1"/>
      </tp>
      <tp t="s">
        <v>21147035=EXT</v>
        <stp/>
        <stp>DDS_BONDS|21147035=EXT</stp>
        <stp>3</stp>
        <stp>RMDS</stp>
        <stp/>
        <stp/>
        <tr r="AI820" s="1"/>
      </tp>
      <tp t="s">
        <v>15489269=EXT</v>
        <stp/>
        <stp>DDS_BONDS|15489269=EXT</stp>
        <stp>3</stp>
        <stp>RMDS</stp>
        <stp/>
        <stp/>
        <tr r="AI379" s="1"/>
      </tp>
      <tp t="s">
        <v>19442264=EXT</v>
        <stp/>
        <stp>DDS_BONDS|19442264=EXT</stp>
        <stp>3</stp>
        <stp>RMDS</stp>
        <stp/>
        <stp/>
        <tr r="AI1186" s="1"/>
      </tp>
      <tp t="s">
        <v>21173537=EXT</v>
        <stp/>
        <stp>DDS_BONDS|21173537=EXT</stp>
        <stp>3</stp>
        <stp>RMDS</stp>
        <stp/>
        <stp/>
        <tr r="AI592" s="1"/>
      </tp>
      <tp t="s">
        <v>21145434=EXT</v>
        <stp/>
        <stp>DDS_BONDS|21145434=EXT</stp>
        <stp>3</stp>
        <stp>RMDS</stp>
        <stp/>
        <stp/>
        <tr r="AI1269" s="1"/>
      </tp>
      <tp t="s">
        <v>11738153=EXT</v>
        <stp/>
        <stp>DDS_BONDS|11738153=EXT</stp>
        <stp>3</stp>
        <stp>RMDS</stp>
        <stp/>
        <stp/>
        <tr r="AI1132" s="1"/>
      </tp>
    </main>
    <main first="bloomberg.rtd">
      <tp>
        <v>103.88800000000001</v>
        <stp/>
        <stp>##V3_BDPV12</stp>
        <stp>USF0819HE376 @bgn Corp</stp>
        <stp>LAST_PRICE</stp>
        <stp>[AutoPrice 28.xlsm]front!R834C16</stp>
        <tr r="P834" s="1"/>
      </tp>
    </main>
    <main first="connect.rtdsub">
      <tp t="s">
        <v>13353312=EXT</v>
        <stp/>
        <stp>DDS_BONDS|13353312=EXT</stp>
        <stp>3</stp>
        <stp>RMDS</stp>
        <stp/>
        <stp/>
        <tr r="AI75" s="1"/>
      </tp>
      <tp t="s">
        <v>19143133=EXT</v>
        <stp/>
        <stp>DDS_BONDS|19143133=EXT</stp>
        <stp>3</stp>
        <stp>RMDS</stp>
        <stp/>
        <stp/>
        <tr r="AI469" s="1"/>
      </tp>
      <tp t="s">
        <v>14233904=EXT</v>
        <stp/>
        <stp>DDS_BONDS|14233904=EXT</stp>
        <stp>3</stp>
        <stp>RMDS</stp>
        <stp/>
        <stp/>
        <tr r="AI555" s="1"/>
      </tp>
      <tp t="s">
        <v>21071720=EXT</v>
        <stp/>
        <stp>DDS_BONDS|21071720=EXT</stp>
        <stp>3</stp>
        <stp>RMDS</stp>
        <stp/>
        <stp/>
        <tr r="AI808" s="1"/>
      </tp>
      <tp t="s">
        <v>14746753=EXT</v>
        <stp/>
        <stp>DDS_BONDS|14746753=EXT</stp>
        <stp>3</stp>
        <stp>RMDS</stp>
        <stp/>
        <stp/>
        <tr r="AI886" s="1"/>
      </tp>
      <tp t="s">
        <v>21057622=EXT</v>
        <stp/>
        <stp>DDS_BONDS|21057622=EXT</stp>
        <stp>3</stp>
        <stp>RMDS</stp>
        <stp/>
        <stp/>
        <tr r="AI777" s="1"/>
      </tp>
      <tp t="s">
        <v>19568171=EXT</v>
        <stp/>
        <stp>DDS_BONDS|19568171=EXT</stp>
        <stp>3</stp>
        <stp>RMDS</stp>
        <stp/>
        <stp/>
        <tr r="AI165" s="1"/>
      </tp>
      <tp t="s">
        <v>13351813=EXT</v>
        <stp/>
        <stp>DDS_BONDS|13351813=EXT</stp>
        <stp>3</stp>
        <stp>RMDS</stp>
        <stp/>
        <stp/>
        <tr r="AI223" s="1"/>
      </tp>
      <tp t="s">
        <v>18107236=EXT</v>
        <stp/>
        <stp>DDS_BONDS|18107236=EXT</stp>
        <stp>3</stp>
        <stp>RMDS</stp>
        <stp/>
        <stp/>
        <tr r="AI70" s="1"/>
      </tp>
      <tp t="s">
        <v>12755353=EXT</v>
        <stp/>
        <stp>DDS_BONDS|12755353=EXT</stp>
        <stp>3</stp>
        <stp>RMDS</stp>
        <stp/>
        <stp/>
        <tr r="AI737" s="1"/>
      </tp>
      <tp t="s">
        <v>12715757=EXT</v>
        <stp/>
        <stp>DDS_BONDS|12715757=EXT</stp>
        <stp>3</stp>
        <stp>RMDS</stp>
        <stp/>
        <stp/>
        <tr r="AI827" s="1"/>
      </tp>
      <tp t="s">
        <v>16265300=EXT</v>
        <stp/>
        <stp>DDS_BONDS|16265300=EXT</stp>
        <stp>3</stp>
        <stp>RMDS</stp>
        <stp/>
        <stp/>
        <tr r="AI399" s="1"/>
      </tp>
    </main>
    <main first="bloomberg.rtd">
      <tp>
        <v>108.261</v>
        <stp/>
        <stp>##V3_BDPV12</stp>
        <stp>DE000A0GTCB9 @bgn Corp</stp>
        <stp>LAST_PRICE</stp>
        <stp>[AutoPrice 28.xlsm]front!R613C16</stp>
        <tr r="P613" s="1"/>
      </tp>
    </main>
    <main first="connect.rtdsub">
      <tp t="s">
        <v>14233906=EXT</v>
        <stp/>
        <stp>DDS_BONDS|14233906=EXT</stp>
        <stp>3</stp>
        <stp>RMDS</stp>
        <stp/>
        <stp/>
        <tr r="AI558" s="1"/>
      </tp>
      <tp t="s">
        <v>16160233=EXT</v>
        <stp/>
        <stp>DDS_BONDS|16160233=EXT</stp>
        <stp>3</stp>
        <stp>RMDS</stp>
        <stp/>
        <stp/>
        <tr r="AI760" s="1"/>
      </tp>
      <tp t="s">
        <v>15318114=EXT</v>
        <stp/>
        <stp>DDS_BONDS|15318114=EXT</stp>
        <stp>3</stp>
        <stp>RMDS</stp>
        <stp/>
        <stp/>
        <tr r="AI1127" s="1"/>
      </tp>
      <tp t="s">
        <v>13351811=EXT</v>
        <stp/>
        <stp>DDS_BONDS|13351811=EXT</stp>
        <stp>3</stp>
        <stp>RMDS</stp>
        <stp/>
        <stp/>
        <tr r="AI220" s="1"/>
      </tp>
      <tp t="s">
        <v>21214605=EXT</v>
        <stp/>
        <stp>DDS_BONDS|21214605=EXT</stp>
        <stp>3</stp>
        <stp>RMDS</stp>
        <stp/>
        <stp/>
        <tr r="AI544" s="1"/>
      </tp>
      <tp t="s">
        <v>16179733=EXT</v>
        <stp/>
        <stp>DDS_BONDS|16179733=EXT</stp>
        <stp>3</stp>
        <stp>RMDS</stp>
        <stp/>
        <stp/>
        <tr r="AI741" s="1"/>
      </tp>
      <tp t="s">
        <v>10629746=EXT</v>
        <stp/>
        <stp>DDS_BONDS|10629746=EXT</stp>
        <stp>3</stp>
        <stp>RMDS</stp>
        <stp/>
        <stp/>
        <tr r="AI221" s="1"/>
      </tp>
    </main>
    <main first="bloomberg.rtd">
      <tp>
        <v>86.666973511373598</v>
        <stp/>
        <stp>##V3_BDPV12</stp>
        <stp>XS0976307040 @bgn  Corp</stp>
        <stp>asset_swap_spd_mid</stp>
        <stp>[AutoPrice 28.xlsm]front!R1186C40</stp>
        <tr r="AN1186" s="1"/>
      </tp>
      <tp>
        <v>88.611259677827874</v>
        <stp/>
        <stp>##V3_BDPV12</stp>
        <stp>FR0011531631 @bgn  Corp</stp>
        <stp>asset_swap_spd_mid</stp>
        <stp>[AutoPrice 28.xlsm]front!R1048C40</stp>
        <tr r="AN1048" s="1"/>
      </tp>
      <tp>
        <v>34.560609162153092</v>
        <stp/>
        <stp>##V3_BDPV12</stp>
        <stp>XS0763122578 @bgn  Corp</stp>
        <stp>asset_swap_spd_mid</stp>
        <stp>[AutoPrice 28.xlsm]front!R1031C40</stp>
        <tr r="AN1031" s="1"/>
      </tp>
      <tp>
        <v>79.328617210295093</v>
        <stp/>
        <stp>##V3_BDPV12</stp>
        <stp>FR0010491720 @bgn  Corp</stp>
        <stp>asset_swap_spd_mid</stp>
        <stp>[AutoPrice 28.xlsm]front!R1076C40</stp>
        <tr r="AN1076" s="1"/>
      </tp>
      <tp>
        <v>46.795761333318737</v>
        <stp/>
        <stp>##V3_BDPV12</stp>
        <stp>XS0972719412 @bgn  Corp</stp>
        <stp>asset_swap_spd_mid</stp>
        <stp>[AutoPrice 28.xlsm]front!R1066C40</stp>
        <tr r="AN1066" s="1"/>
      </tp>
      <tp>
        <v>38.974955879667142</v>
        <stp/>
        <stp>##V3_BDPV12</stp>
        <stp>XS0906792014 @bgn  Corp</stp>
        <stp>asset_swap_spd_mid</stp>
        <stp>[AutoPrice 28.xlsm]front!R1098C40</stp>
        <tr r="AN1098" s="1"/>
      </tp>
      <tp>
        <v>1.4585869858279921</v>
        <stp/>
        <stp>##V3_BDPV12</stp>
        <stp>XS0235117891 @bgn  Corp</stp>
        <stp>risk_mid</stp>
        <stp>[AutoPrice 28.xlsm]front!R947C36</stp>
        <tr r="AJ947" s="1"/>
      </tp>
      <tp>
        <v>49.032310299277583</v>
        <stp/>
        <stp>##V3_BDPV12</stp>
        <stp>XS0747771128 @bgn  Corp</stp>
        <stp>asset_swap_spd_mid</stp>
        <stp>[AutoPrice 28.xlsm]front!R1222C40</stp>
        <tr r="AN1222" s="1"/>
      </tp>
      <tp>
        <v>63.346905326983261</v>
        <stp/>
        <stp>##V3_BDPV12</stp>
        <stp>XS0647288140 @bgn  Corp</stp>
        <stp>asset_swap_spd_mid</stp>
        <stp>[AutoPrice 28.xlsm]front!R1146C40</stp>
        <tr r="AN1146" s="1"/>
      </tp>
      <tp>
        <v>0.65750199353544758</v>
        <stp/>
        <stp>##V3_BDPV12</stp>
        <stp>XS0408827409 @bgn  Corp</stp>
        <stp>risk_mid</stp>
        <stp>[AutoPrice 28.xlsm]front!R580C36</stp>
        <tr r="AJ580" s="1"/>
      </tp>
      <tp>
        <v>4.3059780786720125</v>
        <stp/>
        <stp>##V3_BDPV12</stp>
        <stp>XS1017828911 @bgn  Corp</stp>
        <stp>risk_mid</stp>
        <stp>[AutoPrice 28.xlsm]front!R933C36</stp>
        <tr r="AJ933" s="1"/>
      </tp>
      <tp>
        <v>60.858415953700501</v>
        <stp/>
        <stp>##V3_BDPV12</stp>
        <stp>XS0942388462 @bgn  Corp</stp>
        <stp>asset_swap_spd_mid</stp>
        <stp>[AutoPrice 28.xlsm]front!R1135C40</stp>
        <tr r="AN1135" s="1"/>
      </tp>
      <tp>
        <v>6.2203803166546834</v>
        <stp/>
        <stp>##V3_BDPV12</stp>
        <stp>XS0975113498 @bgn  Corp</stp>
        <stp>risk_mid</stp>
        <stp>[AutoPrice 28.xlsm]front!R989C36</stp>
        <tr r="AJ989" s="1"/>
      </tp>
      <tp t="s">
        <v>07:01:41</v>
        <stp/>
        <stp>##V3_BDPV12</stp>
        <stp>XS0863129135 @cbbt Corp</stp>
        <stp>LAST_UPDATE</stp>
        <stp>[AutoPrice 28.xlsm]front!R1007C15</stp>
        <tr r="O1007" s="1"/>
      </tp>
      <tp>
        <v>55.863965271081803</v>
        <stp/>
        <stp>##V3_BDPV12</stp>
        <stp>XS1040041649 @bgn  Corp</stp>
        <stp>asset_swap_spd_mid</stp>
        <stp>[AutoPrice 28.xlsm]front!R1095C40</stp>
        <tr r="AN1095" s="1"/>
      </tp>
      <tp>
        <v>52.712975464454281</v>
        <stp/>
        <stp>##V3_BDPV12</stp>
        <stp>XS0914292254 @bgn  Corp</stp>
        <stp>asset_swap_spd_mid</stp>
        <stp>[AutoPrice 28.xlsm]front!R1213C40</stp>
        <tr r="AN1213" s="1"/>
      </tp>
      <tp>
        <v>98.097266716473555</v>
        <stp/>
        <stp>##V3_BDPV12</stp>
        <stp>XS0842659426 @bgn  Corp</stp>
        <stp>asset_swap_spd_mid</stp>
        <stp>[AutoPrice 28.xlsm]front!R1152C40</stp>
        <tr r="AN1152" s="1"/>
      </tp>
      <tp>
        <v>1.6897994311143805</v>
        <stp/>
        <stp>##V3_BDPV12</stp>
        <stp>XS0408095387 @bgn  Corp</stp>
        <stp>risk_mid</stp>
        <stp>[AutoPrice 28.xlsm]front!R268C36</stp>
        <tr r="AJ268" s="1"/>
      </tp>
      <tp>
        <v>65.944248021423036</v>
        <stp/>
        <stp>##V3_BDPV12</stp>
        <stp>XS0791007734 @bgn  Corp</stp>
        <stp>asset_swap_spd_mid</stp>
        <stp>[AutoPrice 28.xlsm]front!R1117C40</stp>
        <tr r="AN1117" s="1"/>
      </tp>
      <tp>
        <v>33.239433773412863</v>
        <stp/>
        <stp>##V3_BDPV12</stp>
        <stp>XS0204395213 @bgn  Corp</stp>
        <stp>asset_swap_spd_mid</stp>
        <stp>[AutoPrice 28.xlsm]front!R1002C40</stp>
        <tr r="AN1002" s="1"/>
      </tp>
      <tp>
        <v>8.0953694370933249</v>
        <stp/>
        <stp>##V3_BDPV12</stp>
        <stp>XS0827999318 @bgn  Corp</stp>
        <stp>risk_mid</stp>
        <stp>[AutoPrice 28.xlsm]front!R656C36</stp>
        <tr r="AJ656" s="1"/>
      </tp>
      <tp>
        <v>3.3687654254173083</v>
        <stp/>
        <stp>##V3_BDPV12</stp>
        <stp>XS0540187894 @bgn  Corp</stp>
        <stp>risk_mid</stp>
        <stp>[AutoPrice 28.xlsm]front!R691C36</stp>
        <tr r="AJ691" s="1"/>
      </tp>
      <tp>
        <v>107.64100000000001</v>
        <stp/>
        <stp>##V3_BDPV12</stp>
        <stp>DE000A1MLXN3 @bgn Corp</stp>
        <stp>LAST_PRICE</stp>
        <stp>[AutoPrice 28.xlsm]front!R790C16</stp>
        <tr r="P790" s="1"/>
      </tp>
      <tp>
        <v>1.0593553981266268</v>
        <stp/>
        <stp>##V3_BDPV12</stp>
        <stp>FR0010915116 @bgn  Corp</stp>
        <stp>risk_mid</stp>
        <stp>[AutoPrice 28.xlsm]front!R830C36</stp>
        <tr r="AJ830" s="1"/>
      </tp>
      <tp>
        <v>77.918539347534434</v>
        <stp/>
        <stp>##V3_BDPV12</stp>
        <stp>XS0605214336 @bgn  Corp</stp>
        <stp>asset_swap_spd_mid</stp>
        <stp>[AutoPrice 28.xlsm]front!R1225C40</stp>
        <tr r="AN1225" s="1"/>
      </tp>
      <tp>
        <v>7.9235105740586675</v>
        <stp/>
        <stp>##V3_BDPV12</stp>
        <stp>XS0856014583 @bgn  Corp</stp>
        <stp>risk_mid</stp>
        <stp>[AutoPrice 28.xlsm]front!R409C36</stp>
        <tr r="AJ409" s="1"/>
      </tp>
      <tp>
        <v>30.461951499171295</v>
        <stp/>
        <stp>##V3_BDPV12</stp>
        <stp>XS0934389221 @bgn  Corp</stp>
        <stp>asset_swap_spd_mid</stp>
        <stp>[AutoPrice 28.xlsm]front!R1108C40</stp>
        <tr r="AN1108" s="1"/>
      </tp>
      <tp>
        <v>113.13445923079385</v>
        <stp/>
        <stp>##V3_BDPV12</stp>
        <stp>XS0997941199 @bgn  Corp</stp>
        <stp>asset_swap_spd_mid</stp>
        <stp>[AutoPrice 28.xlsm]front!R1011C40</stp>
        <tr r="AN1011" s="1"/>
      </tp>
      <tp>
        <v>45.178693446769778</v>
        <stp/>
        <stp>##V3_BDPV12</stp>
        <stp>XS0992602465 @bgn  Corp</stp>
        <stp>asset_swap_spd_mid</stp>
        <stp>[AutoPrice 28.xlsm]front!R1063C40</stp>
        <tr r="AN1063" s="1"/>
      </tp>
      <tp>
        <v>2.6710079200597647</v>
        <stp/>
        <stp>##V3_BDPV12</stp>
        <stp>XS0434974217 @bgn  Corp</stp>
        <stp>risk_mid</stp>
        <stp>[AutoPrice 28.xlsm]front!R982C36</stp>
        <tr r="AJ982" s="1"/>
      </tp>
      <tp>
        <v>6.0068649863694645</v>
        <stp/>
        <stp>##V3_BDPV12</stp>
        <stp>XS0493098486 @bgn  Corp</stp>
        <stp>risk_mid</stp>
        <stp>[AutoPrice 28.xlsm]front!R669C36</stp>
        <tr r="AJ669" s="1"/>
      </tp>
      <tp>
        <v>3.5350148972497664</v>
        <stp/>
        <stp>##V3_BDPV12</stp>
        <stp>XS0557897203 @bgn  Corp</stp>
        <stp>risk_mid</stp>
        <stp>[AutoPrice 28.xlsm]front!R258C36</stp>
        <tr r="AJ258" s="1"/>
      </tp>
      <tp>
        <v>17.04762182540378</v>
        <stp/>
        <stp>##V3_BDPV12</stp>
        <stp>XS0110081782 @bgn  Corp</stp>
        <stp>risk_mid</stp>
        <stp>[AutoPrice 28.xlsm]front!R607C36</stp>
        <tr r="AJ607" s="1"/>
      </tp>
      <tp t="s">
        <v>AT MATURITY</v>
        <stp/>
        <stp>##V3_BDPV12</stp>
        <stp>DE000A1C92S3 Corp</stp>
        <stp>mty_typ</stp>
        <stp>[AutoPrice 28.xlsm]front!R532C6</stp>
        <tr r="F532" s="1"/>
      </tp>
      <tp>
        <v>82.410038034131574</v>
        <stp/>
        <stp>##V3_BDPV12</stp>
        <stp>XS0914400246 @bgn  Corp</stp>
        <stp>asset_swap_spd_mid</stp>
        <stp>[AutoPrice 28.xlsm]front!R1181C40</stp>
        <tr r="AN1181" s="1"/>
      </tp>
      <tp>
        <v>57.138542172835997</v>
        <stp/>
        <stp>##V3_BDPV12</stp>
        <stp>XS0214238239 @bgn  Corp</stp>
        <stp>asset_swap_spd_mid</stp>
        <stp>[AutoPrice 28.xlsm]front!R1019C40</stp>
        <tr r="AN1019" s="1"/>
      </tp>
      <tp>
        <v>6.3901543217419032</v>
        <stp/>
        <stp>##V3_BDPV12</stp>
        <stp>XS0811124790 @bgn  Corp</stp>
        <stp>risk_mid</stp>
        <stp>[AutoPrice 28.xlsm]front!R634C36</stp>
        <tr r="AJ634" s="1"/>
      </tp>
      <tp>
        <v>19.471318262811671</v>
        <stp/>
        <stp>##V3_BDPV12</stp>
        <stp>FR0010801761 @bgn  Corp</stp>
        <stp>asset_swap_spd_mid</stp>
        <stp>[AutoPrice 28.xlsm]front!R1042C40</stp>
        <tr r="AN1042" s="1"/>
      </tp>
      <tp>
        <v>88.139847069414785</v>
        <stp/>
        <stp>##V3_BDPV12</stp>
        <stp>XS1056927061 @bgn  Corp</stp>
        <stp>asset_swap_spd_mid</stp>
        <stp>[AutoPrice 28.xlsm]front!R1090C40</stp>
        <tr r="AN1090" s="1"/>
      </tp>
      <tp>
        <v>5.5909830250513437</v>
        <stp/>
        <stp>##V3_BDPV12</stp>
        <stp>XS0442988217 @bgn  Corp</stp>
        <stp>risk_mid</stp>
        <stp>[AutoPrice 28.xlsm]front!R842C36</stp>
        <tr r="AJ842" s="1"/>
      </tp>
      <tp>
        <v>2.0726326714743948</v>
        <stp/>
        <stp>##V3_BDPV12</stp>
        <stp>XS0260057285 @bgn  Corp</stp>
        <stp>risk_mid</stp>
        <stp>[AutoPrice 28.xlsm]front!R109C36</stp>
        <tr r="AJ109" s="1"/>
      </tp>
      <tp>
        <v>5.3606761124896707</v>
        <stp/>
        <stp>##V3_BDPV12</stp>
        <stp>XS0850057588 @bgn  Corp</stp>
        <stp>risk_mid</stp>
        <stp>[AutoPrice 28.xlsm]front!R616C36</stp>
        <tr r="AJ616" s="1"/>
      </tp>
      <tp>
        <v>6.1584610237346737</v>
        <stp/>
        <stp>##V3_BDPV12</stp>
        <stp>XS0052067583 @bgn  Corp</stp>
        <stp>risk_mid</stp>
        <stp>[AutoPrice 28.xlsm]front!R606C36</stp>
        <tr r="AJ606" s="1"/>
      </tp>
      <tp>
        <v>50.343761221941165</v>
        <stp/>
        <stp>##V3_BDPV12</stp>
        <stp>XS0591586788 @bgn  Corp</stp>
        <stp>asset_swap_spd_mid</stp>
        <stp>[AutoPrice 28.xlsm]front!R1201C40</stp>
        <tr r="AN1201" s="1"/>
      </tp>
      <tp>
        <v>10.459406542286587</v>
        <stp/>
        <stp>##V3_BDPV12</stp>
        <stp>XS0994991411 @bgn  Corp</stp>
        <stp>risk_mid</stp>
        <stp>[AutoPrice 28.xlsm]front!R351C36</stp>
        <tr r="AJ351" s="1"/>
      </tp>
      <tp>
        <v>4.2741404901882163</v>
        <stp/>
        <stp>##V3_BDPV12</stp>
        <stp>XS0645941419 @bgn  Corp</stp>
        <stp>risk_mid</stp>
        <stp>[AutoPrice 28.xlsm]front!R943C36</stp>
        <tr r="AJ943" s="1"/>
      </tp>
      <tp>
        <v>6.0082664939088204</v>
        <stp/>
        <stp>##V3_BDPV12</stp>
        <stp>XS0213972614 @bgn  Corp</stp>
        <stp>risk_mid</stp>
        <stp>[AutoPrice 28.xlsm]front!R301C36</stp>
        <tr r="AJ301" s="1"/>
      </tp>
      <tp>
        <v>9.5659718162956153</v>
        <stp/>
        <stp>##V3_BDPV12</stp>
        <stp>FR0010804500 @bgn  Corp</stp>
        <stp>risk_mid</stp>
        <stp>[AutoPrice 28.xlsm]front!R233C36</stp>
        <tr r="AJ233" s="1"/>
      </tp>
      <tp>
        <v>8.5938278758746378</v>
        <stp/>
        <stp>##V3_BDPV12</stp>
        <stp>FR0011805803 @bgn  Corp</stp>
        <stp>risk_mid</stp>
        <stp>[AutoPrice 28.xlsm]front!R118C36</stp>
        <tr r="AJ118" s="1"/>
      </tp>
      <tp>
        <v>43.390897505238662</v>
        <stp/>
        <stp>##V3_BDPV12</stp>
        <stp>XS0294547285 @bgn  Corp</stp>
        <stp>asset_swap_spd_mid</stp>
        <stp>[AutoPrice 28.xlsm]front!R1114C40</stp>
        <tr r="AN1114" s="1"/>
      </tp>
      <tp>
        <v>17.086853848637418</v>
        <stp/>
        <stp>##V3_BDPV12</stp>
        <stp>FR0010033381 @bgn  Corp</stp>
        <stp>risk_mid</stp>
        <stp>[AutoPrice 28.xlsm]front!R370C36</stp>
        <tr r="AJ370" s="1"/>
      </tp>
      <tp>
        <v>54.220021071886677</v>
        <stp/>
        <stp>##V3_BDPV12</stp>
        <stp>XS0827529198 @bgn  Corp</stp>
        <stp>asset_swap_spd_mid</stp>
        <stp>[AutoPrice 28.xlsm]front!R1127C40</stp>
        <tr r="AN1127" s="1"/>
      </tp>
      <tp>
        <v>46.314811310882448</v>
        <stp/>
        <stp>##V3_BDPV12</stp>
        <stp>XS1050454682 @bgn  Corp</stp>
        <stp>asset_swap_spd_mid</stp>
        <stp>[AutoPrice 28.xlsm]front!R1017C40</stp>
        <tr r="AN1017" s="1"/>
      </tp>
      <tp>
        <v>49.28986143526992</v>
        <stp/>
        <stp>##V3_BDPV12</stp>
        <stp>XS0944838241 @bgn  Corp</stp>
        <stp>asset_swap_spd_mid</stp>
        <stp>[AutoPrice 28.xlsm]front!R1111C40</stp>
        <tr r="AN1111" s="1"/>
      </tp>
      <tp t="s">
        <v>SIEGR</v>
        <stp/>
        <stp>##V3_BDPV12</stp>
        <stp>DE000A1UDWM7 Corp</stp>
        <stp>ticker</stp>
        <stp>[AutoPrice 28.xlsm]front!R677C4</stp>
        <tr r="D677" s="1"/>
      </tp>
      <tp>
        <v>4.199568287504718</v>
        <stp/>
        <stp>##V3_BDPV12</stp>
        <stp>XS0428147093 @bgn  Corp</stp>
        <stp>risk_mid</stp>
        <stp>[AutoPrice 28.xlsm]front!R309C36</stp>
        <tr r="AJ309" s="1"/>
      </tp>
      <tp>
        <v>6.4339228339427734</v>
        <stp/>
        <stp>##V3_BDPV12</stp>
        <stp>XS1046812712 @bgn  Corp</stp>
        <stp>risk_mid</stp>
        <stp>[AutoPrice 28.xlsm]front!R401C36</stp>
        <tr r="AJ401" s="1"/>
      </tp>
      <tp>
        <v>0.82876250572994081</v>
        <stp/>
        <stp>##V3_BDPV12</stp>
        <stp>FR0011033281 @bgn  Corp</stp>
        <stp>risk_mid</stp>
        <stp>[AutoPrice 28.xlsm]front!R524C36</stp>
        <tr r="AJ524" s="1"/>
      </tp>
      <tp>
        <v>4.4847938181490576</v>
        <stp/>
        <stp>##V3_BDPV12</stp>
        <stp>XS1046851025 @cbbt  Corp</stp>
        <stp>risk_mid</stp>
        <stp>[AutoPrice 28.xlsm]front!R780C36</stp>
        <tr r="AJ780" s="1"/>
      </tp>
      <tp>
        <v>3.1275470496836988</v>
        <stp/>
        <stp>##V3_BDPV12</stp>
        <stp>XS0302948319 @bgn  Corp</stp>
        <stp>risk_mid</stp>
        <stp>[AutoPrice 28.xlsm]front!R877C36</stp>
        <tr r="AJ877" s="1"/>
      </tp>
      <tp>
        <v>69.729849546267516</v>
        <stp/>
        <stp>##V3_BDPV12</stp>
        <stp>FR0010850701 @bgn  Corp</stp>
        <stp>asset_swap_spd_mid</stp>
        <stp>[AutoPrice 28.xlsm]front!R1045C40</stp>
        <tr r="AN1045" s="1"/>
      </tp>
      <tp>
        <v>312.19115788331021</v>
        <stp/>
        <stp>##V3_BDPV12</stp>
        <stp>XS1002933403 @bgn  Corp</stp>
        <stp>asset_swap_spd_mid</stp>
        <stp>[AutoPrice 28.xlsm]front!R1014C40</stp>
        <tr r="AN1014" s="1"/>
      </tp>
      <tp>
        <v>3.0543331804047114</v>
        <stp/>
        <stp>##V3_BDPV12</stp>
        <stp>XS0795872901 @bgn  Corp</stp>
        <stp>risk_mid</stp>
        <stp>[AutoPrice 28.xlsm]front!R478C36</stp>
        <tr r="AJ478" s="1"/>
      </tp>
      <tp>
        <v>10.260158345118242</v>
        <stp/>
        <stp>##V3_BDPV12</stp>
        <stp>XS1040105980 @bgn  Corp</stp>
        <stp>risk_mid</stp>
        <stp>[AutoPrice 28.xlsm]front!R560C36</stp>
        <tr r="AJ560" s="1"/>
      </tp>
      <tp>
        <v>0.77340613310994399</v>
        <stp/>
        <stp>##V3_BDPV12</stp>
        <stp>XS0352065584 @bgn  Corp</stp>
        <stp>risk_mid</stp>
        <stp>[AutoPrice 28.xlsm]front!R404C36</stp>
        <tr r="AJ404" s="1"/>
      </tp>
      <tp>
        <v>206.85637708258818</v>
        <stp/>
        <stp>##V3_BDPV12</stp>
        <stp>XS0254808214 @bgn  Corp</stp>
        <stp>asset_swap_spd_mid</stp>
        <stp>[AutoPrice 28.xlsm]front!R1016C40</stp>
        <tr r="AN1016" s="1"/>
      </tp>
      <tp t="s">
        <v>AT MATURITY</v>
        <stp/>
        <stp>##V3_BDPV12</stp>
        <stp>DE000A1MA9V5 Corp</stp>
        <stp>mty_typ</stp>
        <stp>[AutoPrice 28.xlsm]front!R787C6</stp>
        <tr r="F787" s="1"/>
      </tp>
      <tp>
        <v>2.7637797072202375</v>
        <stp/>
        <stp>##V3_BDPV12</stp>
        <stp>XS0693940511 @bgn  Corp</stp>
        <stp>risk_mid</stp>
        <stp>[AutoPrice 28.xlsm]front!R707C36</stp>
        <tr r="AJ707" s="1"/>
      </tp>
      <tp>
        <v>2.0791714480793644</v>
        <stp/>
        <stp>##V3_BDPV12</stp>
        <stp>XS0433152690 @bgn  Corp</stp>
        <stp>risk_mid</stp>
        <stp>[AutoPrice 28.xlsm]front!R518C36</stp>
        <tr r="AJ518" s="1"/>
      </tp>
      <tp>
        <v>6.6140152373854733</v>
        <stp/>
        <stp>##V3_BDPV12</stp>
        <stp>FR0010967216 @bgn  Corp</stp>
        <stp>risk_mid</stp>
        <stp>[AutoPrice 28.xlsm]front!R417C36</stp>
        <tr r="AJ417" s="1"/>
      </tp>
      <tp>
        <v>0.97808730354671525</v>
        <stp/>
        <stp>##V3_BDPV12</stp>
        <stp>NL0000117190 @bgn  Corp</stp>
        <stp>risk_mid</stp>
        <stp>[AutoPrice 28.xlsm]front!R563C36</stp>
        <tr r="AJ563" s="1"/>
      </tp>
      <tp t="s">
        <v>BNFP</v>
        <stp/>
        <stp>##V3_BDPV12</stp>
        <stp>FR0010612713 Corp</stp>
        <stp>ticker</stp>
        <stp>[AutoPrice 28.xlsm]front!R412C4</stp>
        <tr r="D412" s="1"/>
      </tp>
      <tp t="s">
        <v>TITIM</v>
        <stp/>
        <stp>##V3_BDPV12</stp>
        <stp>XS0418508924 Corp</stp>
        <stp>ticker</stp>
        <stp>[AutoPrice 28.xlsm]front!R705C4</stp>
        <tr r="D705" s="1"/>
      </tp>
      <tp t="s">
        <v>RENAUL</v>
        <stp/>
        <stp>##V3_BDPV12</stp>
        <stp>FR0011321447 Corp</stp>
        <stp>ticker</stp>
        <stp>[AutoPrice 28.xlsm]front!R860C4</stp>
        <tr r="D860" s="1"/>
      </tp>
      <tp t="s">
        <v>FREGR</v>
        <stp/>
        <stp>##V3_BDPV12</stp>
        <stp>XS0390398344 Corp</stp>
        <stp>ticker</stp>
        <stp>[AutoPrice 28.xlsm]front!R177C4</stp>
        <tr r="D177" s="1"/>
      </tp>
      <tp t="s">
        <v>TLSNSS</v>
        <stp/>
        <stp>##V3_BDPV12</stp>
        <stp>XS0465576030 Corp</stp>
        <stp>ticker</stp>
        <stp>[AutoPrice 28.xlsm]front!R731C4</stp>
        <tr r="D731" s="1"/>
      </tp>
      <tp t="s">
        <v>IMTLN</v>
        <stp/>
        <stp>##V3_BDPV12</stp>
        <stp>XS0645669200 Corp</stp>
        <stp>ticker</stp>
        <stp>[AutoPrice 28.xlsm]front!R503C4</stp>
        <tr r="D503" s="1"/>
      </tp>
      <tp t="s">
        <v>KPN</v>
        <stp/>
        <stp>##V3_BDPV12</stp>
        <stp>XS0454773713 Corp</stp>
        <stp>ticker</stp>
        <stp>[AutoPrice 28.xlsm]front!R637C4</stp>
        <tr r="D637" s="1"/>
      </tp>
      <tp t="s">
        <v>SANFP</v>
        <stp/>
        <stp>##V3_BDPV12</stp>
        <stp>FR0011625433 Corp</stp>
        <stp>ticker</stp>
        <stp>[AutoPrice 28.xlsm]front!R210C4</stp>
        <tr r="D210" s="1"/>
      </tp>
      <tp t="s">
        <v>LXSGR</v>
        <stp/>
        <stp>##V3_BDPV12</stp>
        <stp>XS0629645531 Corp</stp>
        <stp>ticker</stp>
        <stp>[AutoPrice 28.xlsm]front!R998C4</stp>
        <tr r="D998" s="1"/>
      </tp>
      <tp t="s">
        <v>WKLNA</v>
        <stp/>
        <stp>##V3_BDPV12</stp>
        <stp>XS0907301260 Corp</stp>
        <stp>ticker</stp>
        <stp>[AutoPrice 28.xlsm]front!R751C4</stp>
        <tr r="D751" s="1"/>
      </tp>
      <tp t="s">
        <v>MAPSM</v>
        <stp/>
        <stp>##V3_BDPV12</stp>
        <stp>ES0224244063 Corp</stp>
        <stp>ticker</stp>
        <stp>[AutoPrice 28.xlsm]front!R130C4</stp>
        <tr r="D130" s="1"/>
      </tp>
      <tp t="s">
        <v>FMEGR</v>
        <stp/>
        <stp>##V3_BDPV12</stp>
        <stp>XS0576395478 Corp</stp>
        <stp>ticker</stp>
        <stp>[AutoPrice 28.xlsm]front!R176C4</stp>
        <tr r="D176" s="1"/>
      </tp>
      <tp t="s">
        <v>BRITEL</v>
        <stp/>
        <stp>##V3_BDPV12</stp>
        <stp>XS0306773234 Corp</stp>
        <stp>ticker</stp>
        <stp>[AutoPrice 28.xlsm]front!R600C4</stp>
        <tr r="D600" s="1"/>
      </tp>
      <tp t="s">
        <v>IMTLN</v>
        <stp/>
        <stp>##V3_BDPV12</stp>
        <stp>XS0413494500 Corp</stp>
        <stp>ticker</stp>
        <stp>[AutoPrice 28.xlsm]front!R502C4</stp>
        <tr r="D502" s="1"/>
      </tp>
      <tp t="s">
        <v>TSCOLN</v>
        <stp/>
        <stp>##V3_BDPV12</stp>
        <stp>XS0697395472 Corp</stp>
        <stp>ticker</stp>
        <stp>[AutoPrice 28.xlsm]front!R587C4</stp>
        <tr r="D587" s="1"/>
      </tp>
      <tp t="s">
        <v>PM</v>
        <stp/>
        <stp>##V3_BDPV12</stp>
        <stp>XS0787510618 Corp</stp>
        <stp>ticker</stp>
        <stp>[AutoPrice 28.xlsm]front!R555C4</stp>
        <tr r="D555" s="1"/>
      </tp>
      <tp t="s">
        <v>SRENVX</v>
        <stp/>
        <stp>##V3_BDPV12</stp>
        <stp>XS0802738434 Corp</stp>
        <stp>ticker</stp>
        <stp>[AutoPrice 28.xlsm]front!R142C4</stp>
        <tr r="D142" s="1"/>
      </tp>
      <tp t="s">
        <v>FIAT</v>
        <stp/>
        <stp>##V3_BDPV12</stp>
        <stp>XS0906420574 Corp</stp>
        <stp>ticker</stp>
        <stp>[AutoPrice 28.xlsm]front!R817C4</stp>
        <tr r="D817" s="1"/>
      </tp>
      <tp t="s">
        <v>VOD</v>
        <stp/>
        <stp>##V3_BDPV12</stp>
        <stp>XS0408285913 Corp</stp>
        <stp>ticker</stp>
        <stp>[AutoPrice 28.xlsm]front!R745C4</stp>
        <tr r="D745" s="1"/>
      </tp>
      <tp t="s">
        <v>HOLNVX</v>
        <stp/>
        <stp>##V3_BDPV12</stp>
        <stp>XS0441725347 Corp</stp>
        <stp>ticker</stp>
        <stp>[AutoPrice 28.xlsm]front!R976C4</stp>
        <tr r="D976" s="1"/>
      </tp>
      <tp t="s">
        <v>UNANA</v>
        <stp/>
        <stp>##V3_BDPV12</stp>
        <stp>XS0957258212 Corp</stp>
        <stp>ticker</stp>
        <stp>[AutoPrice 28.xlsm]front!R591C4</stp>
        <tr r="D591" s="1"/>
      </tp>
      <tp t="s">
        <v>FIAT</v>
        <stp/>
        <stp>##V3_BDPV12</stp>
        <stp>XS0647263317 Corp</stp>
        <stp>ticker</stp>
        <stp>[AutoPrice 28.xlsm]front!R810C4</stp>
        <tr r="D810" s="1"/>
      </tp>
      <tp t="s">
        <v>IMTLN</v>
        <stp/>
        <stp>##V3_BDPV12</stp>
        <stp>XS1040508167 Corp</stp>
        <stp>ticker</stp>
        <stp>[AutoPrice 28.xlsm]front!R505C4</stp>
        <tr r="D505" s="1"/>
      </tp>
      <tp t="s">
        <v>BMW</v>
        <stp/>
        <stp>##V3_BDPV12</stp>
        <stp>XS0860596575 Corp</stp>
        <stp>ticker</stp>
        <stp>[AutoPrice 28.xlsm]front!R771C4</stp>
        <tr r="D771" s="1"/>
      </tp>
      <tp t="s">
        <v>DONGAS</v>
        <stp/>
        <stp>##V3_BDPV12</stp>
        <stp>XS0223249003 Corp</stp>
        <stp>ticker</stp>
        <stp>[AutoPrice 28.xlsm]front!R237C4</stp>
        <tr r="D237" s="1"/>
      </tp>
      <tp t="s">
        <v>BATSLN</v>
        <stp/>
        <stp>##V3_BDPV12</stp>
        <stp>XS1043097630 Corp</stp>
        <stp>ticker</stp>
        <stp>[AutoPrice 28.xlsm]front!R411C4</stp>
        <tr r="D411" s="1"/>
      </tp>
      <tp t="s">
        <v>BMY</v>
        <stp/>
        <stp>##V3_BDPV12</stp>
        <stp>XS0275939683 Corp</stp>
        <stp>ticker</stp>
        <stp>[AutoPrice 28.xlsm]front!R167C4</stp>
        <tr r="D167" s="1"/>
      </tp>
      <tp t="s">
        <v>VW</v>
        <stp/>
        <stp>##V3_BDPV12</stp>
        <stp>XS0633111207 Corp</stp>
        <stp>ticker</stp>
        <stp>[AutoPrice 28.xlsm]front!R885C4</stp>
        <tr r="D885" s="1"/>
      </tp>
      <tp t="s">
        <v>RENAUL</v>
        <stp/>
        <stp>##V3_BDPV12</stp>
        <stp>FR0011052117 Corp</stp>
        <stp>ticker</stp>
        <stp>[AutoPrice 28.xlsm]front!R855C4</stp>
        <tr r="D855" s="1"/>
      </tp>
      <tp t="s">
        <v>COFP</v>
        <stp/>
        <stp>##V3_BDPV12</stp>
        <stp>FR0010893396 Corp</stp>
        <stp>ticker</stp>
        <stp>[AutoPrice 28.xlsm]front!R446C4</stp>
        <tr r="D446" s="1"/>
      </tp>
      <tp t="s">
        <v>BHP</v>
        <stp/>
        <stp>##V3_BDPV12</stp>
        <stp>XS0421249235 Corp</stp>
        <stp>ticker</stp>
        <stp>[AutoPrice 28.xlsm]front!R937C4</stp>
        <tr r="D937" s="1"/>
      </tp>
      <tp t="s">
        <v>DBHNGR</v>
        <stp/>
        <stp>##V3_BDPV12</stp>
        <stp>XS0753143709 Corp</stp>
        <stp>ticker</stp>
        <stp>[AutoPrice 28.xlsm]front!R470C4</stp>
        <tr r="D470" s="1"/>
      </tp>
      <tp t="s">
        <v>AUCHAN</v>
        <stp/>
        <stp>##V3_BDPV12</stp>
        <stp>FR0011156017 Corp</stp>
        <stp>ticker</stp>
        <stp>[AutoPrice 28.xlsm]front!R394C4</stp>
        <tr r="D394" s="1"/>
      </tp>
      <tp t="s">
        <v>IMTLN</v>
        <stp/>
        <stp>##V3_BDPV12</stp>
        <stp>XS1040508241 Corp</stp>
        <stp>ticker</stp>
        <stp>[AutoPrice 28.xlsm]front!R506C4</stp>
        <tr r="D506" s="1"/>
      </tp>
      <tp t="s">
        <v>AALLN</v>
        <stp/>
        <stp>##V3_BDPV12</stp>
        <stp>XS0995039806 Corp</stp>
        <stp>ticker</stp>
        <stp>[AutoPrice 28.xlsm]front!R909C4</stp>
        <tr r="D909" s="1"/>
      </tp>
      <tp t="s">
        <v>TOYOTA</v>
        <stp/>
        <stp>##V3_BDPV12</stp>
        <stp>XS0411602765 Corp</stp>
        <stp>ticker</stp>
        <stp>[AutoPrice 28.xlsm]front!R872C4</stp>
        <tr r="D872" s="1"/>
      </tp>
      <tp t="s">
        <v>VW</v>
        <stp/>
        <stp>##V3_BDPV12</stp>
        <stp>XS0804777679 Corp</stp>
        <stp>ticker</stp>
        <stp>[AutoPrice 28.xlsm]front!R886C4</stp>
        <tr r="D886" s="1"/>
      </tp>
      <tp t="s">
        <v>POSIM</v>
        <stp/>
        <stp>##V3_BDPV12</stp>
        <stp>XS1072613380 Corp</stp>
        <stp>ticker</stp>
        <stp>[AutoPrice 28.xlsm]front!R135C4</stp>
        <tr r="D135" s="1"/>
      </tp>
      <tp t="s">
        <v>CARGIL</v>
        <stp/>
        <stp>##V3_BDPV12</stp>
        <stp>XS0302816672 Corp</stp>
        <stp>ticker</stp>
        <stp>[AutoPrice 28.xlsm]front!R430C4</stp>
        <tr r="D430" s="1"/>
      </tp>
      <tp t="s">
        <v>COFP</v>
        <stp/>
        <stp>##V3_BDPV12</stp>
        <stp>FR0010773697 Corp</stp>
        <stp>ticker</stp>
        <stp>[AutoPrice 28.xlsm]front!R443C4</stp>
        <tr r="D443" s="1"/>
      </tp>
      <tp t="s">
        <v>BATSLN</v>
        <stp/>
        <stp>##V3_BDPV12</stp>
        <stp>XS0307791698 Corp</stp>
        <stp>ticker</stp>
        <stp>[AutoPrice 28.xlsm]front!R405C4</stp>
        <tr r="D405" s="1"/>
      </tp>
      <tp t="s">
        <v>GSZFP</v>
        <stp/>
        <stp>##V3_BDPV12</stp>
        <stp>FR0010952770 Corp</stp>
        <stp>ticker</stp>
        <stp>[AutoPrice 28.xlsm]front!R292C4</stp>
        <tr r="D292" s="1"/>
      </tp>
      <tp t="s">
        <v>TELEFO</v>
        <stp/>
        <stp>##V3_BDPV12</stp>
        <stp>XS0874864860 Corp</stp>
        <stp>ticker</stp>
        <stp>[AutoPrice 28.xlsm]front!R698C4</stp>
        <tr r="D698" s="1"/>
      </tp>
      <tp t="s">
        <v>MCD</v>
        <stp/>
        <stp>##V3_BDPV12</stp>
        <stp>XS1004551294 Corp</stp>
        <stp>ticker</stp>
        <stp>[AutoPrice 28.xlsm]front!R522C4</stp>
        <tr r="D522" s="1"/>
      </tp>
      <tp t="s">
        <v>RWE</v>
        <stp/>
        <stp>##V3_BDPV12</stp>
        <stp>XS0127984747 Corp</stp>
        <stp>ticker</stp>
        <stp>[AutoPrice 28.xlsm]front!R314C4</stp>
        <tr r="D314" s="1"/>
      </tp>
      <tp t="s">
        <v>EDF</v>
        <stp/>
        <stp>##V3_BDPV12</stp>
        <stp>FR0010800540 Corp</stp>
        <stp>ticker</stp>
        <stp>[AutoPrice 28.xlsm]front!R250C4</stp>
        <tr r="D250" s="1"/>
      </tp>
      <tp t="s">
        <v>EVKGR</v>
        <stp/>
        <stp>##V3_BDPV12</stp>
        <stp>XS0911405784 Corp</stp>
        <stp>ticker</stp>
        <stp>[AutoPrice 28.xlsm]front!R952C4</stp>
        <tr r="D952" s="1"/>
      </tp>
      <tp t="s">
        <v>VIVFP</v>
        <stp/>
        <stp>##V3_BDPV12</stp>
        <stp>FR0010830042 Corp</stp>
        <stp>ticker</stp>
        <stp>[AutoPrice 28.xlsm]front!R735C4</stp>
        <tr r="D735" s="1"/>
      </tp>
      <tp t="s">
        <v>BMW</v>
        <stp/>
        <stp>##V3_BDPV12</stp>
        <stp>XS0674821748 Corp</stp>
        <stp>ticker</stp>
        <stp>[AutoPrice 28.xlsm]front!R757C4</stp>
        <tr r="D757" s="1"/>
      </tp>
      <tp t="s">
        <v>PM</v>
        <stp/>
        <stp>##V3_BDPV12</stp>
        <stp>XS1066312395 Corp</stp>
        <stp>ticker</stp>
        <stp>[AutoPrice 28.xlsm]front!R561C4</stp>
        <tr r="D561" s="1"/>
      </tp>
      <tp t="s">
        <v>VIEFP</v>
        <stp/>
        <stp>##V3_BDPV12</stp>
        <stp>FR0010261396 Corp</stp>
        <stp>ticker</stp>
        <stp>[AutoPrice 28.xlsm]front!R366C4</stp>
        <tr r="D366" s="1"/>
      </tp>
      <tp t="s">
        <v>EDF</v>
        <stp/>
        <stp>##V3_BDPV12</stp>
        <stp>XS0162990229 Corp</stp>
        <stp>ticker</stp>
        <stp>[AutoPrice 28.xlsm]front!R254C4</stp>
        <tr r="D254" s="1"/>
      </tp>
      <tp t="s">
        <v>DT</v>
        <stp/>
        <stp>##V3_BDPV12</stp>
        <stp>XS0494953820 Corp</stp>
        <stp>ticker</stp>
        <stp>[AutoPrice 28.xlsm]front!R618C4</stp>
        <tr r="D618" s="1"/>
      </tp>
      <tp t="s">
        <v>GLENLN</v>
        <stp/>
        <stp>##V3_BDPV12</stp>
        <stp>XS0366202694 Corp</stp>
        <stp>ticker</stp>
        <stp>[AutoPrice 28.xlsm]front!R954C4</stp>
        <tr r="D954" s="1"/>
      </tp>
      <tp t="s">
        <v>BAYNGR</v>
        <stp/>
        <stp>##V3_BDPV12</stp>
        <stp>XS1023268490 Corp</stp>
        <stp>ticker</stp>
        <stp>[AutoPrice 28.xlsm]front!R163C4</stp>
        <tr r="D163" s="1"/>
      </tp>
      <tp t="s">
        <v>BAYNGR</v>
        <stp/>
        <stp>##V3_BDPV12</stp>
        <stp>XS1051000781 Corp</stp>
        <stp>ticker</stp>
        <stp>[AutoPrice 28.xlsm]front!R162C4</stp>
        <tr r="D162" s="1"/>
      </tp>
      <tp t="s">
        <v>RTOLN</v>
        <stp/>
        <stp>##V3_BDPV12</stp>
        <stp>XS0976892611 Corp</stp>
        <stp>ticker</stp>
        <stp>[AutoPrice 28.xlsm]front!R574C4</stp>
        <tr r="D574" s="1"/>
      </tp>
      <tp t="s">
        <v>KPN</v>
        <stp/>
        <stp>##V3_BDPV12</stp>
        <stp>XS0275164084 Corp</stp>
        <stp>ticker</stp>
        <stp>[AutoPrice 28.xlsm]front!R631C4</stp>
        <tr r="D631" s="1"/>
      </tp>
      <tp t="s">
        <v>PEUGOT</v>
        <stp/>
        <stp>##V3_BDPV12</stp>
        <stp>XS0730061396 Corp</stp>
        <stp>ticker</stp>
        <stp>[AutoPrice 28.xlsm]front!R827C4</stp>
        <tr r="D827" s="1"/>
      </tp>
      <tp t="s">
        <v>NGGLN</v>
        <stp/>
        <stp>##V3_BDPV12</stp>
        <stp>XS0213972614 Corp</stp>
        <stp>ticker</stp>
        <stp>[AutoPrice 28.xlsm]front!R301C4</stp>
        <tr r="D301" s="1"/>
      </tp>
      <tp t="s">
        <v>BNFP</v>
        <stp/>
        <stp>##V3_BDPV12</stp>
        <stp>FR0010967216 Corp</stp>
        <stp>ticker</stp>
        <stp>[AutoPrice 28.xlsm]front!R417C4</stp>
        <tr r="D417" s="1"/>
      </tp>
      <tp t="s">
        <v>DPWGR</v>
        <stp/>
        <stp>##V3_BDPV12</stp>
        <stp>XS0795872901 Corp</stp>
        <stp>ticker</stp>
        <stp>[AutoPrice 28.xlsm]front!R478C4</stp>
        <tr r="D478" s="1"/>
      </tp>
      <tp t="s">
        <v>LGFP</v>
        <stp/>
        <stp>##V3_BDPV12</stp>
        <stp>XS0434974217 Corp</stp>
        <stp>ticker</stp>
        <stp>[AutoPrice 28.xlsm]front!R982C4</stp>
        <tr r="D982" s="1"/>
      </tp>
      <tp t="s">
        <v>16/07/2021</v>
        <stp/>
        <stp>##V3_BDPV12</stp>
        <stp>DE000A0Z2A12 Corp</stp>
        <stp>maturity</stp>
        <stp>[AutoPrice 28.xlsm]front!R276C6</stp>
        <tr r="F276" s="1"/>
      </tp>
      <tp>
        <v>103.873</v>
        <stp/>
        <stp>##V3_BDPV12</stp>
        <stp>XS0855167523 @CBKG Corp</stp>
        <stp>bid</stp>
        <stp>[AutoPrice 28.xlsm]front!R999C12</stp>
        <tr r="L999" s="1"/>
      </tp>
      <tp>
        <v>105.352</v>
        <stp/>
        <stp>##V3_BDPV12</stp>
        <stp>XS0602211202 @CBKG Corp</stp>
        <stp>bid</stp>
        <stp>[AutoPrice 28.xlsm]front!R852C12</stp>
        <tr r="L852" s="1"/>
      </tp>
      <tp>
        <v>111.357</v>
        <stp/>
        <stp>##V3_BDPV12</stp>
        <stp>XS0386772684 @CBKG Corp</stp>
        <stp>bid</stp>
        <stp>[AutoPrice 28.xlsm]front!R585C12</stp>
        <tr r="L585" s="1"/>
      </tp>
      <tp t="s">
        <v>#N/A Real Time</v>
        <stp/>
        <stp>##V3_BDPV12</stp>
        <stp>XS0289507997 @CBKG Corp</stp>
        <stp>bid</stp>
        <stp>[AutoPrice 28.xlsm]front!R728C12</stp>
        <tr r="L728" s="1"/>
      </tp>
      <tp t="s">
        <v>#N/A Real Time</v>
        <stp/>
        <stp>##V3_BDPV12</stp>
        <stp>XS0994991411 @CBKG Corp</stp>
        <stp>bid</stp>
        <stp>[AutoPrice 28.xlsm]front!R351C12</stp>
        <tr r="L351" s="1"/>
      </tp>
      <tp>
        <v>104.182</v>
        <stp/>
        <stp>##V3_BDPV12</stp>
        <stp>XS0798333802 @CBKG Corp</stp>
        <stp>bid</stp>
        <stp>[AutoPrice 28.xlsm]front!R831C12</stp>
        <tr r="L831" s="1"/>
      </tp>
      <tp>
        <v>101.735</v>
        <stp/>
        <stp>##V3_BDPV12</stp>
        <stp>XS0940302002 @CBKG Corp</stp>
        <stp>bid</stp>
        <stp>[AutoPrice 28.xlsm]front!R856C12</stp>
        <tr r="L856" s="1"/>
      </tp>
      <tp>
        <v>117.38</v>
        <stp/>
        <stp>##V3_BDPV12</stp>
        <stp>FR0011001098 @CBKG Corp</stp>
        <stp>bid</stp>
        <stp>[AutoPrice 28.xlsm]front!R245C12</stp>
        <tr r="L245" s="1"/>
      </tp>
      <tp>
        <v>112.145</v>
        <stp/>
        <stp>##V3_BDPV12</stp>
        <stp>XS0305188533 @CBKG Corp</stp>
        <stp>bid</stp>
        <stp>[AutoPrice 28.xlsm]front!R957C12</stp>
        <tr r="L957" s="1"/>
      </tp>
      <tp>
        <v>99.998999999999995</v>
        <stp/>
        <stp>##V3_BDPV12</stp>
        <stp>FR0010096123 @CBKG Corp</stp>
        <stp>bid</stp>
        <stp>[AutoPrice 28.xlsm]front!R918C12</stp>
        <tr r="L918" s="1"/>
      </tp>
      <tp>
        <v>112.477</v>
        <stp/>
        <stp>##V3_BDPV12</stp>
        <stp>XS0719962986 @CBKG Corp</stp>
        <stp>bid</stp>
        <stp>[AutoPrice 28.xlsm]front!R927C12</stp>
        <tr r="L927" s="1"/>
      </tp>
      <tp t="s">
        <v>#N/A Real Time</v>
        <stp/>
        <stp>##V3_BDPV12</stp>
        <stp>XS0440643087 @CBKG Corp</stp>
        <stp>bid</stp>
        <stp>[AutoPrice 28.xlsm]front!R667C12</stp>
        <tr r="L667" s="1"/>
      </tp>
      <tp>
        <v>102.883</v>
        <stp/>
        <stp>##V3_BDPV12</stp>
        <stp>XS0604640499 @CBKG Corp</stp>
        <stp>bid</stp>
        <stp>[AutoPrice 28.xlsm]front!R778C12</stp>
        <tr r="L778" s="1"/>
      </tp>
      <tp>
        <v>103.965</v>
        <stp/>
        <stp>##V3_BDPV12</stp>
        <stp>XS0873793375 @CBKG Corp</stp>
        <stp>bid</stp>
        <stp>[AutoPrice 28.xlsm]front!R898C12</stp>
        <tr r="L898" s="1"/>
      </tp>
      <tp>
        <v>110.687</v>
        <stp/>
        <stp>##V3_BDPV12</stp>
        <stp>FR0011374099 @CBKG Corp</stp>
        <stp>bid</stp>
        <stp>[AutoPrice 28.xlsm]front!R388C12</stp>
        <tr r="L388" s="1"/>
      </tp>
      <tp>
        <v>104.23399999999999</v>
        <stp/>
        <stp>##V3_BDPV12</stp>
        <stp>XS0811555183 @CBKG Corp</stp>
        <stp>bid</stp>
        <stp>[AutoPrice 28.xlsm]front!R495C12</stp>
        <tr r="L495" s="1"/>
      </tp>
      <tp>
        <v>135.89699999999999</v>
        <stp/>
        <stp>##V3_BDPV12</stp>
        <stp>XS0162990229 @CBKG Corp</stp>
        <stp>bid</stp>
        <stp>[AutoPrice 28.xlsm]front!R254C12</stp>
        <tr r="L254" s="1"/>
      </tp>
      <tp>
        <v>115.11199999999999</v>
        <stp/>
        <stp>##V3_BDPV12</stp>
        <stp>XS0322977223 @CBKG Corp</stp>
        <stp>bid</stp>
        <stp>[AutoPrice 28.xlsm]front!R270C12</stp>
        <tr r="L270" s="1"/>
      </tp>
      <tp>
        <v>107.036</v>
        <stp/>
        <stp>##V3_BDPV12</stp>
        <stp>FR0010962134 @CBKG Corp</stp>
        <stp>bid</stp>
        <stp>[AutoPrice 28.xlsm]front!R395C12</stp>
        <tr r="L395" s="1"/>
      </tp>
      <tp t="s">
        <v>11/06/2014</v>
        <stp/>
        <stp>##V3_BDPV12</stp>
        <stp>XS0441725347 @bval Corp</stp>
        <stp>LAST_UPDATE</stp>
        <stp>[AutoPrice 28.xlsm]front!R976C15</stp>
        <tr r="O976" s="1"/>
      </tp>
      <tp>
        <v>105.009</v>
        <stp/>
        <stp>##V3_BDPV12</stp>
        <stp>XS1013955379 @CBKG Corp</stp>
        <stp>bid</stp>
        <stp>[AutoPrice 28.xlsm]front!R181C12</stp>
        <tr r="L181" s="1"/>
      </tp>
      <tp>
        <v>114.456</v>
        <stp/>
        <stp>##V3_BDPV12</stp>
        <stp>XS0953215349 @CBKG Corp</stp>
        <stp>bid</stp>
        <stp>[AutoPrice 28.xlsm]front!R819C12</stp>
        <tr r="L819" s="1"/>
      </tp>
      <tp>
        <v>101.169</v>
        <stp/>
        <stp>##V3_BDPV12</stp>
        <stp>XS1052677207 @CBKG Corp</stp>
        <stp>bid</stp>
        <stp>[AutoPrice 28.xlsm]front!R910C12</stp>
        <tr r="L910" s="1"/>
      </tp>
      <tp>
        <v>110.241</v>
        <stp/>
        <stp>##V3_BDPV12</stp>
        <stp>XS0127984747 @CBKG Corp</stp>
        <stp>bid</stp>
        <stp>[AutoPrice 28.xlsm]front!R314C12</stp>
        <tr r="L314" s="1"/>
      </tp>
      <tp>
        <v>107.10599999999999</v>
        <stp/>
        <stp>##V3_BDPV12</stp>
        <stp>XS0613002368 @CBKG Corp</stp>
        <stp>bid</stp>
        <stp>[AutoPrice 28.xlsm]front!R813C12</stp>
        <tr r="L813" s="1"/>
      </tp>
      <tp>
        <v>102.479</v>
        <stp/>
        <stp>##V3_BDPV12</stp>
        <stp>FR0011832039 @CBKG Corp</stp>
        <stp>bid</stp>
        <stp>[AutoPrice 28.xlsm]front!R513C12</stp>
        <tr r="L513" s="1"/>
      </tp>
      <tp t="s">
        <v>GE</v>
        <stp/>
        <stp>##V3_BDPV12</stp>
        <stp>XS0750684929 Corp</stp>
        <stp>ticker</stp>
        <stp>[AutoPrice 28.xlsm]front!R11C4</stp>
        <tr r="D11" s="1"/>
      </tp>
      <tp>
        <v>110.187</v>
        <stp/>
        <stp>##V3_BDPV12</stp>
        <stp>XS0323922376 @CBKG Corp</stp>
        <stp>bid</stp>
        <stp>[AutoPrice 28.xlsm]front!R111C12</stp>
        <tr r="L111" s="1"/>
      </tp>
      <tp t="s">
        <v>#N/A Real Time</v>
        <stp/>
        <stp>##V3_BDPV12</stp>
        <stp>XS0787785715 @CBKG Corp</stp>
        <stp>bid</stp>
        <stp>[AutoPrice 28.xlsm]front!R938C12</stp>
        <tr r="L938" s="1"/>
      </tp>
      <tp>
        <v>106.741</v>
        <stp/>
        <stp>##V3_BDPV12</stp>
        <stp>XS0976892611 @CBKG Corp</stp>
        <stp>bid</stp>
        <stp>[AutoPrice 28.xlsm]front!R574C12</stp>
        <tr r="L574" s="1"/>
      </tp>
      <tp>
        <v>102.532</v>
        <stp/>
        <stp>##V3_BDPV12</stp>
        <stp>XS0640796032 @CBKG Corp</stp>
        <stp>bid</stp>
        <stp>[AutoPrice 28.xlsm]front!R829C12</stp>
        <tr r="L829" s="1"/>
      </tp>
      <tp>
        <v>126.526</v>
        <stp/>
        <stp>##V3_BDPV12</stp>
        <stp>FR0010678185 @CBKG Corp</stp>
        <stp>bid</stp>
        <stp>[AutoPrice 28.xlsm]front!R287C12</stp>
        <tr r="L287" s="1"/>
      </tp>
      <tp t="s">
        <v>GE</v>
        <stp/>
        <stp>##V3_BDPV12</stp>
        <stp>XS0553035840 Corp</stp>
        <stp>ticker</stp>
        <stp>[AutoPrice 28.xlsm]front!R10C4</stp>
        <tr r="D10" s="1"/>
      </tp>
      <tp>
        <v>103.9</v>
        <stp/>
        <stp>##V3_BDPV12</stp>
        <stp>XS0438843871 @CBKG Corp</stp>
        <stp>bid</stp>
        <stp>[AutoPrice 28.xlsm]front!R261C12</stp>
        <tr r="L261" s="1"/>
      </tp>
      <tp>
        <v>103.949</v>
        <stp/>
        <stp>##V3_BDPV12</stp>
        <stp>FR0011344076 @CBKG Corp</stp>
        <stp>bid</stp>
        <stp>[AutoPrice 28.xlsm]front!R923C12</stp>
        <tr r="L923" s="1"/>
      </tp>
      <tp>
        <v>103.16800000000001</v>
        <stp/>
        <stp>##V3_BDPV12</stp>
        <stp>FR0010718189 @CBKG Corp</stp>
        <stp>bid</stp>
        <stp>[AutoPrice 28.xlsm]front!R280C12</stp>
        <tr r="L280" s="1"/>
      </tp>
      <tp>
        <v>104.157</v>
        <stp/>
        <stp>##V3_BDPV12</stp>
        <stp>FR0011592096 @CBKG Corp</stp>
        <stp>bid</stp>
        <stp>[AutoPrice 28.xlsm]front!R165C12</stp>
        <tr r="L165" s="1"/>
      </tp>
      <tp t="s">
        <v>#N/A Real Time</v>
        <stp/>
        <stp>##V3_BDPV12</stp>
        <stp>XS0430699008 @CBKG Corp</stp>
        <stp>bid</stp>
        <stp>[AutoPrice 28.xlsm]front!R433C12</stp>
        <tr r="L433" s="1"/>
      </tp>
      <tp>
        <v>100.645</v>
        <stp/>
        <stp>##V3_BDPV12</stp>
        <stp>XS0831383194 @CBKG Corp</stp>
        <stp>bid</stp>
        <stp>[AutoPrice 28.xlsm]front!R823C12</stp>
        <tr r="L823" s="1"/>
      </tp>
      <tp>
        <v>105.188</v>
        <stp/>
        <stp>##V3_BDPV12</stp>
        <stp>XS0366202694 @CBKG Corp</stp>
        <stp>bid</stp>
        <stp>[AutoPrice 28.xlsm]front!R954C12</stp>
        <tr r="L954" s="1"/>
      </tp>
      <tp t="s">
        <v>GE</v>
        <stp/>
        <stp>##V3_BDPV12</stp>
        <stp>XS0267166246 Corp</stp>
        <stp>ticker</stp>
        <stp>[AutoPrice 28.xlsm]front!R40C4</stp>
        <tr r="D40" s="1"/>
      </tp>
      <tp>
        <v>101.497</v>
        <stp/>
        <stp>##V3_BDPV12</stp>
        <stp>XS1004674450 @CBKG Corp</stp>
        <stp>bid</stp>
        <stp>[AutoPrice 28.xlsm]front!R112C12</stp>
        <tr r="L112" s="1"/>
      </tp>
      <tp>
        <v>105.79300000000001</v>
        <stp/>
        <stp>##V3_BDPV12</stp>
        <stp>FR0011156017 @CBKG Corp</stp>
        <stp>bid</stp>
        <stp>[AutoPrice 28.xlsm]front!R394C12</stp>
        <tr r="L394" s="1"/>
      </tp>
      <tp>
        <v>102.52500000000001</v>
        <stp/>
        <stp>##V3_BDPV12</stp>
        <stp>XS1054534422 @CBKG Corp</stp>
        <stp>bid</stp>
        <stp>[AutoPrice 28.xlsm]front!R593C12</stp>
        <tr r="L593" s="1"/>
      </tp>
      <tp>
        <v>105.29900000000001</v>
        <stp/>
        <stp>##V3_BDPV12</stp>
        <stp>FR0011274026 @CBKG Corp</stp>
        <stp>bid</stp>
        <stp>[AutoPrice 28.xlsm]front!R382C12</stp>
        <tr r="L382" s="1"/>
      </tp>
      <tp t="s">
        <v>UNIIM</v>
        <stp/>
        <stp>##V3_BDPV12</stp>
        <stp>XS0472940617 Corp</stp>
        <stp>ticker</stp>
        <stp>[AutoPrice 28.xlsm]front!R77C4</stp>
        <tr r="D77" s="1"/>
      </tp>
      <tp>
        <v>107.911</v>
        <stp/>
        <stp>##V3_BDPV12</stp>
        <stp>XS0875797515 @CBKG Corp</stp>
        <stp>bid</stp>
        <stp>[AutoPrice 28.xlsm]front!R623C12</stp>
        <tr r="L623" s="1"/>
      </tp>
      <tp>
        <v>104.06699999999999</v>
        <stp/>
        <stp>##V3_BDPV12</stp>
        <stp>XS1001749107 @CBKG Corp</stp>
        <stp>bid</stp>
        <stp>[AutoPrice 28.xlsm]front!R641C12</stp>
        <tr r="L641" s="1"/>
      </tp>
      <tp>
        <v>104.14700000000001</v>
        <stp/>
        <stp>##V3_BDPV12</stp>
        <stp>FR0010915116 @CBKG Corp</stp>
        <stp>bid</stp>
        <stp>[AutoPrice 28.xlsm]front!R830C12</stp>
        <tr r="L830" s="1"/>
      </tp>
      <tp>
        <v>101.708</v>
        <stp/>
        <stp>##V3_BDPV12</stp>
        <stp>XS1041793123 @CBKG Corp</stp>
        <stp>bid</stp>
        <stp>[AutoPrice 28.xlsm]front!R498C12</stp>
        <tr r="L498" s="1"/>
      </tp>
      <tp>
        <v>115.129</v>
        <stp/>
        <stp>##V3_BDPV12</stp>
        <stp>XS0828012863 @CBKG Corp</stp>
        <stp>bid</stp>
        <stp>[AutoPrice 28.xlsm]front!R690C12</stp>
        <tr r="L690" s="1"/>
      </tp>
      <tp>
        <v>119.96899999999999</v>
        <stp/>
        <stp>##V3_BDPV12</stp>
        <stp>XS0442988217 @CBKG Corp</stp>
        <stp>bid</stp>
        <stp>[AutoPrice 28.xlsm]front!R842C12</stp>
        <tr r="L842" s="1"/>
      </tp>
      <tp>
        <v>106.746</v>
        <stp/>
        <stp>##V3_BDPV12</stp>
        <stp>XS0295383524 @CBKG Corp</stp>
        <stp>bid</stp>
        <stp>[AutoPrice 28.xlsm]front!R138C12</stp>
        <tr r="L138" s="1"/>
      </tp>
      <tp t="s">
        <v>ASSGEN</v>
        <stp/>
        <stp>##V3_BDPV12</stp>
        <stp>XS0452314536 Corp</stp>
        <stp>ticker</stp>
        <stp>[AutoPrice 28.xlsm]front!R61C4</stp>
        <tr r="D61" s="1"/>
      </tp>
      <tp>
        <v>103.38</v>
        <stp/>
        <stp>##V3_BDPV12</stp>
        <stp>XS0991090175 @CBKG Corp</stp>
        <stp>bid</stp>
        <stp>[AutoPrice 28.xlsm]front!R627C12</stp>
        <tr r="L627" s="1"/>
      </tp>
      <tp>
        <v>103.15900000000001</v>
        <stp/>
        <stp>##V3_BDPV12</stp>
        <stp>XS0876682666 @CBKG Corp</stp>
        <stp>bid</stp>
        <stp>[AutoPrice 28.xlsm]front!R110C12</stp>
        <tr r="L110" s="1"/>
      </tp>
      <tp>
        <v>102.434</v>
        <stp/>
        <stp>##V3_BDPV12</stp>
        <stp>XS0992638220 @CBKG Corp</stp>
        <stp>bid</stp>
        <stp>[AutoPrice 28.xlsm]front!R588C12</stp>
        <tr r="L588" s="1"/>
      </tp>
      <tp>
        <v>112.301</v>
        <stp/>
        <stp>##V3_BDPV12</stp>
        <stp>XS0834371469 @CBKG Corp</stp>
        <stp>bid</stp>
        <stp>[AutoPrice 28.xlsm]front!R306C12</stp>
        <tr r="L306" s="1"/>
      </tp>
      <tp>
        <v>111.083</v>
        <stp/>
        <stp>##V3_BDPV12</stp>
        <stp>XS0541453147 @CBKG Corp</stp>
        <stp>bid</stp>
        <stp>[AutoPrice 28.xlsm]front!R655C12</stp>
        <tr r="L655" s="1"/>
      </tp>
      <tp>
        <v>101.876</v>
        <stp/>
        <stp>##V3_BDPV12</stp>
        <stp>XS0495756537 @CBKG Corp</stp>
        <stp>bid</stp>
        <stp>[AutoPrice 28.xlsm]front!R257C12</stp>
        <tr r="L257" s="1"/>
      </tp>
      <tp>
        <v>104.54900000000001</v>
        <stp/>
        <stp>##V3_BDPV12</stp>
        <stp>FR0011769090 @CBKG Corp</stp>
        <stp>bid</stp>
        <stp>[AutoPrice 28.xlsm]front!R866C12</stp>
        <tr r="L866" s="1"/>
      </tp>
      <tp>
        <v>102.851</v>
        <stp/>
        <stp>##V3_BDPV12</stp>
        <stp>XS0833631343 @CBKG Corp</stp>
        <stp>bid</stp>
        <stp>[AutoPrice 28.xlsm]front!R423C12</stp>
        <tr r="L423" s="1"/>
      </tp>
      <tp t="s">
        <v>MET</v>
        <stp/>
        <stp>##V3_BDPV12</stp>
        <stp>XS0834640541 Corp</stp>
        <stp>ticker</stp>
        <stp>[AutoPrice 28.xlsm]front!R73C4</stp>
        <tr r="D73" s="1"/>
      </tp>
      <tp>
        <v>105.16500000000001</v>
        <stp/>
        <stp>##V3_BDPV12</stp>
        <stp>XS0491047154 @CBKG Corp</stp>
        <stp>bid</stp>
        <stp>[AutoPrice 28.xlsm]front!R200C12</stp>
        <tr r="L200" s="1"/>
      </tp>
      <tp>
        <v>133.68700000000001</v>
        <stp/>
        <stp>##V3_BDPV12</stp>
        <stp>XS0162513211 @CBKG Corp</stp>
        <stp>bid</stp>
        <stp>[AutoPrice 28.xlsm]front!R322C12</stp>
        <tr r="L322" s="1"/>
      </tp>
      <tp>
        <v>116.494</v>
        <stp/>
        <stp>##V3_BDPV12</stp>
        <stp>FR0011075043 @CBKG Corp</stp>
        <stp>bid</stp>
        <stp>[AutoPrice 28.xlsm]front!R346C12</stp>
        <tr r="L346" s="1"/>
      </tp>
      <tp>
        <v>100.32299999999999</v>
        <stp/>
        <stp>##V3_BDPV12</stp>
        <stp>XS0433216339 @CBKG Corp</stp>
        <stp>bid</stp>
        <stp>[AutoPrice 28.xlsm]front!R601C12</stp>
        <tr r="L601" s="1"/>
      </tp>
      <tp>
        <v>102.575</v>
        <stp/>
        <stp>##V3_BDPV12</stp>
        <stp>XS0977500767 @CBKG Corp</stp>
        <stp>bid</stp>
        <stp>[AutoPrice 28.xlsm]front!R479C12</stp>
        <tr r="L479" s="1"/>
      </tp>
      <tp t="s">
        <v>AEGON</v>
        <stp/>
        <stp>##V3_BDPV12</stp>
        <stp>XS0207157743 Corp</stp>
        <stp>ticker</stp>
        <stp>[AutoPrice 28.xlsm]front!R47C4</stp>
        <tr r="D47" s="1"/>
      </tp>
      <tp>
        <v>104.497</v>
        <stp/>
        <stp>##V3_BDPV12</stp>
        <stp>XS0751937185 @CBKG Corp</stp>
        <stp>bid</stp>
        <stp>[AutoPrice 28.xlsm]front!R577C12</stp>
        <tr r="L577" s="1"/>
      </tp>
      <tp>
        <v>113.919</v>
        <stp/>
        <stp>##V3_BDPV12</stp>
        <stp>XS0563306314 @CBKG Corp</stp>
        <stp>bid</stp>
        <stp>[AutoPrice 28.xlsm]front!R653C12</stp>
        <tr r="L653" s="1"/>
      </tp>
      <tp>
        <v>107.518</v>
        <stp/>
        <stp>##V3_BDPV12</stp>
        <stp>FR0011560077 @CBKG Corp</stp>
        <stp>bid</stp>
        <stp>[AutoPrice 28.xlsm]front!R657C12</stp>
        <tr r="L657" s="1"/>
      </tp>
      <tp>
        <v>104.84</v>
        <stp/>
        <stp>##V3_BDPV12</stp>
        <stp>XS0862952297 @CBKG Corp</stp>
        <stp>bid</stp>
        <stp>[AutoPrice 28.xlsm]front!R483C12</stp>
        <tr r="L483" s="1"/>
      </tp>
      <tp>
        <v>104.703</v>
        <stp/>
        <stp>##V3_BDPV12</stp>
        <stp>XS0557635777 @CBKG Corp</stp>
        <stp>bid</stp>
        <stp>[AutoPrice 28.xlsm]front!R515C12</stp>
        <tr r="L515" s="1"/>
      </tp>
      <tp>
        <v>107.191</v>
        <stp/>
        <stp>##V3_BDPV12</stp>
        <stp>XS0847087714 @CBKG Corp</stp>
        <stp>bid</stp>
        <stp>[AutoPrice 28.xlsm]front!R542C12</stp>
        <tr r="L542" s="1"/>
      </tp>
      <tp>
        <v>101.578</v>
        <stp/>
        <stp>##V3_BDPV12</stp>
        <stp>XS1054528457 @CBKG Corp</stp>
        <stp>bid</stp>
        <stp>[AutoPrice 28.xlsm]front!R592C12</stp>
        <tr r="L592" s="1"/>
      </tp>
      <tp>
        <v>105.658</v>
        <stp/>
        <stp>##V3_BDPV12</stp>
        <stp>XS0969368934 @CBKG Corp</stp>
        <stp>bid</stp>
        <stp>[AutoPrice 28.xlsm]front!R469C12</stp>
        <tr r="L469" s="1"/>
      </tp>
      <tp>
        <v>101.127</v>
        <stp/>
        <stp>##V3_BDPV12</stp>
        <stp>XS0844535442 @CBKG Corp</stp>
        <stp>bid</stp>
        <stp>[AutoPrice 28.xlsm]front!R536C12</stp>
        <tr r="L536" s="1"/>
      </tp>
      <tp>
        <v>101.97</v>
        <stp/>
        <stp>##V3_BDPV12</stp>
        <stp>FR0011485051 @CBKG Corp</stp>
        <stp>bid</stp>
        <stp>[AutoPrice 28.xlsm]front!R526C12</stp>
        <tr r="L526" s="1"/>
      </tp>
      <tp>
        <v>102.90300000000001</v>
        <stp/>
        <stp>##V3_BDPV12</stp>
        <stp>XS1061714165 @CBKG Corp</stp>
        <stp>bid</stp>
        <stp>[AutoPrice 28.xlsm]front!R545C12</stp>
        <tr r="L545" s="1"/>
      </tp>
      <tp>
        <v>104.529</v>
        <stp/>
        <stp>##V3_BDPV12</stp>
        <stp>XS0875796541 @CBKG Corp</stp>
        <stp>bid</stp>
        <stp>[AutoPrice 28.xlsm]front!R619C12</stp>
        <tr r="L619" s="1"/>
      </tp>
      <tp>
        <v>104.06699999999999</v>
        <stp/>
        <stp>##V3_BDPV12</stp>
        <stp>FR0011693001 @CBKG Corp</stp>
        <stp>bid</stp>
        <stp>[AutoPrice 28.xlsm]front!R391C12</stp>
        <tr r="L391" s="1"/>
      </tp>
      <tp>
        <v>111.22</v>
        <stp/>
        <stp>##V3_BDPV12</stp>
        <stp>XS0301010145 @CBKG Corp</stp>
        <stp>bid</stp>
        <stp>[AutoPrice 28.xlsm]front!R197C12</stp>
        <tr r="L197" s="1"/>
      </tp>
      <tp>
        <v>116.70699999999999</v>
        <stp/>
        <stp>##V3_BDPV12</stp>
        <stp>XS0173501379 @CBKG Corp</stp>
        <stp>bid</stp>
        <stp>[AutoPrice 28.xlsm]front!R772C12</stp>
        <tr r="L772" s="1"/>
      </tp>
      <tp>
        <v>117.68600000000001</v>
        <stp/>
        <stp>##V3_BDPV12</stp>
        <stp>XS0497186758 @CBKG Corp</stp>
        <stp>bid</stp>
        <stp>[AutoPrice 28.xlsm]front!R193C12</stp>
        <tr r="L193" s="1"/>
      </tp>
      <tp>
        <v>104.729</v>
        <stp/>
        <stp>##V3_BDPV12</stp>
        <stp>XS0985874543 @CBKG Corp</stp>
        <stp>bid</stp>
        <stp>[AutoPrice 28.xlsm]front!R973C12</stp>
        <tr r="L973" s="1"/>
      </tp>
      <tp>
        <v>103.256</v>
        <stp/>
        <stp>##V3_BDPV12</stp>
        <stp>FR0011560069 @CBKG Corp</stp>
        <stp>bid</stp>
        <stp>[AutoPrice 28.xlsm]front!R649C12</stp>
        <tr r="L649" s="1"/>
      </tp>
      <tp>
        <v>104.011</v>
        <stp/>
        <stp>##V3_BDPV12</stp>
        <stp>DE000A0G4X39 @CBKG Corp</stp>
        <stp>bid</stp>
        <stp>[AutoPrice 28.xlsm]front!R1271C12</stp>
        <tr r="L1271" s="1"/>
      </tp>
      <tp>
        <v>118.935</v>
        <stp/>
        <stp>##V3_BDPV12</stp>
        <stp>XS0542534192 @CBKG Corp</stp>
        <stp>ask</stp>
        <stp>[AutoPrice 28.xlsm]front!R1061C13</stp>
        <tr r="M1061" s="1"/>
      </tp>
      <tp t="s">
        <v>#N/A Real Time</v>
        <stp/>
        <stp>##V3_BDPV12</stp>
        <stp>XS0630817442 @CBKG Corp</stp>
        <stp>ask</stp>
        <stp>[AutoPrice 28.xlsm]front!R1126C13</stp>
        <tr r="M1126" s="1"/>
      </tp>
      <tp>
        <v>121.79900000000001</v>
        <stp/>
        <stp>##V3_BDPV12</stp>
        <stp>FR0010327007 @CBKG Corp</stp>
        <stp>bid</stp>
        <stp>[AutoPrice 28.xlsm]front!R1075C12</stp>
        <tr r="L1075" s="1"/>
      </tp>
      <tp>
        <v>125.875</v>
        <stp/>
        <stp>##V3_BDPV12</stp>
        <stp>XS0192503695 @CBKG Corp</stp>
        <stp>ask</stp>
        <stp>[AutoPrice 28.xlsm]front!R1154C13</stp>
        <tr r="M1154" s="1"/>
      </tp>
      <tp>
        <v>108.485</v>
        <stp/>
        <stp>##V3_BDPV12</stp>
        <stp>XS0266838746 @CBKG Corp</stp>
        <stp>ask</stp>
        <stp>[AutoPrice 28.xlsm]front!R1254C13</stp>
        <tr r="M1254" s="1"/>
      </tp>
      <tp>
        <v>107.89100000000001</v>
        <stp/>
        <stp>##V3_BDPV12</stp>
        <stp>XS0542522692 @CBKG Corp</stp>
        <stp>ask</stp>
        <stp>[AutoPrice 28.xlsm]front!R1055C13</stp>
        <tr r="M1055" s="1"/>
      </tp>
      <tp>
        <v>113.44</v>
        <stp/>
        <stp>##V3_BDPV12</stp>
        <stp>XS0970852348 @CBKG Corp</stp>
        <stp>ask</stp>
        <stp>[AutoPrice 28.xlsm]front!R1164C13</stp>
        <tr r="M1164" s="1"/>
      </tp>
      <tp>
        <v>108.801</v>
        <stp/>
        <stp>##V3_BDPV12</stp>
        <stp>XS0445463887 @CBKG Corp</stp>
        <stp>ask</stp>
        <stp>[AutoPrice 28.xlsm]front!R1078C13</stp>
        <tr r="M1078" s="1"/>
      </tp>
      <tp>
        <v>132.22399999999999</v>
        <stp/>
        <stp>##V3_BDPV12</stp>
        <stp>XS0193945655 @CBKG Corp</stp>
        <stp>ask</stp>
        <stp>[AutoPrice 28.xlsm]front!R1060C13</stp>
        <tr r="M1060" s="1"/>
      </tp>
      <tp>
        <v>104.21299999999999</v>
        <stp/>
        <stp>##V3_BDPV12</stp>
        <stp>XS0875513268 @CBKG Corp</stp>
        <stp>bid</stp>
        <stp>[AutoPrice 28.xlsm]front!R1096C12</stp>
        <tr r="L1096" s="1"/>
      </tp>
      <tp>
        <v>109.91200000000001</v>
        <stp/>
        <stp>##V3_BDPV12</stp>
        <stp>XS0400006234 @CBKG Corp</stp>
        <stp>bid</stp>
        <stp>[AutoPrice 28.xlsm]front!R1188C12</stp>
        <tr r="L1188" s="1"/>
      </tp>
      <tp>
        <v>115.623</v>
        <stp/>
        <stp>##V3_BDPV12</stp>
        <stp>XS0471071133 @CBKG Corp</stp>
        <stp>bid</stp>
        <stp>[AutoPrice 28.xlsm]front!R1185C12</stp>
        <tr r="L1185" s="1"/>
      </tp>
      <tp>
        <v>100.93300000000001</v>
        <stp/>
        <stp>##V3_BDPV12</stp>
        <stp>XS1061410962 @CBKG Corp</stp>
        <stp>bid</stp>
        <stp>[AutoPrice 28.xlsm]front!R1216C12</stp>
        <tr r="L1216" s="1"/>
      </tp>
      <tp>
        <v>112.458</v>
        <stp/>
        <stp>##V3_BDPV12</stp>
        <stp>XS0791007734 @CBKG Corp</stp>
        <stp>bid</stp>
        <stp>[AutoPrice 28.xlsm]front!R1117C12</stp>
        <tr r="L1117" s="1"/>
      </tp>
      <tp>
        <v>113.599</v>
        <stp/>
        <stp>##V3_BDPV12</stp>
        <stp>XS0433001137 @CBKG Corp</stp>
        <stp>bid</stp>
        <stp>[AutoPrice 28.xlsm]front!R1107C12</stp>
        <tr r="L1107" s="1"/>
      </tp>
      <tp>
        <v>104.65300000000001</v>
        <stp/>
        <stp>##V3_BDPV12</stp>
        <stp>XS0550634355 @CBKG Corp</stp>
        <stp>bid</stp>
        <stp>[AutoPrice 28.xlsm]front!R1097C12</stp>
        <tr r="L1097" s="1"/>
      </tp>
      <tp>
        <v>103.435</v>
        <stp/>
        <stp>##V3_BDPV12</stp>
        <stp>XS0827529198 @CBKG Corp</stp>
        <stp>ask</stp>
        <stp>[AutoPrice 28.xlsm]front!R1127C13</stp>
        <tr r="M1127" s="1"/>
      </tp>
      <tp>
        <v>101.532</v>
        <stp/>
        <stp>##V3_BDPV12</stp>
        <stp>FR0010955559 @CBKG Corp</stp>
        <stp>ask</stp>
        <stp>[AutoPrice 28.xlsm]front!R1041C13</stp>
        <tr r="M1041" s="1"/>
      </tp>
      <tp>
        <v>106.751</v>
        <stp/>
        <stp>##V3_BDPV12</stp>
        <stp>XS1028599287 @CBKG Corp</stp>
        <stp>ask</stp>
        <stp>[AutoPrice 28.xlsm]front!R1251C13</stp>
        <tr r="M1251" s="1"/>
      </tp>
      <tp>
        <v>103.039</v>
        <stp/>
        <stp>##V3_BDPV12</stp>
        <stp>XS0542298012 @CBKG Corp</stp>
        <stp>bid</stp>
        <stp>[AutoPrice 28.xlsm]front!R1252C12</stp>
        <tr r="L1252" s="1"/>
      </tp>
      <tp>
        <v>115.438</v>
        <stp/>
        <stp>##V3_BDPV12</stp>
        <stp>XS0741137029 @CBKG Corp</stp>
        <stp>bid</stp>
        <stp>[AutoPrice 28.xlsm]front!R1160C12</stp>
        <tr r="L1160" s="1"/>
      </tp>
      <tp>
        <v>107.976</v>
        <stp/>
        <stp>##V3_BDPV12</stp>
        <stp>XS0903531795 @CBKG Corp</stp>
        <stp>ask</stp>
        <stp>[AutoPrice 28.xlsm]front!R1248C13</stp>
        <tr r="M1248" s="1"/>
      </tp>
      <tp>
        <v>114.90600000000001</v>
        <stp/>
        <stp>##V3_BDPV12</stp>
        <stp>FR0010870949 @CBKG Corp</stp>
        <stp>ask</stp>
        <stp>[AutoPrice 28.xlsm]front!R1049C13</stp>
        <tr r="M1049" s="1"/>
      </tp>
      <tp>
        <v>107.89</v>
        <stp/>
        <stp>##V3_BDPV12</stp>
        <stp>XS0940711947 @CBKG Corp</stp>
        <stp>bid</stp>
        <stp>[AutoPrice 28.xlsm]front!R1196C12</stp>
        <tr r="L1196" s="1"/>
      </tp>
      <tp>
        <v>116.521</v>
        <stp/>
        <stp>##V3_BDPV12</stp>
        <stp>XS0743603358 @CBKG Corp</stp>
        <stp>bid</stp>
        <stp>[AutoPrice 28.xlsm]front!R1094C12</stp>
        <tr r="L1094" s="1"/>
      </tp>
      <tp>
        <v>109.813</v>
        <stp/>
        <stp>##V3_BDPV12</stp>
        <stp>XS0951565091 @CBKG Corp</stp>
        <stp>ask</stp>
        <stp>[AutoPrice 28.xlsm]front!R1163C13</stp>
        <tr r="M1163" s="1"/>
      </tp>
      <tp>
        <v>111.64700000000001</v>
        <stp/>
        <stp>##V3_BDPV12</stp>
        <stp>XS0997941355 @CBKG Corp</stp>
        <stp>ask</stp>
        <stp>[AutoPrice 28.xlsm]front!R1012C13</stp>
        <tr r="M1012" s="1"/>
      </tp>
      <tp t="s">
        <v>#N/A Real Time</v>
        <stp/>
        <stp>##V3_BDPV12</stp>
        <stp>XS0827573766 @CBKG Corp</stp>
        <stp>bid</stp>
        <stp>[AutoPrice 28.xlsm]front!R1166C12</stp>
        <tr r="L1166" s="1"/>
      </tp>
      <tp>
        <v>111.045</v>
        <stp/>
        <stp>##V3_BDPV12</stp>
        <stp>XS0479541699 @CBKG Corp</stp>
        <stp>ask</stp>
        <stp>[AutoPrice 28.xlsm]front!R1173C13</stp>
        <tr r="M1173" s="1"/>
      </tp>
      <tp>
        <v>111.648</v>
        <stp/>
        <stp>##V3_BDPV12</stp>
        <stp>XS0981438582 @CBKG Corp</stp>
        <stp>ask</stp>
        <stp>[AutoPrice 28.xlsm]front!R1179C13</stp>
        <tr r="M1179" s="1"/>
      </tp>
      <tp>
        <v>103.938</v>
        <stp/>
        <stp>##V3_BDPV12</stp>
        <stp>XS0944838241 @CBKG Corp</stp>
        <stp>ask</stp>
        <stp>[AutoPrice 28.xlsm]front!R1111C13</stp>
        <tr r="M1111" s="1"/>
      </tp>
      <tp>
        <v>107.456</v>
        <stp/>
        <stp>##V3_BDPV12</stp>
        <stp>XS0972530561 @CBKG Corp</stp>
        <stp>bid</stp>
        <stp>[AutoPrice 28.xlsm]front!R1051C12</stp>
        <tr r="L1051" s="1"/>
      </tp>
      <tp>
        <v>102.86199999999999</v>
        <stp/>
        <stp>##V3_BDPV12</stp>
        <stp>DE000A1UDWM7 @CBKG Corp</stp>
        <stp>bid</stp>
        <stp>[AutoPrice 28.xlsm]front!R677C12</stp>
        <tr r="L677" s="1"/>
      </tp>
      <tp>
        <v>101.13500000000001</v>
        <stp/>
        <stp>##V3_BDPV12</stp>
        <stp>DE000A0DLWN6 @CBKG Corp</stp>
        <stp>bid</stp>
        <stp>[AutoPrice 28.xlsm]front!R583C12</stp>
        <tr r="L583" s="1"/>
      </tp>
      <tp>
        <v>106.35899999999999</v>
        <stp/>
        <stp>##V3_BDPV12</stp>
        <stp>DE000A1UDWN5 @CBKG Corp</stp>
        <stp>bid</stp>
        <stp>[AutoPrice 28.xlsm]front!R678C12</stp>
        <tr r="L678" s="1"/>
      </tp>
      <tp>
        <v>105.117</v>
        <stp/>
        <stp>##V3_BDPV12</stp>
        <stp>DE000A1PGWA5 @CBKG Corp</stp>
        <stp>bid</stp>
        <stp>[AutoPrice 28.xlsm]front!R795C12</stp>
        <tr r="L795" s="1"/>
      </tp>
    </main>
    <main first="connect.rtdsub">
      <tp t="s">
        <v>16132508=EXT</v>
        <stp/>
        <stp>DDS_BONDS|16132508=EXT</stp>
        <stp>3</stp>
        <stp>RMDS</stp>
        <stp/>
        <stp/>
        <tr r="AI1142" s="1"/>
      </tp>
      <tp t="s">
        <v>16107909=EXT</v>
        <stp/>
        <stp>DDS_BONDS|16107909=EXT</stp>
        <stp>3</stp>
        <stp>RMDS</stp>
        <stp/>
        <stp/>
        <tr r="AI878" s="1"/>
      </tp>
      <tp t="s">
        <v>15381120=EXT</v>
        <stp/>
        <stp>DDS_BONDS|15381120=EXT</stp>
        <stp>3</stp>
        <stp>RMDS</stp>
        <stp/>
        <stp/>
        <tr r="AI1192" s="1"/>
      </tp>
      <tp t="s">
        <v>13700968=EXT</v>
        <stp/>
        <stp>DDS_BONDS|13700968=EXT</stp>
        <stp>3</stp>
        <stp>RMDS</stp>
        <stp/>
        <stp/>
        <tr r="AI541" s="1"/>
      </tp>
      <tp t="s">
        <v>10183507=EXT</v>
        <stp/>
        <stp>DDS_BONDS|10183507=EXT</stp>
        <stp>3</stp>
        <stp>RMDS</stp>
        <stp/>
        <stp/>
        <tr r="AI1034" s="1"/>
      </tp>
      <tp t="s">
        <v>19497556=EXT</v>
        <stp/>
        <stp>DDS_BONDS|19497556=EXT</stp>
        <stp>3</stp>
        <stp>RMDS</stp>
        <stp/>
        <stp/>
        <tr r="AI149" s="1"/>
      </tp>
      <tp t="s">
        <v>13495256=EXT</v>
        <stp/>
        <stp>DDS_BONDS|13495256=EXT</stp>
        <stp>3</stp>
        <stp>RMDS</stp>
        <stp/>
        <stp/>
        <tr r="AI1130" s="1"/>
      </tp>
      <tp t="s">
        <v>17374928=EXT</v>
        <stp/>
        <stp>DDS_BONDS|17374928=EXT</stp>
        <stp>3</stp>
        <stp>RMDS</stp>
        <stp/>
        <stp/>
        <tr r="AI946" s="1"/>
      </tp>
    </main>
    <main first="bloomberg.rtd">
      <tp t="s">
        <v>AT MATURITY</v>
        <stp/>
        <stp>##V3_BDPV12</stp>
        <stp>DE000A0Z2CS9 Corp</stp>
        <stp>mty_typ</stp>
        <stp>[AutoPrice 28.xlsm]front!R530C6</stp>
        <tr r="F530" s="1"/>
      </tp>
      <tp t="s">
        <v>FIXED</v>
        <stp/>
        <stp>##V3_BDPV12</stp>
        <stp>DE000A0TKUU3 Corp</stp>
        <stp>cpn typ</stp>
        <stp>[AutoPrice 28.xlsm]front!R968C5</stp>
        <tr r="E968" s="1"/>
      </tp>
    </main>
    <main first="connect.rtdsub">
      <tp t="s">
        <v>11897994=EXT</v>
        <stp/>
        <stp>DDS_BONDS|11897994=EXT</stp>
        <stp>3</stp>
        <stp>RMDS</stp>
        <stp/>
        <stp/>
        <tr r="AI229" s="1"/>
      </tp>
      <tp t="s">
        <v>13696674=EXT</v>
        <stp/>
        <stp>DDS_BONDS|13696674=EXT</stp>
        <stp>3</stp>
        <stp>RMDS</stp>
        <stp/>
        <stp/>
        <tr r="AI916" s="1"/>
      </tp>
      <tp t="s">
        <v>21157308=EXT</v>
        <stp/>
        <stp>DDS_BONDS|21157308=EXT</stp>
        <stp>3</stp>
        <stp>RMDS</stp>
        <stp/>
        <stp/>
        <tr r="AI902" s="1"/>
      </tp>
      <tp t="s">
        <v>12343028=EXT</v>
        <stp/>
        <stp>DDS_BONDS|12343028=EXT</stp>
        <stp>3</stp>
        <stp>RMDS</stp>
        <stp/>
        <stp/>
        <tr r="AI394" s="1"/>
      </tp>
      <tp t="s">
        <v>14843298=EXT</v>
        <stp/>
        <stp>DDS_BONDS|14843298=EXT</stp>
        <stp>3</stp>
        <stp>RMDS</stp>
        <stp/>
        <stp/>
        <tr r="AI928" s="1"/>
      </tp>
      <tp t="s">
        <v>21183104=EXT</v>
        <stp/>
        <stp>DDS_BONDS|21183104=EXT</stp>
        <stp>3</stp>
        <stp>RMDS</stp>
        <stp/>
        <stp/>
        <tr r="AI907" s="1"/>
      </tp>
      <tp t="s">
        <v>15086814=EXT</v>
        <stp/>
        <stp>DDS_BONDS|15086814=EXT</stp>
        <stp>3</stp>
        <stp>RMDS</stp>
        <stp/>
        <stp/>
        <tr r="AI893" s="1"/>
      </tp>
      <tp t="s">
        <v>18245138=EXT</v>
        <stp/>
        <stp>DDS_BONDS|18245138=EXT</stp>
        <stp>3</stp>
        <stp>RMDS</stp>
        <stp/>
        <stp/>
        <tr r="AI535" s="1"/>
      </tp>
      <tp t="s">
        <v>21057619=EXT</v>
        <stp/>
        <stp>DDS_BONDS|21057619=EXT</stp>
        <stp>3</stp>
        <stp>RMDS</stp>
        <stp/>
        <stp/>
        <tr r="AI774" s="1"/>
      </tp>
      <tp t="s">
        <v>13544848=EXT</v>
        <stp/>
        <stp>DDS_BONDS|13544848=EXT</stp>
        <stp>3</stp>
        <stp>RMDS</stp>
        <stp/>
        <stp/>
        <tr r="AI825" s="1"/>
      </tp>
    </main>
    <main first="bloomberg.rtd">
      <tp t="s">
        <v>FIXED</v>
        <stp/>
        <stp>##V3_BDPV12</stp>
        <stp>DE000A1R04X6 Corp</stp>
        <stp>cpn typ</stp>
        <stp>[AutoPrice 28.xlsm]front!R794C5</stp>
        <tr r="E794" s="1"/>
      </tp>
    </main>
    <main first="connect.rtdsub">
      <tp t="s">
        <v>18543547=EXT</v>
        <stp/>
        <stp>DDS_BONDS|18543547=EXT</stp>
        <stp>3</stp>
        <stp>RMDS</stp>
        <stp/>
        <stp/>
        <tr r="AI1067" s="1"/>
      </tp>
      <tp t="s">
        <v>16251436=EXT</v>
        <stp/>
        <stp>DDS_BONDS|16251436=EXT</stp>
        <stp>3</stp>
        <stp>RMDS</stp>
        <stp/>
        <stp/>
        <tr r="AI1008" s="1"/>
      </tp>
      <tp t="s">
        <v>14141807=EXT</v>
        <stp/>
        <stp>DDS_BONDS|14141807=EXT</stp>
        <stp>3</stp>
        <stp>RMDS</stp>
        <stp/>
        <stp/>
        <tr r="AI871" s="1"/>
      </tp>
      <tp t="s">
        <v>17567345=EXT</v>
        <stp/>
        <stp>DDS_BONDS|17567345=EXT</stp>
        <stp>3</stp>
        <stp>RMDS</stp>
        <stp/>
        <stp/>
        <tr r="AI996" s="1"/>
      </tp>
      <tp t="s">
        <v>18216432=EXT</v>
        <stp/>
        <stp>DDS_BONDS|18216432=EXT</stp>
        <stp>3</stp>
        <stp>RMDS</stp>
        <stp/>
        <stp/>
        <tr r="AI331" s="1"/>
      </tp>
      <tp t="s">
        <v>15275734=EXT</v>
        <stp/>
        <stp>DDS_BONDS|15275734=EXT</stp>
        <stp>3</stp>
        <stp>RMDS</stp>
        <stp/>
        <stp/>
        <tr r="AI279" s="1"/>
      </tp>
      <tp t="s">
        <v>17264535=EXT</v>
        <stp/>
        <stp>DDS_BONDS|17264535=EXT</stp>
        <stp>3</stp>
        <stp>RMDS</stp>
        <stp/>
        <stp/>
        <tr r="AI817" s="1"/>
      </tp>
      <tp t="s">
        <v>20027111=EXT</v>
        <stp/>
        <stp>DDS_BONDS|20027111=EXT</stp>
        <stp>3</stp>
        <stp>RMDS</stp>
        <stp/>
        <stp/>
        <tr r="AI347" s="1"/>
      </tp>
      <tp t="s">
        <v>17304923=EXT</v>
        <stp/>
        <stp>DDS_BONDS|17304923=EXT</stp>
        <stp>3</stp>
        <stp>RMDS</stp>
        <stp/>
        <stp/>
        <tr r="AI751" s="1"/>
      </tp>
      <tp t="s">
        <v>16248737=EXT</v>
        <stp/>
        <stp>DDS_BONDS|16248737=EXT</stp>
        <stp>3</stp>
        <stp>RMDS</stp>
        <stp/>
        <stp/>
        <tr r="AI483" s="1"/>
      </tp>
      <tp t="s">
        <v>17138900=EXT</v>
        <stp/>
        <stp>DDS_BONDS|17138900=EXT</stp>
        <stp>3</stp>
        <stp>RMDS</stp>
        <stp/>
        <stp/>
        <tr r="AI677" s="1"/>
      </tp>
      <tp t="s">
        <v>16217033=EXT</v>
        <stp/>
        <stp>DDS_BONDS|16217033=EXT</stp>
        <stp>3</stp>
        <stp>RMDS</stp>
        <stp/>
        <stp/>
        <tr r="AI1056" s="1"/>
      </tp>
      <tp t="s">
        <v>12065314=EXT</v>
        <stp/>
        <stp>DDS_BONDS|12065314=EXT</stp>
        <stp>3</stp>
        <stp>RMDS</stp>
        <stp/>
        <stp/>
        <tr r="AI687" s="1"/>
      </tp>
      <tp t="s">
        <v>17938581=EXT</v>
        <stp/>
        <stp>DDS_BONDS|17938581=EXT</stp>
        <stp>3</stp>
        <stp>RMDS</stp>
        <stp/>
        <stp/>
        <tr r="AI693" s="1"/>
      </tp>
      <tp t="s">
        <v>17138601=EXT</v>
        <stp/>
        <stp>DDS_BONDS|17138601=EXT</stp>
        <stp>3</stp>
        <stp>RMDS</stp>
        <stp/>
        <stp/>
        <tr r="AI784" s="1"/>
      </tp>
      <tp t="s">
        <v>15318123=EXT</v>
        <stp/>
        <stp>DDS_BONDS|15318123=EXT</stp>
        <stp>3</stp>
        <stp>RMDS</stp>
        <stp/>
        <stp/>
        <tr r="AI795" s="1"/>
      </tp>
      <tp t="s">
        <v>12702261=EXT</v>
        <stp/>
        <stp>DDS_BONDS|12702261=EXT</stp>
        <stp>3</stp>
        <stp>RMDS</stp>
        <stp/>
        <stp/>
        <tr r="AI773" s="1"/>
      </tp>
      <tp t="s">
        <v>16251434=EXT</v>
        <stp/>
        <stp>DDS_BONDS|16251434=EXT</stp>
        <stp>3</stp>
        <stp>RMDS</stp>
        <stp/>
        <stp/>
        <tr r="AI1007" s="1"/>
      </tp>
      <tp t="s">
        <v>17731062=EXT</v>
        <stp/>
        <stp>DDS_BONDS|17731062=EXT</stp>
        <stp>3</stp>
        <stp>RMDS</stp>
        <stp/>
        <stp/>
        <tr r="AI23" s="1"/>
      </tp>
      <tp t="s">
        <v>21252434=EXT</v>
        <stp/>
        <stp>DDS_BONDS|21252434=EXT</stp>
        <stp>3</stp>
        <stp>RMDS</stp>
        <stp/>
        <stp/>
        <tr r="AI135" s="1"/>
      </tp>
      <tp t="s">
        <v>10810090=EXT</v>
        <stp/>
        <stp>DDS_BONDS|10810090=EXT</stp>
        <stp>3</stp>
        <stp>RMDS</stp>
        <stp/>
        <stp/>
        <tr r="AI1131" s="1"/>
      </tp>
      <tp t="s">
        <v>19160207=EXT</v>
        <stp/>
        <stp>DDS_BONDS|19160207=EXT</stp>
        <stp>3</stp>
        <stp>RMDS</stp>
        <stp/>
        <stp/>
        <tr r="AI539" s="1"/>
      </tp>
      <tp t="s">
        <v>13696678=EXT</v>
        <stp/>
        <stp>DDS_BONDS|13696678=EXT</stp>
        <stp>3</stp>
        <stp>RMDS</stp>
        <stp/>
        <stp/>
        <tr r="AI252" s="1"/>
      </tp>
      <tp t="s">
        <v>14299238=EXT</v>
        <stp/>
        <stp>DDS_BONDS|14299238=EXT</stp>
        <stp>3</stp>
        <stp>RMDS</stp>
        <stp/>
        <stp/>
        <tr r="AI912" s="1"/>
      </tp>
      <tp t="s">
        <v>19759364=EXT</v>
        <stp/>
        <stp>DDS_BONDS|19759364=EXT</stp>
        <stp>3</stp>
        <stp>RMDS</stp>
        <stp/>
        <stp/>
        <tr r="AI1059" s="1"/>
      </tp>
      <tp t="s">
        <v>16248735=EXT</v>
        <stp/>
        <stp>DDS_BONDS|16248735=EXT</stp>
        <stp>3</stp>
        <stp>RMDS</stp>
        <stp/>
        <stp/>
        <tr r="AI480" s="1"/>
      </tp>
      <tp t="s">
        <v>13423352=EXT</v>
        <stp/>
        <stp>DDS_BONDS|13423352=EXT</stp>
        <stp>3</stp>
        <stp>RMDS</stp>
        <stp/>
        <stp/>
        <tr r="AI534" s="1"/>
      </tp>
      <tp t="s">
        <v>15593549=EXT</v>
        <stp/>
        <stp>DDS_BONDS|15593549=EXT</stp>
        <stp>3</stp>
        <stp>RMDS</stp>
        <stp/>
        <stp/>
        <tr r="AI802" s="1"/>
      </tp>
      <tp t="s">
        <v>13593749=EXT</v>
        <stp/>
        <stp>DDS_BONDS|13593749=EXT</stp>
        <stp>3</stp>
        <stp>RMDS</stp>
        <stp/>
        <stp/>
        <tr r="AI516" s="1"/>
      </tp>
      <tp t="s">
        <v>17311721=EXT</v>
        <stp/>
        <stp>DDS_BONDS|17311721=EXT</stp>
        <stp>3</stp>
        <stp>RMDS</stp>
        <stp/>
        <stp/>
        <tr r="AI556" s="1"/>
      </tp>
      <tp t="s">
        <v>13501640=EXT</v>
        <stp/>
        <stp>DDS_BONDS|13501640=EXT</stp>
        <stp>3</stp>
        <stp>RMDS</stp>
        <stp/>
        <stp/>
        <tr r="AI448" s="1"/>
      </tp>
      <tp t="s">
        <v>18605870=EXT</v>
        <stp/>
        <stp>DDS_BONDS|18605870=EXT</stp>
        <stp>3</stp>
        <stp>RMDS</stp>
        <stp/>
        <stp/>
        <tr r="AI1080" s="1"/>
      </tp>
      <tp t="s">
        <v>18134503=EXT</v>
        <stp/>
        <stp>DDS_BONDS|18134503=EXT</stp>
        <stp>3</stp>
        <stp>RMDS</stp>
        <stp/>
        <stp/>
        <tr r="AI416" s="1"/>
      </tp>
      <tp t="s">
        <v>18079017=EXT</v>
        <stp/>
        <stp>DDS_BONDS|18079017=EXT</stp>
        <stp>3</stp>
        <stp>RMDS</stp>
        <stp/>
        <stp/>
        <tr r="AI1083" s="1"/>
      </tp>
      <tp t="s">
        <v>16132504=EXT</v>
        <stp/>
        <stp>DDS_BONDS|16132504=EXT</stp>
        <stp>3</stp>
        <stp>RMDS</stp>
        <stp/>
        <stp/>
        <tr r="AI92" s="1"/>
      </tp>
      <tp t="s">
        <v>17230034=EXT</v>
        <stp/>
        <stp>DDS_BONDS|17230034=EXT</stp>
        <stp>3</stp>
        <stp>RMDS</stp>
        <stp/>
        <stp/>
        <tr r="AI1245" s="1"/>
      </tp>
      <tp t="s">
        <v>18636874=EXT</v>
        <stp/>
        <stp>DDS_BONDS|18636874=EXT</stp>
        <stp>3</stp>
        <stp>RMDS</stp>
        <stp/>
        <stp/>
        <tr r="AI1123" s="1"/>
      </tp>
      <tp t="s">
        <v>21056212=EXT</v>
        <stp/>
        <stp>DDS_BONDS|21056212=EXT</stp>
        <stp>3</stp>
        <stp>RMDS</stp>
        <stp/>
        <stp/>
        <tr r="AI60" s="1"/>
      </tp>
      <tp t="s">
        <v>10339324=EXT</v>
        <stp/>
        <stp>DDS_BONDS|10339324=EXT</stp>
        <stp>3</stp>
        <stp>RMDS</stp>
        <stp/>
        <stp/>
        <tr r="AI131" s="1"/>
      </tp>
      <tp t="s">
        <v>17259732=EXT</v>
        <stp/>
        <stp>DDS_BONDS|17259732=EXT</stp>
        <stp>3</stp>
        <stp>RMDS</stp>
        <stp/>
        <stp/>
        <tr r="AI861" s="1"/>
      </tp>
      <tp t="s">
        <v>12921284=EXT</v>
        <stp/>
        <stp>DDS_BONDS|12921284=EXT</stp>
        <stp>3</stp>
        <stp>RMDS</stp>
        <stp/>
        <stp/>
        <tr r="AI1044" s="1"/>
      </tp>
      <tp t="s">
        <v>16266030=EXT</v>
        <stp/>
        <stp>DDS_BONDS|16266030=EXT</stp>
        <stp>3</stp>
        <stp>RMDS</stp>
        <stp/>
        <stp/>
        <tr r="AI96" s="1"/>
      </tp>
      <tp t="s">
        <v>10624074=EXT</v>
        <stp/>
        <stp>DDS_BONDS|10624074=EXT</stp>
        <stp>3</stp>
        <stp>RMDS</stp>
        <stp/>
        <stp/>
        <tr r="AI377" s="1"/>
      </tp>
      <tp t="s">
        <v>20027114=EXT</v>
        <stp/>
        <stp>DDS_BONDS|20027114=EXT</stp>
        <stp>3</stp>
        <stp>RMDS</stp>
        <stp/>
        <stp/>
        <tr r="AI351" s="1"/>
      </tp>
      <tp t="s">
        <v>18079011=EXT</v>
        <stp/>
        <stp>DDS_BONDS|18079011=EXT</stp>
        <stp>3</stp>
        <stp>RMDS</stp>
        <stp/>
        <stp/>
        <tr r="AI1039" s="1"/>
      </tp>
      <tp t="s">
        <v>18543541=EXT</v>
        <stp/>
        <stp>DDS_BONDS|18543541=EXT</stp>
        <stp>3</stp>
        <stp>RMDS</stp>
        <stp/>
        <stp/>
        <tr r="AI739" s="1"/>
      </tp>
      <tp t="s">
        <v>15050710=EXT</v>
        <stp/>
        <stp>DDS_BONDS|15050710=EXT</stp>
        <stp>3</stp>
        <stp>RMDS</stp>
        <stp/>
        <stp/>
        <tr r="AI549" s="1"/>
      </tp>
      <tp t="s">
        <v>10515844=EXT</v>
        <stp/>
        <stp>DDS_BONDS|10515844=EXT</stp>
        <stp>3</stp>
        <stp>RMDS</stp>
        <stp/>
        <stp/>
        <tr r="AI1175" s="1"/>
      </tp>
      <tp t="s">
        <v>20027117=EXT</v>
        <stp/>
        <stp>DDS_BONDS|20027117=EXT</stp>
        <stp>3</stp>
        <stp>RMDS</stp>
        <stp/>
        <stp/>
        <tr r="AI909" s="1"/>
      </tp>
      <tp t="s">
        <v>21159600=EXT</v>
        <stp/>
        <stp>DDS_BONDS|21159600=EXT</stp>
        <stp>3</stp>
        <stp>RMDS</stp>
        <stp/>
        <stp/>
        <tr r="AI380" s="1"/>
      </tp>
      <tp t="s">
        <v>13909485=EXT</v>
        <stp/>
        <stp>DDS_BONDS|13909485=EXT</stp>
        <stp>3</stp>
        <stp>RMDS</stp>
        <stp/>
        <stp/>
        <tr r="AI511" s="1"/>
      </tp>
      <tp t="s">
        <v>19759360=EXT</v>
        <stp/>
        <stp>DDS_BONDS|19759360=EXT</stp>
        <stp>3</stp>
        <stp>RMDS</stp>
        <stp/>
        <stp/>
        <tr r="AI1128" s="1"/>
      </tp>
      <tp t="s">
        <v>13469853=EXT</v>
        <stp/>
        <stp>DDS_BONDS|13469853=EXT</stp>
        <stp>3</stp>
        <stp>RMDS</stp>
        <stp/>
        <stp/>
        <tr r="AI787" s="1"/>
      </tp>
      <tp t="s">
        <v>19028817=EXT</v>
        <stp/>
        <stp>DDS_BONDS|19028817=EXT</stp>
        <stp>3</stp>
        <stp>RMDS</stp>
        <stp/>
        <stp/>
        <tr r="AI68" s="1"/>
      </tp>
      <tp t="s">
        <v>17118104=EXT</v>
        <stp/>
        <stp>DDS_BONDS|17118104=EXT</stp>
        <stp>3</stp>
        <stp>RMDS</stp>
        <stp/>
        <stp/>
        <tr r="AI415" s="1"/>
      </tp>
      <tp t="s">
        <v>15702864=EXT</v>
        <stp/>
        <stp>DDS_BONDS|15702864=EXT</stp>
        <stp>3</stp>
        <stp>RMDS</stp>
        <stp/>
        <stp/>
        <tr r="AI923" s="1"/>
      </tp>
      <tp t="s">
        <v>13631677=EXT</v>
        <stp/>
        <stp>DDS_BONDS|13631677=EXT</stp>
        <stp>3</stp>
        <stp>RMDS</stp>
        <stp/>
        <stp/>
        <tr r="AI1118" s="1"/>
      </tp>
      <tp t="s">
        <v>10740060=EXT</v>
        <stp/>
        <stp>DDS_BONDS|10740060=EXT</stp>
        <stp>3</stp>
        <stp>RMDS</stp>
        <stp/>
        <stp/>
        <tr r="AI978" s="1"/>
      </tp>
      <tp t="s">
        <v>13607674=EXT</v>
        <stp/>
        <stp>DDS_BONDS|13607674=EXT</stp>
        <stp>3</stp>
        <stp>RMDS</stp>
        <stp/>
        <stp/>
        <tr r="AI324" s="1"/>
      </tp>
      <tp t="s">
        <v>18216435=EXT</v>
        <stp/>
        <stp>DDS_BONDS|18216435=EXT</stp>
        <stp>3</stp>
        <stp>RMDS</stp>
        <stp/>
        <stp/>
        <tr r="AI565" s="1"/>
      </tp>
      <tp t="s">
        <v>10374223=EXT</v>
        <stp/>
        <stp>DDS_BONDS|10374223=EXT</stp>
        <stp>3</stp>
        <stp>RMDS</stp>
        <stp/>
        <stp/>
        <tr r="AI853" s="1"/>
      </tp>
      <tp t="s">
        <v>12114205=EXT</v>
        <stp/>
        <stp>DDS_BONDS|12114205=EXT</stp>
        <stp>3</stp>
        <stp>RMDS</stp>
        <stp/>
        <stp/>
        <tr r="AI275" s="1"/>
      </tp>
      <tp t="s">
        <v>19228836=EXT</v>
        <stp/>
        <stp>DDS_BONDS|19228836=EXT</stp>
        <stp>3</stp>
        <stp>RMDS</stp>
        <stp/>
        <stp/>
        <tr r="AI839" s="1"/>
      </tp>
    </main>
    <main first="bloomberg.rtd">
      <tp>
        <v>11.953147648461737</v>
        <stp/>
        <stp>##V3_BDPV12</stp>
        <stp>XS0834385923 @cbbt  Corp</stp>
        <stp>risk_mid</stp>
        <stp>[AutoPrice 28.xlsm]front!R941C36</stp>
        <tr r="AJ941" s="1"/>
      </tp>
      <tp>
        <v>56.447703722413543</v>
        <stp/>
        <stp>##V3_BDPV12</stp>
        <stp>XS0451457435 @bgn  Corp</stp>
        <stp>asset_swap_spd_mid</stp>
        <stp>[AutoPrice 28.xlsm]front!R1159C40</stp>
        <tr r="AN1159" s="1"/>
      </tp>
      <tp>
        <v>334.89753081476886</v>
        <stp/>
        <stp>##V3_BDPV12</stp>
        <stp>XS0954675129 @bgn  Corp</stp>
        <stp>asset_swap_spd_mid</stp>
        <stp>[AutoPrice 28.xlsm]front!R1239C40</stp>
        <tr r="AN1239" s="1"/>
      </tp>
      <tp>
        <v>4.3043098123902723</v>
        <stp/>
        <stp>##V3_BDPV12</stp>
        <stp>XS0972240997 @bgn  Corp</stp>
        <stp>risk_mid</stp>
        <stp>[AutoPrice 28.xlsm]front!R127C36</stp>
        <tr r="AJ127" s="1"/>
      </tp>
      <tp>
        <v>8.6706623637546443</v>
        <stp/>
        <stp>##V3_BDPV12</stp>
        <stp>XS0895820834 @bgn  Corp</stp>
        <stp>risk_mid</stp>
        <stp>[AutoPrice 28.xlsm]front!R595C36</stp>
        <tr r="AJ595" s="1"/>
      </tp>
      <tp>
        <v>0.59228415529872791</v>
        <stp/>
        <stp>##V3_BDPV12</stp>
        <stp>XS0578317587 @bgn  Corp</stp>
        <stp>risk_mid</stp>
        <stp>[AutoPrice 28.xlsm]front!R828C36</stp>
        <tr r="AJ828" s="1"/>
      </tp>
      <tp>
        <v>49.886643141707538</v>
        <stp/>
        <stp>##V3_BDPV12</stp>
        <stp>XS0287409212 @bgn  Corp</stp>
        <stp>asset_swap_spd_mid</stp>
        <stp>[AutoPrice 28.xlsm]front!R1206C40</stp>
        <tr r="AN1206" s="1"/>
      </tp>
      <tp>
        <v>118.05800000000001</v>
        <stp/>
        <stp>##V3_BDPV12</stp>
        <stp>DE000A0DLU69 @bgn Corp</stp>
        <stp>LAST_PRICE</stp>
        <stp>[AutoPrice 28.xlsm]front!R274C16</stp>
        <tr r="P274" s="1"/>
      </tp>
      <tp>
        <v>6.4461451562735306</v>
        <stp/>
        <stp>##V3_BDPV12</stp>
        <stp>US345397VR12 @bgn  Corp</stp>
        <stp>risk_mid</stp>
        <stp>[AutoPrice 28.xlsm]front!R805C36</stp>
        <tr r="AJ805" s="1"/>
      </tp>
      <tp>
        <v>5.7191694414754579</v>
        <stp/>
        <stp>##V3_BDPV12</stp>
        <stp>XS0860855930 @bgn  Corp</stp>
        <stp>risk_mid</stp>
        <stp>[AutoPrice 28.xlsm]front!R488C36</stp>
        <tr r="AJ488" s="1"/>
      </tp>
      <tp t="s">
        <v>#N/A N/A</v>
        <stp/>
        <stp>##V3_BDPV12</stp>
        <stp>XS0439260398 @bgn  Corp</stp>
        <stp>risk_mid</stp>
        <stp>[AutoPrice 28.xlsm]front!R386C36</stp>
        <tr r="AJ386" s="1"/>
      </tp>
      <tp>
        <v>53.715932700606373</v>
        <stp/>
        <stp>##V3_BDPV12</stp>
        <stp>XS0452187759 @bgn  Corp</stp>
        <stp>asset_swap_spd_mid</stp>
        <stp>[AutoPrice 28.xlsm]front!R1144C40</stp>
        <tr r="AN1144" s="1"/>
      </tp>
      <tp>
        <v>11.551984355918421</v>
        <stp/>
        <stp>##V3_BDPV12</stp>
        <stp>XS0097283096 @bgn  Corp</stp>
        <stp>risk_mid</stp>
        <stp>[AutoPrice 28.xlsm]front!R608C36</stp>
        <tr r="AJ608" s="1"/>
      </tp>
      <tp>
        <v>12.708129343879904</v>
        <stp/>
        <stp>##V3_BDPV12</stp>
        <stp>XS1045386494 @bgn  Corp</stp>
        <stp>risk_mid</stp>
        <stp>[AutoPrice 28.xlsm]front!R472C36</stp>
        <tr r="AJ472" s="1"/>
      </tp>
      <tp>
        <v>50.688987617309394</v>
        <stp/>
        <stp>##V3_BDPV12</stp>
        <stp>XS0953199634 @bgn  Corp</stp>
        <stp>asset_swap_spd_mid</stp>
        <stp>[AutoPrice 28.xlsm]front!R1067C40</stp>
        <tr r="AN1067" s="1"/>
      </tp>
      <tp>
        <v>42.990573761690811</v>
        <stp/>
        <stp>##V3_BDPV12</stp>
        <stp>FR0011193531 @bgn  Corp</stp>
        <stp>asset_swap_spd_mid</stp>
        <stp>[AutoPrice 28.xlsm]front!R1044C40</stp>
        <tr r="AN1044" s="1"/>
      </tp>
      <tp>
        <v>8.2874867739022307</v>
        <stp/>
        <stp>##V3_BDPV12</stp>
        <stp>XS0909369489 @bgn  Corp</stp>
        <stp>risk_mid</stp>
        <stp>[AutoPrice 28.xlsm]front!R946C36</stp>
        <tr r="AJ946" s="1"/>
      </tp>
      <tp>
        <v>8.7825651086888001</v>
        <stp/>
        <stp>##V3_BDPV12</stp>
        <stp>FR0011832039 @bgn  Corp</stp>
        <stp>risk_mid</stp>
        <stp>[AutoPrice 28.xlsm]front!R513C36</stp>
        <tr r="AJ513" s="1"/>
      </tp>
      <tp>
        <v>63.561920315788534</v>
        <stp/>
        <stp>##V3_BDPV12</stp>
        <stp>XS0306644344 @bgn  Corp</stp>
        <stp>asset_swap_spd_mid</stp>
        <stp>[AutoPrice 28.xlsm]front!R1145C40</stp>
        <tr r="AN1145" s="1"/>
      </tp>
      <tp>
        <v>53.397842905498216</v>
        <stp/>
        <stp>##V3_BDPV12</stp>
        <stp>XS0546725358 @bgn  Corp</stp>
        <stp>asset_swap_spd_mid</stp>
        <stp>[AutoPrice 28.xlsm]front!R1115C40</stp>
        <tr r="AN1115" s="1"/>
      </tp>
      <tp>
        <v>10.108768828295212</v>
        <stp/>
        <stp>##V3_BDPV12</stp>
        <stp>XS1050842423 @bgn  Corp</stp>
        <stp>risk_mid</stp>
        <stp>[AutoPrice 28.xlsm]front!R962C36</stp>
        <tr r="AJ962" s="1"/>
      </tp>
      <tp>
        <v>0.34087545443668432</v>
        <stp/>
        <stp>##V3_BDPV12</stp>
        <stp>FR0010809236 @bgn  Corp</stp>
        <stp>risk_mid</stp>
        <stp>[AutoPrice 28.xlsm]front!R844C36</stp>
        <tr r="AJ844" s="1"/>
      </tp>
      <tp>
        <v>2.9340256940869835</v>
        <stp/>
        <stp>##V3_BDPV12</stp>
        <stp>XS0292607701 @cbbt  Corp</stp>
        <stp>risk_mid</stp>
        <stp>[AutoPrice 28.xlsm]front!R722C36</stp>
        <tr r="AJ722" s="1"/>
      </tp>
      <tp>
        <v>5.1970439507144306</v>
        <stp/>
        <stp>##V3_BDPV12</stp>
        <stp>XS0401891733 @bgn  Corp</stp>
        <stp>risk_mid</stp>
        <stp>[AutoPrice 28.xlsm]front!R356C36</stp>
        <tr r="AJ356" s="1"/>
      </tp>
      <tp>
        <v>6.0403454310446136</v>
        <stp/>
        <stp>##V3_BDPV12</stp>
        <stp>XS0496546853 @cbbt  Corp</stp>
        <stp>risk_mid</stp>
        <stp>[AutoPrice 28.xlsm]front!R723C36</stp>
        <tr r="AJ723" s="1"/>
      </tp>
      <tp>
        <v>82.170139022551041</v>
        <stp/>
        <stp>##V3_BDPV12</stp>
        <stp>XS0827692269 @bgn  Corp</stp>
        <stp>asset_swap_spd_mid</stp>
        <stp>[AutoPrice 28.xlsm]front!R1149C40</stp>
        <tr r="AN1149" s="1"/>
      </tp>
      <tp>
        <v>3.1000831123066064</v>
        <stp/>
        <stp>##V3_BDPV12</stp>
        <stp>XS0818948928 @bgn  Corp</stp>
        <stp>risk_mid</stp>
        <stp>[AutoPrice 28.xlsm]front!R893C36</stp>
        <tr r="AJ893" s="1"/>
      </tp>
      <tp>
        <v>6.3041404415514535</v>
        <stp/>
        <stp>##V3_BDPV12</stp>
        <stp>FR0011842939 @bgn  Corp</stp>
        <stp>risk_mid</stp>
        <stp>[AutoPrice 28.xlsm]front!R170C36</stp>
        <tr r="AJ170" s="1"/>
      </tp>
      <tp t="s">
        <v>FIXED</v>
        <stp/>
        <stp>##V3_BDPV12</stp>
        <stp>DE000A1KQXZ0 Corp</stp>
        <stp>cpn typ</stp>
        <stp>[AutoPrice 28.xlsm]front!R626C5</stp>
        <tr r="E626" s="1"/>
      </tp>
      <tp>
        <v>4.3176393554581693</v>
        <stp/>
        <stp>##V3_BDPV12</stp>
        <stp>XS0170239692 @bgn  Corp</stp>
        <stp>risk_mid</stp>
        <stp>[AutoPrice 28.xlsm]front!R355C36</stp>
        <tr r="AJ355" s="1"/>
      </tp>
      <tp>
        <v>8.3809383431855622</v>
        <stp/>
        <stp>##V3_BDPV12</stp>
        <stp>XS0554975325 @bgn  Corp</stp>
        <stp>risk_mid</stp>
        <stp>[AutoPrice 28.xlsm]front!R467C36</stp>
        <tr r="AJ467" s="1"/>
      </tp>
      <tp>
        <v>17.234483232788023</v>
        <stp/>
        <stp>##V3_BDPV12</stp>
        <stp>XS0162990229 @bgn  Corp</stp>
        <stp>risk_mid</stp>
        <stp>[AutoPrice 28.xlsm]front!R254C36</stp>
        <tr r="AJ254" s="1"/>
      </tp>
      <tp>
        <v>6.8435627292700474</v>
        <stp/>
        <stp>##V3_BDPV12</stp>
        <stp>FR0010261396 @bgn  Corp</stp>
        <stp>risk_mid</stp>
        <stp>[AutoPrice 28.xlsm]front!R366C36</stp>
        <tr r="AJ366" s="1"/>
      </tp>
      <tp>
        <v>2.1536127668923655</v>
        <stp/>
        <stp>##V3_BDPV12</stp>
        <stp>FR0010359687 @bgn  Corp</stp>
        <stp>risk_mid</stp>
        <stp>[AutoPrice 28.xlsm]front!R137C36</stp>
        <tr r="AJ137" s="1"/>
      </tp>
      <tp>
        <v>43.879879773194347</v>
        <stp/>
        <stp>##V3_BDPV12</stp>
        <stp>XS0563739696 @bgn  Corp</stp>
        <stp>asset_swap_spd_mid</stp>
        <stp>[AutoPrice 28.xlsm]front!R1157C40</stp>
        <tr r="AN1157" s="1"/>
      </tp>
      <tp>
        <v>3.3169027839306864</v>
        <stp/>
        <stp>##V3_BDPV12</stp>
        <stp>XS0831389985 @bgn  Corp</stp>
        <stp>risk_mid</stp>
        <stp>[AutoPrice 28.xlsm]front!R708C36</stp>
        <tr r="AJ708" s="1"/>
      </tp>
      <tp>
        <v>2.9799337458896957</v>
        <stp/>
        <stp>##V3_BDPV12</stp>
        <stp>BE0934985020 @bgn  Corp</stp>
        <stp>risk_mid</stp>
        <stp>[AutoPrice 28.xlsm]front!R371C36</stp>
        <tr r="AJ371" s="1"/>
      </tp>
      <tp>
        <v>92.95583170374266</v>
        <stp/>
        <stp>##V3_BDPV12</stp>
        <stp>XS0193945655 @bgn  Corp</stp>
        <stp>asset_swap_spd_mid</stp>
        <stp>[AutoPrice 28.xlsm]front!R1060C40</stp>
        <tr r="AN1060" s="1"/>
      </tp>
      <tp>
        <v>1.9140122024779771</v>
        <stp/>
        <stp>##V3_BDPV12</stp>
        <stp>XS0888827333 @bgn  Corp</stp>
        <stp>risk_mid</stp>
        <stp>[AutoPrice 28.xlsm]front!R800C36</stp>
        <tr r="AJ800" s="1"/>
      </tp>
      <tp>
        <v>12.058920043783417</v>
        <stp/>
        <stp>##V3_BDPV12</stp>
        <stp>XS1066312395 @bgn  Corp</stp>
        <stp>risk_mid</stp>
        <stp>[AutoPrice 28.xlsm]front!R561C36</stp>
        <tr r="AJ561" s="1"/>
      </tp>
      <tp>
        <v>4.1168766742195828</v>
        <stp/>
        <stp>##V3_BDPV12</stp>
        <stp>XS0647264398 @bgn  Corp</stp>
        <stp>risk_mid</stp>
        <stp>[AutoPrice 28.xlsm]front!R818C36</stp>
        <tr r="AJ818" s="1"/>
      </tp>
      <tp>
        <v>5.7982204371349155</v>
        <stp/>
        <stp>##V3_BDPV12</stp>
        <stp>FR0010830034 @bgn  Corp</stp>
        <stp>risk_mid</stp>
        <stp>[AutoPrice 28.xlsm]front!R740C36</stp>
        <tr r="AJ740" s="1"/>
      </tp>
      <tp>
        <v>349.11262989199054</v>
        <stp/>
        <stp>##V3_BDPV12</stp>
        <stp>XS0903872603 @bgn  Corp</stp>
        <stp>asset_swap_spd_mid</stp>
        <stp>[AutoPrice 28.xlsm]front!R1246C40</stp>
        <tr r="AN1246" s="1"/>
      </tp>
      <tp>
        <v>6.0316890064640916</v>
        <stp/>
        <stp>##V3_BDPV12</stp>
        <stp>XS0494953820 @bgn  Corp</stp>
        <stp>risk_mid</stp>
        <stp>[AutoPrice 28.xlsm]front!R618C36</stp>
        <tr r="AJ618" s="1"/>
      </tp>
      <tp>
        <v>6.2112465490791635</v>
        <stp/>
        <stp>##V3_BDPV12</stp>
        <stp>XS1020952435 @bgn  Corp</stp>
        <stp>risk_mid</stp>
        <stp>[AutoPrice 28.xlsm]front!R714C36</stp>
        <tr r="AJ714" s="1"/>
      </tp>
      <tp>
        <v>7.8653532760569078</v>
        <stp/>
        <stp>##V3_BDPV12</stp>
        <stp>XS0680904827 @bgn  Corp</stp>
        <stp>risk_mid</stp>
        <stp>[AutoPrice 28.xlsm]front!R732C36</stp>
        <tr r="AJ732" s="1"/>
      </tp>
      <tp>
        <v>5.0796720409501006</v>
        <stp/>
        <stp>##V3_BDPV12</stp>
        <stp>XS0993228294 @bgn  Corp</stp>
        <stp>risk_mid</stp>
        <stp>[AutoPrice 28.xlsm]front!R949C36</stp>
        <tr r="AJ949" s="1"/>
      </tp>
      <tp>
        <v>2.1973411021704692</v>
        <stp/>
        <stp>##V3_BDPV12</stp>
        <stp>XS0438813536 @bgn  Corp</stp>
        <stp>risk_mid</stp>
        <stp>[AutoPrice 28.xlsm]front!R514C36</stp>
        <tr r="AJ514" s="1"/>
      </tp>
      <tp>
        <v>129.53583192601204</v>
        <stp/>
        <stp>##V3_BDPV12</stp>
        <stp>XS0431928414 @bgn  Corp</stp>
        <stp>asset_swap_spd_mid</stp>
        <stp>[AutoPrice 28.xlsm]front!R1003C40</stp>
        <tr r="AN1003" s="1"/>
      </tp>
      <tp>
        <v>114.40811858831422</v>
        <stp/>
        <stp>##V3_BDPV12</stp>
        <stp>XS0177089298 @bgn  Corp</stp>
        <stp>asset_swap_spd_mid</stp>
        <stp>[AutoPrice 28.xlsm]front!R1153C40</stp>
        <tr r="AN1153" s="1"/>
      </tp>
      <tp>
        <v>184.55944785531204</v>
        <stp/>
        <stp>##V3_BDPV12</stp>
        <stp>XS0861828407 @bgn  Corp</stp>
        <stp>asset_swap_spd_mid</stp>
        <stp>[AutoPrice 28.xlsm]front!R1084C40</stp>
        <tr r="AN1084" s="1"/>
      </tp>
      <tp>
        <v>6.4895179491621491</v>
        <stp/>
        <stp>##V3_BDPV12</stp>
        <stp>XS1004236185 @bgn  Corp</stp>
        <stp>risk_mid</stp>
        <stp>[AutoPrice 28.xlsm]front!R385C36</stp>
        <tr r="AJ385" s="1"/>
      </tp>
      <tp>
        <v>3.5680592319849325</v>
        <stp/>
        <stp>##V3_BDPV12</stp>
        <stp>XS0322977223 @bgn  Corp</stp>
        <stp>risk_mid</stp>
        <stp>[AutoPrice 28.xlsm]front!R270C36</stp>
        <tr r="AJ270" s="1"/>
      </tp>
      <tp>
        <v>55.590804680112157</v>
        <stp/>
        <stp>##V3_BDPV12</stp>
        <stp>XS1050846507 @bgn  Corp</stp>
        <stp>asset_swap_spd_mid</stp>
        <stp>[AutoPrice 28.xlsm]front!R1040C40</stp>
        <tr r="AN1040" s="1"/>
      </tp>
      <tp>
        <v>144.73109925882542</v>
        <stp/>
        <stp>##V3_BDPV12</stp>
        <stp>FR0010289496 @bgn  Corp</stp>
        <stp>asset_swap_spd_mid</stp>
        <stp>[AutoPrice 28.xlsm]front!R1230C40</stp>
        <tr r="AN1230" s="1"/>
      </tp>
      <tp>
        <v>4.8875414611472934</v>
        <stp/>
        <stp>##V3_BDPV12</stp>
        <stp>XS0789283792 @bgn  Corp</stp>
        <stp>risk_mid</stp>
        <stp>[AutoPrice 28.xlsm]front!R912C36</stp>
        <tr r="AJ912" s="1"/>
      </tp>
      <tp>
        <v>5.1871790075402657</v>
        <stp/>
        <stp>##V3_BDPV12</stp>
        <stp>FR0011301480 @bgn  Corp</stp>
        <stp>risk_mid</stp>
        <stp>[AutoPrice 28.xlsm]front!R447C36</stp>
        <tr r="AJ447" s="1"/>
      </tp>
      <tp>
        <v>1.6451360374126978</v>
        <stp/>
        <stp>##V3_BDPV12</stp>
        <stp>FR0011261890 @bgn  Corp</stp>
        <stp>risk_mid</stp>
        <stp>[AutoPrice 28.xlsm]front!R282C36</stp>
        <tr r="AJ282" s="1"/>
      </tp>
      <tp t="s">
        <v>KEDGRP</v>
        <stp/>
        <stp>##V3_BDPV12</stp>
        <stp>XS1061608300 Corp</stp>
        <stp>ticker</stp>
        <stp>[AutoPrice 28.xlsm]front!R187C4</stp>
        <tr r="D187" s="1"/>
      </tp>
      <tp t="s">
        <v>TELNO</v>
        <stp/>
        <stp>##V3_BDPV12</stp>
        <stp>XS0933241456 Corp</stp>
        <stp>ticker</stp>
        <stp>[AutoPrice 28.xlsm]front!R702C4</stp>
        <tr r="D702" s="1"/>
      </tp>
      <tp t="s">
        <v>ROSW</v>
        <stp/>
        <stp>##V3_BDPV12</stp>
        <stp>XS0760139773 Corp</stp>
        <stp>ticker</stp>
        <stp>[AutoPrice 28.xlsm]front!R202C4</stp>
        <tr r="D202" s="1"/>
      </tp>
      <tp t="s">
        <v>RENAUL</v>
        <stp/>
        <stp>##V3_BDPV12</stp>
        <stp>XS0905797113 Corp</stp>
        <stp>ticker</stp>
        <stp>[AutoPrice 28.xlsm]front!R861C4</stp>
        <tr r="D861" s="1"/>
      </tp>
      <tp t="s">
        <v>EVKGR</v>
        <stp/>
        <stp>##V3_BDPV12</stp>
        <stp>XS0456708212 Corp</stp>
        <stp>ticker</stp>
        <stp>[AutoPrice 28.xlsm]front!R951C4</stp>
        <tr r="D951" s="1"/>
      </tp>
      <tp t="s">
        <v>BMW</v>
        <stp/>
        <stp>##V3_BDPV12</stp>
        <stp>DE000A1HHZ73 Corp</stp>
        <stp>ticker</stp>
        <stp>[AutoPrice 28.xlsm]front!R768C4</stp>
        <tr r="D768" s="1"/>
      </tp>
      <tp t="s">
        <v>PG</v>
        <stp/>
        <stp>##V3_BDPV12</stp>
        <stp>XS0106655235 Corp</stp>
        <stp>ticker</stp>
        <stp>[AutoPrice 28.xlsm]front!R551C4</stp>
        <tr r="D551" s="1"/>
      </tp>
      <tp t="s">
        <v>ORAFP</v>
        <stp/>
        <stp>##V3_BDPV12</stp>
        <stp>XS0911431517 Corp</stp>
        <stp>ticker</stp>
        <stp>[AutoPrice 28.xlsm]front!R651C4</stp>
        <tr r="D651" s="1"/>
      </tp>
      <tp t="s">
        <v>ROSW</v>
        <stp/>
        <stp>##V3_BDPV12</stp>
        <stp>XS0415624120 Corp</stp>
        <stp>ticker</stp>
        <stp>[AutoPrice 28.xlsm]front!R201C4</stp>
        <tr r="D201" s="1"/>
      </tp>
      <tp t="s">
        <v>EOANGR</v>
        <stp/>
        <stp>##V3_BDPV12</stp>
        <stp>XS0385754733 Corp</stp>
        <stp>ticker</stp>
        <stp>[AutoPrice 28.xlsm]front!R267C4</stp>
        <tr r="D267" s="1"/>
      </tp>
      <tp t="s">
        <v>KERFP</v>
        <stp/>
        <stp>##V3_BDPV12</stp>
        <stp>FR0011535764 Corp</stp>
        <stp>ticker</stp>
        <stp>[AutoPrice 28.xlsm]front!R512C4</stp>
        <tr r="D512" s="1"/>
      </tp>
      <tp t="s">
        <v>AUCHAN</v>
        <stp/>
        <stp>##V3_BDPV12</stp>
        <stp>FR0011462571 Corp</stp>
        <stp>ticker</stp>
        <stp>[AutoPrice 28.xlsm]front!R400C4</stp>
        <tr r="D400" s="1"/>
      </tp>
      <tp t="s">
        <v>NEXFP</v>
        <stp/>
        <stp>##V3_BDPV12</stp>
        <stp>FR0011376201 Corp</stp>
        <stp>ticker</stp>
        <stp>[AutoPrice 28.xlsm]front!R297C4</stp>
        <tr r="D297" s="1"/>
      </tp>
      <tp t="s">
        <v>PM</v>
        <stp/>
        <stp>##V3_BDPV12</stp>
        <stp>XS1040104231 Corp</stp>
        <stp>ticker</stp>
        <stp>[AutoPrice 28.xlsm]front!R557C4</stp>
        <tr r="D557" s="1"/>
      </tp>
      <tp t="s">
        <v>COFP</v>
        <stp/>
        <stp>##V3_BDPV12</stp>
        <stp>FR0011400571 Corp</stp>
        <stp>ticker</stp>
        <stp>[AutoPrice 28.xlsm]front!R450C4</stp>
        <tr r="D450" s="1"/>
      </tp>
      <tp t="s">
        <v>BMW</v>
        <stp/>
        <stp>##V3_BDPV12</stp>
        <stp>XS1015217703 Corp</stp>
        <stp>ticker</stp>
        <stp>[AutoPrice 28.xlsm]front!R777C4</stp>
        <tr r="D777" s="1"/>
      </tp>
      <tp t="s">
        <v>FMEGR</v>
        <stp/>
        <stp>##V3_BDPV12</stp>
        <stp>XS0675221419 Corp</stp>
        <stp>ticker</stp>
        <stp>[AutoPrice 28.xlsm]front!R174C4</stp>
        <tr r="D174" s="1"/>
      </tp>
      <tp t="s">
        <v>HNDA</v>
        <stp/>
        <stp>##V3_BDPV12</stp>
        <stp>XS0967299016 Corp</stp>
        <stp>ticker</stp>
        <stp>[AutoPrice 28.xlsm]front!R822C4</stp>
        <tr r="D822" s="1"/>
      </tp>
      <tp t="s">
        <v>GLENLN</v>
        <stp/>
        <stp>##V3_BDPV12</stp>
        <stp>XS1051003538 Corp</stp>
        <stp>ticker</stp>
        <stp>[AutoPrice 28.xlsm]front!R961C4</stp>
        <tr r="D961" s="1"/>
      </tp>
      <tp t="s">
        <v>GSZFP</v>
        <stp/>
        <stp>##V3_BDPV12</stp>
        <stp>FR0010709451 Corp</stp>
        <stp>ticker</stp>
        <stp>[AutoPrice 28.xlsm]front!R290C4</stp>
        <tr r="D290" s="1"/>
      </tp>
      <tp t="s">
        <v>BNFP</v>
        <stp/>
        <stp>##V3_BDPV12</stp>
        <stp>FR0011121631 Corp</stp>
        <stp>ticker</stp>
        <stp>[AutoPrice 28.xlsm]front!R413C4</stp>
        <tr r="D413" s="1"/>
      </tp>
      <tp t="s">
        <v>VW</v>
        <stp/>
        <stp>##V3_BDPV12</stp>
        <stp>XS0823975585 Corp</stp>
        <stp>ticker</stp>
        <stp>[AutoPrice 28.xlsm]front!R903C4</stp>
        <tr r="D903" s="1"/>
      </tp>
      <tp t="s">
        <v>LUXIM</v>
        <stp/>
        <stp>##V3_BDPV12</stp>
        <stp>XS0557635777 Corp</stp>
        <stp>ticker</stp>
        <stp>[AutoPrice 28.xlsm]front!R515C4</stp>
        <tr r="D515" s="1"/>
      </tp>
      <tp t="s">
        <v>BNFP</v>
        <stp/>
        <stp>##V3_BDPV12</stp>
        <stp>FR0011513340 Corp</stp>
        <stp>ticker</stp>
        <stp>[AutoPrice 28.xlsm]front!R416C4</stp>
        <tr r="D416" s="1"/>
      </tp>
      <tp t="s">
        <v>ORAFP</v>
        <stp/>
        <stp>##V3_BDPV12</stp>
        <stp>XS0365094811 Corp</stp>
        <stp>ticker</stp>
        <stp>[AutoPrice 28.xlsm]front!R648C4</stp>
        <tr r="D648" s="1"/>
      </tp>
      <tp t="s">
        <v>PEUGOT</v>
        <stp/>
        <stp>##V3_BDPV12</stp>
        <stp>FR0010957282 Corp</stp>
        <stp>ticker</stp>
        <stp>[AutoPrice 28.xlsm]front!R836C4</stp>
        <tr r="D836" s="1"/>
      </tp>
      <tp t="s">
        <v>ORAFP</v>
        <stp/>
        <stp>##V3_BDPV12</stp>
        <stp>XS0541453147 Corp</stp>
        <stp>ticker</stp>
        <stp>[AutoPrice 28.xlsm]front!R655C4</stp>
        <tr r="D655" s="1"/>
      </tp>
      <tp t="s">
        <v>PEP</v>
        <stp/>
        <stp>##V3_BDPV12</stp>
        <stp>XS1061714165 Corp</stp>
        <stp>ticker</stp>
        <stp>[AutoPrice 28.xlsm]front!R545C4</stp>
        <tr r="D545" s="1"/>
      </tp>
      <tp t="s">
        <v>MMBFP</v>
        <stp/>
        <stp>##V3_BDPV12</stp>
        <stp>FR0011348531 Corp</stp>
        <stp>ticker</stp>
        <stp>[AutoPrice 28.xlsm]front!R640C4</stp>
        <tr r="D640" s="1"/>
      </tp>
      <tp t="s">
        <v>DT</v>
        <stp/>
        <stp>##V3_BDPV12</stp>
        <stp>XS0847580353 Corp</stp>
        <stp>ticker</stp>
        <stp>[AutoPrice 28.xlsm]front!R621C4</stp>
        <tr r="D621" s="1"/>
      </tp>
      <tp t="s">
        <v>CEIFP</v>
        <stp/>
        <stp>##V3_BDPV12</stp>
        <stp>FR0010941690 Corp</stp>
        <stp>ticker</stp>
        <stp>[AutoPrice 28.xlsm]front!R232C4</stp>
        <tr r="D232" s="1"/>
      </tp>
      <tp t="s">
        <v>BPLN</v>
        <stp/>
        <stp>##V3_BDPV12</stp>
        <stp>XS0547796077 Corp</stp>
        <stp>ticker</stp>
        <stp>[AutoPrice 28.xlsm]front!R222C4</stp>
        <tr r="D222" s="1"/>
      </tp>
      <tp t="s">
        <v>RENAUL</v>
        <stp/>
        <stp>##V3_BDPV12</stp>
        <stp>XS0775870982 Corp</stp>
        <stp>ticker</stp>
        <stp>[AutoPrice 28.xlsm]front!R859C4</stp>
        <tr r="D859" s="1"/>
      </tp>
      <tp t="s">
        <v>TSCOLN</v>
        <stp/>
        <stp>##V3_BDPV12</stp>
        <stp>XS0386772684 Corp</stp>
        <stp>ticker</stp>
        <stp>[AutoPrice 28.xlsm]front!R585C4</stp>
        <tr r="D585" s="1"/>
      </tp>
      <tp t="s">
        <v>EDF</v>
        <stp/>
        <stp>##V3_BDPV12</stp>
        <stp>XS0342783692 Corp</stp>
        <stp>ticker</stp>
        <stp>[AutoPrice 28.xlsm]front!R241C4</stp>
        <tr r="D241" s="1"/>
      </tp>
      <tp t="s">
        <v>CEIFP</v>
        <stp/>
        <stp>##V3_BDPV12</stp>
        <stp>FR0010817452 Corp</stp>
        <stp>ticker</stp>
        <stp>[AutoPrice 28.xlsm]front!R230C4</stp>
        <tr r="D230" s="1"/>
      </tp>
      <tp t="s">
        <v>EDF</v>
        <stp/>
        <stp>##V3_BDPV12</stp>
        <stp>FR0010961540 Corp</stp>
        <stp>ticker</stp>
        <stp>[AutoPrice 28.xlsm]front!R251C4</stp>
        <tr r="D251" s="1"/>
      </tp>
      <tp t="s">
        <v>GLENLN</v>
        <stp/>
        <stp>##V3_BDPV12</stp>
        <stp>XS0974877150 Corp</stp>
        <stp>ticker</stp>
        <stp>[AutoPrice 28.xlsm]front!R960C4</stp>
        <tr r="D960" s="1"/>
      </tp>
      <tp t="s">
        <v>HEIANA</v>
        <stp/>
        <stp>##V3_BDPV12</stp>
        <stp>XS0811555183 Corp</stp>
        <stp>ticker</stp>
        <stp>[AutoPrice 28.xlsm]front!R495C4</stp>
        <tr r="D495" s="1"/>
      </tp>
      <tp t="s">
        <v>DBHNGR</v>
        <stp/>
        <stp>##V3_BDPV12</stp>
        <stp>XS0164831843 Corp</stp>
        <stp>ticker</stp>
        <stp>[AutoPrice 28.xlsm]front!R459C4</stp>
        <tr r="D459" s="1"/>
      </tp>
      <tp t="s">
        <v>BIMFP</v>
        <stp/>
        <stp>##V3_BDPV12</stp>
        <stp>FR0011592096 Corp</stp>
        <stp>ticker</stp>
        <stp>[AutoPrice 28.xlsm]front!R165C4</stp>
        <tr r="D165" s="1"/>
      </tp>
      <tp t="s">
        <v>AVLN</v>
        <stp/>
        <stp>##V3_BDPV12</stp>
        <stp>XS0951553592 Corp</stp>
        <stp>ticker</stp>
        <stp>[AutoPrice 28.xlsm]front!R101C4</stp>
        <tr r="D101" s="1"/>
      </tp>
      <tp t="s">
        <v>PEUGOT</v>
        <stp/>
        <stp>##V3_BDPV12</stp>
        <stp>XS0578317587 Corp</stp>
        <stp>ticker</stp>
        <stp>[AutoPrice 28.xlsm]front!R828C4</stp>
        <tr r="D828" s="1"/>
      </tp>
      <tp t="s">
        <v>AUCHAN</v>
        <stp/>
        <stp>##V3_BDPV12</stp>
        <stp>FR0010962134 Corp</stp>
        <stp>ticker</stp>
        <stp>[AutoPrice 28.xlsm]front!R395C4</stp>
        <tr r="D395" s="1"/>
      </tp>
      <tp t="s">
        <v>RWE</v>
        <stp/>
        <stp>##V3_BDPV12</stp>
        <stp>XS0412842428 Corp</stp>
        <stp>ticker</stp>
        <stp>[AutoPrice 28.xlsm]front!R313C4</stp>
        <tr r="D313" s="1"/>
      </tp>
      <tp t="s">
        <v>IMTLN</v>
        <stp/>
        <stp>##V3_BDPV12</stp>
        <stp>XS0236951207 Corp</stp>
        <stp>ticker</stp>
        <stp>[AutoPrice 28.xlsm]front!R501C4</stp>
        <tr r="D501" s="1"/>
      </tp>
      <tp t="s">
        <v>EDF</v>
        <stp/>
        <stp>##V3_BDPV12</stp>
        <stp>FR0011001098 Corp</stp>
        <stp>ticker</stp>
        <stp>[AutoPrice 28.xlsm]front!R245C4</stp>
        <tr r="D245" s="1"/>
      </tp>
      <tp t="s">
        <v>FUMVFH</v>
        <stp/>
        <stp>##V3_BDPV12</stp>
        <stp>XS0629937409 Corp</stp>
        <stp>ticker</stp>
        <stp>[AutoPrice 28.xlsm]front!R278C4</stp>
        <tr r="D278" s="1"/>
      </tp>
      <tp>
        <v>106.361</v>
        <stp/>
        <stp>##V3_BDPV12</stp>
        <stp>DE000A1E8V89 @bgn Corp</stp>
        <stp>LAST_PRICE</stp>
        <stp>[AutoPrice 28.xlsm]front!R870C16</stp>
        <tr r="P870" s="1"/>
      </tp>
      <tp>
        <v>113.523</v>
        <stp/>
        <stp>##V3_BDPV12</stp>
        <stp>XS0307791698 @CBKG Corp</stp>
        <stp>bid</stp>
        <stp>[AutoPrice 28.xlsm]front!R405C12</stp>
        <tr r="L405" s="1"/>
      </tp>
      <tp t="s">
        <v>#N/A Real Time</v>
        <stp/>
        <stp>##V3_BDPV12</stp>
        <stp>FR0010176032 @CBKG Corp</stp>
        <stp>bid</stp>
        <stp>[AutoPrice 28.xlsm]front!R848C12</stp>
        <tr r="L848" s="1"/>
      </tp>
      <tp>
        <v>103.941</v>
        <stp/>
        <stp>##V3_BDPV12</stp>
        <stp>XS0230663196 @CBKG Corp</stp>
        <stp>bid</stp>
        <stp>[AutoPrice 28.xlsm]front!R590C12</stp>
        <tr r="L590" s="1"/>
      </tp>
      <tp>
        <v>109.02200000000001</v>
        <stp/>
        <stp>##V3_BDPV12</stp>
        <stp>FR0010830042 @CBKG Corp</stp>
        <stp>bid</stp>
        <stp>[AutoPrice 28.xlsm]front!R735C12</stp>
        <tr r="L735" s="1"/>
      </tp>
      <tp>
        <v>101.636</v>
        <stp/>
        <stp>##V3_BDPV12</stp>
        <stp>XS0940697187 @CBKG Corp</stp>
        <stp>bid</stp>
        <stp>[AutoPrice 28.xlsm]front!R562C12</stp>
        <tr r="L562" s="1"/>
      </tp>
      <tp>
        <v>109.889</v>
        <stp/>
        <stp>##V3_BDPV12</stp>
        <stp>XS0585904443 @CBKG Corp</stp>
        <stp>bid</stp>
        <stp>[AutoPrice 28.xlsm]front!R689C12</stp>
        <tr r="L689" s="1"/>
      </tp>
      <tp>
        <v>98.206000000000003</v>
        <stp/>
        <stp>##V3_BDPV12</stp>
        <stp>XS0922885362 @CBKG Corp</stp>
        <stp>bid</stp>
        <stp>[AutoPrice 28.xlsm]front!R643C12</stp>
        <tr r="L643" s="1"/>
      </tp>
      <tp>
        <v>106.514</v>
        <stp/>
        <stp>##V3_BDPV12</stp>
        <stp>XS1031555094 @CBKG Corp</stp>
        <stp>bid</stp>
        <stp>[AutoPrice 28.xlsm]front!R553C12</stp>
        <tr r="L553" s="1"/>
      </tp>
      <tp>
        <v>127.312</v>
        <stp/>
        <stp>##V3_BDPV12</stp>
        <stp>XS0411850075 @CBKG Corp</stp>
        <stp>bid</stp>
        <stp>[AutoPrice 28.xlsm]front!R632C12</stp>
        <tr r="L632" s="1"/>
      </tp>
      <tp>
        <v>106.271</v>
        <stp/>
        <stp>##V3_BDPV12</stp>
        <stp>FR0011052117 @CBKG Corp</stp>
        <stp>bid</stp>
        <stp>[AutoPrice 28.xlsm]front!R855C12</stp>
        <tr r="L855" s="1"/>
      </tp>
      <tp>
        <v>101.181</v>
        <stp/>
        <stp>##V3_BDPV12</stp>
        <stp>FR0010808071 @CBKG Corp</stp>
        <stp>bid</stp>
        <stp>[AutoPrice 28.xlsm]front!R639C12</stp>
        <tr r="L639" s="1"/>
      </tp>
      <tp>
        <v>109.232</v>
        <stp/>
        <stp>##V3_BDPV12</stp>
        <stp>XS0268583993 @CBKG Corp</stp>
        <stp>bid</stp>
        <stp>[AutoPrice 28.xlsm]front!R598C12</stp>
        <tr r="L598" s="1"/>
      </tp>
      <tp>
        <v>107.949</v>
        <stp/>
        <stp>##V3_BDPV12</stp>
        <stp>XS0795877454 @CBKG Corp</stp>
        <stp>bid</stp>
        <stp>[AutoPrice 28.xlsm]front!R481C12</stp>
        <tr r="L481" s="1"/>
      </tp>
      <tp>
        <v>103.61</v>
        <stp/>
        <stp>##V3_BDPV12</stp>
        <stp>XS1030900168 @CBKG Corp</stp>
        <stp>bid</stp>
        <stp>[AutoPrice 28.xlsm]front!R749C12</stp>
        <tr r="L749" s="1"/>
      </tp>
      <tp>
        <v>105.268</v>
        <stp/>
        <stp>##V3_BDPV12</stp>
        <stp>XS0999654873 @CBKG Corp</stp>
        <stp>bid</stp>
        <stp>[AutoPrice 28.xlsm]front!R821C12</stp>
        <tr r="L821" s="1"/>
      </tp>
      <tp>
        <v>105.339</v>
        <stp/>
        <stp>##V3_BDPV12</stp>
        <stp>XS0633111207 @CBKG Corp</stp>
        <stp>bid</stp>
        <stp>[AutoPrice 28.xlsm]front!R885C12</stp>
        <tr r="L885" s="1"/>
      </tp>
      <tp>
        <v>102.005</v>
        <stp/>
        <stp>##V3_BDPV12</stp>
        <stp>XS1072613380 @CBKG Corp</stp>
        <stp>bid</stp>
        <stp>[AutoPrice 28.xlsm]front!R135C12</stp>
        <tr r="L135" s="1"/>
      </tp>
      <tp>
        <v>112.663</v>
        <stp/>
        <stp>##V3_BDPV12</stp>
        <stp>XS0503665290 @CBKG Corp</stp>
        <stp>bid</stp>
        <stp>[AutoPrice 28.xlsm]front!R106C12</stp>
        <tr r="L106" s="1"/>
      </tp>
      <tp>
        <v>129.65700000000001</v>
        <stp/>
        <stp>##V3_BDPV12</stp>
        <stp>XS0458685913 @CBKG Corp</stp>
        <stp>bid</stp>
        <stp>[AutoPrice 28.xlsm]front!R971C12</stp>
        <tr r="L971" s="1"/>
      </tp>
      <tp t="s">
        <v>ZURNVX</v>
        <stp/>
        <stp>##V3_BDPV12</stp>
        <stp>XS0201168894 Corp</stp>
        <stp>ticker</stp>
        <stp>[AutoPrice 28.xlsm]front!R79C4</stp>
        <tr r="D79" s="1"/>
      </tp>
      <tp>
        <v>109.05200000000001</v>
        <stp/>
        <stp>##V3_BDPV12</stp>
        <stp>XS0275937471 @CBKG Corp</stp>
        <stp>bid</stp>
        <stp>[AutoPrice 28.xlsm]front!R166C12</stp>
        <tr r="L166" s="1"/>
      </tp>
      <tp>
        <v>104.65</v>
        <stp/>
        <stp>##V3_BDPV12</stp>
        <stp>XS0412154378 @CBKG Corp</stp>
        <stp>bid</stp>
        <stp>[AutoPrice 28.xlsm]front!R930C12</stp>
        <tr r="L930" s="1"/>
      </tp>
      <tp>
        <v>104.76600000000001</v>
        <stp/>
        <stp>##V3_BDPV12</stp>
        <stp>XS1045386494 @CBKG Corp</stp>
        <stp>bid</stp>
        <stp>[AutoPrice 28.xlsm]front!R472C12</stp>
        <tr r="L472" s="1"/>
      </tp>
      <tp t="s">
        <v>07:01:41</v>
        <stp/>
        <stp>##V3_BDPV12</stp>
        <stp>DE000A0GTCB9 @bgn Corp</stp>
        <stp>LAST_UPDATE</stp>
        <stp>[AutoPrice 28.xlsm]front!R613C15</stp>
        <tr r="O613" s="1"/>
      </tp>
      <tp>
        <v>101.127</v>
        <stp/>
        <stp>##V3_BDPV12</stp>
        <stp>XS1046812712 @CBKG Corp</stp>
        <stp>bid</stp>
        <stp>[AutoPrice 28.xlsm]front!R401C12</stp>
        <tr r="L401" s="1"/>
      </tp>
      <tp>
        <v>118.024</v>
        <stp/>
        <stp>##V3_BDPV12</stp>
        <stp>FR0010830034 @CBKG Corp</stp>
        <stp>bid</stp>
        <stp>[AutoPrice 28.xlsm]front!R740C12</stp>
        <tr r="L740" s="1"/>
      </tp>
      <tp>
        <v>113.339</v>
        <stp/>
        <stp>##V3_BDPV12</stp>
        <stp>XS0515937406 @CBKG Corp</stp>
        <stp>bid</stp>
        <stp>[AutoPrice 28.xlsm]front!R462C12</stp>
        <tr r="L462" s="1"/>
      </tp>
      <tp>
        <v>130.84800000000001</v>
        <stp/>
        <stp>##V3_BDPV12</stp>
        <stp>XS0686703736 @CBKG Corp</stp>
        <stp>bid</stp>
        <stp>[AutoPrice 28.xlsm]front!R969C12</stp>
        <tr r="L969" s="1"/>
      </tp>
      <tp>
        <v>100.10899999999999</v>
        <stp/>
        <stp>##V3_BDPV12</stp>
        <stp>FR0011965177 @CBKG Corp</stp>
        <stp>bid</stp>
        <stp>[AutoPrice 28.xlsm]front!R389C12</stp>
        <tr r="L389" s="1"/>
      </tp>
      <tp>
        <v>108.68899999999999</v>
        <stp/>
        <stp>##V3_BDPV12</stp>
        <stp>XS0741004062 @CBKG Corp</stp>
        <stp>bid</stp>
        <stp>[AutoPrice 28.xlsm]front!R452C12</stp>
        <tr r="L452" s="1"/>
      </tp>
      <tp>
        <v>103.508</v>
        <stp/>
        <stp>##V3_BDPV12</stp>
        <stp>XS0225369403 @CBKG Corp</stp>
        <stp>bid</stp>
        <stp>[AutoPrice 28.xlsm]front!R160C12</stp>
        <tr r="L160" s="1"/>
      </tp>
      <tp>
        <v>101.206</v>
        <stp/>
        <stp>##V3_BDPV12</stp>
        <stp>XS0794238583 @CBKG Corp</stp>
        <stp>bid</stp>
        <stp>[AutoPrice 28.xlsm]front!R883C12</stp>
        <tr r="L883" s="1"/>
      </tp>
      <tp>
        <v>106.75</v>
        <stp/>
        <stp>##V3_BDPV12</stp>
        <stp>XS0934042549 @CBKG Corp</stp>
        <stp>bid</stp>
        <stp>[AutoPrice 28.xlsm]front!R693C12</stp>
        <tr r="L693" s="1"/>
      </tp>
      <tp>
        <v>102.55200000000001</v>
        <stp/>
        <stp>##V3_BDPV12</stp>
        <stp>XS0911691003 @CBKG Corp</stp>
        <stp>bid</stp>
        <stp>[AutoPrice 28.xlsm]front!R493C12</stp>
        <tr r="L493" s="1"/>
      </tp>
      <tp>
        <v>118.26</v>
        <stp/>
        <stp>##V3_BDPV12</stp>
        <stp>XS0675221419 @CBKG Corp</stp>
        <stp>bid</stp>
        <stp>[AutoPrice 28.xlsm]front!R174C12</stp>
        <tr r="L174" s="1"/>
      </tp>
      <tp>
        <v>103.06</v>
        <stp/>
        <stp>##V3_BDPV12</stp>
        <stp>XS0993228294 @CBKG Corp</stp>
        <stp>bid</stp>
        <stp>[AutoPrice 28.xlsm]front!R949C12</stp>
        <tr r="L949" s="1"/>
      </tp>
      <tp>
        <v>105.318</v>
        <stp/>
        <stp>##V3_BDPV12</stp>
        <stp>XS0977496636 @CBKG Corp</stp>
        <stp>bid</stp>
        <stp>[AutoPrice 28.xlsm]front!R482C12</stp>
        <tr r="L482" s="1"/>
      </tp>
      <tp>
        <v>102.456</v>
        <stp/>
        <stp>##V3_BDPV12</stp>
        <stp>XS0818948928 @CBKG Corp</stp>
        <stp>bid</stp>
        <stp>[AutoPrice 28.xlsm]front!R893C12</stp>
        <tr r="L893" s="1"/>
      </tp>
      <tp>
        <v>102.021</v>
        <stp/>
        <stp>##V3_BDPV12</stp>
        <stp>FR0011798115 @CBKG Corp</stp>
        <stp>bid</stp>
        <stp>[AutoPrice 28.xlsm]front!R573C12</stp>
        <tr r="L573" s="1"/>
      </tp>
      <tp t="s">
        <v>GE</v>
        <stp/>
        <stp>##V3_BDPV12</stp>
        <stp>XS0254356057 Corp</stp>
        <stp>ticker</stp>
        <stp>[AutoPrice 28.xlsm]front!R32C4</stp>
        <tr r="D32" s="1"/>
      </tp>
      <tp>
        <v>112.41500000000001</v>
        <stp/>
        <stp>##V3_BDPV12</stp>
        <stp>XS0704178556 @CBKG Corp</stp>
        <stp>bid</stp>
        <stp>[AutoPrice 28.xlsm]front!R408C12</stp>
        <tr r="L408" s="1"/>
      </tp>
      <tp>
        <v>111.77500000000001</v>
        <stp/>
        <stp>##V3_BDPV12</stp>
        <stp>XS0418508924 @CBKG Corp</stp>
        <stp>bid</stp>
        <stp>[AutoPrice 28.xlsm]front!R705C12</stp>
        <tr r="L705" s="1"/>
      </tp>
      <tp t="s">
        <v>#N/A Real Time</v>
        <stp/>
        <stp>##V3_BDPV12</stp>
        <stp>FR0010660043 @CBKG Corp</stp>
        <stp>bid</stp>
        <stp>[AutoPrice 28.xlsm]front!R242C12</stp>
        <tr r="L242" s="1"/>
      </tp>
      <tp>
        <v>111.474</v>
        <stp/>
        <stp>##V3_BDPV12</stp>
        <stp>XS0302948319 @CBKG Corp</stp>
        <stp>bid</stp>
        <stp>[AutoPrice 28.xlsm]front!R877C12</stp>
        <tr r="L877" s="1"/>
      </tp>
      <tp>
        <v>106.211</v>
        <stp/>
        <stp>##V3_BDPV12</stp>
        <stp>DE000A1E8V89 @CBKG Corp</stp>
        <stp>bid</stp>
        <stp>[AutoPrice 28.xlsm]front!R870C12</stp>
        <tr r="L870" s="1"/>
      </tp>
      <tp>
        <v>115.875</v>
        <stp/>
        <stp>##V3_BDPV12</stp>
        <stp>XS0592505316 @CBKG Corp</stp>
        <stp>bid</stp>
        <stp>[AutoPrice 28.xlsm]front!R519C12</stp>
        <tr r="L519" s="1"/>
      </tp>
      <tp>
        <v>116.175</v>
        <stp/>
        <stp>##V3_BDPV12</stp>
        <stp>XS0456451771 @CBKG Corp</stp>
        <stp>bid</stp>
        <stp>[AutoPrice 28.xlsm]front!R208C12</stp>
        <tr r="L208" s="1"/>
      </tp>
      <tp>
        <v>104.03700000000001</v>
        <stp/>
        <stp>##V3_BDPV12</stp>
        <stp>XS0829317832 @CBKG Corp</stp>
        <stp>bid</stp>
        <stp>[AutoPrice 28.xlsm]front!R156C12</stp>
        <tr r="L156" s="1"/>
      </tp>
      <tp>
        <v>100</v>
        <stp/>
        <stp>##V3_BDPV12</stp>
        <stp>XS0645941419 @CBKG Corp</stp>
        <stp>bid</stp>
        <stp>[AutoPrice 28.xlsm]front!R943C12</stp>
        <tr r="L943" s="1"/>
      </tp>
      <tp>
        <v>108.764</v>
        <stp/>
        <stp>##V3_BDPV12</stp>
        <stp>XS0275636438 @CBKG Corp</stp>
        <stp>bid</stp>
        <stp>[AutoPrice 28.xlsm]front!R457C12</stp>
        <tr r="L457" s="1"/>
      </tp>
      <tp>
        <v>104.679</v>
        <stp/>
        <stp>##V3_BDPV12</stp>
        <stp>XS0787510618 @CBKG Corp</stp>
        <stp>bid</stp>
        <stp>[AutoPrice 28.xlsm]front!R555C12</stp>
        <tr r="L555" s="1"/>
      </tp>
      <tp>
        <v>122.07599999999999</v>
        <stp/>
        <stp>##V3_BDPV12</stp>
        <stp>XS0764278528 @CBKG Corp</stp>
        <stp>bid</stp>
        <stp>[AutoPrice 28.xlsm]front!R132C12</stp>
        <tr r="L132" s="1"/>
      </tp>
      <tp>
        <v>112.92</v>
        <stp/>
        <stp>##V3_BDPV12</stp>
        <stp>XS0975113498 @CBKG Corp</stp>
        <stp>bid</stp>
        <stp>[AutoPrice 28.xlsm]front!R989C12</stp>
        <tr r="L989" s="1"/>
      </tp>
      <tp t="s">
        <v>GE</v>
        <stp/>
        <stp>##V3_BDPV12</stp>
        <stp>XS0954025267 Corp</stp>
        <stp>ticker</stp>
        <stp>[AutoPrice 28.xlsm]front!R31C4</stp>
        <tr r="D31" s="1"/>
      </tp>
      <tp t="s">
        <v>#N/A Real Time</v>
        <stp/>
        <stp>##V3_BDPV12</stp>
        <stp>XS0418729934 @CBKG Corp</stp>
        <stp>bid</stp>
        <stp>[AutoPrice 28.xlsm]front!R277C12</stp>
        <tr r="L277" s="1"/>
      </tp>
      <tp>
        <v>110.95699999999999</v>
        <stp/>
        <stp>##V3_BDPV12</stp>
        <stp>XS0543354236 @CBKG Corp</stp>
        <stp>bid</stp>
        <stp>[AutoPrice 28.xlsm]front!R633C12</stp>
        <tr r="L633" s="1"/>
      </tp>
      <tp>
        <v>124.66200000000001</v>
        <stp/>
        <stp>##V3_BDPV12</stp>
        <stp>XS0503603267 @CBKG Corp</stp>
        <stp>bid</stp>
        <stp>[AutoPrice 28.xlsm]front!R622C12</stp>
        <tr r="L622" s="1"/>
      </tp>
      <tp t="s">
        <v>GE</v>
        <stp/>
        <stp>##V3_BDPV12</stp>
        <stp>XS0794230507 Corp</stp>
        <stp>ticker</stp>
        <stp>[AutoPrice 28.xlsm]front!R28C4</stp>
        <tr r="D28" s="1"/>
      </tp>
      <tp t="s">
        <v>ASSGEN</v>
        <stp/>
        <stp>##V3_BDPV12</stp>
        <stp>XS0218469962 Corp</stp>
        <stp>ticker</stp>
        <stp>[AutoPrice 28.xlsm]front!R59C4</stp>
        <tr r="D59" s="1"/>
      </tp>
      <tp t="s">
        <v>GE</v>
        <stp/>
        <stp>##V3_BDPV12</stp>
        <stp>XS0340180149 Corp</stp>
        <stp>ticker</stp>
        <stp>[AutoPrice 28.xlsm]front!R25C4</stp>
        <tr r="D25" s="1"/>
      </tp>
      <tp>
        <v>111.255</v>
        <stp/>
        <stp>##V3_BDPV12</stp>
        <stp>XS0495973470 @CBKG Corp</stp>
        <stp>bid</stp>
        <stp>[AutoPrice 28.xlsm]front!R956C12</stp>
        <tr r="L956" s="1"/>
      </tp>
      <tp>
        <v>102.38200000000001</v>
        <stp/>
        <stp>##V3_BDPV12</stp>
        <stp>XS1040508167 @CBKG Corp</stp>
        <stp>bid</stp>
        <stp>[AutoPrice 28.xlsm]front!R505C12</stp>
        <tr r="L505" s="1"/>
      </tp>
      <tp>
        <v>108.59</v>
        <stp/>
        <stp>##V3_BDPV12</stp>
        <stp>XS0477568637 @CBKG Corp</stp>
        <stp>bid</stp>
        <stp>[AutoPrice 28.xlsm]front!R173C12</stp>
        <tr r="L173" s="1"/>
      </tp>
      <tp>
        <v>103.721</v>
        <stp/>
        <stp>##V3_BDPV12</stp>
        <stp>XS0988384904 @CBKG Corp</stp>
        <stp>bid</stp>
        <stp>[AutoPrice 28.xlsm]front!R463C12</stp>
        <tr r="L463" s="1"/>
      </tp>
      <tp>
        <v>103.655</v>
        <stp/>
        <stp>##V3_BDPV12</stp>
        <stp>XS1040506112 @CBKG Corp</stp>
        <stp>bid</stp>
        <stp>[AutoPrice 28.xlsm]front!R226C12</stp>
        <tr r="L226" s="1"/>
      </tp>
      <tp>
        <v>112.804</v>
        <stp/>
        <stp>##V3_BDPV12</stp>
        <stp>XS0752092311 @CBKG Corp</stp>
        <stp>bid</stp>
        <stp>[AutoPrice 28.xlsm]front!R636C12</stp>
        <tr r="L636" s="1"/>
      </tp>
      <tp>
        <v>104.215</v>
        <stp/>
        <stp>##V3_BDPV12</stp>
        <stp>XS0863116231 @CBKG Corp</stp>
        <stp>bid</stp>
        <stp>[AutoPrice 28.xlsm]front!R533C12</stp>
        <tr r="L533" s="1"/>
      </tp>
      <tp t="s">
        <v>LANSNA</v>
        <stp/>
        <stp>##V3_BDPV12</stp>
        <stp>XS0940685091 Corp</stp>
        <stp>ticker</stp>
        <stp>[AutoPrice 28.xlsm]front!R70C4</stp>
        <tr r="D70" s="1"/>
      </tp>
      <tp>
        <v>117.489</v>
        <stp/>
        <stp>##V3_BDPV12</stp>
        <stp>FR0011225143 @CBKG Corp</stp>
        <stp>bid</stp>
        <stp>[AutoPrice 28.xlsm]front!R252C12</stp>
        <tr r="L252" s="1"/>
      </tp>
      <tp>
        <v>111.05500000000001</v>
        <stp/>
        <stp>##V3_BDPV12</stp>
        <stp>FR0011022110 @CBKG Corp</stp>
        <stp>bid</stp>
        <stp>[AutoPrice 28.xlsm]front!R572C12</stp>
        <tr r="L572" s="1"/>
      </tp>
      <tp>
        <v>123.22199999999999</v>
        <stp/>
        <stp>##V3_BDPV12</stp>
        <stp>FR0010746008 @CBKG Corp</stp>
        <stp>bid</stp>
        <stp>[AutoPrice 28.xlsm]front!R397C12</stp>
        <tr r="L397" s="1"/>
      </tp>
      <tp>
        <v>108.89700000000001</v>
        <stp/>
        <stp>##V3_BDPV12</stp>
        <stp>XS0408285913 @CBKG Corp</stp>
        <stp>bid</stp>
        <stp>[AutoPrice 28.xlsm]front!R745C12</stp>
        <tr r="L745" s="1"/>
      </tp>
      <tp t="s">
        <v>GE</v>
        <stp/>
        <stp>##V3_BDPV12</stp>
        <stp>XS0971723233 Corp</stp>
        <stp>ticker</stp>
        <stp>[AutoPrice 28.xlsm]front!R35C4</stp>
        <tr r="D35" s="1"/>
      </tp>
      <tp t="s">
        <v>#N/A Real Time</v>
        <stp/>
        <stp>##V3_BDPV12</stp>
        <stp>XS0304458564 @CBKG Corp</stp>
        <stp>bid</stp>
        <stp>[AutoPrice 28.xlsm]front!R743C12</stp>
        <tr r="L743" s="1"/>
      </tp>
      <tp>
        <v>114.496</v>
        <stp/>
        <stp>##V3_BDPV12</stp>
        <stp>XS0522407351 @CBKG Corp</stp>
        <stp>bid</stp>
        <stp>[AutoPrice 28.xlsm]front!R406C12</stp>
        <tr r="L406" s="1"/>
      </tp>
      <tp>
        <v>103.598</v>
        <stp/>
        <stp>##V3_BDPV12</stp>
        <stp>FR0010746016 @CBKG Corp</stp>
        <stp>bid</stp>
        <stp>[AutoPrice 28.xlsm]front!R393C12</stp>
        <tr r="L393" s="1"/>
      </tp>
      <tp>
        <v>117.791</v>
        <stp/>
        <stp>##V3_BDPV12</stp>
        <stp>ES0211845252 @CBKG Corp</stp>
        <stp>ask</stp>
        <stp>[AutoPrice 28.xlsm]front!R1035C13</stp>
        <tr r="M1035" s="1"/>
      </tp>
      <tp>
        <v>116.736</v>
        <stp/>
        <stp>##V3_BDPV12</stp>
        <stp>FR0000473993 @CBKG Corp</stp>
        <stp>ask</stp>
        <stp>[AutoPrice 28.xlsm]front!R1071C13</stp>
        <tr r="M1071" s="1"/>
      </tp>
      <tp>
        <v>109.521</v>
        <stp/>
        <stp>##V3_BDPV12</stp>
        <stp>FR0010948240 @CBKG Corp</stp>
        <stp>ask</stp>
        <stp>[AutoPrice 28.xlsm]front!R1047C13</stp>
        <tr r="M1047" s="1"/>
      </tp>
      <tp>
        <v>107.759</v>
        <stp/>
        <stp>##V3_BDPV12</stp>
        <stp>XS0953199634 @CBKG Corp</stp>
        <stp>bid</stp>
        <stp>[AutoPrice 28.xlsm]front!R1067C12</stp>
        <tr r="L1067" s="1"/>
      </tp>
      <tp>
        <v>112.94199999999999</v>
        <stp/>
        <stp>##V3_BDPV12</stp>
        <stp>XS0331141332 @CBKG Corp</stp>
        <stp>bid</stp>
        <stp>[AutoPrice 28.xlsm]front!R1156C12</stp>
        <tr r="L1156" s="1"/>
      </tp>
      <tp>
        <v>112.69499999999999</v>
        <stp/>
        <stp>##V3_BDPV12</stp>
        <stp>XS0760364116 @CBKG Corp</stp>
        <stp>bid</stp>
        <stp>[AutoPrice 28.xlsm]front!R1118C12</stp>
        <tr r="L1118" s="1"/>
      </tp>
      <tp>
        <v>113.931</v>
        <stp/>
        <stp>##V3_BDPV12</stp>
        <stp>XS0591586788 @CBKG Corp</stp>
        <stp>ask</stp>
        <stp>[AutoPrice 28.xlsm]front!R1201C13</stp>
        <tr r="M1201" s="1"/>
      </tp>
      <tp>
        <v>111.80800000000001</v>
        <stp/>
        <stp>##V3_BDPV12</stp>
        <stp>XS0559641146 @CBKG Corp</stp>
        <stp>bid</stp>
        <stp>[AutoPrice 28.xlsm]front!R1004C12</stp>
        <tr r="L1004" s="1"/>
      </tp>
      <tp t="s">
        <v>#N/A Real Time</v>
        <stp/>
        <stp>##V3_BDPV12</stp>
        <stp>XS1050454682 @CBKG Corp</stp>
        <stp>ask</stp>
        <stp>[AutoPrice 28.xlsm]front!R1017C13</stp>
        <tr r="M1017" s="1"/>
      </tp>
      <tp>
        <v>115.515</v>
        <stp/>
        <stp>##V3_BDPV12</stp>
        <stp>FR0010883058 @CBKG Corp</stp>
        <stp>ask</stp>
        <stp>[AutoPrice 28.xlsm]front!R1074C13</stp>
        <tr r="M1074" s="1"/>
      </tp>
      <tp>
        <v>113.968</v>
        <stp/>
        <stp>##V3_BDPV12</stp>
        <stp>FR0011043124 @CBKG Corp</stp>
        <stp>bid</stp>
        <stp>[AutoPrice 28.xlsm]front!R1086C12</stp>
        <tr r="L1086" s="1"/>
      </tp>
      <tp>
        <v>112.675</v>
        <stp/>
        <stp>##V3_BDPV12</stp>
        <stp>XS0587411595 @CBKG Corp</stp>
        <stp>ask</stp>
        <stp>[AutoPrice 28.xlsm]front!R1171C13</stp>
        <tr r="M1171" s="1"/>
      </tp>
      <tp>
        <v>108.375</v>
        <stp/>
        <stp>##V3_BDPV12</stp>
        <stp>XS0458748851 @CBKG Corp</stp>
        <stp>bid</stp>
        <stp>[AutoPrice 28.xlsm]front!R1170C12</stp>
        <tr r="L1170" s="1"/>
      </tp>
      <tp>
        <v>99.581000000000003</v>
        <stp/>
        <stp>##V3_BDPV12</stp>
        <stp>XS0222524372 @CBKG Corp</stp>
        <stp>bid</stp>
        <stp>[AutoPrice 28.xlsm]front!R1257C12</stp>
        <tr r="L1257" s="1"/>
      </tp>
      <tp>
        <v>102.148</v>
        <stp/>
        <stp>##V3_BDPV12</stp>
        <stp>XS0459131636 @CBKG Corp</stp>
        <stp>bid</stp>
        <stp>[AutoPrice 28.xlsm]front!R1092C12</stp>
        <tr r="L1092" s="1"/>
      </tp>
      <tp>
        <v>116.45</v>
        <stp/>
        <stp>##V3_BDPV12</stp>
        <stp>XS0479542580 @CBKG Corp</stp>
        <stp>ask</stp>
        <stp>[AutoPrice 28.xlsm]front!R1178C13</stp>
        <tr r="M1178" s="1"/>
      </tp>
      <tp>
        <v>111.14700000000001</v>
        <stp/>
        <stp>##V3_BDPV12</stp>
        <stp>XS0294547285 @CBKG Corp</stp>
        <stp>ask</stp>
        <stp>[AutoPrice 28.xlsm]front!R1114C13</stp>
        <tr r="M1114" s="1"/>
      </tp>
      <tp>
        <v>104.06399999999999</v>
        <stp/>
        <stp>##V3_BDPV12</stp>
        <stp>XS0695403765 @CBKG Corp</stp>
        <stp>bid</stp>
        <stp>[AutoPrice 28.xlsm]front!R1143C12</stp>
        <tr r="L1143" s="1"/>
      </tp>
      <tp>
        <v>107.05</v>
        <stp/>
        <stp>##V3_BDPV12</stp>
        <stp>XS0693855750 @CBKG Corp</stp>
        <stp>ask</stp>
        <stp>[AutoPrice 28.xlsm]front!R1189C13</stp>
        <tr r="M1189" s="1"/>
      </tp>
      <tp>
        <v>112.446</v>
        <stp/>
        <stp>##V3_BDPV12</stp>
        <stp>XS0306644344 @CBKG Corp</stp>
        <stp>bid</stp>
        <stp>[AutoPrice 28.xlsm]front!R1145C12</stp>
        <tr r="L1145" s="1"/>
      </tp>
      <tp>
        <v>109.645</v>
        <stp/>
        <stp>##V3_BDPV12</stp>
        <stp>XS0992293901 @CBKG Corp</stp>
        <stp>bid</stp>
        <stp>[AutoPrice 28.xlsm]front!R1256C12</stp>
        <tr r="L1256" s="1"/>
      </tp>
      <tp>
        <v>119.503</v>
        <stp/>
        <stp>##V3_BDPV12</stp>
        <stp>XS0619706657 @CBKG Corp</stp>
        <stp>bid</stp>
        <stp>[AutoPrice 28.xlsm]front!R1202C12</stp>
        <tr r="L1202" s="1"/>
      </tp>
      <tp>
        <v>111.095</v>
        <stp/>
        <stp>##V3_BDPV12</stp>
        <stp>XS0735784851 @CBKG Corp</stp>
        <stp>bid</stp>
        <stp>[AutoPrice 28.xlsm]front!R1065C12</stp>
        <tr r="L1065" s="1"/>
      </tp>
      <tp>
        <v>112.05</v>
        <stp/>
        <stp>##V3_BDPV12</stp>
        <stp>XS0546725358 @CBKG Corp</stp>
        <stp>bid</stp>
        <stp>[AutoPrice 28.xlsm]front!R1115C12</stp>
        <tr r="L1115" s="1"/>
      </tp>
      <tp>
        <v>111.94</v>
        <stp/>
        <stp>##V3_BDPV12</stp>
        <stp>XS0831370613 @CBKG Corp</stp>
        <stp>bid</stp>
        <stp>[AutoPrice 28.xlsm]front!R1207C12</stp>
        <tr r="L1207" s="1"/>
      </tp>
      <tp t="s">
        <v>#N/A Real Time</v>
        <stp/>
        <stp>##V3_BDPV12</stp>
        <stp>XS0863129135 @CBKG Corp</stp>
        <stp>bid</stp>
        <stp>[AutoPrice 28.xlsm]front!R1007C12</stp>
        <tr r="L1007" s="1"/>
      </tp>
      <tp>
        <v>109.191</v>
        <stp/>
        <stp>##V3_BDPV12</stp>
        <stp>XS0842659343 @CBKG Corp</stp>
        <stp>bid</stp>
        <stp>[AutoPrice 28.xlsm]front!R1147C12</stp>
        <tr r="L1147" s="1"/>
      </tp>
      <tp>
        <v>104.971</v>
        <stp/>
        <stp>##V3_BDPV12</stp>
        <stp>FR0011193531 @CBKG Corp</stp>
        <stp>bid</stp>
        <stp>[AutoPrice 28.xlsm]front!R1044C12</stp>
        <tr r="L1044" s="1"/>
      </tp>
      <tp>
        <v>103.87</v>
        <stp/>
        <stp>##V3_BDPV12</stp>
        <stp>FR0011509488 @CBKG Corp</stp>
        <stp>ask</stp>
        <stp>[AutoPrice 28.xlsm]front!R1039C13</stp>
        <tr r="M1039" s="1"/>
      </tp>
      <tp>
        <v>101.563</v>
        <stp/>
        <stp>##V3_BDPV12</stp>
        <stp>XS0204395213 @CBKG Corp</stp>
        <stp>bid</stp>
        <stp>[AutoPrice 28.xlsm]front!R1002C12</stp>
        <tr r="L1002" s="1"/>
      </tp>
      <tp>
        <v>106.208</v>
        <stp/>
        <stp>##V3_BDPV12</stp>
        <stp>XS0933604943 @CBKG Corp</stp>
        <stp>bid</stp>
        <stp>[AutoPrice 28.xlsm]front!R1209C12</stp>
        <tr r="L1209" s="1"/>
      </tp>
      <tp>
        <v>112.52</v>
        <stp/>
        <stp>##V3_BDPV12</stp>
        <stp>XS0968913342 @CBKG Corp</stp>
        <stp>ask</stp>
        <stp>[AutoPrice 28.xlsm]front!R1268C13</stp>
        <tr r="M1268" s="1"/>
      </tp>
      <tp>
        <v>108.913</v>
        <stp/>
        <stp>##V3_BDPV12</stp>
        <stp>DE000A1C9VQ4 @CBKG Corp</stp>
        <stp>bid</stp>
        <stp>[AutoPrice 28.xlsm]front!R786C12</stp>
        <tr r="L786" s="1"/>
      </tp>
      <tp>
        <v>101.93</v>
        <stp/>
        <stp>##V3_BDPV12</stp>
        <stp>XS0940278707 @CBKG Corp</stp>
        <stp>bid</stp>
        <stp>[AutoPrice 28.xlsm]front!R1089C12</stp>
        <tr r="L1089" s="1"/>
      </tp>
      <tp>
        <v>108.199</v>
        <stp/>
        <stp>##V3_BDPV12</stp>
        <stp>XS0903872355 @CBKG Corp</stp>
        <stp>ask</stp>
        <stp>[AutoPrice 28.xlsm]front!R1245C13</stp>
        <tr r="M1245" s="1"/>
      </tp>
      <tp t="s">
        <v>07:01:45</v>
        <stp/>
        <stp>##V3_BDPV12</stp>
        <stp>USG0446NAG90 @bgn Corp</stp>
        <stp>LAST_UPDATE</stp>
        <stp>[AutoPrice 28.xlsm]front!R914C15</stp>
        <tr r="O914" s="1"/>
      </tp>
      <tp>
        <v>108.964</v>
        <stp/>
        <stp>##V3_BDPV12</stp>
        <stp>XS0542369219 @CBKG Corp</stp>
        <stp>bid</stp>
        <stp>[AutoPrice 28.xlsm]front!R1110C12</stp>
        <tr r="L1110" s="1"/>
      </tp>
      <tp t="s">
        <v>07:01:46</v>
        <stp/>
        <stp>##V3_BDPV12</stp>
        <stp>DE000A0TT2M2 @bgn Corp</stp>
        <stp>LAST_UPDATE</stp>
        <stp>[AutoPrice 28.xlsm]front!R611C15</stp>
        <tr r="O611" s="1"/>
      </tp>
      <tp>
        <v>100.997</v>
        <stp/>
        <stp>##V3_BDPV12</stp>
        <stp>DE000A1HJLN2 @CBKG Corp</stp>
        <stp>ask</stp>
        <stp>[AutoPrice 28.xlsm]front!R769C13</stp>
        <tr r="M769" s="1"/>
      </tp>
    </main>
    <main first="connect.rtdsub">
      <tp t="s">
        <v>21127218=EXT</v>
        <stp/>
        <stp>DDS_BONDS|21127218=EXT</stp>
        <stp>3</stp>
        <stp>RMDS</stp>
        <stp/>
        <stp/>
        <tr r="AI411" s="1"/>
      </tp>
      <tp t="s">
        <v>12789072=EXT</v>
        <stp/>
        <stp>DDS_BONDS|12789072=EXT</stp>
        <stp>3</stp>
        <stp>RMDS</stp>
        <stp/>
        <stp/>
        <tr r="AI154" s="1"/>
      </tp>
      <tp t="s">
        <v>15503259=EXT</v>
        <stp/>
        <stp>DDS_BONDS|15503259=EXT</stp>
        <stp>3</stp>
        <stp>RMDS</stp>
        <stp/>
        <stp/>
        <tr r="AI306" s="1"/>
      </tp>
    </main>
    <main first="connect.rtdsub">
      <tp t="s">
        <v>10212329=EXT</v>
        <stp/>
        <stp>DDS_BONDS|10212329=EXT</stp>
        <stp>3</stp>
        <stp>RMDS</stp>
        <stp/>
        <stp/>
        <tr r="AI1225" s="1"/>
      </tp>
      <tp t="s">
        <v>17182210=EXT</v>
        <stp/>
        <stp>DDS_BONDS|17182210=EXT</stp>
        <stp>3</stp>
        <stp>RMDS</stp>
        <stp/>
        <stp/>
        <tr r="AI568" s="1"/>
      </tp>
      <tp t="s">
        <v>13696666=EXT</v>
        <stp/>
        <stp>DDS_BONDS|13696666=EXT</stp>
        <stp>3</stp>
        <stp>RMDS</stp>
        <stp/>
        <stp/>
        <tr r="AI1073" s="1"/>
      </tp>
      <tp t="s">
        <v>18079008=EXT</v>
        <stp/>
        <stp>DDS_BONDS|18079008=EXT</stp>
        <stp>3</stp>
        <stp>RMDS</stp>
        <stp/>
        <stp/>
        <tr r="AI856" s="1"/>
      </tp>
    </main>
    <main first="bloomberg.rtd">
      <tp t="s">
        <v>27/06/2018</v>
        <stp/>
        <stp>##V3_BDPV12</stp>
        <stp>DE000A1PGQY7 Corp</stp>
        <stp>maturity</stp>
        <stp>[AutoPrice 28.xlsm]front!R788C6</stp>
        <tr r="F788" s="1"/>
      </tp>
      <tp t="s">
        <v>AT MATURITY</v>
        <stp/>
        <stp>##V3_BDPV12</stp>
        <stp>DE000A1RE1W1 Corp</stp>
        <stp>mty_typ</stp>
        <stp>[AutoPrice 28.xlsm]front!R474C6</stp>
        <tr r="F474" s="1"/>
      </tp>
    </main>
    <main first="connect.rtdsub">
      <tp t="s">
        <v>10067708=EXT</v>
        <stp/>
        <stp>DDS_BONDS|10067708=EXT</stp>
        <stp>3</stp>
        <stp>RMDS</stp>
        <stp/>
        <stp/>
        <tr r="AI337" s="1"/>
      </tp>
      <tp t="s">
        <v>19865588=EXT</v>
        <stp/>
        <stp>DDS_BONDS|19865588=EXT</stp>
        <stp>3</stp>
        <stp>RMDS</stp>
        <stp/>
        <stp/>
        <tr r="AI1198" s="1"/>
      </tp>
      <tp t="s">
        <v>21177319=EXT</v>
        <stp/>
        <stp>DDS_BONDS|21177319=EXT</stp>
        <stp>3</stp>
        <stp>RMDS</stp>
        <stp/>
        <stp/>
        <tr r="AI170" s="1"/>
      </tp>
      <tp t="s">
        <v>13469848=EXT</v>
        <stp/>
        <stp>DDS_BONDS|13469848=EXT</stp>
        <stp>3</stp>
        <stp>RMDS</stp>
        <stp/>
        <stp/>
        <tr r="AI470" s="1"/>
      </tp>
      <tp t="s">
        <v>19078409=EXT</v>
        <stp/>
        <stp>DDS_BONDS|19078409=EXT</stp>
        <stp>3</stp>
        <stp>RMDS</stp>
        <stp/>
        <stp/>
        <tr r="AI657" s="1"/>
      </tp>
      <tp t="s">
        <v>16693264=EXT</v>
        <stp/>
        <stp>DDS_BONDS|16693264=EXT</stp>
        <stp>3</stp>
        <stp>RMDS</stp>
        <stp/>
        <stp/>
        <tr r="AI1236" s="1"/>
      </tp>
      <tp t="s">
        <v>21252428=EXT</v>
        <stp/>
        <stp>DDS_BONDS|21252428=EXT</stp>
        <stp>3</stp>
        <stp>RMDS</stp>
        <stp/>
        <stp/>
        <tr r="AI554" s="1"/>
      </tp>
      <tp t="s">
        <v>14852989=EXT</v>
        <stp/>
        <stp>DDS_BONDS|14852989=EXT</stp>
        <stp>3</stp>
        <stp>RMDS</stp>
        <stp/>
        <stp/>
        <tr r="AI634" s="1"/>
      </tp>
      <tp t="s">
        <v>19152419=EXT</v>
        <stp/>
        <stp>DDS_BONDS|19152419=EXT</stp>
        <stp>3</stp>
        <stp>RMDS</stp>
        <stp/>
        <stp/>
        <tr r="AI1239" s="1"/>
      </tp>
      <tp t="s">
        <v>14690465=EXT</v>
        <stp/>
        <stp>DDS_BONDS|14690465=EXT</stp>
        <stp>3</stp>
        <stp>RMDS</stp>
        <stp/>
        <stp/>
        <tr r="AI1212" s="1"/>
      </tp>
    </main>
    <main first="bloomberg.rtd">
      <tp t="s">
        <v>04/01/2018</v>
        <stp/>
        <stp>##V3_BDPV12</stp>
        <stp>DE000A0TKUU3 Corp</stp>
        <stp>maturity</stp>
        <stp>[AutoPrice 28.xlsm]front!R968C6</stp>
        <tr r="F968" s="1"/>
      </tp>
    </main>
    <main first="connect.rtdsub">
      <tp t="s">
        <v>21240726=EXT</v>
        <stp/>
        <stp>DDS_BONDS|21240726=EXT</stp>
        <stp>3</stp>
        <stp>RMDS</stp>
        <stp/>
        <stp/>
        <tr r="AI997" s="1"/>
      </tp>
      <tp t="s">
        <v>16523150=EXT</v>
        <stp/>
        <stp>DDS_BONDS|16523150=EXT</stp>
        <stp>3</stp>
        <stp>RMDS</stp>
        <stp/>
        <stp/>
        <tr r="AI74" s="1"/>
      </tp>
      <tp t="s">
        <v>17233921=EXT</v>
        <stp/>
        <stp>DDS_BONDS|17233921=EXT</stp>
        <stp>3</stp>
        <stp>RMDS</stp>
        <stp/>
        <stp/>
        <tr r="AI216" s="1"/>
      </tp>
      <tp t="s">
        <v>15332331=EXT</v>
        <stp/>
        <stp>DDS_BONDS|15332331=EXT</stp>
        <stp>3</stp>
        <stp>RMDS</stp>
        <stp/>
        <stp/>
        <tr r="AI994" s="1"/>
      </tp>
      <tp t="s">
        <v>21173515=EXT</v>
        <stp/>
        <stp>DDS_BONDS|21173515=EXT</stp>
        <stp>3</stp>
        <stp>RMDS</stp>
        <stp/>
        <stp/>
        <tr r="AI1229" s="1"/>
      </tp>
      <tp t="s">
        <v>19857887=EXT</v>
        <stp/>
        <stp>DDS_BONDS|19857887=EXT</stp>
        <stp>3</stp>
        <stp>RMDS</stp>
        <stp/>
        <stp/>
        <tr r="AI548" s="1"/>
      </tp>
      <tp t="s">
        <v>21157317=EXT</v>
        <stp/>
        <stp>DDS_BONDS|21157317=EXT</stp>
        <stp>3</stp>
        <stp>RMDS</stp>
        <stp/>
        <stp/>
        <tr r="AI962" s="1"/>
      </tp>
      <tp t="s">
        <v>16709272=EXT</v>
        <stp/>
        <stp>DDS_BONDS|16709272=EXT</stp>
        <stp>3</stp>
        <stp>RMDS</stp>
        <stp/>
        <stp/>
        <tr r="AI873" s="1"/>
      </tp>
      <tp t="s">
        <v>17309832=EXT</v>
        <stp/>
        <stp>DDS_BONDS|17309832=EXT</stp>
        <stp>3</stp>
        <stp>RMDS</stp>
        <stp/>
        <stp/>
        <tr r="AI1102" s="1"/>
      </tp>
      <tp t="s">
        <v>19948096=EXT</v>
        <stp/>
        <stp>DDS_BONDS|19948096=EXT</stp>
        <stp>3</stp>
        <stp>RMDS</stp>
        <stp/>
        <stp/>
        <tr r="AI682" s="1"/>
      </tp>
      <tp t="s">
        <v>21110010=EXT</v>
        <stp/>
        <stp>DDS_BONDS|21110010=EXT</stp>
        <stp>3</stp>
        <stp>RMDS</stp>
        <stp/>
        <stp/>
        <tr r="AI867" s="1"/>
      </tp>
      <tp t="s">
        <v>16213220=EXT</v>
        <stp/>
        <stp>DDS_BONDS|16213220=EXT</stp>
        <stp>3</stp>
        <stp>RMDS</stp>
        <stp/>
        <stp/>
        <tr r="AI1087" s="1"/>
      </tp>
      <tp t="s">
        <v>13631662=EXT</v>
        <stp/>
        <stp>DDS_BONDS|13631662=EXT</stp>
        <stp>3</stp>
        <stp>RMDS</stp>
        <stp/>
        <stp/>
        <tr r="AI725" s="1"/>
      </tp>
      <tp t="s">
        <v>14440245=EXT</v>
        <stp/>
        <stp>DDS_BONDS|14440245=EXT</stp>
        <stp>3</stp>
        <stp>RMDS</stp>
        <stp/>
        <stp/>
        <tr r="AI382" s="1"/>
      </tp>
      <tp t="s">
        <v>15306031=EXT</v>
        <stp/>
        <stp>DDS_BONDS|15306031=EXT</stp>
        <stp>3</stp>
        <stp>RMDS</stp>
        <stp/>
        <stp/>
        <tr r="AI323" s="1"/>
      </tp>
      <tp t="s">
        <v>21156814=EXT</v>
        <stp/>
        <stp>DDS_BONDS|21156814=EXT</stp>
        <stp>3</stp>
        <stp>RMDS</stp>
        <stp/>
        <stp/>
        <tr r="AI1261" s="1"/>
      </tp>
      <tp t="s">
        <v>21157314=EXT</v>
        <stp/>
        <stp>DDS_BONDS|21157314=EXT</stp>
        <stp>3</stp>
        <stp>RMDS</stp>
        <stp/>
        <stp/>
        <tr r="AI961" s="1"/>
      </tp>
      <tp t="s">
        <v>10629963=EXT</v>
        <stp/>
        <stp>DDS_BONDS|10629963=EXT</stp>
        <stp>3</stp>
        <stp>RMDS</stp>
        <stp/>
        <stp/>
        <tr r="AI885" s="1"/>
      </tp>
      <tp t="s">
        <v>19078406=EXT</v>
        <stp/>
        <stp>DDS_BONDS|19078406=EXT</stp>
        <stp>3</stp>
        <stp>RMDS</stp>
        <stp/>
        <stp/>
        <tr r="AI649" s="1"/>
      </tp>
      <tp t="s">
        <v>10200320=EXT</v>
        <stp/>
        <stp>DDS_BONDS|10200320=EXT</stp>
        <stp>3</stp>
        <stp>RMDS</stp>
        <stp/>
        <stp/>
        <tr r="AI779" s="1"/>
      </tp>
      <tp t="s">
        <v>10067706=EXT</v>
        <stp/>
        <stp>DDS_BONDS|10067706=EXT</stp>
        <stp>3</stp>
        <stp>RMDS</stp>
        <stp/>
        <stp/>
        <tr r="AI339" s="1"/>
      </tp>
      <tp t="s">
        <v>13696669=EXT</v>
        <stp/>
        <stp>DDS_BONDS|13696669=EXT</stp>
        <stp>3</stp>
        <stp>RMDS</stp>
        <stp/>
        <stp/>
        <tr r="AI790" s="1"/>
      </tp>
      <tp t="s">
        <v>13205120=EXT</v>
        <stp/>
        <stp>DDS_BONDS|13205120=EXT</stp>
        <stp>3</stp>
        <stp>RMDS</stp>
        <stp/>
        <stp/>
        <tr r="AI53" s="1"/>
      </tp>
      <tp t="s">
        <v>16564356=EXT</v>
        <stp/>
        <stp>DDS_BONDS|16564356=EXT</stp>
        <stp>3</stp>
        <stp>RMDS</stp>
        <stp/>
        <stp/>
        <tr r="AI180" s="1"/>
      </tp>
      <tp t="s">
        <v>19234023=EXT</v>
        <stp/>
        <stp>DDS_BONDS|19234023=EXT</stp>
        <stp>3</stp>
        <stp>RMDS</stp>
        <stp/>
        <stp/>
        <tr r="AI864" s="1"/>
      </tp>
      <tp t="s">
        <v>12829282=EXT</v>
        <stp/>
        <stp>DDS_BONDS|12829282=EXT</stp>
        <stp>3</stp>
        <stp>RMDS</stp>
        <stp/>
        <stp/>
        <tr r="AI1065" s="1"/>
      </tp>
      <tp t="s">
        <v>18543553=EXT</v>
        <stp/>
        <stp>DDS_BONDS|18543553=EXT</stp>
        <stp>3</stp>
        <stp>RMDS</stp>
        <stp/>
        <stp/>
        <tr r="AI819" s="1"/>
      </tp>
      <tp t="s">
        <v>18162011=EXT</v>
        <stp/>
        <stp>DDS_BONDS|18162011=EXT</stp>
        <stp>3</stp>
        <stp>RMDS</stp>
        <stp/>
        <stp/>
        <tr r="AI1038" s="1"/>
      </tp>
      <tp t="s">
        <v>21073900=EXT</v>
        <stp/>
        <stp>DDS_BONDS|21073900=EXT</stp>
        <stp>3</stp>
        <stp>RMDS</stp>
        <stp/>
        <stp/>
        <tr r="AI164" s="1"/>
      </tp>
      <tp t="s">
        <v>21266121=EXT</v>
        <stp/>
        <stp>DDS_BONDS|21266121=EXT</stp>
        <stp>3</stp>
        <stp>RMDS</stp>
        <stp/>
        <stp/>
        <tr r="AI683" s="1"/>
      </tp>
      <tp t="s">
        <v>10368831=EXT</v>
        <stp/>
        <stp>DDS_BONDS|10368831=EXT</stp>
        <stp>3</stp>
        <stp>RMDS</stp>
        <stp/>
        <stp/>
        <tr r="AI612" s="1"/>
      </tp>
    </main>
    <main first="bloomberg.rtd">
      <tp t="s">
        <v>11/06/2014</v>
        <stp/>
        <stp>##V3_BDPV12</stp>
        <stp>XS0765448757 @bval Corp</stp>
        <stp>LAST_UPDATE</stp>
        <stp>[AutoPrice 28.xlsm]front!R1024C15</stp>
        <tr r="O1024" s="1"/>
      </tp>
    </main>
    <main first="connect.rtdsub">
      <tp t="s">
        <v>17100916=EXT</v>
        <stp/>
        <stp>DDS_BONDS|17100916=EXT</stp>
        <stp>3</stp>
        <stp>RMDS</stp>
        <stp/>
        <stp/>
        <tr r="AI153" s="1"/>
      </tp>
      <tp t="s">
        <v>17067500=EXT</v>
        <stp/>
        <stp>DDS_BONDS|17067500=EXT</stp>
        <stp>3</stp>
        <stp>RMDS</stp>
        <stp/>
        <stp/>
        <tr r="AI594" s="1"/>
      </tp>
      <tp t="s">
        <v>21135615=EXT</v>
        <stp/>
        <stp>DDS_BONDS|21135615=EXT</stp>
        <stp>3</stp>
        <stp>RMDS</stp>
        <stp/>
        <stp/>
        <tr r="AI472" s="1"/>
      </tp>
      <tp t="s">
        <v>21145412=EXT</v>
        <stp/>
        <stp>DDS_BONDS|21145412=EXT</stp>
        <stp>3</stp>
        <stp>RMDS</stp>
        <stp/>
        <stp/>
        <tr r="AI569" s="1"/>
      </tp>
      <tp t="s">
        <v>19946792=EXT</v>
        <stp/>
        <stp>DDS_BONDS|19946792=EXT</stp>
        <stp>3</stp>
        <stp>RMDS</stp>
        <stp/>
        <stp/>
        <tr r="AI586" s="1"/>
      </tp>
      <tp t="s">
        <v>#N/A</v>
        <stp/>
        <stp>DDS_BONDS|21276521=EXT</stp>
        <stp>3</stp>
        <stp>RMDS</stp>
        <stp/>
        <stp/>
        <tr r="AI148" s="1"/>
      </tp>
      <tp t="s">
        <v>11824184=EXT</v>
        <stp/>
        <stp>DDS_BONDS|11824184=EXT</stp>
        <stp>3</stp>
        <stp>RMDS</stp>
        <stp/>
        <stp/>
        <tr r="AI1116" s="1"/>
      </tp>
      <tp t="s">
        <v>10349832=EXT</v>
        <stp/>
        <stp>DDS_BONDS|10349832=EXT</stp>
        <stp>3</stp>
        <stp>RMDS</stp>
        <stp/>
        <stp/>
        <tr r="AI114" s="1"/>
      </tp>
      <tp t="s">
        <v>17421647=EXT</v>
        <stp/>
        <stp>DDS_BONDS|17421647=EXT</stp>
        <stp>3</stp>
        <stp>RMDS</stp>
        <stp/>
        <stp/>
        <tr r="AI835" s="1"/>
      </tp>
      <tp t="s">
        <v>17970092=EXT</v>
        <stp/>
        <stp>DDS_BONDS|17970092=EXT</stp>
        <stp>3</stp>
        <stp>RMDS</stp>
        <stp/>
        <stp/>
        <tr r="AI1108" s="1"/>
      </tp>
      <tp t="s">
        <v>11950990=EXT</v>
        <stp/>
        <stp>DDS_BONDS|11950990=EXT</stp>
        <stp>3</stp>
        <stp>RMDS</stp>
        <stp/>
        <stp/>
        <tr r="AI304" s="1"/>
      </tp>
      <tp t="s">
        <v>13747571=EXT</v>
        <stp/>
        <stp>DDS_BONDS|13747571=EXT</stp>
        <stp>3</stp>
        <stp>RMDS</stp>
        <stp/>
        <stp/>
        <tr r="AI1024" s="1"/>
      </tp>
      <tp t="s">
        <v>20027107=EXT</v>
        <stp/>
        <stp>DDS_BONDS|20027107=EXT</stp>
        <stp>3</stp>
        <stp>RMDS</stp>
        <stp/>
        <stp/>
        <tr r="AI46" s="1"/>
      </tp>
      <tp t="s">
        <v>16709275=EXT</v>
        <stp/>
        <stp>DDS_BONDS|16709275=EXT</stp>
        <stp>3</stp>
        <stp>RMDS</stp>
        <stp/>
        <stp/>
        <tr r="AI875" s="1"/>
      </tp>
      <tp t="s">
        <v>18079002=EXT</v>
        <stp/>
        <stp>DDS_BONDS|18079002=EXT</stp>
        <stp>3</stp>
        <stp>RMDS</stp>
        <stp/>
        <stp/>
        <tr r="AI1089" s="1"/>
      </tp>
      <tp t="s">
        <v>19946790=EXT</v>
        <stp/>
        <stp>DDS_BONDS|19946790=EXT</stp>
        <stp>3</stp>
        <stp>RMDS</stp>
        <stp/>
        <stp/>
        <tr r="AI588" s="1"/>
      </tp>
      <tp t="s">
        <v>11105514=EXT</v>
        <stp/>
        <stp>DDS_BONDS|11105514=EXT</stp>
        <stp>3</stp>
        <stp>RMDS</stp>
        <stp/>
        <stp/>
        <tr r="AI770" s="1"/>
      </tp>
      <tp t="s">
        <v>21157311=EXT</v>
        <stp/>
        <stp>DDS_BONDS|21157311=EXT</stp>
        <stp>3</stp>
        <stp>RMDS</stp>
        <stp/>
        <stp/>
        <tr r="AI894" s="1"/>
      </tp>
      <tp t="s">
        <v>21267122=EXT</v>
        <stp/>
        <stp>DDS_BONDS|21267122=EXT</stp>
        <stp>3</stp>
        <stp>RMDS</stp>
        <stp/>
        <stp/>
        <tr r="AI120" s="1"/>
      </tp>
      <tp t="s">
        <v>18154911=EXT</v>
        <stp/>
        <stp>DDS_BONDS|18154911=EXT</stp>
        <stp>3</stp>
        <stp>RMDS</stp>
        <stp/>
        <stp/>
        <tr r="AI390" s="1"/>
      </tp>
      <tp t="s">
        <v>17844380=EXT</v>
        <stp/>
        <stp>DDS_BONDS|17844380=EXT</stp>
        <stp>3</stp>
        <stp>RMDS</stp>
        <stp/>
        <stp/>
        <tr r="AI876" s="1"/>
      </tp>
      <tp t="s">
        <v>21238127=EXT</v>
        <stp/>
        <stp>DDS_BONDS|21238127=EXT</stp>
        <stp>3</stp>
        <stp>RMDS</stp>
        <stp/>
        <stp/>
        <tr r="AI660" s="1"/>
      </tp>
    </main>
    <main first="bloomberg.rtd">
      <tp>
        <v>39.828925338220607</v>
        <stp/>
        <stp>##V3_BDPV12</stp>
        <stp>FR0011119460 @bgn  Corp</stp>
        <stp>asset_swap_spd_mid</stp>
        <stp>[AutoPrice 28.xlsm]front!R1132C40</stp>
        <tr r="AN1132" s="1"/>
      </tp>
      <tp>
        <v>62.635545377691827</v>
        <stp/>
        <stp>##V3_BDPV12</stp>
        <stp>XS0602534637 @bgn  Corp</stp>
        <stp>asset_swap_spd_mid</stp>
        <stp>[AutoPrice 28.xlsm]front!R1034C40</stp>
        <tr r="AN1034" s="1"/>
      </tp>
      <tp>
        <v>60.985304361148522</v>
        <stp/>
        <stp>##V3_BDPV12</stp>
        <stp>XS0436320278 @bgn  Corp</stp>
        <stp>asset_swap_spd_mid</stp>
        <stp>[AutoPrice 28.xlsm]front!R1224C40</stp>
        <tr r="AN1224" s="1"/>
      </tp>
      <tp>
        <v>0.68173588232980364</v>
        <stp/>
        <stp>##V3_BDPV12</stp>
        <stp>XS0412842428 @bgn  Corp</stp>
        <stp>risk_mid</stp>
        <stp>[AutoPrice 28.xlsm]front!R313C36</stp>
        <tr r="AJ313" s="1"/>
      </tp>
      <tp>
        <v>5.9089270217761225</v>
        <stp/>
        <stp>##V3_BDPV12</stp>
        <stp>US928670AB40 @bgn  Corp</stp>
        <stp>risk_mid</stp>
        <stp>[AutoPrice 28.xlsm]front!R899C36</stp>
        <tr r="AJ899" s="1"/>
      </tp>
      <tp>
        <v>40.867041735906604</v>
        <stp/>
        <stp>##V3_BDPV12</stp>
        <stp>XS0427290357 @bgn  Corp</stp>
        <stp>asset_swap_spd_mid</stp>
        <stp>[AutoPrice 28.xlsm]front!R1054C40</stp>
        <tr r="AN1054" s="1"/>
      </tp>
      <tp>
        <v>15.496498388912272</v>
        <stp/>
        <stp>##V3_BDPV12</stp>
        <stp>XS0826313990 @bgn  Corp</stp>
        <stp>risk_mid</stp>
        <stp>[AutoPrice 28.xlsm]front!R323C36</stp>
        <tr r="AJ323" s="1"/>
      </tp>
      <tp>
        <v>5.68679727008643</v>
        <stp/>
        <stp>##V3_BDPV12</stp>
        <stp>FR0011911239 @bgn  Corp</stp>
        <stp>risk_mid</stp>
        <stp>[AutoPrice 28.xlsm]front!R289C36</stp>
        <tr r="AJ289" s="1"/>
      </tp>
      <tp>
        <v>8.7844277133640958</v>
        <stp/>
        <stp>##V3_BDPV12</stp>
        <stp>XS1019821732 @bgn  Corp</stp>
        <stp>risk_mid</stp>
        <stp>[AutoPrice 28.xlsm]front!R977C36</stp>
        <tr r="AJ977" s="1"/>
      </tp>
      <tp>
        <v>51.349541272758565</v>
        <stp/>
        <stp>##V3_BDPV12</stp>
        <stp>XS0843310748 @bgn  Corp</stp>
        <stp>asset_swap_spd_mid</stp>
        <stp>[AutoPrice 28.xlsm]front!R1223C40</stp>
        <tr r="AN1223" s="1"/>
      </tp>
      <tp>
        <v>3.6138132729952588</v>
        <stp/>
        <stp>##V3_BDPV12</stp>
        <stp>XS0326230181 @bgn  Corp</stp>
        <stp>risk_mid</stp>
        <stp>[AutoPrice 28.xlsm]front!R948C36</stp>
        <tr r="AJ948" s="1"/>
      </tp>
      <tp>
        <v>1.254261890998265</v>
        <stp/>
        <stp>##V3_BDPV12</stp>
        <stp>XS0794238583 @bgn  Corp</stp>
        <stp>risk_mid</stp>
        <stp>[AutoPrice 28.xlsm]front!R883C36</stp>
        <tr r="AJ883" s="1"/>
      </tp>
      <tp>
        <v>4.6278122937181365</v>
        <stp/>
        <stp>##V3_BDPV12</stp>
        <stp>XS0794393396 @bgn  Corp</stp>
        <stp>risk_mid</stp>
        <stp>[AutoPrice 28.xlsm]front!R710C36</stp>
        <tr r="AJ710" s="1"/>
      </tp>
      <tp>
        <v>374.71587950986537</v>
        <stp/>
        <stp>##V3_BDPV12</stp>
        <stp>XS0972588643 @bgn  Corp</stp>
        <stp>asset_swap_spd_mid</stp>
        <stp>[AutoPrice 28.xlsm]front!R1258C40</stp>
        <tr r="AN1258" s="1"/>
      </tp>
      <tp>
        <v>0.9897996022971256</v>
        <stp/>
        <stp>##V3_BDPV12</stp>
        <stp>XS0365901734 @bgn  Corp</stp>
        <stp>risk_mid</stp>
        <stp>[AutoPrice 28.xlsm]front!R980C36</stp>
        <tr r="AJ980" s="1"/>
      </tp>
      <tp>
        <v>3.4406997765444203</v>
        <stp/>
        <stp>##V3_BDPV12</stp>
        <stp>FR0010952739 @bgn  Corp</stp>
        <stp>risk_mid</stp>
        <stp>[AutoPrice 28.xlsm]front!R284C36</stp>
        <tr r="AJ284" s="1"/>
      </tp>
      <tp>
        <v>1.0725302509740686</v>
        <stp/>
        <stp>##V3_BDPV12</stp>
        <stp>FR0010916734 @bgn  Corp</stp>
        <stp>risk_mid</stp>
        <stp>[AutoPrice 28.xlsm]front!R849C36</stp>
        <tr r="AJ849" s="1"/>
      </tp>
      <tp>
        <v>1.727700721367853</v>
        <stp/>
        <stp>##V3_BDPV12</stp>
        <stp>FR0010261388 @bgn  Corp</stp>
        <stp>risk_mid</stp>
        <stp>[AutoPrice 28.xlsm]front!R362C36</stp>
        <tr r="AJ362" s="1"/>
      </tp>
      <tp>
        <v>3.6073702731606261</v>
        <stp/>
        <stp>##V3_BDPV12</stp>
        <stp>FR0011374099 @bgn  Corp</stp>
        <stp>risk_mid</stp>
        <stp>[AutoPrice 28.xlsm]front!R388C36</stp>
        <tr r="AJ388" s="1"/>
      </tp>
      <tp t="s">
        <v>DAIGR</v>
        <stp/>
        <stp>##V3_BDPV12</stp>
        <stp>DE000A1PGWA5 Corp</stp>
        <stp>ticker</stp>
        <stp>[AutoPrice 28.xlsm]front!R795C4</stp>
        <tr r="D795" s="1"/>
      </tp>
      <tp>
        <v>0.38174605735008527</v>
        <stp/>
        <stp>##V3_BDPV12</stp>
        <stp>XS0458230082 @bgn  Corp</stp>
        <stp>risk_mid</stp>
        <stp>[AutoPrice 28.xlsm]front!R963C36</stp>
        <tr r="AJ963" s="1"/>
      </tp>
      <tp>
        <v>1.2645710534251009</v>
        <stp/>
        <stp>##V3_BDPV12</stp>
        <stp>XS0831383194 @bgn  Corp</stp>
        <stp>risk_mid</stp>
        <stp>[AutoPrice 28.xlsm]front!R823C36</stp>
        <tr r="AJ823" s="1"/>
      </tp>
      <tp>
        <v>2.7650015198503297</v>
        <stp/>
        <stp>##V3_BDPV12</stp>
        <stp>US928670AK49 @bgn  Corp</stp>
        <stp>risk_mid</stp>
        <stp>[AutoPrice 28.xlsm]front!R888C36</stp>
        <tr r="AJ888" s="1"/>
      </tp>
      <tp>
        <v>199.1218332687385</v>
        <stp/>
        <stp>##V3_BDPV12</stp>
        <stp>XS0903531795 @bgn  Corp</stp>
        <stp>asset_swap_spd_mid</stp>
        <stp>[AutoPrice 28.xlsm]front!R1248C40</stp>
        <tr r="AN1248" s="1"/>
      </tp>
      <tp>
        <v>0.25703385664144207</v>
        <stp/>
        <stp>##V3_BDPV12</stp>
        <stp>XS0247308595 @bgn  Corp</stp>
        <stp>risk_mid</stp>
        <stp>[AutoPrice 28.xlsm]front!R403C36</stp>
        <tr r="AJ403" s="1"/>
      </tp>
      <tp>
        <v>7.4186533590079762</v>
        <stp/>
        <stp>##V3_BDPV12</stp>
        <stp>XS0416848520 @bgn  Corp</stp>
        <stp>risk_mid</stp>
        <stp>[AutoPrice 28.xlsm]front!R334C36</stp>
        <tr r="AJ334" s="1"/>
      </tp>
      <tp>
        <v>60.273876553503513</v>
        <stp/>
        <stp>##V3_BDPV12</stp>
        <stp>XS0741942576 @bgn  Corp</stp>
        <stp>asset_swap_spd_mid</stp>
        <stp>[AutoPrice 28.xlsm]front!R1174C40</stp>
        <tr r="AN1174" s="1"/>
      </tp>
      <tp>
        <v>33.907701915431311</v>
        <stp/>
        <stp>##V3_BDPV12</stp>
        <stp>XS0982713686 @bgn  Corp</stp>
        <stp>asset_swap_spd_mid</stp>
        <stp>[AutoPrice 28.xlsm]front!R1001C40</stp>
        <tr r="AN1001" s="1"/>
      </tp>
      <tp>
        <v>54.25715723592392</v>
        <stp/>
        <stp>##V3_BDPV12</stp>
        <stp>XS0542522692 @bgn  Corp</stp>
        <stp>asset_swap_spd_mid</stp>
        <stp>[AutoPrice 28.xlsm]front!R1055C40</stp>
        <tr r="AN1055" s="1"/>
      </tp>
      <tp>
        <v>14.096623144638905</v>
        <stp/>
        <stp>##V3_BDPV12</stp>
        <stp>XS0693855750 @bgn  Corp</stp>
        <stp>asset_swap_spd_mid</stp>
        <stp>[AutoPrice 28.xlsm]front!R1189C40</stp>
        <tr r="AN1189" s="1"/>
      </tp>
      <tp>
        <v>57.149750221471727</v>
        <stp/>
        <stp>##V3_BDPV12</stp>
        <stp>FR0010955559 @bgn  Corp</stp>
        <stp>asset_swap_spd_mid</stp>
        <stp>[AutoPrice 28.xlsm]front!R1041C40</stp>
        <tr r="AN1041" s="1"/>
      </tp>
      <tp>
        <v>135.64010907089545</v>
        <stp/>
        <stp>##V3_BDPV12</stp>
        <stp>XS0997941355 @bgn  Corp</stp>
        <stp>asset_swap_spd_mid</stp>
        <stp>[AutoPrice 28.xlsm]front!R1012C40</stp>
        <tr r="AN1012" s="1"/>
      </tp>
      <tp>
        <v>3.51516635468343</v>
        <stp/>
        <stp>##V3_BDPV12</stp>
        <stp>FR0010962134 @bgn  Corp</stp>
        <stp>risk_mid</stp>
        <stp>[AutoPrice 28.xlsm]front!R395C36</stp>
        <tr r="AJ395" s="1"/>
      </tp>
      <tp>
        <v>96.690686439248623</v>
        <stp/>
        <stp>##V3_BDPV12</stp>
        <stp>XS0192503695 @bgn  Corp</stp>
        <stp>asset_swap_spd_mid</stp>
        <stp>[AutoPrice 28.xlsm]front!R1154C40</stp>
        <tr r="AN1154" s="1"/>
      </tp>
      <tp>
        <v>55.398418751484741</v>
        <stp/>
        <stp>##V3_BDPV12</stp>
        <stp>XS0630817442 @bgn  Corp</stp>
        <stp>asset_swap_spd_mid</stp>
        <stp>[AutoPrice 28.xlsm]front!R1126C40</stp>
        <tr r="AN1126" s="1"/>
      </tp>
      <tp>
        <v>50.020685319149116</v>
        <stp/>
        <stp>##V3_BDPV12</stp>
        <stp>FR0011509488 @bgn  Corp</stp>
        <stp>asset_swap_spd_mid</stp>
        <stp>[AutoPrice 28.xlsm]front!R1039C40</stp>
        <tr r="AN1039" s="1"/>
      </tp>
      <tp>
        <v>302.0605871744242</v>
        <stp/>
        <stp>##V3_BDPV12</stp>
        <stp>XS1014997073 @bgn  Corp</stp>
        <stp>asset_swap_spd_mid</stp>
        <stp>[AutoPrice 28.xlsm]front!R1240C40</stp>
        <tr r="AN1240" s="1"/>
      </tp>
      <tp>
        <v>71.613481134621097</v>
        <stp/>
        <stp>##V3_BDPV12</stp>
        <stp>XS0981438582 @bgn  Corp</stp>
        <stp>asset_swap_spd_mid</stp>
        <stp>[AutoPrice 28.xlsm]front!R1179C40</stp>
        <tr r="AN1179" s="1"/>
      </tp>
      <tp>
        <v>6.5507798179005761</v>
        <stp/>
        <stp>##V3_BDPV12</stp>
        <stp>XS0699330097 @bgn  Corp</stp>
        <stp>risk_mid</stp>
        <stp>[AutoPrice 28.xlsm]front!R275C36</stp>
        <tr r="AJ275" s="1"/>
      </tp>
      <tp>
        <v>0.61307984693996787</v>
        <stp/>
        <stp>##V3_BDPV12</stp>
        <stp>XS0210318795 @bgn  Corp</stp>
        <stp>risk_mid</stp>
        <stp>[AutoPrice 28.xlsm]front!R610C36</stp>
        <tr r="AJ610" s="1"/>
      </tp>
      <tp>
        <v>1.6970275010415037</v>
        <stp/>
        <stp>##V3_BDPV12</stp>
        <stp>XS0241946630 @bgn  Corp</stp>
        <stp>risk_mid</stp>
        <stp>[AutoPrice 28.xlsm]front!R686C36</stp>
        <tr r="AJ686" s="1"/>
      </tp>
      <tp>
        <v>3.3384298815853697</v>
        <stp/>
        <stp>##V3_BDPV12</stp>
        <stp>XS1023268490 @bgn  Corp</stp>
        <stp>risk_mid</stp>
        <stp>[AutoPrice 28.xlsm]front!R163C36</stp>
        <tr r="AJ163" s="1"/>
      </tp>
      <tp>
        <v>1.0821597909256297</v>
        <stp/>
        <stp>##V3_BDPV12</stp>
        <stp>XS0358820222 @bgn  Corp</stp>
        <stp>risk_mid</stp>
        <stp>[AutoPrice 28.xlsm]front!R499C36</stp>
        <tr r="AJ499" s="1"/>
      </tp>
      <tp>
        <v>0.26405930165793734</v>
        <stp/>
        <stp>##V3_BDPV12</stp>
        <stp>XS0387846925 @bgn  Corp</stp>
        <stp>risk_mid</stp>
        <stp>[AutoPrice 28.xlsm]front!R500C36</stp>
        <tr r="AJ500" s="1"/>
      </tp>
      <tp>
        <v>3.4073842506181506</v>
        <stp/>
        <stp>##V3_BDPV12</stp>
        <stp>FR0011355791 @bgn  Corp</stp>
        <stp>risk_mid</stp>
        <stp>[AutoPrice 28.xlsm]front!R207C36</stp>
        <tr r="AJ207" s="1"/>
      </tp>
      <tp>
        <v>4.25</v>
        <stp/>
        <stp>##V3_BDPV12</stp>
        <stp>AT0000A0DRQ4 Corp</stp>
        <stp>cpn</stp>
        <stp>[AutoPrice 28.xlsm]front!R188C5</stp>
        <tr r="E188" s="1"/>
      </tp>
      <tp>
        <v>4.9394176533390066</v>
        <stp/>
        <stp>##V3_BDPV12</stp>
        <stp>FR0011236983 @bgn  Corp</stp>
        <stp>risk_mid</stp>
        <stp>[AutoPrice 28.xlsm]front!R511C36</stp>
        <tr r="AJ511" s="1"/>
      </tp>
      <tp>
        <v>0.57266748104538578</v>
        <stp/>
        <stp>##V3_BDPV12</stp>
        <stp>XS0204937634 @bgn  Corp</stp>
        <stp>risk_mid</stp>
        <stp>[AutoPrice 28.xlsm]front!R140C36</stp>
        <tr r="AJ140" s="1"/>
      </tp>
      <tp t="s">
        <v>TOTAL</v>
        <stp/>
        <stp>##V3_BDPV12</stp>
        <stp>XS0410303647 Corp</stp>
        <stp>ticker</stp>
        <stp>[AutoPrice 28.xlsm]front!R344C4</stp>
        <tr r="D344" s="1"/>
      </tp>
      <tp t="s">
        <v>ORAFP</v>
        <stp/>
        <stp>##V3_BDPV12</stp>
        <stp>FR0010245555 Corp</stp>
        <stp>ticker</stp>
        <stp>[AutoPrice 28.xlsm]front!R646C4</stp>
        <tr r="D646" s="1"/>
      </tp>
      <tp t="s">
        <v>ZURNVX</v>
        <stp/>
        <stp>##V3_BDPV12</stp>
        <stp>XS0221705204 Corp</stp>
        <stp>ticker</stp>
        <stp>[AutoPrice 28.xlsm]front!R151C4</stp>
        <tr r="D151" s="1"/>
      </tp>
      <tp t="s">
        <v>AUCHAN</v>
        <stp/>
        <stp>##V3_BDPV12</stp>
        <stp>FR0010746016 Corp</stp>
        <stp>ticker</stp>
        <stp>[AutoPrice 28.xlsm]front!R393C4</stp>
        <tr r="D393" s="1"/>
      </tp>
      <tp t="s">
        <v>TLSNSS</v>
        <stp/>
        <stp>##V3_BDPV12</stp>
        <stp>XS0592627003 Corp</stp>
        <stp>ticker</stp>
        <stp>[AutoPrice 28.xlsm]front!R730C4</stp>
        <tr r="D730" s="1"/>
      </tp>
      <tp t="s">
        <v>FMEGR</v>
        <stp/>
        <stp>##V3_BDPV12</stp>
        <stp>XS0477568637 Corp</stp>
        <stp>ticker</stp>
        <stp>[AutoPrice 28.xlsm]front!R173C4</stp>
        <tr r="D173" s="1"/>
      </tp>
      <tp t="s">
        <v>HEIANA</v>
        <stp/>
        <stp>##V3_BDPV12</stp>
        <stp>XS0911691003 Corp</stp>
        <stp>ticker</stp>
        <stp>[AutoPrice 28.xlsm]front!R493C4</stp>
        <tr r="D493" s="1"/>
      </tp>
      <tp t="s">
        <v>RIFP</v>
        <stp/>
        <stp>##V3_BDPV12</stp>
        <stp>FR0011798115 Corp</stp>
        <stp>ticker</stp>
        <stp>[AutoPrice 28.xlsm]front!R573C4</stp>
        <tr r="D573" s="1"/>
      </tp>
      <tp t="s">
        <v>RYAID</v>
        <stp/>
        <stp>##V3_BDPV12</stp>
        <stp>XS1077584024 Corp</stp>
        <stp>ticker</stp>
        <stp>[AutoPrice 28.xlsm]front!R575C4</stp>
        <tr r="D575" s="1"/>
      </tp>
      <tp t="s">
        <v>TKAAV</v>
        <stp/>
        <stp>##V3_BDPV12</stp>
        <stp>XS0950055359 Corp</stp>
        <stp>ticker</stp>
        <stp>[AutoPrice 28.xlsm]front!R721C4</stp>
        <tr r="D721" s="1"/>
      </tp>
      <tp t="s">
        <v>ORAFP</v>
        <stp/>
        <stp>##V3_BDPV12</stp>
        <stp>XS0286705321 Corp</stp>
        <stp>ticker</stp>
        <stp>[AutoPrice 28.xlsm]front!R647C4</stp>
        <tr r="D647" s="1"/>
      </tp>
      <tp t="s">
        <v>BAYNGR</v>
        <stp/>
        <stp>##V3_BDPV12</stp>
        <stp>XS1023268060 Corp</stp>
        <stp>ticker</stp>
        <stp>[AutoPrice 28.xlsm]front!R161C4</stp>
        <tr r="D161" s="1"/>
      </tp>
      <tp t="s">
        <v>RIFP</v>
        <stp/>
        <stp>##V3_BDPV12</stp>
        <stp>FR0010766329 Corp</stp>
        <stp>ticker</stp>
        <stp>[AutoPrice 28.xlsm]front!R570C4</stp>
        <tr r="D570" s="1"/>
      </tp>
      <tp t="s">
        <v>TELEFO</v>
        <stp/>
        <stp>##V3_BDPV12</stp>
        <stp>XS0934042549 Corp</stp>
        <stp>ticker</stp>
        <stp>[AutoPrice 28.xlsm]front!R693C4</stp>
        <tr r="D693" s="1"/>
      </tp>
      <tp t="s">
        <v>RWE</v>
        <stp/>
        <stp>##V3_BDPV12</stp>
        <stp>XS0162513211 Corp</stp>
        <stp>ticker</stp>
        <stp>[AutoPrice 28.xlsm]front!R322C4</stp>
        <tr r="D322" s="1"/>
      </tp>
      <tp t="s">
        <v>PG</v>
        <stp/>
        <stp>##V3_BDPV12</stp>
        <stp>XS0300113254 Corp</stp>
        <stp>ticker</stp>
        <stp>[AutoPrice 28.xlsm]front!R550C4</stp>
        <tr r="D550" s="1"/>
      </tp>
      <tp t="s">
        <v>BAYNGR</v>
        <stp/>
        <stp>##V3_BDPV12</stp>
        <stp>XS1023268573 Corp</stp>
        <stp>ticker</stp>
        <stp>[AutoPrice 28.xlsm]front!R164C4</stp>
        <tr r="D164" s="1"/>
      </tp>
      <tp t="s">
        <v>VIVFP</v>
        <stp/>
        <stp>##V3_BDPV12</stp>
        <stp>FR0011182559 Corp</stp>
        <stp>ticker</stp>
        <stp>[AutoPrice 28.xlsm]front!R737C4</stp>
        <tr r="D737" s="1"/>
      </tp>
      <tp t="s">
        <v>VATFAL</v>
        <stp/>
        <stp>##V3_BDPV12</stp>
        <stp>XS0417208161 Corp</stp>
        <stp>ticker</stp>
        <stp>[AutoPrice 28.xlsm]front!R354C4</stp>
        <tr r="D354" s="1"/>
      </tp>
      <tp t="s">
        <v>DBHNGR</v>
        <stp/>
        <stp>##V3_BDPV12</stp>
        <stp>XS0988384904 Corp</stp>
        <stp>ticker</stp>
        <stp>[AutoPrice 28.xlsm]front!R463C4</stp>
        <tr r="D463" s="1"/>
      </tp>
      <tp t="s">
        <v>DBHNGR</v>
        <stp/>
        <stp>##V3_BDPV12</stp>
        <stp>XS0642351505 Corp</stp>
        <stp>ticker</stp>
        <stp>[AutoPrice 28.xlsm]front!R455C4</stp>
        <tr r="D455" s="1"/>
      </tp>
      <tp t="s">
        <v>CNPFP</v>
        <stp/>
        <stp>##V3_BDPV12</stp>
        <stp>FR0011538461 Corp</stp>
        <stp>ticker</stp>
        <stp>[AutoPrice 28.xlsm]front!R116C4</stp>
        <tr r="D116" s="1"/>
      </tp>
      <tp t="s">
        <v>TKAAV</v>
        <stp/>
        <stp>##V3_BDPV12</stp>
        <stp>XS0409318309 Corp</stp>
        <stp>ticker</stp>
        <stp>[AutoPrice 28.xlsm]front!R718C4</stp>
        <tr r="D718" s="1"/>
      </tp>
      <tp t="s">
        <v>NESNVX</v>
        <stp/>
        <stp>##V3_BDPV12</stp>
        <stp>XS0805500062 Corp</stp>
        <stp>ticker</stp>
        <stp>[AutoPrice 28.xlsm]front!R537C4</stp>
        <tr r="D537" s="1"/>
      </tp>
      <tp t="s">
        <v>MCD</v>
        <stp/>
        <stp>##V3_BDPV12</stp>
        <stp>XS0857662448 Corp</stp>
        <stp>ticker</stp>
        <stp>[AutoPrice 28.xlsm]front!R521C4</stp>
        <tr r="D521" s="1"/>
      </tp>
      <tp t="s">
        <v>CAFP</v>
        <stp/>
        <stp>##V3_BDPV12</stp>
        <stp>XS0499243300 Corp</stp>
        <stp>ticker</stp>
        <stp>[AutoPrice 28.xlsm]front!R428C4</stp>
        <tr r="D428" s="1"/>
      </tp>
      <tp t="s">
        <v>VOD</v>
        <stp/>
        <stp>##V3_BDPV12</stp>
        <stp>XS0304458564 Corp</stp>
        <stp>ticker</stp>
        <stp>[AutoPrice 28.xlsm]front!R743C4</stp>
        <tr r="D743" s="1"/>
      </tp>
      <tp t="s">
        <v>PG</v>
        <stp/>
        <stp>##V3_BDPV12</stp>
        <stp>XS0327237300 Corp</stp>
        <stp>ticker</stp>
        <stp>[AutoPrice 28.xlsm]front!R546C4</stp>
        <tr r="D546" s="1"/>
      </tp>
      <tp t="s">
        <v>AXASA</v>
        <stp/>
        <stp>##V3_BDPV12</stp>
        <stp>XS1004674450 Corp</stp>
        <stp>ticker</stp>
        <stp>[AutoPrice 28.xlsm]front!R112C4</stp>
        <tr r="D112" s="1"/>
      </tp>
      <tp t="s">
        <v>PRUFIN</v>
        <stp/>
        <stp>##V3_BDPV12</stp>
        <stp>XS0873630742 Corp</stp>
        <stp>ticker</stp>
        <stp>[AutoPrice 28.xlsm]front!R136C4</stp>
        <tr r="D136" s="1"/>
      </tp>
      <tp t="s">
        <v>TLSAU</v>
        <stp/>
        <stp>##V3_BDPV12</stp>
        <stp>XS0903136736 Corp</stp>
        <stp>ticker</stp>
        <stp>[AutoPrice 28.xlsm]front!R726C4</stp>
        <tr r="D726" s="1"/>
      </tp>
      <tp t="s">
        <v>VW</v>
        <stp/>
        <stp>##V3_BDPV12</stp>
        <stp>XS1014610254 Corp</stp>
        <stp>ticker</stp>
        <stp>[AutoPrice 28.xlsm]front!R904C4</stp>
        <tr r="D904" s="1"/>
      </tp>
      <tp t="s">
        <v>MEOGR</v>
        <stp/>
        <stp>##V3_BDPV12</stp>
        <stp>XS0863116231 Corp</stp>
        <stp>ticker</stp>
        <stp>[AutoPrice 28.xlsm]front!R533C4</stp>
        <tr r="D533" s="1"/>
      </tp>
      <tp t="s">
        <v>RWE</v>
        <stp/>
        <stp>##V3_BDPV12</stp>
        <stp>XS0982019126 Corp</stp>
        <stp>ticker</stp>
        <stp>[AutoPrice 28.xlsm]front!R321C4</stp>
        <tr r="D321" s="1"/>
      </tp>
      <tp t="s">
        <v>RENAUL</v>
        <stp/>
        <stp>##V3_BDPV12</stp>
        <stp>XS0602211202 Corp</stp>
        <stp>ticker</stp>
        <stp>[AutoPrice 28.xlsm]front!R852C4</stp>
        <tr r="D852" s="1"/>
      </tp>
      <tp t="s">
        <v>BMW</v>
        <stp/>
        <stp>##V3_BDPV12</stp>
        <stp>XS0173501379 Corp</stp>
        <stp>ticker</stp>
        <stp>[AutoPrice 28.xlsm]front!R772C4</stp>
        <tr r="D772" s="1"/>
      </tp>
      <tp t="s">
        <v>WMT</v>
        <stp/>
        <stp>##V3_BDPV12</stp>
        <stp>XS1054528457 Corp</stp>
        <stp>ticker</stp>
        <stp>[AutoPrice 28.xlsm]front!R592C4</stp>
        <tr r="D592" s="1"/>
      </tp>
      <tp t="s">
        <v>OTTOGR</v>
        <stp/>
        <stp>##V3_BDPV12</stp>
        <stp>XS0847087714 Corp</stp>
        <stp>ticker</stp>
        <stp>[AutoPrice 28.xlsm]front!R542C4</stp>
        <tr r="D542" s="1"/>
      </tp>
      <tp t="s">
        <v>SIEGR</v>
        <stp/>
        <stp>##V3_BDPV12</stp>
        <stp>XS0413806596 Corp</stp>
        <stp>ticker</stp>
        <stp>[AutoPrice 28.xlsm]front!R674C4</stp>
        <tr r="D674" s="1"/>
      </tp>
      <tp t="s">
        <v>CARLB</v>
        <stp/>
        <stp>##V3_BDPV12</stp>
        <stp>XS1071713470 Corp</stp>
        <stp>ticker</stp>
        <stp>[AutoPrice 28.xlsm]front!R437C4</stp>
        <tr r="D437" s="1"/>
      </tp>
      <tp t="s">
        <v>COFP</v>
        <stp/>
        <stp>##V3_BDPV12</stp>
        <stp>FR0011124601 Corp</stp>
        <stp>ticker</stp>
        <stp>[AutoPrice 28.xlsm]front!R444C4</stp>
        <tr r="D444" s="1"/>
      </tp>
      <tp t="s">
        <v>VGASDE</v>
        <stp/>
        <stp>##V3_BDPV12</stp>
        <stp>XS0942082115 Corp</stp>
        <stp>ticker</stp>
        <stp>[AutoPrice 28.xlsm]front!R361C4</stp>
        <tr r="D361" s="1"/>
      </tp>
      <tp t="s">
        <v>HEIGR</v>
        <stp/>
        <stp>##V3_BDPV12</stp>
        <stp>XS0755521142 Corp</stp>
        <stp>ticker</stp>
        <stp>[AutoPrice 28.xlsm]front!R966C4</stp>
        <tr r="D966" s="1"/>
      </tp>
      <tp t="s">
        <v>KPN</v>
        <stp/>
        <stp>##V3_BDPV12</stp>
        <stp>XS0543354236 Corp</stp>
        <stp>ticker</stp>
        <stp>[AutoPrice 28.xlsm]front!R633C4</stp>
        <tr r="D633" s="1"/>
      </tp>
      <tp t="s">
        <v>CAFP</v>
        <stp/>
        <stp>##V3_BDPV12</stp>
        <stp>XS0934191114 Corp</stp>
        <stp>ticker</stp>
        <stp>[AutoPrice 28.xlsm]front!R427C4</stp>
        <tr r="D427" s="1"/>
      </tp>
      <tp t="s">
        <v>KPN</v>
        <stp/>
        <stp>##V3_BDPV12</stp>
        <stp>XS0222766973 Corp</stp>
        <stp>ticker</stp>
        <stp>[AutoPrice 28.xlsm]front!R629C4</stp>
        <tr r="D629" s="1"/>
      </tp>
      <tp t="s">
        <v>ACFP</v>
        <stp/>
        <stp>##V3_BDPV12</stp>
        <stp>FR0011274026 Corp</stp>
        <stp>ticker</stp>
        <stp>[AutoPrice 28.xlsm]front!R382C4</stp>
        <tr r="D382" s="1"/>
      </tp>
      <tp t="s">
        <v>VIEFP</v>
        <stp/>
        <stp>##V3_BDPV12</stp>
        <stp>FR0010918490 Corp</stp>
        <stp>ticker</stp>
        <stp>[AutoPrice 28.xlsm]front!R367C4</stp>
        <tr r="D367" s="1"/>
      </tp>
      <tp t="s">
        <v>TITIM</v>
        <stp/>
        <stp>##V3_BDPV12</stp>
        <stp>XS0161100515 Corp</stp>
        <stp>ticker</stp>
        <stp>[AutoPrice 28.xlsm]front!R716C4</stp>
        <tr r="D716" s="1"/>
      </tp>
      <tp t="s">
        <v>FREGR</v>
        <stp/>
        <stp>##V3_BDPV12</stp>
        <stp>XS0759200321 Corp</stp>
        <stp>ticker</stp>
        <stp>[AutoPrice 28.xlsm]front!R178C4</stp>
        <tr r="D178" s="1"/>
      </tp>
      <tp t="s">
        <v>GSZFP</v>
        <stp/>
        <stp>##V3_BDPV12</stp>
        <stp>FR0010709279 Corp</stp>
        <stp>ticker</stp>
        <stp>[AutoPrice 28.xlsm]front!R281C4</stp>
        <tr r="D281" s="1"/>
      </tp>
      <tp t="s">
        <v>BMW</v>
        <stp/>
        <stp>##V3_BDPV12</stp>
        <stp>XS0451689565 Corp</stp>
        <stp>ticker</stp>
        <stp>[AutoPrice 28.xlsm]front!R756C4</stp>
        <tr r="D756" s="1"/>
      </tp>
      <tp t="s">
        <v>ODGR</v>
        <stp/>
        <stp>##V3_BDPV12</stp>
        <stp>XS1025752293 Corp</stp>
        <stp>ticker</stp>
        <stp>[AutoPrice 28.xlsm]front!R645C4</stp>
        <tr r="D645" s="1"/>
      </tp>
      <tp t="s">
        <v>TITIM</v>
        <stp/>
        <stp>##V3_BDPV12</stp>
        <stp>XS0304816076 Corp</stp>
        <stp>ticker</stp>
        <stp>[AutoPrice 28.xlsm]front!R706C4</stp>
        <tr r="D706" s="1"/>
      </tp>
      <tp t="s">
        <v>RALFP</v>
        <stp/>
        <stp>##V3_BDPV12</stp>
        <stp>FR0010815472 Corp</stp>
        <stp>ticker</stp>
        <stp>[AutoPrice 28.xlsm]front!R567C4</stp>
        <tr r="D567" s="1"/>
      </tp>
      <tp t="s">
        <v>EOANGR</v>
        <stp/>
        <stp>##V3_BDPV12</stp>
        <stp>XS0367884375 Corp</stp>
        <stp>ticker</stp>
        <stp>[AutoPrice 28.xlsm]front!R266C4</stp>
        <tr r="D266" s="1"/>
      </tp>
      <tp t="s">
        <v>MSFT</v>
        <stp/>
        <stp>##V3_BDPV12</stp>
        <stp>XS0922885362 Corp</stp>
        <stp>ticker</stp>
        <stp>[AutoPrice 28.xlsm]front!R643C4</stp>
        <tr r="D643" s="1"/>
      </tp>
      <tp t="s">
        <v>RENAUL</v>
        <stp/>
        <stp>##V3_BDPV12</stp>
        <stp>XS0551845265 Corp</stp>
        <stp>ticker</stp>
        <stp>[AutoPrice 28.xlsm]front!R851C4</stp>
        <tr r="D851" s="1"/>
      </tp>
      <tp t="s">
        <v>AIFP</v>
        <stp/>
        <stp>##V3_BDPV12</stp>
        <stp>FR0011951771 Corp</stp>
        <stp>ticker</stp>
        <stp>[AutoPrice 28.xlsm]front!R925C4</stp>
        <tr r="D925" s="1"/>
      </tp>
      <tp t="s">
        <v>BMW</v>
        <stp/>
        <stp>##V3_BDPV12</stp>
        <stp>XS0877622380 Corp</stp>
        <stp>ticker</stp>
        <stp>[AutoPrice 28.xlsm]front!R766C4</stp>
        <tr r="D766" s="1"/>
      </tp>
      <tp t="s">
        <v>FIAT</v>
        <stp/>
        <stp>##V3_BDPV12</stp>
        <stp>XS0451641285 Corp</stp>
        <stp>ticker</stp>
        <stp>[AutoPrice 28.xlsm]front!R811C4</stp>
        <tr r="D811" s="1"/>
      </tp>
      <tp t="s">
        <v>LINGR</v>
        <stp/>
        <stp>##V3_BDPV12</stp>
        <stp>XS0403540189 Corp</stp>
        <stp>ticker</stp>
        <stp>[AutoPrice 28.xlsm]front!R990C4</stp>
        <tr r="D990" s="1"/>
      </tp>
      <tp t="s">
        <v>PLD</v>
        <stp/>
        <stp>##V3_BDPV12</stp>
        <stp>XS1031555094 Corp</stp>
        <stp>ticker</stp>
        <stp>[AutoPrice 28.xlsm]front!R553C4</stp>
        <tr r="D553" s="1"/>
      </tp>
      <tp t="s">
        <v>RWE</v>
        <stp/>
        <stp>##V3_BDPV12</stp>
        <stp>XS0412842857 Corp</stp>
        <stp>ticker</stp>
        <stp>[AutoPrice 28.xlsm]front!R318C4</stp>
        <tr r="D318" s="1"/>
      </tp>
      <tp t="s">
        <v>AFFP</v>
        <stp/>
        <stp>##V3_BDPV12</stp>
        <stp>FR0010814459 Corp</stp>
        <stp>ticker</stp>
        <stp>[AutoPrice 28.xlsm]front!R387C4</stp>
        <tr r="D387" s="1"/>
      </tp>
      <tp t="s">
        <v>VW</v>
        <stp/>
        <stp>##V3_BDPV12</stp>
        <stp>XS1050916649 Corp</stp>
        <stp>ticker</stp>
        <stp>[AutoPrice 28.xlsm]front!R894C4</stp>
        <tr r="D894" s="1"/>
      </tp>
      <tp t="s">
        <v>VZ</v>
        <stp/>
        <stp>##V3_BDPV12</stp>
        <stp>XS1030900242 Corp</stp>
        <stp>ticker</stp>
        <stp>[AutoPrice 28.xlsm]front!R750C4</stp>
        <tr r="D750" s="1"/>
      </tp>
      <tp t="s">
        <v>AIFP</v>
        <stp/>
        <stp>##V3_BDPV12</stp>
        <stp>FR0010948257 Corp</stp>
        <stp>ticker</stp>
        <stp>[AutoPrice 28.xlsm]front!R921C4</stp>
        <tr r="D921" s="1"/>
      </tp>
      <tp t="s">
        <v>VW</v>
        <stp/>
        <stp>##V3_BDPV12</stp>
        <stp>XS0818948928 Corp</stp>
        <stp>ticker</stp>
        <stp>[AutoPrice 28.xlsm]front!R893C4</stp>
        <tr r="D893" s="1"/>
      </tp>
      <tp t="s">
        <v>SLLN</v>
        <stp/>
        <stp>##V3_BDPV12</stp>
        <stp>XS0204937634 Corp</stp>
        <stp>ticker</stp>
        <stp>[AutoPrice 28.xlsm]front!R140C4</stp>
        <tr r="D140" s="1"/>
      </tp>
      <tp t="s">
        <v>GSZFP</v>
        <stp/>
        <stp>##V3_BDPV12</stp>
        <stp>FR0010952739 Corp</stp>
        <stp>ticker</stp>
        <stp>[AutoPrice 28.xlsm]front!R284C4</stp>
        <tr r="D284" s="1"/>
      </tp>
      <tp t="s">
        <v>LGFP</v>
        <stp/>
        <stp>##V3_BDPV12</stp>
        <stp>XS0365901734 Corp</stp>
        <stp>ticker</stp>
        <stp>[AutoPrice 28.xlsm]front!R980C4</stp>
        <tr r="D980" s="1"/>
      </tp>
      <tp t="s">
        <v>VW</v>
        <stp/>
        <stp>##V3_BDPV12</stp>
        <stp>XS0794238583 Corp</stp>
        <stp>ticker</stp>
        <stp>[AutoPrice 28.xlsm]front!R883C4</stp>
        <tr r="D883" s="1"/>
      </tp>
      <tp t="s">
        <v>GLFP</v>
        <stp/>
        <stp>##V3_BDPV12</stp>
        <stp>FR0010890517 Corp</stp>
        <stp>ticker</stp>
        <stp>[AutoPrice 28.xlsm]front!R486C4</stp>
        <tr r="D486" s="1"/>
      </tp>
      <tp t="s">
        <v>VIEFP</v>
        <stp/>
        <stp>##V3_BDPV12</stp>
        <stp>FR0010033381 Corp</stp>
        <stp>ticker</stp>
        <stp>[AutoPrice 28.xlsm]front!R370C4</stp>
        <tr r="D370" s="1"/>
      </tp>
      <tp t="s">
        <v>BNRGR</v>
        <stp/>
        <stp>##V3_BDPV12</stp>
        <stp>XS0645941419 Corp</stp>
        <stp>ticker</stp>
        <stp>[AutoPrice 28.xlsm]front!R943C4</stp>
        <tr r="D943" s="1"/>
      </tp>
      <tp t="s">
        <v>RBOSGR</v>
        <stp/>
        <stp>##V3_BDPV12</stp>
        <stp>XS0442988217 Corp</stp>
        <stp>ticker</stp>
        <stp>[AutoPrice 28.xlsm]front!R842C4</stp>
        <tr r="D842" s="1"/>
      </tp>
      <tp t="s">
        <v>KPN</v>
        <stp/>
        <stp>##V3_BDPV12</stp>
        <stp>XS0811124790 Corp</stp>
        <stp>ticker</stp>
        <stp>[AutoPrice 28.xlsm]front!R634C4</stp>
        <tr r="D634" s="1"/>
      </tp>
      <tp t="s">
        <v>ORAFP</v>
        <stp/>
        <stp>##V3_BDPV12</stp>
        <stp>XS0827999318 Corp</stp>
        <stp>ticker</stp>
        <stp>[AutoPrice 28.xlsm]front!R656C4</stp>
        <tr r="D656" s="1"/>
      </tp>
      <tp>
        <v>2.140529606891306</v>
        <stp/>
        <stp>##V3_BDPV12</stp>
        <stp>US89153VAF67 @bgn  Corp</stp>
        <stp>risk_mid</stp>
        <stp>[AutoPrice 28.xlsm]front!R342C36</stp>
        <tr r="AJ342" s="1"/>
      </tp>
      <tp>
        <v>4.0246042094480572</v>
        <stp/>
        <stp>##V3_BDPV12</stp>
        <stp>US89152UAG76 @bgn  Corp</stp>
        <stp>risk_mid</stp>
        <stp>[AutoPrice 28.xlsm]front!R343C36</stp>
        <tr r="AJ343" s="1"/>
      </tp>
      <tp>
        <v>56.780671462281006</v>
        <stp/>
        <stp>##V3_BDPV12</stp>
        <stp>DE000A1R0TU2 @bgn  Corp</stp>
        <stp>asset_swap_spd_mid</stp>
        <stp>[AutoPrice 28.xlsm]front!R1087C40</stp>
        <tr r="AN1087" s="1"/>
      </tp>
      <tp>
        <v>109.11799999999999</v>
        <stp/>
        <stp>##V3_BDPV12</stp>
        <stp>FR0010878751 @CBKG Corp</stp>
        <stp>bid</stp>
        <stp>[AutoPrice 28.xlsm]front!R736C12</stp>
        <tr r="L736" s="1"/>
      </tp>
      <tp>
        <v>103.206</v>
        <stp/>
        <stp>##V3_BDPV12</stp>
        <stp>XS0782708456 @CBKG Corp</stp>
        <stp>bid</stp>
        <stp>[AutoPrice 28.xlsm]front!R891C12</stp>
        <tr r="L891" s="1"/>
      </tp>
      <tp>
        <v>104.188</v>
        <stp/>
        <stp>##V3_BDPV12</stp>
        <stp>XS1014610254 @CBKG Corp</stp>
        <stp>bid</stp>
        <stp>[AutoPrice 28.xlsm]front!R904C12</stp>
        <tr r="L904" s="1"/>
      </tp>
      <tp>
        <v>108.075</v>
        <stp/>
        <stp>##V3_BDPV12</stp>
        <stp>XS0470632646 @CBKG Corp</stp>
        <stp>bid</stp>
        <stp>[AutoPrice 28.xlsm]front!R908C12</stp>
        <tr r="L908" s="1"/>
      </tp>
      <tp t="s">
        <v>#N/A Real Time</v>
        <stp/>
        <stp>##V3_BDPV12</stp>
        <stp>XS0763676557 @CBKG Corp</stp>
        <stp>bid</stp>
        <stp>[AutoPrice 28.xlsm]front!R889C12</stp>
        <tr r="L889" s="1"/>
      </tp>
      <tp>
        <v>100.60299999999999</v>
        <stp/>
        <stp>##V3_BDPV12</stp>
        <stp>XS0931455777 @CBKG Corp</stp>
        <stp>bid</stp>
        <stp>[AutoPrice 28.xlsm]front!R876C12</stp>
        <tr r="L876" s="1"/>
      </tp>
      <tp t="s">
        <v>#N/A Real Time</v>
        <stp/>
        <stp>##V3_BDPV12</stp>
        <stp>XS0637101139 @CBKG Corp</stp>
        <stp>bid</stp>
        <stp>[AutoPrice 28.xlsm]front!R978C12</stp>
        <tr r="L978" s="1"/>
      </tp>
      <tp>
        <v>110.086</v>
        <stp/>
        <stp>##V3_BDPV12</stp>
        <stp>XS0411602765 @CBKG Corp</stp>
        <stp>bid</stp>
        <stp>[AutoPrice 28.xlsm]front!R872C12</stp>
        <tr r="L872" s="1"/>
      </tp>
      <tp>
        <v>114.56699999999999</v>
        <stp/>
        <stp>##V3_BDPV12</stp>
        <stp>FR0010500744 @CBKG Corp</stp>
        <stp>bid</stp>
        <stp>[AutoPrice 28.xlsm]front!R920C12</stp>
        <tr r="L920" s="1"/>
      </tp>
      <tp>
        <v>99.933999999999997</v>
        <stp/>
        <stp>##V3_BDPV12</stp>
        <stp>XS1051000781 @CBKG Corp</stp>
        <stp>bid</stp>
        <stp>[AutoPrice 28.xlsm]front!R162C12</stp>
        <tr r="L162" s="1"/>
      </tp>
      <tp>
        <v>106.827</v>
        <stp/>
        <stp>##V3_BDPV12</stp>
        <stp>FR0010952739 @CBKG Corp</stp>
        <stp>bid</stp>
        <stp>[AutoPrice 28.xlsm]front!R284C12</stp>
        <tr r="L284" s="1"/>
      </tp>
      <tp>
        <v>116.113</v>
        <stp/>
        <stp>##V3_BDPV12</stp>
        <stp>XS0170239692 @CBKG Corp</stp>
        <stp>bid</stp>
        <stp>[AutoPrice 28.xlsm]front!R355C12</stp>
        <tr r="L355" s="1"/>
      </tp>
      <tp>
        <v>105.521</v>
        <stp/>
        <stp>##V3_BDPV12</stp>
        <stp>XS1004551294 @CBKG Corp</stp>
        <stp>bid</stp>
        <stp>[AutoPrice 28.xlsm]front!R522C12</stp>
        <tr r="L522" s="1"/>
      </tp>
      <tp>
        <v>103.747</v>
        <stp/>
        <stp>##V3_BDPV12</stp>
        <stp>XS0823975585 @CBKG Corp</stp>
        <stp>bid</stp>
        <stp>[AutoPrice 28.xlsm]front!R903C12</stp>
        <tr r="L903" s="1"/>
      </tp>
      <tp t="s">
        <v>#N/A Real Time</v>
        <stp/>
        <stp>##V3_BDPV12</stp>
        <stp>XS0834386228 @CBKG Corp</stp>
        <stp>bid</stp>
        <stp>[AutoPrice 28.xlsm]front!R939C12</stp>
        <tr r="L939" s="1"/>
      </tp>
      <tp>
        <v>125.331</v>
        <stp/>
        <stp>##V3_BDPV12</stp>
        <stp>XS0401891733 @CBKG Corp</stp>
        <stp>bid</stp>
        <stp>[AutoPrice 28.xlsm]front!R356C12</stp>
        <tr r="L356" s="1"/>
      </tp>
      <tp t="s">
        <v>INTNED</v>
        <stp/>
        <stp>##V3_BDPV12</stp>
        <stp>XS0966078908 Corp</stp>
        <stp>ticker</stp>
        <stp>[AutoPrice 28.xlsm]front!R68C4</stp>
        <tr r="D68" s="1"/>
      </tp>
      <tp t="s">
        <v>#N/A Real Time</v>
        <stp/>
        <stp>##V3_BDPV12</stp>
        <stp>XS0301954771 @CBKG Corp</stp>
        <stp>bid</stp>
        <stp>[AutoPrice 28.xlsm]front!R701C12</stp>
        <tr r="L701" s="1"/>
      </tp>
      <tp>
        <v>104.309</v>
        <stp/>
        <stp>##V3_BDPV12</stp>
        <stp>FR0010806745 @CBKG Corp</stp>
        <stp>bid</stp>
        <stp>[AutoPrice 28.xlsm]front!R566C12</stp>
        <tr r="L566" s="1"/>
      </tp>
      <tp>
        <v>107.681</v>
        <stp/>
        <stp>##V3_BDPV12</stp>
        <stp>XS0305093311 @CBKG Corp</stp>
        <stp>bid</stp>
        <stp>[AutoPrice 28.xlsm]front!R816C12</stp>
        <tr r="L816" s="1"/>
      </tp>
      <tp>
        <v>103.917</v>
        <stp/>
        <stp>##V3_BDPV12</stp>
        <stp>XS0830380639 @CBKG Corp</stp>
        <stp>bid</stp>
        <stp>[AutoPrice 28.xlsm]front!R911C12</stp>
        <tr r="L911" s="1"/>
      </tp>
      <tp>
        <v>102.988</v>
        <stp/>
        <stp>##V3_BDPV12</stp>
        <stp>XS0412842428 @CBKG Corp</stp>
        <stp>bid</stp>
        <stp>[AutoPrice 28.xlsm]front!R313C12</stp>
        <tr r="L313" s="1"/>
      </tp>
      <tp>
        <v>100.295</v>
        <stp/>
        <stp>##V3_BDPV12</stp>
        <stp>DE000A1TNK78 @CBKG Corp</stp>
        <stp>ask</stp>
        <stp>[AutoPrice 28.xlsm]front!R785C13</stp>
        <tr r="M785" s="1"/>
      </tp>
      <tp>
        <v>107.199</v>
        <stp/>
        <stp>##V3_BDPV12</stp>
        <stp>XS0811124790 @CBKG Corp</stp>
        <stp>bid</stp>
        <stp>[AutoPrice 28.xlsm]front!R634C12</stp>
        <tr r="L634" s="1"/>
      </tp>
      <tp>
        <v>112.90300000000001</v>
        <stp/>
        <stp>##V3_BDPV12</stp>
        <stp>XS0693940511 @CBKG Corp</stp>
        <stp>bid</stp>
        <stp>[AutoPrice 28.xlsm]front!R707C12</stp>
        <tr r="L707" s="1"/>
      </tp>
      <tp>
        <v>101.395</v>
        <stp/>
        <stp>##V3_BDPV12</stp>
        <stp>XS0323955541 @CBKG Corp</stp>
        <stp>bid</stp>
        <stp>[AutoPrice 28.xlsm]front!R191C12</stp>
        <tr r="L191" s="1"/>
      </tp>
      <tp>
        <v>119.102</v>
        <stp/>
        <stp>##V3_BDPV12</stp>
        <stp>XS0473114543 @CBKG Corp</stp>
        <stp>bid</stp>
        <stp>[AutoPrice 28.xlsm]front!R987C12</stp>
        <tr r="L987" s="1"/>
      </tp>
      <tp>
        <v>113.173</v>
        <stp/>
        <stp>##V3_BDPV12</stp>
        <stp>FR0010952770 @CBKG Corp</stp>
        <stp>bid</stp>
        <stp>[AutoPrice 28.xlsm]front!R292C12</stp>
        <tr r="L292" s="1"/>
      </tp>
      <tp>
        <v>101.17400000000001</v>
        <stp/>
        <stp>##V3_BDPV12</stp>
        <stp>XS1044496203 @CBKG Corp</stp>
        <stp>bid</stp>
        <stp>[AutoPrice 28.xlsm]front!R970C12</stp>
        <tr r="L970" s="1"/>
      </tp>
      <tp t="s">
        <v>#N/A Real Time</v>
        <stp/>
        <stp>##V3_BDPV12</stp>
        <stp>XS0541787783 @CBKG Corp</stp>
        <stp>bid</stp>
        <stp>[AutoPrice 28.xlsm]front!R348C12</stp>
        <tr r="L348" s="1"/>
      </tp>
      <tp t="s">
        <v>#N/A Real Time</v>
        <stp/>
        <stp>##V3_BDPV12</stp>
        <stp>XS1046851025 @CBKG Corp</stp>
        <stp>bid</stp>
        <stp>[AutoPrice 28.xlsm]front!R780C12</stp>
        <tr r="L780" s="1"/>
      </tp>
      <tp>
        <v>101.96899999999999</v>
        <stp/>
        <stp>##V3_BDPV12</stp>
        <stp>XS0470518605 @CBKG Corp</stp>
        <stp>bid</stp>
        <stp>[AutoPrice 28.xlsm]front!R881C12</stp>
        <tr r="L881" s="1"/>
      </tp>
      <tp>
        <v>109.31</v>
        <stp/>
        <stp>##V3_BDPV12</stp>
        <stp>FR0010850719 @CBKG Corp</stp>
        <stp>bid</stp>
        <stp>[AutoPrice 28.xlsm]front!R445C12</stp>
        <tr r="L445" s="1"/>
      </tp>
      <tp>
        <v>103.976</v>
        <stp/>
        <stp>##V3_BDPV12</stp>
        <stp>FR0010409789 @CBKG Corp</stp>
        <stp>bid</stp>
        <stp>[AutoPrice 28.xlsm]front!R117C12</stp>
        <tr r="L117" s="1"/>
      </tp>
      <tp t="s">
        <v>#N/A Real Time</v>
        <stp/>
        <stp>##V3_BDPV12</stp>
        <stp>XS0994990280 @CBKG Corp</stp>
        <stp>bid</stp>
        <stp>[AutoPrice 28.xlsm]front!R347C12</stp>
        <tr r="L347" s="1"/>
      </tp>
      <tp t="s">
        <v>#N/A Real Time</v>
        <stp/>
        <stp>##V3_BDPV12</stp>
        <stp>XS0600056641 @CBKG Corp</stp>
        <stp>bid</stp>
        <stp>[AutoPrice 28.xlsm]front!R670C12</stp>
        <tr r="L670" s="1"/>
      </tp>
      <tp t="s">
        <v>#N/A Real Time</v>
        <stp/>
        <stp>##V3_BDPV12</stp>
        <stp>FR0010913780 @CBKG Corp</stp>
        <stp>bid</stp>
        <stp>[AutoPrice 28.xlsm]front!R327C12</stp>
        <tr r="L327" s="1"/>
      </tp>
      <tp>
        <v>117.88500000000001</v>
        <stp/>
        <stp>##V3_BDPV12</stp>
        <stp>FR0011052661 @CBKG Corp</stp>
        <stp>bid</stp>
        <stp>[AutoPrice 28.xlsm]front!R449C12</stp>
        <tr r="L449" s="1"/>
      </tp>
      <tp>
        <v>104.631</v>
        <stp/>
        <stp>##V3_BDPV12</stp>
        <stp>FR0010916734 @CBKG Corp</stp>
        <stp>bid</stp>
        <stp>[AutoPrice 28.xlsm]front!R849C12</stp>
        <tr r="L849" s="1"/>
      </tp>
      <tp>
        <v>103.721</v>
        <stp/>
        <stp>##V3_BDPV12</stp>
        <stp>FR0011372622 @CBKG Corp</stp>
        <stp>bid</stp>
        <stp>[AutoPrice 28.xlsm]front!R399C12</stp>
        <tr r="L399" s="1"/>
      </tp>
      <tp t="s">
        <v>#N/A Real Time</v>
        <stp/>
        <stp>##V3_BDPV12</stp>
        <stp>XS0234434222 @CBKG Corp</stp>
        <stp>bid</stp>
        <stp>[AutoPrice 28.xlsm]front!R496C12</stp>
        <tr r="L496" s="1"/>
      </tp>
      <tp>
        <v>104.977</v>
        <stp/>
        <stp>##V3_BDPV12</stp>
        <stp>FR0011536614 @CBKG Corp</stp>
        <stp>bid</stp>
        <stp>[AutoPrice 28.xlsm]front!R739C12</stp>
        <tr r="L739" s="1"/>
      </tp>
      <tp>
        <v>104.621</v>
        <stp/>
        <stp>##V3_BDPV12</stp>
        <stp>FR0010612713 @CBKG Corp</stp>
        <stp>bid</stp>
        <stp>[AutoPrice 28.xlsm]front!R412C12</stp>
        <tr r="L412" s="1"/>
      </tp>
      <tp>
        <v>103.29</v>
        <stp/>
        <stp>##V3_BDPV12</stp>
        <stp>XS0903433513 @CBKG Corp</stp>
        <stp>bid</stp>
        <stp>[AutoPrice 28.xlsm]front!R680C12</stp>
        <tr r="L680" s="1"/>
      </tp>
      <tp t="s">
        <v>#N/A Real Time</v>
        <stp/>
        <stp>##V3_BDPV12</stp>
        <stp>XS0944451243 @CBKG Corp</stp>
        <stp>bid</stp>
        <stp>[AutoPrice 28.xlsm]front!R331C12</stp>
        <tr r="L331" s="1"/>
      </tp>
      <tp t="s">
        <v>MET</v>
        <stp/>
        <stp>##V3_BDPV12</stp>
        <stp>XS0873665706 Corp</stp>
        <stp>ticker</stp>
        <stp>[AutoPrice 28.xlsm]front!R74C4</stp>
        <tr r="D74" s="1"/>
      </tp>
      <tp t="s">
        <v>#N/A Real Time</v>
        <stp/>
        <stp>##V3_BDPV12</stp>
        <stp>XS0593606550 @CBKG Corp</stp>
        <stp>bid</stp>
        <stp>[AutoPrice 28.xlsm]front!R337C12</stp>
        <tr r="L337" s="1"/>
      </tp>
      <tp>
        <v>101.355</v>
        <stp/>
        <stp>##V3_BDPV12</stp>
        <stp>XS0942756445 @CBKG Corp</stp>
        <stp>bid</stp>
        <stp>[AutoPrice 28.xlsm]front!R390C12</stp>
        <tr r="L390" s="1"/>
      </tp>
      <tp>
        <v>105.307</v>
        <stp/>
        <stp>##V3_BDPV12</stp>
        <stp>XS0843328526 @CBKG Corp</stp>
        <stp>bid</stp>
        <stp>[AutoPrice 28.xlsm]front!R168C12</stp>
        <tr r="L168" s="1"/>
      </tp>
      <tp>
        <v>104.396</v>
        <stp/>
        <stp>##V3_BDPV12</stp>
        <stp>DE000A1TNK86 @CBKG Corp</stp>
        <stp>ask</stp>
        <stp>[AutoPrice 28.xlsm]front!R792C13</stp>
        <tr r="M792" s="1"/>
      </tp>
      <tp>
        <v>116.965</v>
        <stp/>
        <stp>##V3_BDPV12</stp>
        <stp>XS0434974217 @CBKG Corp</stp>
        <stp>bid</stp>
        <stp>[AutoPrice 28.xlsm]front!R982C12</stp>
        <tr r="L982" s="1"/>
      </tp>
      <tp>
        <v>112.628</v>
        <stp/>
        <stp>##V3_BDPV12</stp>
        <stp>XS0413494500 @CBKG Corp</stp>
        <stp>bid</stp>
        <stp>[AutoPrice 28.xlsm]front!R502C12</stp>
        <tr r="L502" s="1"/>
      </tp>
      <tp>
        <v>101.79300000000001</v>
        <stp/>
        <stp>##V3_BDPV12</stp>
        <stp>XS1033658565 @CBKG Corp</stp>
        <stp>bid</stp>
        <stp>[AutoPrice 28.xlsm]front!R729C12</stp>
        <tr r="L729" s="1"/>
      </tp>
      <tp>
        <v>104.499</v>
        <stp/>
        <stp>##V3_BDPV12</stp>
        <stp>FR0011121631 @CBKG Corp</stp>
        <stp>bid</stp>
        <stp>[AutoPrice 28.xlsm]front!R413C12</stp>
        <tr r="L413" s="1"/>
      </tp>
      <tp t="s">
        <v>GE</v>
        <stp/>
        <stp>##V3_BDPV12</stp>
        <stp>XS0272770396 Corp</stp>
        <stp>ticker</stp>
        <stp>[AutoPrice 28.xlsm]front!R21C4</stp>
        <tr r="D21" s="1"/>
      </tp>
      <tp>
        <v>111.93300000000001</v>
        <stp/>
        <stp>##V3_BDPV12</stp>
        <stp>XS0413806596 @CBKG Corp</stp>
        <stp>bid</stp>
        <stp>[AutoPrice 28.xlsm]front!R674C12</stp>
        <tr r="L674" s="1"/>
      </tp>
      <tp>
        <v>108.252</v>
        <stp/>
        <stp>##V3_BDPV12</stp>
        <stp>XS0417208161 @CBKG Corp</stp>
        <stp>bid</stp>
        <stp>[AutoPrice 28.xlsm]front!R354C12</stp>
        <tr r="L354" s="1"/>
      </tp>
      <tp>
        <v>100.658</v>
        <stp/>
        <stp>##V3_BDPV12</stp>
        <stp>XS0910916666 @CBKG Corp</stp>
        <stp>bid</stp>
        <stp>[AutoPrice 28.xlsm]front!R835C12</stp>
        <tr r="L835" s="1"/>
      </tp>
      <tp>
        <v>114.97499999999999</v>
        <stp/>
        <stp>##V3_BDPV12</stp>
        <stp>FR0011182641 @CBKG Corp</stp>
        <stp>bid</stp>
        <stp>[AutoPrice 28.xlsm]front!R247C12</stp>
        <tr r="L247" s="1"/>
      </tp>
      <tp t="s">
        <v>#N/A Real Time</v>
        <stp/>
        <stp>##V3_BDPV12</stp>
        <stp>XS0484213268 @CBKG Corp</stp>
        <stp>bid</stp>
        <stp>[AutoPrice 28.xlsm]front!R340C12</stp>
        <tr r="L340" s="1"/>
      </tp>
      <tp>
        <v>118.639</v>
        <stp/>
        <stp>##V3_BDPV12</stp>
        <stp>XS0410303647 @CBKG Corp</stp>
        <stp>bid</stp>
        <stp>[AutoPrice 28.xlsm]front!R344C12</stp>
        <tr r="L344" s="1"/>
      </tp>
      <tp>
        <v>119.381</v>
        <stp/>
        <stp>##V3_BDPV12</stp>
        <stp>XS0311212723 @CBKG Corp</stp>
        <stp>bid</stp>
        <stp>[AutoPrice 28.xlsm]front!R461C12</stp>
        <tr r="L461" s="1"/>
      </tp>
      <tp>
        <v>102.76</v>
        <stp/>
        <stp>##V3_BDPV12</stp>
        <stp>XS1057783174 @CBKG Corp</stp>
        <stp>bid</stp>
        <stp>[AutoPrice 28.xlsm]front!R581C12</stp>
        <tr r="L581" s="1"/>
      </tp>
      <tp>
        <v>104.699</v>
        <stp/>
        <stp>##V3_BDPV12</stp>
        <stp>XS0873432511 @CBKG Corp</stp>
        <stp>bid</stp>
        <stp>[AutoPrice 28.xlsm]front!R180C12</stp>
        <tr r="L180" s="1"/>
      </tp>
      <tp>
        <v>111.386</v>
        <stp/>
        <stp>##V3_BDPV12</stp>
        <stp>XS0486101024 @CBKG Corp</stp>
        <stp>bid</stp>
        <stp>[AutoPrice 28.xlsm]front!R715C12</stp>
        <tr r="L715" s="1"/>
      </tp>
      <tp>
        <v>100.60299999999999</v>
        <stp/>
        <stp>##V3_BDPV12</stp>
        <stp>XS1050916649 @CBKG Corp</stp>
        <stp>bid</stp>
        <stp>[AutoPrice 28.xlsm]front!R894C12</stp>
        <tr r="L894" s="1"/>
      </tp>
      <tp>
        <v>109.25</v>
        <stp/>
        <stp>##V3_BDPV12</stp>
        <stp>XS0456567055 @CBKG Corp</stp>
        <stp>bid</stp>
        <stp>[AutoPrice 28.xlsm]front!R490C12</stp>
        <tr r="L490" s="1"/>
      </tp>
      <tp>
        <v>103.095</v>
        <stp/>
        <stp>##V3_BDPV12</stp>
        <stp>XS0984751254 @CBKG Corp</stp>
        <stp>bid</stp>
        <stp>[AutoPrice 28.xlsm]front!R668C12</stp>
        <tr r="L668" s="1"/>
      </tp>
      <tp>
        <v>106.095</v>
        <stp/>
        <stp>##V3_BDPV12</stp>
        <stp>FR0011318658 @CBKG Corp</stp>
        <stp>bid</stp>
        <stp>[AutoPrice 28.xlsm]front!R249C12</stp>
        <tr r="L249" s="1"/>
      </tp>
      <tp>
        <v>117.863</v>
        <stp/>
        <stp>##V3_BDPV12</stp>
        <stp>XS0694766279 @CBKG Corp</stp>
        <stp>bid</stp>
        <stp>[AutoPrice 28.xlsm]front!R426C12</stp>
        <tr r="L426" s="1"/>
      </tp>
      <tp t="s">
        <v>SAMAFH</v>
        <stp/>
        <stp>##V3_BDPV12</stp>
        <stp>XS0747897493 Corp</stp>
        <stp>ticker</stp>
        <stp>[AutoPrice 28.xlsm]front!R75C4</stp>
        <tr r="D75" s="1"/>
      </tp>
      <tp>
        <v>106.76900000000001</v>
        <stp/>
        <stp>##V3_BDPV12</stp>
        <stp>FR0011124601 @CBKG Corp</stp>
        <stp>bid</stp>
        <stp>[AutoPrice 28.xlsm]front!R444C12</stp>
        <tr r="L444" s="1"/>
      </tp>
      <tp>
        <v>102.095</v>
        <stp/>
        <stp>##V3_BDPV12</stp>
        <stp>XS0906815088 @CBKG Corp</stp>
        <stp>bid</stp>
        <stp>[AutoPrice 28.xlsm]front!R556C12</stp>
        <tr r="L556" s="1"/>
      </tp>
      <tp>
        <v>102.83</v>
        <stp/>
        <stp>##V3_BDPV12</stp>
        <stp>XS1023268573 @CBKG Corp</stp>
        <stp>bid</stp>
        <stp>[AutoPrice 28.xlsm]front!R164C12</stp>
        <tr r="L164" s="1"/>
      </tp>
      <tp>
        <v>103.52200000000001</v>
        <stp/>
        <stp>##V3_BDPV12</stp>
        <stp>XS0823954580 @CBKG Corp</stp>
        <stp>bid</stp>
        <stp>[AutoPrice 28.xlsm]front!R431C12</stp>
        <tr r="L431" s="1"/>
      </tp>
      <tp>
        <v>126.752</v>
        <stp/>
        <stp>##V3_BDPV12</stp>
        <stp>XS0802738434 @CBKG Corp</stp>
        <stp>bid</stp>
        <stp>[AutoPrice 28.xlsm]front!R142C12</stp>
        <tr r="L142" s="1"/>
      </tp>
      <tp>
        <v>102.464</v>
        <stp/>
        <stp>##V3_BDPV12</stp>
        <stp>XS0911405784 @CBKG Corp</stp>
        <stp>bid</stp>
        <stp>[AutoPrice 28.xlsm]front!R952C12</stp>
        <tr r="L952" s="1"/>
      </tp>
      <tp>
        <v>104.194</v>
        <stp/>
        <stp>##V3_BDPV12</stp>
        <stp>XS0731071055 @CBKG Corp</stp>
        <stp>bid</stp>
        <stp>[AutoPrice 28.xlsm]front!R1028C12</stp>
        <tr r="L1028" s="1"/>
      </tp>
      <tp>
        <v>103.075</v>
        <stp/>
        <stp>##V3_BDPV12</stp>
        <stp>FR0010948232 @CBKG Corp</stp>
        <stp>ask</stp>
        <stp>[AutoPrice 28.xlsm]front!R1043C13</stp>
        <tr r="M1043" s="1"/>
      </tp>
      <tp>
        <v>105.89100000000001</v>
        <stp/>
        <stp>##V3_BDPV12</stp>
        <stp>FR0011561000 @CBKG Corp</stp>
        <stp>bid</stp>
        <stp>[AutoPrice 28.xlsm]front!R1133C12</stp>
        <tr r="L1133" s="1"/>
      </tp>
      <tp>
        <v>100.343</v>
        <stp/>
        <stp>##V3_BDPV12</stp>
        <stp>FR0011471010 @CBKG Corp</stp>
        <stp>bid</stp>
        <stp>[AutoPrice 28.xlsm]front!R1069C12</stp>
        <tr r="L1069" s="1"/>
      </tp>
      <tp>
        <v>103.56</v>
        <stp/>
        <stp>##V3_BDPV12</stp>
        <stp>XS0223129445 @CBKG Corp</stp>
        <stp>bid</stp>
        <stp>[AutoPrice 28.xlsm]front!R1264C12</stp>
        <tr r="L1264" s="1"/>
      </tp>
      <tp>
        <v>122.376</v>
        <stp/>
        <stp>##V3_BDPV12</stp>
        <stp>XS0458749826 @CBKG Corp</stp>
        <stp>bid</stp>
        <stp>[AutoPrice 28.xlsm]front!R1180C12</stp>
        <tr r="L1180" s="1"/>
      </tp>
      <tp>
        <v>101.247</v>
        <stp/>
        <stp>##V3_BDPV12</stp>
        <stp>XS0202649934 @CBKG Corp</stp>
        <stp>bid</stp>
        <stp>[AutoPrice 28.xlsm]front!R1204C12</stp>
        <tr r="L1204" s="1"/>
      </tp>
      <tp>
        <v>105.05</v>
        <stp/>
        <stp>##V3_BDPV12</stp>
        <stp>DE000A1PGQY7 @CBKG Corp</stp>
        <stp>bid</stp>
        <stp>[AutoPrice 28.xlsm]front!R788C12</stp>
        <tr r="L788" s="1"/>
      </tp>
      <tp t="s">
        <v>#N/A Real Time</v>
        <stp/>
        <stp>##V3_BDPV12</stp>
        <stp>BE0374557404 @CBKG Corp</stp>
        <stp>bid</stp>
        <stp>[AutoPrice 28.xlsm]front!R1015C12</stp>
        <tr r="L1015" s="1"/>
      </tp>
      <tp>
        <v>103.617</v>
        <stp/>
        <stp>##V3_BDPV12</stp>
        <stp>XS0942388462 @CBKG Corp</stp>
        <stp>bid</stp>
        <stp>[AutoPrice 28.xlsm]front!R1135C12</stp>
        <tr r="L1135" s="1"/>
      </tp>
      <tp>
        <v>104.733</v>
        <stp/>
        <stp>##V3_BDPV12</stp>
        <stp>XS0992293570 @CBKG Corp</stp>
        <stp>bid</stp>
        <stp>[AutoPrice 28.xlsm]front!R1255C12</stp>
        <tr r="L1255" s="1"/>
      </tp>
      <tp>
        <v>110.19799999999999</v>
        <stp/>
        <stp>##V3_BDPV12</stp>
        <stp>XS0287409212 @CBKG Corp</stp>
        <stp>bid</stp>
        <stp>[AutoPrice 28.xlsm]front!R1206C12</stp>
        <tr r="L1206" s="1"/>
      </tp>
      <tp>
        <v>107.01300000000001</v>
        <stp/>
        <stp>##V3_BDPV12</stp>
        <stp>XS0411044653 @CBKG Corp</stp>
        <stp>bid</stp>
        <stp>[AutoPrice 28.xlsm]front!R1155C12</stp>
        <tr r="L1155" s="1"/>
      </tp>
      <tp>
        <v>100.679</v>
        <stp/>
        <stp>##V3_BDPV12</stp>
        <stp>XS1040041649 @CBKG Corp</stp>
        <stp>bid</stp>
        <stp>[AutoPrice 28.xlsm]front!R1095C12</stp>
        <tr r="L1095" s="1"/>
      </tp>
      <tp>
        <v>120.66</v>
        <stp/>
        <stp>##V3_BDPV12</stp>
        <stp>XS0647298883 @CBKG Corp</stp>
        <stp>ask</stp>
        <stp>[AutoPrice 28.xlsm]front!R1150C13</stp>
        <tr r="M1150" s="1"/>
      </tp>
      <tp>
        <v>111.67700000000001</v>
        <stp/>
        <stp>##V3_BDPV12</stp>
        <stp>FR0000487217 @CBKG Corp</stp>
        <stp>bid</stp>
        <stp>[AutoPrice 28.xlsm]front!R1070C12</stp>
        <tr r="L1070" s="1"/>
      </tp>
      <tp>
        <v>107.803</v>
        <stp/>
        <stp>##V3_BDPV12</stp>
        <stp>XS0990109240 @CBKG Corp</stp>
        <stp>bid</stp>
        <stp>[AutoPrice 28.xlsm]front!R1198C12</stp>
        <tr r="L1198" s="1"/>
      </tp>
      <tp>
        <v>108.223</v>
        <stp/>
        <stp>##V3_BDPV12</stp>
        <stp>XS0943371194 @CBKG Corp</stp>
        <stp>ask</stp>
        <stp>[AutoPrice 28.xlsm]front!R1231C13</stp>
        <tr r="M1231" s="1"/>
      </tp>
      <tp t="s">
        <v>#N/A Real Time</v>
        <stp/>
        <stp>##V3_BDPV12</stp>
        <stp>XS0954907431 @CBKG Corp</stp>
        <stp>ask</stp>
        <stp>[AutoPrice 28.xlsm]front!R1121C13</stp>
        <tr r="M1121" s="1"/>
      </tp>
      <tp>
        <v>116.572</v>
        <stp/>
        <stp>##V3_BDPV12</stp>
        <stp>XS0806449814 @CBKG Corp</stp>
        <stp>bid</stp>
        <stp>[AutoPrice 28.xlsm]front!R1215C12</stp>
        <tr r="L1215" s="1"/>
      </tp>
      <tp>
        <v>108.488</v>
        <stp/>
        <stp>##V3_BDPV12</stp>
        <stp>XS0747771128 @CBKG Corp</stp>
        <stp>bid</stp>
        <stp>[AutoPrice 28.xlsm]front!R1222C12</stp>
        <tr r="L1222" s="1"/>
      </tp>
      <tp>
        <v>110.24</v>
        <stp/>
        <stp>##V3_BDPV12</stp>
        <stp>XS0914294979 @CBKG Corp</stp>
        <stp>bid</stp>
        <stp>[AutoPrice 28.xlsm]front!R1218C12</stp>
        <tr r="L1218" s="1"/>
      </tp>
      <tp>
        <v>112.384</v>
        <stp/>
        <stp>##V3_BDPV12</stp>
        <stp>XS0975256685 @CBKG Corp</stp>
        <stp>ask</stp>
        <stp>[AutoPrice 28.xlsm]front!R1210C13</stp>
        <tr r="M1210" s="1"/>
      </tp>
    </main>
    <main first="connect.rtdsub">
      <tp t="s">
        <v>21121069=EXT</v>
        <stp/>
        <stp>DDS_BONDS|21121069=EXT</stp>
        <stp>3</stp>
        <stp>RMDS</stp>
        <stp/>
        <stp/>
        <tr r="AI1183" s="1"/>
      </tp>
      <tp t="s">
        <v>21233658=EXT</v>
        <stp/>
        <stp>DDS_BONDS|21233658=EXT</stp>
        <stp>3</stp>
        <stp>RMDS</stp>
        <stp/>
        <stp/>
        <tr r="AI1124" s="1"/>
      </tp>
      <tp t="s">
        <v>16027979=EXT</v>
        <stp/>
        <stp>DDS_BONDS|16027979=EXT</stp>
        <stp>3</stp>
        <stp>RMDS</stp>
        <stp/>
        <stp/>
        <tr r="AI999" s="1"/>
      </tp>
      <tp t="s">
        <v>17435638=EXT</v>
        <stp/>
        <stp>DDS_BONDS|17435638=EXT</stp>
        <stp>3</stp>
        <stp>RMDS</stp>
        <stp/>
        <stp/>
        <tr r="AI82" s="1"/>
      </tp>
      <tp t="s">
        <v>21238158=EXT</v>
        <stp/>
        <stp>DDS_BONDS|21238158=EXT</stp>
        <stp>3</stp>
        <stp>RMDS</stp>
        <stp/>
        <stp/>
        <tr r="AI294" s="1"/>
      </tp>
      <tp t="s">
        <v>13684912=EXT</v>
        <stp/>
        <stp>DDS_BONDS|13684912=EXT</stp>
        <stp>3</stp>
        <stp>RMDS</stp>
        <stp/>
        <stp/>
        <tr r="AI369" s="1"/>
      </tp>
      <tp t="s">
        <v>11684311=EXT</v>
        <stp/>
        <stp>DDS_BONDS|11684311=EXT</stp>
        <stp>3</stp>
        <stp>RMDS</stp>
        <stp/>
        <stp/>
        <tr r="AI174" s="1"/>
      </tp>
      <tp t="s">
        <v>14314548=EXT</v>
        <stp/>
        <stp>DDS_BONDS|14314548=EXT</stp>
        <stp>3</stp>
        <stp>RMDS</stp>
        <stp/>
        <stp/>
        <tr r="AI993" s="1"/>
      </tp>
      <tp t="s">
        <v>21117068=EXT</v>
        <stp/>
        <stp>DDS_BONDS|21117068=EXT</stp>
        <stp>3</stp>
        <stp>RMDS</stp>
        <stp/>
        <stp/>
        <tr r="AI506" s="1"/>
      </tp>
      <tp t="s">
        <v>15489731=EXT</v>
        <stp/>
        <stp>DDS_BONDS|15489731=EXT</stp>
        <stp>3</stp>
        <stp>RMDS</stp>
        <stp/>
        <stp/>
        <tr r="AI375" s="1"/>
      </tp>
      <tp t="s">
        <v>15580120=EXT</v>
        <stp/>
        <stp>DDS_BONDS|15580120=EXT</stp>
        <stp>3</stp>
        <stp>RMDS</stp>
        <stp/>
        <stp/>
        <tr r="AI1026" s="1"/>
      </tp>
      <tp t="s">
        <v>16619319=EXT</v>
        <stp/>
        <stp>DDS_BONDS|16619319=EXT</stp>
        <stp>3</stp>
        <stp>RMDS</stp>
        <stp/>
        <stp/>
        <tr r="AI776" s="1"/>
      </tp>
      <tp t="s">
        <v>19589520=EXT</v>
        <stp/>
        <stp>DDS_BONDS|19589520=EXT</stp>
        <stp>3</stp>
        <stp>RMDS</stp>
        <stp/>
        <stp/>
        <tr r="AI321" s="1"/>
      </tp>
      <tp t="s">
        <v>15318149=EXT</v>
        <stp/>
        <stp>DDS_BONDS|15318149=EXT</stp>
        <stp>3</stp>
        <stp>RMDS</stp>
        <stp/>
        <stp/>
        <tr r="AI1149" s="1"/>
      </tp>
      <tp t="s">
        <v>12192166=EXT</v>
        <stp/>
        <stp>DDS_BONDS|12192166=EXT</stp>
        <stp>3</stp>
        <stp>RMDS</stp>
        <stp/>
        <stp/>
        <tr r="AI408" s="1"/>
      </tp>
      <tp t="s">
        <v>18286857=EXT</v>
        <stp/>
        <stp>DDS_BONDS|18286857=EXT</stp>
        <stp>3</stp>
        <stp>RMDS</stp>
        <stp/>
        <stp/>
        <tr r="AI793" s="1"/>
      </tp>
    </main>
    <main first="connect.rtdsub">
      <tp t="s">
        <v>21095677=EXT</v>
        <stp/>
        <stp>DDS_BONDS|21095677=EXT</stp>
        <stp>3</stp>
        <stp>RMDS</stp>
        <stp/>
        <stp/>
        <tr r="AI553" s="1"/>
      </tp>
      <tp t="s">
        <v>12474339=EXT</v>
        <stp/>
        <stp>DDS_BONDS|12474339=EXT</stp>
        <stp>3</stp>
        <stp>RMDS</stp>
        <stp/>
        <stp/>
        <tr r="AI1205" s="1"/>
      </tp>
      <tp t="s">
        <v>13694217=EXT</v>
        <stp/>
        <stp>DDS_BONDS|13694217=EXT</stp>
        <stp>3</stp>
        <stp>RMDS</stp>
        <stp/>
        <stp/>
        <tr r="AI889" s="1"/>
      </tp>
      <tp t="s">
        <v>15256458=EXT</v>
        <stp/>
        <stp>DDS_BONDS|15256458=EXT</stp>
        <stp>3</stp>
        <stp>RMDS</stp>
        <stp/>
        <stp/>
        <tr r="AI431" s="1"/>
      </tp>
      <tp t="s">
        <v>15383444=EXT</v>
        <stp/>
        <stp>DDS_BONDS|15383444=EXT</stp>
        <stp>3</stp>
        <stp>RMDS</stp>
        <stp/>
        <stp/>
        <tr r="AI1214" s="1"/>
      </tp>
      <tp t="s">
        <v>21181964=EXT</v>
        <stp/>
        <stp>DDS_BONDS|21181964=EXT</stp>
        <stp>3</stp>
        <stp>RMDS</stp>
        <stp/>
        <stp/>
        <tr r="AI1199" s="1"/>
      </tp>
      <tp t="s">
        <v>20094975=EXT</v>
        <stp/>
        <stp>DDS_BONDS|20094975=EXT</stp>
        <stp>3</stp>
        <stp>RMDS</stp>
        <stp/>
        <stp/>
        <tr r="AI302" s="1"/>
      </tp>
      <tp t="s">
        <v>15359249=EXT</v>
        <stp/>
        <stp>DDS_BONDS|15359249=EXT</stp>
        <stp>3</stp>
        <stp>RMDS</stp>
        <stp/>
        <stp/>
        <tr r="AI578" s="1"/>
      </tp>
    </main>
    <main first="bloomberg.rtd">
      <tp t="s">
        <v>10/03/2028</v>
        <stp/>
        <stp>##V3_BDPV12</stp>
        <stp>DE000A1UDWN5 Corp</stp>
        <stp>maturity</stp>
        <stp>[AutoPrice 28.xlsm]front!R678C6</stp>
        <tr r="F678" s="1"/>
      </tp>
    </main>
    <main first="connect.rtdsub">
      <tp t="s">
        <v>21260355=EXT</v>
        <stp/>
        <stp>DDS_BONDS|21260355=EXT</stp>
        <stp>3</stp>
        <stp>RMDS</stp>
        <stp/>
        <stp/>
        <tr r="AI925" s="1"/>
      </tp>
      <tp t="s">
        <v>10343047=EXT</v>
        <stp/>
        <stp>DDS_BONDS|10343047=EXT</stp>
        <stp>3</stp>
        <stp>RMDS</stp>
        <stp/>
        <stp/>
        <tr r="AI813" s="1"/>
      </tp>
      <tp t="s">
        <v>19112562=EXT</v>
        <stp/>
        <stp>DDS_BONDS|19112562=EXT</stp>
        <stp>3</stp>
        <stp>RMDS</stp>
        <stp/>
        <stp/>
        <tr r="AI1268" s="1"/>
      </tp>
      <tp t="s">
        <v>20333640=EXT</v>
        <stp/>
        <stp>DDS_BONDS|20333640=EXT</stp>
        <stp>3</stp>
        <stp>RMDS</stp>
        <stp/>
        <stp/>
        <tr r="AI385" s="1"/>
      </tp>
      <tp t="s">
        <v>12025071=EXT</v>
        <stp/>
        <stp>DDS_BONDS|12025071=EXT</stp>
        <stp>3</stp>
        <stp>RMDS</stp>
        <stp/>
        <stp/>
        <tr r="AI707" s="1"/>
      </tp>
      <tp t="s">
        <v>20179964=EXT</v>
        <stp/>
        <stp>DDS_BONDS|20179964=EXT</stp>
        <stp>3</stp>
        <stp>RMDS</stp>
        <stp/>
        <stp/>
        <tr r="AI552" s="1"/>
      </tp>
      <tp t="s">
        <v>21079874=EXT</v>
        <stp/>
        <stp>DDS_BONDS|21079874=EXT</stp>
        <stp>3</stp>
        <stp>RMDS</stp>
        <stp/>
        <stp/>
        <tr r="AI1251" s="1"/>
      </tp>
      <tp t="s">
        <v>17478234=EXT</v>
        <stp/>
        <stp>DDS_BONDS|17478234=EXT</stp>
        <stp>3</stp>
        <stp>RMDS</stp>
        <stp/>
        <stp/>
        <tr r="AI1213" s="1"/>
      </tp>
    </main>
    <main first="bloomberg.rtd">
      <tp>
        <v>110.209</v>
        <stp/>
        <stp>##V3_BDPV12</stp>
        <stp>DE000A1KQXZ0 @bgn Corp</stp>
        <stp>LAST_PRICE</stp>
        <stp>[AutoPrice 28.xlsm]front!R626C16</stp>
        <tr r="P626" s="1"/>
      </tp>
    </main>
    <main first="connect.rtdsub">
      <tp t="s">
        <v>13721900=EXT</v>
        <stp/>
        <stp>DDS_BONDS|13721900=EXT</stp>
        <stp>3</stp>
        <stp>RMDS</stp>
        <stp/>
        <stp/>
        <tr r="AI890" s="1"/>
      </tp>
      <tp t="s">
        <v>18470135=EXT</v>
        <stp/>
        <stp>DDS_BONDS|18470135=EXT</stp>
        <stp>3</stp>
        <stp>RMDS</stp>
        <stp/>
        <stp/>
        <tr r="AI1163" s="1"/>
      </tp>
      <tp t="s">
        <v>14525520=EXT</v>
        <stp/>
        <stp>DDS_BONDS|14525520=EXT</stp>
        <stp>3</stp>
        <stp>RMDS</stp>
        <stp/>
        <stp/>
        <tr r="AI1158" s="1"/>
      </tp>
      <tp t="s">
        <v>19112560=EXT</v>
        <stp/>
        <stp>DDS_BONDS|19112560=EXT</stp>
        <stp>3</stp>
        <stp>RMDS</stp>
        <stp/>
        <stp/>
        <tr r="AI1267" s="1"/>
      </tp>
      <tp t="s">
        <v>21233652=EXT</v>
        <stp/>
        <stp>DDS_BONDS|21233652=EXT</stp>
        <stp>3</stp>
        <stp>RMDS</stp>
        <stp/>
        <stp/>
        <tr r="AI1125" s="1"/>
      </tp>
      <tp t="s">
        <v>19497538=EXT</v>
        <stp/>
        <stp>DDS_BONDS|19497538=EXT</stp>
        <stp>3</stp>
        <stp>RMDS</stp>
        <stp/>
        <stp/>
        <tr r="AI328" s="1"/>
      </tp>
      <tp t="s">
        <v>14525523=EXT</v>
        <stp/>
        <stp>DDS_BONDS|14525523=EXT</stp>
        <stp>3</stp>
        <stp>RMDS</stp>
        <stp/>
        <stp/>
        <tr r="AI831" s="1"/>
      </tp>
      <tp t="s">
        <v>19238252=EXT</v>
        <stp/>
        <stp>DDS_BONDS|19238252=EXT</stp>
        <stp>3</stp>
        <stp>RMDS</stp>
        <stp/>
        <stp/>
        <tr r="AI1051" s="1"/>
      </tp>
    </main>
    <main first="bloomberg.rtd">
      <tp t="s">
        <v>AT MATURITY</v>
        <stp/>
        <stp>##V3_BDPV12</stp>
        <stp>DE000A0XFCT5 Corp</stp>
        <stp>mty_typ</stp>
        <stp>[AutoPrice 28.xlsm]front!R531C6</stp>
        <tr r="F531" s="1"/>
      </tp>
    </main>
    <main first="connect.rtdsub">
      <tp t="s">
        <v>15362446=EXT</v>
        <stp/>
        <stp>DDS_BONDS|15362446=EXT</stp>
        <stp>3</stp>
        <stp>RMDS</stp>
        <stp/>
        <stp/>
        <tr r="AI1058" s="1"/>
      </tp>
      <tp t="s">
        <v>14511621=EXT</v>
        <stp/>
        <stp>DDS_BONDS|14511621=EXT</stp>
        <stp>3</stp>
        <stp>RMDS</stp>
        <stp/>
        <stp/>
        <tr r="AI788" s="1"/>
      </tp>
      <tp t="s">
        <v>19584928=EXT</v>
        <stp/>
        <stp>DDS_BONDS|19584928=EXT</stp>
        <stp>3</stp>
        <stp>RMDS</stp>
        <stp/>
        <stp/>
        <tr r="AI1179" s="1"/>
      </tp>
      <tp t="s">
        <v>21117061=EXT</v>
        <stp/>
        <stp>DDS_BONDS|21117061=EXT</stp>
        <stp>3</stp>
        <stp>RMDS</stp>
        <stp/>
        <stp/>
        <tr r="AI227" s="1"/>
      </tp>
      <tp t="s">
        <v>18529522=EXT</v>
        <stp/>
        <stp>DDS_BONDS|18529522=EXT</stp>
        <stp>3</stp>
        <stp>RMDS</stp>
        <stp/>
        <stp/>
        <tr r="AI512" s="1"/>
      </tp>
      <tp t="s">
        <v>16538323=EXT</v>
        <stp/>
        <stp>DDS_BONDS|16538323=EXT</stp>
        <stp>3</stp>
        <stp>RMDS</stp>
        <stp/>
        <stp/>
        <tr r="AI34" s="1"/>
      </tp>
      <tp t="s">
        <v>21121065=EXT</v>
        <stp/>
        <stp>DDS_BONDS|21121065=EXT</stp>
        <stp>3</stp>
        <stp>RMDS</stp>
        <stp/>
        <stp/>
        <tr r="AI498" s="1"/>
      </tp>
      <tp t="s">
        <v>21162161=EXT</v>
        <stp/>
        <stp>DDS_BONDS|21162161=EXT</stp>
        <stp>3</stp>
        <stp>RMDS</stp>
        <stp/>
        <stp/>
        <tr r="AI1077" s="1"/>
      </tp>
      <tp t="s">
        <v>21265651=EXT</v>
        <stp/>
        <stp>DDS_BONDS|21265651=EXT</stp>
        <stp>3</stp>
        <stp>RMDS</stp>
        <stp/>
        <stp/>
        <tr r="AI605" s="1"/>
      </tp>
      <tp t="s">
        <v>19366441=EXT</v>
        <stp/>
        <stp>DDS_BONDS|19366441=EXT</stp>
        <stp>3</stp>
        <stp>RMDS</stp>
        <stp/>
        <stp/>
        <tr r="AI989" s="1"/>
      </tp>
      <tp t="s">
        <v>12755402=EXT</v>
        <stp/>
        <stp>DDS_BONDS|12755402=EXT</stp>
        <stp>3</stp>
        <stp>RMDS</stp>
        <stp/>
        <stp/>
        <tr r="AI880" s="1"/>
      </tp>
      <tp t="s">
        <v>17435234=EXT</v>
        <stp/>
        <stp>DDS_BONDS|17435234=EXT</stp>
        <stp>3</stp>
        <stp>RMDS</stp>
        <stp/>
        <stp/>
        <tr r="AI651" s="1"/>
      </tp>
      <tp t="s">
        <v>19078370=EXT</v>
        <stp/>
        <stp>DDS_BONDS|19078370=EXT</stp>
        <stp>3</stp>
        <stp>RMDS</stp>
        <stp/>
        <stp/>
        <tr r="AI822" s="1"/>
      </tp>
      <tp t="s">
        <v>10053273=EXT</v>
        <stp/>
        <stp>DDS_BONDS|10053273=EXT</stp>
        <stp>3</stp>
        <stp>RMDS</stp>
        <stp/>
        <stp/>
        <tr r="AI730" s="1"/>
      </tp>
      <tp t="s">
        <v>17121164=EXT</v>
        <stp/>
        <stp>DDS_BONDS|17121164=EXT</stp>
        <stp>3</stp>
        <stp>RMDS</stp>
        <stp/>
        <stp/>
        <tr r="AI924" s="1"/>
      </tp>
      <tp t="s">
        <v>16721804=EXT</v>
        <stp/>
        <stp>DDS_BONDS|16721804=EXT</stp>
        <stp>3</stp>
        <stp>RMDS</stp>
        <stp/>
        <stp/>
        <tr r="AI1263" s="1"/>
      </tp>
      <tp t="s">
        <v>14017977=EXT</v>
        <stp/>
        <stp>DDS_BONDS|14017977=EXT</stp>
        <stp>3</stp>
        <stp>RMDS</stp>
        <stp/>
        <stp/>
        <tr r="AI102" s="1"/>
      </tp>
      <tp t="s">
        <v>14247952=EXT</v>
        <stp/>
        <stp>DDS_BONDS|14247952=EXT</stp>
        <stp>3</stp>
        <stp>RMDS</stp>
        <stp/>
        <stp/>
        <tr r="AI938" s="1"/>
      </tp>
      <tp t="s">
        <v>15256453=EXT</v>
        <stp/>
        <stp>DDS_BONDS|15256453=EXT</stp>
        <stp>3</stp>
        <stp>RMDS</stp>
        <stp/>
        <stp/>
        <tr r="AI903" s="1"/>
      </tp>
      <tp t="s">
        <v>14435635=EXT</v>
        <stp/>
        <stp>DDS_BONDS|14435635=EXT</stp>
        <stp>3</stp>
        <stp>RMDS</stp>
        <stp/>
        <stp/>
        <tr r="AI1104" s="1"/>
      </tp>
      <tp t="s">
        <v>21079871=EXT</v>
        <stp/>
        <stp>DDS_BONDS|21079871=EXT</stp>
        <stp>3</stp>
        <stp>RMDS</stp>
        <stp/>
        <stp/>
        <tr r="AI1250" s="1"/>
      </tp>
      <tp t="s">
        <v>19369040=EXT</v>
        <stp/>
        <stp>DDS_BONDS|19369040=EXT</stp>
        <stp>3</stp>
        <stp>RMDS</stp>
        <stp/>
        <stp/>
        <tr r="AI960" s="1"/>
      </tp>
      <tp t="s">
        <v>15318147=EXT</v>
        <stp/>
        <stp>DDS_BONDS|15318147=EXT</stp>
        <stp>3</stp>
        <stp>RMDS</stp>
        <stp/>
        <stp/>
        <tr r="AI249" s="1"/>
      </tp>
    </main>
    <main first="connect.rtdsub">
      <tp t="s">
        <v>17422437=EXT</v>
        <stp/>
        <stp>DDS_BONDS|17422437=EXT</stp>
        <stp>3</stp>
        <stp>RMDS</stp>
        <stp/>
        <stp/>
        <tr r="AI862" s="1"/>
      </tp>
      <tp t="s">
        <v>16212254=EXT</v>
        <stp/>
        <stp>DDS_BONDS|16212254=EXT</stp>
        <stp>3</stp>
        <stp>RMDS</stp>
        <stp/>
        <stp/>
        <tr r="AI576" s="1"/>
      </tp>
      <tp t="s">
        <v>21172362=EXT</v>
        <stp/>
        <stp>DDS_BONDS|21172362=EXT</stp>
        <stp>3</stp>
        <stp>RMDS</stp>
        <stp/>
        <stp/>
        <tr r="AI513" s="1"/>
      </tp>
      <tp t="s">
        <v>10040371=EXT</v>
        <stp/>
        <stp>DDS_BONDS|10040371=EXT</stp>
        <stp>3</stp>
        <stp>RMDS</stp>
        <stp/>
        <stp/>
        <tr r="AI1201" s="1"/>
      </tp>
      <tp t="s">
        <v>19450230=EXT</v>
        <stp/>
        <stp>DDS_BONDS|19450230=EXT</stp>
        <stp>3</stp>
        <stp>RMDS</stp>
        <stp/>
        <stp/>
        <tr r="AI574" s="1"/>
      </tp>
      <tp t="s">
        <v>21063973=EXT</v>
        <stp/>
        <stp>DDS_BONDS|21063973=EXT</stp>
        <stp>3</stp>
        <stp>RMDS</stp>
        <stp/>
        <stp/>
        <tr r="AI936" s="1"/>
      </tp>
      <tp t="s">
        <v>19236656=EXT</v>
        <stp/>
        <stp>DDS_BONDS|19236656=EXT</stp>
        <stp>3</stp>
        <stp>RMDS</stp>
        <stp/>
        <stp/>
        <tr r="AI1258" s="1"/>
      </tp>
      <tp t="s">
        <v>12755400=EXT</v>
        <stp/>
        <stp>DDS_BONDS|12755400=EXT</stp>
        <stp>3</stp>
        <stp>RMDS</stp>
        <stp/>
        <stp/>
        <tr r="AI897" s="1"/>
      </tp>
      <tp t="s">
        <v>16045071=EXT</v>
        <stp/>
        <stp>DDS_BONDS|16045071=EXT</stp>
        <stp>3</stp>
        <stp>RMDS</stp>
        <stp/>
        <stp/>
        <tr r="AI1167" s="1"/>
      </tp>
      <tp t="s">
        <v>21238156=EXT</v>
        <stp/>
        <stp>DDS_BONDS|21238156=EXT</stp>
        <stp>3</stp>
        <stp>RMDS</stp>
        <stp/>
        <stp/>
        <tr r="AI289" s="1"/>
      </tp>
      <tp t="s">
        <v>21139966=EXT</v>
        <stp/>
        <stp>DDS_BONDS|21139966=EXT</stp>
        <stp>3</stp>
        <stp>RMDS</stp>
        <stp/>
        <stp/>
        <tr r="AI401" s="1"/>
      </tp>
      <tp t="s">
        <v>17729407=EXT</v>
        <stp/>
        <stp>DDS_BONDS|17729407=EXT</stp>
        <stp>3</stp>
        <stp>RMDS</stp>
        <stp/>
        <stp/>
        <tr r="AI538" s="1"/>
      </tp>
      <tp t="s">
        <v>16758300=EXT</v>
        <stp/>
        <stp>DDS_BONDS|16758300=EXT</stp>
        <stp>3</stp>
        <stp>RMDS</stp>
        <stp/>
        <stp/>
        <tr r="AI934" s="1"/>
      </tp>
      <tp t="s">
        <v>17478232=EXT</v>
        <stp/>
        <stp>DDS_BONDS|17478232=EXT</stp>
        <stp>3</stp>
        <stp>RMDS</stp>
        <stp/>
        <stp/>
        <tr r="AI1181" s="1"/>
      </tp>
      <tp t="s">
        <v>14525526=EXT</v>
        <stp/>
        <stp>DDS_BONDS|14525526=EXT</stp>
        <stp>3</stp>
        <stp>RMDS</stp>
        <stp/>
        <stp/>
        <tr r="AI81" s="1"/>
      </tp>
      <tp t="s">
        <v>21117065=EXT</v>
        <stp/>
        <stp>DDS_BONDS|21117065=EXT</stp>
        <stp>3</stp>
        <stp>RMDS</stp>
        <stp/>
        <stp/>
        <tr r="AI505" s="1"/>
      </tp>
      <tp t="s">
        <v>21157061=EXT</v>
        <stp/>
        <stp>DDS_BONDS|21157061=EXT</stp>
        <stp>3</stp>
        <stp>RMDS</stp>
        <stp/>
        <stp/>
        <tr r="AI1262" s="1"/>
      </tp>
    </main>
    <main first="bloomberg.rtd">
      <tp>
        <v>64.844277848167508</v>
        <stp/>
        <stp>##V3_BDPV12</stp>
        <stp>XS0627188468 @bgn  Corp</stp>
        <stp>asset_swap_spd_mid</stp>
        <stp>[AutoPrice 28.xlsm]front!R1175C40</stp>
        <tr r="AN1175" s="1"/>
      </tp>
      <tp>
        <v>40.118429386312222</v>
        <stp/>
        <stp>##V3_BDPV12</stp>
        <stp>XS0934539726 @bgn  Corp</stp>
        <stp>asset_swap_spd_mid</stp>
        <stp>[AutoPrice 28.xlsm]front!R1109C40</stp>
        <tr r="AN1109" s="1"/>
      </tp>
      <tp>
        <v>0.61612698512121256</v>
        <stp/>
        <stp>##V3_BDPV12</stp>
        <stp>XS0628597683 @bgn  Corp</stp>
        <stp>risk_mid</stp>
        <stp>[AutoPrice 28.xlsm]front!R798C36</stp>
        <tr r="AJ798" s="1"/>
      </tp>
      <tp>
        <v>100.47199999999999</v>
        <stp/>
        <stp>##V3_BDPV12</stp>
        <stp>DE000A1HHZ73 @bgn Corp</stp>
        <stp>LAST_PRICE</stp>
        <stp>[AutoPrice 28.xlsm]front!R768C16</stp>
        <tr r="P768" s="1"/>
      </tp>
      <tp>
        <v>2.4740278573872843</v>
        <stp/>
        <stp>##V3_BDPV12</stp>
        <stp>FR0010814459 @bgn  Corp</stp>
        <stp>risk_mid</stp>
        <stp>[AutoPrice 28.xlsm]front!R387C36</stp>
        <tr r="AJ387" s="1"/>
      </tp>
      <tp>
        <v>9.9243036494272019</v>
        <stp/>
        <stp>##V3_BDPV12</stp>
        <stp>XS0811555183 @bgn  Corp</stp>
        <stp>risk_mid</stp>
        <stp>[AutoPrice 28.xlsm]front!R495C36</stp>
        <tr r="AJ495" s="1"/>
      </tp>
      <tp>
        <v>5.4471207755760531</v>
        <stp/>
        <stp>##V3_BDPV12</stp>
        <stp>XS0895821055 @bgn  Corp</stp>
        <stp>risk_mid</stp>
        <stp>[AutoPrice 28.xlsm]front!R594C36</stp>
        <tr r="AJ594" s="1"/>
      </tp>
      <tp>
        <v>10.419537458343342</v>
        <stp/>
        <stp>##V3_BDPV12</stp>
        <stp>XS1040506898 @bgn  Corp</stp>
        <stp>risk_mid</stp>
        <stp>[AutoPrice 28.xlsm]front!R227C36</stp>
        <tr r="AJ227" s="1"/>
      </tp>
      <tp>
        <v>-13.749004131428197</v>
        <stp/>
        <stp>##V3_BDPV12</stp>
        <stp>XS0222372178 @bgn  Corp</stp>
        <stp>asset_swap_spd_mid</stp>
        <stp>[AutoPrice 28.xlsm]front!R1187C40</stp>
        <tr r="AN1187" s="1"/>
      </tp>
      <tp>
        <v>35.980313846690841</v>
        <stp/>
        <stp>##V3_BDPV12</stp>
        <stp>FR0000487217 @bgn  Corp</stp>
        <stp>asset_swap_spd_mid</stp>
        <stp>[AutoPrice 28.xlsm]front!R1070C40</stp>
        <tr r="AN1070" s="1"/>
      </tp>
      <tp>
        <v>320.99278470068941</v>
        <stp/>
        <stp>##V3_BDPV12</stp>
        <stp>XS0997326441 @bgn  Corp</stp>
        <stp>asset_swap_spd_mid</stp>
        <stp>[AutoPrice 28.xlsm]front!R1260C40</stp>
        <tr r="AN1260" s="1"/>
      </tp>
      <tp>
        <v>3.0307685988816502</v>
        <stp/>
        <stp>##V3_BDPV12</stp>
        <stp>XS0304987042 @bgn  Corp</stp>
        <stp>risk_mid</stp>
        <stp>[AutoPrice 28.xlsm]front!R133C36</stp>
        <tr r="AJ133" s="1"/>
      </tp>
      <tp>
        <v>8.7100439922245698</v>
        <stp/>
        <stp>##V3_BDPV12</stp>
        <stp>XS1017833242 @bgn  Corp</stp>
        <stp>risk_mid</stp>
        <stp>[AutoPrice 28.xlsm]front!R936C36</stp>
        <tr r="AJ936" s="1"/>
      </tp>
      <tp>
        <v>6.115960138087928</v>
        <stp/>
        <stp>##V3_BDPV12</stp>
        <stp>XS0478803355 @bgn  Corp</stp>
        <stp>risk_mid</stp>
        <stp>[AutoPrice 28.xlsm]front!R972C36</stp>
        <tr r="AJ972" s="1"/>
      </tp>
      <tp>
        <v>8.9264248077114416E-2</v>
        <stp/>
        <stp>##V3_BDPV12</stp>
        <stp>FR0010499392 @bgn  Corp</stp>
        <stp>risk_mid</stp>
        <stp>[AutoPrice 28.xlsm]front!R392C36</stp>
        <tr r="AJ392" s="1"/>
      </tp>
      <tp>
        <v>71.477477648023779</v>
        <stp/>
        <stp>##V3_BDPV12</stp>
        <stp>XS0853682069 @bgn  Corp</stp>
        <stp>asset_swap_spd_mid</stp>
        <stp>[AutoPrice 28.xlsm]front!R1217C40</stp>
        <tr r="AN1217" s="1"/>
      </tp>
      <tp>
        <v>4.0234353170191639</v>
        <stp/>
        <stp>##V3_BDPV12</stp>
        <stp>XS0702452995 @bgn  Corp</stp>
        <stp>risk_mid</stp>
        <stp>[AutoPrice 28.xlsm]front!R895C36</stp>
        <tr r="AJ895" s="1"/>
      </tp>
      <tp>
        <v>6.4463016283831109</v>
        <stp/>
        <stp>##V3_BDPV12</stp>
        <stp>XS1048519596 @bgn  Corp</stp>
        <stp>risk_mid</stp>
        <stp>[AutoPrice 28.xlsm]front!R865C36</stp>
        <tr r="AJ865" s="1"/>
      </tp>
      <tp>
        <v>5.5962551726906895E-3</v>
        <stp/>
        <stp>##V3_BDPV12</stp>
        <stp>XS1046499981 @bgn  Corp</stp>
        <stp>risk_mid</stp>
        <stp>[AutoPrice 28.xlsm]front!R797C36</stp>
        <tr r="AJ797" s="1"/>
      </tp>
      <tp>
        <v>36.017935039379552</v>
        <stp/>
        <stp>##V3_BDPV12</stp>
        <stp>XS0550634355 @bgn  Corp</stp>
        <stp>asset_swap_spd_mid</stp>
        <stp>[AutoPrice 28.xlsm]front!R1097C40</stp>
        <tr r="AN1097" s="1"/>
      </tp>
      <tp>
        <v>4.7542240923135637</v>
        <stp/>
        <stp>##V3_BDPV12</stp>
        <stp>XS0901578681 @bgn  Corp</stp>
        <stp>risk_mid</stp>
        <stp>[AutoPrice 28.xlsm]front!R141C36</stp>
        <tr r="AJ141" s="1"/>
      </tp>
      <tp>
        <v>7.5979877756878977</v>
        <stp/>
        <stp>##V3_BDPV12</stp>
        <stp>XS0825855751 @bgn  Corp</stp>
        <stp>risk_mid</stp>
        <stp>[AutoPrice 28.xlsm]front!R279C36</stp>
        <tr r="AJ279" s="1"/>
      </tp>
      <tp t="s">
        <v>#N/A N/A</v>
        <stp/>
        <stp>##V3_BDPV12</stp>
        <stp>XS0954907787 @bgn  Corp</stp>
        <stp>asset_swap_spd_mid</stp>
        <stp>[AutoPrice 28.xlsm]front!R1123C40</stp>
        <tr r="AN1123" s="1"/>
      </tp>
      <tp>
        <v>101.67511486752012</v>
        <stp/>
        <stp>##V3_BDPV12</stp>
        <stp>XS0954248729 @bgn  Corp</stp>
        <stp>asset_swap_spd_mid</stp>
        <stp>[AutoPrice 28.xlsm]front!R1080C40</stp>
        <tr r="AN1080" s="1"/>
      </tp>
      <tp>
        <v>1.9773547621838361</v>
        <stp/>
        <stp>##V3_BDPV12</stp>
        <stp>XS0127984747 @bgn  Corp</stp>
        <stp>risk_mid</stp>
        <stp>[AutoPrice 28.xlsm]front!R314C36</stp>
        <tr r="AJ314" s="1"/>
      </tp>
      <tp>
        <v>177.18725713014391</v>
        <stp/>
        <stp>##V3_BDPV12</stp>
        <stp>XS0923613060 @bgn  Corp</stp>
        <stp>asset_swap_spd_mid</stp>
        <stp>[AutoPrice 28.xlsm]front!R1120C40</stp>
        <tr r="AN1120" s="1"/>
      </tp>
      <tp>
        <v>123.69189509947053</v>
        <stp/>
        <stp>##V3_BDPV12</stp>
        <stp>XS0615238630 @bgn  Corp</stp>
        <stp>asset_swap_spd_mid</stp>
        <stp>[AutoPrice 28.xlsm]front!R1091C40</stp>
        <tr r="AN1091" s="1"/>
      </tp>
      <tp>
        <v>6.8399000520628306</v>
        <stp/>
        <stp>##V3_BDPV12</stp>
        <stp>XS0552375577 @cbbt  Corp</stp>
        <stp>risk_mid</stp>
        <stp>[AutoPrice 28.xlsm]front!R724C36</stp>
        <tr r="AJ724" s="1"/>
      </tp>
      <tp>
        <v>3.3390302432167118</v>
        <stp/>
        <stp>##V3_BDPV12</stp>
        <stp>AT0000A0UJL6 @bgn  Corp</stp>
        <stp>risk_mid</stp>
        <stp>[AutoPrice 28.xlsm]front!R541C36</stp>
        <tr r="AJ541" s="1"/>
      </tp>
      <tp>
        <v>86.469328630996131</v>
        <stp/>
        <stp>##V3_BDPV12</stp>
        <stp>XS1023703090 @bgn  Corp</stp>
        <stp>asset_swap_spd_mid</stp>
        <stp>[AutoPrice 28.xlsm]front!R1165C40</stp>
        <tr r="AN1165" s="1"/>
      </tp>
      <tp>
        <v>87.026127676882339</v>
        <stp/>
        <stp>##V3_BDPV12</stp>
        <stp>ES0211845260 @bgn  Corp</stp>
        <stp>asset_swap_spd_mid</stp>
        <stp>[AutoPrice 28.xlsm]front!R1038C40</stp>
        <tr r="AN1038" s="1"/>
      </tp>
      <tp>
        <v>31.554626129480681</v>
        <stp/>
        <stp>##V3_BDPV12</stp>
        <stp>XS0176914579 @bgn  Corp</stp>
        <stp>asset_swap_spd_mid</stp>
        <stp>[AutoPrice 28.xlsm]front!R1079C40</stp>
        <tr r="AN1079" s="1"/>
      </tp>
      <tp t="s">
        <v>DAIGR</v>
        <stp/>
        <stp>##V3_BDPV12</stp>
        <stp>DE000A1R0TN7 Corp</stp>
        <stp>ticker</stp>
        <stp>[AutoPrice 28.xlsm]front!R791C4</stp>
        <tr r="D791" s="1"/>
      </tp>
      <tp>
        <v>7.3192723121827896</v>
        <stp/>
        <stp>##V3_BDPV12</stp>
        <stp>XS1069552393 @bgn  Corp</stp>
        <stp>risk_mid</stp>
        <stp>[AutoPrice 28.xlsm]front!R497C36</stp>
        <tr r="AJ497" s="1"/>
      </tp>
      <tp>
        <v>2.0982760412309176</v>
        <stp/>
        <stp>##V3_BDPV12</stp>
        <stp>XS0257807957 @bgn  Corp</stp>
        <stp>risk_mid</stp>
        <stp>[AutoPrice 28.xlsm]front!R746C36</stp>
        <tr r="AJ746" s="1"/>
      </tp>
      <tp>
        <v>6.0029757280204876</v>
        <stp/>
        <stp>##V3_BDPV12</stp>
        <stp>FR0011560986 @bgn  Corp</stp>
        <stp>risk_mid</stp>
        <stp>[AutoPrice 28.xlsm]front!R231C36</stp>
        <tr r="AJ231" s="1"/>
      </tp>
      <tp>
        <v>88.971098388962901</v>
        <stp/>
        <stp>##V3_BDPV12</stp>
        <stp>XS0542534192 @bgn  Corp</stp>
        <stp>asset_swap_spd_mid</stp>
        <stp>[AutoPrice 28.xlsm]front!R1061C40</stp>
        <tr r="AN1061" s="1"/>
      </tp>
      <tp>
        <v>2.2362956261190448</v>
        <stp/>
        <stp>##V3_BDPV12</stp>
        <stp>XS0969570687 @bgn  Corp</stp>
        <stp>risk_mid</stp>
        <stp>[AutoPrice 28.xlsm]front!R801C36</stp>
        <tr r="AJ801" s="1"/>
      </tp>
      <tp>
        <v>5.5174151362543</v>
        <stp/>
        <stp>##V3_BDPV12</stp>
        <stp>FR0010817452 @bgn  Corp</stp>
        <stp>risk_mid</stp>
        <stp>[AutoPrice 28.xlsm]front!R230C36</stp>
        <tr r="AJ230" s="1"/>
      </tp>
      <tp>
        <v>2.9281738401536472</v>
        <stp/>
        <stp>##V3_BDPV12</stp>
        <stp>FR0010878751 @bgn  Corp</stp>
        <stp>risk_mid</stp>
        <stp>[AutoPrice 28.xlsm]front!R736C36</stp>
        <tr r="AJ736" s="1"/>
      </tp>
      <tp>
        <v>75.873272096815484</v>
        <stp/>
        <stp>##V3_BDPV12</stp>
        <stp>XS0970852348 @bgn  Corp</stp>
        <stp>asset_swap_spd_mid</stp>
        <stp>[AutoPrice 28.xlsm]front!R1164C40</stp>
        <tr r="AN1164" s="1"/>
      </tp>
      <tp>
        <v>84.77808293750175</v>
        <stp/>
        <stp>##V3_BDPV12</stp>
        <stp>FR0010948240 @bgn  Corp</stp>
        <stp>asset_swap_spd_mid</stp>
        <stp>[AutoPrice 28.xlsm]front!R1047C40</stp>
        <tr r="AN1047" s="1"/>
      </tp>
      <tp>
        <v>67.99992386003855</v>
        <stp/>
        <stp>##V3_BDPV12</stp>
        <stp>ES0211845252 @bgn  Corp</stp>
        <stp>asset_swap_spd_mid</stp>
        <stp>[AutoPrice 28.xlsm]front!R1035C40</stp>
        <tr r="AN1035" s="1"/>
      </tp>
      <tp>
        <v>1.5934201667420211</v>
        <stp/>
        <stp>##V3_BDPV12</stp>
        <stp>XS0403540189 @bgn  Corp</stp>
        <stp>risk_mid</stp>
        <stp>[AutoPrice 28.xlsm]front!R990C36</stp>
        <tr r="AJ990" s="1"/>
      </tp>
      <tp>
        <v>6.3342709926033081</v>
        <stp/>
        <stp>##V3_BDPV12</stp>
        <stp>XS0996455399 @bgn  Corp</stp>
        <stp>risk_mid</stp>
        <stp>[AutoPrice 28.xlsm]front!R579C36</stp>
        <tr r="AJ579" s="1"/>
      </tp>
      <tp>
        <v>2.7838138586730565</v>
        <stp/>
        <stp>##V3_BDPV12</stp>
        <stp>XS0585904443 @bgn  Corp</stp>
        <stp>risk_mid</stp>
        <stp>[AutoPrice 28.xlsm]front!R689C36</stp>
        <tr r="AJ689" s="1"/>
      </tp>
      <tp>
        <v>7.7540649187376687</v>
        <stp/>
        <stp>##V3_BDPV12</stp>
        <stp>XS0795877454 @bgn  Corp</stp>
        <stp>risk_mid</stp>
        <stp>[AutoPrice 28.xlsm]front!R481C36</stp>
        <tr r="AJ481" s="1"/>
      </tp>
      <tp>
        <v>2.2337908641112847</v>
        <stp/>
        <stp>##V3_BDPV12</stp>
        <stp>XS0841812851 @bgn  Corp</stp>
        <stp>risk_mid</stp>
        <stp>[AutoPrice 28.xlsm]front!R857C36</stp>
        <tr r="AJ857" s="1"/>
      </tp>
      <tp>
        <v>21.247546301721378</v>
        <stp/>
        <stp>##V3_BDPV12</stp>
        <stp>FR0010948232 @bgn  Corp</stp>
        <stp>asset_swap_spd_mid</stp>
        <stp>[AutoPrice 28.xlsm]front!R1043C40</stp>
        <tr r="AN1043" s="1"/>
      </tp>
      <tp>
        <v>18.888397217656916</v>
        <stp/>
        <stp>##V3_BDPV12</stp>
        <stp>XS0161488498 @bgn  Corp</stp>
        <stp>risk_mid</stp>
        <stp>[AutoPrice 28.xlsm]front!R625C36</stp>
        <tr r="AJ625" s="1"/>
      </tp>
      <tp>
        <v>4.4147399051020386</v>
        <stp/>
        <stp>##V3_BDPV12</stp>
        <stp>XS0172851650 @bgn  Corp</stp>
        <stp>risk_mid</stp>
        <stp>[AutoPrice 28.xlsm]front!R315C36</stp>
        <tr r="AJ315" s="1"/>
      </tp>
      <tp>
        <v>6.2028732308185397</v>
        <stp/>
        <stp>##V3_BDPV12</stp>
        <stp>XS0974877150 @bgn  Corp</stp>
        <stp>risk_mid</stp>
        <stp>[AutoPrice 28.xlsm]front!R960C36</stp>
        <tr r="AJ960" s="1"/>
      </tp>
      <tp>
        <v>4.69500030038148</v>
        <stp/>
        <stp>##V3_BDPV12</stp>
        <stp>FR0011452291 @bgn  Corp</stp>
        <stp>risk_mid</stp>
        <stp>[AutoPrice 28.xlsm]front!R383C36</stp>
        <tr r="AJ383" s="1"/>
      </tp>
      <tp>
        <v>100.687</v>
        <stp/>
        <stp>##V3_BDPV12</stp>
        <stp>DE000A1HDA43 @bgn Corp</stp>
        <stp>LAST_PRICE</stp>
        <stp>[AutoPrice 28.xlsm]front!R760C16</stp>
        <tr r="P760" s="1"/>
      </tp>
      <tp>
        <v>1.9333775294761324</v>
        <stp/>
        <stp>##V3_BDPV12</stp>
        <stp>XS0421249235 @cbbt  Corp</stp>
        <stp>risk_mid</stp>
        <stp>[AutoPrice 28.xlsm]front!R937C36</stp>
        <tr r="AJ937" s="1"/>
      </tp>
      <tp>
        <v>48.551228252099264</v>
        <stp/>
        <stp>##V3_BDPV12</stp>
        <stp>ES0211845237 @bgn  Corp</stp>
        <stp>asset_swap_spd_mid</stp>
        <stp>[AutoPrice 28.xlsm]front!R1032C40</stp>
        <tr r="AN1032" s="1"/>
      </tp>
      <tp>
        <v>0.30569561292210778</v>
        <stp/>
        <stp>##V3_BDPV12</stp>
        <stp>XS0323955541 @bgn  Corp</stp>
        <stp>risk_mid</stp>
        <stp>[AutoPrice 28.xlsm]front!R191C36</stp>
        <tr r="AJ191" s="1"/>
      </tp>
      <tp>
        <v>10.250395790370703</v>
        <stp/>
        <stp>##V3_BDPV12</stp>
        <stp>XS1069539291 @bgn  Corp</stp>
        <stp>risk_mid</stp>
        <stp>[AutoPrice 28.xlsm]front!R477C36</stp>
        <tr r="AJ477" s="1"/>
      </tp>
      <tp>
        <v>4.2750113743139195</v>
        <stp/>
        <stp>##V3_BDPV12</stp>
        <stp>XS0169888558 @bgn  Corp</stp>
        <stp>risk_mid</stp>
        <stp>[AutoPrice 28.xlsm]front!R747C36</stp>
        <tr r="AJ747" s="1"/>
      </tp>
      <tp>
        <v>67.984866115178875</v>
        <stp/>
        <stp>##V3_BDPV12</stp>
        <stp>ES0211845203 @bgn  Corp</stp>
        <stp>asset_swap_spd_mid</stp>
        <stp>[AutoPrice 28.xlsm]front!R1036C40</stp>
        <tr r="AN1036" s="1"/>
      </tp>
      <tp>
        <v>78.442352023500902</v>
        <stp/>
        <stp>##V3_BDPV12</stp>
        <stp>XS0975256685 @bgn  Corp</stp>
        <stp>asset_swap_spd_mid</stp>
        <stp>[AutoPrice 28.xlsm]front!R1210C40</stp>
        <tr r="AN1210" s="1"/>
      </tp>
      <tp>
        <v>52.410577942000337</v>
        <stp/>
        <stp>##V3_BDPV12</stp>
        <stp>ES0211845211 @bgn  Corp</stp>
        <stp>asset_swap_spd_mid</stp>
        <stp>[AutoPrice 28.xlsm]front!R1033C40</stp>
        <tr r="AN1033" s="1"/>
      </tp>
      <tp>
        <v>9.9554725649873888</v>
        <stp/>
        <stp>##V3_BDPV12</stp>
        <stp>XS1072516690 @bgn  Corp</stp>
        <stp>risk_mid</stp>
        <stp>[AutoPrice 28.xlsm]front!R554C36</stp>
        <tr r="AJ554" s="1"/>
      </tp>
      <tp>
        <v>10.344268838738913</v>
        <stp/>
        <stp>##V3_BDPV12</stp>
        <stp>XS1004551294 @bgn  Corp</stp>
        <stp>risk_mid</stp>
        <stp>[AutoPrice 28.xlsm]front!R522C36</stp>
        <tr r="AJ522" s="1"/>
      </tp>
      <tp>
        <v>8.6393559807262932</v>
        <stp/>
        <stp>##V3_BDPV12</stp>
        <stp>XS1031555094 @bgn  Corp</stp>
        <stp>risk_mid</stp>
        <stp>[AutoPrice 28.xlsm]front!R553C36</stp>
        <tr r="AJ553" s="1"/>
      </tp>
      <tp>
        <v>7.9162911952622039</v>
        <stp/>
        <stp>##V3_BDPV12</stp>
        <stp>XS0412842857 @bgn  Corp</stp>
        <stp>risk_mid</stp>
        <stp>[AutoPrice 28.xlsm]front!R318C36</stp>
        <tr r="AJ318" s="1"/>
      </tp>
      <tp>
        <v>10.850459386403344</v>
        <stp/>
        <stp>##V3_BDPV12</stp>
        <stp>FR0010961540 @bgn  Corp</stp>
        <stp>risk_mid</stp>
        <stp>[AutoPrice 28.xlsm]front!R251C36</stp>
        <tr r="AJ251" s="1"/>
      </tp>
      <tp>
        <v>10.240297440689261</v>
        <stp/>
        <stp>##V3_BDPV12</stp>
        <stp>FR0011911247 @bgn  Corp</stp>
        <stp>risk_mid</stp>
        <stp>[AutoPrice 28.xlsm]front!R294C36</stp>
        <tr r="AJ294" s="1"/>
      </tp>
      <tp t="s">
        <v>WUWGR</v>
        <stp/>
        <stp>##V3_BDPV12</stp>
        <stp>XS1064049767 Corp</stp>
        <stp>ticker</stp>
        <stp>[AutoPrice 28.xlsm]front!R150C4</stp>
        <tr r="D150" s="1"/>
      </tp>
      <tp t="s">
        <v>DPWGR</v>
        <stp/>
        <stp>##V3_BDPV12</stp>
        <stp>XS0977496636 Corp</stp>
        <stp>ticker</stp>
        <stp>[AutoPrice 28.xlsm]front!R482C4</stp>
        <tr r="D482" s="1"/>
      </tp>
      <tp t="s">
        <v>FIAT</v>
        <stp/>
        <stp>##V3_BDPV12</stp>
        <stp>XS0805410239 Corp</stp>
        <stp>ticker</stp>
        <stp>[AutoPrice 28.xlsm]front!R814C4</stp>
        <tr r="D814" s="1"/>
      </tp>
      <tp t="s">
        <v>PEUGOT</v>
        <stp/>
        <stp>##V3_BDPV12</stp>
        <stp>FR0011233451 Corp</stp>
        <stp>ticker</stp>
        <stp>[AutoPrice 28.xlsm]front!R837C4</stp>
        <tr r="D837" s="1"/>
      </tp>
      <tp t="s">
        <v>CARLB</v>
        <stp/>
        <stp>##V3_BDPV12</stp>
        <stp>XS0430699008 Corp</stp>
        <stp>ticker</stp>
        <stp>[AutoPrice 28.xlsm]front!R433C4</stp>
        <tr r="D433" s="1"/>
      </tp>
      <tp t="s">
        <v>CPGLN</v>
        <stp/>
        <stp>##V3_BDPV12</stp>
        <stp>XS0741004062 Corp</stp>
        <stp>ticker</stp>
        <stp>[AutoPrice 28.xlsm]front!R452C4</stp>
        <tr r="D452" s="1"/>
      </tp>
      <tp t="s">
        <v>DT</v>
        <stp/>
        <stp>##V3_BDPV12</stp>
        <stp>XS0875797515 Corp</stp>
        <stp>ticker</stp>
        <stp>[AutoPrice 28.xlsm]front!R623C4</stp>
        <tr r="D623" s="1"/>
      </tp>
      <tp t="s">
        <v>AVLN</v>
        <stp/>
        <stp>##V3_BDPV12</stp>
        <stp>XS0206511130 Corp</stp>
        <stp>ticker</stp>
        <stp>[AutoPrice 28.xlsm]front!R104C4</stp>
        <tr r="D104" s="1"/>
      </tp>
      <tp t="s">
        <v>EDF</v>
        <stp/>
        <stp>##V3_BDPV12</stp>
        <stp>FR0011225143 Corp</stp>
        <stp>ticker</stp>
        <stp>[AutoPrice 28.xlsm]front!R252C4</stp>
        <tr r="D252" s="1"/>
      </tp>
      <tp t="s">
        <v>NEXFP</v>
        <stp/>
        <stp>##V3_BDPV12</stp>
        <stp>FR0010465427 Corp</stp>
        <stp>ticker</stp>
        <stp>[AutoPrice 28.xlsm]front!R296C4</stp>
        <tr r="D296" s="1"/>
      </tp>
      <tp t="s">
        <v>WMT</v>
        <stp/>
        <stp>##V3_BDPV12</stp>
        <stp>XS1054534422 Corp</stp>
        <stp>ticker</stp>
        <stp>[AutoPrice 28.xlsm]front!R593C4</stp>
        <tr r="D593" s="1"/>
      </tp>
      <tp t="s">
        <v>FIAT</v>
        <stp/>
        <stp>##V3_BDPV12</stp>
        <stp>XS0613002368 Corp</stp>
        <stp>ticker</stp>
        <stp>[AutoPrice 28.xlsm]front!R813C4</stp>
        <tr r="D813" s="1"/>
      </tp>
      <tp t="s">
        <v>TSCOLN</v>
        <stp/>
        <stp>##V3_BDPV12</stp>
        <stp>XS0992632702 Corp</stp>
        <stp>ticker</stp>
        <stp>[AutoPrice 28.xlsm]front!R586C4</stp>
        <tr r="D586" s="1"/>
      </tp>
      <tp t="s">
        <v>PFE</v>
        <stp/>
        <stp>##V3_BDPV12</stp>
        <stp>XS0432070752 Corp</stp>
        <stp>ticker</stp>
        <stp>[AutoPrice 28.xlsm]front!R196C4</stp>
        <tr r="D196" s="1"/>
      </tp>
      <tp t="s">
        <v>CAFP</v>
        <stp/>
        <stp>##V3_BDPV12</stp>
        <stp>XS0529414319 Corp</stp>
        <stp>ticker</stp>
        <stp>[AutoPrice 28.xlsm]front!R429C4</stp>
        <tr r="D429" s="1"/>
      </tp>
      <tp t="s">
        <v>NGGLN</v>
        <stp/>
        <stp>##V3_BDPV12</stp>
        <stp>XS0170798325 Corp</stp>
        <stp>ticker</stp>
        <stp>[AutoPrice 28.xlsm]front!R300C4</stp>
        <tr r="D300" s="1"/>
      </tp>
      <tp t="s">
        <v>GLFP</v>
        <stp/>
        <stp>##V3_BDPV12</stp>
        <stp>FR0011242460 Corp</stp>
        <stp>ticker</stp>
        <stp>[AutoPrice 28.xlsm]front!R487C4</stp>
        <tr r="D487" s="1"/>
      </tp>
      <tp t="s">
        <v>TLSAU</v>
        <stp/>
        <stp>##V3_BDPV12</stp>
        <stp>XS0552375577 Corp</stp>
        <stp>ticker</stp>
        <stp>[AutoPrice 28.xlsm]front!R724C4</stp>
        <tr r="D724" s="1"/>
      </tp>
      <tp t="s">
        <v>ORAFP</v>
        <stp/>
        <stp>##V3_BDPV12</stp>
        <stp>XS0616431507 Corp</stp>
        <stp>ticker</stp>
        <stp>[AutoPrice 28.xlsm]front!R650C4</stp>
        <tr r="D650" s="1"/>
      </tp>
      <tp t="s">
        <v>MRKGR</v>
        <stp/>
        <stp>##V3_BDPV12</stp>
        <stp>XS0497186758 Corp</stp>
        <stp>ticker</stp>
        <stp>[AutoPrice 28.xlsm]front!R193C4</stp>
        <tr r="D193" s="1"/>
      </tp>
      <tp t="s">
        <v>AIFP</v>
        <stp/>
        <stp>##V3_BDPV12</stp>
        <stp>FR0011344076 Corp</stp>
        <stp>ticker</stp>
        <stp>[AutoPrice 28.xlsm]front!R923C4</stp>
        <tr r="D923" s="1"/>
      </tp>
      <tp t="s">
        <v>TITIM</v>
        <stp/>
        <stp>##V3_BDPV12</stp>
        <stp>XS0583059448 Corp</stp>
        <stp>ticker</stp>
        <stp>[AutoPrice 28.xlsm]front!R704C4</stp>
        <tr r="D704" s="1"/>
      </tp>
      <tp t="s">
        <v>VW</v>
        <stp/>
        <stp>##V3_BDPV12</stp>
        <stp>XS0731681556 Corp</stp>
        <stp>ticker</stp>
        <stp>[AutoPrice 28.xlsm]front!R897C4</stp>
        <tr r="D897" s="1"/>
      </tp>
      <tp t="s">
        <v>BHP</v>
        <stp/>
        <stp>##V3_BDPV12</stp>
        <stp>XS0787786440 Corp</stp>
        <stp>ticker</stp>
        <stp>[AutoPrice 28.xlsm]front!R940C4</stp>
        <tr r="D940" s="1"/>
      </tp>
      <tp t="s">
        <v>TITIM</v>
        <stp/>
        <stp>##V3_BDPV12</stp>
        <stp>XS0486101024 Corp</stp>
        <stp>ticker</stp>
        <stp>[AutoPrice 28.xlsm]front!R715C4</stp>
        <tr r="D715" s="1"/>
      </tp>
      <tp t="s">
        <v>WPPLN</v>
        <stp/>
        <stp>##V3_BDPV12</stp>
        <stp>XS0362329517 Corp</stp>
        <stp>ticker</stp>
        <stp>[AutoPrice 28.xlsm]front!R754C4</stp>
        <tr r="D754" s="1"/>
      </tp>
      <tp t="s">
        <v>PEUGOT</v>
        <stp/>
        <stp>##V3_BDPV12</stp>
        <stp>FR0010780452 Corp</stp>
        <stp>ticker</stp>
        <stp>[AutoPrice 28.xlsm]front!R826C4</stp>
        <tr r="D826" s="1"/>
      </tp>
      <tp t="s">
        <v>MCFP</v>
        <stp/>
        <stp>##V3_BDPV12</stp>
        <stp>FR0011625441 Corp</stp>
        <stp>ticker</stp>
        <stp>[AutoPrice 28.xlsm]front!R527C4</stp>
        <tr r="D527" s="1"/>
      </tp>
      <tp t="s">
        <v>EDF</v>
        <stp/>
        <stp>##V3_BDPV12</stp>
        <stp>FR0010660043 Corp</stp>
        <stp>ticker</stp>
        <stp>[AutoPrice 28.xlsm]front!R242C4</stp>
        <tr r="D242" s="1"/>
      </tp>
      <tp t="s">
        <v>ORAFP</v>
        <stp/>
        <stp>##V3_BDPV12</stp>
        <stp>XS0563306314 Corp</stp>
        <stp>ticker</stp>
        <stp>[AutoPrice 28.xlsm]front!R653C4</stp>
        <tr r="D653" s="1"/>
      </tp>
      <tp t="s">
        <v>CAFP</v>
        <stp/>
        <stp>##V3_BDPV12</stp>
        <stp>XS0833631343 Corp</stp>
        <stp>ticker</stp>
        <stp>[AutoPrice 28.xlsm]front!R423C4</stp>
        <tr r="D423" s="1"/>
      </tp>
      <tp t="s">
        <v>SAPGR</v>
        <stp/>
        <stp>##V3_BDPV12</stp>
        <stp>DE000A1R0U31 Corp</stp>
        <stp>ticker</stp>
        <stp>[AutoPrice 28.xlsm]front!R661C4</stp>
        <tr r="D661" s="1"/>
      </tp>
      <tp t="s">
        <v>VIVFP</v>
        <stp/>
        <stp>##V3_BDPV12</stp>
        <stp>FR0011365220 Corp</stp>
        <stp>ticker</stp>
        <stp>[AutoPrice 28.xlsm]front!R741C4</stp>
        <tr r="D741" s="1"/>
      </tp>
      <tp t="s">
        <v>PG</v>
        <stp/>
        <stp>##V3_BDPV12</stp>
        <stp>XS0989148209 Corp</stp>
        <stp>ticker</stp>
        <stp>[AutoPrice 28.xlsm]front!R548C4</stp>
        <tr r="D548" s="1"/>
      </tp>
      <tp t="s">
        <v>EDF</v>
        <stp/>
        <stp>##V3_BDPV12</stp>
        <stp>FR0000487258 Corp</stp>
        <stp>ticker</stp>
        <stp>[AutoPrice 28.xlsm]front!R240C4</stp>
        <tr r="D240" s="1"/>
      </tp>
      <tp t="s">
        <v>RIFP</v>
        <stp/>
        <stp>##V3_BDPV12</stp>
        <stp>FR0011022110 Corp</stp>
        <stp>ticker</stp>
        <stp>[AutoPrice 28.xlsm]front!R572C4</stp>
        <tr r="D572" s="1"/>
      </tp>
      <tp t="s">
        <v>GSZFP</v>
        <stp/>
        <stp>##V3_BDPV12</stp>
        <stp>FR0011289230 Corp</stp>
        <stp>ticker</stp>
        <stp>[AutoPrice 28.xlsm]front!R291C4</stp>
        <tr r="D291" s="1"/>
      </tp>
      <tp t="s">
        <v>DT</v>
        <stp/>
        <stp>##V3_BDPV12</stp>
        <stp>XS0503603267 Corp</stp>
        <stp>ticker</stp>
        <stp>[AutoPrice 28.xlsm]front!R622C4</stp>
        <tr r="D622" s="1"/>
      </tp>
      <tp t="s">
        <v>AUCHAN</v>
        <stp/>
        <stp>##V3_BDPV12</stp>
        <stp>FR0011064500 Corp</stp>
        <stp>ticker</stp>
        <stp>[AutoPrice 28.xlsm]front!R396C4</stp>
        <tr r="D396" s="1"/>
      </tp>
      <tp t="s">
        <v>MUNRE</v>
        <stp/>
        <stp>##V3_BDPV12</stp>
        <stp>XS0764278528 Corp</stp>
        <stp>ticker</stp>
        <stp>[AutoPrice 28.xlsm]front!R132C4</stp>
        <tr r="D132" s="1"/>
      </tp>
      <tp t="s">
        <v>DPWGR</v>
        <stp/>
        <stp>##V3_BDPV12</stp>
        <stp>XS0862952297 Corp</stp>
        <stp>ticker</stp>
        <stp>[AutoPrice 28.xlsm]front!R483C4</stp>
        <tr r="D483" s="1"/>
      </tp>
      <tp t="s">
        <v>KPN</v>
        <stp/>
        <stp>##V3_BDPV12</stp>
        <stp>XS0411850075 Corp</stp>
        <stp>ticker</stp>
        <stp>[AutoPrice 28.xlsm]front!R632C4</stp>
        <tr r="D632" s="1"/>
      </tp>
      <tp t="s">
        <v>RIFP</v>
        <stp/>
        <stp>##V3_BDPV12</stp>
        <stp>FR0010871376 Corp</stp>
        <stp>ticker</stp>
        <stp>[AutoPrice 28.xlsm]front!R571C4</stp>
        <tr r="D571" s="1"/>
      </tp>
      <tp t="s">
        <v>PEUGOT</v>
        <stp/>
        <stp>##V3_BDPV12</stp>
        <stp>XS0910916666 Corp</stp>
        <stp>ticker</stp>
        <stp>[AutoPrice 28.xlsm]front!R835C4</stp>
        <tr r="D835" s="1"/>
      </tp>
      <tp t="s">
        <v>AALLN</v>
        <stp/>
        <stp>##V3_BDPV12</stp>
        <stp>XS0764637194 Corp</stp>
        <stp>ticker</stp>
        <stp>[AutoPrice 28.xlsm]front!R916C4</stp>
        <tr r="D916" s="1"/>
      </tp>
      <tp t="s">
        <v>DLNA</v>
        <stp/>
        <stp>##V3_BDPV12</stp>
        <stp>XS1076781589 Corp</stp>
        <stp>ticker</stp>
        <stp>[AutoPrice 28.xlsm]front!R120C4</stp>
        <tr r="D120" s="1"/>
      </tp>
      <tp t="s">
        <v>PM</v>
        <stp/>
        <stp>##V3_BDPV12</stp>
        <stp>XS0940697187 Corp</stp>
        <stp>ticker</stp>
        <stp>[AutoPrice 28.xlsm]front!R562C4</stp>
        <tr r="D562" s="1"/>
      </tp>
      <tp t="s">
        <v>EDF</v>
        <stp/>
        <stp>##V3_BDPV12</stp>
        <stp>FR0011637586 Corp</stp>
        <stp>ticker</stp>
        <stp>[AutoPrice 28.xlsm]front!R246C4</stp>
        <tr r="D246" s="1"/>
      </tp>
      <tp t="s">
        <v>TELEFO</v>
        <stp/>
        <stp>##V3_BDPV12</stp>
        <stp>XS0462999573 Corp</stp>
        <stp>ticker</stp>
        <stp>[AutoPrice 28.xlsm]front!R694C4</stp>
        <tr r="D694" s="1"/>
      </tp>
      <tp t="s">
        <v>LINGR</v>
        <stp/>
        <stp>##V3_BDPV12</stp>
        <stp>XS0297699588 Corp</stp>
        <stp>ticker</stp>
        <stp>[AutoPrice 28.xlsm]front!R991C4</stp>
        <tr r="D991" s="1"/>
      </tp>
      <tp t="s">
        <v>BASGR</v>
        <stp/>
        <stp>##V3_BDPV12</stp>
        <stp>XS1017833242 Corp</stp>
        <stp>ticker</stp>
        <stp>[AutoPrice 28.xlsm]front!R936C4</stp>
        <tr r="D936" s="1"/>
      </tp>
      <tp t="s">
        <v>HEIGR</v>
        <stp/>
        <stp>##V3_BDPV12</stp>
        <stp>XS0985874543 Corp</stp>
        <stp>ticker</stp>
        <stp>[AutoPrice 28.xlsm]front!R973C4</stp>
        <tr r="D973" s="1"/>
      </tp>
      <tp t="s">
        <v>TLSNSS</v>
        <stp/>
        <stp>##V3_BDPV12</stp>
        <stp>XS0545428285 Corp</stp>
        <stp>ticker</stp>
        <stp>[AutoPrice 28.xlsm]front!R734C4</stp>
        <tr r="D734" s="1"/>
      </tp>
      <tp t="s">
        <v>VATFAL</v>
        <stp/>
        <stp>##V3_BDPV12</stp>
        <stp>XS0170239692 Corp</stp>
        <stp>ticker</stp>
        <stp>[AutoPrice 28.xlsm]front!R355C4</stp>
        <tr r="D355" s="1"/>
      </tp>
      <tp t="s">
        <v>COFP</v>
        <stp/>
        <stp>##V3_BDPV12</stp>
        <stp>FR0011301480 Corp</stp>
        <stp>ticker</stp>
        <stp>[AutoPrice 28.xlsm]front!R447C4</stp>
        <tr r="D447" s="1"/>
      </tp>
      <tp t="s">
        <v>DBHNGR</v>
        <stp/>
        <stp>##V3_BDPV12</stp>
        <stp>XS1045386494 Corp</stp>
        <stp>ticker</stp>
        <stp>[AutoPrice 28.xlsm]front!R472C4</stp>
        <tr r="D472" s="1"/>
      </tp>
      <tp t="s">
        <v>KERFP</v>
        <stp/>
        <stp>##V3_BDPV12</stp>
        <stp>FR0011832039 Corp</stp>
        <stp>ticker</stp>
        <stp>[AutoPrice 28.xlsm]front!R513C4</stp>
        <tr r="D513" s="1"/>
      </tp>
      <tp t="s">
        <v>ICE</v>
        <stp/>
        <stp>##V3_BDPV12</stp>
        <stp>XS0358820222 Corp</stp>
        <stp>ticker</stp>
        <stp>[AutoPrice 28.xlsm]front!R499C4</stp>
        <tr r="D499" s="1"/>
      </tp>
      <tp t="s">
        <v>MANGR</v>
        <stp/>
        <stp>##V3_BDPV12</stp>
        <stp>XS0831383194 Corp</stp>
        <stp>ticker</stp>
        <stp>[AutoPrice 28.xlsm]front!R823C4</stp>
        <tr r="D823" s="1"/>
      </tp>
      <tp t="s">
        <v>DBHNGR</v>
        <stp/>
        <stp>##V3_BDPV12</stp>
        <stp>XS0515937406 Corp</stp>
        <stp>ticker</stp>
        <stp>[AutoPrice 28.xlsm]front!R462C4</stp>
        <tr r="D462" s="1"/>
      </tp>
      <tp t="s">
        <v>COFP</v>
        <stp/>
        <stp>##V3_BDPV12</stp>
        <stp>FR0010850719 Corp</stp>
        <stp>ticker</stp>
        <stp>[AutoPrice 28.xlsm]front!R445C4</stp>
        <tr r="D445" s="1"/>
      </tp>
      <tp t="s">
        <v>DT</v>
        <stp/>
        <stp>##V3_BDPV12</stp>
        <stp>XS0850057588 Corp</stp>
        <stp>ticker</stp>
        <stp>[AutoPrice 28.xlsm]front!R616C4</stp>
        <tr r="D616" s="1"/>
      </tp>
      <tp t="s">
        <v>BATSLN</v>
        <stp/>
        <stp>##V3_BDPV12</stp>
        <stp>XS0352065584 Corp</stp>
        <stp>ticker</stp>
        <stp>[AutoPrice 28.xlsm]front!R404C4</stp>
        <tr r="D404" s="1"/>
      </tp>
      <tp t="s">
        <v>EOANGR</v>
        <stp/>
        <stp>##V3_BDPV12</stp>
        <stp>XS0408095387 Corp</stp>
        <stp>ticker</stp>
        <stp>[AutoPrice 28.xlsm]front!R268C4</stp>
        <tr r="D268" s="1"/>
      </tp>
      <tp t="s">
        <v>10/09/2014</v>
        <stp/>
        <stp>##V3_BDPV12</stp>
        <stp>DE000A0T1GC4 Corp</stp>
        <stp>maturity</stp>
        <stp>[AutoPrice 28.xlsm]front!R609C6</stp>
        <tr r="F609" s="1"/>
      </tp>
      <tp>
        <v>103.023</v>
        <stp/>
        <stp>##V3_BDPV12</stp>
        <stp>FR0010773697 @CBKG Corp</stp>
        <stp>bid</stp>
        <stp>[AutoPrice 28.xlsm]front!R443C12</stp>
        <tr r="L443" s="1"/>
      </tp>
      <tp>
        <v>107.083</v>
        <stp/>
        <stp>##V3_BDPV12</stp>
        <stp>FR0010359687 @CBKG Corp</stp>
        <stp>bid</stp>
        <stp>[AutoPrice 28.xlsm]front!R137C12</stp>
        <tr r="L137" s="1"/>
      </tp>
      <tp t="s">
        <v>GE</v>
        <stp/>
        <stp>##V3_BDPV12</stp>
        <stp>XS0288429532 Corp</stp>
        <stp>ticker</stp>
        <stp>[AutoPrice 28.xlsm]front!R36C4</stp>
        <tr r="D36" s="1"/>
      </tp>
      <tp>
        <v>119.038</v>
        <stp/>
        <stp>##V3_BDPV12</stp>
        <stp>DE000A0T7J03 @CBKG Corp</stp>
        <stp>ask</stp>
        <stp>[AutoPrice 28.xlsm]front!R460C13</stp>
        <tr r="M460" s="1"/>
      </tp>
      <tp>
        <v>103.46</v>
        <stp/>
        <stp>##V3_BDPV12</stp>
        <stp>XS0967299016 @CBKG Corp</stp>
        <stp>bid</stp>
        <stp>[AutoPrice 28.xlsm]front!R822C12</stp>
        <tr r="L822" s="1"/>
      </tp>
      <tp>
        <v>101.46899999999999</v>
        <stp/>
        <stp>##V3_BDPV12</stp>
        <stp>XS1023268490 @CBKG Corp</stp>
        <stp>bid</stp>
        <stp>[AutoPrice 28.xlsm]front!R163C12</stp>
        <tr r="L163" s="1"/>
      </tp>
      <tp t="s">
        <v>#N/A Real Time</v>
        <stp/>
        <stp>##V3_BDPV12</stp>
        <stp>XS0545428285 @CBKG Corp</stp>
        <stp>bid</stp>
        <stp>[AutoPrice 28.xlsm]front!R734C12</stp>
        <tr r="L734" s="1"/>
      </tp>
      <tp>
        <v>116.547</v>
        <stp/>
        <stp>##V3_BDPV12</stp>
        <stp>XS0462999573 @CBKG Corp</stp>
        <stp>bid</stp>
        <stp>[AutoPrice 28.xlsm]front!R694C12</stp>
        <tr r="L694" s="1"/>
      </tp>
      <tp>
        <v>101.093</v>
        <stp/>
        <stp>##V3_BDPV12</stp>
        <stp>FR0011355791 @CBKG Corp</stp>
        <stp>bid</stp>
        <stp>[AutoPrice 28.xlsm]front!R207C12</stp>
        <tr r="L207" s="1"/>
      </tp>
      <tp>
        <v>102.968</v>
        <stp/>
        <stp>##V3_BDPV12</stp>
        <stp>XS1025752293 @CBKG Corp</stp>
        <stp>bid</stp>
        <stp>[AutoPrice 28.xlsm]front!R645C12</stp>
        <tr r="L645" s="1"/>
      </tp>
      <tp t="s">
        <v>GWOCN</v>
        <stp/>
        <stp>##V3_BDPV12</stp>
        <stp>XS0918600668 Corp</stp>
        <stp>ticker</stp>
        <stp>[AutoPrice 28.xlsm]front!R66C4</stp>
        <tr r="D66" s="1"/>
      </tp>
      <tp t="s">
        <v>#N/A Real Time</v>
        <stp/>
        <stp>##V3_BDPV12</stp>
        <stp>XS0052067583 @CBKG Corp</stp>
        <stp>bid</stp>
        <stp>[AutoPrice 28.xlsm]front!R606C12</stp>
        <tr r="L606" s="1"/>
      </tp>
      <tp>
        <v>100.319</v>
        <stp/>
        <stp>##V3_BDPV12</stp>
        <stp>XS0441402681 @CBKG Corp</stp>
        <stp>bid</stp>
        <stp>[AutoPrice 28.xlsm]front!R256C12</stp>
        <tr r="L256" s="1"/>
      </tp>
      <tp t="s">
        <v>#N/A Real Time</v>
        <stp/>
        <stp>##V3_BDPV12</stp>
        <stp>XS0493098486 @CBKG Corp</stp>
        <stp>bid</stp>
        <stp>[AutoPrice 28.xlsm]front!R669C12</stp>
        <tr r="L669" s="1"/>
      </tp>
      <tp t="s">
        <v>#N/A Real Time</v>
        <stp/>
        <stp>##V3_BDPV12</stp>
        <stp>XS0110081782 @CBKG Corp</stp>
        <stp>bid</stp>
        <stp>[AutoPrice 28.xlsm]front!R607C12</stp>
        <tr r="L607" s="1"/>
      </tp>
      <tp>
        <v>117.032</v>
        <stp/>
        <stp>##V3_BDPV12</stp>
        <stp>XS0364908375 @CBKG Corp</stp>
        <stp>bid</stp>
        <stp>[AutoPrice 28.xlsm]front!R100C12</stp>
        <tr r="L100" s="1"/>
      </tp>
      <tp>
        <v>113.36</v>
        <stp/>
        <stp>##V3_BDPV12</stp>
        <stp>XS0554975325 @CBKG Corp</stp>
        <stp>bid</stp>
        <stp>[AutoPrice 28.xlsm]front!R467C12</stp>
        <tr r="L467" s="1"/>
      </tp>
      <tp>
        <v>111.43899999999999</v>
        <stp/>
        <stp>##V3_BDPV12</stp>
        <stp>XS0805410239 @CBKG Corp</stp>
        <stp>bid</stp>
        <stp>[AutoPrice 28.xlsm]front!R814C12</stp>
        <tr r="L814" s="1"/>
      </tp>
      <tp>
        <v>102.095</v>
        <stp/>
        <stp>##V3_BDPV12</stp>
        <stp>XS0210318795 @CBKG Corp</stp>
        <stp>bid</stp>
        <stp>[AutoPrice 28.xlsm]front!R610C12</stp>
        <tr r="L610" s="1"/>
      </tp>
      <tp>
        <v>104.003</v>
        <stp/>
        <stp>##V3_BDPV12</stp>
        <stp>XS0352065584 @CBKG Corp</stp>
        <stp>bid</stp>
        <stp>[AutoPrice 28.xlsm]front!R404C12</stp>
        <tr r="L404" s="1"/>
      </tp>
      <tp>
        <v>105.783</v>
        <stp/>
        <stp>##V3_BDPV12</stp>
        <stp>XS0241946630 @CBKG Corp</stp>
        <stp>bid</stp>
        <stp>[AutoPrice 28.xlsm]front!R686C12</stp>
        <tr r="L686" s="1"/>
      </tp>
      <tp t="s">
        <v>#N/A Real Time</v>
        <stp/>
        <stp>##V3_BDPV12</stp>
        <stp>XS0901578681 @CBKG Corp</stp>
        <stp>bid</stp>
        <stp>[AutoPrice 28.xlsm]front!R141C12</stp>
        <tr r="L141" s="1"/>
      </tp>
      <tp>
        <v>103.086</v>
        <stp/>
        <stp>##V3_BDPV12</stp>
        <stp>XS0862941506 @CBKG Corp</stp>
        <stp>bid</stp>
        <stp>[AutoPrice 28.xlsm]front!R480C12</stp>
        <tr r="L480" s="1"/>
      </tp>
      <tp t="s">
        <v>#N/A Real Time</v>
        <stp/>
        <stp>##V3_BDPV12</stp>
        <stp>XS0097283096 @CBKG Corp</stp>
        <stp>bid</stp>
        <stp>[AutoPrice 28.xlsm]front!R608C12</stp>
        <tr r="L608" s="1"/>
      </tp>
      <tp>
        <v>115.318</v>
        <stp/>
        <stp>##V3_BDPV12</stp>
        <stp>XS0794393396 @CBKG Corp</stp>
        <stp>bid</stp>
        <stp>[AutoPrice 28.xlsm]front!R710C12</stp>
        <tr r="L710" s="1"/>
      </tp>
      <tp>
        <v>103.53</v>
        <stp/>
        <stp>##V3_BDPV12</stp>
        <stp>XS1003251441 @CBKG Corp</stp>
        <stp>bid</stp>
        <stp>[AutoPrice 28.xlsm]front!R529C12</stp>
        <tr r="L529" s="1"/>
      </tp>
      <tp t="s">
        <v>#N/A Real Time</v>
        <stp/>
        <stp>##V3_BDPV12</stp>
        <stp>FR0010941690 @CBKG Corp</stp>
        <stp>bid</stp>
        <stp>[AutoPrice 28.xlsm]front!R232C12</stp>
        <tr r="L232" s="1"/>
      </tp>
      <tp>
        <v>116.093</v>
        <stp/>
        <stp>##V3_BDPV12</stp>
        <stp>FR0011157742 @CBKG Corp</stp>
        <stp>bid</stp>
        <stp>[AutoPrice 28.xlsm]front!R738C12</stp>
        <tr r="L738" s="1"/>
      </tp>
      <tp>
        <v>101.333</v>
        <stp/>
        <stp>##V3_BDPV12</stp>
        <stp>XS0826531120 @CBKG Corp</stp>
        <stp>bid</stp>
        <stp>[AutoPrice 28.xlsm]front!R540C12</stp>
        <tr r="L540" s="1"/>
      </tp>
      <tp t="s">
        <v>#N/A Real Time</v>
        <stp/>
        <stp>##V3_BDPV12</stp>
        <stp>XS0403958498 @CBKG Corp</stp>
        <stp>bid</stp>
        <stp>[AutoPrice 28.xlsm]front!R248C12</stp>
        <tr r="L248" s="1"/>
      </tp>
      <tp>
        <v>108.96899999999999</v>
        <stp/>
        <stp>##V3_BDPV12</stp>
        <stp>XS0205790214 @CBKG Corp</stp>
        <stp>bid</stp>
        <stp>[AutoPrice 28.xlsm]front!R456C12</stp>
        <tr r="L456" s="1"/>
      </tp>
      <tp>
        <v>104.70399999999999</v>
        <stp/>
        <stp>##V3_BDPV12</stp>
        <stp>XS0877622034 @CBKG Corp</stp>
        <stp>bid</stp>
        <stp>[AutoPrice 28.xlsm]front!R776C12</stp>
        <tr r="L776" s="1"/>
      </tp>
      <tp>
        <v>109.94</v>
        <stp/>
        <stp>##V3_BDPV12</stp>
        <stp>XS0547796077 @CBKG Corp</stp>
        <stp>bid</stp>
        <stp>[AutoPrice 28.xlsm]front!R222C12</stp>
        <tr r="L222" s="1"/>
      </tp>
      <tp t="s">
        <v>GE</v>
        <stp/>
        <stp>##V3_BDPV12</stp>
        <stp>XS0385688097 Corp</stp>
        <stp>ticker</stp>
        <stp>[AutoPrice 28.xlsm]front!R27C4</stp>
        <tr r="D27" s="1"/>
      </tp>
      <tp t="s">
        <v>#N/A Real Time</v>
        <stp/>
        <stp>##V3_BDPV12</stp>
        <stp>XS0552375577 @CBKG Corp</stp>
        <stp>bid</stp>
        <stp>[AutoPrice 28.xlsm]front!R724C12</stp>
        <tr r="L724" s="1"/>
      </tp>
      <tp>
        <v>114.94499999999999</v>
        <stp/>
        <stp>##V3_BDPV12</stp>
        <stp>XS0326230181 @CBKG Corp</stp>
        <stp>bid</stp>
        <stp>[AutoPrice 28.xlsm]front!R948C12</stp>
        <tr r="L948" s="1"/>
      </tp>
      <tp>
        <v>113.099</v>
        <stp/>
        <stp>##V3_BDPV12</stp>
        <stp>XS0645669200 @CBKG Corp</stp>
        <stp>bid</stp>
        <stp>[AutoPrice 28.xlsm]front!R503C12</stp>
        <tr r="L503" s="1"/>
      </tp>
      <tp>
        <v>99.8</v>
        <stp/>
        <stp>##V3_BDPV12</stp>
        <stp>XS1077584024 @CBKG Corp</stp>
        <stp>bid</stp>
        <stp>[AutoPrice 28.xlsm]front!R575C12</stp>
        <tr r="L575" s="1"/>
      </tp>
      <tp>
        <v>105.923</v>
        <stp/>
        <stp>##V3_BDPV12</stp>
        <stp>XS0583059448 @CBKG Corp</stp>
        <stp>bid</stp>
        <stp>[AutoPrice 28.xlsm]front!R704C12</stp>
        <tr r="L704" s="1"/>
      </tp>
      <tp>
        <v>103.377</v>
        <stp/>
        <stp>##V3_BDPV12</stp>
        <stp>DE000A1TNJ97 @CBKG Corp</stp>
        <stp>ask</stp>
        <stp>[AutoPrice 28.xlsm]front!R793C13</stp>
        <tr r="M793" s="1"/>
      </tp>
      <tp>
        <v>105.639</v>
        <stp/>
        <stp>##V3_BDPV12</stp>
        <stp>XS0633014427 @CBKG Corp</stp>
        <stp>bid</stp>
        <stp>[AutoPrice 28.xlsm]front!R221C12</stp>
        <tr r="L221" s="1"/>
      </tp>
      <tp t="s">
        <v>#N/A Real Time</v>
        <stp/>
        <stp>##V3_BDPV12</stp>
        <stp>XS0794224369 @CBKG Corp</stp>
        <stp>bid</stp>
        <stp>[AutoPrice 28.xlsm]front!R466C12</stp>
        <tr r="L466" s="1"/>
      </tp>
      <tp>
        <v>101.958</v>
        <stp/>
        <stp>##V3_BDPV12</stp>
        <stp>XS0933241456 @CBKG Corp</stp>
        <stp>bid</stp>
        <stp>[AutoPrice 28.xlsm]front!R702C12</stp>
        <tr r="L702" s="1"/>
      </tp>
      <tp>
        <v>102.518</v>
        <stp/>
        <stp>##V3_BDPV12</stp>
        <stp>XS0816704125 @CBKG Corp</stp>
        <stp>bid</stp>
        <stp>[AutoPrice 28.xlsm]front!R549C12</stp>
        <tr r="L549" s="1"/>
      </tp>
      <tp t="s">
        <v>ALVGR</v>
        <stp/>
        <stp>##V3_BDPV12</stp>
        <stp>XS0275880267 Corp</stp>
        <stp>ticker</stp>
        <stp>[AutoPrice 28.xlsm]front!R50C4</stp>
        <tr r="D50" s="1"/>
      </tp>
      <tp t="s">
        <v>ASSGEN</v>
        <stp/>
        <stp>##V3_BDPV12</stp>
        <stp>XS0863907522 Corp</stp>
        <stp>ticker</stp>
        <stp>[AutoPrice 28.xlsm]front!R96C4</stp>
        <tr r="D96" s="1"/>
      </tp>
      <tp t="s">
        <v>07:01:45</v>
        <stp/>
        <stp>##V3_BDPV12</stp>
        <stp>DE000A0JRFB0 @bgn Corp</stp>
        <stp>LAST_UPDATE</stp>
        <stp>[AutoPrice 28.xlsm]front!R931C15</stp>
        <tr r="O931" s="1"/>
      </tp>
      <tp>
        <v>105.029</v>
        <stp/>
        <stp>##V3_BDPV12</stp>
        <stp>FR0011535764 @CBKG Corp</stp>
        <stp>bid</stp>
        <stp>[AutoPrice 28.xlsm]front!R512C12</stp>
        <tr r="L512" s="1"/>
      </tp>
      <tp>
        <v>124.453</v>
        <stp/>
        <stp>##V3_BDPV12</stp>
        <stp>XS0361244667 @CBKG Corp</stp>
        <stp>bid</stp>
        <stp>[AutoPrice 28.xlsm]front!R271C12</stp>
        <tr r="L271" s="1"/>
      </tp>
      <tp>
        <v>98.513000000000005</v>
        <stp/>
        <stp>##V3_BDPV12</stp>
        <stp>FR0011951771 @CBKG Corp</stp>
        <stp>bid</stp>
        <stp>[AutoPrice 28.xlsm]front!R925C12</stp>
        <tr r="L925" s="1"/>
      </tp>
      <tp>
        <v>100.605</v>
        <stp/>
        <stp>##V3_BDPV12</stp>
        <stp>XS0206511130 @CBKG Corp</stp>
        <stp>bid</stp>
        <stp>[AutoPrice 28.xlsm]front!R104C12</stp>
        <tr r="L104" s="1"/>
      </tp>
      <tp>
        <v>104.849</v>
        <stp/>
        <stp>##V3_BDPV12</stp>
        <stp>XS0642351505 @CBKG Corp</stp>
        <stp>bid</stp>
        <stp>[AutoPrice 28.xlsm]front!R455C12</stp>
        <tr r="L455" s="1"/>
      </tp>
      <tp>
        <v>103.578</v>
        <stp/>
        <stp>##V3_BDPV12</stp>
        <stp>XS0854746343 @CBKG Corp</stp>
        <stp>bid</stp>
        <stp>[AutoPrice 28.xlsm]front!R436C12</stp>
        <tr r="L436" s="1"/>
      </tp>
      <tp t="s">
        <v>#N/A Real Time</v>
        <stp/>
        <stp>##V3_BDPV12</stp>
        <stp>XS0170732738 @CBKG Corp</stp>
        <stp>bid</stp>
        <stp>[AutoPrice 28.xlsm]front!R320C12</stp>
        <tr r="L320" s="1"/>
      </tp>
      <tp>
        <v>105.188</v>
        <stp/>
        <stp>##V3_BDPV12</stp>
        <stp>XS0760139773 @CBKG Corp</stp>
        <stp>bid</stp>
        <stp>[AutoPrice 28.xlsm]front!R202C12</stp>
        <tr r="L202" s="1"/>
      </tp>
      <tp>
        <v>103.188</v>
        <stp/>
        <stp>##V3_BDPV12</stp>
        <stp>XS0942081570 @CBKG Corp</stp>
        <stp>bid</stp>
        <stp>[AutoPrice 28.xlsm]front!R359C12</stp>
        <tr r="L359" s="1"/>
      </tp>
      <tp>
        <v>129.22200000000001</v>
        <stp/>
        <stp>##V3_BDPV12</stp>
        <stp>XS0417209052 @CBKG Corp</stp>
        <stp>bid</stp>
        <stp>[AutoPrice 28.xlsm]front!R357C12</stp>
        <tr r="L357" s="1"/>
      </tp>
      <tp>
        <v>101.04900000000001</v>
        <stp/>
        <stp>##V3_BDPV12</stp>
        <stp>XS1076018131 @CBKG Corp</stp>
        <stp>bid</stp>
        <stp>[AutoPrice 28.xlsm]front!R681C12</stp>
        <tr r="L681" s="1"/>
      </tp>
      <tp>
        <v>104.35599999999999</v>
        <stp/>
        <stp>##V3_BDPV12</stp>
        <stp>XS0364671346 @CBKG Corp</stp>
        <stp>bid</stp>
        <stp>[AutoPrice 28.xlsm]front!R759C12</stp>
        <tr r="L759" s="1"/>
      </tp>
      <tp>
        <v>104.57599999999999</v>
        <stp/>
        <stp>##V3_BDPV12</stp>
        <stp>XS1030851791 @CBKG Corp</stp>
        <stp>bid</stp>
        <stp>[AutoPrice 28.xlsm]front!R517C12</stp>
        <tr r="L517" s="1"/>
      </tp>
      <tp>
        <v>105.756</v>
        <stp/>
        <stp>##V3_BDPV12</stp>
        <stp>XS0991099630 @CBKG Corp</stp>
        <stp>bid</stp>
        <stp>[AutoPrice 28.xlsm]front!R628C12</stp>
        <tr r="L628" s="1"/>
      </tp>
      <tp t="s">
        <v>#N/A Real Time</v>
        <stp/>
        <stp>##V3_BDPV12</stp>
        <stp>XS0362329517 @CBKG Corp</stp>
        <stp>bid</stp>
        <stp>[AutoPrice 28.xlsm]front!R754C12</stp>
        <tr r="L754" s="1"/>
      </tp>
      <tp>
        <v>116.907</v>
        <stp/>
        <stp>##V3_BDPV12</stp>
        <stp>XS0524471355 @CBKG Corp</stp>
        <stp>bid</stp>
        <stp>[AutoPrice 28.xlsm]front!R471C12</stp>
        <tr r="L471" s="1"/>
      </tp>
      <tp t="s">
        <v>ASSGEN</v>
        <stp/>
        <stp>##V3_BDPV12</stp>
        <stp>XS0256975458 Corp</stp>
        <stp>ticker</stp>
        <stp>[AutoPrice 28.xlsm]front!R97C4</stp>
        <tr r="D97" s="1"/>
      </tp>
      <tp>
        <v>106.896</v>
        <stp/>
        <stp>##V3_BDPV12</stp>
        <stp>XS0452187759 @CBKG Corp</stp>
        <stp>bid</stp>
        <stp>[AutoPrice 28.xlsm]front!R1144C12</stp>
        <tr r="L1144" s="1"/>
      </tp>
      <tp>
        <v>100.419</v>
        <stp/>
        <stp>##V3_BDPV12</stp>
        <stp>XS0436905821 @CBKG Corp</stp>
        <stp>ask</stp>
        <stp>[AutoPrice 28.xlsm]front!R1168C13</stp>
        <tr r="M1168" s="1"/>
      </tp>
      <tp>
        <v>105.111</v>
        <stp/>
        <stp>##V3_BDPV12</stp>
        <stp>FR0011531714 @CBKG Corp</stp>
        <stp>bid</stp>
        <stp>[AutoPrice 28.xlsm]front!R1243C12</stp>
        <tr r="L1243" s="1"/>
      </tp>
      <tp>
        <v>106.069</v>
        <stp/>
        <stp>##V3_BDPV12</stp>
        <stp>XS0718395089 @CBKG Corp</stp>
        <stp>ask</stp>
        <stp>[AutoPrice 28.xlsm]front!R1205C13</stp>
        <tr r="M1205" s="1"/>
      </tp>
      <tp>
        <v>110.682</v>
        <stp/>
        <stp>##V3_BDPV12</stp>
        <stp>XS0954675129 @CBKG Corp</stp>
        <stp>bid</stp>
        <stp>[AutoPrice 28.xlsm]front!R1239C12</stp>
        <tr r="L1239" s="1"/>
      </tp>
      <tp>
        <v>101.455</v>
        <stp/>
        <stp>##V3_BDPV12</stp>
        <stp>XS1067864022 @CBKG Corp</stp>
        <stp>ask</stp>
        <stp>[AutoPrice 28.xlsm]front!R1125C13</stp>
        <tr r="M1125" s="1"/>
      </tp>
      <tp>
        <v>118.89100000000001</v>
        <stp/>
        <stp>##V3_BDPV12</stp>
        <stp>XS0695401801 @CBKG Corp</stp>
        <stp>bid</stp>
        <stp>[AutoPrice 28.xlsm]front!R1148C12</stp>
        <tr r="L1148" s="1"/>
      </tp>
      <tp>
        <v>108.41200000000001</v>
        <stp/>
        <stp>##V3_BDPV12</stp>
        <stp>FR0010333385 @CBKG Corp</stp>
        <stp>ask</stp>
        <stp>[AutoPrice 28.xlsm]front!R1113C13</stp>
        <tr r="M1113" s="1"/>
      </tp>
      <tp>
        <v>107.825</v>
        <stp/>
        <stp>##V3_BDPV12</stp>
        <stp>XS0794392588 @CBKG Corp</stp>
        <stp>ask</stp>
        <stp>[AutoPrice 28.xlsm]front!R1104C13</stp>
        <tr r="M1104" s="1"/>
      </tp>
      <tp>
        <v>108.92100000000001</v>
        <stp/>
        <stp>##V3_BDPV12</stp>
        <stp>ES0211845237 @CBKG Corp</stp>
        <stp>ask</stp>
        <stp>[AutoPrice 28.xlsm]front!R1032C13</stp>
        <tr r="M1032" s="1"/>
      </tp>
      <tp>
        <v>114.762</v>
        <stp/>
        <stp>##V3_BDPV12</stp>
        <stp>XS0741938624 @CBKG Corp</stp>
        <stp>ask</stp>
        <stp>[AutoPrice 28.xlsm]front!R1119C13</stp>
        <tr r="M1119" s="1"/>
      </tp>
      <tp t="s">
        <v>07:01:13</v>
        <stp/>
        <stp>##V3_BDPV12</stp>
        <stp>USN2557FFA77 @bgn Corp</stp>
        <stp>LAST_UPDATE</stp>
        <stp>[AutoPrice 28.xlsm]front!R612C15</stp>
        <tr r="O612" s="1"/>
      </tp>
      <tp>
        <v>108.556</v>
        <stp/>
        <stp>##V3_BDPV12</stp>
        <stp>BE6254681248 @CBKG Corp</stp>
        <stp>bid</stp>
        <stp>[AutoPrice 28.xlsm]front!R1062C12</stp>
        <tr r="L1062" s="1"/>
      </tp>
      <tp>
        <v>103.96</v>
        <stp/>
        <stp>##V3_BDPV12</stp>
        <stp>XS1048428012 @CBKG Corp</stp>
        <stp>bid</stp>
        <stp>[AutoPrice 28.xlsm]front!R1270C12</stp>
        <tr r="L1270" s="1"/>
      </tp>
      <tp>
        <v>107.622</v>
        <stp/>
        <stp>##V3_BDPV12</stp>
        <stp>XS0254720633 @CBKG Corp</stp>
        <stp>bid</stp>
        <stp>[AutoPrice 28.xlsm]front!R1106C12</stp>
        <tr r="L1106" s="1"/>
      </tp>
      <tp>
        <v>107.804</v>
        <stp/>
        <stp>##V3_BDPV12</stp>
        <stp>FR0011697028 @CBKG Corp</stp>
        <stp>bid</stp>
        <stp>[AutoPrice 28.xlsm]front!R1232C12</stp>
        <tr r="L1232" s="1"/>
      </tp>
      <tp>
        <v>106.28700000000001</v>
        <stp/>
        <stp>##V3_BDPV12</stp>
        <stp>AT0000A100E2 @CBKG Corp</stp>
        <stp>bid</stp>
        <stp>[AutoPrice 28.xlsm]front!R1030C12</stp>
        <tr r="L1030" s="1"/>
      </tp>
      <tp>
        <v>102.926</v>
        <stp/>
        <stp>##V3_BDPV12</stp>
        <stp>XS1038708522 @CBKG Corp</stp>
        <stp>bid</stp>
        <stp>[AutoPrice 28.xlsm]front!R1136C12</stp>
        <tr r="L1136" s="1"/>
      </tp>
      <tp>
        <v>115.173</v>
        <stp/>
        <stp>##V3_BDPV12</stp>
        <stp>XS0494868630 @CBKG Corp</stp>
        <stp>ask</stp>
        <stp>[AutoPrice 28.xlsm]front!R1195C13</stp>
        <tr r="M1195" s="1"/>
      </tp>
      <tp>
        <v>106.524</v>
        <stp/>
        <stp>##V3_BDPV12</stp>
        <stp>FR0010289496 @CBKG Corp</stp>
        <stp>ask</stp>
        <stp>[AutoPrice 28.xlsm]front!R1230C13</stp>
        <tr r="M1230" s="1"/>
      </tp>
      <tp>
        <v>103.06100000000001</v>
        <stp/>
        <stp>##V3_BDPV12</stp>
        <stp>XS0222372178 @CBKG Corp</stp>
        <stp>bid</stp>
        <stp>[AutoPrice 28.xlsm]front!R1187C12</stp>
        <tr r="L1187" s="1"/>
      </tp>
      <tp>
        <v>104.562</v>
        <stp/>
        <stp>##V3_BDPV12</stp>
        <stp>XS0986610425 @CBKG Corp</stp>
        <stp>bid</stp>
        <stp>[AutoPrice 28.xlsm]front!R1128C12</stp>
        <tr r="L1128" s="1"/>
      </tp>
      <tp>
        <v>117.91200000000001</v>
        <stp/>
        <stp>##V3_BDPV12</stp>
        <stp>XS0436320278 @CBKG Corp</stp>
        <stp>bid</stp>
        <stp>[AutoPrice 28.xlsm]front!R1224C12</stp>
        <tr r="L1224" s="1"/>
      </tp>
      <tp>
        <v>111.64100000000001</v>
        <stp/>
        <stp>##V3_BDPV12</stp>
        <stp>XS0829209195 @CBKG Corp</stp>
        <stp>ask</stp>
        <stp>[AutoPrice 28.xlsm]front!R1192C13</stp>
        <tr r="M1192" s="1"/>
      </tp>
      <tp>
        <v>106.27200000000001</v>
        <stp/>
        <stp>##V3_BDPV12</stp>
        <stp>XS0545097742 @CBKG Corp</stp>
        <stp>bid</stp>
        <stp>[AutoPrice 28.xlsm]front!R1200C12</stp>
        <tr r="L1200" s="1"/>
      </tp>
      <tp>
        <v>110.012</v>
        <stp/>
        <stp>##V3_BDPV12</stp>
        <stp>XS0969344083 @CBKG Corp</stp>
        <stp>ask</stp>
        <stp>[AutoPrice 28.xlsm]front!R1068C13</stp>
        <tr r="M1068" s="1"/>
      </tp>
      <tp>
        <v>104.297</v>
        <stp/>
        <stp>##V3_BDPV12</stp>
        <stp>BE0002169358 @CBKG Corp</stp>
        <stp>bid</stp>
        <stp>[AutoPrice 28.xlsm]front!R1129C12</stp>
        <tr r="L1129" s="1"/>
      </tp>
      <tp>
        <v>106.996</v>
        <stp/>
        <stp>##V3_BDPV12</stp>
        <stp>XS0986174851 @CBKG Corp</stp>
        <stp>bid</stp>
        <stp>[AutoPrice 28.xlsm]front!R1059C12</stp>
        <tr r="L1059" s="1"/>
      </tp>
      <tp>
        <v>123.523</v>
        <stp/>
        <stp>##V3_BDPV12</stp>
        <stp>XS0203712939 @CBKG Corp</stp>
        <stp>bid</stp>
        <stp>[AutoPrice 28.xlsm]front!R1226C12</stp>
        <tr r="L1226" s="1"/>
      </tp>
      <tp>
        <v>105.294</v>
        <stp/>
        <stp>##V3_BDPV12</stp>
        <stp>XS0896144655 @CBKG Corp</stp>
        <stp>bid</stp>
        <stp>[AutoPrice 28.xlsm]front!R1052C12</stp>
        <tr r="L1052" s="1"/>
      </tp>
      <tp>
        <v>112.071</v>
        <stp/>
        <stp>##V3_BDPV12</stp>
        <stp>XS0259604329 @CBKG Corp</stp>
        <stp>bid</stp>
        <stp>[AutoPrice 28.xlsm]front!R1247C12</stp>
        <tr r="L1247" s="1"/>
      </tp>
      <tp>
        <v>120.752</v>
        <stp/>
        <stp>##V3_BDPV12</stp>
        <stp>XS0842659426 @CBKG Corp</stp>
        <stp>bid</stp>
        <stp>[AutoPrice 28.xlsm]front!R1152C12</stp>
        <tr r="L1152" s="1"/>
      </tp>
      <tp>
        <v>107.08</v>
        <stp/>
        <stp>##V3_BDPV12</stp>
        <stp>DE000A1PGPF8 @CBKG Corp</stp>
        <stp>bid</stp>
        <stp>[AutoPrice 28.xlsm]front!R871C12</stp>
        <tr r="L871" s="1"/>
      </tp>
    </main>
    <main first="connect.rtdsub">
      <tp t="s">
        <v>17435328=EXT</v>
        <stp/>
        <stp>DDS_BONDS|17435328=EXT</stp>
        <stp>3</stp>
        <stp>RMDS</stp>
        <stp/>
        <stp/>
        <tr r="AI259" s="1"/>
      </tp>
    </main>
    <main first="connect.rtdsub">
      <tp t="s">
        <v>10383652=EXT</v>
        <stp/>
        <stp>DDS_BONDS|10383652=EXT</stp>
        <stp>3</stp>
        <stp>RMDS</stp>
        <stp/>
        <stp/>
        <tr r="AI854" s="1"/>
      </tp>
      <tp t="s">
        <v>10428328=EXT</v>
        <stp/>
        <stp>DDS_BONDS|10428328=EXT</stp>
        <stp>3</stp>
        <stp>RMDS</stp>
        <stp/>
        <stp/>
        <tr r="AI1091" s="1"/>
      </tp>
      <tp t="s">
        <v>13513238=EXT</v>
        <stp/>
        <stp>DDS_BONDS|13513238=EXT</stp>
        <stp>3</stp>
        <stp>RMDS</stp>
        <stp/>
        <stp/>
        <tr r="AI966" s="1"/>
      </tp>
      <tp t="s">
        <v>21084161=EXT</v>
        <stp/>
        <stp>DDS_BONDS|21084161=EXT</stp>
        <stp>3</stp>
        <stp>RMDS</stp>
        <stp/>
        <stp/>
        <tr r="AI384" s="1"/>
      </tp>
      <tp t="s">
        <v>14498020=EXT</v>
        <stp/>
        <stp>DDS_BONDS|14498020=EXT</stp>
        <stp>3</stp>
        <stp>RMDS</stp>
        <stp/>
        <stp/>
        <tr r="AI481" s="1"/>
      </tp>
      <tp t="s">
        <v>10303158=EXT</v>
        <stp/>
        <stp>DDS_BONDS|10303158=EXT</stp>
        <stp>3</stp>
        <stp>RMDS</stp>
        <stp/>
        <stp/>
        <tr r="AI582" s="1"/>
      </tp>
      <tp t="s">
        <v>18683000=EXT</v>
        <stp/>
        <stp>DDS_BONDS|18683000=EXT</stp>
        <stp>3</stp>
        <stp>RMDS</stp>
        <stp/>
        <stp/>
        <tr r="AI147" s="1"/>
      </tp>
      <tp t="s">
        <v>#N/A</v>
        <stp/>
        <stp>DDS_BONDS|10212249=EXT</stp>
        <stp>3</stp>
        <stp>RMDS</stp>
        <stp/>
        <stp/>
        <tr r="AI218" s="1"/>
      </tp>
      <tp t="s">
        <v>20282540=EXT</v>
        <stp/>
        <stp>DDS_BONDS|20282540=EXT</stp>
        <stp>3</stp>
        <stp>RMDS</stp>
        <stp/>
        <stp/>
        <tr r="AI1011" s="1"/>
      </tp>
      <tp t="s">
        <v>10616709=EXT</v>
        <stp/>
        <stp>DDS_BONDS|10616709=EXT</stp>
        <stp>3</stp>
        <stp>RMDS</stp>
        <stp/>
        <stp/>
        <tr r="AI464" s="1"/>
      </tp>
      <tp t="s">
        <v>18586530=EXT</v>
        <stp/>
        <stp>DDS_BONDS|18586530=EXT</stp>
        <stp>3</stp>
        <stp>RMDS</stp>
        <stp/>
        <stp/>
        <tr r="AI31" s="1"/>
      </tp>
      <tp t="s">
        <v>15384550=EXT</v>
        <stp/>
        <stp>DDS_BONDS|15384550=EXT</stp>
        <stp>3</stp>
        <stp>RMDS</stp>
        <stp/>
        <stp/>
        <tr r="AI156" s="1"/>
      </tp>
      <tp t="s">
        <v>17799511=EXT</v>
        <stp/>
        <stp>DDS_BONDS|17799511=EXT</stp>
        <stp>3</stp>
        <stp>RMDS</stp>
        <stp/>
        <stp/>
        <tr r="AI1088" s="1"/>
      </tp>
    </main>
    <main first="bloomberg.rtd">
      <tp t="s">
        <v>16/05/2018</v>
        <stp/>
        <stp>##V3_BDPV12</stp>
        <stp>DE000A1PGPF8 Corp</stp>
        <stp>maturity</stp>
        <stp>[AutoPrice 28.xlsm]front!R871C6</stp>
        <tr r="F871" s="1"/>
      </tp>
      <tp>
        <v>108.253</v>
        <stp/>
        <stp>##V3_BDPV12</stp>
        <stp>DE000A0JRFB0 @bgn Corp</stp>
        <stp>LAST_PRICE</stp>
        <stp>[AutoPrice 28.xlsm]front!R931C16</stp>
        <tr r="P931" s="1"/>
      </tp>
    </main>
    <main first="connect.rtdsub">
      <tp t="s">
        <v>10590637=EXT</v>
        <stp/>
        <stp>DDS_BONDS|10590637=EXT</stp>
        <stp>3</stp>
        <stp>RMDS</stp>
        <stp/>
        <stp/>
        <tr r="AI449" s="1"/>
      </tp>
      <tp t="s">
        <v>21095667=EXT</v>
        <stp/>
        <stp>DDS_BONDS|21095667=EXT</stp>
        <stp>3</stp>
        <stp>RMDS</stp>
        <stp/>
        <stp/>
        <tr r="AI729" s="1"/>
      </tp>
      <tp t="s">
        <v>21166778=EXT</v>
        <stp/>
        <stp>DDS_BONDS|21166778=EXT</stp>
        <stp>3</stp>
        <stp>RMDS</stp>
        <stp/>
        <stp/>
        <tr r="AI910" s="1"/>
      </tp>
      <tp t="s">
        <v>17478229=EXT</v>
        <stp/>
        <stp>DDS_BONDS|17478229=EXT</stp>
        <stp>3</stp>
        <stp>RMDS</stp>
        <stp/>
        <stp/>
        <tr r="AI1218" s="1"/>
      </tp>
      <tp t="s">
        <v>16342859=EXT</v>
        <stp/>
        <stp>DDS_BONDS|16342859=EXT</stp>
        <stp>3</stp>
        <stp>RMDS</stp>
        <stp/>
        <stp/>
        <tr r="AI297" s="1"/>
      </tp>
      <tp t="s">
        <v>21056168=EXT</v>
        <stp/>
        <stp>DDS_BONDS|21056168=EXT</stp>
        <stp>3</stp>
        <stp>RMDS</stp>
        <stp/>
        <stp/>
        <tr r="AI904" s="1"/>
      </tp>
      <tp t="s">
        <v>18098664=EXT</v>
        <stp/>
        <stp>DDS_BONDS|18098664=EXT</stp>
        <stp>3</stp>
        <stp>RMDS</stp>
        <stp/>
        <stp/>
        <tr r="AI1196" s="1"/>
      </tp>
      <tp t="s">
        <v>19152379=EXT</v>
        <stp/>
        <stp>DDS_BONDS|19152379=EXT</stp>
        <stp>3</stp>
        <stp>RMDS</stp>
        <stp/>
        <stp/>
        <tr r="AI801" s="1"/>
      </tp>
      <tp t="s">
        <v>15592935=EXT</v>
        <stp/>
        <stp>DDS_BONDS|15592935=EXT</stp>
        <stp>3</stp>
        <stp>RMDS</stp>
        <stp/>
        <stp/>
        <tr r="AI474" s="1"/>
      </tp>
      <tp t="s">
        <v>10346358=EXT</v>
        <stp/>
        <stp>DDS_BONDS|10346358=EXT</stp>
        <stp>3</stp>
        <stp>RMDS</stp>
        <stp/>
        <stp/>
        <tr r="AI1191" s="1"/>
      </tp>
      <tp t="s">
        <v>16045068=EXT</v>
        <stp/>
        <stp>DDS_BONDS|16045068=EXT</stp>
        <stp>3</stp>
        <stp>RMDS</stp>
        <stp/>
        <stp/>
        <tr r="AI845" s="1"/>
      </tp>
    </main>
    <main first="connect.rtdsub">
      <tp t="s">
        <v>15360755=EXT</v>
        <stp/>
        <stp>DDS_BONDS|15360755=EXT</stp>
        <stp>3</stp>
        <stp>RMDS</stp>
        <stp/>
        <stp/>
        <tr r="AI869" s="1"/>
      </tp>
      <tp t="s">
        <v>13420521=EXT</v>
        <stp/>
        <stp>DDS_BONDS|13420521=EXT</stp>
        <stp>3</stp>
        <stp>RMDS</stp>
        <stp/>
        <stp/>
        <tr r="AI1021" s="1"/>
      </tp>
      <tp t="s">
        <v>14750016=EXT</v>
        <stp/>
        <stp>DDS_BONDS|14750016=EXT</stp>
        <stp>3</stp>
        <stp>RMDS</stp>
        <stp/>
        <stp/>
        <tr r="AI814" s="1"/>
      </tp>
      <tp t="s">
        <v>17354556=EXT</v>
        <stp/>
        <stp>DDS_BONDS|17354556=EXT</stp>
        <stp>3</stp>
        <stp>RMDS</stp>
        <stp/>
        <stp/>
        <tr r="AI473" s="1"/>
      </tp>
      <tp t="s">
        <v>17452027=EXT</v>
        <stp/>
        <stp>DDS_BONDS|17452027=EXT</stp>
        <stp>3</stp>
        <stp>RMDS</stp>
        <stp/>
        <stp/>
        <tr r="AI400" s="1"/>
      </tp>
      <tp t="s">
        <v>20145876=EXT</v>
        <stp/>
        <stp>DDS_BONDS|20145876=EXT</stp>
        <stp>3</stp>
        <stp>RMDS</stp>
        <stp/>
        <stp/>
        <tr r="AI295" s="1"/>
      </tp>
      <tp t="s">
        <v>19228840=EXT</v>
        <stp/>
        <stp>DDS_BONDS|19228840=EXT</stp>
        <stp>3</stp>
        <stp>RMDS</stp>
        <stp/>
        <stp/>
        <tr r="AI543" s="1"/>
      </tp>
      <tp t="s">
        <v>19482529=EXT</v>
        <stp/>
        <stp>DDS_BONDS|19482529=EXT</stp>
        <stp>3</stp>
        <stp>RMDS</stp>
        <stp/>
        <stp/>
        <tr r="AI510" s="1"/>
      </tp>
      <tp t="s">
        <v>18467627=EXT</v>
        <stp/>
        <stp>DDS_BONDS|18467627=EXT</stp>
        <stp>3</stp>
        <stp>RMDS</stp>
        <stp/>
        <stp/>
        <tr r="AI345" s="1"/>
      </tp>
      <tp t="s">
        <v>16655304=EXT</v>
        <stp/>
        <stp>DDS_BONDS|16655304=EXT</stp>
        <stp>3</stp>
        <stp>RMDS</stp>
        <stp/>
        <stp/>
        <tr r="AI450" s="1"/>
      </tp>
      <tp t="s">
        <v>10568737=EXT</v>
        <stp/>
        <stp>DDS_BONDS|10568737=EXT</stp>
        <stp>3</stp>
        <stp>RMDS</stp>
        <stp/>
        <stp/>
        <tr r="AI798" s="1"/>
      </tp>
    </main>
    <main first="connect.rtdsub">
      <tp t="s">
        <v>21121072=EXT</v>
        <stp/>
        <stp>DDS_BONDS|21121072=EXT</stp>
        <stp>3</stp>
        <stp>RMDS</stp>
        <stp/>
        <stp/>
        <tr r="AI950" s="1"/>
      </tp>
      <tp t="s">
        <v>16080268=EXT</v>
        <stp/>
        <stp>DDS_BONDS|16080268=EXT</stp>
        <stp>3</stp>
        <stp>RMDS</stp>
        <stp/>
        <stp/>
        <tr r="AI955" s="1"/>
      </tp>
      <tp t="s">
        <v>16047764=EXT</v>
        <stp/>
        <stp>DDS_BONDS|16047764=EXT</stp>
        <stp>3</stp>
        <stp>RMDS</stp>
        <stp/>
        <stp/>
        <tr r="AI409" s="1"/>
      </tp>
      <tp t="s">
        <v>18096969=EXT</v>
        <stp/>
        <stp>DDS_BONDS|18096969=EXT</stp>
        <stp>3</stp>
        <stp>RMDS</stp>
        <stp/>
        <stp/>
        <tr r="AI212" s="1"/>
      </tp>
      <tp t="s">
        <v>12474327=EXT</v>
        <stp/>
        <stp>DDS_BONDS|12474327=EXT</stp>
        <stp>3</stp>
        <stp>RMDS</stp>
        <stp/>
        <stp/>
        <tr r="AI992" s="1"/>
      </tp>
      <tp t="s">
        <v>14249644=EXT</v>
        <stp/>
        <stp>DDS_BONDS|14249644=EXT</stp>
        <stp>3</stp>
        <stp>RMDS</stp>
        <stp/>
        <stp/>
        <tr r="AI940" s="1"/>
      </tp>
      <tp t="s">
        <v>16619301=EXT</v>
        <stp/>
        <stp>DDS_BONDS|16619301=EXT</stp>
        <stp>3</stp>
        <stp>RMDS</stp>
        <stp/>
        <stp/>
        <tr r="AI766" s="1"/>
      </tp>
      <tp t="s">
        <v>16248744=EXT</v>
        <stp/>
        <stp>DDS_BONDS|16248744=EXT</stp>
        <stp>3</stp>
        <stp>RMDS</stp>
        <stp/>
        <stp/>
        <tr r="AI533" s="1"/>
      </tp>
      <tp t="s">
        <v>15701117=EXT</v>
        <stp/>
        <stp>DDS_BONDS|15701117=EXT</stp>
        <stp>3</stp>
        <stp>RMDS</stp>
        <stp/>
        <stp/>
        <tr r="AI1147" s="1"/>
      </tp>
      <tp t="s">
        <v>17730114=EXT</v>
        <stp/>
        <stp>DDS_BONDS|17730114=EXT</stp>
        <stp>3</stp>
        <stp>RMDS</stp>
        <stp/>
        <stp/>
        <tr r="AI526" s="1"/>
      </tp>
      <tp t="s">
        <v>10727215=EXT</v>
        <stp/>
        <stp>DDS_BONDS|10727215=EXT</stp>
        <stp>3</stp>
        <stp>RMDS</stp>
        <stp/>
        <stp/>
        <tr r="AI24" s="1"/>
      </tp>
      <tp t="s">
        <v>14435624=EXT</v>
        <stp/>
        <stp>DDS_BONDS|14435624=EXT</stp>
        <stp>3</stp>
        <stp>RMDS</stp>
        <stp/>
        <stp/>
        <tr r="AI28" s="1"/>
      </tp>
      <tp t="s">
        <v>13424825=EXT</v>
        <stp/>
        <stp>DDS_BONDS|13424825=EXT</stp>
        <stp>3</stp>
        <stp>RMDS</stp>
        <stp/>
        <stp/>
        <tr r="AI636" s="1"/>
      </tp>
      <tp t="s">
        <v>15521734=EXT</v>
        <stp/>
        <stp>DDS_BONDS|15521734=EXT</stp>
        <stp>3</stp>
        <stp>RMDS</stp>
        <stp/>
        <stp/>
        <tr r="AI807" s="1"/>
      </tp>
      <tp t="s">
        <v>14750013=EXT</v>
        <stp/>
        <stp>DDS_BONDS|14750013=EXT</stp>
        <stp>3</stp>
        <stp>RMDS</stp>
        <stp/>
        <stp/>
        <tr r="AI49" s="1"/>
      </tp>
      <tp t="s">
        <v>12355353=EXT</v>
        <stp/>
        <stp>DDS_BONDS|12355353=EXT</stp>
        <stp>3</stp>
        <stp>RMDS</stp>
        <stp/>
        <stp/>
        <tr r="AI738" s="1"/>
      </tp>
      <tp t="s">
        <v>16045062=EXT</v>
        <stp/>
        <stp>DDS_BONDS|16045062=EXT</stp>
        <stp>3</stp>
        <stp>RMDS</stp>
        <stp/>
        <stp/>
        <tr r="AI468" s="1"/>
      </tp>
      <tp t="s">
        <v>21157273=EXT</v>
        <stp/>
        <stp>DDS_BONDS|21157273=EXT</stp>
        <stp>3</stp>
        <stp>RMDS</stp>
        <stp/>
        <stp/>
        <tr r="AI162" s="1"/>
      </tp>
      <tp t="s">
        <v>16538235=EXT</v>
        <stp/>
        <stp>DDS_BONDS|16538235=EXT</stp>
        <stp>3</stp>
        <stp>RMDS</stp>
        <stp/>
        <stp/>
        <tr r="AI136" s="1"/>
      </tp>
      <tp t="s">
        <v>19228444=EXT</v>
        <stp/>
        <stp>DDS_BONDS|19228444=EXT</stp>
        <stp>3</stp>
        <stp>RMDS</stp>
        <stp/>
        <stp/>
        <tr r="AI225" s="1"/>
      </tp>
    </main>
    <main first="bloomberg.rtd">
      <tp t="s">
        <v>07/10/2016</v>
        <stp/>
        <stp>##V3_BDPV12</stp>
        <stp>DE000A1TNK78 Corp</stp>
        <stp>maturity</stp>
        <stp>[AutoPrice 28.xlsm]front!R785C6</stp>
        <tr r="F785" s="1"/>
      </tp>
    </main>
    <main first="connect.rtdsub">
      <tp t="s">
        <v>15303955=EXT</v>
        <stp/>
        <stp>DDS_BONDS|15303955=EXT</stp>
        <stp>3</stp>
        <stp>RMDS</stp>
        <stp/>
        <stp/>
        <tr r="AI540" s="1"/>
      </tp>
      <tp t="s">
        <v>15717114=EXT</v>
        <stp/>
        <stp>DDS_BONDS|15717114=EXT</stp>
        <stp>3</stp>
        <stp>RMDS</stp>
        <stp/>
        <stp/>
        <tr r="AI1172" s="1"/>
      </tp>
      <tp t="s">
        <v>16067963=EXT</v>
        <stp/>
        <stp>DDS_BONDS|16067963=EXT</stp>
        <stp>3</stp>
        <stp>RMDS</stp>
        <stp/>
        <stp/>
        <tr r="AI791" s="1"/>
      </tp>
      <tp t="s">
        <v>20105375=EXT</v>
        <stp/>
        <stp>DDS_BONDS|20105375=EXT</stp>
        <stp>3</stp>
        <stp>RMDS</stp>
        <stp/>
        <stp/>
        <tr r="AI1260" s="1"/>
      </tp>
      <tp t="s">
        <v>16279642=EXT</v>
        <stp/>
        <stp>DDS_BONDS|16279642=EXT</stp>
        <stp>3</stp>
        <stp>RMDS</stp>
        <stp/>
        <stp/>
        <tr r="AI388" s="1"/>
      </tp>
      <tp t="s">
        <v>21122576=EXT</v>
        <stp/>
        <stp>DDS_BONDS|21122576=EXT</stp>
        <stp>3</stp>
        <stp>RMDS</stp>
        <stp/>
        <stp/>
        <tr r="AI78" s="1"/>
      </tp>
      <tp t="s">
        <v>21147070=EXT</v>
        <stp/>
        <stp>DDS_BONDS|21147070=EXT</stp>
        <stp>3</stp>
        <stp>RMDS</stp>
        <stp/>
        <stp/>
        <tr r="AI1006" s="1"/>
      </tp>
      <tp t="s">
        <v>20317855=EXT</v>
        <stp/>
        <stp>DDS_BONDS|20317855=EXT</stp>
        <stp>3</stp>
        <stp>RMDS</stp>
        <stp/>
        <stp/>
        <tr r="AI529" s="1"/>
      </tp>
      <tp t="s">
        <v>16619705=EXT</v>
        <stp/>
        <stp>DDS_BONDS|16619705=EXT</stp>
        <stp>3</stp>
        <stp>RMDS</stp>
        <stp/>
        <stp/>
        <tr r="AI110" s="1"/>
      </tp>
      <tp t="s">
        <v>16509034=EXT</v>
        <stp/>
        <stp>DDS_BONDS|16509034=EXT</stp>
        <stp>3</stp>
        <stp>RMDS</stp>
        <stp/>
        <stp/>
        <tr r="AI898" s="1"/>
      </tp>
    </main>
    <main first="bloomberg.rtd">
      <tp>
        <v>34.515708159332853</v>
        <stp/>
        <stp>##V3_BDPV12</stp>
        <stp>XS0545097742 @bgn  Corp</stp>
        <stp>asset_swap_spd_mid</stp>
        <stp>[AutoPrice 28.xlsm]front!R1200C40</stp>
        <tr r="AN1200" s="1"/>
      </tp>
      <tp>
        <v>0.26280599627810375</v>
        <stp/>
        <stp>##V3_BDPV12</stp>
        <stp>XS0674821748 @bgn  Corp</stp>
        <stp>risk_mid</stp>
        <stp>[AutoPrice 28.xlsm]front!R757C36</stp>
        <tr r="AJ757" s="1"/>
      </tp>
      <tp>
        <v>81.878341504780508</v>
        <stp/>
        <stp>##V3_BDPV12</stp>
        <stp>XS0875343757 @bgn  Corp</stp>
        <stp>asset_swap_spd_mid</stp>
        <stp>[AutoPrice 28.xlsm]front!R1182C40</stp>
        <tr r="AN1182" s="1"/>
      </tp>
      <tp>
        <v>73.018932756192655</v>
        <stp/>
        <stp>##V3_BDPV12</stp>
        <stp>XS0271758301 @bgn  Corp</stp>
        <stp>asset_swap_spd_mid</stp>
        <stp>[AutoPrice 28.xlsm]front!R1037C40</stp>
        <tr r="AN1037" s="1"/>
      </tp>
      <tp>
        <v>4.4578256046364118</v>
        <stp/>
        <stp>##V3_BDPV12</stp>
        <stp>FR0010948257 @bgn  Corp</stp>
        <stp>risk_mid</stp>
        <stp>[AutoPrice 28.xlsm]front!R921C36</stp>
        <tr r="AJ921" s="1"/>
      </tp>
      <tp>
        <v>71.958825018798507</v>
        <stp/>
        <stp>##V3_BDPV12</stp>
        <stp>XS0990109240 @bgn  Corp</stp>
        <stp>asset_swap_spd_mid</stp>
        <stp>[AutoPrice 28.xlsm]front!R1198C40</stp>
        <tr r="AN1198" s="1"/>
      </tp>
      <tp t="s">
        <v>10/08/2018</v>
        <stp/>
        <stp>##V3_BDPV12</stp>
        <stp>US89152UAG76 Corp</stp>
        <stp>maturity</stp>
        <stp>[AutoPrice 28.xlsm]front!R343C6</stp>
        <tr r="F343" s="1"/>
      </tp>
      <tp>
        <v>100.922</v>
        <stp/>
        <stp>##V3_BDPV12</stp>
        <stp>DE000A1HJLN2 @bgn Corp</stp>
        <stp>LAST_PRICE</stp>
        <stp>[AutoPrice 28.xlsm]front!R769C16</stp>
        <tr r="P769" s="1"/>
      </tp>
      <tp>
        <v>4.6263478872256156</v>
        <stp/>
        <stp>##V3_BDPV12</stp>
        <stp>XS0254720633 @bgn  Corp</stp>
        <stp>asset_swap_spd_mid</stp>
        <stp>[AutoPrice 28.xlsm]front!R1106C40</stp>
        <tr r="AN1106" s="1"/>
      </tp>
      <tp>
        <v>175.3020816151909</v>
        <stp/>
        <stp>##V3_BDPV12</stp>
        <stp>XS0997535520 @bgn  Corp</stp>
        <stp>asset_swap_spd_mid</stp>
        <stp>[AutoPrice 28.xlsm]front!R1227C40</stp>
        <tr r="AN1227" s="1"/>
      </tp>
      <tp>
        <v>64.726784226526121</v>
        <stp/>
        <stp>##V3_BDPV12</stp>
        <stp>XS0986610425 @bgn  Corp</stp>
        <stp>asset_swap_spd_mid</stp>
        <stp>[AutoPrice 28.xlsm]front!R1128C40</stp>
        <tr r="AN1128" s="1"/>
      </tp>
      <tp>
        <v>2.4775104483993005</v>
        <stp/>
        <stp>##V3_BDPV12</stp>
        <stp>FR0010409789 @bgn  Corp</stp>
        <stp>risk_mid</stp>
        <stp>[AutoPrice 28.xlsm]front!R117C36</stp>
        <tr r="AJ117" s="1"/>
      </tp>
      <tp>
        <v>7.3488341465399287</v>
        <stp/>
        <stp>##V3_BDPV12</stp>
        <stp>US345397WF64 @bgn  Corp</stp>
        <stp>risk_mid</stp>
        <stp>[AutoPrice 28.xlsm]front!R807C36</stp>
        <tr r="AJ807" s="1"/>
      </tp>
      <tp>
        <v>11.860214448234554</v>
        <stp/>
        <stp>##V3_BDPV12</stp>
        <stp>XS0433001137 @bgn  Corp</stp>
        <stp>asset_swap_spd_mid</stp>
        <stp>[AutoPrice 28.xlsm]front!R1107C40</stp>
        <tr r="AN1107" s="1"/>
      </tp>
      <tp>
        <v>21.022156944131847</v>
        <stp/>
        <stp>##V3_BDPV12</stp>
        <stp>XS0400006234 @bgn  Corp</stp>
        <stp>asset_swap_spd_mid</stp>
        <stp>[AutoPrice 28.xlsm]front!R1188C40</stp>
        <tr r="AN1188" s="1"/>
      </tp>
      <tp>
        <v>8.4846401669167903</v>
        <stp/>
        <stp>##V3_BDPV12</stp>
        <stp>XS0951553592 @bgn  Corp</stp>
        <stp>risk_mid</stp>
        <stp>[AutoPrice 28.xlsm]front!R101C36</stp>
        <tr r="AJ101" s="1"/>
      </tp>
      <tp>
        <v>43.683469969725088</v>
        <stp/>
        <stp>##V3_BDPV12</stp>
        <stp>XS0331141332 @bgn  Corp</stp>
        <stp>asset_swap_spd_mid</stp>
        <stp>[AutoPrice 28.xlsm]front!R1156C40</stp>
        <tr r="AN1156" s="1"/>
      </tp>
      <tp>
        <v>6.0531941585702338</v>
        <stp/>
        <stp>##V3_BDPV12</stp>
        <stp>XS0695403765 @bgn  Corp</stp>
        <stp>asset_swap_spd_mid</stp>
        <stp>[AutoPrice 28.xlsm]front!R1143C40</stp>
        <tr r="AN1143" s="1"/>
      </tp>
      <tp>
        <v>6.0060125087566973</v>
        <stp/>
        <stp>##V3_BDPV12</stp>
        <stp>FR0011592096 @bgn  Corp</stp>
        <stp>risk_mid</stp>
        <stp>[AutoPrice 28.xlsm]front!R165C36</stp>
        <tr r="AJ165" s="1"/>
      </tp>
      <tp>
        <v>2.8959716618494724</v>
        <stp/>
        <stp>##V3_BDPV12</stp>
        <stp>FR0010871541 @bgn  Corp</stp>
        <stp>risk_mid</stp>
        <stp>[AutoPrice 28.xlsm]front!R858C36</stp>
        <tr r="AJ858" s="1"/>
      </tp>
      <tp>
        <v>56.821365395811114</v>
        <stp/>
        <stp>##V3_BDPV12</stp>
        <stp>XS0683564156 @bgn  Corp</stp>
        <stp>asset_swap_spd_mid</stp>
        <stp>[AutoPrice 28.xlsm]front!R1116C40</stp>
        <tr r="AN1116" s="1"/>
      </tp>
      <tp>
        <v>158.33385652119102</v>
        <stp/>
        <stp>##V3_BDPV12</stp>
        <stp>XS0542298012 @bgn  Corp</stp>
        <stp>asset_swap_spd_mid</stp>
        <stp>[AutoPrice 28.xlsm]front!R1252C40</stp>
        <tr r="AN1252" s="1"/>
      </tp>
      <tp>
        <v>2.4097915253364022</v>
        <stp/>
        <stp>##V3_BDPV12</stp>
        <stp>XS0268583993 @bgn  Corp</stp>
        <stp>risk_mid</stp>
        <stp>[AutoPrice 28.xlsm]front!R598C36</stp>
        <tr r="AJ598" s="1"/>
      </tp>
      <tp>
        <v>1.3005718364972552</v>
        <stp/>
        <stp>##V3_BDPV12</stp>
        <stp>XS0177448288 @bgn  Corp</stp>
        <stp>risk_mid</stp>
        <stp>[AutoPrice 28.xlsm]front!R103C36</stp>
        <tr r="AJ103" s="1"/>
      </tp>
      <tp>
        <v>4.6573571579294537</v>
        <stp/>
        <stp>##V3_BDPV12</stp>
        <stp>XS0718526790 @bgn  Corp</stp>
        <stp>risk_mid</stp>
        <stp>[AutoPrice 28.xlsm]front!R992C36</stp>
        <tr r="AJ992" s="1"/>
      </tp>
      <tp>
        <v>3.5566423599313168</v>
        <stp/>
        <stp>##V3_BDPV12</stp>
        <stp>XS1021817355 @bgn  Corp</stp>
        <stp>risk_mid</stp>
        <stp>[AutoPrice 28.xlsm]front!R808C36</stp>
        <tr r="AJ808" s="1"/>
      </tp>
      <tp>
        <v>10.252749892239166</v>
        <stp/>
        <stp>##V3_BDPV12</stp>
        <stp>XS1061714165 @cbbt  Corp</stp>
        <stp>risk_mid</stp>
        <stp>[AutoPrice 28.xlsm]front!R545C36</stp>
        <tr r="AJ545" s="1"/>
      </tp>
      <tp>
        <v>4.9264738557077692</v>
        <stp/>
        <stp>##V3_BDPV12</stp>
        <stp>XS0736488585 @bgn  Corp</stp>
        <stp>risk_mid</stp>
        <stp>[AutoPrice 28.xlsm]front!R944C36</stp>
        <tr r="AJ944" s="1"/>
      </tp>
      <tp t="s">
        <v>TCHIBO</v>
        <stp/>
        <stp>##V3_BDPV12</stp>
        <stp>DE000A0DLWN6 Corp</stp>
        <stp>ticker</stp>
        <stp>[AutoPrice 28.xlsm]front!R583C4</stp>
        <tr r="D583" s="1"/>
      </tp>
      <tp>
        <v>2.8964048711820567</v>
        <stp/>
        <stp>##V3_BDPV12</stp>
        <stp>XS0289507997 @bgn  Corp</stp>
        <stp>risk_mid</stp>
        <stp>[AutoPrice 28.xlsm]front!R728C36</stp>
        <tr r="AJ728" s="1"/>
      </tp>
      <tp>
        <v>1.3487671117694333</v>
        <stp/>
        <stp>##V3_BDPV12</stp>
        <stp>XS0230962853 @bgn  Corp</stp>
        <stp>risk_mid</stp>
        <stp>[AutoPrice 28.xlsm]front!R597C36</stp>
        <tr r="AJ597" s="1"/>
      </tp>
      <tp>
        <v>1.711499219143775</v>
        <stp/>
        <stp>##V3_BDPV12</stp>
        <stp>XS0696856847 @bgn  Corp</stp>
        <stp>risk_mid</stp>
        <stp>[AutoPrice 28.xlsm]front!R687C36</stp>
        <tr r="AJ687" s="1"/>
      </tp>
      <tp>
        <v>4.5087460517123645</v>
        <stp/>
        <stp>##V3_BDPV12</stp>
        <stp>XS1013954646 @bgn  Corp</stp>
        <stp>risk_mid</stp>
        <stp>[AutoPrice 28.xlsm]front!R179C36</stp>
        <tr r="AJ179" s="1"/>
      </tp>
      <tp>
        <v>10.299620746648941</v>
        <stp/>
        <stp>##V3_BDPV12</stp>
        <stp>FR0010800540 @bgn  Corp</stp>
        <stp>risk_mid</stp>
        <stp>[AutoPrice 28.xlsm]front!R250C36</stp>
        <tr r="AJ250" s="1"/>
      </tp>
      <tp>
        <v>49.188983209796902</v>
        <stp/>
        <stp>##V3_BDPV12</stp>
        <stp>XS0587411595 @bgn  Corp</stp>
        <stp>asset_swap_spd_mid</stp>
        <stp>[AutoPrice 28.xlsm]front!R1171C40</stp>
        <tr r="AN1171" s="1"/>
      </tp>
      <tp>
        <v>7.8718938602328592</v>
        <stp/>
        <stp>##V3_BDPV12</stp>
        <stp>XS0479869744 @bgn  Corp</stp>
        <stp>risk_mid</stp>
        <stp>[AutoPrice 28.xlsm]front!R748C36</stp>
        <tr r="AJ748" s="1"/>
      </tp>
      <tp>
        <v>3.2532143708259298</v>
        <stp/>
        <stp>##V3_BDPV12</stp>
        <stp>XS1050916649 @bgn  Corp</stp>
        <stp>risk_mid</stp>
        <stp>[AutoPrice 28.xlsm]front!R894C36</stp>
        <tr r="AJ894" s="1"/>
      </tp>
      <tp>
        <v>0.63994210526772122</v>
        <stp/>
        <stp>##V3_BDPV12</stp>
        <stp>FR0010806745 @bgn  Corp</stp>
        <stp>risk_mid</stp>
        <stp>[AutoPrice 28.xlsm]front!R566C36</stp>
        <tr r="AJ566" s="1"/>
      </tp>
      <tp>
        <v>29.81941728509366</v>
        <stp/>
        <stp>##V3_BDPV12</stp>
        <stp>FR0010333385 @bgn  Corp</stp>
        <stp>asset_swap_spd_mid</stp>
        <stp>[AutoPrice 28.xlsm]front!R1113C40</stp>
        <tr r="AN1113" s="1"/>
      </tp>
      <tp>
        <v>62.864128980561702</v>
        <stp/>
        <stp>##V3_BDPV12</stp>
        <stp>XS0494868630 @bgn  Corp</stp>
        <stp>asset_swap_spd_mid</stp>
        <stp>[AutoPrice 28.xlsm]front!R1195C40</stp>
        <tr r="AN1195" s="1"/>
      </tp>
      <tp>
        <v>9.9879405039615676E-2</v>
        <stp/>
        <stp>##V3_BDPV12</stp>
        <stp>XS0441402681 @bgn  Corp</stp>
        <stp>risk_mid</stp>
        <stp>[AutoPrice 28.xlsm]front!R256C36</stp>
        <tr r="AJ256" s="1"/>
      </tp>
      <tp>
        <v>4.3090758637255533</v>
        <stp/>
        <stp>##V3_BDPV12</stp>
        <stp>FR0000474983 @bgn  Corp</stp>
        <stp>risk_mid</stp>
        <stp>[AutoPrice 28.xlsm]front!R364C36</stp>
        <tr r="AJ364" s="1"/>
      </tp>
      <tp>
        <v>1.0528337819295075</v>
        <stp/>
        <stp>##V3_BDPV12</stp>
        <stp>XS0212420987 @bgn  Corp</stp>
        <stp>risk_mid</stp>
        <stp>[AutoPrice 28.xlsm]front!R145C36</stp>
        <tr r="AJ145" s="1"/>
      </tp>
      <tp>
        <v>2.597769658844129</v>
        <stp/>
        <stp>##V3_BDPV12</stp>
        <stp>FR0010830042 @bgn  Corp</stp>
        <stp>risk_mid</stp>
        <stp>[AutoPrice 28.xlsm]front!R735C36</stp>
        <tr r="AJ735" s="1"/>
      </tp>
      <tp>
        <v>231.94255245031999</v>
        <stp/>
        <stp>##V3_BDPV12</stp>
        <stp>XS0943371194 @bgn  Corp</stp>
        <stp>asset_swap_spd_mid</stp>
        <stp>[AutoPrice 28.xlsm]front!R1231C40</stp>
        <tr r="AN1231" s="1"/>
      </tp>
      <tp>
        <v>66.442718865216591</v>
        <stp/>
        <stp>##V3_BDPV12</stp>
        <stp>XS0856023493 @bgn  Corp</stp>
        <stp>asset_swap_spd_mid</stp>
        <stp>[AutoPrice 28.xlsm]front!R1167C40</stp>
        <tr r="AN1167" s="1"/>
      </tp>
      <tp>
        <v>10.658465880781165</v>
        <stp/>
        <stp>##V3_BDPV12</stp>
        <stp>XS0545428285 @bgn  Corp</stp>
        <stp>risk_mid</stp>
        <stp>[AutoPrice 28.xlsm]front!R734C36</stp>
        <tr r="AJ734" s="1"/>
      </tp>
      <tp>
        <v>10.450956658218757</v>
        <stp/>
        <stp>##V3_BDPV12</stp>
        <stp>XS1030900242 @bgn  Corp</stp>
        <stp>risk_mid</stp>
        <stp>[AutoPrice 28.xlsm]front!R750C36</stp>
        <tr r="AJ750" s="1"/>
      </tp>
      <tp>
        <v>1.1683444423113087</v>
        <stp/>
        <stp>##V3_BDPV12</stp>
        <stp>XS0478802548 @bgn  Corp</stp>
        <stp>risk_mid</stp>
        <stp>[AutoPrice 28.xlsm]front!R964C36</stp>
        <tr r="AJ964" s="1"/>
      </tp>
      <tp>
        <v>4.0349197184653463</v>
        <stp/>
        <stp>##V3_BDPV12</stp>
        <stp>XS0164831843 @bgn  Corp</stp>
        <stp>risk_mid</stp>
        <stp>[AutoPrice 28.xlsm]front!R459C36</stp>
        <tr r="AJ459" s="1"/>
      </tp>
      <tp t="s">
        <v>07:01:45</v>
        <stp/>
        <stp>##V3_BDPV12</stp>
        <stp>XS0863127279 @cbbt Corp</stp>
        <stp>LAST_UPDATE</stp>
        <stp>[AutoPrice 28.xlsm]front!R1008C15</stp>
        <tr r="O1008" s="1"/>
      </tp>
      <tp>
        <v>6.0039252318446756</v>
        <stp/>
        <stp>##V3_BDPV12</stp>
        <stp>XS0985874543 @bgn  Corp</stp>
        <stp>risk_mid</stp>
        <stp>[AutoPrice 28.xlsm]front!R973C36</stp>
        <tr r="AJ973" s="1"/>
      </tp>
      <tp>
        <v>5.6387986117222511</v>
        <stp/>
        <stp>##V3_BDPV12</stp>
        <stp>XS0911405784 @bgn  Corp</stp>
        <stp>risk_mid</stp>
        <stp>[AutoPrice 28.xlsm]front!R952C36</stp>
        <tr r="AJ952" s="1"/>
      </tp>
      <tp>
        <v>2.7123983068769064</v>
        <stp/>
        <stp>##V3_BDPV12</stp>
        <stp>XS0478931354 @bgn  Corp</stp>
        <stp>risk_mid</stp>
        <stp>[AutoPrice 28.xlsm]front!R767C36</stp>
        <tr r="AJ767" s="1"/>
      </tp>
      <tp t="s">
        <v>RALFP</v>
        <stp/>
        <stp>##V3_BDPV12</stp>
        <stp>FR0011441831 Corp</stp>
        <stp>ticker</stp>
        <stp>[AutoPrice 28.xlsm]front!R568C4</stp>
        <tr r="D568" s="1"/>
      </tp>
      <tp t="s">
        <v>ORAFP</v>
        <stp/>
        <stp>##V3_BDPV12</stp>
        <stp>FR0000471930 Corp</stp>
        <stp>ticker</stp>
        <stp>[AutoPrice 28.xlsm]front!R658C4</stp>
        <tr r="D658" s="1"/>
      </tp>
      <tp t="s">
        <v>VATFAL</v>
        <stp/>
        <stp>##V3_BDPV12</stp>
        <stp>XS0417209052 Corp</stp>
        <stp>ticker</stp>
        <stp>[AutoPrice 28.xlsm]front!R357C4</stp>
        <tr r="D357" s="1"/>
      </tp>
      <tp t="s">
        <v>VATFAL</v>
        <stp/>
        <stp>##V3_BDPV12</stp>
        <stp>XS0191154961 Corp</stp>
        <stp>ticker</stp>
        <stp>[AutoPrice 28.xlsm]front!R358C4</stp>
        <tr r="D358" s="1"/>
      </tp>
      <tp t="s">
        <v>HEIGR</v>
        <stp/>
        <stp>##V3_BDPV12</stp>
        <stp>XS0458685913 Corp</stp>
        <stp>ticker</stp>
        <stp>[AutoPrice 28.xlsm]front!R971C4</stp>
        <tr r="D971" s="1"/>
      </tp>
      <tp t="s">
        <v>SZUGR</v>
        <stp/>
        <stp>##V3_BDPV12</stp>
        <stp>XS0606202454 Corp</stp>
        <stp>ticker</stp>
        <stp>[AutoPrice 28.xlsm]front!R582C4</stp>
        <tr r="D582" s="1"/>
      </tp>
      <tp t="s">
        <v>DT</v>
        <stp/>
        <stp>##V3_BDPV12</stp>
        <stp>XS0553728709 Corp</stp>
        <stp>ticker</stp>
        <stp>[AutoPrice 28.xlsm]front!R624C4</stp>
        <tr r="D624" s="1"/>
      </tp>
      <tp t="s">
        <v>AALLN</v>
        <stp/>
        <stp>##V3_BDPV12</stp>
        <stp>XS1052677207 Corp</stp>
        <stp>ticker</stp>
        <stp>[AutoPrice 28.xlsm]front!R910C4</stp>
        <tr r="D910" s="1"/>
      </tp>
      <tp t="s">
        <v>SECUSS</v>
        <stp/>
        <stp>##V3_BDPV12</stp>
        <stp>XS0828724004 Corp</stp>
        <stp>ticker</stp>
        <stp>[AutoPrice 28.xlsm]front!R578C4</stp>
        <tr r="D578" s="1"/>
      </tp>
      <tp t="s">
        <v>OTTOGR</v>
        <stp/>
        <stp>##V3_BDPV12</stp>
        <stp>XS0972058175 Corp</stp>
        <stp>ticker</stp>
        <stp>[AutoPrice 28.xlsm]front!R543C4</stp>
        <tr r="D543" s="1"/>
      </tp>
      <tp t="s">
        <v>LGEN</v>
        <stp/>
        <stp>##V3_BDPV12</stp>
        <stp>XS0221574931 Corp</stp>
        <stp>ticker</stp>
        <stp>[AutoPrice 28.xlsm]front!R128C4</stp>
        <tr r="D128" s="1"/>
      </tp>
      <tp t="s">
        <v>HENKEL</v>
        <stp/>
        <stp>##V3_BDPV12</stp>
        <stp>XS0234434222 Corp</stp>
        <stp>ticker</stp>
        <stp>[AutoPrice 28.xlsm]front!R496C4</stp>
        <tr r="D496" s="1"/>
      </tp>
      <tp t="s">
        <v>WPPLN</v>
        <stp/>
        <stp>##V3_BDPV12</stp>
        <stp>XS0995643003 Corp</stp>
        <stp>ticker</stp>
        <stp>[AutoPrice 28.xlsm]front!R755C4</stp>
        <tr r="D755" s="1"/>
      </tp>
      <tp t="s">
        <v>TELEFO</v>
        <stp/>
        <stp>##V3_BDPV12</stp>
        <stp>XS0828012863 Corp</stp>
        <stp>ticker</stp>
        <stp>[AutoPrice 28.xlsm]front!R690C4</stp>
        <tr r="D690" s="1"/>
      </tp>
      <tp t="s">
        <v>POSIM</v>
        <stp/>
        <stp>##V3_BDPV12</stp>
        <stp>XS0944435121 Corp</stp>
        <stp>ticker</stp>
        <stp>[AutoPrice 28.xlsm]front!R565C4</stp>
        <tr r="D565" s="1"/>
      </tp>
      <tp t="s">
        <v>WKLNA</v>
        <stp/>
        <stp>##V3_BDPV12</stp>
        <stp>XS1067329570 Corp</stp>
        <stp>ticker</stp>
        <stp>[AutoPrice 28.xlsm]front!R752C4</stp>
        <tr r="D752" s="1"/>
      </tp>
      <tp t="s">
        <v>RHK</v>
        <stp/>
        <stp>##V3_BDPV12</stp>
        <stp>XS0491047154 Corp</stp>
        <stp>ticker</stp>
        <stp>[AutoPrice 28.xlsm]front!R200C4</stp>
        <tr r="D200" s="1"/>
      </tp>
      <tp t="s">
        <v>TSCOLN</v>
        <stp/>
        <stp>##V3_BDPV12</stp>
        <stp>XS0414340074 Corp</stp>
        <stp>ticker</stp>
        <stp>[AutoPrice 28.xlsm]front!R584C4</stp>
        <tr r="D584" s="1"/>
      </tp>
      <tp t="s">
        <v>VIEFP</v>
        <stp/>
        <stp>##V3_BDPV12</stp>
        <stp>FR0011224963 Corp</stp>
        <stp>ticker</stp>
        <stp>[AutoPrice 28.xlsm]front!R369C4</stp>
        <tr r="D369" s="1"/>
      </tp>
      <tp t="s">
        <v>BASGR</v>
        <stp/>
        <stp>##V3_BDPV12</stp>
        <stp>XS0883560715 Corp</stp>
        <stp>ticker</stp>
        <stp>[AutoPrice 28.xlsm]front!R934C4</stp>
        <tr r="D934" s="1"/>
      </tp>
      <tp t="s">
        <v>TELEFO</v>
        <stp/>
        <stp>##V3_BDPV12</stp>
        <stp>XS0430779537 Corp</stp>
        <stp>ticker</stp>
        <stp>[AutoPrice 28.xlsm]front!R685C4</stp>
        <tr r="D685" s="1"/>
      </tp>
      <tp t="s">
        <v>VLVY</v>
        <stp/>
        <stp>##V3_BDPV12</stp>
        <stp>XS0931455777 Corp</stp>
        <stp>ticker</stp>
        <stp>[AutoPrice 28.xlsm]front!R876C4</stp>
        <tr r="D876" s="1"/>
      </tp>
      <tp t="s">
        <v>ORAFP</v>
        <stp/>
        <stp>##V3_BDPV12</stp>
        <stp>XS0794245018 Corp</stp>
        <stp>ticker</stp>
        <stp>[AutoPrice 28.xlsm]front!R654C4</stp>
        <tr r="D654" s="1"/>
      </tp>
      <tp t="s">
        <v>TITIM</v>
        <stp/>
        <stp>##V3_BDPV12</stp>
        <stp>XS0630463965 Corp</stp>
        <stp>ticker</stp>
        <stp>[AutoPrice 28.xlsm]front!R709C4</stp>
        <tr r="D709" s="1"/>
      </tp>
      <tp t="s">
        <v>FIAT</v>
        <stp/>
        <stp>##V3_BDPV12</stp>
        <stp>XS0764640149 Corp</stp>
        <stp>ticker</stp>
        <stp>[AutoPrice 28.xlsm]front!R815C4</stp>
        <tr r="D815" s="1"/>
      </tp>
      <tp t="s">
        <v>FIAT</v>
        <stp/>
        <stp>##V3_BDPV12</stp>
        <stp>XS0305093311 Corp</stp>
        <stp>ticker</stp>
        <stp>[AutoPrice 28.xlsm]front!R816C4</stp>
        <tr r="D816" s="1"/>
      </tp>
      <tp t="s">
        <v>PEP</v>
        <stp/>
        <stp>##V3_BDPV12</stp>
        <stp>XS1061697568 Corp</stp>
        <stp>ticker</stp>
        <stp>[AutoPrice 28.xlsm]front!R544C4</stp>
        <tr r="D544" s="1"/>
      </tp>
      <tp t="s">
        <v>DBHNGR</v>
        <stp/>
        <stp>##V3_BDPV12</stp>
        <stp>XS0171904583 Corp</stp>
        <stp>ticker</stp>
        <stp>[AutoPrice 28.xlsm]front!R454C4</stp>
        <tr r="D454" s="1"/>
      </tp>
      <tp t="s">
        <v>RWE</v>
        <stp/>
        <stp>##V3_BDPV12</stp>
        <stp>XS0196302425 Corp</stp>
        <stp>ticker</stp>
        <stp>[AutoPrice 28.xlsm]front!R312C4</stp>
        <tr r="D312" s="1"/>
      </tp>
      <tp t="s">
        <v>FNCIM</v>
        <stp/>
        <stp>##V3_BDPV12</stp>
        <stp>XS0999654873 Corp</stp>
        <stp>ticker</stp>
        <stp>[AutoPrice 28.xlsm]front!R821C4</stp>
        <tr r="D821" s="1"/>
      </tp>
      <tp t="s">
        <v>PEUGOT</v>
        <stp/>
        <stp>##V3_BDPV12</stp>
        <stp>FR0011567940 Corp</stp>
        <stp>ticker</stp>
        <stp>[AutoPrice 28.xlsm]front!R839C4</stp>
        <tr r="D839" s="1"/>
      </tp>
      <tp t="s">
        <v>LUXIM</v>
        <stp/>
        <stp>##V3_BDPV12</stp>
        <stp>XS1030851791 Corp</stp>
        <stp>ticker</stp>
        <stp>[AutoPrice 28.xlsm]front!R517C4</stp>
        <tr r="D517" s="1"/>
      </tp>
      <tp t="s">
        <v>IMTLN</v>
        <stp/>
        <stp>##V3_BDPV12</stp>
        <stp>XS0715437140 Corp</stp>
        <stp>ticker</stp>
        <stp>[AutoPrice 28.xlsm]front!R504C4</stp>
        <tr r="D504" s="1"/>
      </tp>
      <tp t="s">
        <v>PM</v>
        <stp/>
        <stp>##V3_BDPV12</stp>
        <stp>XS0906815088 Corp</stp>
        <stp>ticker</stp>
        <stp>[AutoPrice 28.xlsm]front!R556C4</stp>
        <tr r="D556" s="1"/>
      </tp>
      <tp t="s">
        <v>EOANGR</v>
        <stp/>
        <stp>##V3_BDPV12</stp>
        <stp>XS0148579153 Corp</stp>
        <stp>ticker</stp>
        <stp>[AutoPrice 28.xlsm]front!R269C4</stp>
        <tr r="D269" s="1"/>
      </tp>
      <tp t="s">
        <v>AXASA</v>
        <stp/>
        <stp>##V3_BDPV12</stp>
        <stp>XS0876682666 Corp</stp>
        <stp>ticker</stp>
        <stp>[AutoPrice 28.xlsm]front!R110C4</stp>
        <tr r="D110" s="1"/>
      </tp>
      <tp t="s">
        <v>MRKGR</v>
        <stp/>
        <stp>##V3_BDPV12</stp>
        <stp>XS0497185511 Corp</stp>
        <stp>ticker</stp>
        <stp>[AutoPrice 28.xlsm]front!R192C4</stp>
        <tr r="D192" s="1"/>
      </tp>
      <tp t="s">
        <v>CAFP</v>
        <stp/>
        <stp>##V3_BDPV12</stp>
        <stp>XS0694766279 Corp</stp>
        <stp>ticker</stp>
        <stp>[AutoPrice 28.xlsm]front!R426C4</stp>
        <tr r="D426" s="1"/>
      </tp>
      <tp t="s">
        <v>DBHNGR</v>
        <stp/>
        <stp>##V3_BDPV12</stp>
        <stp>XS0452868788 Corp</stp>
        <stp>ticker</stp>
        <stp>[AutoPrice 28.xlsm]front!R465C4</stp>
        <tr r="D465" s="1"/>
      </tp>
      <tp t="s">
        <v>GIS</v>
        <stp/>
        <stp>##V3_BDPV12</stp>
        <stp>XS0993266625 Corp</stp>
        <stp>ticker</stp>
        <stp>[AutoPrice 28.xlsm]front!R485C4</stp>
        <tr r="D485" s="1"/>
      </tp>
      <tp t="s">
        <v>GSZFP</v>
        <stp/>
        <stp>##V3_BDPV12</stp>
        <stp>FR0010718189 Corp</stp>
        <stp>ticker</stp>
        <stp>[AutoPrice 28.xlsm]front!R280C4</stp>
        <tr r="D280" s="1"/>
      </tp>
      <tp t="s">
        <v>VIEFP</v>
        <stp/>
        <stp>##V3_BDPV12</stp>
        <stp>FR0010750489 Corp</stp>
        <stp>ticker</stp>
        <stp>[AutoPrice 28.xlsm]front!R365C4</stp>
        <tr r="D365" s="1"/>
      </tp>
      <tp t="s">
        <v>SCANIA</v>
        <stp/>
        <stp>##V3_BDPV12</stp>
        <stp>XS0828736198 Corp</stp>
        <stp>ticker</stp>
        <stp>[AutoPrice 28.xlsm]front!R869C4</stp>
        <tr r="D869" s="1"/>
      </tp>
      <tp t="s">
        <v>DPWGR</v>
        <stp/>
        <stp>##V3_BDPV12</stp>
        <stp>XS0795877454 Corp</stp>
        <stp>ticker</stp>
        <stp>[AutoPrice 28.xlsm]front!R481C4</stp>
        <tr r="D481" s="1"/>
      </tp>
      <tp t="s">
        <v>VIVFP</v>
        <stp/>
        <stp>##V3_BDPV12</stp>
        <stp>FR0010878751 Corp</stp>
        <stp>ticker</stp>
        <stp>[AutoPrice 28.xlsm]front!R736C4</stp>
        <tr r="D736" s="1"/>
      </tp>
      <tp t="s">
        <v>PLD</v>
        <stp/>
        <stp>##V3_BDPV12</stp>
        <stp>XS1072516690 Corp</stp>
        <stp>ticker</stp>
        <stp>[AutoPrice 28.xlsm]front!R554C4</stp>
        <tr r="D554" s="1"/>
      </tp>
      <tp t="s">
        <v>DT</v>
        <stp/>
        <stp>##V3_BDPV12</stp>
        <stp>XS0161488498 Corp</stp>
        <stp>ticker</stp>
        <stp>[AutoPrice 28.xlsm]front!R625C4</stp>
        <tr r="D625" s="1"/>
      </tp>
      <tp t="s">
        <v>AUCHAN</v>
        <stp/>
        <stp>##V3_BDPV12</stp>
        <stp>FR0010499392 Corp</stp>
        <stp>ticker</stp>
        <stp>[AutoPrice 28.xlsm]front!R392C4</stp>
        <tr r="D392" s="1"/>
      </tp>
      <tp t="s">
        <v>RALFP</v>
        <stp/>
        <stp>##V3_BDPV12</stp>
        <stp>FR0010806745 Corp</stp>
        <stp>ticker</stp>
        <stp>[AutoPrice 28.xlsm]front!R566C4</stp>
        <tr r="D566" s="1"/>
      </tp>
      <tp t="s">
        <v>TITIM</v>
        <stp/>
        <stp>##V3_BDPV12</stp>
        <stp>XS0831389985 Corp</stp>
        <stp>ticker</stp>
        <stp>[AutoPrice 28.xlsm]front!R708C4</stp>
        <tr r="D708" s="1"/>
      </tp>
      <tp t="s">
        <v>SCOR</v>
        <stp/>
        <stp>##V3_BDPV12</stp>
        <stp>FR0010359687 Corp</stp>
        <stp>ticker</stp>
        <stp>[AutoPrice 28.xlsm]front!R137C4</stp>
        <tr r="D137" s="1"/>
      </tp>
      <tp t="s">
        <v>DBHNGR</v>
        <stp/>
        <stp>##V3_BDPV12</stp>
        <stp>XS0554975325 Corp</stp>
        <stp>ticker</stp>
        <stp>[AutoPrice 28.xlsm]front!R467C4</stp>
        <tr r="D467" s="1"/>
      </tp>
      <tp t="s">
        <v>ADRIT</v>
        <stp/>
        <stp>##V3_BDPV12</stp>
        <stp>XS1004236185 Corp</stp>
        <stp>ticker</stp>
        <stp>[AutoPrice 28.xlsm]front!R385C4</stp>
        <tr r="D385" s="1"/>
      </tp>
      <tp t="s">
        <v>EOANGR</v>
        <stp/>
        <stp>##V3_BDPV12</stp>
        <stp>XS0322977223 Corp</stp>
        <stp>ticker</stp>
        <stp>[AutoPrice 28.xlsm]front!R270C4</stp>
        <tr r="D270" s="1"/>
      </tp>
      <tp t="s">
        <v>TITIM</v>
        <stp/>
        <stp>##V3_BDPV12</stp>
        <stp>XS1020952435 Corp</stp>
        <stp>ticker</stp>
        <stp>[AutoPrice 28.xlsm]front!R714C4</stp>
        <tr r="D714" s="1"/>
      </tp>
      <tp t="s">
        <v>VATFAL</v>
        <stp/>
        <stp>##V3_BDPV12</stp>
        <stp>XS0401891733 Corp</stp>
        <stp>ticker</stp>
        <stp>[AutoPrice 28.xlsm]front!R356C4</stp>
        <tr r="D356" s="1"/>
      </tp>
      <tp t="s">
        <v>SANFP</v>
        <stp/>
        <stp>##V3_BDPV12</stp>
        <stp>FR0011355791 Corp</stp>
        <stp>ticker</stp>
        <stp>[AutoPrice 28.xlsm]front!R207C4</stp>
        <tr r="D207" s="1"/>
      </tp>
      <tp t="s">
        <v>VIEFP</v>
        <stp/>
        <stp>##V3_BDPV12</stp>
        <stp>FR0010261388 Corp</stp>
        <stp>ticker</stp>
        <stp>[AutoPrice 28.xlsm]front!R362C4</stp>
        <tr r="D362" s="1"/>
      </tp>
      <tp t="s">
        <v>DT</v>
        <stp/>
        <stp>##V3_BDPV12</stp>
        <stp>XS0166179381 Corp</stp>
        <stp>ticker</stp>
        <stp>[AutoPrice 28.xlsm]front!R615C4</stp>
        <tr r="D615" s="1"/>
      </tp>
      <tp t="s">
        <v>COFCHD</v>
        <stp/>
        <stp>##V3_BDPV12</stp>
        <stp>FR0011805803 Corp</stp>
        <stp>ticker</stp>
        <stp>[AutoPrice 28.xlsm]front!R118C4</stp>
        <tr r="D118" s="1"/>
      </tp>
      <tp t="s">
        <v>AVINOR</v>
        <stp/>
        <stp>##V3_BDPV12</stp>
        <stp>XS1046812712 Corp</stp>
        <stp>ticker</stp>
        <stp>[AutoPrice 28.xlsm]front!R401C4</stp>
        <tr r="D401" s="1"/>
      </tp>
      <tp t="s">
        <v>BRITEL</v>
        <stp/>
        <stp>##V3_BDPV12</stp>
        <stp>XS0110081782 Corp</stp>
        <stp>ticker</stp>
        <stp>[AutoPrice 28.xlsm]front!R607C4</stp>
        <tr r="D607" s="1"/>
      </tp>
      <tp t="s">
        <v>PEUGOT</v>
        <stp/>
        <stp>##V3_BDPV12</stp>
        <stp>FR0010915116 Corp</stp>
        <stp>ticker</stp>
        <stp>[AutoPrice 28.xlsm]front!R830C4</stp>
        <tr r="D830" s="1"/>
      </tp>
      <tp>
        <v>8.2688449500345484</v>
        <stp/>
        <stp>##V3_BDPV12</stp>
        <stp>US89153VAG41 @bgn  Corp</stp>
        <stp>risk_mid</stp>
        <stp>[AutoPrice 28.xlsm]front!R349C36</stp>
        <tr r="AJ349" s="1"/>
      </tp>
      <tp>
        <v>100.13</v>
        <stp/>
        <stp>##V3_BDPV12</stp>
        <stp>XS0643300717 @CBKG Corp</stp>
        <stp>bid</stp>
        <stp>[AutoPrice 28.xlsm]front!R843C12</stp>
        <tr r="L843" s="1"/>
      </tp>
      <tp t="s">
        <v>#N/A Real Time</v>
        <stp/>
        <stp>##V3_BDPV12</stp>
        <stp>FR0010804500 @CBKG Corp</stp>
        <stp>bid</stp>
        <stp>[AutoPrice 28.xlsm]front!R233C12</stp>
        <tr r="L233" s="1"/>
      </tp>
      <tp>
        <v>100.325</v>
        <stp/>
        <stp>##V3_BDPV12</stp>
        <stp>XS0647263317 @CBKG Corp</stp>
        <stp>bid</stp>
        <stp>[AutoPrice 28.xlsm]front!R810C12</stp>
        <tr r="L810" s="1"/>
      </tp>
      <tp>
        <v>111.908</v>
        <stp/>
        <stp>##V3_BDPV12</stp>
        <stp>XS0302816672 @CBKG Corp</stp>
        <stp>bid</stp>
        <stp>[AutoPrice 28.xlsm]front!R430C12</stp>
        <tr r="L430" s="1"/>
      </tp>
      <tp>
        <v>109.846</v>
        <stp/>
        <stp>##V3_BDPV12</stp>
        <stp>XS0731681556 @CBKG Corp</stp>
        <stp>bid</stp>
        <stp>[AutoPrice 28.xlsm]front!R897C12</stp>
        <tr r="L897" s="1"/>
      </tp>
      <tp>
        <v>104.699</v>
        <stp/>
        <stp>##V3_BDPV12</stp>
        <stp>XS1051003538 @CBKG Corp</stp>
        <stp>bid</stp>
        <stp>[AutoPrice 28.xlsm]front!R961C12</stp>
        <tr r="L961" s="1"/>
      </tp>
      <tp>
        <v>106.5</v>
        <stp/>
        <stp>##V3_BDPV12</stp>
        <stp>XS0972165681 @CBKG Corp</stp>
        <stp>bid</stp>
        <stp>[AutoPrice 28.xlsm]front!R225C12</stp>
        <tr r="L225" s="1"/>
      </tp>
      <tp>
        <v>104.55500000000001</v>
        <stp/>
        <stp>##V3_BDPV12</stp>
        <stp>XS0881362502 @CBKG Corp</stp>
        <stp>bid</stp>
        <stp>[AutoPrice 28.xlsm]front!R875C12</stp>
        <tr r="L875" s="1"/>
      </tp>
      <tp t="s">
        <v>ALVGR</v>
        <stp/>
        <stp>##V3_BDPV12</stp>
        <stp>XS0159527505 Corp</stp>
        <stp>ticker</stp>
        <stp>[AutoPrice 28.xlsm]front!R86C4</stp>
        <tr r="D86" s="1"/>
      </tp>
      <tp>
        <v>101.422</v>
        <stp/>
        <stp>##V3_BDPV12</stp>
        <stp>FR0011949403 @CBKG Corp</stp>
        <stp>bid</stp>
        <stp>[AutoPrice 28.xlsm]front!R115C12</stp>
        <tr r="L115" s="1"/>
      </tp>
      <tp>
        <v>100.051</v>
        <stp/>
        <stp>##V3_BDPV12</stp>
        <stp>XS1072516690 @CBKG Corp</stp>
        <stp>bid</stp>
        <stp>[AutoPrice 28.xlsm]front!R554C12</stp>
        <tr r="L554" s="1"/>
      </tp>
      <tp t="s">
        <v>#N/A Real Time</v>
        <stp/>
        <stp>##V3_BDPV12</stp>
        <stp>XS0304816076 @CBKG Corp</stp>
        <stp>bid</stp>
        <stp>[AutoPrice 28.xlsm]front!R706C12</stp>
        <tr r="L706" s="1"/>
      </tp>
      <tp>
        <v>100.361</v>
        <stp/>
        <stp>##V3_BDPV12</stp>
        <stp>XS0196630270 @CBKG Corp</stp>
        <stp>bid</stp>
        <stp>[AutoPrice 28.xlsm]front!R979C12</stp>
        <tr r="L979" s="1"/>
      </tp>
      <tp>
        <v>104.4</v>
        <stp/>
        <stp>##V3_BDPV12</stp>
        <stp>XS0755521142 @CBKG Corp</stp>
        <stp>bid</stp>
        <stp>[AutoPrice 28.xlsm]front!R966C12</stp>
        <tr r="L966" s="1"/>
      </tp>
      <tp t="s">
        <v>07:01:51</v>
        <stp/>
        <stp>##V3_BDPV12</stp>
        <stp>DE000A11QFA7 @bgn Corp</stp>
        <stp>LAST_UPDATE</stp>
        <stp>[AutoPrice 28.xlsm]front!R659C15</stp>
        <tr r="O659" s="1"/>
      </tp>
      <tp>
        <v>100.93600000000001</v>
        <stp/>
        <stp>##V3_BDPV12</stp>
        <stp>XS0877622380 @CBKG Corp</stp>
        <stp>bid</stp>
        <stp>[AutoPrice 28.xlsm]front!R766C12</stp>
        <tr r="L766" s="1"/>
      </tp>
      <tp>
        <v>106.077</v>
        <stp/>
        <stp>##V3_BDPV12</stp>
        <stp>XS0905797113 @CBKG Corp</stp>
        <stp>bid</stp>
        <stp>[AutoPrice 28.xlsm]front!R861C12</stp>
        <tr r="L861" s="1"/>
      </tp>
      <tp>
        <v>116.31699999999999</v>
        <stp/>
        <stp>##V3_BDPV12</stp>
        <stp>XS0172851650 @CBKG Corp</stp>
        <stp>bid</stp>
        <stp>[AutoPrice 28.xlsm]front!R315C12</stp>
        <tr r="L315" s="1"/>
      </tp>
      <tp>
        <v>122.369</v>
        <stp/>
        <stp>##V3_BDPV12</stp>
        <stp>FR0010800540 @CBKG Corp</stp>
        <stp>bid</stp>
        <stp>[AutoPrice 28.xlsm]front!R250C12</stp>
        <tr r="L250" s="1"/>
      </tp>
      <tp>
        <v>103.953</v>
        <stp/>
        <stp>##V3_BDPV12</stp>
        <stp>XS0827999318 @CBKG Corp</stp>
        <stp>bid</stp>
        <stp>[AutoPrice 28.xlsm]front!R656C12</stp>
        <tr r="L656" s="1"/>
      </tp>
      <tp>
        <v>102.05800000000001</v>
        <stp/>
        <stp>##V3_BDPV12</stp>
        <stp>XS0881360555 @CBKG Corp</stp>
        <stp>bid</stp>
        <stp>[AutoPrice 28.xlsm]front!R873C12</stp>
        <tr r="L873" s="1"/>
      </tp>
      <tp>
        <v>108.584</v>
        <stp/>
        <stp>##V3_BDPV12</stp>
        <stp>FR0011301480 @CBKG Corp</stp>
        <stp>bid</stp>
        <stp>[AutoPrice 28.xlsm]front!R447C12</stp>
        <tr r="L447" s="1"/>
      </tp>
      <tp>
        <v>102.09699999999999</v>
        <stp/>
        <stp>##V3_BDPV12</stp>
        <stp>XS0456708212 @CBKG Corp</stp>
        <stp>bid</stp>
        <stp>[AutoPrice 28.xlsm]front!R951C12</stp>
        <tr r="L951" s="1"/>
      </tp>
      <tp>
        <v>116.15300000000001</v>
        <stp/>
        <stp>##V3_BDPV12</stp>
        <stp>FR0010961540 @CBKG Corp</stp>
        <stp>bid</stp>
        <stp>[AutoPrice 28.xlsm]front!R251C12</stp>
        <tr r="L251" s="1"/>
      </tp>
      <tp>
        <v>109.48699999999999</v>
        <stp/>
        <stp>##V3_BDPV12</stp>
        <stp>FR0011321447 @CBKG Corp</stp>
        <stp>bid</stp>
        <stp>[AutoPrice 28.xlsm]front!R860C12</stp>
        <tr r="L860" s="1"/>
      </tp>
      <tp>
        <v>108.752</v>
        <stp/>
        <stp>##V3_BDPV12</stp>
        <stp>FR0011233451 @CBKG Corp</stp>
        <stp>bid</stp>
        <stp>[AutoPrice 28.xlsm]front!R837C12</stp>
        <tr r="L837" s="1"/>
      </tp>
      <tp>
        <v>104.81100000000001</v>
        <stp/>
        <stp>##V3_BDPV12</stp>
        <stp>XS0857215346 @CBKG Corp</stp>
        <stp>bid</stp>
        <stp>[AutoPrice 28.xlsm]front!R959C12</stp>
        <tr r="L959" s="1"/>
      </tp>
      <tp>
        <v>104.922</v>
        <stp/>
        <stp>##V3_BDPV12</stp>
        <stp>XS0236951207 @CBKG Corp</stp>
        <stp>bid</stp>
        <stp>[AutoPrice 28.xlsm]front!R501C12</stp>
        <tr r="L501" s="1"/>
      </tp>
      <tp>
        <v>108.152</v>
        <stp/>
        <stp>##V3_BDPV12</stp>
        <stp>XS1020952435 @CBKG Corp</stp>
        <stp>bid</stp>
        <stp>[AutoPrice 28.xlsm]front!R714C12</stp>
        <tr r="L714" s="1"/>
      </tp>
      <tp>
        <v>115.11499999999999</v>
        <stp/>
        <stp>##V3_BDPV12</stp>
        <stp>XS0342783692 @CBKG Corp</stp>
        <stp>bid</stp>
        <stp>[AutoPrice 28.xlsm]front!R241C12</stp>
        <tr r="L241" s="1"/>
      </tp>
      <tp>
        <v>109.006</v>
        <stp/>
        <stp>##V3_BDPV12</stp>
        <stp>XS0304987042 @CBKG Corp</stp>
        <stp>bid</stp>
        <stp>[AutoPrice 28.xlsm]front!R133C12</stp>
        <tr r="L133" s="1"/>
      </tp>
      <tp>
        <v>104.17400000000001</v>
        <stp/>
        <stp>##V3_BDPV12</stp>
        <stp>XS0594299066 @CBKG Corp</stp>
        <stp>bid</stp>
        <stp>[AutoPrice 28.xlsm]front!R832C12</stp>
        <tr r="L832" s="1"/>
      </tp>
      <tp t="s">
        <v>#N/A Real Time</v>
        <stp/>
        <stp>##V3_BDPV12</stp>
        <stp>FR0010890517 @CBKG Corp</stp>
        <stp>bid</stp>
        <stp>[AutoPrice 28.xlsm]front!R486C12</stp>
        <tr r="L486" s="1"/>
      </tp>
      <tp>
        <v>118.562</v>
        <stp/>
        <stp>##V3_BDPV12</stp>
        <stp>XS0951553592 @CBKG Corp</stp>
        <stp>bid</stp>
        <stp>[AutoPrice 28.xlsm]front!R101C12</stp>
        <tr r="L101" s="1"/>
      </tp>
      <tp>
        <v>108.06</v>
        <stp/>
        <stp>##V3_BDPV12</stp>
        <stp>BE6248644013 @CBKG Corp</stp>
        <stp>ask</stp>
        <stp>[AutoPrice 28.xlsm]front!R381C13</stp>
        <tr r="M381" s="1"/>
      </tp>
      <tp>
        <v>103.64</v>
        <stp/>
        <stp>##V3_BDPV12</stp>
        <stp>XS0883560715 @CBKG Corp</stp>
        <stp>bid</stp>
        <stp>[AutoPrice 28.xlsm]front!R934C12</stp>
        <tr r="L934" s="1"/>
      </tp>
      <tp>
        <v>100</v>
        <stp/>
        <stp>##V3_BDPV12</stp>
        <stp>XS0367884375 @CBKG Corp</stp>
        <stp>bid</stp>
        <stp>[AutoPrice 28.xlsm]front!R266C12</stp>
        <tr r="L266" s="1"/>
      </tp>
      <tp>
        <v>103.066</v>
        <stp/>
        <stp>##V3_BDPV12</stp>
        <stp>NL0000117190 @CBKG Corp</stp>
        <stp>ask</stp>
        <stp>[AutoPrice 28.xlsm]front!R563C13</stp>
        <tr r="M563" s="1"/>
      </tp>
      <tp>
        <v>111.20399999999999</v>
        <stp/>
        <stp>##V3_BDPV12</stp>
        <stp>XS0147306301 @CBKG Corp</stp>
        <stp>bid</stp>
        <stp>[AutoPrice 28.xlsm]front!R125C12</stp>
        <tr r="L125" s="1"/>
      </tp>
      <tp>
        <v>109.56100000000001</v>
        <stp/>
        <stp>##V3_BDPV12</stp>
        <stp>FR0011538461 @CBKG Corp</stp>
        <stp>bid</stp>
        <stp>[AutoPrice 28.xlsm]front!R116C12</stp>
        <tr r="L116" s="1"/>
      </tp>
      <tp>
        <v>100.00700000000001</v>
        <stp/>
        <stp>##V3_BDPV12</stp>
        <stp>XS0306773234 @CBKG Corp</stp>
        <stp>bid</stp>
        <stp>[AutoPrice 28.xlsm]front!R600C12</stp>
        <tr r="L600" s="1"/>
      </tp>
      <tp>
        <v>114.24299999999999</v>
        <stp/>
        <stp>##V3_BDPV12</stp>
        <stp>XS0604641034 @CBKG Corp</stp>
        <stp>bid</stp>
        <stp>[AutoPrice 28.xlsm]front!R779C12</stp>
        <tr r="L779" s="1"/>
      </tp>
      <tp>
        <v>107.58</v>
        <stp/>
        <stp>##V3_BDPV12</stp>
        <stp>XS1050842423 @CBKG Corp</stp>
        <stp>bid</stp>
        <stp>[AutoPrice 28.xlsm]front!R962C12</stp>
        <tr r="L962" s="1"/>
      </tp>
      <tp>
        <v>104.48399999999999</v>
        <stp/>
        <stp>##V3_BDPV12</stp>
        <stp>FR0011625409 @CBKG Corp</stp>
        <stp>bid</stp>
        <stp>[AutoPrice 28.xlsm]front!R418C12</stp>
        <tr r="L418" s="1"/>
      </tp>
      <tp t="s">
        <v>GE</v>
        <stp/>
        <stp>##V3_BDPV12</stp>
        <stp>XS0541454467 Corp</stp>
        <stp>ticker</stp>
        <stp>[AutoPrice 28.xlsm]front!R14C4</stp>
        <tr r="D14" s="1"/>
      </tp>
      <tp>
        <v>120.88200000000001</v>
        <stp/>
        <stp>##V3_BDPV12</stp>
        <stp>FR0010961581 @CBKG Corp</stp>
        <stp>bid</stp>
        <stp>[AutoPrice 28.xlsm]front!R255C12</stp>
        <tr r="L255" s="1"/>
      </tp>
      <tp>
        <v>103.685</v>
        <stp/>
        <stp>##V3_BDPV12</stp>
        <stp>XS1031019562 @CBKG Corp</stp>
        <stp>bid</stp>
        <stp>[AutoPrice 28.xlsm]front!R432C12</stp>
        <tr r="L432" s="1"/>
      </tp>
      <tp>
        <v>101.006</v>
        <stp/>
        <stp>##V3_BDPV12</stp>
        <stp>XS1064307058 @CBKG Corp</stp>
        <stp>bid</stp>
        <stp>[AutoPrice 28.xlsm]front!R442C12</stp>
        <tr r="L442" s="1"/>
      </tp>
      <tp>
        <v>101.167</v>
        <stp/>
        <stp>##V3_BDPV12</stp>
        <stp>XS0873630742 @CBKG Corp</stp>
        <stp>bid</stp>
        <stp>[AutoPrice 28.xlsm]front!R136C12</stp>
        <tr r="L136" s="1"/>
      </tp>
      <tp>
        <v>103.077</v>
        <stp/>
        <stp>##V3_BDPV12</stp>
        <stp>XS0911431517 @CBKG Corp</stp>
        <stp>bid</stp>
        <stp>[AutoPrice 28.xlsm]front!R651C12</stp>
        <tr r="L651" s="1"/>
      </tp>
      <tp>
        <v>115.146</v>
        <stp/>
        <stp>##V3_BDPV12</stp>
        <stp>XS0647264398 @CBKG Corp</stp>
        <stp>bid</stp>
        <stp>[AutoPrice 28.xlsm]front!R818C12</stp>
        <tr r="L818" s="1"/>
      </tp>
      <tp t="s">
        <v>MET</v>
        <stp/>
        <stp>##V3_BDPV12</stp>
        <stp>XS0300966495 Corp</stp>
        <stp>ticker</stp>
        <stp>[AutoPrice 28.xlsm]front!R72C4</stp>
        <tr r="D72" s="1"/>
      </tp>
      <tp>
        <v>116.65900000000001</v>
        <stp/>
        <stp>##V3_BDPV12</stp>
        <stp>XS0485316102 @CBKG Corp</stp>
        <stp>bid</stp>
        <stp>[AutoPrice 28.xlsm]front!R303C12</stp>
        <tr r="L303" s="1"/>
      </tp>
      <tp>
        <v>127.554</v>
        <stp/>
        <stp>##V3_BDPV12</stp>
        <stp>XS0106655235 @CBKG Corp</stp>
        <stp>bid</stp>
        <stp>[AutoPrice 28.xlsm]front!R551C12</stp>
        <tr r="L551" s="1"/>
      </tp>
      <tp>
        <v>103.557</v>
        <stp/>
        <stp>##V3_BDPV12</stp>
        <stp>XS0794393040 @CBKG Corp</stp>
        <stp>bid</stp>
        <stp>[AutoPrice 28.xlsm]front!R703C12</stp>
        <tr r="L703" s="1"/>
      </tp>
      <tp t="s">
        <v>#N/A Real Time</v>
        <stp/>
        <stp>##V3_BDPV12</stp>
        <stp>FR0011242460 @CBKG Corp</stp>
        <stp>bid</stp>
        <stp>[AutoPrice 28.xlsm]front!R487C12</stp>
        <tr r="L487" s="1"/>
      </tp>
      <tp t="s">
        <v>#N/A Real Time</v>
        <stp/>
        <stp>##V3_BDPV12</stp>
        <stp>XS0187202303 @CBKG Corp</stp>
        <stp>bid</stp>
        <stp>[AutoPrice 28.xlsm]front!R353C12</stp>
        <tr r="L353" s="1"/>
      </tp>
      <tp>
        <v>104.098</v>
        <stp/>
        <stp>##V3_BDPV12</stp>
        <stp>FR0010245555 @CBKG Corp</stp>
        <stp>bid</stp>
        <stp>[AutoPrice 28.xlsm]front!R646C12</stp>
        <tr r="L646" s="1"/>
      </tp>
      <tp>
        <v>119.312</v>
        <stp/>
        <stp>##V3_BDPV12</stp>
        <stp>FR0011076462 @CBKG Corp</stp>
        <stp>bid</stp>
        <stp>[AutoPrice 28.xlsm]front!R742C12</stp>
        <tr r="L742" s="1"/>
      </tp>
      <tp>
        <v>118.90900000000001</v>
        <stp/>
        <stp>##V3_BDPV12</stp>
        <stp>XS0553728709 @CBKG Corp</stp>
        <stp>bid</stp>
        <stp>[AutoPrice 28.xlsm]front!R624C12</stp>
        <tr r="L624" s="1"/>
      </tp>
      <tp>
        <v>106.733</v>
        <stp/>
        <stp>##V3_BDPV12</stp>
        <stp>XS1026109204 @CBKG Corp</stp>
        <stp>bid</stp>
        <stp>[AutoPrice 28.xlsm]front!R182C12</stp>
        <tr r="L182" s="1"/>
      </tp>
      <tp>
        <v>103.19199999999999</v>
        <stp/>
        <stp>##V3_BDPV12</stp>
        <stp>XS0414340074 @CBKG Corp</stp>
        <stp>bid</stp>
        <stp>[AutoPrice 28.xlsm]front!R584C12</stp>
        <tr r="L584" s="1"/>
      </tp>
      <tp>
        <v>114.988</v>
        <stp/>
        <stp>##V3_BDPV12</stp>
        <stp>XS0677389347 @CBKG Corp</stp>
        <stp>bid</stp>
        <stp>[AutoPrice 28.xlsm]front!R635C12</stp>
        <tr r="L635" s="1"/>
      </tp>
      <tp>
        <v>108.893</v>
        <stp/>
        <stp>##V3_BDPV12</stp>
        <stp>XS0415624120 @CBKG Corp</stp>
        <stp>bid</stp>
        <stp>[AutoPrice 28.xlsm]front!R201C12</stp>
        <tr r="L201" s="1"/>
      </tp>
      <tp t="s">
        <v>#N/A Real Time</v>
        <stp/>
        <stp>##V3_BDPV12</stp>
        <stp>FR0010780528 @CBKG Corp</stp>
        <stp>bid</stp>
        <stp>[AutoPrice 28.xlsm]front!R329C12</stp>
        <tr r="L329" s="1"/>
      </tp>
      <tp>
        <v>105.86</v>
        <stp/>
        <stp>##V3_BDPV12</stp>
        <stp>XS0847580353 @CBKG Corp</stp>
        <stp>bid</stp>
        <stp>[AutoPrice 28.xlsm]front!R621C12</stp>
        <tr r="L621" s="1"/>
      </tp>
      <tp t="s">
        <v>#N/A Real Time</v>
        <stp/>
        <stp>##V3_BDPV12</stp>
        <stp>XS0760187400 @CBKG Corp</stp>
        <stp>bid</stp>
        <stp>[AutoPrice 28.xlsm]front!R725C12</stp>
        <tr r="L725" s="1"/>
      </tp>
      <tp>
        <v>105.277</v>
        <stp/>
        <stp>##V3_BDPV12</stp>
        <stp>XS0811690550 @CBKG Corp</stp>
        <stp>bid</stp>
        <stp>[AutoPrice 28.xlsm]front!R599C12</stp>
        <tr r="L599" s="1"/>
      </tp>
      <tp t="s">
        <v>GE</v>
        <stp/>
        <stp>##V3_BDPV12</stp>
        <stp>XS0273570241 Corp</stp>
        <stp>ticker</stp>
        <stp>[AutoPrice 28.xlsm]front!R33C4</stp>
        <tr r="D33" s="1"/>
      </tp>
      <tp>
        <v>115.074</v>
        <stp/>
        <stp>##V3_BDPV12</stp>
        <stp>XS0327237300 @CBKG Corp</stp>
        <stp>bid</stp>
        <stp>[AutoPrice 28.xlsm]front!R546C12</stp>
        <tr r="L546" s="1"/>
      </tp>
      <tp t="s">
        <v>#N/A Real Time</v>
        <stp/>
        <stp>##V3_BDPV12</stp>
        <stp>XS0161100515 @CBKG Corp</stp>
        <stp>bid</stp>
        <stp>[AutoPrice 28.xlsm]front!R716C12</stp>
        <tr r="L716" s="1"/>
      </tp>
      <tp t="s">
        <v>#N/A Real Time</v>
        <stp/>
        <stp>##V3_BDPV12</stp>
        <stp>FR0011125442 @CBKG Corp</stp>
        <stp>bid</stp>
        <stp>[AutoPrice 28.xlsm]front!R229C12</stp>
        <tr r="L229" s="1"/>
      </tp>
      <tp>
        <v>104.752</v>
        <stp/>
        <stp>##V3_BDPV12</stp>
        <stp>FR0011625433 @CBKG Corp</stp>
        <stp>bid</stp>
        <stp>[AutoPrice 28.xlsm]front!R210C12</stp>
        <tr r="L210" s="1"/>
      </tp>
      <tp>
        <v>102.96599999999999</v>
        <stp/>
        <stp>##V3_BDPV12</stp>
        <stp>FR0011625441 @CBKG Corp</stp>
        <stp>bid</stp>
        <stp>[AutoPrice 28.xlsm]front!R527C12</stp>
        <tr r="L527" s="1"/>
      </tp>
      <tp>
        <v>100.92100000000001</v>
        <stp/>
        <stp>##V3_BDPV12</stp>
        <stp>XS0451689565 @CBKG Corp</stp>
        <stp>bid</stp>
        <stp>[AutoPrice 28.xlsm]front!R756C12</stp>
        <tr r="L756" s="1"/>
      </tp>
      <tp>
        <v>101.732</v>
        <stp/>
        <stp>##V3_BDPV12</stp>
        <stp>XS1061697568 @CBKG Corp</stp>
        <stp>bid</stp>
        <stp>[AutoPrice 28.xlsm]front!R544C12</stp>
        <tr r="L544" s="1"/>
      </tp>
      <tp>
        <v>111.068</v>
        <stp/>
        <stp>##V3_BDPV12</stp>
        <stp>FR0010871541 @CBKG Corp</stp>
        <stp>bid</stp>
        <stp>[AutoPrice 28.xlsm]front!R858C12</stp>
        <tr r="L858" s="1"/>
      </tp>
      <tp>
        <v>105.83199999999999</v>
        <stp/>
        <stp>##V3_BDPV12</stp>
        <stp>XS0800572454 @CBKG Corp</stp>
        <stp>bid</stp>
        <stp>[AutoPrice 28.xlsm]front!R435C12</stp>
        <tr r="L435" s="1"/>
      </tp>
      <tp>
        <v>106.003</v>
        <stp/>
        <stp>##V3_BDPV12</stp>
        <stp>XS0787527349 @CBKG Corp</stp>
        <stp>bid</stp>
        <stp>[AutoPrice 28.xlsm]front!R558C12</stp>
        <tr r="L558" s="1"/>
      </tp>
      <tp>
        <v>107.499</v>
        <stp/>
        <stp>##V3_BDPV12</stp>
        <stp>ES0224244063 @CBKG Corp</stp>
        <stp>bid</stp>
        <stp>[AutoPrice 28.xlsm]front!R130C12</stp>
        <tr r="L130" s="1"/>
      </tp>
      <tp>
        <v>104.072</v>
        <stp/>
        <stp>##V3_BDPV12</stp>
        <stp>XS0171904583 @CBKG Corp</stp>
        <stp>bid</stp>
        <stp>[AutoPrice 28.xlsm]front!R454C12</stp>
        <tr r="L454" s="1"/>
      </tp>
      <tp>
        <v>118.14700000000001</v>
        <stp/>
        <stp>##V3_BDPV12</stp>
        <stp>XS0715437140 @CBKG Corp</stp>
        <stp>bid</stp>
        <stp>[AutoPrice 28.xlsm]front!R504C12</stp>
        <tr r="L504" s="1"/>
      </tp>
      <tp t="s">
        <v>#N/A Real Time</v>
        <stp/>
        <stp>##V3_BDPV12</stp>
        <stp>XS0123682758 @CBKG Corp</stp>
        <stp>bid</stp>
        <stp>[AutoPrice 28.xlsm]front!R603C12</stp>
        <tr r="L603" s="1"/>
      </tp>
      <tp>
        <v>102.592</v>
        <stp/>
        <stp>##V3_BDPV12</stp>
        <stp>XS0856032213 @CBKG Corp</stp>
        <stp>bid</stp>
        <stp>[AutoPrice 28.xlsm]front!R468C12</stp>
        <tr r="L468" s="1"/>
      </tp>
      <tp>
        <v>107.986</v>
        <stp/>
        <stp>##V3_BDPV12</stp>
        <stp>XS0794245018 @CBKG Corp</stp>
        <stp>bid</stp>
        <stp>[AutoPrice 28.xlsm]front!R654C12</stp>
        <tr r="L654" s="1"/>
      </tp>
      <tp>
        <v>103.851</v>
        <stp/>
        <stp>##V3_BDPV12</stp>
        <stp>XS0903136736 @CBKG Corp</stp>
        <stp>bid</stp>
        <stp>[AutoPrice 28.xlsm]front!R726C12</stp>
        <tr r="L726" s="1"/>
      </tp>
      <tp>
        <v>109.91200000000001</v>
        <stp/>
        <stp>##V3_BDPV12</stp>
        <stp>XS0753143709 @CBKG Corp</stp>
        <stp>bid</stp>
        <stp>[AutoPrice 28.xlsm]front!R470C12</stp>
        <tr r="L470" s="1"/>
      </tp>
      <tp t="s">
        <v>11/06/2014</v>
        <stp/>
        <stp>##V3_BDPV12</stp>
        <stp>DE000A1KQXZ0 @bgn Corp</stp>
        <stp>LAST_UPDATE</stp>
        <stp>[AutoPrice 28.xlsm]front!R626C15</stp>
        <tr r="O626" s="1"/>
      </tp>
      <tp>
        <v>106.887</v>
        <stp/>
        <stp>##V3_BDPV12</stp>
        <stp>FR0011401736 @CBKG Corp</stp>
        <stp>bid</stp>
        <stp>[AutoPrice 28.xlsm]front!R1234C12</stp>
        <tr r="L1234" s="1"/>
      </tp>
      <tp>
        <v>103.309</v>
        <stp/>
        <stp>##V3_BDPV12</stp>
        <stp>FR0011342740 @CBKG Corp</stp>
        <stp>bid</stp>
        <stp>[AutoPrice 28.xlsm]front!R1046C12</stp>
        <tr r="L1046" s="1"/>
      </tp>
      <tp>
        <v>108.07</v>
        <stp/>
        <stp>##V3_BDPV12</stp>
        <stp>FR0010850701 @CBKG Corp</stp>
        <stp>ask</stp>
        <stp>[AutoPrice 28.xlsm]front!R1045C13</stp>
        <tr r="M1045" s="1"/>
      </tp>
      <tp>
        <v>103.496</v>
        <stp/>
        <stp>##V3_BDPV12</stp>
        <stp>XS1057055060 @CBKG Corp</stp>
        <stp>bid</stp>
        <stp>[AutoPrice 28.xlsm]front!R1199C12</stp>
        <tr r="L1199" s="1"/>
      </tp>
      <tp>
        <v>116.324</v>
        <stp/>
        <stp>##V3_BDPV12</stp>
        <stp>ES0211845203 @CBKG Corp</stp>
        <stp>ask</stp>
        <stp>[AutoPrice 28.xlsm]front!R1036C13</stp>
        <tr r="M1036" s="1"/>
      </tp>
      <tp>
        <v>111.58</v>
        <stp/>
        <stp>##V3_BDPV12</stp>
        <stp>FR0011075183 @CBKG Corp</stp>
        <stp>ask</stp>
        <stp>[AutoPrice 28.xlsm]front!R1131C13</stp>
        <tr r="M1131" s="1"/>
      </tp>
      <tp>
        <v>103.239</v>
        <stp/>
        <stp>##V3_BDPV12</stp>
        <stp>XS0906792105 @CBKG Corp</stp>
        <stp>bid</stp>
        <stp>[AutoPrice 28.xlsm]front!R1099C12</stp>
        <tr r="L1099" s="1"/>
      </tp>
      <tp>
        <v>114.354</v>
        <stp/>
        <stp>##V3_BDPV12</stp>
        <stp>XS0451457435 @CBKG Corp</stp>
        <stp>bid</stp>
        <stp>[AutoPrice 28.xlsm]front!R1159C12</stp>
        <tr r="L1159" s="1"/>
      </tp>
      <tp>
        <v>121.123</v>
        <stp/>
        <stp>##V3_BDPV12</stp>
        <stp>XS0271758301 @CBKG Corp</stp>
        <stp>bid</stp>
        <stp>[AutoPrice 28.xlsm]front!R1037C12</stp>
        <tr r="L1037" s="1"/>
      </tp>
      <tp>
        <v>112.55800000000001</v>
        <stp/>
        <stp>##V3_BDPV12</stp>
        <stp>XS0754290459 @CBKG Corp</stp>
        <stp>bid</stp>
        <stp>[AutoPrice 28.xlsm]front!R1130C12</stp>
        <tr r="L1130" s="1"/>
      </tp>
      <tp>
        <v>104.265</v>
        <stp/>
        <stp>##V3_BDPV12</stp>
        <stp>XS0914292254 @CBKG Corp</stp>
        <stp>bid</stp>
        <stp>[AutoPrice 28.xlsm]front!R1213C12</stp>
        <tr r="L1213" s="1"/>
      </tp>
      <tp>
        <v>101.95699999999999</v>
        <stp/>
        <stp>##V3_BDPV12</stp>
        <stp>DE000A12TZ95 @CBKG Corp</stp>
        <stp>ask</stp>
        <stp>[AutoPrice 28.xlsm]front!R1101C13</stp>
        <tr r="M1101" s="1"/>
      </tp>
      <tp>
        <v>119.453</v>
        <stp/>
        <stp>##V3_BDPV12</stp>
        <stp>XS0627188468 @CBKG Corp</stp>
        <stp>bid</stp>
        <stp>[AutoPrice 28.xlsm]front!R1175C12</stp>
        <tr r="L1175" s="1"/>
      </tp>
      <tp>
        <v>110.911</v>
        <stp/>
        <stp>##V3_BDPV12</stp>
        <stp>FR0011119460 @CBKG Corp</stp>
        <stp>bid</stp>
        <stp>[AutoPrice 28.xlsm]front!R1132C12</stp>
        <tr r="L1132" s="1"/>
      </tp>
      <tp>
        <v>114.255</v>
        <stp/>
        <stp>##V3_BDPV12</stp>
        <stp>XS0876289652 @CBKG Corp</stp>
        <stp>bid</stp>
        <stp>[AutoPrice 28.xlsm]front!R1203C12</stp>
        <tr r="L1203" s="1"/>
      </tp>
      <tp>
        <v>113.38500000000001</v>
        <stp/>
        <stp>##V3_BDPV12</stp>
        <stp>XS0767977811 @CBKG Corp</stp>
        <stp>ask</stp>
        <stp>[AutoPrice 28.xlsm]front!R1194C13</stp>
        <tr r="M1194" s="1"/>
      </tp>
      <tp>
        <v>106</v>
        <stp/>
        <stp>##V3_BDPV12</stp>
        <stp>XS1002933403 @CBKG Corp</stp>
        <stp>ask</stp>
        <stp>[AutoPrice 28.xlsm]front!R1014C13</stp>
        <tr r="M1014" s="1"/>
      </tp>
      <tp t="s">
        <v>07:01:13</v>
        <stp/>
        <stp>##V3_BDPV12</stp>
        <stp>US89153VAF67 @bgn Corp</stp>
        <stp>LAST_UPDATE</stp>
        <stp>[AutoPrice 28.xlsm]front!R342C15</stp>
        <tr r="O342" s="1"/>
      </tp>
      <tp>
        <v>114.566</v>
        <stp/>
        <stp>##V3_BDPV12</stp>
        <stp>XS0521000975 @CBKG Corp</stp>
        <stp>bid</stp>
        <stp>[AutoPrice 28.xlsm]front!R1161C12</stp>
        <tr r="L1161" s="1"/>
      </tp>
      <tp t="s">
        <v>07:01:51</v>
        <stp/>
        <stp>##V3_BDPV12</stp>
        <stp>US89153VAG41 @bgn Corp</stp>
        <stp>LAST_UPDATE</stp>
        <stp>[AutoPrice 28.xlsm]front!R349C15</stp>
        <tr r="O349" s="1"/>
      </tp>
      <tp t="s">
        <v>07:01:42</v>
        <stp/>
        <stp>##V3_BDPV12</stp>
        <stp>US89152UAG76 @bgn Corp</stp>
        <stp>LAST_UPDATE</stp>
        <stp>[AutoPrice 28.xlsm]front!R343C15</stp>
        <tr r="O343" s="1"/>
      </tp>
      <tp>
        <v>117.652</v>
        <stp/>
        <stp>##V3_BDPV12</stp>
        <stp>XS0431928414 @CBKG Corp</stp>
        <stp>ask</stp>
        <stp>[AutoPrice 28.xlsm]front!R1003C13</stp>
        <tr r="M1003" s="1"/>
      </tp>
      <tp>
        <v>104.931</v>
        <stp/>
        <stp>##V3_BDPV12</stp>
        <stp>XS1041934800 @CBKG Corp</stp>
        <stp>ask</stp>
        <stp>[AutoPrice 28.xlsm]front!R1183C13</stp>
        <tr r="M1183" s="1"/>
      </tp>
      <tp>
        <v>106.649</v>
        <stp/>
        <stp>##V3_BDPV12</stp>
        <stp>XS0548801207 @CBKG Corp</stp>
        <stp>ask</stp>
        <stp>[AutoPrice 28.xlsm]front!R1190C13</stp>
        <tr r="M1190" s="1"/>
      </tp>
      <tp>
        <v>101.343</v>
        <stp/>
        <stp>##V3_BDPV12</stp>
        <stp>XS0203714802 @CBKG Corp</stp>
        <stp>bid</stp>
        <stp>[AutoPrice 28.xlsm]front!R1221C12</stp>
        <tr r="L1221" s="1"/>
      </tp>
      <tp>
        <v>106.562</v>
        <stp/>
        <stp>##V3_BDPV12</stp>
        <stp>XS0843310748 @CBKG Corp</stp>
        <stp>bid</stp>
        <stp>[AutoPrice 28.xlsm]front!R1223C12</stp>
        <tr r="L1223" s="1"/>
      </tp>
      <tp>
        <v>103.032</v>
        <stp/>
        <stp>##V3_BDPV12</stp>
        <stp>XS0934539726 @CBKG Corp</stp>
        <stp>bid</stp>
        <stp>[AutoPrice 28.xlsm]front!R1109C12</stp>
        <tr r="L1109" s="1"/>
      </tp>
      <tp>
        <v>107.15300000000001</v>
        <stp/>
        <stp>##V3_BDPV12</stp>
        <stp>XS0861828407 @CBKG Corp</stp>
        <stp>ask</stp>
        <stp>[AutoPrice 28.xlsm]front!R1084C13</stp>
        <tr r="M1084" s="1"/>
      </tp>
      <tp>
        <v>100.68600000000001</v>
        <stp/>
        <stp>##V3_BDPV12</stp>
        <stp>XS0782692510 @CBKG Corp</stp>
        <stp>bid</stp>
        <stp>[AutoPrice 28.xlsm]front!R1064C12</stp>
        <tr r="L1064" s="1"/>
      </tp>
      <tp>
        <v>100.776</v>
        <stp/>
        <stp>##V3_BDPV12</stp>
        <stp>XS1067862919 @CBKG Corp</stp>
        <stp>ask</stp>
        <stp>[AutoPrice 28.xlsm]front!R1124C13</stp>
        <tr r="M1124" s="1"/>
      </tp>
      <tp>
        <v>109.146</v>
        <stp/>
        <stp>##V3_BDPV12</stp>
        <stp>XS0843300947 @CBKG Corp</stp>
        <stp>bid</stp>
        <stp>[AutoPrice 28.xlsm]front!R1172C12</stp>
        <tr r="L1172" s="1"/>
      </tp>
      <tp>
        <v>106.238</v>
        <stp/>
        <stp>##V3_BDPV12</stp>
        <stp>XS0903872603 @CBKG Corp</stp>
        <stp>ask</stp>
        <stp>[AutoPrice 28.xlsm]front!R1246C13</stp>
        <tr r="M1246" s="1"/>
      </tp>
      <tp>
        <v>103.483</v>
        <stp/>
        <stp>##V3_BDPV12</stp>
        <stp>XS0997535520 @CBKG Corp</stp>
        <stp>bid</stp>
        <stp>[AutoPrice 28.xlsm]front!R1227C12</stp>
        <tr r="L1227" s="1"/>
      </tp>
      <tp>
        <v>106.782</v>
        <stp/>
        <stp>##V3_BDPV12</stp>
        <stp>XS0997326441 @CBKG Corp</stp>
        <stp>bid</stp>
        <stp>[AutoPrice 28.xlsm]front!R1260C12</stp>
        <tr r="L1260" s="1"/>
      </tp>
      <tp t="s">
        <v>#N/A Real Time</v>
        <stp/>
        <stp>##V3_BDPV12</stp>
        <stp>XS0976307040 @CBKG Corp</stp>
        <stp>bid</stp>
        <stp>[AutoPrice 28.xlsm]front!R1186C12</stp>
        <tr r="L1186" s="1"/>
      </tp>
      <tp t="s">
        <v>#N/A Real Time</v>
        <stp/>
        <stp>##V3_BDPV12</stp>
        <stp>XS0434144969 @CBKG Corp</stp>
        <stp>bid</stp>
        <stp>[AutoPrice 28.xlsm]front!R1141C12</stp>
        <tr r="L1141" s="1"/>
      </tp>
      <tp>
        <v>105.583</v>
        <stp/>
        <stp>##V3_BDPV12</stp>
        <stp>FR0010989111 @CBKG Corp</stp>
        <stp>ask</stp>
        <stp>[AutoPrice 28.xlsm]front!R1050C13</stp>
        <tr r="M1050" s="1"/>
      </tp>
      <tp>
        <v>108</v>
        <stp/>
        <stp>##V3_BDPV12</stp>
        <stp>XS0925126491 @CBKG Corp</stp>
        <stp>ask</stp>
        <stp>[AutoPrice 28.xlsm]front!R1088C13</stp>
        <tr r="M1088" s="1"/>
      </tp>
      <tp>
        <v>101.31</v>
        <stp/>
        <stp>##V3_BDPV12</stp>
        <stp>DE000A1MLSR4 @CBKG Corp</stp>
        <stp>bid</stp>
        <stp>[AutoPrice 28.xlsm]front!R782C12</stp>
        <tr r="L782" s="1"/>
      </tp>
      <tp>
        <v>109.06</v>
        <stp/>
        <stp>##V3_BDPV12</stp>
        <stp>XS0427290357 @CBKG Corp</stp>
        <stp>bid</stp>
        <stp>[AutoPrice 28.xlsm]front!R1054C12</stp>
        <tr r="L1054" s="1"/>
      </tp>
      <tp>
        <v>104.748</v>
        <stp/>
        <stp>##V3_BDPV12</stp>
        <stp>FR0011697010 @CBKG Corp</stp>
        <stp>bid</stp>
        <stp>[AutoPrice 28.xlsm]front!R1233C12</stp>
        <tr r="L1233" s="1"/>
      </tp>
      <tp>
        <v>5.625</v>
        <stp/>
        <stp>##V3_BDPV12</stp>
        <stp>DE000A1RE1Q3 Corp</stp>
        <stp>cpn</stp>
        <stp>[AutoPrice 28.xlsm]front!R88C5</stp>
        <tr r="E88" s="1"/>
      </tp>
    </main>
    <main first="connect.rtdsub">
      <tp t="s">
        <v>13792522=EXT</v>
        <stp/>
        <stp>DDS_BONDS|13792522=EXT</stp>
        <stp>3</stp>
        <stp>RMDS</stp>
        <stp/>
        <stp/>
        <tr r="AI146" s="1"/>
      </tp>
    </main>
    <main first="bloomberg.rtd">
      <tp t="s">
        <v>AT MATURITY</v>
        <stp/>
        <stp>##V3_BDPV12</stp>
        <stp>DE000A1R07P5 Corp</stp>
        <stp>mty_typ</stp>
        <stp>[AutoPrice 28.xlsm]front!R996C6</stp>
        <tr r="F996" s="1"/>
      </tp>
    </main>
    <main first="connect.rtdsub">
      <tp t="s">
        <v>13420518=EXT</v>
        <stp/>
        <stp>DDS_BONDS|13420518=EXT</stp>
        <stp>3</stp>
        <stp>RMDS</stp>
        <stp/>
        <stp/>
        <tr r="AI577" s="1"/>
      </tp>
      <tp t="s">
        <v>18317568=EXT</v>
        <stp/>
        <stp>DDS_BONDS|18317568=EXT</stp>
        <stp>3</stp>
        <stp>RMDS</stp>
        <stp/>
        <stp/>
        <tr r="AI402" s="1"/>
      </tp>
      <tp t="s">
        <v>10595301=EXT</v>
        <stp/>
        <stp>DDS_BONDS|10595301=EXT</stp>
        <stp>3</stp>
        <stp>RMDS</stp>
        <stp/>
        <stp/>
        <tr r="AI1126" s="1"/>
      </tp>
      <tp t="s">
        <v>21063959=EXT</v>
        <stp/>
        <stp>DDS_BONDS|21063959=EXT</stp>
        <stp>3</stp>
        <stp>RMDS</stp>
        <stp/>
        <stp/>
        <tr r="AI933" s="1"/>
      </tp>
      <tp t="s">
        <v>15384566=EXT</v>
        <stp/>
        <stp>DDS_BONDS|15384566=EXT</stp>
        <stp>3</stp>
        <stp>RMDS</stp>
        <stp/>
        <stp/>
        <tr r="AI1219" s="1"/>
      </tp>
      <tp t="s">
        <v>21079059=EXT</v>
        <stp/>
        <stp>DDS_BONDS|21079059=EXT</stp>
        <stp>3</stp>
        <stp>RMDS</stp>
        <stp/>
        <stp/>
        <tr r="AI182" s="1"/>
      </tp>
      <tp t="s">
        <v>20295574=EXT</v>
        <stp/>
        <stp>DDS_BONDS|20295574=EXT</stp>
        <stp>3</stp>
        <stp>RMDS</stp>
        <stp/>
        <stp/>
        <tr r="AI641" s="1"/>
      </tp>
      <tp t="s">
        <v>12143248=EXT</v>
        <stp/>
        <stp>DDS_BONDS|12143248=EXT</stp>
        <stp>3</stp>
        <stp>RMDS</stp>
        <stp/>
        <stp/>
        <tr r="AI587" s="1"/>
      </tp>
      <tp t="s">
        <v>12242778=EXT</v>
        <stp/>
        <stp>DDS_BONDS|12242778=EXT</stp>
        <stp>3</stp>
        <stp>RMDS</stp>
        <stp/>
        <stp/>
        <tr r="AI288" s="1"/>
      </tp>
      <tp t="s">
        <v>19451619=EXT</v>
        <stp/>
        <stp>DDS_BONDS|19451619=EXT</stp>
        <stp>3</stp>
        <stp>RMDS</stp>
        <stp/>
        <stp/>
        <tr r="AI217" s="1"/>
      </tp>
      <tp t="s">
        <v>18747628=EXT</v>
        <stp/>
        <stp>DDS_BONDS|18747628=EXT</stp>
        <stp>3</stp>
        <stp>RMDS</stp>
        <stp/>
        <stp/>
        <tr r="AI591" s="1"/>
      </tp>
      <tp t="s">
        <v>21156149=EXT</v>
        <stp/>
        <stp>DDS_BONDS|21156149=EXT</stp>
        <stp>3</stp>
        <stp>RMDS</stp>
        <stp/>
        <stp/>
        <tr r="AI1017" s="1"/>
      </tp>
      <tp t="s">
        <v>17194145=EXT</v>
        <stp/>
        <stp>DDS_BONDS|17194145=EXT</stp>
        <stp>3</stp>
        <stp>RMDS</stp>
        <stp/>
        <stp/>
        <tr r="AI54" s="1"/>
      </tp>
      <tp t="s">
        <v>15503403=EXT</v>
        <stp/>
        <stp>DDS_BONDS|15503403=EXT</stp>
        <stp>3</stp>
        <stp>RMDS</stp>
        <stp/>
        <stp/>
        <tr r="AI939" s="1"/>
      </tp>
      <tp t="s">
        <v>15701123=EXT</v>
        <stp/>
        <stp>DDS_BONDS|15701123=EXT</stp>
        <stp>3</stp>
        <stp>RMDS</stp>
        <stp/>
        <stp/>
        <tr r="AI1152" s="1"/>
      </tp>
      <tp t="s">
        <v>21173544=EXT</v>
        <stp/>
        <stp>DDS_BONDS|21173544=EXT</stp>
        <stp>3</stp>
        <stp>RMDS</stp>
        <stp/>
        <stp/>
        <tr r="AI126" s="1"/>
      </tp>
      <tp t="s">
        <v>17704823=EXT</v>
        <stp/>
        <stp>DDS_BONDS|17704823=EXT</stp>
        <stp>3</stp>
        <stp>RMDS</stp>
        <stp/>
        <stp/>
        <tr r="AI1120" s="1"/>
      </tp>
      <tp t="s">
        <v>17062554=EXT</v>
        <stp/>
        <stp>DDS_BONDS|17062554=EXT</stp>
        <stp>3</stp>
        <stp>RMDS</stp>
        <stp/>
        <stp/>
        <tr r="AI1244" s="1"/>
      </tp>
      <tp t="s">
        <v>16057257=EXT</v>
        <stp/>
        <stp>DDS_BONDS|16057257=EXT</stp>
        <stp>3</stp>
        <stp>RMDS</stp>
        <stp/>
        <stp/>
        <tr r="AI123" s="1"/>
      </tp>
      <tp t="s">
        <v>17435311=EXT</v>
        <stp/>
        <stp>DDS_BONDS|17435311=EXT</stp>
        <stp>3</stp>
        <stp>RMDS</stp>
        <stp/>
        <stp/>
        <tr r="AI493" s="1"/>
      </tp>
      <tp t="s">
        <v>18455317=EXT</v>
        <stp/>
        <stp>DDS_BONDS|18455317=EXT</stp>
        <stp>3</stp>
        <stp>RMDS</stp>
        <stp/>
        <stp/>
        <tr r="AI1048" s="1"/>
      </tp>
      <tp t="s">
        <v>10724820=EXT</v>
        <stp/>
        <stp>DDS_BONDS|10724820=EXT</stp>
        <stp>3</stp>
        <stp>RMDS</stp>
        <stp/>
        <stp/>
        <tr r="AI829" s="1"/>
      </tp>
      <tp t="s">
        <v>21148546=EXT</v>
        <stp/>
        <stp>DDS_BONDS|21148546=EXT</stp>
        <stp>3</stp>
        <stp>RMDS</stp>
        <stp/>
        <stp/>
        <tr r="AI310" s="1"/>
      </tp>
      <tp t="s">
        <v>16079655=EXT</v>
        <stp/>
        <stp>DDS_BONDS|16079655=EXT</stp>
        <stp>3</stp>
        <stp>RMDS</stp>
        <stp/>
        <stp/>
        <tr r="AI959" s="1"/>
      </tp>
      <tp t="s">
        <v>19182349=EXT</v>
        <stp/>
        <stp>DDS_BONDS|19182349=EXT</stp>
        <stp>3</stp>
        <stp>RMDS</stp>
        <stp/>
        <stp/>
        <tr r="AI1164" s="1"/>
      </tp>
      <tp t="s">
        <v>18101641=EXT</v>
        <stp/>
        <stp>DDS_BONDS|18101641=EXT</stp>
        <stp>3</stp>
        <stp>RMDS</stp>
        <stp/>
        <stp/>
        <tr r="AI562" s="1"/>
      </tp>
      <tp t="s">
        <v>15717120=EXT</v>
        <stp/>
        <stp>DDS_BONDS|15717120=EXT</stp>
        <stp>3</stp>
        <stp>RMDS</stp>
        <stp/>
        <stp/>
        <tr r="AI88" s="1"/>
      </tp>
      <tp t="s">
        <v>17194148=EXT</v>
        <stp/>
        <stp>DDS_BONDS|17194148=EXT</stp>
        <stp>3</stp>
        <stp>RMDS</stp>
        <stp/>
        <stp/>
        <tr r="AI51" s="1"/>
      </tp>
      <tp t="s">
        <v>21067557=EXT</v>
        <stp/>
        <stp>DDS_BONDS|21067557=EXT</stp>
        <stp>3</stp>
        <stp>RMDS</stp>
        <stp/>
        <stp/>
        <tr r="AI1235" s="1"/>
      </tp>
      <tp t="s">
        <v>13689339=EXT</v>
        <stp/>
        <stp>DDS_BONDS|13689339=EXT</stp>
        <stp>3</stp>
        <stp>RMDS</stp>
        <stp/>
        <stp/>
        <tr r="AI1031" s="1"/>
      </tp>
      <tp t="s">
        <v>14498018=EXT</v>
        <stp/>
        <stp>DDS_BONDS|14498018=EXT</stp>
        <stp>3</stp>
        <stp>RMDS</stp>
        <stp/>
        <stp/>
        <tr r="AI478" s="1"/>
      </tp>
      <tp t="s">
        <v>17567206=EXT</v>
        <stp/>
        <stp>DDS_BONDS|17567206=EXT</stp>
        <stp>3</stp>
        <stp>RMDS</stp>
        <stp/>
        <stp/>
        <tr r="AI1069" s="1"/>
      </tp>
      <tp t="s">
        <v>15746524=EXT</v>
        <stp/>
        <stp>DDS_BONDS|15746524=EXT</stp>
        <stp>3</stp>
        <stp>RMDS</stp>
        <stp/>
        <stp/>
        <tr r="AI536" s="1"/>
      </tp>
      <tp t="s">
        <v>20295179=EXT</v>
        <stp/>
        <stp>DDS_BONDS|20295179=EXT</stp>
        <stp>3</stp>
        <stp>RMDS</stp>
        <stp/>
        <stp/>
        <tr r="AI974" s="1"/>
      </tp>
      <tp t="s">
        <v>16160241=EXT</v>
        <stp/>
        <stp>DDS_BONDS|16160241=EXT</stp>
        <stp>3</stp>
        <stp>RMDS</stp>
        <stp/>
        <stp/>
        <tr r="AI1139" s="1"/>
      </tp>
      <tp t="s">
        <v>21173540=EXT</v>
        <stp/>
        <stp>DDS_BONDS|21173540=EXT</stp>
        <stp>3</stp>
        <stp>RMDS</stp>
        <stp/>
        <stp/>
        <tr r="AI593" s="1"/>
      </tp>
      <tp t="s">
        <v>19740623=EXT</v>
        <stp/>
        <stp>DDS_BONDS|19740623=EXT</stp>
        <stp>3</stp>
        <stp>RMDS</stp>
        <stp/>
        <stp/>
        <tr r="AI973" s="1"/>
      </tp>
      <tp t="s">
        <v>21147043=EXT</v>
        <stp/>
        <stp>DDS_BONDS|21147043=EXT</stp>
        <stp>3</stp>
        <stp>RMDS</stp>
        <stp/>
        <stp/>
        <tr r="AI352" s="1"/>
      </tp>
      <tp t="s">
        <v>15504107=EXT</v>
        <stp/>
        <stp>DDS_BONDS|15504107=EXT</stp>
        <stp>3</stp>
        <stp>RMDS</stp>
        <stp/>
        <stp/>
        <tr r="AI305" s="1"/>
      </tp>
      <tp t="s">
        <v>21239274=EXT</v>
        <stp/>
        <stp>DDS_BONDS|21239274=EXT</stp>
        <stp>3</stp>
        <stp>RMDS</stp>
        <stp/>
        <stp/>
        <tr r="AI697" s="1"/>
      </tp>
      <tp t="s">
        <v>10346362=EXT</v>
        <stp/>
        <stp>DDS_BONDS|10346362=EXT</stp>
        <stp>3</stp>
        <stp>RMDS</stp>
        <stp/>
        <stp/>
        <tr r="AI524" s="1"/>
      </tp>
      <tp t="s">
        <v>14435615=EXT</v>
        <stp/>
        <stp>DDS_BONDS|14435615=EXT</stp>
        <stp>3</stp>
        <stp>RMDS</stp>
        <stp/>
        <stp/>
        <tr r="AI466" s="1"/>
      </tp>
      <tp t="s">
        <v>20067550=EXT</v>
        <stp/>
        <stp>DDS_BONDS|20067550=EXT</stp>
        <stp>3</stp>
        <stp>RMDS</stp>
        <stp/>
        <stp/>
        <tr r="AI1162" s="1"/>
      </tp>
      <tp t="s">
        <v>21118647=EXT</v>
        <stp/>
        <stp>DDS_BONDS|21118647=EXT</stp>
        <stp>3</stp>
        <stp>RMDS</stp>
        <stp/>
        <stp/>
        <tr r="AI1095" s="1"/>
      </tp>
      <tp t="s">
        <v>21249572=EXT</v>
        <stp/>
        <stp>DDS_BONDS|21249572=EXT</stp>
        <stp>3</stp>
        <stp>RMDS</stp>
        <stp/>
        <stp/>
        <tr r="AI508" s="1"/>
      </tp>
      <tp t="s">
        <v>19112544=EXT</v>
        <stp/>
        <stp>DDS_BONDS|19112544=EXT</stp>
        <stp>3</stp>
        <stp>RMDS</stp>
        <stp/>
        <stp/>
        <tr r="AI231" s="1"/>
      </tp>
      <tp t="s">
        <v>10555200=EXT</v>
        <stp/>
        <stp>DDS_BONDS|10555200=EXT</stp>
        <stp>3</stp>
        <stp>RMDS</stp>
        <stp/>
        <stp/>
        <tr r="AI326" s="1"/>
      </tp>
      <tp t="s">
        <v>10755320=EXT</v>
        <stp/>
        <stp>DDS_BONDS|10755320=EXT</stp>
        <stp>3</stp>
        <stp>RMDS</stp>
        <stp/>
        <stp/>
        <tr r="AI455" s="1"/>
      </tp>
      <tp t="s">
        <v>15504105=EXT</v>
        <stp/>
        <stp>DDS_BONDS|15504105=EXT</stp>
        <stp>3</stp>
        <stp>RMDS</stp>
        <stp/>
        <stp/>
        <tr r="AI941" s="1"/>
      </tp>
      <tp t="s">
        <v>20317864=EXT</v>
        <stp/>
        <stp>DDS_BONDS|20317864=EXT</stp>
        <stp>3</stp>
        <stp>RMDS</stp>
        <stp/>
        <stp/>
        <tr r="AI528" s="1"/>
      </tp>
      <tp t="s">
        <v>17059150=EXT</v>
        <stp/>
        <stp>DDS_BONDS|17059150=EXT</stp>
        <stp>3</stp>
        <stp>RMDS</stp>
        <stp/>
        <stp/>
        <tr r="AI1052" s="1"/>
      </tp>
      <tp t="s">
        <v>16119344=EXT</v>
        <stp/>
        <stp>DDS_BONDS|16119344=EXT</stp>
        <stp>3</stp>
        <stp>RMDS</stp>
        <stp/>
        <stp/>
        <tr r="AI475" s="1"/>
      </tp>
      <tp t="s">
        <v>17712225=EXT</v>
        <stp/>
        <stp>DDS_BONDS|17712225=EXT</stp>
        <stp>3</stp>
        <stp>RMDS</stp>
        <stp/>
        <stp/>
        <tr r="AI942" s="1"/>
      </tp>
      <tp t="s">
        <v>10420116=EXT</v>
        <stp/>
        <stp>DDS_BONDS|10420116=EXT</stp>
        <stp>3</stp>
        <stp>RMDS</stp>
        <stp/>
        <stp/>
        <tr r="AI1202" s="1"/>
      </tp>
      <tp t="s">
        <v>19236677=EXT</v>
        <stp/>
        <stp>DDS_BONDS|19236677=EXT</stp>
        <stp>3</stp>
        <stp>RMDS</stp>
        <stp/>
        <stp/>
        <tr r="AI1259" s="1"/>
      </tp>
      <tp t="s">
        <v>13714325=EXT</v>
        <stp/>
        <stp>DDS_BONDS|13714325=EXT</stp>
        <stp>3</stp>
        <stp>RMDS</stp>
        <stp/>
        <stp/>
        <tr r="AI132" s="1"/>
      </tp>
      <tp t="s">
        <v>21069652=EXT</v>
        <stp/>
        <stp>DDS_BONDS|21069652=EXT</stp>
        <stp>3</stp>
        <stp>RMDS</stp>
        <stp/>
        <stp/>
        <tr r="AI1233" s="1"/>
      </tp>
    </main>
    <main first="bloomberg.rtd">
      <tp>
        <v>7.3231200329189505</v>
        <stp/>
        <stp>##V3_BDPV12</stp>
        <stp>XS1050917373 @bgn  Corp</stp>
        <stp>risk_mid</stp>
        <stp>[AutoPrice 28.xlsm]front!R902C36</stp>
        <tr r="AJ902" s="1"/>
      </tp>
      <tp>
        <v>109.16471985376764</v>
        <stp/>
        <stp>##V3_BDPV12</stp>
        <stp>XS0951567030 @bgn  Corp</stp>
        <stp>asset_swap_spd_mid</stp>
        <stp>[AutoPrice 28.xlsm]front!R1140C40</stp>
        <tr r="AN1140" s="1"/>
      </tp>
      <tp>
        <v>81.68523576459863</v>
        <stp/>
        <stp>##V3_BDPV12</stp>
        <stp>XS0787483626 @bgn  Corp</stp>
        <stp>asset_swap_spd_mid</stp>
        <stp>[AutoPrice 28.xlsm]front!R1105C40</stp>
        <tr r="AN1105" s="1"/>
      </tp>
      <tp>
        <v>0.71936361717774844</v>
        <stp/>
        <stp>##V3_BDPV12</stp>
        <stp>FR0010718189 @bgn  Corp</stp>
        <stp>risk_mid</stp>
        <stp>[AutoPrice 28.xlsm]front!R280C36</stp>
        <tr r="AJ280" s="1"/>
      </tp>
      <tp>
        <v>0.99032818447071236</v>
        <stp/>
        <stp>##V3_BDPV12</stp>
        <stp>XS0366202694 @cbbt  Corp</stp>
        <stp>risk_mid</stp>
        <stp>[AutoPrice 28.xlsm]front!R954C36</stp>
        <tr r="AJ954" s="1"/>
      </tp>
      <tp t="s">
        <v>12/08/2016</v>
        <stp/>
        <stp>##V3_BDPV12</stp>
        <stp>US89153VAF67 Corp</stp>
        <stp>maturity</stp>
        <stp>[AutoPrice 28.xlsm]front!R342C6</stp>
        <tr r="F342" s="1"/>
      </tp>
      <tp>
        <v>5.2801047468172158</v>
        <stp/>
        <stp>##V3_BDPV12</stp>
        <stp>XS0935786789 @bgn  Corp</stp>
        <stp>risk_mid</stp>
        <stp>[AutoPrice 28.xlsm]front!R199C36</stp>
        <tr r="AJ199" s="1"/>
      </tp>
      <tp>
        <v>7.3572886307495367</v>
        <stp/>
        <stp>##V3_BDPV12</stp>
        <stp>XS0764637194 @bgn  Corp</stp>
        <stp>risk_mid</stp>
        <stp>[AutoPrice 28.xlsm]front!R916C36</stp>
        <tr r="AJ916" s="1"/>
      </tp>
      <tp>
        <v>88.764693696452397</v>
        <stp/>
        <stp>##V3_BDPV12</stp>
        <stp>XS0731071055 @bgn  Corp</stp>
        <stp>asset_swap_spd_mid</stp>
        <stp>[AutoPrice 28.xlsm]front!R1028C40</stp>
        <tr r="AN1028" s="1"/>
      </tp>
      <tp>
        <v>6.8182724368789138</v>
        <stp/>
        <stp>##V3_BDPV12</stp>
        <stp>XS1002933072 @bgn  Corp</stp>
        <stp>risk_mid</stp>
        <stp>[AutoPrice 28.xlsm]front!R974C36</stp>
        <tr r="AJ974" s="1"/>
      </tp>
      <tp>
        <v>247.54713341530262</v>
        <stp/>
        <stp>##V3_BDPV12</stp>
        <stp>XS1044811591 @bgn  Corp</stp>
        <stp>asset_swap_spd_mid</stp>
        <stp>[AutoPrice 28.xlsm]front!R1238C40</stp>
        <tr r="AN1238" s="1"/>
      </tp>
      <tp>
        <v>309.82096042820115</v>
        <stp/>
        <stp>##V3_BDPV12</stp>
        <stp>XS0972570351 @bgn  Corp</stp>
        <stp>asset_swap_spd_mid</stp>
        <stp>[AutoPrice 28.xlsm]front!R1259C40</stp>
        <tr r="AN1259" s="1"/>
      </tp>
      <tp>
        <v>59.883718228847307</v>
        <stp/>
        <stp>##V3_BDPV12</stp>
        <stp>XS0741137029 @bgn  Corp</stp>
        <stp>asset_swap_spd_mid</stp>
        <stp>[AutoPrice 28.xlsm]front!R1160C40</stp>
        <tr r="AN1160" s="1"/>
      </tp>
      <tp>
        <v>285.46856002907975</v>
        <stp/>
        <stp>##V3_BDPV12</stp>
        <stp>FR0011606169 @bgn  Corp</stp>
        <stp>asset_swap_spd_mid</stp>
        <stp>[AutoPrice 28.xlsm]front!R1228C40</stp>
        <tr r="AN1228" s="1"/>
      </tp>
      <tp>
        <v>65.115872390205936</v>
        <stp/>
        <stp>##V3_BDPV12</stp>
        <stp>FR0011043124 @bgn  Corp</stp>
        <stp>asset_swap_spd_mid</stp>
        <stp>[AutoPrice 28.xlsm]front!R1086C40</stp>
        <tr r="AN1086" s="1"/>
      </tp>
      <tp>
        <v>101.322</v>
        <stp/>
        <stp>##V3_BDPV12</stp>
        <stp>DE000A1MLSR4 @bgn Corp</stp>
        <stp>LAST_PRICE</stp>
        <stp>[AutoPrice 28.xlsm]front!R782C16</stp>
        <tr r="P782" s="1"/>
      </tp>
      <tp>
        <v>5.4443542007305723</v>
        <stp/>
        <stp>##V3_BDPV12</stp>
        <stp>FR0010750489 @bgn  Corp</stp>
        <stp>risk_mid</stp>
        <stp>[AutoPrice 28.xlsm]front!R365C36</stp>
        <tr r="AJ365" s="1"/>
      </tp>
      <tp>
        <v>8.5855297270853725E-2</v>
        <stp/>
        <stp>##V3_BDPV12</stp>
        <stp>FR0010758888 @bgn  Corp</stp>
        <stp>risk_mid</stp>
        <stp>[AutoPrice 28.xlsm]front!R238C36</stp>
        <tr r="AJ238" s="1"/>
      </tp>
      <tp>
        <v>68.318021480140843</v>
        <stp/>
        <stp>##V3_BDPV12</stp>
        <stp>FR0010327007 @bgn  Corp</stp>
        <stp>asset_swap_spd_mid</stp>
        <stp>[AutoPrice 28.xlsm]front!R1075C40</stp>
        <tr r="AN1075" s="1"/>
      </tp>
      <tp>
        <v>66.118491676145169</v>
        <stp/>
        <stp>##V3_BDPV12</stp>
        <stp>XS0760364116 @bgn  Corp</stp>
        <stp>asset_swap_spd_mid</stp>
        <stp>[AutoPrice 28.xlsm]front!R1118C40</stp>
        <tr r="AN1118" s="1"/>
      </tp>
      <tp>
        <v>66.318741965073841</v>
        <stp/>
        <stp>##V3_BDPV12</stp>
        <stp>XS0842659343 @bgn  Corp</stp>
        <stp>asset_swap_spd_mid</stp>
        <stp>[AutoPrice 28.xlsm]front!R1147C40</stp>
        <tr r="AN1147" s="1"/>
      </tp>
      <tp>
        <v>49.029266462063191</v>
        <stp/>
        <stp>##V3_BDPV12</stp>
        <stp>FR0011182112 @bgn  Corp</stp>
        <stp>asset_swap_spd_mid</stp>
        <stp>[AutoPrice 28.xlsm]front!R1085C40</stp>
        <tr r="AN1085" s="1"/>
      </tp>
      <tp>
        <v>55.157776945606727</v>
        <stp/>
        <stp>##V3_BDPV12</stp>
        <stp>FR0011225127 @bgn  Corp</stp>
        <stp>asset_swap_spd_mid</stp>
        <stp>[AutoPrice 28.xlsm]front!R1073C40</stp>
        <tr r="AN1073" s="1"/>
      </tp>
      <tp>
        <v>499.53978455780754</v>
        <stp/>
        <stp>##V3_BDPV12</stp>
        <stp>XS0222524372 @bgn  Corp</stp>
        <stp>asset_swap_spd_mid</stp>
        <stp>[AutoPrice 28.xlsm]front!R1257C40</stp>
        <tr r="AN1257" s="1"/>
      </tp>
      <tp>
        <v>6.3218462972734812</v>
        <stp/>
        <stp>##V3_BDPV12</stp>
        <stp>XS1013955379 @bgn  Corp</stp>
        <stp>risk_mid</stp>
        <stp>[AutoPrice 28.xlsm]front!R181C36</stp>
        <tr r="AJ181" s="1"/>
      </tp>
      <tp>
        <v>8.2080718460275648</v>
        <stp/>
        <stp>##V3_BDPV12</stp>
        <stp>XS0541787783 @bgn  Corp</stp>
        <stp>risk_mid</stp>
        <stp>[AutoPrice 28.xlsm]front!R348C36</stp>
        <tr r="AJ348" s="1"/>
      </tp>
      <tp>
        <v>35.388705889165301</v>
        <stp/>
        <stp>##V3_BDPV12</stp>
        <stp>XS0243960290 @bgn  Corp</stp>
        <stp>asset_swap_spd_mid</stp>
        <stp>[AutoPrice 28.xlsm]front!R1184C40</stp>
        <tr r="AN1184" s="1"/>
      </tp>
      <tp t="s">
        <v>#N/A N/A</v>
        <stp/>
        <stp>##V3_BDPV12</stp>
        <stp>XS0367884375 @bgn  Corp</stp>
        <stp>risk_mid</stp>
        <stp>[AutoPrice 28.xlsm]front!R266C36</stp>
        <tr r="AJ266" s="1"/>
      </tp>
      <tp>
        <v>118.77085294005711</v>
        <stp/>
        <stp>##V3_BDPV12</stp>
        <stp>XS0266838746 @bgn  Corp</stp>
        <stp>asset_swap_spd_mid</stp>
        <stp>[AutoPrice 28.xlsm]front!R1254C40</stp>
        <tr r="AN1254" s="1"/>
      </tp>
      <tp t="s">
        <v>#N/A N/A</v>
        <stp/>
        <stp>##V3_BDPV12</stp>
        <stp>XS0193947271 @bgn  Corp</stp>
        <stp>asset_swap_spd_mid</stp>
        <stp>[AutoPrice 28.xlsm]front!R1053C40</stp>
        <tr r="AN1053" s="1"/>
      </tp>
      <tp>
        <v>5.2690001030974543</v>
        <stp/>
        <stp>##V3_BDPV12</stp>
        <stp>XS0801954867 @bgn  Corp</stp>
        <stp>risk_mid</stp>
        <stp>[AutoPrice 28.xlsm]front!R986C36</stp>
        <tr r="AJ986" s="1"/>
      </tp>
      <tp>
        <v>0.22635859119475299</v>
        <stp/>
        <stp>##V3_BDPV12</stp>
        <stp>XS0304816076 @bgn  Corp</stp>
        <stp>risk_mid</stp>
        <stp>[AutoPrice 28.xlsm]front!R706C36</stp>
        <tr r="AJ706" s="1"/>
      </tp>
      <tp>
        <v>1.0913665346066637</v>
        <stp/>
        <stp>##V3_BDPV12</stp>
        <stp>XS0438843871 @bgn  Corp</stp>
        <stp>risk_mid</stp>
        <stp>[AutoPrice 28.xlsm]front!R261C36</stp>
        <tr r="AJ261" s="1"/>
      </tp>
      <tp>
        <v>5.7502830596881438</v>
        <stp/>
        <stp>##V3_BDPV12</stp>
        <stp>XS0503665290 @bgn  Corp</stp>
        <stp>risk_mid</stp>
        <stp>[AutoPrice 28.xlsm]front!R106C36</stp>
        <tr r="AJ106" s="1"/>
      </tp>
      <tp>
        <v>5.2186464226281259</v>
        <stp/>
        <stp>##V3_BDPV12</stp>
        <stp>XS0411850075 @bgn  Corp</stp>
        <stp>risk_mid</stp>
        <stp>[AutoPrice 28.xlsm]front!R632C36</stp>
        <tr r="AJ632" s="1"/>
      </tp>
      <tp>
        <v>58.957428223971291</v>
        <stp/>
        <stp>##V3_BDPV12</stp>
        <stp>FR0010883058 @bgn  Corp</stp>
        <stp>asset_swap_spd_mid</stp>
        <stp>[AutoPrice 28.xlsm]front!R1074C40</stp>
        <tr r="AN1074" s="1"/>
      </tp>
      <tp>
        <v>68.528099610269948</v>
        <stp/>
        <stp>##V3_BDPV12</stp>
        <stp>XS0951565091 @bgn  Corp</stp>
        <stp>asset_swap_spd_mid</stp>
        <stp>[AutoPrice 28.xlsm]front!R1163C40</stp>
        <tr r="AN1163" s="1"/>
      </tp>
      <tp>
        <v>16.004608429452816</v>
        <stp/>
        <stp>##V3_BDPV12</stp>
        <stp>XS0214965963 @bgn  Corp</stp>
        <stp>risk_mid</stp>
        <stp>[AutoPrice 28.xlsm]front!R717C36</stp>
        <tr r="AJ717" s="1"/>
      </tp>
      <tp>
        <v>6.3047805544208302</v>
        <stp/>
        <stp>##V3_BDPV12</stp>
        <stp>XS1025752293 @bgn  Corp</stp>
        <stp>risk_mid</stp>
        <stp>[AutoPrice 28.xlsm]front!R645C36</stp>
        <tr r="AJ645" s="1"/>
      </tp>
      <tp>
        <v>4.6940108844324868</v>
        <stp/>
        <stp>##V3_BDPV12</stp>
        <stp>XS1072613380 @bgn  Corp</stp>
        <stp>risk_mid</stp>
        <stp>[AutoPrice 28.xlsm]front!R135C36</stp>
        <tr r="AJ135" s="1"/>
      </tp>
      <tp>
        <v>8.4879841884756502</v>
        <stp/>
        <stp>##V3_BDPV12</stp>
        <stp>AT0000A12GN0 @bgn  Corp</stp>
        <stp>risk_mid</stp>
        <stp>[AutoPrice 28.xlsm]front!R149C36</stp>
        <tr r="AJ149" s="1"/>
      </tp>
      <tp>
        <v>49.641571299643964</v>
        <stp/>
        <stp>##V3_BDPV12</stp>
        <stp>XS0794392588 @bgn  Corp</stp>
        <stp>asset_swap_spd_mid</stp>
        <stp>[AutoPrice 28.xlsm]front!R1104C40</stp>
        <tr r="AN1104" s="1"/>
      </tp>
      <tp>
        <v>1.3294497437421171</v>
        <stp/>
        <stp>##V3_BDPV12</stp>
        <stp>XS0230663196 @bgn  Corp</stp>
        <stp>risk_mid</stp>
        <stp>[AutoPrice 28.xlsm]front!R590C36</stp>
        <tr r="AJ590" s="1"/>
      </tp>
      <tp>
        <v>16.044976044474879</v>
        <stp/>
        <stp>##V3_BDPV12</stp>
        <stp>XS0162869076 @bgn  Corp</stp>
        <stp>risk_mid</stp>
        <stp>[AutoPrice 28.xlsm]front!R699C36</stp>
        <tr r="AJ699" s="1"/>
      </tp>
      <tp>
        <v>0.31776801202383353</v>
        <stp/>
        <stp>##V3_BDPV12</stp>
        <stp>FR0010808071 @bgn  Corp</stp>
        <stp>risk_mid</stp>
        <stp>[AutoPrice 28.xlsm]front!R639C36</stp>
        <tr r="AJ639" s="1"/>
      </tp>
      <tp>
        <v>1.8131906799069952</v>
        <stp/>
        <stp>##V3_BDPV12</stp>
        <stp>XS0910916666 @bgn  Corp</stp>
        <stp>risk_mid</stp>
        <stp>[AutoPrice 28.xlsm]front!R835C36</stp>
        <tr r="AJ835" s="1"/>
      </tp>
      <tp>
        <v>4.3579948533924551</v>
        <stp/>
        <stp>##V3_BDPV12</stp>
        <stp>XS0912992160 @bgn  Corp</stp>
        <stp>risk_mid</stp>
        <stp>[AutoPrice 28.xlsm]front!R644C36</stp>
        <tr r="AJ644" s="1"/>
      </tp>
      <tp>
        <v>2.5819339983442546</v>
        <stp/>
        <stp>##V3_BDPV12</stp>
        <stp>FR0010815472 @bgn  Corp</stp>
        <stp>risk_mid</stp>
        <stp>[AutoPrice 28.xlsm]front!R567C36</stp>
        <tr r="AJ567" s="1"/>
      </tp>
      <tp>
        <v>6.9518242306926936</v>
        <stp/>
        <stp>##V3_BDPV12</stp>
        <stp>BE6265141083 @bgn  Corp</stp>
        <stp>risk_mid</stp>
        <stp>[AutoPrice 28.xlsm]front!R378C36</stp>
        <tr r="AJ378" s="1"/>
      </tp>
      <tp>
        <v>329.52319441733363</v>
        <stp/>
        <stp>##V3_BDPV12</stp>
        <stp>XS0925126491 @bgn  Corp</stp>
        <stp>asset_swap_spd_mid</stp>
        <stp>[AutoPrice 28.xlsm]front!R1088C40</stp>
        <tr r="AN1088" s="1"/>
      </tp>
      <tp>
        <v>7.0697595528777413</v>
        <stp/>
        <stp>##V3_BDPV12</stp>
        <stp>XS0969795680 @bgn  Corp</stp>
        <stp>risk_mid</stp>
        <stp>[AutoPrice 28.xlsm]front!R539C36</stp>
        <tr r="AJ539" s="1"/>
      </tp>
      <tp>
        <v>2.4027599051876791</v>
        <stp/>
        <stp>##V3_BDPV12</stp>
        <stp>XS0386772684 @bgn  Corp</stp>
        <stp>risk_mid</stp>
        <stp>[AutoPrice 28.xlsm]front!R585C36</stp>
        <tr r="AJ585" s="1"/>
      </tp>
      <tp>
        <v>40.019575905840263</v>
        <stp/>
        <stp>##V3_BDPV12</stp>
        <stp>FR0011075183 @bgn  Corp</stp>
        <stp>asset_swap_spd_mid</stp>
        <stp>[AutoPrice 28.xlsm]front!R1131C40</stp>
        <tr r="AN1131" s="1"/>
      </tp>
      <tp>
        <v>3.14412435976692</v>
        <stp/>
        <stp>##V3_BDPV12</stp>
        <stp>XS0302816672 @bgn  Corp</stp>
        <stp>risk_mid</stp>
        <stp>[AutoPrice 28.xlsm]front!R430C36</stp>
        <tr r="AJ430" s="1"/>
      </tp>
      <tp>
        <v>3.142229028163257</v>
        <stp/>
        <stp>##V3_BDPV12</stp>
        <stp>XS0301945860 @bgn  Corp</stp>
        <stp>risk_mid</stp>
        <stp>[AutoPrice 28.xlsm]front!R308C36</stp>
        <tr r="AJ308" s="1"/>
      </tp>
      <tp>
        <v>1.8400379360869579</v>
        <stp/>
        <stp>##V3_BDPV12</stp>
        <stp>FR0010871376 @bgn  Corp</stp>
        <stp>risk_mid</stp>
        <stp>[AutoPrice 28.xlsm]front!R571C36</stp>
        <tr r="AJ571" s="1"/>
      </tp>
      <tp t="s">
        <v>ENBW</v>
        <stp/>
        <stp>##V3_BDPV12</stp>
        <stp>XS0207320242 Corp</stp>
        <stp>ticker</stp>
        <stp>[AutoPrice 28.xlsm]front!R264C4</stp>
        <tr r="D264" s="1"/>
      </tp>
      <tp t="s">
        <v>ROSW</v>
        <stp/>
        <stp>##V3_BDPV12</stp>
        <stp>XS0415624716 Corp</stp>
        <stp>ticker</stp>
        <stp>[AutoPrice 28.xlsm]front!R203C4</stp>
        <tr r="D203" s="1"/>
      </tp>
      <tp t="s">
        <v>KPN</v>
        <stp/>
        <stp>##V3_BDPV12</stp>
        <stp>XS0677389347 Corp</stp>
        <stp>ticker</stp>
        <stp>[AutoPrice 28.xlsm]front!R635C4</stp>
        <tr r="D635" s="1"/>
      </tp>
      <tp t="s">
        <v>BASGR</v>
        <stp/>
        <stp>##V3_BDPV12</stp>
        <stp>XS0412154378 Corp</stp>
        <stp>ticker</stp>
        <stp>[AutoPrice 28.xlsm]front!R930C4</stp>
        <tr r="D930" s="1"/>
      </tp>
      <tp t="s">
        <v>MSFT</v>
        <stp/>
        <stp>##V3_BDPV12</stp>
        <stp>XS1001749107 Corp</stp>
        <stp>ticker</stp>
        <stp>[AutoPrice 28.xlsm]front!R641C4</stp>
        <tr r="D641" s="1"/>
      </tp>
      <tp t="s">
        <v>ARRFP</v>
        <stp/>
        <stp>##V3_BDPV12</stp>
        <stp>FR0011693001 Corp</stp>
        <stp>ticker</stp>
        <stp>[AutoPrice 28.xlsm]front!R391C4</stp>
        <tr r="D391" s="1"/>
      </tp>
      <tp t="s">
        <v>DBHNGR</v>
        <stp/>
        <stp>##V3_BDPV12</stp>
        <stp>XS0205790214 Corp</stp>
        <stp>ticker</stp>
        <stp>[AutoPrice 28.xlsm]front!R456C4</stp>
        <tr r="D456" s="1"/>
      </tp>
      <tp t="s">
        <v>BMW</v>
        <stp/>
        <stp>##V3_BDPV12</stp>
        <stp>XS0729046051 Corp</stp>
        <stp>ticker</stp>
        <stp>[AutoPrice 28.xlsm]front!R758C4</stp>
        <tr r="D758" s="1"/>
      </tp>
      <tp t="s">
        <v>HANRUE</v>
        <stp/>
        <stp>##V3_BDPV12</stp>
        <stp>XS0221011454 Corp</stp>
        <stp>ticker</stp>
        <stp>[AutoPrice 28.xlsm]front!R124C4</stp>
        <tr r="D124" s="1"/>
      </tp>
      <tp t="s">
        <v>SRENVX</v>
        <stp/>
        <stp>##V3_BDPV12</stp>
        <stp>XS0253627136 Corp</stp>
        <stp>ticker</stp>
        <stp>[AutoPrice 28.xlsm]front!R143C4</stp>
        <tr r="D143" s="1"/>
      </tp>
      <tp t="s">
        <v>BMW</v>
        <stp/>
        <stp>##V3_BDPV12</stp>
        <stp>XS0877622034 Corp</stp>
        <stp>ticker</stp>
        <stp>[AutoPrice 28.xlsm]front!R776C4</stp>
        <tr r="D776" s="1"/>
      </tp>
      <tp t="s">
        <v>EDF</v>
        <stp/>
        <stp>##V3_BDPV12</stp>
        <stp>FR0011182641 Corp</stp>
        <stp>ticker</stp>
        <stp>[AutoPrice 28.xlsm]front!R247C4</stp>
        <tr r="D247" s="1"/>
      </tp>
      <tp t="s">
        <v>LGFP</v>
        <stp/>
        <stp>##V3_BDPV12</stp>
        <stp>XS0473114543 Corp</stp>
        <stp>ticker</stp>
        <stp>[AutoPrice 28.xlsm]front!R987C4</stp>
        <tr r="D987" s="1"/>
      </tp>
      <tp t="s">
        <v>EWE</v>
        <stp/>
        <stp>##V3_BDPV12</stp>
        <stp>DE000A0DLU51 Corp</stp>
        <stp>ticker</stp>
        <stp>[AutoPrice 28.xlsm]front!R273C4</stp>
        <tr r="D273" s="1"/>
      </tp>
      <tp t="s">
        <v>F</v>
        <stp/>
        <stp>##V3_BDPV12</stp>
        <stp>XS0559319172 Corp</stp>
        <stp>ticker</stp>
        <stp>[AutoPrice 28.xlsm]front!R799C4</stp>
        <tr r="D799" s="1"/>
      </tp>
      <tp t="s">
        <v>CAFP</v>
        <stp/>
        <stp>##V3_BDPV12</stp>
        <stp>FR0010394478 Corp</stp>
        <stp>ticker</stp>
        <stp>[AutoPrice 28.xlsm]front!R424C4</stp>
        <tr r="D424" s="1"/>
      </tp>
      <tp t="s">
        <v>TELEFO</v>
        <stp/>
        <stp>##V3_BDPV12</stp>
        <stp>XS0419264063 Corp</stp>
        <stp>ticker</stp>
        <stp>[AutoPrice 28.xlsm]front!R688C4</stp>
        <tr r="D688" s="1"/>
      </tp>
      <tp t="s">
        <v>DBHNGR</v>
        <stp/>
        <stp>##V3_BDPV12</stp>
        <stp>XS0794224369 Corp</stp>
        <stp>ticker</stp>
        <stp>[AutoPrice 28.xlsm]front!R466C4</stp>
        <tr r="D466" s="1"/>
      </tp>
      <tp t="s">
        <v>LGFP</v>
        <stp/>
        <stp>##V3_BDPV12</stp>
        <stp>XS0307005545 Corp</stp>
        <stp>ticker</stp>
        <stp>[AutoPrice 28.xlsm]front!R983C4</stp>
        <tr r="D983" s="1"/>
      </tp>
      <tp t="s">
        <v>NNGRNV</v>
        <stp/>
        <stp>##V3_BDPV12</stp>
        <stp>XS0147306301 Corp</stp>
        <stp>ticker</stp>
        <stp>[AutoPrice 28.xlsm]front!R125C4</stp>
        <tr r="D125" s="1"/>
      </tp>
      <tp t="s">
        <v>ZURNVX</v>
        <stp/>
        <stp>##V3_BDPV12</stp>
        <stp>XS0733071632 Corp</stp>
        <stp>ticker</stp>
        <stp>[AutoPrice 28.xlsm]front!R154C4</stp>
        <tr r="D154" s="1"/>
      </tp>
      <tp t="s">
        <v>TOYOTA</v>
        <stp/>
        <stp>##V3_BDPV12</stp>
        <stp>XS0881362502 Corp</stp>
        <stp>ticker</stp>
        <stp>[AutoPrice 28.xlsm]front!R875C4</stp>
        <tr r="D875" s="1"/>
      </tp>
      <tp t="s">
        <v>BAYNGR</v>
        <stp/>
        <stp>##V3_BDPV12</stp>
        <stp>XS0225369403 Corp</stp>
        <stp>ticker</stp>
        <stp>[AutoPrice 28.xlsm]front!R160C4</stp>
        <tr r="D160" s="1"/>
      </tp>
      <tp t="s">
        <v>TENN</v>
        <stp/>
        <stp>##V3_BDPV12</stp>
        <stp>XS0593606550 Corp</stp>
        <stp>ticker</stp>
        <stp>[AutoPrice 28.xlsm]front!R337C4</stp>
        <tr r="D337" s="1"/>
      </tp>
      <tp t="s">
        <v>SAPGR</v>
        <stp/>
        <stp>##V3_BDPV12</stp>
        <stp>XS0500128326 Corp</stp>
        <stp>ticker</stp>
        <stp>[AutoPrice 28.xlsm]front!R662C4</stp>
        <tr r="D662" s="1"/>
      </tp>
      <tp t="s">
        <v>CARLB</v>
        <stp/>
        <stp>##V3_BDPV12</stp>
        <stp>XS0854746343 Corp</stp>
        <stp>ticker</stp>
        <stp>[AutoPrice 28.xlsm]front!R436C4</stp>
        <tr r="D436" s="1"/>
      </tp>
      <tp t="s">
        <v>PEUGOT</v>
        <stp/>
        <stp>##V3_BDPV12</stp>
        <stp>FR0011439975 Corp</stp>
        <stp>ticker</stp>
        <stp>[AutoPrice 28.xlsm]front!R838C4</stp>
        <tr r="D838" s="1"/>
      </tp>
      <tp t="s">
        <v>PEUGOT</v>
        <stp/>
        <stp>##V3_BDPV12</stp>
        <stp>XS0798333802 Corp</stp>
        <stp>ticker</stp>
        <stp>[AutoPrice 28.xlsm]front!R831C4</stp>
        <tr r="D831" s="1"/>
      </tp>
      <tp t="s">
        <v>TELEFO</v>
        <stp/>
        <stp>##V3_BDPV12</stp>
        <stp>XS0494547168 Corp</stp>
        <stp>ticker</stp>
        <stp>[AutoPrice 28.xlsm]front!R684C4</stp>
        <tr r="D684" s="1"/>
      </tp>
      <tp t="s">
        <v>SAPGR</v>
        <stp/>
        <stp>##V3_BDPV12</stp>
        <stp>DE000A1R0U23 Corp</stp>
        <stp>ticker</stp>
        <stp>[AutoPrice 28.xlsm]front!R663C4</stp>
        <tr r="D663" s="1"/>
      </tp>
      <tp t="s">
        <v>SIEGR</v>
        <stp/>
        <stp>##V3_BDPV12</stp>
        <stp>XS0247659542 Corp</stp>
        <stp>ticker</stp>
        <stp>[AutoPrice 28.xlsm]front!R673C4</stp>
        <tr r="D673" s="1"/>
      </tp>
      <tp t="s">
        <v>VOD</v>
        <stp/>
        <stp>##V3_BDPV12</stp>
        <stp>XS0166667344 Corp</stp>
        <stp>ticker</stp>
        <stp>[AutoPrice 28.xlsm]front!R744C4</stp>
        <tr r="D744" s="1"/>
      </tp>
      <tp t="s">
        <v>SEVFP</v>
        <stp/>
        <stp>##V3_BDPV12</stp>
        <stp>FR0010913780 Corp</stp>
        <stp>ticker</stp>
        <stp>[AutoPrice 28.xlsm]front!R327C4</stp>
        <tr r="D327" s="1"/>
      </tp>
      <tp t="s">
        <v>KERFP</v>
        <stp/>
        <stp>##V3_BDPV12</stp>
        <stp>FR0010878991 Corp</stp>
        <stp>ticker</stp>
        <stp>[AutoPrice 28.xlsm]front!R509C4</stp>
        <tr r="D509" s="1"/>
      </tp>
      <tp t="s">
        <v>TOTAL</v>
        <stp/>
        <stp>##V3_BDPV12</stp>
        <stp>XS0994990280 Corp</stp>
        <stp>ticker</stp>
        <stp>[AutoPrice 28.xlsm]front!R347C4</stp>
        <tr r="D347" s="1"/>
      </tp>
      <tp t="s">
        <v>EDF</v>
        <stp/>
        <stp>##V3_BDPV12</stp>
        <stp>FR0010961581 Corp</stp>
        <stp>ticker</stp>
        <stp>[AutoPrice 28.xlsm]front!R255C4</stp>
        <tr r="D255" s="1"/>
      </tp>
      <tp t="s">
        <v>TLSAU</v>
        <stp/>
        <stp>##V3_BDPV12</stp>
        <stp>XS0760187400 Corp</stp>
        <stp>ticker</stp>
        <stp>[AutoPrice 28.xlsm]front!R725C4</stp>
        <tr r="D725" s="1"/>
      </tp>
      <tp t="s">
        <v>BRITEL</v>
        <stp/>
        <stp>##V3_BDPV12</stp>
        <stp>XS0433216339 Corp</stp>
        <stp>ticker</stp>
        <stp>[AutoPrice 28.xlsm]front!R601C4</stp>
        <tr r="D601" s="1"/>
      </tp>
      <tp t="s">
        <v>VW</v>
        <stp/>
        <stp>##V3_BDPV12</stp>
        <stp>XS0576107519 Corp</stp>
        <stp>ticker</stp>
        <stp>[AutoPrice 28.xlsm]front!R882C4</stp>
        <tr r="D882" s="1"/>
      </tp>
      <tp t="s">
        <v>GSZFP</v>
        <stp/>
        <stp>##V3_BDPV12</stp>
        <stp>FR0011289222 Corp</stp>
        <stp>ticker</stp>
        <stp>[AutoPrice 28.xlsm]front!R283C4</stp>
        <tr r="D283" s="1"/>
      </tp>
      <tp t="s">
        <v>CARLB</v>
        <stp/>
        <stp>##V3_BDPV12</stp>
        <stp>XS0800572454 Corp</stp>
        <stp>ticker</stp>
        <stp>[AutoPrice 28.xlsm]front!R435C4</stp>
        <tr r="D435" s="1"/>
      </tp>
      <tp t="s">
        <v>ENBW</v>
        <stp/>
        <stp>##V3_BDPV12</stp>
        <stp>XS0438843871 Corp</stp>
        <stp>ticker</stp>
        <stp>[AutoPrice 28.xlsm]front!R261C4</stp>
        <tr r="D261" s="1"/>
      </tp>
      <tp t="s">
        <v>RDSALN</v>
        <stp/>
        <stp>##V3_BDPV12</stp>
        <stp>XS0301945860 Corp</stp>
        <stp>ticker</stp>
        <stp>[AutoPrice 28.xlsm]front!R308C4</stp>
        <tr r="D308" s="1"/>
      </tp>
      <tp t="s">
        <v>UNANA</v>
        <stp/>
        <stp>##V3_BDPV12</stp>
        <stp>XS0230663196 Corp</stp>
        <stp>ticker</stp>
        <stp>[AutoPrice 28.xlsm]front!R590C4</stp>
        <tr r="D590" s="1"/>
      </tp>
      <tp t="s">
        <v>VW</v>
        <stp/>
        <stp>##V3_BDPV12</stp>
        <stp>XS1050917373 Corp</stp>
        <stp>ticker</stp>
        <stp>[AutoPrice 28.xlsm]front!R902C4</stp>
        <tr r="D902" s="1"/>
      </tp>
      <tp t="s">
        <v>FREGR</v>
        <stp/>
        <stp>##V3_BDPV12</stp>
        <stp>XS1013955379 Corp</stp>
        <stp>ticker</stp>
        <stp>[AutoPrice 28.xlsm]front!R181C4</stp>
        <tr r="D181" s="1"/>
      </tp>
      <tp t="s">
        <v>EDF</v>
        <stp/>
        <stp>##V3_BDPV12</stp>
        <stp>FR0010758888 Corp</stp>
        <stp>ticker</stp>
        <stp>[AutoPrice 28.xlsm]front!R238C4</stp>
        <tr r="D238" s="1"/>
      </tp>
      <tp t="s">
        <v>MCD</v>
        <stp/>
        <stp>##V3_BDPV12</stp>
        <stp>XS1075995768 Corp</stp>
        <stp>ticker</stp>
        <stp>[AutoPrice 28.xlsm]front!R523C4</stp>
        <tr r="D523" s="1"/>
      </tp>
      <tp t="s">
        <v>AXASA</v>
        <stp/>
        <stp>##V3_BDPV12</stp>
        <stp>XS0323922376 Corp</stp>
        <stp>ticker</stp>
        <stp>[AutoPrice 28.xlsm]front!R111C4</stp>
        <tr r="D111" s="1"/>
      </tp>
      <tp t="s">
        <v>MSFT</v>
        <stp/>
        <stp>##V3_BDPV12</stp>
        <stp>XS1001749289 Corp</stp>
        <stp>ticker</stp>
        <stp>[AutoPrice 28.xlsm]front!R642C4</stp>
        <tr r="D642" s="1"/>
      </tp>
      <tp t="s">
        <v>ACFP</v>
        <stp/>
        <stp>##V3_BDPV12</stp>
        <stp>FR0011452291 Corp</stp>
        <stp>ticker</stp>
        <stp>[AutoPrice 28.xlsm]front!R383C4</stp>
        <tr r="D383" s="1"/>
      </tp>
      <tp t="s">
        <v>RWE</v>
        <stp/>
        <stp>##V3_BDPV12</stp>
        <stp>XS0172851650 Corp</stp>
        <stp>ticker</stp>
        <stp>[AutoPrice 28.xlsm]front!R315C4</stp>
        <tr r="D315" s="1"/>
      </tp>
      <tp t="s">
        <v>ARQIVA</v>
        <stp/>
        <stp>##V3_BDPV12</stp>
        <stp>XS0895821055 Corp</stp>
        <stp>ticker</stp>
        <stp>[AutoPrice 28.xlsm]front!R594C4</stp>
        <tr r="D594" s="1"/>
      </tp>
      <tp t="s">
        <v>EDFFP</v>
        <stp/>
        <stp>##V3_BDPV12</stp>
        <stp>XS0441402681 Corp</stp>
        <stp>ticker</stp>
        <stp>[AutoPrice 28.xlsm]front!R256C4</stp>
        <tr r="D256" s="1"/>
      </tp>
      <tp t="s">
        <v>CNPFP</v>
        <stp/>
        <stp>##V3_BDPV12</stp>
        <stp>FR0010409789 Corp</stp>
        <stp>ticker</stp>
        <stp>[AutoPrice 28.xlsm]front!R117C4</stp>
        <tr r="D117" s="1"/>
      </tp>
      <tp t="s">
        <v>VIVFP</v>
        <stp/>
        <stp>##V3_BDPV12</stp>
        <stp>FR0010830034 Corp</stp>
        <stp>ticker</stp>
        <stp>[AutoPrice 28.xlsm]front!R740C4</stp>
        <tr r="D740" s="1"/>
      </tp>
      <tp t="s">
        <v>GTKIM</v>
        <stp/>
        <stp>##V3_BDPV12</stp>
        <stp>XS0860855930 Corp</stp>
        <stp>ticker</stp>
        <stp>[AutoPrice 28.xlsm]front!R488C4</stp>
        <tr r="D488" s="1"/>
      </tp>
      <tp>
        <v>100.928</v>
        <stp/>
        <stp>##V3_BDPV12</stp>
        <stp>DE000A1A55G9 @bgn Corp</stp>
        <stp>LAST_PRICE</stp>
        <stp>[AutoPrice 28.xlsm]front!R781C16</stp>
        <tr r="P781" s="1"/>
      </tp>
      <tp t="s">
        <v>TELEFO</v>
        <stp/>
        <stp>##V3_BDPV12</stp>
        <stp>XS0241946630 Corp</stp>
        <stp>ticker</stp>
        <stp>[AutoPrice 28.xlsm]front!R686C4</stp>
        <tr r="D686" s="1"/>
      </tp>
      <tp t="s">
        <v>BATSLN</v>
        <stp/>
        <stp>##V3_BDPV12</stp>
        <stp>XS0247308595 Corp</stp>
        <stp>ticker</stp>
        <stp>[AutoPrice 28.xlsm]front!R403C4</stp>
        <tr r="D403" s="1"/>
      </tp>
      <tp t="s">
        <v>CNPFP</v>
        <stp/>
        <stp>##V3_BDPV12</stp>
        <stp>FR0011949403 Corp</stp>
        <stp>ticker</stp>
        <stp>[AutoPrice 28.xlsm]front!R115C4</stp>
        <tr r="D115" s="1"/>
      </tp>
      <tp t="s">
        <v>K</v>
        <stp/>
        <stp>##V3_BDPV12</stp>
        <stp>XS1070075988 Corp</stp>
        <stp>ticker</stp>
        <stp>[AutoPrice 28.xlsm]front!R508C4</stp>
        <tr r="D508" s="1"/>
      </tp>
      <tp t="s">
        <v>EDF</v>
        <stp/>
        <stp>##V3_BDPV12</stp>
        <stp>FR0010891317 Corp</stp>
        <stp>ticker</stp>
        <stp>[AutoPrice 28.xlsm]front!R253C4</stp>
        <tr r="D253" s="1"/>
      </tp>
      <tp t="s">
        <v>BPLN</v>
        <stp/>
        <stp>##V3_BDPV12</stp>
        <stp>XS0972165681 Corp</stp>
        <stp>ticker</stp>
        <stp>[AutoPrice 28.xlsm]front!R225C4</stp>
        <tr r="D225" s="1"/>
      </tp>
      <tp t="s">
        <v>SIXT</v>
        <stp/>
        <stp>##V3_BDPV12</stp>
        <stp>DE000A1E8V89 Corp</stp>
        <stp>ticker</stp>
        <stp>[AutoPrice 28.xlsm]front!R870C4</stp>
        <tr r="D870" s="1"/>
      </tp>
      <tp t="s">
        <v>RDSALN</v>
        <stp/>
        <stp>##V3_BDPV12</stp>
        <stp>XS0428147093 Corp</stp>
        <stp>ticker</stp>
        <stp>[AutoPrice 28.xlsm]front!R309C4</stp>
        <tr r="D309" s="1"/>
      </tp>
      <tp t="s">
        <v>TOTAL</v>
        <stp/>
        <stp>##V3_BDPV12</stp>
        <stp>XS0994991411 Corp</stp>
        <stp>ticker</stp>
        <stp>[AutoPrice 28.xlsm]front!R351C4</stp>
        <tr r="D351" s="1"/>
      </tp>
      <tp t="s">
        <v>BRITEL</v>
        <stp/>
        <stp>##V3_BDPV12</stp>
        <stp>XS0052067583 Corp</stp>
        <stp>ticker</stp>
        <stp>[AutoPrice 28.xlsm]front!R606C4</stp>
        <tr r="D606" s="1"/>
      </tp>
      <tp t="s">
        <v>TITIM</v>
        <stp/>
        <stp>##V3_BDPV12</stp>
        <stp>XS0693940511 Corp</stp>
        <stp>ticker</stp>
        <stp>[AutoPrice 28.xlsm]front!R707C4</stp>
        <tr r="D707" s="1"/>
      </tp>
      <tp t="s">
        <v>15/02/2020</v>
        <stp/>
        <stp>##V3_BDPV12</stp>
        <stp>DE000A1R02E0 Corp</stp>
        <stp>maturity</stp>
        <stp>[AutoPrice 28.xlsm]front!R489C6</stp>
        <tr r="F489" s="1"/>
      </tp>
      <tp>
        <v>114.143</v>
        <stp/>
        <stp>##V3_BDPV12</stp>
        <stp>FR0010815472 @CBKG Corp</stp>
        <stp>bid</stp>
        <stp>[AutoPrice 28.xlsm]front!R567C12</stp>
        <tr r="L567" s="1"/>
      </tp>
      <tp>
        <v>109.27800000000001</v>
        <stp/>
        <stp>##V3_BDPV12</stp>
        <stp>XS0557897203 @CBKG Corp</stp>
        <stp>bid</stp>
        <stp>[AutoPrice 28.xlsm]front!R258C12</stp>
        <tr r="L258" s="1"/>
      </tp>
      <tp>
        <v>110.958</v>
        <stp/>
        <stp>##V3_BDPV12</stp>
        <stp>XS0764640149 @CBKG Corp</stp>
        <stp>bid</stp>
        <stp>[AutoPrice 28.xlsm]front!R815C12</stp>
        <tr r="L815" s="1"/>
      </tp>
      <tp>
        <v>100.56100000000001</v>
        <stp/>
        <stp>##V3_BDPV12</stp>
        <stp>FR0010780452 @CBKG Corp</stp>
        <stp>bid</stp>
        <stp>[AutoPrice 28.xlsm]front!R826C12</stp>
        <tr r="L826" s="1"/>
      </tp>
      <tp t="s">
        <v>#N/A Real Time</v>
        <stp/>
        <stp>##V3_BDPV12</stp>
        <stp>XS0161488498 @CBKG Corp</stp>
        <stp>bid</stp>
        <stp>[AutoPrice 28.xlsm]front!R625C12</stp>
        <tr r="L625" s="1"/>
      </tp>
      <tp>
        <v>116.117</v>
        <stp/>
        <stp>##V3_BDPV12</stp>
        <stp>XS0213972614 @CBKG Corp</stp>
        <stp>bid</stp>
        <stp>[AutoPrice 28.xlsm]front!R301C12</stp>
        <tr r="L301" s="1"/>
      </tp>
      <tp t="s">
        <v>#N/A Real Time</v>
        <stp/>
        <stp>##V3_BDPV12</stp>
        <stp>XS0895821055 @CBKG Corp</stp>
        <stp>bid</stp>
        <stp>[AutoPrice 28.xlsm]front!R594C12</stp>
        <tr r="L594" s="1"/>
      </tp>
      <tp>
        <v>103.566</v>
        <stp/>
        <stp>##V3_BDPV12</stp>
        <stp>XS0996455399 @CBKG Corp</stp>
        <stp>bid</stp>
        <stp>[AutoPrice 28.xlsm]front!R579C12</stp>
        <tr r="L579" s="1"/>
      </tp>
      <tp>
        <v>107.649</v>
        <stp/>
        <stp>##V3_BDPV12</stp>
        <stp>XS1004236185 @CBKG Corp</stp>
        <stp>bid</stp>
        <stp>[AutoPrice 28.xlsm]front!R385C12</stp>
        <tr r="L385" s="1"/>
      </tp>
      <tp>
        <v>101.91200000000001</v>
        <stp/>
        <stp>##V3_BDPV12</stp>
        <stp>XS0760245539 @CBKG Corp</stp>
        <stp>bid</stp>
        <stp>[AutoPrice 28.xlsm]front!R868C12</stp>
        <tr r="L868" s="1"/>
      </tp>
      <tp>
        <v>105.15</v>
        <stp/>
        <stp>##V3_BDPV12</stp>
        <stp>XS0850057588 @CBKG Corp</stp>
        <stp>bid</stp>
        <stp>[AutoPrice 28.xlsm]front!R616C12</stp>
        <tr r="L616" s="1"/>
      </tp>
      <tp>
        <v>100.289</v>
        <stp/>
        <stp>##V3_BDPV12</stp>
        <stp>XS1066312395 @CBKG Corp</stp>
        <stp>bid</stp>
        <stp>[AutoPrice 28.xlsm]front!R561C12</stp>
        <tr r="L561" s="1"/>
      </tp>
      <tp>
        <v>110.69799999999999</v>
        <stp/>
        <stp>##V3_BDPV12</stp>
        <stp>FR0010814459 @CBKG Corp</stp>
        <stp>bid</stp>
        <stp>[AutoPrice 28.xlsm]front!R387C12</stp>
        <tr r="L387" s="1"/>
      </tp>
      <tp t="s">
        <v>ALVGR</v>
        <stp/>
        <stp>##V3_BDPV12</stp>
        <stp>XS0211637839 Corp</stp>
        <stp>ticker</stp>
        <stp>[AutoPrice 28.xlsm]front!R93C4</stp>
        <tr r="D93" s="1"/>
      </tp>
      <tp>
        <v>121.146</v>
        <stp/>
        <stp>##V3_BDPV12</stp>
        <stp>XS0166179381 @CBKG Corp</stp>
        <stp>bid</stp>
        <stp>[AutoPrice 28.xlsm]front!R615C12</stp>
        <tr r="L615" s="1"/>
      </tp>
      <tp>
        <v>109.857</v>
        <stp/>
        <stp>##V3_BDPV12</stp>
        <stp>XS0275164084 @CBKG Corp</stp>
        <stp>bid</stp>
        <stp>[AutoPrice 28.xlsm]front!R631C12</stp>
        <tr r="L631" s="1"/>
      </tp>
      <tp t="s">
        <v>#N/A Real Time</v>
        <stp/>
        <stp>##V3_BDPV12</stp>
        <stp>FR0010817452 @CBKG Corp</stp>
        <stp>bid</stp>
        <stp>[AutoPrice 28.xlsm]front!R230C12</stp>
        <tr r="L230" s="1"/>
      </tp>
      <tp t="s">
        <v>#N/A Real Time</v>
        <stp/>
        <stp>##V3_BDPV12</stp>
        <stp>FR0011637586 @CBKG Corp</stp>
        <stp>bid</stp>
        <stp>[AutoPrice 28.xlsm]front!R246C12</stp>
        <tr r="L246" s="1"/>
      </tp>
      <tp>
        <v>104.881</v>
        <stp/>
        <stp>##V3_BDPV12</stp>
        <stp>XS0995040051 @CBKG Corp</stp>
        <stp>bid</stp>
        <stp>[AutoPrice 28.xlsm]front!R913C12</stp>
        <tr r="L913" s="1"/>
      </tp>
      <tp t="s">
        <v>#N/A Real Time</v>
        <stp/>
        <stp>##V3_BDPV12</stp>
        <stp>FR0010750489 @CBKG Corp</stp>
        <stp>bid</stp>
        <stp>[AutoPrice 28.xlsm]front!R365C12</stp>
        <tr r="L365" s="1"/>
      </tp>
      <tp>
        <v>102.26900000000001</v>
        <stp/>
        <stp>##V3_BDPV12</stp>
        <stp>DE000A1PGZ82 @CBKG Corp</stp>
        <stp>ask</stp>
        <stp>[AutoPrice 28.xlsm]front!R1013C13</stp>
        <tr r="M1013" s="1"/>
      </tp>
      <tp t="s">
        <v>GE</v>
        <stp/>
        <stp>##V3_BDPV12</stp>
        <stp>XS0363471805 Corp</stp>
        <stp>ticker</stp>
        <stp>[AutoPrice 28.xlsm]front!R12C4</stp>
        <tr r="D12" s="1"/>
      </tp>
      <tp>
        <v>104.027</v>
        <stp/>
        <stp>##V3_BDPV12</stp>
        <stp>XS0790015548 @CBKG Corp</stp>
        <stp>bid</stp>
        <stp>[AutoPrice 28.xlsm]front!R993C12</stp>
        <tr r="L993" s="1"/>
      </tp>
      <tp>
        <v>102.914</v>
        <stp/>
        <stp>##V3_BDPV12</stp>
        <stp>XS1013954646 @CBKG Corp</stp>
        <stp>bid</stp>
        <stp>[AutoPrice 28.xlsm]front!R179C12</stp>
        <tr r="L179" s="1"/>
      </tp>
      <tp>
        <v>108.539</v>
        <stp/>
        <stp>##V3_BDPV12</stp>
        <stp>FR0011124544 @CBKG Corp</stp>
        <stp>bid</stp>
        <stp>[AutoPrice 28.xlsm]front!R833C12</stp>
        <tr r="L833" s="1"/>
      </tp>
      <tp>
        <v>102.90900000000001</v>
        <stp/>
        <stp>##V3_BDPV12</stp>
        <stp>XS0416848363 @CBKG Corp</stp>
        <stp>bid</stp>
        <stp>[AutoPrice 28.xlsm]front!R332C12</stp>
        <tr r="L332" s="1"/>
      </tp>
      <tp>
        <v>107.405</v>
        <stp/>
        <stp>##V3_BDPV12</stp>
        <stp>XS0433152690 @CBKG Corp</stp>
        <stp>bid</stp>
        <stp>[AutoPrice 28.xlsm]front!R518C12</stp>
        <tr r="L518" s="1"/>
      </tp>
      <tp>
        <v>103.53400000000001</v>
        <stp/>
        <stp>##V3_BDPV12</stp>
        <stp>XS0177448288 @CBKG Corp</stp>
        <stp>bid</stp>
        <stp>[AutoPrice 28.xlsm]front!R103C12</stp>
        <tr r="L103" s="1"/>
      </tp>
      <tp t="s">
        <v>DLNA</v>
        <stp/>
        <stp>##V3_BDPV12</stp>
        <stp>XS0559434351 Corp</stp>
        <stp>ticker</stp>
        <stp>[AutoPrice 28.xlsm]front!R64C4</stp>
        <tr r="D64" s="1"/>
      </tp>
      <tp>
        <v>116.07299999999999</v>
        <stp/>
        <stp>##V3_BDPV12</stp>
        <stp>XS0733071632 @CBKG Corp</stp>
        <stp>bid</stp>
        <stp>[AutoPrice 28.xlsm]front!R154C12</stp>
        <tr r="L154" s="1"/>
      </tp>
      <tp>
        <v>103.699</v>
        <stp/>
        <stp>##V3_BDPV12</stp>
        <stp>XS0947658208 @CBKG Corp</stp>
        <stp>bid</stp>
        <stp>[AutoPrice 28.xlsm]front!R402C12</stp>
        <tr r="L402" s="1"/>
      </tp>
      <tp t="s">
        <v>#N/A Real Time</v>
        <stp/>
        <stp>##V3_BDPV12</stp>
        <stp>XS0430779537 @CBKG Corp</stp>
        <stp>bid</stp>
        <stp>[AutoPrice 28.xlsm]front!R685C12</stp>
        <tr r="L685" s="1"/>
      </tp>
      <tp>
        <v>103.343</v>
        <stp/>
        <stp>##V3_BDPV12</stp>
        <stp>XS0810720515 @CBKG Corp</stp>
        <stp>bid</stp>
        <stp>[AutoPrice 28.xlsm]front!R439C12</stp>
        <tr r="L439" s="1"/>
      </tp>
      <tp>
        <v>134.858</v>
        <stp/>
        <stp>##V3_BDPV12</stp>
        <stp>XS0821168423 @CBKG Corp</stp>
        <stp>bid</stp>
        <stp>[AutoPrice 28.xlsm]front!R119C12</stp>
        <tr r="L119" s="1"/>
      </tp>
      <tp>
        <v>105.706</v>
        <stp/>
        <stp>##V3_BDPV12</stp>
        <stp>XS0907301260 @CBKG Corp</stp>
        <stp>bid</stp>
        <stp>[AutoPrice 28.xlsm]front!R751C12</stp>
        <tr r="L751" s="1"/>
      </tp>
      <tp>
        <v>118.735</v>
        <stp/>
        <stp>##V3_BDPV12</stp>
        <stp>XS0295018070 @CBKG Corp</stp>
        <stp>bid</stp>
        <stp>[AutoPrice 28.xlsm]front!R589C12</stp>
        <tr r="L589" s="1"/>
      </tp>
      <tp>
        <v>110.729</v>
        <stp/>
        <stp>##V3_BDPV12</stp>
        <stp>XS0286705321 @CBKG Corp</stp>
        <stp>bid</stp>
        <stp>[AutoPrice 28.xlsm]front!R647C12</stp>
        <tr r="L647" s="1"/>
      </tp>
      <tp t="s">
        <v>#N/A Real Time</v>
        <stp/>
        <stp>##V3_BDPV12</stp>
        <stp>FR0010918490 @CBKG Corp</stp>
        <stp>bid</stp>
        <stp>[AutoPrice 28.xlsm]front!R367C12</stp>
        <tr r="L367" s="1"/>
      </tp>
      <tp>
        <v>110.27800000000001</v>
        <stp/>
        <stp>##V3_BDPV12</stp>
        <stp>FR0011182559 @CBKG Corp</stp>
        <stp>bid</stp>
        <stp>[AutoPrice 28.xlsm]front!R737C12</stp>
        <tr r="L737" s="1"/>
      </tp>
      <tp>
        <v>109.11799999999999</v>
        <stp/>
        <stp>##V3_BDPV12</stp>
        <stp>XS0210629522 @CBKG Corp</stp>
        <stp>bid</stp>
        <stp>[AutoPrice 28.xlsm]front!R719C12</stp>
        <tr r="L719" s="1"/>
      </tp>
      <tp>
        <v>101.193</v>
        <stp/>
        <stp>##V3_BDPV12</stp>
        <stp>XS0992632702 @CBKG Corp</stp>
        <stp>bid</stp>
        <stp>[AutoPrice 28.xlsm]front!R586C12</stp>
        <tr r="L586" s="1"/>
      </tp>
      <tp t="s">
        <v>#N/A Real Time</v>
        <stp/>
        <stp>##V3_BDPV12</stp>
        <stp>FR0010804492 @CBKG Corp</stp>
        <stp>bid</stp>
        <stp>[AutoPrice 28.xlsm]front!R228C12</stp>
        <tr r="L228" s="1"/>
      </tp>
      <tp>
        <v>111.13200000000001</v>
        <stp/>
        <stp>##V3_BDPV12</stp>
        <stp>FR0011064500 @CBKG Corp</stp>
        <stp>bid</stp>
        <stp>[AutoPrice 28.xlsm]front!R396C12</stp>
        <tr r="L396" s="1"/>
      </tp>
      <tp>
        <v>107.086</v>
        <stp/>
        <stp>##V3_BDPV12</stp>
        <stp>XS0944435121 @CBKG Corp</stp>
        <stp>bid</stp>
        <stp>[AutoPrice 28.xlsm]front!R565C12</stp>
        <tr r="L565" s="1"/>
      </tp>
      <tp>
        <v>108.717</v>
        <stp/>
        <stp>##V3_BDPV12</stp>
        <stp>FR0010394478 @CBKG Corp</stp>
        <stp>bid</stp>
        <stp>[AutoPrice 28.xlsm]front!R424C12</stp>
        <tr r="L424" s="1"/>
      </tp>
      <tp>
        <v>114.80800000000001</v>
        <stp/>
        <stp>##V3_BDPV12</stp>
        <stp>FR0010941484 @CBKG Corp</stp>
        <stp>bid</stp>
        <stp>[AutoPrice 28.xlsm]front!R113C12</stp>
        <tr r="L113" s="1"/>
      </tp>
      <tp>
        <v>122.824</v>
        <stp/>
        <stp>##V3_BDPV12</stp>
        <stp>XS0367001228 @CBKG Corp</stp>
        <stp>bid</stp>
        <stp>[AutoPrice 28.xlsm]front!R243C12</stp>
        <tr r="L243" s="1"/>
      </tp>
      <tp>
        <v>102.77800000000001</v>
        <stp/>
        <stp>##V3_BDPV12</stp>
        <stp>XS0891393414 @CBKG Corp</stp>
        <stp>bid</stp>
        <stp>[AutoPrice 28.xlsm]front!R299C12</stp>
        <tr r="L299" s="1"/>
      </tp>
      <tp>
        <v>131.09</v>
        <stp/>
        <stp>##V3_BDPV12</stp>
        <stp>FR0010709451 @CBKG Corp</stp>
        <stp>bid</stp>
        <stp>[AutoPrice 28.xlsm]front!R290C12</stp>
        <tr r="L290" s="1"/>
      </tp>
      <tp t="s">
        <v>#N/A Real Time</v>
        <stp/>
        <stp>##V3_BDPV12</stp>
        <stp>XS0465576030 @CBKG Corp</stp>
        <stp>bid</stp>
        <stp>[AutoPrice 28.xlsm]front!R731C12</stp>
        <tr r="L731" s="1"/>
      </tp>
      <tp t="s">
        <v>#N/A Real Time</v>
        <stp/>
        <stp>##V3_BDPV12</stp>
        <stp>XS0292607701 @CBKG Corp</stp>
        <stp>bid</stp>
        <stp>[AutoPrice 28.xlsm]front!R722C12</stp>
        <tr r="L722" s="1"/>
      </tp>
      <tp>
        <v>102.621</v>
        <stp/>
        <stp>##V3_BDPV12</stp>
        <stp>XS0633148621 @CBKG Corp</stp>
        <stp>bid</stp>
        <stp>[AutoPrice 28.xlsm]front!R298C12</stp>
        <tr r="L298" s="1"/>
      </tp>
      <tp>
        <v>106.14100000000001</v>
        <stp/>
        <stp>##V3_BDPV12</stp>
        <stp>XS0995643003 @CBKG Corp</stp>
        <stp>bid</stp>
        <stp>[AutoPrice 28.xlsm]front!R755C12</stp>
        <tr r="L755" s="1"/>
      </tp>
      <tp t="s">
        <v>GE</v>
        <stp/>
        <stp>##V3_BDPV12</stp>
        <stp>XS0245166367 Corp</stp>
        <stp>ticker</stp>
        <stp>[AutoPrice 28.xlsm]front!R17C4</stp>
        <tr r="D17" s="1"/>
      </tp>
      <tp>
        <v>102.982</v>
        <stp/>
        <stp>##V3_BDPV12</stp>
        <stp>XS0957258212 @CBKG Corp</stp>
        <stp>bid</stp>
        <stp>[AutoPrice 28.xlsm]front!R591C12</stp>
        <tr r="L591" s="1"/>
      </tp>
      <tp>
        <v>108.858</v>
        <stp/>
        <stp>##V3_BDPV12</stp>
        <stp>XS0747744232 @CBKG Corp</stp>
        <stp>bid</stp>
        <stp>[AutoPrice 28.xlsm]front!R223C12</stp>
        <tr r="L223" s="1"/>
      </tp>
      <tp>
        <v>107.73399999999999</v>
        <stp/>
        <stp>##V3_BDPV12</stp>
        <stp>XS0503554627 @CBKG Corp</stp>
        <stp>bid</stp>
        <stp>[AutoPrice 28.xlsm]front!R169C12</stp>
        <tr r="L169" s="1"/>
      </tp>
      <tp>
        <v>107.56100000000001</v>
        <stp/>
        <stp>##V3_BDPV12</stp>
        <stp>XS0764637194 @CBKG Corp</stp>
        <stp>bid</stp>
        <stp>[AutoPrice 28.xlsm]front!R916C12</stp>
        <tr r="L916" s="1"/>
      </tp>
      <tp>
        <v>107.571</v>
        <stp/>
        <stp>##V3_BDPV12</stp>
        <stp>FR0011348531 @CBKG Corp</stp>
        <stp>bid</stp>
        <stp>[AutoPrice 28.xlsm]front!R640C12</stp>
        <tr r="L640" s="1"/>
      </tp>
      <tp>
        <v>112.971</v>
        <stp/>
        <stp>##V3_BDPV12</stp>
        <stp>FR0011215508 @CBKG Corp</stp>
        <stp>bid</stp>
        <stp>[AutoPrice 28.xlsm]front!R448C12</stp>
        <tr r="L448" s="1"/>
      </tp>
      <tp>
        <v>103.024</v>
        <stp/>
        <stp>##V3_BDPV12</stp>
        <stp>XS1043097630 @CBKG Corp</stp>
        <stp>bid</stp>
        <stp>[AutoPrice 28.xlsm]front!R411C12</stp>
        <tr r="L411" s="1"/>
      </tp>
      <tp>
        <v>103.90900000000001</v>
        <stp/>
        <stp>##V3_BDPV12</stp>
        <stp>XS0805500062 @CBKG Corp</stp>
        <stp>bid</stp>
        <stp>[AutoPrice 28.xlsm]front!R537C12</stp>
        <tr r="L537" s="1"/>
      </tp>
      <tp>
        <v>102.72199999999999</v>
        <stp/>
        <stp>##V3_BDPV12</stp>
        <stp>XS0235535035 @CBKG Corp</stp>
        <stp>bid</stp>
        <stp>[AutoPrice 28.xlsm]front!R139C12</stp>
        <tr r="L139" s="1"/>
      </tp>
      <tp>
        <v>102.02</v>
        <stp/>
        <stp>##V3_BDPV12</stp>
        <stp>FR0011462571 @CBKG Corp</stp>
        <stp>bid</stp>
        <stp>[AutoPrice 28.xlsm]front!R400C12</stp>
        <tr r="L400" s="1"/>
      </tp>
      <tp>
        <v>107.40300000000001</v>
        <stp/>
        <stp>##V3_BDPV12</stp>
        <stp>FR0011400571 @CBKG Corp</stp>
        <stp>bid</stp>
        <stp>[AutoPrice 28.xlsm]front!R450C12</stp>
        <tr r="L450" s="1"/>
      </tp>
      <tp>
        <v>110.229</v>
        <stp/>
        <stp>##V3_BDPV12</stp>
        <stp>XS0974375130 @CBKG Corp</stp>
        <stp>bid</stp>
        <stp>[AutoPrice 28.xlsm]front!R713C12</stp>
        <tr r="L713" s="1"/>
      </tp>
      <tp>
        <v>100.846</v>
        <stp/>
        <stp>##V3_BDPV12</stp>
        <stp>XS1076018305 @CBKG Corp</stp>
        <stp>bid</stp>
        <stp>[AutoPrice 28.xlsm]front!R683C12</stp>
        <tr r="L683" s="1"/>
      </tp>
      <tp>
        <v>113.215</v>
        <stp/>
        <stp>##V3_BDPV12</stp>
        <stp>XS0746276335 @CBKG Corp</stp>
        <stp>bid</stp>
        <stp>[AutoPrice 28.xlsm]front!R692C12</stp>
        <tr r="L692" s="1"/>
      </tp>
      <tp t="s">
        <v>#N/A Real Time</v>
        <stp/>
        <stp>##V3_BDPV12</stp>
        <stp>XS0935312057 @CBKG Corp</stp>
        <stp>bid</stp>
        <stp>[AutoPrice 28.xlsm]front!R129C12</stp>
        <tr r="L129" s="1"/>
      </tp>
      <tp>
        <v>102.76600000000001</v>
        <stp/>
        <stp>##V3_BDPV12</stp>
        <stp>XS0934191114 @CBKG Corp</stp>
        <stp>bid</stp>
        <stp>[AutoPrice 28.xlsm]front!R427C12</stp>
        <tr r="L427" s="1"/>
      </tp>
      <tp>
        <v>102.554</v>
        <stp/>
        <stp>##V3_BDPV12</stp>
        <stp>XS0221011454 @CBKG Corp</stp>
        <stp>bid</stp>
        <stp>[AutoPrice 28.xlsm]front!R124C12</stp>
        <tr r="L124" s="1"/>
      </tp>
      <tp>
        <v>103.45399999999999</v>
        <stp/>
        <stp>##V3_BDPV12</stp>
        <stp>XS0993266625 @CBKG Corp</stp>
        <stp>bid</stp>
        <stp>[AutoPrice 28.xlsm]front!R485C12</stp>
        <tr r="L485" s="1"/>
      </tp>
      <tp>
        <v>104.855</v>
        <stp/>
        <stp>##V3_BDPV12</stp>
        <stp>XS1017833242 @CBKG Corp</stp>
        <stp>bid</stp>
        <stp>[AutoPrice 28.xlsm]front!R936C12</stp>
        <tr r="L936" s="1"/>
      </tp>
      <tp>
        <v>103.661</v>
        <stp/>
        <stp>##V3_BDPV12</stp>
        <stp>FR0011801596 @CBKG Corp</stp>
        <stp>bid</stp>
        <stp>[AutoPrice 28.xlsm]front!R569C12</stp>
        <tr r="L569" s="1"/>
      </tp>
      <tp>
        <v>119.93</v>
        <stp/>
        <stp>##V3_BDPV12</stp>
        <stp>XS0452868788 @CBKG Corp</stp>
        <stp>bid</stp>
        <stp>[AutoPrice 28.xlsm]front!R465C12</stp>
        <tr r="L465" s="1"/>
      </tp>
      <tp>
        <v>108.256</v>
        <stp/>
        <stp>##V3_BDPV12</stp>
        <stp>XS0432070752 @CBKG Corp</stp>
        <stp>bid</stp>
        <stp>[AutoPrice 28.xlsm]front!R196C12</stp>
        <tr r="L196" s="1"/>
      </tp>
      <tp>
        <v>108.81699999999999</v>
        <stp/>
        <stp>##V3_BDPV12</stp>
        <stp>XS0974877150 @CBKG Corp</stp>
        <stp>bid</stp>
        <stp>[AutoPrice 28.xlsm]front!R960C12</stp>
        <tr r="L960" s="1"/>
      </tp>
      <tp t="s">
        <v>#N/A Real Time</v>
        <stp/>
        <stp>##V3_BDPV12</stp>
        <stp>FR0010465427 @CBKG Corp</stp>
        <stp>bid</stp>
        <stp>[AutoPrice 28.xlsm]front!R296C12</stp>
        <tr r="L296" s="1"/>
      </tp>
      <tp>
        <v>103.79600000000001</v>
        <stp/>
        <stp>##V3_BDPV12</stp>
        <stp>XS0166667344 @CBKG Corp</stp>
        <stp>bid</stp>
        <stp>[AutoPrice 28.xlsm]front!R744C12</stp>
        <tr r="L744" s="1"/>
      </tp>
      <tp>
        <v>124.629</v>
        <stp/>
        <stp>##V3_BDPV12</stp>
        <stp>XS0207320242 @CBKG Corp</stp>
        <stp>bid</stp>
        <stp>[AutoPrice 28.xlsm]front!R264C12</stp>
        <tr r="L264" s="1"/>
      </tp>
      <tp>
        <v>99.682000000000002</v>
        <stp/>
        <stp>##V3_BDPV12</stp>
        <stp>XS1071713470 @CBKG Corp</stp>
        <stp>bid</stp>
        <stp>[AutoPrice 28.xlsm]front!R437C12</stp>
        <tr r="L437" s="1"/>
      </tp>
      <tp>
        <v>102.65900000000001</v>
        <stp/>
        <stp>##V3_BDPV12</stp>
        <stp>XS0860596575 @CBKG Corp</stp>
        <stp>bid</stp>
        <stp>[AutoPrice 28.xlsm]front!R771C12</stp>
        <tr r="L771" s="1"/>
      </tp>
      <tp>
        <v>102.102</v>
        <stp/>
        <stp>##V3_BDPV12</stp>
        <stp>XS0494547168 @CBKG Corp</stp>
        <stp>bid</stp>
        <stp>[AutoPrice 28.xlsm]front!R684C12</stp>
        <tr r="L684" s="1"/>
      </tp>
      <tp t="s">
        <v>ALVGR</v>
        <stp/>
        <stp>##V3_BDPV12</stp>
        <stp>XS0857872500 Corp</stp>
        <stp>ticker</stp>
        <stp>[AutoPrice 28.xlsm]front!R92C4</stp>
        <tr r="D92" s="1"/>
      </tp>
      <tp t="s">
        <v>ACHMEA</v>
        <stp/>
        <stp>##V3_BDPV12</stp>
        <stp>XS0433923108 Corp</stp>
        <stp>ticker</stp>
        <stp>[AutoPrice 28.xlsm]front!R45C4</stp>
        <tr r="D45" s="1"/>
      </tp>
      <tp t="s">
        <v>GE</v>
        <stp/>
        <stp>##V3_BDPV12</stp>
        <stp>XS0832873060 Corp</stp>
        <stp>ticker</stp>
        <stp>[AutoPrice 28.xlsm]front!R15C4</stp>
        <tr r="D15" s="1"/>
      </tp>
      <tp>
        <v>103.447</v>
        <stp/>
        <stp>##V3_BDPV12</stp>
        <stp>DE000A1HJ483 @CBKG Corp</stp>
        <stp>ask</stp>
        <stp>[AutoPrice 28.xlsm]front!R1137C13</stp>
        <tr r="M1137" s="1"/>
      </tp>
      <tp>
        <v>112.375</v>
        <stp/>
        <stp>##V3_BDPV12</stp>
        <stp>XS0798555537 @CBKG Corp</stp>
        <stp>bid</stp>
        <stp>[AutoPrice 28.xlsm]front!R1158C12</stp>
        <tr r="L1158" s="1"/>
      </tp>
      <tp>
        <v>102.629</v>
        <stp/>
        <stp>##V3_BDPV12</stp>
        <stp>XS0906792014 @CBKG Corp</stp>
        <stp>bid</stp>
        <stp>[AutoPrice 28.xlsm]front!R1098C12</stp>
        <tr r="L1098" s="1"/>
      </tp>
      <tp>
        <v>108.01900000000001</v>
        <stp/>
        <stp>##V3_BDPV12</stp>
        <stp>XS0254808214 @CBKG Corp</stp>
        <stp>ask</stp>
        <stp>[AutoPrice 28.xlsm]front!R1016C13</stp>
        <tr r="M1016" s="1"/>
      </tp>
      <tp>
        <v>124.318</v>
        <stp/>
        <stp>##V3_BDPV12</stp>
        <stp>XS0829190585 @CBKG Corp</stp>
        <stp>ask</stp>
        <stp>[AutoPrice 28.xlsm]front!R1219C13</stp>
        <tr r="M1219" s="1"/>
      </tp>
      <tp>
        <v>112.613</v>
        <stp/>
        <stp>##V3_BDPV12</stp>
        <stp>ES0211845211 @CBKG Corp</stp>
        <stp>ask</stp>
        <stp>[AutoPrice 28.xlsm]front!R1033C13</stp>
        <tr r="M1033" s="1"/>
      </tp>
      <tp>
        <v>123.494</v>
        <stp/>
        <stp>##V3_BDPV12</stp>
        <stp>XS0177089298 @CBKG Corp</stp>
        <stp>ask</stp>
        <stp>[AutoPrice 28.xlsm]front!R1153C13</stp>
        <tr r="M1153" s="1"/>
      </tp>
      <tp>
        <v>107.378</v>
        <stp/>
        <stp>##V3_BDPV12</stp>
        <stp>XS1050461034 @CBKG Corp</stp>
        <stp>bid</stp>
        <stp>[AutoPrice 28.xlsm]front!R1261C12</stp>
        <tr r="L1261" s="1"/>
      </tp>
      <tp>
        <v>109.789</v>
        <stp/>
        <stp>##V3_BDPV12</stp>
        <stp>FR0011531730 @CBKG Corp</stp>
        <stp>bid</stp>
        <stp>[AutoPrice 28.xlsm]front!R1242C12</stp>
        <tr r="L1242" s="1"/>
      </tp>
      <tp>
        <v>117.593</v>
        <stp/>
        <stp>##V3_BDPV12</stp>
        <stp>XS0362224841 @CBKG Corp</stp>
        <stp>bid</stp>
        <stp>[AutoPrice 28.xlsm]front!R1193C12</stp>
        <tr r="L1193" s="1"/>
      </tp>
      <tp>
        <v>108.38</v>
        <stp/>
        <stp>##V3_BDPV12</stp>
        <stp>XS1019326641 @CBKG Corp</stp>
        <stp>bid</stp>
        <stp>[AutoPrice 28.xlsm]front!R1220C12</stp>
        <tr r="L1220" s="1"/>
      </tp>
      <tp>
        <v>106.541</v>
        <stp/>
        <stp>##V3_BDPV12</stp>
        <stp>FR0011531631 @CBKG Corp</stp>
        <stp>bid</stp>
        <stp>[AutoPrice 28.xlsm]front!R1048C12</stp>
        <tr r="L1048" s="1"/>
      </tp>
      <tp>
        <v>116.764</v>
        <stp/>
        <stp>##V3_BDPV12</stp>
        <stp>XS0602534637 @CBKG Corp</stp>
        <stp>bid</stp>
        <stp>[AutoPrice 28.xlsm]front!R1034C12</stp>
        <tr r="L1034" s="1"/>
      </tp>
      <tp t="s">
        <v>07:01:34</v>
        <stp/>
        <stp>##V3_BDPV12</stp>
        <stp>USN93695BL23 @bgn Corp</stp>
        <stp>LAST_UPDATE</stp>
        <stp>[AutoPrice 28.xlsm]front!R900C15</stp>
        <tr r="O900" s="1"/>
      </tp>
      <tp>
        <v>103.006</v>
        <stp/>
        <stp>##V3_BDPV12</stp>
        <stp>XS1050846507 @CBKG Corp</stp>
        <stp>ask</stp>
        <stp>[AutoPrice 28.xlsm]front!R1040C13</stp>
        <tr r="M1040" s="1"/>
      </tp>
      <tp t="s">
        <v>#N/A Real Time</v>
        <stp/>
        <stp>##V3_BDPV12</stp>
        <stp>XS0863127279 @CBKG Corp</stp>
        <stp>bid</stp>
        <stp>[AutoPrice 28.xlsm]front!R1008C12</stp>
        <tr r="L1008" s="1"/>
      </tp>
      <tp>
        <v>114.93899999999999</v>
        <stp/>
        <stp>##V3_BDPV12</stp>
        <stp>XS0859920406 @CBKG Corp</stp>
        <stp>ask</stp>
        <stp>[AutoPrice 28.xlsm]front!R1139C13</stp>
        <tr r="M1139" s="1"/>
      </tp>
      <tp>
        <v>100</v>
        <stp/>
        <stp>##V3_BDPV12</stp>
        <stp>XS0763122578 @CBKG Corp</stp>
        <stp>bid</stp>
        <stp>[AutoPrice 28.xlsm]front!R1031C12</stp>
        <tr r="L1031" s="1"/>
      </tp>
      <tp>
        <v>104.61</v>
        <stp/>
        <stp>##V3_BDPV12</stp>
        <stp>XS1050460739 @CBKG Corp</stp>
        <stp>bid</stp>
        <stp>[AutoPrice 28.xlsm]front!R1262C12</stp>
        <tr r="L1262" s="1"/>
      </tp>
      <tp>
        <v>114.15</v>
        <stp/>
        <stp>##V3_BDPV12</stp>
        <stp>XS0951567030 @CBKG Corp</stp>
        <stp>bid</stp>
        <stp>[AutoPrice 28.xlsm]front!R1140C12</stp>
        <tr r="L1140" s="1"/>
      </tp>
      <tp>
        <v>109.307</v>
        <stp/>
        <stp>##V3_BDPV12</stp>
        <stp>XS0647288140 @CBKG Corp</stp>
        <stp>bid</stp>
        <stp>[AutoPrice 28.xlsm]front!R1146C12</stp>
        <tr r="L1146" s="1"/>
      </tp>
      <tp>
        <v>104.86199999999999</v>
        <stp/>
        <stp>##V3_BDPV12</stp>
        <stp>XS0787483626 @CBKG Corp</stp>
        <stp>bid</stp>
        <stp>[AutoPrice 28.xlsm]front!R1105C12</stp>
        <tr r="L1105" s="1"/>
      </tp>
      <tp t="s">
        <v>#N/A Real Time</v>
        <stp/>
        <stp>##V3_BDPV12</stp>
        <stp>XS0856023493 @CBKG Corp</stp>
        <stp>ask</stp>
        <stp>[AutoPrice 28.xlsm]front!R1167C13</stp>
        <tr r="M1167" s="1"/>
      </tp>
      <tp t="s">
        <v>07:01:47</v>
        <stp/>
        <stp>##V3_BDPV12</stp>
        <stp>AT0000A0UJL6 @bgn Corp</stp>
        <stp>LAST_UPDATE</stp>
        <stp>[AutoPrice 28.xlsm]front!R541C15</stp>
        <tr r="O541" s="1"/>
      </tp>
      <tp>
        <v>127.258</v>
        <stp/>
        <stp>##V3_BDPV12</stp>
        <stp>FR0010491720 @CBKG Corp</stp>
        <stp>bid</stp>
        <stp>[AutoPrice 28.xlsm]front!R1076C12</stp>
        <tr r="L1076" s="1"/>
      </tp>
      <tp>
        <v>110.57</v>
        <stp/>
        <stp>##V3_BDPV12</stp>
        <stp>XS0614190477 @CBKG Corp</stp>
        <stp>bid</stp>
        <stp>[AutoPrice 28.xlsm]front!R1191C12</stp>
        <tr r="L1191" s="1"/>
      </tp>
      <tp>
        <v>113.72199999999999</v>
        <stp/>
        <stp>##V3_BDPV12</stp>
        <stp>XS0875343757 @CBKG Corp</stp>
        <stp>bid</stp>
        <stp>[AutoPrice 28.xlsm]front!R1182C12</stp>
        <tr r="L1182" s="1"/>
      </tp>
      <tp>
        <v>104.381</v>
        <stp/>
        <stp>##V3_BDPV12</stp>
        <stp>XS0972719412 @CBKG Corp</stp>
        <stp>bid</stp>
        <stp>[AutoPrice 28.xlsm]front!R1066C12</stp>
        <tr r="L1066" s="1"/>
      </tp>
      <tp>
        <v>106.08799999999999</v>
        <stp/>
        <stp>##V3_BDPV12</stp>
        <stp>XS0996354956 @CBKG Corp</stp>
        <stp>bid</stp>
        <stp>[AutoPrice 28.xlsm]front!R1162C12</stp>
        <tr r="L1162" s="1"/>
      </tp>
      <tp>
        <v>105.434</v>
        <stp/>
        <stp>##V3_BDPV12</stp>
        <stp>DE000A0GMHG2 @CBKG Corp</stp>
        <stp>ask</stp>
        <stp>[AutoPrice 28.xlsm]front!R841C13</stp>
        <tr r="M841" s="1"/>
      </tp>
    </main>
    <main first="connect.rtdsub">
      <tp t="s">
        <v>15524219=EXT</v>
        <stp/>
        <stp>DDS_BONDS|15524219=EXT</stp>
        <stp>3</stp>
        <stp>RMDS</stp>
        <stp/>
        <stp/>
        <tr r="AI73" s="1"/>
      </tp>
      <tp t="s">
        <v>17432809=EXT</v>
        <stp/>
        <stp>DDS_BONDS|17432809=EXT</stp>
        <stp>3</stp>
        <stp>RMDS</stp>
        <stp/>
        <stp/>
        <tr r="AI863" s="1"/>
      </tp>
      <tp t="s">
        <v>18027248=EXT</v>
        <stp/>
        <stp>DDS_BONDS|18027248=EXT</stp>
        <stp>3</stp>
        <stp>RMDS</stp>
        <stp/>
        <stp/>
        <tr r="AI762" s="1"/>
      </tp>
      <tp t="s">
        <v>17435309=EXT</v>
        <stp/>
        <stp>DDS_BONDS|17435309=EXT</stp>
        <stp>3</stp>
        <stp>RMDS</stp>
        <stp/>
        <stp/>
        <tr r="AI768" s="1"/>
      </tp>
      <tp t="s">
        <v>17194153=EXT</v>
        <stp/>
        <stp>DDS_BONDS|17194153=EXT</stp>
        <stp>3</stp>
        <stp>RMDS</stp>
        <stp/>
        <stp/>
        <tr r="AI55" s="1"/>
      </tp>
      <tp t="s">
        <v>21139959=EXT</v>
        <stp/>
        <stp>DDS_BONDS|21139959=EXT</stp>
        <stp>3</stp>
        <stp>RMDS</stp>
        <stp/>
        <stp/>
        <tr r="AI573" s="1"/>
      </tp>
      <tp t="s">
        <v>17585011=EXT</v>
        <stp/>
        <stp>DDS_BONDS|17585011=EXT</stp>
        <stp>3</stp>
        <stp>RMDS</stp>
        <stp/>
        <stp/>
        <tr r="AI66" s="1"/>
      </tp>
      <tp t="s">
        <v>21117058=EXT</v>
        <stp/>
        <stp>DDS_BONDS|21117058=EXT</stp>
        <stp>3</stp>
        <stp>RMDS</stp>
        <stp/>
        <stp/>
        <tr r="AI226" s="1"/>
      </tp>
      <tp t="s">
        <v>21115759=EXT</v>
        <stp/>
        <stp>DDS_BONDS|21115759=EXT</stp>
        <stp>3</stp>
        <stp>RMDS</stp>
        <stp/>
        <stp/>
        <tr r="AI560" s="1"/>
      </tp>
      <tp t="s">
        <v>16014649=EXT</v>
        <stp/>
        <stp>DDS_BONDS|16014649=EXT</stp>
        <stp>3</stp>
        <stp>RMDS</stp>
        <stp/>
        <stp/>
        <tr r="AI436" s="1"/>
      </tp>
      <tp t="s">
        <v>17194151=EXT</v>
        <stp/>
        <stp>DDS_BONDS|17194151=EXT</stp>
        <stp>3</stp>
        <stp>RMDS</stp>
        <stp/>
        <stp/>
        <tr r="AI141" s="1"/>
      </tp>
      <tp t="s">
        <v>10594016=EXT</v>
        <stp/>
        <stp>DDS_BONDS|10594016=EXT</stp>
        <stp>3</stp>
        <stp>RMDS</stp>
        <stp/>
        <stp/>
        <tr r="AI709" s="1"/>
      </tp>
      <tp t="s">
        <v>16691427=EXT</v>
        <stp/>
        <stp>DDS_BONDS|16691427=EXT</stp>
        <stp>3</stp>
        <stp>RMDS</stp>
        <stp/>
        <stp/>
        <tr r="AI1234" s="1"/>
      </tp>
      <tp t="s">
        <v>14581116=EXT</v>
        <stp/>
        <stp>DDS_BONDS|14581116=EXT</stp>
        <stp>3</stp>
        <stp>RMDS</stp>
        <stp/>
        <stp/>
        <tr r="AI435" s="1"/>
      </tp>
      <tp t="s">
        <v>19684226=EXT</v>
        <stp/>
        <stp>DDS_BONDS|19684226=EXT</stp>
        <stp>3</stp>
        <stp>RMDS</stp>
        <stp/>
        <stp/>
        <tr r="AI668" s="1"/>
      </tp>
      <tp t="s">
        <v>20295564=EXT</v>
        <stp/>
        <stp>DDS_BONDS|20295564=EXT</stp>
        <stp>3</stp>
        <stp>RMDS</stp>
        <stp/>
        <stp/>
        <tr r="AI642" s="1"/>
      </tp>
      <tp t="s">
        <v>13684925=EXT</v>
        <stp/>
        <stp>DDS_BONDS|13684925=EXT</stp>
        <stp>3</stp>
        <stp>RMDS</stp>
        <stp/>
        <stp/>
        <tr r="AI1100" s="1"/>
      </tp>
      <tp t="s">
        <v>15487304=EXT</v>
        <stp/>
        <stp>DDS_BONDS|15487304=EXT</stp>
        <stp>3</stp>
        <stp>RMDS</stp>
        <stp/>
        <stp/>
        <tr r="AI423" s="1"/>
      </tp>
      <tp t="s">
        <v>18348678=EXT</v>
        <stp/>
        <stp>DDS_BONDS|18348678=EXT</stp>
        <stp>3</stp>
        <stp>RMDS</stp>
        <stp/>
        <stp/>
        <tr r="AI419" s="1"/>
      </tp>
      <tp t="s">
        <v>12403303=EXT</v>
        <stp/>
        <stp>DDS_BONDS|12403303=EXT</stp>
        <stp>3</stp>
        <stp>RMDS</stp>
        <stp/>
        <stp/>
        <tr r="AI504" s="1"/>
      </tp>
      <tp t="s">
        <v>18423101=EXT</v>
        <stp/>
        <stp>DDS_BONDS|18423101=EXT</stp>
        <stp>3</stp>
        <stp>RMDS</stp>
        <stp/>
        <stp/>
        <tr r="AI721" s="1"/>
      </tp>
      <tp t="s">
        <v>18717232=EXT</v>
        <stp/>
        <stp>DDS_BONDS|18717232=EXT</stp>
        <stp>3</stp>
        <stp>RMDS</stp>
        <stp/>
        <stp/>
        <tr r="AI20" s="1"/>
      </tp>
      <tp t="s">
        <v>16626421=EXT</v>
        <stp/>
        <stp>DDS_BONDS|16626421=EXT</stp>
        <stp>3</stp>
        <stp>RMDS</stp>
        <stp/>
        <stp/>
        <tr r="AI317" s="1"/>
      </tp>
      <tp t="s">
        <v>21148557=EXT</v>
        <stp/>
        <stp>DDS_BONDS|21148557=EXT</stp>
        <stp>3</stp>
        <stp>RMDS</stp>
        <stp/>
        <stp/>
        <tr r="AI118" s="1"/>
      </tp>
      <tp t="s">
        <v>17138050=EXT</v>
        <stp/>
        <stp>DDS_BONDS|17138050=EXT</stp>
        <stp>3</stp>
        <stp>RMDS</stp>
        <stp/>
        <stp/>
        <tr r="AI838" s="1"/>
      </tp>
      <tp t="s">
        <v>16002042=EXT</v>
        <stp/>
        <stp>DDS_BONDS|16002042=EXT</stp>
        <stp>3</stp>
        <stp>RMDS</stp>
        <stp/>
        <stp/>
        <tr r="AI207" s="1"/>
      </tp>
      <tp t="s">
        <v>21172355=EXT</v>
        <stp/>
        <stp>DDS_BONDS|21172355=EXT</stp>
        <stp>3</stp>
        <stp>RMDS</stp>
        <stp/>
        <stp/>
        <tr r="AI260" s="1"/>
      </tp>
      <tp t="s">
        <v>15277465=EXT</v>
        <stp/>
        <stp>DDS_BONDS|15277465=EXT</stp>
        <stp>3</stp>
        <stp>RMDS</stp>
        <stp/>
        <stp/>
        <tr r="AI672" s="1"/>
      </tp>
      <tp t="s">
        <v>14438101=EXT</v>
        <stp/>
        <stp>DDS_BONDS|14438101=EXT</stp>
        <stp>3</stp>
        <stp>RMDS</stp>
        <stp/>
        <stp/>
        <tr r="AI654" s="1"/>
      </tp>
      <tp t="s">
        <v>10580019=EXT</v>
        <stp/>
        <stp>DDS_BONDS|10580019=EXT</stp>
        <stp>3</stp>
        <stp>RMDS</stp>
        <stp/>
        <stp/>
        <tr r="AI855" s="1"/>
      </tp>
      <tp t="s">
        <v>14117550=EXT</v>
        <stp/>
        <stp>DDS_BONDS|14117550=EXT</stp>
        <stp>3</stp>
        <stp>RMDS</stp>
        <stp/>
        <stp/>
        <tr r="AI891" s="1"/>
      </tp>
      <tp t="s">
        <v>10346375=EXT</v>
        <stp/>
        <stp>DDS_BONDS|10346375=EXT</stp>
        <stp>3</stp>
        <stp>RMDS</stp>
        <stp/>
        <stp/>
        <tr r="AI525" s="1"/>
      </tp>
      <tp t="s">
        <v>20128453=EXT</v>
        <stp/>
        <stp>DDS_BONDS|20128453=EXT</stp>
        <stp>3</stp>
        <stp>RMDS</stp>
        <stp/>
        <stp/>
        <tr r="AI1227" s="1"/>
      </tp>
      <tp t="s">
        <v>17281868=EXT</v>
        <stp/>
        <stp>DDS_BONDS|17281868=EXT</stp>
        <stp>3</stp>
        <stp>RMDS</stp>
        <stp/>
        <stp/>
        <tr r="AI1098" s="1"/>
      </tp>
      <tp t="s">
        <v>15277467=EXT</v>
        <stp/>
        <stp>DDS_BONDS|15277467=EXT</stp>
        <stp>3</stp>
        <stp>RMDS</stp>
        <stp/>
        <stp/>
        <tr r="AI676" s="1"/>
      </tp>
      <tp t="s">
        <v>19584918=EXT</v>
        <stp/>
        <stp>DDS_BONDS|19584918=EXT</stp>
        <stp>3</stp>
        <stp>RMDS</stp>
        <stp/>
        <stp/>
        <tr r="AI945" s="1"/>
      </tp>
      <tp t="s">
        <v>21117051=EXT</v>
        <stp/>
        <stp>DDS_BONDS|21117051=EXT</stp>
        <stp>3</stp>
        <stp>RMDS</stp>
        <stp/>
        <stp/>
        <tr r="AI866" s="1"/>
      </tp>
      <tp t="s">
        <v>17024142=EXT</v>
        <stp/>
        <stp>DDS_BONDS|17024142=EXT</stp>
        <stp>3</stp>
        <stp>RMDS</stp>
        <stp/>
        <stp/>
        <tr r="AI1022" s="1"/>
      </tp>
      <tp t="s">
        <v>12799339=EXT</v>
        <stp/>
        <stp>DDS_BONDS|12799339=EXT</stp>
        <stp>3</stp>
        <stp>RMDS</stp>
        <stp/>
        <stp/>
        <tr r="AI1028" s="1"/>
      </tp>
      <tp t="s">
        <v>21113056=EXT</v>
        <stp/>
        <stp>DDS_BONDS|21113056=EXT</stp>
        <stp>3</stp>
        <stp>RMDS</stp>
        <stp/>
        <stp/>
        <tr r="AI451" s="1"/>
      </tp>
      <tp t="s">
        <v>21115756=EXT</v>
        <stp/>
        <stp>DDS_BONDS|21115756=EXT</stp>
        <stp>3</stp>
        <stp>RMDS</stp>
        <stp/>
        <stp/>
        <tr r="AI557" s="1"/>
      </tp>
      <tp t="s">
        <v>16535814=EXT</v>
        <stp/>
        <stp>DDS_BONDS|16535814=EXT</stp>
        <stp>3</stp>
        <stp>RMDS</stp>
        <stp/>
        <stp/>
        <tr r="AI698" s="1"/>
      </tp>
      <tp t="s">
        <v>14438804=EXT</v>
        <stp/>
        <stp>DDS_BONDS|14438804=EXT</stp>
        <stp>3</stp>
        <stp>RMDS</stp>
        <stp/>
        <stp/>
        <tr r="AI883" s="1"/>
      </tp>
      <tp t="s">
        <v>17330175=EXT</v>
        <stp/>
        <stp>DDS_BONDS|17330175=EXT</stp>
        <stp>3</stp>
        <stp>RMDS</stp>
        <stp/>
        <stp/>
        <tr r="AI383" s="1"/>
      </tp>
      <tp t="s">
        <v>21266060=EXT</v>
        <stp/>
        <stp>DDS_BONDS|21266060=EXT</stp>
        <stp>3</stp>
        <stp>RMDS</stp>
        <stp/>
        <stp/>
        <tr r="AI420" s="1"/>
      </tp>
      <tp t="s">
        <v>17435305=EXT</v>
        <stp/>
        <stp>DDS_BONDS|17435305=EXT</stp>
        <stp>3</stp>
        <stp>RMDS</stp>
        <stp/>
        <stp/>
        <tr r="AI952" s="1"/>
      </tp>
      <tp t="s">
        <v>21057643=EXT</v>
        <stp/>
        <stp>DDS_BONDS|21057643=EXT</stp>
        <stp>3</stp>
        <stp>RMDS</stp>
        <stp/>
        <stp/>
        <tr r="AI112" s="1"/>
      </tp>
      <tp t="s">
        <v>13208966=EXT</v>
        <stp/>
        <stp>DDS_BONDS|13208966=EXT</stp>
        <stp>3</stp>
        <stp>RMDS</stp>
        <stp/>
        <stp/>
        <tr r="AI692" s="1"/>
      </tp>
      <tp t="s">
        <v>10702035=EXT</v>
        <stp/>
        <stp>DDS_BONDS|10702035=EXT</stp>
        <stp>3</stp>
        <stp>RMDS</stp>
        <stp/>
        <stp/>
        <tr r="AI396" s="1"/>
      </tp>
      <tp t="s">
        <v>17216864=EXT</v>
        <stp/>
        <stp>DDS_BONDS|17216864=EXT</stp>
        <stp>3</stp>
        <stp>RMDS</stp>
        <stp/>
        <stp/>
        <tr r="AI680" s="1"/>
      </tp>
      <tp t="s">
        <v>11745831=EXT</v>
        <stp/>
        <stp>DDS_BONDS|11745831=EXT</stp>
        <stp>3</stp>
        <stp>RMDS</stp>
        <stp/>
        <stp/>
        <tr r="AI757" s="1"/>
      </tp>
      <tp t="s">
        <v>21167053=EXT</v>
        <stp/>
        <stp>DDS_BONDS|21167053=EXT</stp>
        <stp>3</stp>
        <stp>RMDS</stp>
        <stp/>
        <stp/>
        <tr r="AI917" s="1"/>
      </tp>
      <tp t="s">
        <v>21239266=EXT</v>
        <stp/>
        <stp>DDS_BONDS|21239266=EXT</stp>
        <stp>3</stp>
        <stp>RMDS</stp>
        <stp/>
        <stp/>
        <tr r="AI507" s="1"/>
      </tp>
      <tp t="s">
        <v>20343070=EXT</v>
        <stp/>
        <stp>DDS_BONDS|20343070=EXT</stp>
        <stp>3</stp>
        <stp>RMDS</stp>
        <stp/>
        <stp/>
        <tr r="AI1014" s="1"/>
      </tp>
      <tp t="s">
        <v>14737037=EXT</v>
        <stp/>
        <stp>DDS_BONDS|14737037=EXT</stp>
        <stp>3</stp>
        <stp>RMDS</stp>
        <stp/>
        <stp/>
        <tr r="AI283" s="1"/>
      </tp>
      <tp t="s">
        <v>21148550=EXT</v>
        <stp/>
        <stp>DDS_BONDS|21148550=EXT</stp>
        <stp>3</stp>
        <stp>RMDS</stp>
        <stp/>
        <stp/>
        <tr r="AI311" s="1"/>
      </tp>
      <tp t="s">
        <v>21059341=EXT</v>
        <stp/>
        <stp>DDS_BONDS|21059341=EXT</stp>
        <stp>3</stp>
        <stp>RMDS</stp>
        <stp/>
        <stp/>
        <tr r="AI1240" s="1"/>
      </tp>
      <tp t="s">
        <v>14118055=EXT</v>
        <stp/>
        <stp>DDS_BONDS|14118055=EXT</stp>
        <stp>3</stp>
        <stp>RMDS</stp>
        <stp/>
        <stp/>
        <tr r="AI1064" s="1"/>
      </tp>
    </main>
    <main first="bloomberg.rtd">
      <tp t="s">
        <v>AT MATURITY</v>
        <stp/>
        <stp>##V3_BDPV12</stp>
        <stp>DE000A1C9VQ4 Corp</stp>
        <stp>mty_typ</stp>
        <stp>[AutoPrice 28.xlsm]front!R786C6</stp>
        <tr r="F786" s="1"/>
      </tp>
      <tp>
        <v>243.5271722385707</v>
        <stp/>
        <stp>##V3_BDPV12</stp>
        <stp>FR0011697028 @bgn  Corp</stp>
        <stp>asset_swap_spd_mid</stp>
        <stp>[AutoPrice 28.xlsm]front!R1232C40</stp>
        <tr r="AN1232" s="1"/>
      </tp>
      <tp>
        <v>205.51339883048627</v>
        <stp/>
        <stp>##V3_BDPV12</stp>
        <stp>XS0754290459 @bgn  Corp</stp>
        <stp>asset_swap_spd_mid</stp>
        <stp>[AutoPrice 28.xlsm]front!R1130C40</stp>
        <tr r="AN1130" s="1"/>
      </tp>
      <tp>
        <v>12.365349685120464</v>
        <stp/>
        <stp>##V3_BDPV12</stp>
        <stp>XS1001749289 @bgn  Corp</stp>
        <stp>risk_mid</stp>
        <stp>[AutoPrice 28.xlsm]front!R642C36</stp>
        <tr r="AJ642" s="1"/>
      </tp>
      <tp>
        <v>3.9334784005951917</v>
        <stp/>
        <stp>##V3_BDPV12</stp>
        <stp>XS0342783692 @bgn  Corp</stp>
        <stp>risk_mid</stp>
        <stp>[AutoPrice 28.xlsm]front!R241C36</stp>
        <tr r="AJ241" s="1"/>
      </tp>
      <tp>
        <v>3.2414291001927609</v>
        <stp/>
        <stp>##V3_BDPV12</stp>
        <stp>XS0828736198 @bgn  Corp</stp>
        <stp>risk_mid</stp>
        <stp>[AutoPrice 28.xlsm]front!R869C36</stp>
        <tr r="AJ869" s="1"/>
      </tp>
      <tp>
        <v>6.8867378210391905</v>
        <stp/>
        <stp>##V3_BDPV12</stp>
        <stp>US345397VU41 @bgn  Corp</stp>
        <stp>risk_mid</stp>
        <stp>[AutoPrice 28.xlsm]front!R806C36</stp>
        <tr r="AJ806" s="1"/>
      </tp>
      <tp>
        <v>41.881914360676689</v>
        <stp/>
        <stp>##V3_BDPV12</stp>
        <stp>XS0614190477 @bgn  Corp</stp>
        <stp>asset_swap_spd_mid</stp>
        <stp>[AutoPrice 28.xlsm]front!R1191C40</stp>
        <tr r="AN1191" s="1"/>
      </tp>
      <tp>
        <v>2.9251964349221282</v>
        <stp/>
        <stp>##V3_BDPV12</stp>
        <stp>XS0495973470 @bgn  Corp</stp>
        <stp>risk_mid</stp>
        <stp>[AutoPrice 28.xlsm]front!R956C36</stp>
        <tr r="AJ956" s="1"/>
      </tp>
      <tp>
        <v>3.0472564245386025</v>
        <stp/>
        <stp>##V3_BDPV12</stp>
        <stp>XS0297699588 @bgn  Corp</stp>
        <stp>risk_mid</stp>
        <stp>[AutoPrice 28.xlsm]front!R991C36</stp>
        <tr r="AJ991" s="1"/>
      </tp>
      <tp>
        <v>342.20971214547114</v>
        <stp/>
        <stp>##V3_BDPV12</stp>
        <stp>XS1050461034 @bgn  Corp</stp>
        <stp>asset_swap_spd_mid</stp>
        <stp>[AutoPrice 28.xlsm]front!R1261C40</stp>
        <tr r="AN1261" s="1"/>
      </tp>
      <tp>
        <v>51.398619302544027</v>
        <stp/>
        <stp>##V3_BDPV12</stp>
        <stp>FR0011561000 @bgn  Corp</stp>
        <stp>asset_swap_spd_mid</stp>
        <stp>[AutoPrice 28.xlsm]front!R1133C40</stp>
        <tr r="AN1133" s="1"/>
      </tp>
      <tp>
        <v>82.485011730816382</v>
        <stp/>
        <stp>##V3_BDPV12</stp>
        <stp>XS0458749826 @bgn  Corp</stp>
        <stp>asset_swap_spd_mid</stp>
        <stp>[AutoPrice 28.xlsm]front!R1180C40</stp>
        <tr r="AN1180" s="1"/>
      </tp>
      <tp>
        <v>47.314659491465413</v>
        <stp/>
        <stp>##V3_BDPV12</stp>
        <stp>XS0896144655 @bgn  Corp</stp>
        <stp>asset_swap_spd_mid</stp>
        <stp>[AutoPrice 28.xlsm]front!R1052C40</stp>
        <tr r="AN1052" s="1"/>
      </tp>
      <tp>
        <v>71.308848565872509</v>
        <stp/>
        <stp>##V3_BDPV12</stp>
        <stp>XS0876289652 @bgn  Corp</stp>
        <stp>asset_swap_spd_mid</stp>
        <stp>[AutoPrice 28.xlsm]front!R1203C40</stp>
        <tr r="AN1203" s="1"/>
      </tp>
      <tp>
        <v>28.378686027341402</v>
        <stp/>
        <stp>##V3_BDPV12</stp>
        <stp>FR0011471010 @bgn  Corp</stp>
        <stp>asset_swap_spd_mid</stp>
        <stp>[AutoPrice 28.xlsm]front!R1069C40</stp>
        <tr r="AN1069" s="1"/>
      </tp>
      <tp>
        <v>219.56479337871795</v>
        <stp/>
        <stp>##V3_BDPV12</stp>
        <stp>FR0011697010 @bgn  Corp</stp>
        <stp>asset_swap_spd_mid</stp>
        <stp>[AutoPrice 28.xlsm]front!R1233C40</stp>
        <tr r="AN1233" s="1"/>
      </tp>
      <tp>
        <v>6.5189851096143059</v>
        <stp/>
        <stp>##V3_BDPV12</stp>
        <stp>XS0909788290 @bgn  Corp</stp>
        <stp>risk_mid</stp>
        <stp>[AutoPrice 28.xlsm]front!R901C36</stp>
        <tr r="AJ901" s="1"/>
      </tp>
      <tp>
        <v>8.3503770217461692</v>
        <stp/>
        <stp>##V3_BDPV12</stp>
        <stp>XS0874864860 @bgn  Corp</stp>
        <stp>risk_mid</stp>
        <stp>[AutoPrice 28.xlsm]front!R698C36</stp>
        <tr r="AJ698" s="1"/>
      </tp>
      <tp>
        <v>3.784852829391383</v>
        <stp/>
        <stp>##V3_BDPV12</stp>
        <stp>XS0653885961 @bgn  Corp</stp>
        <stp>risk_mid</stp>
        <stp>[AutoPrice 28.xlsm]front!R770C36</stp>
        <tr r="AJ770" s="1"/>
      </tp>
      <tp>
        <v>5.6795498412846257</v>
        <stp/>
        <stp>##V3_BDPV12</stp>
        <stp>XS0462999573 @bgn  Corp</stp>
        <stp>risk_mid</stp>
        <stp>[AutoPrice 28.xlsm]front!R694C36</stp>
        <tr r="AJ694" s="1"/>
      </tp>
      <tp>
        <v>8.7020183019227204</v>
        <stp/>
        <stp>##V3_BDPV12</stp>
        <stp>XS1041772986 @bgn  Corp</stp>
        <stp>risk_mid</stp>
        <stp>[AutoPrice 28.xlsm]front!R950C36</stp>
        <tr r="AJ950" s="1"/>
      </tp>
      <tp>
        <v>71.839872346880782</v>
        <stp/>
        <stp>##V3_BDPV12</stp>
        <stp>XS0471071133 @bgn  Corp</stp>
        <stp>asset_swap_spd_mid</stp>
        <stp>[AutoPrice 28.xlsm]front!R1185C40</stp>
        <tr r="AN1185" s="1"/>
      </tp>
      <tp>
        <v>53.18594915064471</v>
        <stp/>
        <stp>##V3_BDPV12</stp>
        <stp>XS0827573766 @bgn  Corp</stp>
        <stp>asset_swap_spd_mid</stp>
        <stp>[AutoPrice 28.xlsm]front!R1166C40</stp>
        <tr r="AN1166" s="1"/>
      </tp>
      <tp>
        <v>7.8489855248278673</v>
        <stp/>
        <stp>##V3_BDPV12</stp>
        <stp>XS0473783891 @bgn  Corp</stp>
        <stp>risk_mid</stp>
        <stp>[AutoPrice 28.xlsm]front!R236C36</stp>
        <tr r="AJ236" s="1"/>
      </tp>
      <tp>
        <v>7.2314170471841521</v>
        <stp/>
        <stp>##V3_BDPV12</stp>
        <stp>XS1030900168 @bgn  Corp</stp>
        <stp>risk_mid</stp>
        <stp>[AutoPrice 28.xlsm]front!R749C36</stp>
        <tr r="AJ749" s="1"/>
      </tp>
      <tp>
        <v>111.19319921882484</v>
        <stp/>
        <stp>##V3_BDPV12</stp>
        <stp>XS0743603358 @bgn  Corp</stp>
        <stp>asset_swap_spd_mid</stp>
        <stp>[AutoPrice 28.xlsm]front!R1094C40</stp>
        <tr r="AN1094" s="1"/>
      </tp>
      <tp>
        <v>45.470406229079401</v>
        <stp/>
        <stp>##V3_BDPV12</stp>
        <stp>XS0458748851 @bgn  Corp</stp>
        <stp>asset_swap_spd_mid</stp>
        <stp>[AutoPrice 28.xlsm]front!R1170C40</stp>
        <tr r="AN1170" s="1"/>
      </tp>
      <tp>
        <v>178.8040994866397</v>
        <stp/>
        <stp>##V3_BDPV12</stp>
        <stp>XS0542369219 @bgn  Corp</stp>
        <stp>asset_swap_spd_mid</stp>
        <stp>[AutoPrice 28.xlsm]front!R1110C40</stp>
        <tr r="AN1110" s="1"/>
      </tp>
      <tp>
        <v>122.2729641192002</v>
        <stp/>
        <stp>##V3_BDPV12</stp>
        <stp>FR0010945188 @bgn  Corp</stp>
        <stp>asset_swap_spd_mid</stp>
        <stp>[AutoPrice 28.xlsm]front!R1253C40</stp>
        <tr r="AN1253" s="1"/>
      </tp>
      <tp>
        <v>6.3177618817967129</v>
        <stp/>
        <stp>##V3_BDPV12</stp>
        <stp>FR0011769090 @bgn  Corp</stp>
        <stp>risk_mid</stp>
        <stp>[AutoPrice 28.xlsm]front!R866C36</stp>
        <tr r="AJ866" s="1"/>
      </tp>
      <tp>
        <v>79.308775922752346</v>
        <stp/>
        <stp>##V3_BDPV12</stp>
        <stp>XS0829360923 @bgn  Corp</stp>
        <stp>asset_swap_spd_mid</stp>
        <stp>[AutoPrice 28.xlsm]front!R1177C40</stp>
        <tr r="AN1177" s="1"/>
      </tp>
      <tp>
        <v>194.02253835583315</v>
        <stp/>
        <stp>##V3_BDPV12</stp>
        <stp>XS0765621569 @bgn  Corp</stp>
        <stp>asset_swap_spd_mid</stp>
        <stp>[AutoPrice 28.xlsm]front!R1005C40</stp>
        <tr r="AN1005" s="1"/>
      </tp>
      <tp>
        <v>8.8933637357698103</v>
        <stp/>
        <stp>##V3_BDPV12</stp>
        <stp>XS1069836077 @bgn  Corp</stp>
        <stp>risk_mid</stp>
        <stp>[AutoPrice 28.xlsm]front!R997C36</stp>
        <tr r="AJ997" s="1"/>
      </tp>
      <tp>
        <v>0.2638420975792144</v>
        <stp/>
        <stp>##V3_BDPV12</stp>
        <stp>XS0451641285 @bgn  Corp</stp>
        <stp>risk_mid</stp>
        <stp>[AutoPrice 28.xlsm]front!R811C36</stp>
        <tr r="AJ811" s="1"/>
      </tp>
      <tp>
        <v>0.63514128673602954</v>
        <stp/>
        <stp>##V3_BDPV12</stp>
        <stp>XS0479866567 @bgn  Corp</stp>
        <stp>risk_mid</stp>
        <stp>[AutoPrice 28.xlsm]front!R846C36</stp>
        <tr r="AJ846" s="1"/>
      </tp>
      <tp>
        <v>2.3472238738804663</v>
        <stp/>
        <stp>##V3_BDPV12</stp>
        <stp>XS0877622380 @bgn  Corp</stp>
        <stp>risk_mid</stp>
        <stp>[AutoPrice 28.xlsm]front!R766C36</stp>
        <tr r="AJ766" s="1"/>
      </tp>
      <tp>
        <v>8.8482416647018169</v>
        <stp/>
        <stp>##V3_BDPV12</stp>
        <stp>FR0011951771 @bgn  Corp</stp>
        <stp>risk_mid</stp>
        <stp>[AutoPrice 28.xlsm]front!R925C36</stp>
        <tr r="AJ925" s="1"/>
      </tp>
      <tp>
        <v>75.06243542346553</v>
        <stp/>
        <stp>##V3_BDPV12</stp>
        <stp>XS0879082914 @bgn  Corp</stp>
        <stp>asset_swap_spd_mid</stp>
        <stp>[AutoPrice 28.xlsm]front!R1082C40</stp>
        <tr r="AN1082" s="1"/>
      </tp>
      <tp>
        <v>1.6599705206516546</v>
        <stp/>
        <stp>##V3_BDPV12</stp>
        <stp>XS0551845265 @bgn  Corp</stp>
        <stp>risk_mid</stp>
        <stp>[AutoPrice 28.xlsm]front!R851C36</stp>
        <tr r="AJ851" s="1"/>
      </tp>
      <tp>
        <v>7.8612730053428947</v>
        <stp/>
        <stp>##V3_BDPV12</stp>
        <stp>XS1052677892 @bgn  Corp</stp>
        <stp>risk_mid</stp>
        <stp>[AutoPrice 28.xlsm]front!R917C36</stp>
        <tr r="AJ917" s="1"/>
      </tp>
      <tp>
        <v>10.398618408223115</v>
        <stp/>
        <stp>##V3_BDPV12</stp>
        <stp>BE6265142099 @bgn  Corp</stp>
        <stp>risk_mid</stp>
        <stp>[AutoPrice 28.xlsm]front!R380C36</stp>
        <tr r="AJ380" s="1"/>
      </tp>
      <tp>
        <v>0.90094346888420773</v>
        <stp/>
        <stp>##V3_BDPV12</stp>
        <stp>XS0359781191 @bgn  Corp</stp>
        <stp>risk_mid</stp>
        <stp>[AutoPrice 28.xlsm]front!R953C36</stp>
        <tr r="AJ953" s="1"/>
      </tp>
      <tp>
        <v>3.8745880517609521</v>
        <stp/>
        <stp>##V3_BDPV12</stp>
        <stp>XS0604641034 @cbbt  Corp</stp>
        <stp>risk_mid</stp>
        <stp>[AutoPrice 28.xlsm]front!R779C36</stp>
        <tr r="AJ779" s="1"/>
      </tp>
      <tp>
        <v>103.857</v>
        <stp/>
        <stp>##V3_BDPV12</stp>
        <stp>DE000A1MA9V5 @bgn Corp</stp>
        <stp>LAST_PRICE</stp>
        <stp>[AutoPrice 28.xlsm]front!R787C16</stp>
        <tr r="P787" s="1"/>
      </tp>
      <tp>
        <v>8.9868655562506863</v>
        <stp/>
        <stp>##V3_BDPV12</stp>
        <stp>XS0310997068 @bgn  Corp</stp>
        <stp>asset_swap_spd_mid</stp>
        <stp>[AutoPrice 28.xlsm]front!R1000C40</stp>
        <tr r="AN1000" s="1"/>
      </tp>
      <tp>
        <v>87.521193804992564</v>
        <stp/>
        <stp>##V3_BDPV12</stp>
        <stp>XS0482703286 @bgn  Corp</stp>
        <stp>asset_swap_spd_mid</stp>
        <stp>[AutoPrice 28.xlsm]front!R1093C40</stp>
        <tr r="AN1093" s="1"/>
      </tp>
      <tp>
        <v>357.63127595953847</v>
        <stp/>
        <stp>##V3_BDPV12</stp>
        <stp>XS0903872355 @bgn  Corp</stp>
        <stp>asset_swap_spd_mid</stp>
        <stp>[AutoPrice 28.xlsm]front!R1245C40</stp>
        <tr r="AN1245" s="1"/>
      </tp>
      <tp>
        <v>7.6267392176397664</v>
        <stp/>
        <stp>##V3_BDPV12</stp>
        <stp>XS0809847667 @bgn  Corp</stp>
        <stp>risk_mid</stp>
        <stp>[AutoPrice 28.xlsm]front!R928C36</stp>
        <tr r="AJ928" s="1"/>
      </tp>
      <tp>
        <v>14.508181998582614</v>
        <stp/>
        <stp>##V3_BDPV12</stp>
        <stp>XS0940697187 @bgn  Corp</stp>
        <stp>risk_mid</stp>
        <stp>[AutoPrice 28.xlsm]front!R562C36</stp>
        <tr r="AJ562" s="1"/>
      </tp>
      <tp>
        <v>6.0722070852129661</v>
        <stp/>
        <stp>##V3_BDPV12</stp>
        <stp>FR0011965177 @bgn  Corp</stp>
        <stp>risk_mid</stp>
        <stp>[AutoPrice 28.xlsm]front!R389C36</stp>
        <tr r="AJ389" s="1"/>
      </tp>
      <tp>
        <v>4.2718498377006142</v>
        <stp/>
        <stp>##V3_BDPV12</stp>
        <stp>XS0168881760 @bgn  Corp</stp>
        <stp>risk_mid</stp>
        <stp>[AutoPrice 28.xlsm]front!R896C36</stp>
        <tr r="AJ896" s="1"/>
      </tp>
      <tp>
        <v>2.5510740183690928</v>
        <stp/>
        <stp>##V3_BDPV12</stp>
        <stp>XS0275937471 @bgn  Corp</stp>
        <stp>risk_mid</stp>
        <stp>[AutoPrice 28.xlsm]front!R166C36</stp>
        <tr r="AJ166" s="1"/>
      </tp>
      <tp>
        <v>0.7603265387906788</v>
        <stp/>
        <stp>##V3_BDPV12</stp>
        <stp>XS0416848363 @bgn  Corp</stp>
        <stp>risk_mid</stp>
        <stp>[AutoPrice 28.xlsm]front!R332C36</stp>
        <tr r="AJ332" s="1"/>
      </tp>
      <tp>
        <v>3.1448580963299833</v>
        <stp/>
        <stp>##V3_BDPV12</stp>
        <stp>XS0301954771 @bgn  Corp</stp>
        <stp>risk_mid</stp>
        <stp>[AutoPrice 28.xlsm]front!R701C36</stp>
        <tr r="AJ701" s="1"/>
      </tp>
      <tp>
        <v>8.196500570427645</v>
        <stp/>
        <stp>##V3_BDPV12</stp>
        <stp>XS1076781589 @bgn  Corp</stp>
        <stp>risk_mid</stp>
        <stp>[AutoPrice 28.xlsm]front!R120C36</stp>
        <tr r="AJ120" s="1"/>
      </tp>
      <tp>
        <v>5.2228417825304518</v>
        <stp/>
        <stp>##V3_BDPV12</stp>
        <stp>FR0010678185 @bgn  Corp</stp>
        <stp>risk_mid</stp>
        <stp>[AutoPrice 28.xlsm]front!R287C36</stp>
        <tr r="AJ287" s="1"/>
      </tp>
      <tp>
        <v>4.1480267869459908</v>
        <stp/>
        <stp>##V3_BDPV12</stp>
        <stp>XS0364908375 @bgn  Corp</stp>
        <stp>risk_mid</stp>
        <stp>[AutoPrice 28.xlsm]front!R100C36</stp>
        <tr r="AJ100" s="1"/>
      </tp>
      <tp>
        <v>1.7393225408653734</v>
        <stp/>
        <stp>##V3_BDPV12</stp>
        <stp>XS0412968876 @bgn  Corp</stp>
        <stp>risk_mid</stp>
        <stp>[AutoPrice 28.xlsm]front!R307C36</stp>
        <tr r="AJ307" s="1"/>
      </tp>
      <tp>
        <v>6.6381933924795078</v>
        <stp/>
        <stp>##V3_BDPV12</stp>
        <stp>FR0011637586 @bgn  Corp</stp>
        <stp>risk_mid</stp>
        <stp>[AutoPrice 28.xlsm]front!R246C36</stp>
        <tr r="AJ246" s="1"/>
      </tp>
      <tp>
        <v>8.2922294782534323</v>
        <stp/>
        <stp>##V3_BDPV12</stp>
        <stp>FR0010952770 @bgn  Corp</stp>
        <stp>risk_mid</stp>
        <stp>[AutoPrice 28.xlsm]front!R292C36</stp>
        <tr r="AJ292" s="1"/>
      </tp>
      <tp t="s">
        <v>#N/A N/A</v>
        <stp/>
        <stp>##V3_BDPV12</stp>
        <stp>XS0954907431 @bgn  Corp</stp>
        <stp>asset_swap_spd_mid</stp>
        <stp>[AutoPrice 28.xlsm]front!R1121C40</stp>
        <tr r="AN1121" s="1"/>
      </tp>
      <tp>
        <v>3.2553710340842201</v>
        <stp/>
        <stp>##V3_BDPV12</stp>
        <stp>XS0307791698 @bgn  Corp</stp>
        <stp>risk_mid</stp>
        <stp>[AutoPrice 28.xlsm]front!R405C36</stp>
        <tr r="AJ405" s="1"/>
      </tp>
      <tp>
        <v>3.3423062614076571</v>
        <stp/>
        <stp>##V3_BDPV12</stp>
        <stp>XS0323922376 @bgn  Corp</stp>
        <stp>risk_mid</stp>
        <stp>[AutoPrice 28.xlsm]front!R111C36</stp>
        <tr r="AJ111" s="1"/>
      </tp>
      <tp>
        <v>6.3651042938133173</v>
        <stp/>
        <stp>##V3_BDPV12</stp>
        <stp>FR0011912872 @bgn  Corp</stp>
        <stp>risk_mid</stp>
        <stp>[AutoPrice 28.xlsm]front!R507C36</stp>
        <tr r="AJ507" s="1"/>
      </tp>
      <tp>
        <v>52.919126432519427</v>
        <stp/>
        <stp>##V3_BDPV12</stp>
        <stp>FR0010989111 @bgn  Corp</stp>
        <stp>asset_swap_spd_mid</stp>
        <stp>[AutoPrice 28.xlsm]front!R1050C40</stp>
        <tr r="AN1050" s="1"/>
      </tp>
      <tp>
        <v>14.464637603409614</v>
        <stp/>
        <stp>##V3_BDPV12</stp>
        <stp>XS0922885362 @bgn  Corp</stp>
        <stp>risk_mid</stp>
        <stp>[AutoPrice 28.xlsm]front!R643C36</stp>
        <tr r="AJ643" s="1"/>
      </tp>
      <tp>
        <v>12.101134286989179</v>
        <stp/>
        <stp>##V3_BDPV12</stp>
        <stp>XS1075995768 @bgn  Corp</stp>
        <stp>risk_mid</stp>
        <stp>[AutoPrice 28.xlsm]front!R523C36</stp>
        <tr r="AJ523" s="1"/>
      </tp>
      <tp>
        <v>0.65214845809009603</v>
        <stp/>
        <stp>##V3_BDPV12</stp>
        <stp>FR0010773697 @bgn  Corp</stp>
        <stp>risk_mid</stp>
        <stp>[AutoPrice 28.xlsm]front!R443C36</stp>
        <tr r="AJ443" s="1"/>
      </tp>
      <tp>
        <v>2.625</v>
        <stp/>
        <stp>##V3_BDPV12</stp>
        <stp>XS0874840845 @bgn  Corp</stp>
        <stp>coupon</stp>
        <stp>[AutoPrice 28.xlsm]front!R34C42</stp>
        <tr r="AP34" s="1"/>
      </tp>
      <tp>
        <v>207.15050099906384</v>
        <stp/>
        <stp>##V3_BDPV12</stp>
        <stp>DE000A1RE1Q3 @bgn  Corp</stp>
        <stp>asset_swap_spd_mid</stp>
        <stp>[AutoPrice 28.xlsm]front!R88C40</stp>
        <tr r="AN88" s="1"/>
      </tp>
      <tp>
        <v>2.5</v>
        <stp/>
        <stp>##V3_BDPV12</stp>
        <stp>XS0995111761 @bgn  Corp</stp>
        <stp>coupon</stp>
        <stp>[AutoPrice 28.xlsm]front!R46C42</stp>
        <tr r="AP46" s="1"/>
      </tp>
      <tp>
        <v>10.125</v>
        <stp/>
        <stp>##V3_BDPV12</stp>
        <stp>XS0802638642 @bgn  Corp</stp>
        <stp>coupon</stp>
        <stp>[AutoPrice 28.xlsm]front!R95C42</stp>
        <tr r="AP95" s="1"/>
      </tp>
      <tp>
        <v>112.82599999999999</v>
        <stp/>
        <stp>##V3_BDPV12</stp>
        <stp>DE000A1G0RU9 @CBKG Corp</stp>
        <stp>bid</stp>
        <stp>[AutoPrice 28.xlsm]front!R53C12</stp>
        <tr r="L53" s="1"/>
      </tp>
      <tp t="s">
        <v>FIXED</v>
        <stp/>
        <stp>##V3_BDPV12</stp>
        <stp>DE000TLX2003 Corp</stp>
        <stp>cpn typ</stp>
        <stp>[AutoPrice 28.xlsm]front!R76C5</stp>
        <tr r="E76" s="1"/>
      </tp>
      <tp t="s">
        <v>FIXED</v>
        <stp/>
        <stp>##V3_BDPV12</stp>
        <stp>US36962G7B49 Corp</stp>
        <stp>cpn typ</stp>
        <stp>[AutoPrice 28.xlsm]front!R20C5</stp>
        <tr r="E20" s="1"/>
      </tp>
      <tp t="s">
        <v>01/07/2020</v>
        <stp/>
        <stp>##V3_BDPV12</stp>
        <stp>BE6254681248 Corp</stp>
        <stp>maturity</stp>
        <stp>[AutoPrice 28.xlsm]front!R1062C6</stp>
        <tr r="F1062" s="1"/>
      </tp>
      <tp t="s">
        <v>AT MATURITY</v>
        <stp/>
        <stp>##V3_BDPV12</stp>
        <stp>XS0288429532 Corp</stp>
        <stp>mty_typ</stp>
        <stp>[AutoPrice 28.xlsm]front!R36C6</stp>
        <tr r="F36" s="1"/>
      </tp>
      <tp t="s">
        <v>AT MATURITY</v>
        <stp/>
        <stp>##V3_BDPV12</stp>
        <stp>XS0553035840 Corp</stp>
        <stp>mty_typ</stp>
        <stp>[AutoPrice 28.xlsm]front!R10C6</stp>
        <tr r="F10" s="1"/>
      </tp>
      <tp t="s">
        <v>07:01:55</v>
        <stp/>
        <stp>##V3_BDPV12</stp>
        <stp>XS0940685091 @bgn Corp</stp>
        <stp>LAST_UPDATE</stp>
        <stp>[AutoPrice 28.xlsm]front!R70C15</stp>
        <tr r="O70" s="1"/>
      </tp>
      <tp t="s">
        <v>07:01:48</v>
        <stp/>
        <stp>##V3_BDPV12</stp>
        <stp>XS0090078907 @bgn Corp</stp>
        <stp>LAST_UPDATE</stp>
        <stp>[AutoPrice 28.xlsm]front!R13C15</stp>
        <tr r="O13" s="1"/>
      </tp>
      <tp t="s">
        <v>23/09/2014</v>
        <stp/>
        <stp>##V3_BDPV12</stp>
        <stp>FR0010801761 Corp</stp>
        <stp>maturity</stp>
        <stp>[AutoPrice 28.xlsm]front!R1042C6</stp>
        <tr r="F1042" s="1"/>
      </tp>
      <tp t="s">
        <v>11/06/2014</v>
        <stp/>
        <stp>##V3_BDPV12</stp>
        <stp>XS0254356057 @bgn Corp</stp>
        <stp>LAST_UPDATE</stp>
        <stp>[AutoPrice 28.xlsm]front!R32C15</stp>
        <tr r="O32" s="1"/>
      </tp>
      <tp t="s">
        <v>25/10/2019</v>
        <stp/>
        <stp>##V3_BDPV12</stp>
        <stp>ES0211845252 Corp</stp>
        <stp>maturity</stp>
        <stp>[AutoPrice 28.xlsm]front!R1035C6</stp>
        <tr r="F1035" s="1"/>
      </tp>
      <tp t="s">
        <v>07:01:51</v>
        <stp/>
        <stp>##V3_BDPV12</stp>
        <stp>XS0300966495 @bgn Corp</stp>
        <stp>LAST_UPDATE</stp>
        <stp>[AutoPrice 28.xlsm]front!R72C15</stp>
        <tr r="O72" s="1"/>
      </tp>
      <tp t="s">
        <v>07:01:55</v>
        <stp/>
        <stp>##V3_BDPV12</stp>
        <stp>XS0201168894 @bgn Corp</stp>
        <stp>LAST_UPDATE</stp>
        <stp>[AutoPrice 28.xlsm]front!R79C15</stp>
        <tr r="O79" s="1"/>
      </tp>
      <tp t="s">
        <v>30/04/2018</v>
        <stp/>
        <stp>##V3_BDPV12</stp>
        <stp>FR0000473993 Corp</stp>
        <stp>maturity</stp>
        <stp>[AutoPrice 28.xlsm]front!R1071C6</stp>
        <tr r="F1071" s="1"/>
      </tp>
      <tp>
        <v>113.167</v>
        <stp/>
        <stp>##V3_BDPV12</stp>
        <stp>XS0674277933 @bgn Corp</stp>
        <stp>LAST_PRICE</stp>
        <stp>[AutoPrice 28.xlsm]front!R1237C16</stp>
        <tr r="P1237" s="1"/>
      </tp>
      <tp>
        <v>3.75</v>
        <stp/>
        <stp>##V3_BDPV12</stp>
        <stp>BE0002428036 @bgn  Corp</stp>
        <stp>coupon</stp>
        <stp>[AutoPrice 28.xlsm]front!R216C42</stp>
        <tr r="AP216" s="1"/>
      </tp>
      <tp>
        <v>103.723</v>
        <stp/>
        <stp>##V3_BDPV12</stp>
        <stp>XS0942094805 @bgn Corp</stp>
        <stp>LAST_PRICE</stp>
        <stp>[AutoPrice 28.xlsm]front!R1009C16</stp>
        <tr r="P1009" s="1"/>
      </tp>
      <tp>
        <v>108.95099999999999</v>
        <stp/>
        <stp>##V3_BDPV12</stp>
        <stp>XS0940284937 @bgn Corp</stp>
        <stp>LAST_PRICE</stp>
        <stp>[AutoPrice 28.xlsm]front!R1083C16</stp>
        <tr r="P1083" s="1"/>
      </tp>
      <tp>
        <v>104.645</v>
        <stp/>
        <stp>##V3_BDPV12</stp>
        <stp>XS1041934800 @bgn Corp</stp>
        <stp>LAST_PRICE</stp>
        <stp>[AutoPrice 28.xlsm]front!R1183C16</stp>
        <tr r="P1183" s="1"/>
      </tp>
      <tp>
        <v>108.729</v>
        <stp/>
        <stp>##V3_BDPV12</stp>
        <stp>XS0976307040 @bgn Corp</stp>
        <stp>LAST_PRICE</stp>
        <stp>[AutoPrice 28.xlsm]front!R1186C16</stp>
        <tr r="P1186" s="1"/>
      </tp>
      <tp>
        <v>110.923</v>
        <stp/>
        <stp>##V3_BDPV12</stp>
        <stp>XS0954675129 @bgn Corp</stp>
        <stp>LAST_PRICE</stp>
        <stp>[AutoPrice 28.xlsm]front!R1239C16</stp>
        <tr r="P1239" s="1"/>
      </tp>
      <tp>
        <v>103.605</v>
        <stp/>
        <stp>##V3_BDPV12</stp>
        <stp>XS1057055060 @bgn Corp</stp>
        <stp>LAST_PRICE</stp>
        <stp>[AutoPrice 28.xlsm]front!R1199C16</stp>
        <tr r="P1199" s="1"/>
      </tp>
      <tp>
        <v>111.373</v>
        <stp/>
        <stp>##V3_BDPV12</stp>
        <stp>XS0981438582 @bgn Corp</stp>
        <stp>LAST_PRICE</stp>
        <stp>[AutoPrice 28.xlsm]front!R1179C16</stp>
        <tr r="P1179" s="1"/>
      </tp>
      <tp>
        <v>3.875</v>
        <stp/>
        <stp>##V3_BDPV12</stp>
        <stp>DE000A1TM5X8 @bgn  Corp</stp>
        <stp>coupon</stp>
        <stp>[AutoPrice 28.xlsm]front!R1102C42</stp>
        <tr r="AP1102" s="1"/>
      </tp>
      <tp>
        <v>117.929</v>
        <stp/>
        <stp>##V3_BDPV12</stp>
        <stp>XS0827692269 @bgn Corp</stp>
        <stp>LAST_PRICE</stp>
        <stp>[AutoPrice 28.xlsm]front!R1149C16</stp>
        <tr r="P1149" s="1"/>
      </tp>
      <tp>
        <v>107.884</v>
        <stp/>
        <stp>##V3_BDPV12</stp>
        <stp>XS0990109240 @bgn Corp</stp>
        <stp>LAST_PRICE</stp>
        <stp>[AutoPrice 28.xlsm]front!R1198C16</stp>
        <tr r="P1198" s="1"/>
      </tp>
      <tp>
        <v>118.372</v>
        <stp/>
        <stp>##V3_BDPV12</stp>
        <stp>XS0542534192 @bgn Corp</stp>
        <stp>LAST_PRICE</stp>
        <stp>[AutoPrice 28.xlsm]front!R1061C16</stp>
        <tr r="P1061" s="1"/>
      </tp>
      <tp>
        <v>103.13</v>
        <stp/>
        <stp>##V3_BDPV12</stp>
        <stp>XS0222372178 @bgn Corp</stp>
        <stp>LAST_PRICE</stp>
        <stp>[AutoPrice 28.xlsm]front!R1187C16</stp>
        <tr r="P1187" s="1"/>
      </tp>
      <tp>
        <v>109.619</v>
        <stp/>
        <stp>##V3_BDPV12</stp>
        <stp>XS0951565091 @bgn Corp</stp>
        <stp>LAST_PRICE</stp>
        <stp>[AutoPrice 28.xlsm]front!R1163C16</stp>
        <tr r="P1163" s="1"/>
      </tp>
      <tp>
        <v>4.125</v>
        <stp/>
        <stp>##V3_BDPV12</stp>
        <stp>XS0971723233 @bgn  Corp</stp>
        <stp>coupon</stp>
        <stp>[AutoPrice 28.xlsm]front!R35C42</stp>
        <tr r="AP35" s="1"/>
      </tp>
      <tp>
        <v>3.125</v>
        <stp/>
        <stp>##V3_BDPV12</stp>
        <stp>DE000A1R0410 @bgn  Corp</stp>
        <stp>coupon</stp>
        <stp>[AutoPrice 28.xlsm]front!R1023C42</stp>
        <tr r="AP1023" s="1"/>
      </tp>
      <tp>
        <v>4.375</v>
        <stp/>
        <stp>##V3_BDPV12</stp>
        <stp>XS0211637839 @bgn  Corp</stp>
        <stp>coupon</stp>
        <stp>[AutoPrice 28.xlsm]front!R93C42</stp>
        <tr r="AP93" s="1"/>
      </tp>
      <tp>
        <v>4.75</v>
        <stp/>
        <stp>##V3_BDPV12</stp>
        <stp>XS0303396062 @bgn  Corp</stp>
        <stp>coupon</stp>
        <stp>[AutoPrice 28.xlsm]front!R69C42</stp>
        <tr r="AP69" s="1"/>
      </tp>
      <tp>
        <v>4.5</v>
        <stp/>
        <stp>##V3_BDPV12</stp>
        <stp>XS0434882014 @bgn  Corp</stp>
        <stp>coupon</stp>
        <stp>[AutoPrice 28.xlsm]front!R63C42</stp>
        <tr r="AP63" s="1"/>
      </tp>
      <tp>
        <v>2.375</v>
        <stp/>
        <stp>##V3_BDPV12</stp>
        <stp>XS0873665706 @bgn  Corp</stp>
        <stp>coupon</stp>
        <stp>[AutoPrice 28.xlsm]front!R74C42</stp>
        <tr r="AP74" s="1"/>
      </tp>
      <tp>
        <v>3</v>
        <stp/>
        <stp>##V3_BDPV12</stp>
        <stp>XS0805452405 @bgn  Corp</stp>
        <stp>coupon</stp>
        <stp>[AutoPrice 28.xlsm]front!R49C42</stp>
        <tr r="AP49" s="1"/>
      </tp>
      <tp>
        <v>217.25970130029879</v>
        <stp/>
        <stp>##V3_BDPV12</stp>
        <stp>DE000A1YCQ29 @bgn  Corp</stp>
        <stp>asset_swap_spd_mid</stp>
        <stp>[AutoPrice 28.xlsm]front!R91C40</stp>
        <tr r="AN91" s="1"/>
      </tp>
      <tp>
        <v>1.75</v>
        <stp/>
        <stp>##V3_BDPV12</stp>
        <stp>DE000A1HJ483 @bgn  Corp</stp>
        <stp>coupon</stp>
        <stp>[AutoPrice 28.xlsm]front!R1137C42</stp>
        <tr r="AP1137" s="1"/>
      </tp>
      <tp>
        <v>1</v>
        <stp/>
        <stp>##V3_BDPV12</stp>
        <stp>XS0925519380 @bgn  Corp</stp>
        <stp>coupon</stp>
        <stp>[AutoPrice 28.xlsm]front!R23C42</stp>
        <tr r="AP23" s="1"/>
      </tp>
      <tp>
        <v>103.398</v>
        <stp/>
        <stp>##V3_BDPV12</stp>
        <stp>NL0000168714 @CBKG Corp</stp>
        <stp>ask</stp>
        <stp>[AutoPrice 28.xlsm]front!R84C13</stp>
        <tr r="M84" s="1"/>
      </tp>
      <tp>
        <v>102.453</v>
        <stp/>
        <stp>##V3_BDPV12</stp>
        <stp>FR0010161067 @CBKG Corp</stp>
        <stp>ask</stp>
        <stp>[AutoPrice 28.xlsm]front!R90C13</stp>
        <tr r="M90" s="1"/>
      </tp>
      <tp>
        <v>108.26600000000001</v>
        <stp/>
        <stp>##V3_BDPV12</stp>
        <stp>DE000TLX2003 @CBKG Corp</stp>
        <stp>ask</stp>
        <stp>[AutoPrice 28.xlsm]front!R76C13</stp>
        <tr r="M76" s="1"/>
      </tp>
      <tp t="s">
        <v>FIXED</v>
        <stp/>
        <stp>##V3_BDPV12</stp>
        <stp>US36962G4J02 Corp</stp>
        <stp>cpn typ</stp>
        <stp>[AutoPrice 28.xlsm]front!R29C5</stp>
        <tr r="E29" s="1"/>
      </tp>
      <tp t="s">
        <v>CALLABLE</v>
        <stp/>
        <stp>##V3_BDPV12</stp>
        <stp>XS0319639745 Corp</stp>
        <stp>mty_typ</stp>
        <stp>[AutoPrice 28.xlsm]front!R44C6</stp>
        <tr r="F44" s="1"/>
      </tp>
      <tp t="s">
        <v>AT MATURITY</v>
        <stp/>
        <stp>##V3_BDPV12</stp>
        <stp>XS0090078907 Corp</stp>
        <stp>mty_typ</stp>
        <stp>[AutoPrice 28.xlsm]front!R13C6</stp>
        <tr r="F13" s="1"/>
      </tp>
      <tp t="s">
        <v>AT MATURITY</v>
        <stp/>
        <stp>##V3_BDPV12</stp>
        <stp>XS0229567440 Corp</stp>
        <stp>mty_typ</stp>
        <stp>[AutoPrice 28.xlsm]front!R37C6</stp>
        <tr r="F37" s="1"/>
      </tp>
      <tp t="s">
        <v>11/06/2014</v>
        <stp/>
        <stp>##V3_BDPV12</stp>
        <stp>FR0010161067 @bgn Corp</stp>
        <stp>LAST_UPDATE</stp>
        <stp>[AutoPrice 28.xlsm]front!R90C15</stp>
        <tr r="O90" s="1"/>
      </tp>
      <tp t="s">
        <v>CALLABLE</v>
        <stp/>
        <stp>##V3_BDPV12</stp>
        <stp>XS0319639232 Corp</stp>
        <stp>mty_typ</stp>
        <stp>[AutoPrice 28.xlsm]front!R41C6</stp>
        <tr r="F41" s="1"/>
      </tp>
      <tp t="s">
        <v>CALLABLE</v>
        <stp/>
        <stp>##V3_BDPV12</stp>
        <stp>XS0159527505 Corp</stp>
        <stp>mty_typ</stp>
        <stp>[AutoPrice 28.xlsm]front!R86C6</stp>
        <tr r="F86" s="1"/>
      </tp>
      <tp t="s">
        <v>AT MATURITY</v>
        <stp/>
        <stp>##V3_BDPV12</stp>
        <stp>XS0303396062 Corp</stp>
        <stp>mty_typ</stp>
        <stp>[AutoPrice 28.xlsm]front!R69C6</stp>
        <tr r="F69" s="1"/>
      </tp>
      <tp t="s">
        <v>PERP/CALL</v>
        <stp/>
        <stp>##V3_BDPV12</stp>
        <stp>XS0211637839 Corp</stp>
        <stp>mty_typ</stp>
        <stp>[AutoPrice 28.xlsm]front!R93C6</stp>
        <tr r="F93" s="1"/>
      </tp>
      <tp>
        <v>100.435</v>
        <stp/>
        <stp>##V3_BDPV12</stp>
        <stp>US36962G7B49 @bval Corp</stp>
        <stp>LAST_PRICE</stp>
        <stp>[AutoPrice 28.xlsm]front!R20C16</stp>
        <tr r="P20" s="1"/>
      </tp>
      <tp t="s">
        <v>11/06/2014</v>
        <stp/>
        <stp>##V3_BDPV12</stp>
        <stp>XS0918600668 @bgn Corp</stp>
        <stp>LAST_UPDATE</stp>
        <stp>[AutoPrice 28.xlsm]front!R66C15</stp>
        <tr r="O66" s="1"/>
      </tp>
      <tp t="s">
        <v>11/06/2014</v>
        <stp/>
        <stp>##V3_BDPV12</stp>
        <stp>XS0138717441 @bgn Corp</stp>
        <stp>LAST_UPDATE</stp>
        <stp>[AutoPrice 28.xlsm]front!R99C15</stp>
        <tr r="O99" s="1"/>
      </tp>
      <tp t="s">
        <v>06/09/2021</v>
        <stp/>
        <stp>##V3_BDPV12</stp>
        <stp>FR0011561000 Corp</stp>
        <stp>maturity</stp>
        <stp>[AutoPrice 28.xlsm]front!R1133C6</stp>
        <tr r="F1133" s="1"/>
      </tp>
      <tp t="s">
        <v>11/06/2014</v>
        <stp/>
        <stp>##V3_BDPV12</stp>
        <stp>XS0363471805 @bgn Corp</stp>
        <stp>LAST_UPDATE</stp>
        <stp>[AutoPrice 28.xlsm]front!R12C15</stp>
        <tr r="O12" s="1"/>
      </tp>
      <tp t="s">
        <v>24/05/2021</v>
        <stp/>
        <stp>##V3_BDPV12</stp>
        <stp>FR0010327007 Corp</stp>
        <stp>maturity</stp>
        <stp>[AutoPrice 28.xlsm]front!R1075C6</stp>
        <tr r="F1075" s="1"/>
      </tp>
      <tp t="s">
        <v>11/06/2014</v>
        <stp/>
        <stp>##V3_BDPV12</stp>
        <stp>XS0491211644 @bgn Corp</stp>
        <stp>LAST_UPDATE</stp>
        <stp>[AutoPrice 28.xlsm]front!R42C15</stp>
        <tr r="O42" s="1"/>
      </tp>
      <tp>
        <v>3.125</v>
        <stp/>
        <stp>##V3_BDPV12</stp>
        <stp>BE0002189554 @bgn  Corp</stp>
        <stp>coupon</stp>
        <stp>[AutoPrice 28.xlsm]front!R475C42</stp>
        <tr r="AP475" s="1"/>
      </tp>
      <tp>
        <v>113.203</v>
        <stp/>
        <stp>##V3_BDPV12</stp>
        <stp>XS0767977811 @bgn Corp</stp>
        <stp>LAST_PRICE</stp>
        <stp>[AutoPrice 28.xlsm]front!R1194C16</stp>
        <tr r="P1194" s="1"/>
      </tp>
      <tp>
        <v>110.238</v>
        <stp/>
        <stp>##V3_BDPV12</stp>
        <stp>XS0829183614 @bgn Corp</stp>
        <stp>LAST_PRICE</stp>
        <stp>[AutoPrice 28.xlsm]front!R1214C16</stp>
        <tr r="P1214" s="1"/>
      </tp>
      <tp>
        <v>112.232</v>
        <stp/>
        <stp>##V3_BDPV12</stp>
        <stp>XS0259604329 @bgn Corp</stp>
        <stp>LAST_PRICE</stp>
        <stp>[AutoPrice 28.xlsm]front!R1247C16</stp>
        <tr r="P1247" s="1"/>
      </tp>
      <tp>
        <v>113.69799999999999</v>
        <stp/>
        <stp>##V3_BDPV12</stp>
        <stp>XS0914400246 @bgn Corp</stp>
        <stp>LAST_PRICE</stp>
        <stp>[AutoPrice 28.xlsm]front!R1181C16</stp>
        <tr r="P1181" s="1"/>
      </tp>
      <tp>
        <v>110.253</v>
        <stp/>
        <stp>##V3_BDPV12</stp>
        <stp>XS0287409212 @bgn Corp</stp>
        <stp>LAST_PRICE</stp>
        <stp>[AutoPrice 28.xlsm]front!R1206C16</stp>
        <tr r="P1206" s="1"/>
      </tp>
      <tp>
        <v>114.643</v>
        <stp/>
        <stp>##V3_BDPV12</stp>
        <stp>XS0744125302 @bgn Corp</stp>
        <stp>LAST_PRICE</stp>
        <stp>[AutoPrice 28.xlsm]front!R1057C16</stp>
        <tr r="P1057" s="1"/>
      </tp>
      <tp>
        <v>102.075</v>
        <stp/>
        <stp>##V3_BDPV12</stp>
        <stp>XS1050454682 @bgn Corp</stp>
        <stp>LAST_PRICE</stp>
        <stp>[AutoPrice 28.xlsm]front!R1017C16</stp>
        <tr r="P1017" s="1"/>
      </tp>
      <tp>
        <v>107.72499999999999</v>
        <stp/>
        <stp>##V3_BDPV12</stp>
        <stp>XS0903531795 @bgn Corp</stp>
        <stp>LAST_PRICE</stp>
        <stp>[AutoPrice 28.xlsm]front!R1248C16</stp>
        <tr r="P1248" s="1"/>
      </tp>
      <tp>
        <v>112.2</v>
        <stp/>
        <stp>##V3_BDPV12</stp>
        <stp>XS0546725358 @bgn Corp</stp>
        <stp>LAST_PRICE</stp>
        <stp>[AutoPrice 28.xlsm]front!R1115C16</stp>
        <tr r="P1115" s="1"/>
      </tp>
      <tp>
        <v>104.72799999999999</v>
        <stp/>
        <stp>##V3_BDPV12</stp>
        <stp>XS0550634355 @bgn Corp</stp>
        <stp>LAST_PRICE</stp>
        <stp>[AutoPrice 28.xlsm]front!R1097C16</stp>
        <tr r="P1097" s="1"/>
      </tp>
      <tp>
        <v>114.91500000000001</v>
        <stp/>
        <stp>##V3_BDPV12</stp>
        <stp>XS0494868630 @bgn Corp</stp>
        <stp>LAST_PRICE</stp>
        <stp>[AutoPrice 28.xlsm]front!R1195C16</stp>
        <tr r="P1195" s="1"/>
      </tp>
      <tp>
        <v>109.48699999999999</v>
        <stp/>
        <stp>##V3_BDPV12</stp>
        <stp>XS1023703090 @bgn Corp</stp>
        <stp>LAST_PRICE</stp>
        <stp>[AutoPrice 28.xlsm]front!R1165C16</stp>
        <tr r="P1165" s="1"/>
      </tp>
      <tp>
        <v>103.858</v>
        <stp/>
        <stp>##V3_BDPV12</stp>
        <stp>XS0923613060 @bgn Corp</stp>
        <stp>LAST_PRICE</stp>
        <stp>[AutoPrice 28.xlsm]front!R1120C16</stp>
        <tr r="P1120" s="1"/>
      </tp>
      <tp>
        <v>110.61799999999999</v>
        <stp/>
        <stp>##V3_BDPV12</stp>
        <stp>XS0614190477 @bgn Corp</stp>
        <stp>LAST_PRICE</stp>
        <stp>[AutoPrice 28.xlsm]front!R1191C16</stp>
        <tr r="P1191" s="1"/>
      </tp>
      <tp>
        <v>112.10299999999999</v>
        <stp/>
        <stp>##V3_BDPV12</stp>
        <stp>XS0975256685 @bgn Corp</stp>
        <stp>LAST_PRICE</stp>
        <stp>[AutoPrice 28.xlsm]front!R1210C16</stp>
        <tr r="P1210" s="1"/>
      </tp>
      <tp>
        <v>116.883</v>
        <stp/>
        <stp>##V3_BDPV12</stp>
        <stp>XS0827573766 @bgn Corp</stp>
        <stp>LAST_PRICE</stp>
        <stp>[AutoPrice 28.xlsm]front!R1166C16</stp>
        <tr r="P1166" s="1"/>
      </tp>
      <tp>
        <v>0.78600000000000003</v>
        <stp/>
        <stp>##V3_BDPV12</stp>
        <stp>XS0925518903 @bgn  Corp</stp>
        <stp>coupon</stp>
        <stp>[AutoPrice 28.xlsm]front!R19C42</stp>
        <tr r="AP19" s="1"/>
      </tp>
      <tp>
        <v>6.5</v>
        <stp/>
        <stp>##V3_BDPV12</stp>
        <stp>XS0423888667 @bgn  Corp</stp>
        <stp>coupon</stp>
        <stp>[AutoPrice 28.xlsm]front!R80C42</stp>
        <tr r="AP80" s="1"/>
      </tp>
      <tp>
        <v>0.23485</v>
        <stp/>
        <stp>##V3_BDPV12</stp>
        <stp>XS0353710527 @bval  Corp</stp>
        <stp>coupon</stp>
        <stp>[AutoPrice 28.xlsm]front!R5C42</stp>
        <tr r="AP5" s="1"/>
      </tp>
      <tp>
        <v>101.453</v>
        <stp/>
        <stp>##V3_BDPV12</stp>
        <stp>FR0010161067 @CBKG Corp</stp>
        <stp>bid</stp>
        <stp>[AutoPrice 28.xlsm]front!R90C12</stp>
        <tr r="L90" s="1"/>
      </tp>
      <tp t="s">
        <v>07:01:13</v>
        <stp/>
        <stp>##V3_BDPV12</stp>
        <stp>US007924AH66 @bgn Corp</stp>
        <stp>LAST_UPDATE</stp>
        <stp>[AutoPrice 28.xlsm]front!R48C15</stp>
        <tr r="O48" s="1"/>
      </tp>
      <tp t="s">
        <v>11/06/2014</v>
        <stp/>
        <stp>##V3_BDPV12</stp>
        <stp>XS0437047292 @bval Corp</stp>
        <stp>LAST_UPDATE</stp>
        <stp>[AutoPrice 28.xlsm]front!R56C15</stp>
        <tr r="O56" s="1"/>
      </tp>
      <tp>
        <v>101.19799999999999</v>
        <stp/>
        <stp>##V3_BDPV12</stp>
        <stp>NL0000168714 @CBKG Corp</stp>
        <stp>bid</stp>
        <stp>[AutoPrice 28.xlsm]front!R84C12</stp>
        <tr r="L84" s="1"/>
      </tp>
      <tp>
        <v>189.18171360384494</v>
        <stp/>
        <stp>##V3_BDPV12</stp>
        <stp>XS0542428833 @bval  Corp</stp>
        <stp>asset_swap_spd_mid</stp>
        <stp>[AutoPrice 28.xlsm]front!R157C40</stp>
        <tr r="AN157" s="1"/>
      </tp>
      <tp t="s">
        <v>27/08/2018</v>
        <stp/>
        <stp>##V3_BDPV12</stp>
        <stp>DE000A1R08U3 Corp</stp>
        <stp>maturity</stp>
        <stp>[AutoPrice 28.xlsm]front!R1022C6</stp>
        <tr r="F1022" s="1"/>
      </tp>
      <tp t="s">
        <v>AT MATURITY</v>
        <stp/>
        <stp>##V3_BDPV12</stp>
        <stp>XS0794230507 Corp</stp>
        <stp>mty_typ</stp>
        <stp>[AutoPrice 28.xlsm]front!R28C6</stp>
        <tr r="F28" s="1"/>
      </tp>
      <tp>
        <v>0.76307718691452919</v>
        <stp/>
        <stp>##V3_BDPV12</stp>
        <stp>DE000A0GNPZ3 @bval  Corp</stp>
        <stp>risk_mid</stp>
        <stp>[AutoPrice 28.xlsm]front!R89C36</stp>
        <tr r="AJ89" s="1"/>
      </tp>
      <tp t="s">
        <v>07:01:46</v>
        <stp/>
        <stp>##V3_BDPV12</stp>
        <stp>ES0324244005 @bgn Corp</stp>
        <stp>LAST_UPDATE</stp>
        <stp>[AutoPrice 28.xlsm]front!R71C15</stp>
        <tr r="O71" s="1"/>
      </tp>
      <tp t="s">
        <v>CALLABLE</v>
        <stp/>
        <stp>##V3_BDPV12</stp>
        <stp>XS0492535835 Corp</stp>
        <stp>mty_typ</stp>
        <stp>[AutoPrice 28.xlsm]front!R43C6</stp>
        <tr r="F43" s="1"/>
      </tp>
      <tp t="s">
        <v>AT MATURITY</v>
        <stp/>
        <stp>##V3_BDPV12</stp>
        <stp>XS0798504030 Corp</stp>
        <stp>mty_typ</stp>
        <stp>[AutoPrice 28.xlsm]front!R81C6</stp>
        <tr r="F81" s="1"/>
      </tp>
      <tp t="s">
        <v>AT MATURITY</v>
        <stp/>
        <stp>##V3_BDPV12</stp>
        <stp>XS0363471805 Corp</stp>
        <stp>mty_typ</stp>
        <stp>[AutoPrice 28.xlsm]front!R12C6</stp>
        <tr r="F12" s="1"/>
      </tp>
      <tp t="s">
        <v>11/06/2014</v>
        <stp/>
        <stp>##V3_BDPV12</stp>
        <stp>NL0000168714 @bgn Corp</stp>
        <stp>LAST_UPDATE</stp>
        <stp>[AutoPrice 28.xlsm]front!R84C15</stp>
        <tr r="O84" s="1"/>
      </tp>
      <tp t="s">
        <v>11/06/2014</v>
        <stp/>
        <stp>##V3_BDPV12</stp>
        <stp>XS0288429532 @bgn Corp</stp>
        <stp>LAST_UPDATE</stp>
        <stp>[AutoPrice 28.xlsm]front!R36C15</stp>
        <tr r="O36" s="1"/>
      </tp>
      <tp t="s">
        <v>11/06/2014</v>
        <stp/>
        <stp>##V3_BDPV12</stp>
        <stp>XS0267166246 @bgn Corp</stp>
        <stp>LAST_UPDATE</stp>
        <stp>[AutoPrice 28.xlsm]front!R40C15</stp>
        <tr r="O40" s="1"/>
      </tp>
      <tp t="s">
        <v>11/06/2014</v>
        <stp/>
        <stp>##V3_BDPV12</stp>
        <stp>XS0340180149 @bgn Corp</stp>
        <stp>LAST_UPDATE</stp>
        <stp>[AutoPrice 28.xlsm]front!R25C15</stp>
        <tr r="O25" s="1"/>
      </tp>
      <tp t="s">
        <v>07:01:55</v>
        <stp/>
        <stp>##V3_BDPV12</stp>
        <stp>XS1062900912 @bgn Corp</stp>
        <stp>LAST_UPDATE</stp>
        <stp>[AutoPrice 28.xlsm]front!R94C15</stp>
        <tr r="O94" s="1"/>
      </tp>
      <tp t="s">
        <v>11/06/2014</v>
        <stp/>
        <stp>##V3_BDPV12</stp>
        <stp>XS0612837657 @bgn Corp</stp>
        <stp>LAST_UPDATE</stp>
        <stp>[AutoPrice 28.xlsm]front!R18C15</stp>
        <tr r="O18" s="1"/>
      </tp>
      <tp t="s">
        <v>11/06/2014</v>
        <stp/>
        <stp>##V3_BDPV12</stp>
        <stp>XS0319639232 @bgn Corp</stp>
        <stp>LAST_UPDATE</stp>
        <stp>[AutoPrice 28.xlsm]front!R41C15</stp>
        <tr r="O41" s="1"/>
      </tp>
      <tp>
        <v>107.706</v>
        <stp/>
        <stp>##V3_BDPV12</stp>
        <stp>DE000TLX2003 @CBKG Corp</stp>
        <stp>bid</stp>
        <stp>[AutoPrice 28.xlsm]front!R76C12</stp>
        <tr r="L76" s="1"/>
      </tp>
      <tp t="s">
        <v>30/11/2018</v>
        <stp/>
        <stp>##V3_BDPV12</stp>
        <stp>IT0004869985 Corp</stp>
        <stp>maturity</stp>
        <stp>[AutoPrice 28.xlsm]front!R1056C6</stp>
        <tr r="F1056" s="1"/>
      </tp>
      <tp>
        <v>124.01300000000001</v>
        <stp/>
        <stp>##V3_BDPV12</stp>
        <stp>XS0829190585 @bgn Corp</stp>
        <stp>LAST_PRICE</stp>
        <stp>[AutoPrice 28.xlsm]front!R1219C16</stp>
        <tr r="P1219" s="1"/>
      </tp>
      <tp>
        <v>103.512</v>
        <stp/>
        <stp>##V3_BDPV12</stp>
        <stp>XS1028600473 @bgn Corp</stp>
        <stp>LAST_PRICE</stp>
        <stp>[AutoPrice 28.xlsm]front!R1250C16</stp>
        <tr r="P1250" s="1"/>
      </tp>
      <tp>
        <v>110.166</v>
        <stp/>
        <stp>##V3_BDPV12</stp>
        <stp>XS0808632763 @bgn Corp</stp>
        <stp>LAST_PRICE</stp>
        <stp>[AutoPrice 28.xlsm]front!R1244C16</stp>
        <tr r="P1244" s="1"/>
      </tp>
      <tp>
        <v>107.76900000000001</v>
        <stp/>
        <stp>##V3_BDPV12</stp>
        <stp>XS0546096800 @bgn Corp</stp>
        <stp>LAST_PRICE</stp>
        <stp>[AutoPrice 28.xlsm]front!R1241C16</stp>
        <tr r="P1241" s="1"/>
      </tp>
      <tp>
        <v>117.645</v>
        <stp/>
        <stp>##V3_BDPV12</stp>
        <stp>XS0362224841 @bgn Corp</stp>
        <stp>LAST_PRICE</stp>
        <stp>[AutoPrice 28.xlsm]front!R1193C16</stp>
        <tr r="P1193" s="1"/>
      </tp>
      <tp>
        <v>121.601</v>
        <stp/>
        <stp>##V3_BDPV12</stp>
        <stp>XS0452187916 @bgn Corp</stp>
        <stp>LAST_PRICE</stp>
        <stp>[AutoPrice 28.xlsm]front!R1151C16</stp>
        <tr r="P1151" s="1"/>
      </tp>
      <tp>
        <v>109.637</v>
        <stp/>
        <stp>##V3_BDPV12</stp>
        <stp>XS0969344083 @bgn Corp</stp>
        <stp>LAST_PRICE</stp>
        <stp>[AutoPrice 28.xlsm]front!R1068C16</stp>
        <tr r="P1068" s="1"/>
      </tp>
      <tp>
        <v>114.685</v>
        <stp/>
        <stp>##V3_BDPV12</stp>
        <stp>XS0521000975 @bgn Corp</stp>
        <stp>LAST_PRICE</stp>
        <stp>[AutoPrice 28.xlsm]front!R1161C16</stp>
        <tr r="P1161" s="1"/>
      </tp>
      <tp>
        <v>124.38500000000001</v>
        <stp/>
        <stp>##V3_BDPV12</stp>
        <stp>XS0203712939 @bgn Corp</stp>
        <stp>LAST_PRICE</stp>
        <stp>[AutoPrice 28.xlsm]front!R1226C16</stp>
        <tr r="P1226" s="1"/>
      </tp>
      <tp>
        <v>103.489</v>
        <stp/>
        <stp>##V3_BDPV12</stp>
        <stp>XS0906792105 @bgn Corp</stp>
        <stp>LAST_PRICE</stp>
        <stp>[AutoPrice 28.xlsm]front!R1099C16</stp>
        <tr r="P1099" s="1"/>
      </tp>
      <tp>
        <v>105.82599999999999</v>
        <stp/>
        <stp>##V3_BDPV12</stp>
        <stp>XS0903872603 @bgn Corp</stp>
        <stp>LAST_PRICE</stp>
        <stp>[AutoPrice 28.xlsm]front!R1246C16</stp>
        <tr r="P1246" s="1"/>
      </tp>
      <tp>
        <v>102.691</v>
        <stp/>
        <stp>##V3_BDPV12</stp>
        <stp>XS0906792014 @bgn Corp</stp>
        <stp>LAST_PRICE</stp>
        <stp>[AutoPrice 28.xlsm]front!R1098C16</stp>
        <tr r="P1098" s="1"/>
      </tp>
      <tp>
        <v>101.28</v>
        <stp/>
        <stp>##V3_BDPV12</stp>
        <stp>XS1067864022 @bgn Corp</stp>
        <stp>LAST_PRICE</stp>
        <stp>[AutoPrice 28.xlsm]front!R1125C16</stp>
        <tr r="P1125" s="1"/>
      </tp>
      <tp>
        <v>100.96899999999999</v>
        <stp/>
        <stp>##V3_BDPV12</stp>
        <stp>XS1056927061 @bgn Corp</stp>
        <stp>LAST_PRICE</stp>
        <stp>[AutoPrice 28.xlsm]front!R1090C16</stp>
        <tr r="P1090" s="1"/>
      </tp>
      <tp>
        <v>114.422</v>
        <stp/>
        <stp>##V3_BDPV12</stp>
        <stp>XS0451457435 @bgn Corp</stp>
        <stp>LAST_PRICE</stp>
        <stp>[AutoPrice 28.xlsm]front!R1159C16</stp>
        <tr r="P1159" s="1"/>
      </tp>
      <tp>
        <v>109.157</v>
        <stp/>
        <stp>##V3_BDPV12</stp>
        <stp>XS0427290357 @bgn Corp</stp>
        <stp>LAST_PRICE</stp>
        <stp>[AutoPrice 28.xlsm]front!R1054C16</stp>
        <tr r="P1054" s="1"/>
      </tp>
      <tp>
        <v>106.947</v>
        <stp/>
        <stp>##V3_BDPV12</stp>
        <stp>XS0452187759 @bgn Corp</stp>
        <stp>LAST_PRICE</stp>
        <stp>[AutoPrice 28.xlsm]front!R1144C16</stp>
        <tr r="P1144" s="1"/>
      </tp>
      <tp>
        <v>112.994</v>
        <stp/>
        <stp>##V3_BDPV12</stp>
        <stp>XS0331141332 @bgn Corp</stp>
        <stp>LAST_PRICE</stp>
        <stp>[AutoPrice 28.xlsm]front!R1156C16</stp>
        <tr r="P1156" s="1"/>
      </tp>
      <tp>
        <v>113.63</v>
        <stp/>
        <stp>##V3_BDPV12</stp>
        <stp>XS0433001137 @bgn Corp</stp>
        <stp>LAST_PRICE</stp>
        <stp>[AutoPrice 28.xlsm]front!R1107C16</stp>
        <tr r="P1107" s="1"/>
      </tp>
      <tp>
        <v>107.907</v>
        <stp/>
        <stp>##V3_BDPV12</stp>
        <stp>XS0903872355 @bgn Corp</stp>
        <stp>LAST_PRICE</stp>
        <stp>[AutoPrice 28.xlsm]front!R1245C16</stp>
        <tr r="P1245" s="1"/>
      </tp>
      <tp>
        <v>105.777</v>
        <stp/>
        <stp>##V3_BDPV12</stp>
        <stp>XS0954907787 @bgn Corp</stp>
        <stp>LAST_PRICE</stp>
        <stp>[AutoPrice 28.xlsm]front!R1123C16</stp>
        <tr r="P1123" s="1"/>
      </tp>
      <tp>
        <v>105.727</v>
        <stp/>
        <stp>##V3_BDPV12</stp>
        <stp>XS0954907431 @bgn Corp</stp>
        <stp>LAST_PRICE</stp>
        <stp>[AutoPrice 28.xlsm]front!R1121C16</stp>
        <tr r="P1121" s="1"/>
      </tp>
      <tp>
        <v>104.294</v>
        <stp/>
        <stp>##V3_BDPV12</stp>
        <stp>XS0731071055 @bgn Corp</stp>
        <stp>LAST_PRICE</stp>
        <stp>[AutoPrice 28.xlsm]front!R1028C16</stp>
        <tr r="P1028" s="1"/>
      </tp>
      <tp>
        <v>124.101</v>
        <stp/>
        <stp>##V3_BDPV12</stp>
        <stp>XS0829360923 @bgn Corp</stp>
        <stp>LAST_PRICE</stp>
        <stp>[AutoPrice 28.xlsm]front!R1177C16</stp>
        <tr r="P1177" s="1"/>
      </tp>
      <tp>
        <v>112.94199999999999</v>
        <stp/>
        <stp>##V3_BDPV12</stp>
        <stp>XS0760364116 @bgn Corp</stp>
        <stp>LAST_PRICE</stp>
        <stp>[AutoPrice 28.xlsm]front!R1118C16</stp>
        <tr r="P1118" s="1"/>
      </tp>
      <tp>
        <v>114.45399999999999</v>
        <stp/>
        <stp>##V3_BDPV12</stp>
        <stp>XS0951567030 @bgn Corp</stp>
        <stp>LAST_PRICE</stp>
        <stp>[AutoPrice 28.xlsm]front!R1140C16</stp>
        <tr r="P1140" s="1"/>
      </tp>
      <tp>
        <v>5.5</v>
        <stp/>
        <stp>##V3_BDPV12</stp>
        <stp>XS0492535835 @bval  Corp</stp>
        <stp>coupon</stp>
        <stp>[AutoPrice 28.xlsm]front!R43C42</stp>
        <tr r="AP43" s="1"/>
      </tp>
      <tp>
        <v>6.0250000000000004</v>
        <stp/>
        <stp>##V3_BDPV12</stp>
        <stp>XS0350890470 @bgn  Corp</stp>
        <stp>coupon</stp>
        <stp>[AutoPrice 28.xlsm]front!R38C42</stp>
        <tr r="AP38" s="1"/>
      </tp>
      <tp>
        <v>7.75</v>
        <stp/>
        <stp>##V3_BDPV12</stp>
        <stp>XS0863907522 @bgn  Corp</stp>
        <stp>coupon</stp>
        <stp>[AutoPrice 28.xlsm]front!R96C42</stp>
        <tr r="AP96" s="1"/>
      </tp>
      <tp>
        <v>6.875</v>
        <stp/>
        <stp>##V3_BDPV12</stp>
        <stp>USN77616AA34 @bval  Corp</stp>
        <stp>coupon</stp>
        <stp>[AutoPrice 28.xlsm]front!R1122C42</stp>
        <tr r="AP1122" s="1"/>
      </tp>
      <tp>
        <v>167.81889998556179</v>
        <stp/>
        <stp>##V3_BDPV12</stp>
        <stp>USF0819HE376 @bgn  Corp</stp>
        <stp>asset_swap_spd_mid</stp>
        <stp>[AutoPrice 28.xlsm]front!R834C40</stp>
        <tr r="AN834" s="1"/>
      </tp>
      <tp t="s">
        <v>25/10/2019</v>
        <stp/>
        <stp>##V3_BDPV12</stp>
        <stp>DE000A1R0410 Corp</stp>
        <stp>maturity</stp>
        <stp>[AutoPrice 28.xlsm]front!R1023C6</stp>
        <tr r="F1023" s="1"/>
      </tp>
      <tp>
        <v>113.32599999999999</v>
        <stp/>
        <stp>##V3_BDPV12</stp>
        <stp>DE000A1G0RU9 @CBKG Corp</stp>
        <stp>ask</stp>
        <stp>[AutoPrice 28.xlsm]front!R53C13</stp>
        <tr r="M53" s="1"/>
      </tp>
      <tp t="s">
        <v>27/06/2018</v>
        <stp/>
        <stp>##V3_BDPV12</stp>
        <stp>BE0374557404 Corp</stp>
        <stp>maturity</stp>
        <stp>[AutoPrice 28.xlsm]front!R1015C6</stp>
        <tr r="F1015" s="1"/>
      </tp>
      <tp t="s">
        <v>AT MATURITY</v>
        <stp/>
        <stp>##V3_BDPV12</stp>
        <stp>XS0874840845 Corp</stp>
        <stp>mty_typ</stp>
        <stp>[AutoPrice 28.xlsm]front!R34C6</stp>
        <tr r="F34" s="1"/>
      </tp>
      <tp t="s">
        <v>AT MATURITY</v>
        <stp/>
        <stp>##V3_BDPV12</stp>
        <stp>XS0218469962 Corp</stp>
        <stp>mty_typ</stp>
        <stp>[AutoPrice 28.xlsm]front!R59C6</stp>
        <tr r="F59" s="1"/>
      </tp>
      <tp t="s">
        <v>AT MATURITY</v>
        <stp/>
        <stp>##V3_BDPV12</stp>
        <stp>XS0918600668 Corp</stp>
        <stp>mty_typ</stp>
        <stp>[AutoPrice 28.xlsm]front!R66C6</stp>
        <tr r="F66" s="1"/>
      </tp>
      <tp t="s">
        <v>AT MATURITY</v>
        <stp/>
        <stp>##V3_BDPV12</stp>
        <stp>XS0750684929 Corp</stp>
        <stp>mty_typ</stp>
        <stp>[AutoPrice 28.xlsm]front!R11C6</stp>
        <tr r="F11" s="1"/>
      </tp>
      <tp t="s">
        <v>AT MATURITY</v>
        <stp/>
        <stp>##V3_BDPV12</stp>
        <stp>XS0805452405 Corp</stp>
        <stp>mty_typ</stp>
        <stp>[AutoPrice 28.xlsm]front!R49C6</stp>
        <tr r="F49" s="1"/>
      </tp>
      <tp t="s">
        <v>07:01:45</v>
        <stp/>
        <stp>##V3_BDPV12</stp>
        <stp>XS0452314536 @bgn Corp</stp>
        <stp>LAST_UPDATE</stp>
        <stp>[AutoPrice 28.xlsm]front!R61C15</stp>
        <tr r="O61" s="1"/>
      </tp>
      <tp t="s">
        <v>05/06/2028</v>
        <stp/>
        <stp>##V3_BDPV12</stp>
        <stp>FR0011509488 Corp</stp>
        <stp>maturity</stp>
        <stp>[AutoPrice 28.xlsm]front!R1039C6</stp>
        <tr r="F1039" s="1"/>
      </tp>
      <tp t="s">
        <v>11/06/2014</v>
        <stp/>
        <stp>##V3_BDPV12</stp>
        <stp>XS0245166367 @bgn Corp</stp>
        <stp>LAST_UPDATE</stp>
        <stp>[AutoPrice 28.xlsm]front!R17C15</stp>
        <tr r="O17" s="1"/>
      </tp>
      <tp t="s">
        <v>31/05/2016</v>
        <stp/>
        <stp>##V3_BDPV12</stp>
        <stp>FR0010333385 Corp</stp>
        <stp>maturity</stp>
        <stp>[AutoPrice 28.xlsm]front!R1113C6</stp>
        <tr r="F1113" s="1"/>
      </tp>
      <tp t="s">
        <v>30/03/2020</v>
        <stp/>
        <stp>##V3_BDPV12</stp>
        <stp>ES0211845203 Corp</stp>
        <stp>maturity</stp>
        <stp>[AutoPrice 28.xlsm]front!R1036C6</stp>
        <tr r="F1036" s="1"/>
      </tp>
      <tp t="s">
        <v>11/06/2014</v>
        <stp/>
        <stp>##V3_BDPV12</stp>
        <stp>XS0272770396 @bgn Corp</stp>
        <stp>LAST_UPDATE</stp>
        <stp>[AutoPrice 28.xlsm]front!R21C15</stp>
        <tr r="O21" s="1"/>
      </tp>
      <tp t="s">
        <v>11/06/2014</v>
        <stp/>
        <stp>##V3_BDPV12</stp>
        <stp>XS0794230507 @bgn Corp</stp>
        <stp>LAST_UPDATE</stp>
        <stp>[AutoPrice 28.xlsm]front!R28C15</stp>
        <tr r="O28" s="1"/>
      </tp>
      <tp t="s">
        <v>11/06/2014</v>
        <stp/>
        <stp>##V3_BDPV12</stp>
        <stp>XS0491042353 @bgn Corp</stp>
        <stp>LAST_UPDATE</stp>
        <stp>[AutoPrice 28.xlsm]front!R22C15</stp>
        <tr r="O22" s="1"/>
      </tp>
      <tp t="s">
        <v>11/06/2014</v>
        <stp/>
        <stp>##V3_BDPV12</stp>
        <stp>XS0453908377 @bgn Corp</stp>
        <stp>LAST_UPDATE</stp>
        <stp>[AutoPrice 28.xlsm]front!R30C15</stp>
        <tr r="O30" s="1"/>
      </tp>
      <tp>
        <v>100.884</v>
        <stp/>
        <stp>##V3_BDPV12</stp>
        <stp>XS0409153110 @bgn Corp</stp>
        <stp>LAST_PRICE</stp>
        <stp>[AutoPrice 28.xlsm]front!R1112C16</stp>
        <tr r="P1112" s="1"/>
      </tp>
      <tp>
        <v>104.836</v>
        <stp/>
        <stp>##V3_BDPV12</stp>
        <stp>XS1002933403 @bgn Corp</stp>
        <stp>LAST_PRICE</stp>
        <stp>[AutoPrice 28.xlsm]front!R1014C16</stp>
        <tr r="P1014" s="1"/>
      </tp>
      <tp>
        <v>118.21299999999999</v>
        <stp/>
        <stp>##V3_BDPV12</stp>
        <stp>XS0436320278 @bgn Corp</stp>
        <stp>LAST_PRICE</stp>
        <stp>[AutoPrice 28.xlsm]front!R1224C16</stp>
        <tr r="P1224" s="1"/>
      </tp>
      <tp>
        <v>102.756</v>
        <stp/>
        <stp>##V3_BDPV12</stp>
        <stp>XS1050846507 @bgn Corp</stp>
        <stp>LAST_PRICE</stp>
        <stp>[AutoPrice 28.xlsm]front!R1040C16</stp>
        <tr r="P1040" s="1"/>
      </tp>
      <tp>
        <v>112.003</v>
        <stp/>
        <stp>##V3_BDPV12</stp>
        <stp>XS0831370613 @bgn Corp</stp>
        <stp>LAST_PRICE</stp>
        <stp>[AutoPrice 28.xlsm]front!R1207C16</stp>
        <tr r="P1207" s="1"/>
      </tp>
      <tp>
        <v>104.319</v>
        <stp/>
        <stp>##V3_BDPV12</stp>
        <stp>XS0914292254 @bgn Corp</stp>
        <stp>LAST_PRICE</stp>
        <stp>[AutoPrice 28.xlsm]front!R1213C16</stp>
        <tr r="P1213" s="1"/>
      </tp>
      <tp>
        <v>119.416</v>
        <stp/>
        <stp>##V3_BDPV12</stp>
        <stp>XS0176914579 @bgn Corp</stp>
        <stp>LAST_PRICE</stp>
        <stp>[AutoPrice 28.xlsm]front!R1079C16</stp>
        <tr r="P1079" s="1"/>
      </tp>
      <tp>
        <v>3.875</v>
        <stp/>
        <stp>##V3_BDPV12</stp>
        <stp>NL0000117190 @bgn  Corp</stp>
        <stp>coupon</stp>
        <stp>[AutoPrice 28.xlsm]front!R563C42</stp>
        <tr r="AP563" s="1"/>
      </tp>
      <tp>
        <v>115.547</v>
        <stp/>
        <stp>##V3_BDPV12</stp>
        <stp>XS0741137029 @bgn Corp</stp>
        <stp>LAST_PRICE</stp>
        <stp>[AutoPrice 28.xlsm]front!R1160C16</stp>
        <tr r="P1160" s="1"/>
      </tp>
      <tp>
        <v>106.41500000000001</v>
        <stp/>
        <stp>##V3_BDPV12</stp>
        <stp>XS0545097742 @bgn Corp</stp>
        <stp>LAST_PRICE</stp>
        <stp>[AutoPrice 28.xlsm]front!R1200C16</stp>
        <tr r="P1200" s="1"/>
      </tp>
      <tp>
        <v>2.875</v>
        <stp/>
        <stp>##V3_BDPV12</stp>
        <stp>XS1062493934 @bgn  Corp</stp>
        <stp>coupon</stp>
        <stp>[AutoPrice 28.xlsm]front!R57C42</stp>
        <tr r="AP57" s="1"/>
      </tp>
      <tp>
        <v>4</v>
        <stp/>
        <stp>##V3_BDPV12</stp>
        <stp>XS0275880267 @bgn  Corp</stp>
        <stp>coupon</stp>
        <stp>[AutoPrice 28.xlsm]front!R50C42</stp>
        <tr r="AP50" s="1"/>
      </tp>
      <tp>
        <v>5.3170000000000002</v>
        <stp/>
        <stp>##V3_BDPV12</stp>
        <stp>XS0256975458 @bgn  Corp</stp>
        <stp>coupon</stp>
        <stp>[AutoPrice 28.xlsm]front!R97C42</stp>
        <tr r="AP97" s="1"/>
      </tp>
      <tp>
        <v>2.375</v>
        <stp/>
        <stp>##V3_BDPV12</stp>
        <stp>XS0834640541 @bgn  Corp</stp>
        <stp>coupon</stp>
        <stp>[AutoPrice 28.xlsm]front!R73C42</stp>
        <tr r="AP73" s="1"/>
      </tp>
      <tp>
        <v>4.25</v>
        <stp/>
        <stp>##V3_BDPV12</stp>
        <stp>XS0747897493 @bgn  Corp</stp>
        <stp>coupon</stp>
        <stp>[AutoPrice 28.xlsm]front!R75C42</stp>
        <tr r="AP75" s="1"/>
      </tp>
      <tp>
        <v>1.625</v>
        <stp/>
        <stp>##V3_BDPV12</stp>
        <stp>XS0874839086 @bgn  Corp</stp>
        <stp>coupon</stp>
        <stp>[AutoPrice 28.xlsm]front!R26C42</stp>
        <tr r="AP26" s="1"/>
      </tp>
      <tp>
        <v>2.875</v>
        <stp/>
        <stp>##V3_BDPV12</stp>
        <stp>XS1014759648 @bgn  Corp</stp>
        <stp>coupon</stp>
        <stp>[AutoPrice 28.xlsm]front!R60C42</stp>
        <tr r="AP60" s="1"/>
      </tp>
      <tp>
        <v>6.875</v>
        <stp/>
        <stp>##V3_BDPV12</stp>
        <stp>XS0490093480 @bgn  Corp</stp>
        <stp>coupon</stp>
        <stp>[AutoPrice 28.xlsm]front!R65C42</stp>
        <tr r="AP65" s="1"/>
      </tp>
      <tp>
        <v>-196.05564037527179</v>
        <stp/>
        <stp>##V3_BDPV12</stp>
        <stp>DE000A0GNPZ3 @bval  Corp</stp>
        <stp>asset_swap_spd_mid</stp>
        <stp>[AutoPrice 28.xlsm]front!R89C40</stp>
        <tr r="AN89" s="1"/>
      </tp>
      <tp>
        <v>5.25</v>
        <stp/>
        <stp>##V3_BDPV12</stp>
        <stp>AT0000A0PQY4 @bgn  Corp</stp>
        <stp>coupon</stp>
        <stp>[AutoPrice 28.xlsm]front!R1029C42</stp>
        <tr r="AP1029" s="1"/>
      </tp>
      <tp>
        <v>1.4977959673736052</v>
        <stp/>
        <stp>##V3_BDPV12</stp>
        <stp>US007924AH66 @bgn  Corp</stp>
        <stp>risk_mid</stp>
        <stp>[AutoPrice 28.xlsm]front!R48C36</stp>
        <tr r="AJ48" s="1"/>
      </tp>
      <tp>
        <v>8.5</v>
        <stp/>
        <stp>##V3_BDPV12</stp>
        <stp>DE000A0T61L9 Corp</stp>
        <stp>cpn</stp>
        <stp>[AutoPrice 28.xlsm]front!R1020C5</stp>
        <tr r="E1020" s="1"/>
      </tp>
      <tp>
        <v>106.24299999999999</v>
        <stp/>
        <stp>##V3_BDPV12</stp>
        <stp>ES0324244005 @CBKG Corp</stp>
        <stp>ask</stp>
        <stp>[AutoPrice 28.xlsm]front!R71C13</stp>
        <tr r="M71" s="1"/>
      </tp>
      <tp>
        <v>48.29074542267746</v>
        <stp/>
        <stp>##V3_BDPV12</stp>
        <stp>XS0765597918 @bval  Corp</stp>
        <stp>asset_swap_spd_mid</stp>
        <stp>[AutoPrice 28.xlsm]front!R890C40</stp>
        <tr r="AN890" s="1"/>
      </tp>
      <tp t="s">
        <v>AT MATURITY</v>
        <stp/>
        <stp>##V3_BDPV12</stp>
        <stp>XS1062900912 Corp</stp>
        <stp>mty_typ</stp>
        <stp>[AutoPrice 28.xlsm]front!R94C6</stp>
        <tr r="F94" s="1"/>
      </tp>
      <tp t="s">
        <v>04/07/2022</v>
        <stp/>
        <stp>##V3_BDPV12</stp>
        <stp>FR0010491720 Corp</stp>
        <stp>maturity</stp>
        <stp>[AutoPrice 28.xlsm]front!R1076C6</stp>
        <tr r="F1076" s="1"/>
      </tp>
      <tp t="s">
        <v>02/03/2016</v>
        <stp/>
        <stp>##V3_BDPV12</stp>
        <stp>FR0011193531 Corp</stp>
        <stp>maturity</stp>
        <stp>[AutoPrice 28.xlsm]front!R1044C6</stp>
        <tr r="F1044" s="1"/>
      </tp>
      <tp t="s">
        <v>07:01:48</v>
        <stp/>
        <stp>##V3_BDPV12</stp>
        <stp>XS0229567440 @bgn Corp</stp>
        <stp>LAST_UPDATE</stp>
        <stp>[AutoPrice 28.xlsm]front!R37C15</stp>
        <tr r="O37" s="1"/>
      </tp>
      <tp t="s">
        <v>11/06/2014</v>
        <stp/>
        <stp>##V3_BDPV12</stp>
        <stp>XS0273570241 @bgn Corp</stp>
        <stp>LAST_UPDATE</stp>
        <stp>[AutoPrice 28.xlsm]front!R33C15</stp>
        <tr r="O33" s="1"/>
      </tp>
      <tp t="s">
        <v>07:01:48</v>
        <stp/>
        <stp>##V3_BDPV12</stp>
        <stp>XS0207157743 @bgn Corp</stp>
        <stp>LAST_UPDATE</stp>
        <stp>[AutoPrice 28.xlsm]front!R47C15</stp>
        <tr r="O47" s="1"/>
      </tp>
      <tp t="s">
        <v>07:01:03</v>
        <stp/>
        <stp>##V3_BDPV12</stp>
        <stp>XS1061711575 @bgn Corp</stp>
        <stp>LAST_UPDATE</stp>
        <stp>[AutoPrice 28.xlsm]front!R85C15</stp>
        <tr r="O85" s="1"/>
      </tp>
      <tp t="s">
        <v>19/01/2017</v>
        <stp/>
        <stp>##V3_BDPV12</stp>
        <stp>FR0011182112 Corp</stp>
        <stp>maturity</stp>
        <stp>[AutoPrice 28.xlsm]front!R1085C6</stp>
        <tr r="F1085" s="1"/>
      </tp>
      <tp t="s">
        <v>13/04/2020</v>
        <stp/>
        <stp>##V3_BDPV12</stp>
        <stp>FR0010883058 Corp</stp>
        <stp>maturity</stp>
        <stp>[AutoPrice 28.xlsm]front!R1074C6</stp>
        <tr r="F1074" s="1"/>
      </tp>
      <tp t="s">
        <v>07:00:52</v>
        <stp/>
        <stp>##V3_BDPV12</stp>
        <stp>XS0911388675 @bgn Corp</stp>
        <stp>LAST_UPDATE</stp>
        <stp>[AutoPrice 28.xlsm]front!R82C15</stp>
        <tr r="O82" s="1"/>
      </tp>
      <tp t="s">
        <v>11/06/2014</v>
        <stp/>
        <stp>##V3_BDPV12</stp>
        <stp>XS0491212451 @bgn Corp</stp>
        <stp>LAST_UPDATE</stp>
        <stp>[AutoPrice 28.xlsm]front!R39C15</stp>
        <tr r="O39" s="1"/>
      </tp>
      <tp>
        <v>102.223</v>
        <stp/>
        <stp>##V3_BDPV12</stp>
        <stp>XS0459131636 @bgn Corp</stp>
        <stp>LAST_PRICE</stp>
        <stp>[AutoPrice 28.xlsm]front!R1092C16</stp>
        <tr r="P1092" s="1"/>
      </tp>
      <tp>
        <v>100.601</v>
        <stp/>
        <stp>##V3_BDPV12</stp>
        <stp>XS1067862919 @bgn Corp</stp>
        <stp>LAST_PRICE</stp>
        <stp>[AutoPrice 28.xlsm]front!R1124C16</stp>
        <tr r="P1124" s="1"/>
      </tp>
      <tp>
        <v>114.53100000000001</v>
        <stp/>
        <stp>##V3_BDPV12</stp>
        <stp>XS0629626663 @bgn Corp</stp>
        <stp>LAST_PRICE</stp>
        <stp>[AutoPrice 28.xlsm]front!R1249C16</stp>
        <tr r="P1249" s="1"/>
      </tp>
      <tp>
        <v>109.18899999999999</v>
        <stp/>
        <stp>##V3_BDPV12</stp>
        <stp>XS0843300947 @bgn Corp</stp>
        <stp>LAST_PRICE</stp>
        <stp>[AutoPrice 28.xlsm]front!R1172C16</stp>
        <tr r="P1172" s="1"/>
      </tp>
      <tp>
        <v>105.88</v>
        <stp/>
        <stp>##V3_BDPV12</stp>
        <stp>XS0718395089 @bgn Corp</stp>
        <stp>LAST_PRICE</stp>
        <stp>[AutoPrice 28.xlsm]front!R1205C16</stp>
        <tr r="P1205" s="1"/>
      </tp>
      <tp>
        <v>101.41800000000001</v>
        <stp/>
        <stp>##V3_BDPV12</stp>
        <stp>XS0203714802 @bgn Corp</stp>
        <stp>LAST_PRICE</stp>
        <stp>[AutoPrice 28.xlsm]front!R1221C16</stp>
        <tr r="P1221" s="1"/>
      </tp>
      <tp>
        <v>111.959</v>
        <stp/>
        <stp>##V3_BDPV12</stp>
        <stp>XS0559641146 @bgn Corp</stp>
        <stp>LAST_PRICE</stp>
        <stp>[AutoPrice 28.xlsm]front!R1004C16</stp>
        <tr r="P1004" s="1"/>
      </tp>
      <tp>
        <v>104.438</v>
        <stp/>
        <stp>##V3_BDPV12</stp>
        <stp>XS0875513268 @bgn Corp</stp>
        <stp>LAST_PRICE</stp>
        <stp>[AutoPrice 28.xlsm]front!R1096C16</stp>
        <tr r="P1096" s="1"/>
      </tp>
      <tp>
        <v>106.773</v>
        <stp/>
        <stp>##V3_BDPV12</stp>
        <stp>XS0843310748 @bgn Corp</stp>
        <stp>LAST_PRICE</stp>
        <stp>[AutoPrice 28.xlsm]front!R1223C16</stp>
        <tr r="P1223" s="1"/>
      </tp>
      <tp>
        <v>107.532</v>
        <stp/>
        <stp>##V3_BDPV12</stp>
        <stp>XS0763122578 @bgn Corp</stp>
        <stp>LAST_PRICE</stp>
        <stp>[AutoPrice 28.xlsm]front!R1031C16</stp>
        <tr r="P1031" s="1"/>
      </tp>
      <tp>
        <v>110.833</v>
        <stp/>
        <stp>##V3_BDPV12</stp>
        <stp>XS0630817442 @bgn Corp</stp>
        <stp>LAST_PRICE</stp>
        <stp>[AutoPrice 28.xlsm]front!R1126C16</stp>
        <tr r="P1126" s="1"/>
      </tp>
      <tp>
        <v>112.541</v>
        <stp/>
        <stp>##V3_BDPV12</stp>
        <stp>XS0306644344 @bgn Corp</stp>
        <stp>LAST_PRICE</stp>
        <stp>[AutoPrice 28.xlsm]front!R1145C16</stp>
        <tr r="P1145" s="1"/>
      </tp>
      <tp>
        <v>117.014</v>
        <stp/>
        <stp>##V3_BDPV12</stp>
        <stp>XS0602534637 @bgn Corp</stp>
        <stp>LAST_PRICE</stp>
        <stp>[AutoPrice 28.xlsm]front!R1034C16</stp>
        <tr r="P1034" s="1"/>
      </tp>
      <tp>
        <v>119.31</v>
        <stp/>
        <stp>##V3_BDPV12</stp>
        <stp>XS0605214336 @bgn Corp</stp>
        <stp>LAST_PRICE</stp>
        <stp>[AutoPrice 28.xlsm]front!R1225C16</stp>
        <tr r="P1225" s="1"/>
      </tp>
      <tp>
        <v>113.821</v>
        <stp/>
        <stp>##V3_BDPV12</stp>
        <stp>XS0875343757 @bgn Corp</stp>
        <stp>LAST_PRICE</stp>
        <stp>[AutoPrice 28.xlsm]front!R1182C16</stp>
        <tr r="P1182" s="1"/>
      </tp>
      <tp>
        <v>107.55800000000001</v>
        <stp/>
        <stp>##V3_BDPV12</stp>
        <stp>XS1050461034 @bgn Corp</stp>
        <stp>LAST_PRICE</stp>
        <stp>[AutoPrice 28.xlsm]front!R1261C16</stp>
        <tr r="P1261" s="1"/>
      </tp>
      <tp>
        <v>107.30200000000001</v>
        <stp/>
        <stp>##V3_BDPV12</stp>
        <stp>XS0925126491 @bgn Corp</stp>
        <stp>LAST_PRICE</stp>
        <stp>[AutoPrice 28.xlsm]front!R1088C16</stp>
        <tr r="P1088" s="1"/>
      </tp>
      <tp>
        <v>105.718</v>
        <stp/>
        <stp>##V3_BDPV12</stp>
        <stp>XS0243960290 @bgn Corp</stp>
        <stp>LAST_PRICE</stp>
        <stp>[AutoPrice 28.xlsm]front!R1184C16</stp>
        <tr r="P1184" s="1"/>
      </tp>
      <tp>
        <v>4.25</v>
        <stp/>
        <stp>##V3_BDPV12</stp>
        <stp>FR0011949403 @bgn  Corp</stp>
        <stp>coupon</stp>
        <stp>[AutoPrice 28.xlsm]front!R115C42</stp>
        <tr r="AP115" s="1"/>
      </tp>
      <tp>
        <v>6.1539999999999999</v>
        <stp/>
        <stp>##V3_BDPV12</stp>
        <stp>FR0010359687 @bgn  Corp</stp>
        <stp>coupon</stp>
        <stp>[AutoPrice 28.xlsm]front!R137C42</stp>
        <tr r="AP137" s="1"/>
      </tp>
      <tp>
        <v>4.75</v>
        <stp/>
        <stp>##V3_BDPV12</stp>
        <stp>FR0010409789 @bgn  Corp</stp>
        <stp>coupon</stp>
        <stp>[AutoPrice 28.xlsm]front!R117C42</stp>
        <tr r="AP117" s="1"/>
      </tp>
      <tp>
        <v>6.375</v>
        <stp/>
        <stp>##V3_BDPV12</stp>
        <stp>FR0010709451 @bgn  Corp</stp>
        <stp>coupon</stp>
        <stp>[AutoPrice 28.xlsm]front!R290C42</stp>
        <tr r="AP290" s="1"/>
      </tp>
      <tp>
        <v>1.75</v>
        <stp/>
        <stp>##V3_BDPV12</stp>
        <stp>FR0011859396 @bgn  Corp</stp>
        <stp>coupon</stp>
        <stp>[AutoPrice 28.xlsm]front!R398C42</stp>
        <tr r="AP398" s="1"/>
      </tp>
      <tp>
        <v>1.5</v>
        <stp/>
        <stp>##V3_BDPV12</stp>
        <stp>FR0011289222 @bgn  Corp</stp>
        <stp>coupon</stp>
        <stp>[AutoPrice 28.xlsm]front!R283C42</stp>
        <tr r="AP283" s="1"/>
      </tp>
      <tp>
        <v>2.625</v>
        <stp/>
        <stp>##V3_BDPV12</stp>
        <stp>FR0011289230 @bgn  Corp</stp>
        <stp>coupon</stp>
        <stp>[AutoPrice 28.xlsm]front!R291C42</stp>
        <tr r="AP291" s="1"/>
      </tp>
      <tp>
        <v>5.125</v>
        <stp/>
        <stp>##V3_BDPV12</stp>
        <stp>FR0010499392 @bgn  Corp</stp>
        <stp>coupon</stp>
        <stp>[AutoPrice 28.xlsm]front!R392C42</stp>
        <tr r="AP392" s="1"/>
      </tp>
      <tp>
        <v>2.375</v>
        <stp/>
        <stp>##V3_BDPV12</stp>
        <stp>FR0011439835 @bgn  Corp</stp>
        <stp>coupon</stp>
        <stp>[AutoPrice 28.xlsm]front!R924C42</stp>
        <tr r="AP924" s="1"/>
      </tp>
      <tp>
        <v>7.375</v>
        <stp/>
        <stp>##V3_BDPV12</stp>
        <stp>FR0011439975 @bgn  Corp</stp>
        <stp>coupon</stp>
        <stp>[AutoPrice 28.xlsm]front!R838C42</stp>
        <tr r="AP838" s="1"/>
      </tp>
      <tp>
        <v>5.625</v>
        <stp/>
        <stp>##V3_BDPV12</stp>
        <stp>FR0010709279 @bgn  Corp</stp>
        <stp>coupon</stp>
        <stp>[AutoPrice 28.xlsm]front!R281C42</stp>
        <tr r="AP281" s="1"/>
      </tp>
      <tp>
        <v>3.125</v>
        <stp/>
        <stp>##V3_BDPV12</stp>
        <stp>FR0011769090 @bgn  Corp</stp>
        <stp>coupon</stp>
        <stp>[AutoPrice 28.xlsm]front!R866C42</stp>
        <tr r="AP866" s="1"/>
      </tp>
      <tp>
        <v>6</v>
        <stp/>
        <stp>##V3_BDPV12</stp>
        <stp>FR0010809236 @bgn  Corp</stp>
        <stp>coupon</stp>
        <stp>[AutoPrice 28.xlsm]front!R844C42</stp>
        <tr r="AP844" s="1"/>
      </tp>
      <tp>
        <v>8.5</v>
        <stp/>
        <stp>##V3_BDPV12</stp>
        <stp>DE000A0T61L9 @bgn  Corp</stp>
        <stp>coupon</stp>
        <stp>[AutoPrice 28.xlsm]front!R1020C42</stp>
        <tr r="AP1020" s="1"/>
      </tp>
      <tp>
        <v>4.375</v>
        <stp/>
        <stp>##V3_BDPV12</stp>
        <stp>XS1041042828 @bgn  Corp</stp>
        <stp>coupon</stp>
        <stp>[AutoPrice 28.xlsm]front!R78C42</stp>
        <tr r="AP78" s="1"/>
      </tp>
      <tp>
        <v>6</v>
        <stp/>
        <stp>##V3_BDPV12</stp>
        <stp>XS0385688097 @bgn  Corp</stp>
        <stp>coupon</stp>
        <stp>[AutoPrice 28.xlsm]front!R27C42</stp>
        <tr r="AP27" s="1"/>
      </tp>
      <tp>
        <v>2.25</v>
        <stp/>
        <stp>##V3_BDPV12</stp>
        <stp>XS0954025267 @bgn  Corp</stp>
        <stp>coupon</stp>
        <stp>[AutoPrice 28.xlsm]front!R31C42</stp>
        <tr r="AP31" s="1"/>
      </tp>
      <tp>
        <v>5.625</v>
        <stp/>
        <stp>##V3_BDPV12</stp>
        <stp>XS0495913229 @bgn  Corp</stp>
        <stp>coupon</stp>
        <stp>[AutoPrice 28.xlsm]front!R67C42</stp>
        <tr r="AP67" s="1"/>
      </tp>
      <tp t="s">
        <v>AT MATURITY</v>
        <stp/>
        <stp>##V3_BDPV12</stp>
        <stp>US36962GK948 Corp</stp>
        <stp>mty_typ</stp>
        <stp>[AutoPrice 28.xlsm]front!R9C6</stp>
        <tr r="F9" s="1"/>
      </tp>
      <tp t="s">
        <v>PERP/CALL</v>
        <stp/>
        <stp>##V3_BDPV12</stp>
        <stp>DE000A0GNPZ3 Corp</stp>
        <stp>mty_typ</stp>
        <stp>[AutoPrice 28.xlsm]front!R89C6</stp>
        <tr r="F89" s="1"/>
      </tp>
      <tp t="s">
        <v>10/06/2014</v>
        <stp/>
        <stp>##V3_BDPV12</stp>
        <stp>XS0433923108 @cbbt Corp</stp>
        <stp>LAST_UPDATE</stp>
        <stp>[AutoPrice 28.xlsm]front!R45C15</stp>
        <tr r="O45" s="1"/>
      </tp>
      <tp t="s">
        <v>07:01:03</v>
        <stp/>
        <stp>##V3_BDPV12</stp>
        <stp>NL0000117224 @bgn Corp</stp>
        <stp>LAST_UPDATE</stp>
        <stp>[AutoPrice 28.xlsm]front!R83C15</stp>
        <tr r="O83" s="1"/>
      </tp>
      <tp t="s">
        <v>WIEAV</v>
        <stp/>
        <stp>##V3_BDPV12</stp>
        <stp>AT0000A0PQY4 Corp</stp>
        <stp>ticker</stp>
        <stp>[AutoPrice 28.xlsm]front!R1029C4</stp>
        <tr r="D1029" s="1"/>
      </tp>
      <tp t="s">
        <v>AT MATURITY</v>
        <stp/>
        <stp>##V3_BDPV12</stp>
        <stp>XS0559434351 Corp</stp>
        <stp>mty_typ</stp>
        <stp>[AutoPrice 28.xlsm]front!R64C6</stp>
        <tr r="F64" s="1"/>
      </tp>
      <tp t="s">
        <v>17/04/2020</v>
        <stp/>
        <stp>##V3_BDPV12</stp>
        <stp>AT0000A100E2 Corp</stp>
        <stp>maturity</stp>
        <stp>[AutoPrice 28.xlsm]front!R1030C6</stp>
        <tr r="F1030" s="1"/>
      </tp>
      <tp t="s">
        <v>09/10/2016</v>
        <stp/>
        <stp>##V3_BDPV12</stp>
        <stp>FR0000487217 Corp</stp>
        <stp>maturity</stp>
        <stp>[AutoPrice 28.xlsm]front!R1070C6</stp>
        <tr r="F1070" s="1"/>
      </tp>
      <tp t="s">
        <v>07:01:52</v>
        <stp/>
        <stp>##V3_BDPV12</stp>
        <stp>XS0416215910 @bgn Corp</stp>
        <stp>LAST_UPDATE</stp>
        <stp>[AutoPrice 28.xlsm]front!R58C15</stp>
        <tr r="O58" s="1"/>
      </tp>
      <tp t="s">
        <v>30/03/2020</v>
        <stp/>
        <stp>##V3_BDPV12</stp>
        <stp>FR0011225127 Corp</stp>
        <stp>maturity</stp>
        <stp>[AutoPrice 28.xlsm]front!R1073C6</stp>
        <tr r="F1073" s="1"/>
      </tp>
      <tp t="s">
        <v>11/06/2014</v>
        <stp/>
        <stp>##V3_BDPV12</stp>
        <stp>XS0626808223 @bgn Corp</stp>
        <stp>LAST_UPDATE</stp>
        <stp>[AutoPrice 28.xlsm]front!R24C15</stp>
        <tr r="O24" s="1"/>
      </tp>
      <tp t="s">
        <v>11/06/2014</v>
        <stp/>
        <stp>##V3_BDPV12</stp>
        <stp>US36962G7B49 @bval Corp</stp>
        <stp>LAST_UPDATE</stp>
        <stp>[AutoPrice 28.xlsm]front!R20C15</stp>
        <tr r="O20" s="1"/>
      </tp>
      <tp>
        <v>110.331</v>
        <stp/>
        <stp>##V3_BDPV12</stp>
        <stp>XS0914294979 @bgn Corp</stp>
        <stp>LAST_PRICE</stp>
        <stp>[AutoPrice 28.xlsm]front!R1218C16</stp>
        <tr r="P1218" s="1"/>
      </tp>
      <tp>
        <v>116.185</v>
        <stp/>
        <stp>##V3_BDPV12</stp>
        <stp>XS0479542580 @bgn Corp</stp>
        <stp>LAST_PRICE</stp>
        <stp>[AutoPrice 28.xlsm]front!R1178C16</stp>
        <tr r="P1178" s="1"/>
      </tp>
      <tp>
        <v>114.69799999999999</v>
        <stp/>
        <stp>##V3_BDPV12</stp>
        <stp>XS0859920406 @bgn Corp</stp>
        <stp>LAST_PRICE</stp>
        <stp>[AutoPrice 28.xlsm]front!R1139C16</stp>
        <tr r="P1139" s="1"/>
      </tp>
      <tp>
        <v>2.875</v>
        <stp/>
        <stp>##V3_BDPV12</stp>
        <stp>BE6243179650 @bgn  Corp</stp>
        <stp>coupon</stp>
        <stp>[AutoPrice 28.xlsm]front!R379C42</stp>
        <tr r="AP379" s="1"/>
      </tp>
      <tp>
        <v>106.42</v>
        <stp/>
        <stp>##V3_BDPV12</stp>
        <stp>XS0548801207 @bgn Corp</stp>
        <stp>LAST_PRICE</stp>
        <stp>[AutoPrice 28.xlsm]front!R1190C16</stp>
        <tr r="P1190" s="1"/>
      </tp>
      <tp>
        <v>112.066</v>
        <stp/>
        <stp>##V3_BDPV12</stp>
        <stp>XS0968913342 @bgn Corp</stp>
        <stp>LAST_PRICE</stp>
        <stp>[AutoPrice 28.xlsm]front!R1268C16</stp>
        <tr r="P1268" s="1"/>
      </tp>
      <tp>
        <v>101.74299999999999</v>
        <stp/>
        <stp>##V3_BDPV12</stp>
        <stp>XS0479542150 @bgn Corp</stp>
        <stp>LAST_PRICE</stp>
        <stp>[AutoPrice 28.xlsm]front!R1169C16</stp>
        <tr r="P1169" s="1"/>
      </tp>
      <tp>
        <v>107.973</v>
        <stp/>
        <stp>##V3_BDPV12</stp>
        <stp>XS0940711947 @bgn Corp</stp>
        <stp>LAST_PRICE</stp>
        <stp>[AutoPrice 28.xlsm]front!R1196C16</stp>
        <tr r="P1196" s="1"/>
      </tp>
      <tp>
        <v>105.821</v>
        <stp/>
        <stp>##V3_BDPV12</stp>
        <stp>XS0968913268 @bgn Corp</stp>
        <stp>LAST_PRICE</stp>
        <stp>[AutoPrice 28.xlsm]front!R1267C16</stp>
        <tr r="P1267" s="1"/>
      </tp>
      <tp>
        <v>100.779</v>
        <stp/>
        <stp>##V3_BDPV12</stp>
        <stp>XS1040041649 @bgn Corp</stp>
        <stp>LAST_PRICE</stp>
        <stp>[AutoPrice 28.xlsm]front!R1095C16</stp>
        <tr r="P1095" s="1"/>
      </tp>
      <tp>
        <v>101.611</v>
        <stp/>
        <stp>##V3_BDPV12</stp>
        <stp>XS0204395213 @bgn Corp</stp>
        <stp>LAST_PRICE</stp>
        <stp>[AutoPrice 28.xlsm]front!R1002C16</stp>
        <tr r="P1002" s="1"/>
      </tp>
      <tp>
        <v>107.08799999999999</v>
        <stp/>
        <stp>##V3_BDPV12</stp>
        <stp>XS0411044653 @bgn Corp</stp>
        <stp>LAST_PRICE</stp>
        <stp>[AutoPrice 28.xlsm]front!R1155C16</stp>
        <tr r="P1155" s="1"/>
      </tp>
      <tp>
        <v>116.444</v>
        <stp/>
        <stp>##V3_BDPV12</stp>
        <stp>XS0733696495 @bgn Corp</stp>
        <stp>LAST_PRICE</stp>
        <stp>[AutoPrice 28.xlsm]front!R1208C16</stp>
        <tr r="P1208" s="1"/>
      </tp>
      <tp>
        <v>104.768</v>
        <stp/>
        <stp>##V3_BDPV12</stp>
        <stp>XS1050460739 @bgn Corp</stp>
        <stp>LAST_PRICE</stp>
        <stp>[AutoPrice 28.xlsm]front!R1262C16</stp>
        <tr r="P1262" s="1"/>
      </tp>
      <tp>
        <v>108.63</v>
        <stp/>
        <stp>##V3_BDPV12</stp>
        <stp>XS0747771128 @bgn Corp</stp>
        <stp>LAST_PRICE</stp>
        <stp>[AutoPrice 28.xlsm]front!R1222C16</stp>
        <tr r="P1222" s="1"/>
      </tp>
      <tp>
        <v>107.64700000000001</v>
        <stp/>
        <stp>##V3_BDPV12</stp>
        <stp>XS0254720633 @bgn Corp</stp>
        <stp>LAST_PRICE</stp>
        <stp>[AutoPrice 28.xlsm]front!R1106C16</stp>
        <tr r="P1106" s="1"/>
      </tp>
      <tp>
        <v>100.303</v>
        <stp/>
        <stp>##V3_BDPV12</stp>
        <stp>XS1044811591 @bgn Corp</stp>
        <stp>LAST_PRICE</stp>
        <stp>[AutoPrice 28.xlsm]front!R1238C16</stp>
        <tr r="P1238" s="1"/>
      </tp>
      <tp>
        <v>113.191</v>
        <stp/>
        <stp>##V3_BDPV12</stp>
        <stp>XS0970852348 @bgn Corp</stp>
        <stp>LAST_PRICE</stp>
        <stp>[AutoPrice 28.xlsm]front!R1164C16</stp>
        <tr r="P1164" s="1"/>
      </tp>
      <tp>
        <v>112.783</v>
        <stp/>
        <stp>##V3_BDPV12</stp>
        <stp>XS0754290459 @bgn Corp</stp>
        <stp>LAST_PRICE</stp>
        <stp>[AutoPrice 28.xlsm]front!R1130C16</stp>
        <tr r="P1130" s="1"/>
      </tp>
      <tp>
        <v>107.646</v>
        <stp/>
        <stp>##V3_BDPV12</stp>
        <stp>XS0879082914 @bgn Corp</stp>
        <stp>LAST_PRICE</stp>
        <stp>[AutoPrice 28.xlsm]front!R1082C16</stp>
        <tr r="P1082" s="1"/>
      </tp>
      <tp>
        <v>107.93</v>
        <stp/>
        <stp>##V3_BDPV12</stp>
        <stp>XS0943371194 @bgn Corp</stp>
        <stp>LAST_PRICE</stp>
        <stp>[AutoPrice 28.xlsm]front!R1231C16</stp>
        <tr r="P1231" s="1"/>
      </tp>
      <tp>
        <v>2</v>
        <stp/>
        <stp>##V3_BDPV12</stp>
        <stp>FR0011798115 @bgn  Corp</stp>
        <stp>coupon</stp>
        <stp>[AutoPrice 28.xlsm]front!R573C42</stp>
        <tr r="AP573" s="1"/>
      </tp>
      <tp>
        <v>2.75</v>
        <stp/>
        <stp>##V3_BDPV12</stp>
        <stp>FR0011318658 @bgn  Corp</stp>
        <stp>coupon</stp>
        <stp>[AutoPrice 28.xlsm]front!R249C42</stp>
        <tr r="AP249" s="1"/>
      </tp>
      <tp>
        <v>6.875</v>
        <stp/>
        <stp>##V3_BDPV12</stp>
        <stp>FR0011538461 @bgn  Corp</stp>
        <stp>coupon</stp>
        <stp>[AutoPrice 28.xlsm]front!R116C42</stp>
        <tr r="AP116" s="1"/>
      </tp>
      <tp>
        <v>4.2469999999999999</v>
        <stp/>
        <stp>##V3_BDPV12</stp>
        <stp>FR0010918490 @bgn  Corp</stp>
        <stp>coupon</stp>
        <stp>[AutoPrice 28.xlsm]front!R367C42</stp>
        <tr r="AP367" s="1"/>
      </tp>
      <tp>
        <v>4.875</v>
        <stp/>
        <stp>##V3_BDPV12</stp>
        <stp>FR0010808071 @bgn  Corp</stp>
        <stp>coupon</stp>
        <stp>[AutoPrice 28.xlsm]front!R639C42</stp>
        <tr r="AP639" s="1"/>
      </tp>
      <tp>
        <v>3.625</v>
        <stp/>
        <stp>##V3_BDPV12</stp>
        <stp>FR0011568963 @bgn  Corp</stp>
        <stp>coupon</stp>
        <stp>[AutoPrice 28.xlsm]front!R864C42</stp>
        <tr r="AP864" s="1"/>
      </tp>
      <tp>
        <v>4</v>
        <stp/>
        <stp>##V3_BDPV12</stp>
        <stp>FR0010878751 @bgn  Corp</stp>
        <stp>coupon</stp>
        <stp>[AutoPrice 28.xlsm]front!R736C42</stp>
        <tr r="AP736" s="1"/>
      </tp>
      <tp>
        <v>3.8889999999999998</v>
        <stp/>
        <stp>##V3_BDPV12</stp>
        <stp>FR0010908905 @bgn  Corp</stp>
        <stp>coupon</stp>
        <stp>[AutoPrice 28.xlsm]front!R922C42</stp>
        <tr r="AP922" s="1"/>
      </tp>
      <tp>
        <v>6.875</v>
        <stp/>
        <stp>##V3_BDPV12</stp>
        <stp>FR0010678185 @bgn  Corp</stp>
        <stp>coupon</stp>
        <stp>[AutoPrice 28.xlsm]front!R287C42</stp>
        <tr r="AP287" s="1"/>
      </tp>
      <tp>
        <v>5</v>
        <stp/>
        <stp>##V3_BDPV12</stp>
        <stp>FR0010718189 @bgn  Corp</stp>
        <stp>coupon</stp>
        <stp>[AutoPrice 28.xlsm]front!R280C42</stp>
        <tr r="AP280" s="1"/>
      </tp>
      <tp>
        <v>4.125</v>
        <stp/>
        <stp>##V3_BDPV12</stp>
        <stp>FR0011348531 @bgn  Corp</stp>
        <stp>coupon</stp>
        <stp>[AutoPrice 28.xlsm]front!R640C42</stp>
        <tr r="AP640" s="1"/>
      </tp>
      <tp>
        <v>3.75</v>
        <stp/>
        <stp>##V3_BDPV12</stp>
        <stp>FR0010878991 @bgn  Corp</stp>
        <stp>coupon</stp>
        <stp>[AutoPrice 28.xlsm]front!R509C42</stp>
        <tr r="AP509" s="1"/>
      </tp>
      <tp>
        <v>4.0780000000000003</v>
        <stp/>
        <stp>##V3_BDPV12</stp>
        <stp>FR0011048966 @bgn  Corp</stp>
        <stp>coupon</stp>
        <stp>[AutoPrice 28.xlsm]front!R326C42</stp>
        <tr r="AP326" s="1"/>
      </tp>
      <tp>
        <v>2.9079999999999999</v>
        <stp/>
        <stp>##V3_BDPV12</stp>
        <stp>FR0010948257 @bgn  Corp</stp>
        <stp>coupon</stp>
        <stp>[AutoPrice 28.xlsm]front!R921C42</stp>
        <tr r="AP921" s="1"/>
      </tp>
      <tp>
        <v>4.5</v>
        <stp/>
        <stp>##V3_BDPV12</stp>
        <stp>FR0010758888 @bgn  Corp</stp>
        <stp>coupon</stp>
        <stp>[AutoPrice 28.xlsm]front!R238C42</stp>
        <tr r="AP238" s="1"/>
      </tp>
      <tp>
        <v>5.5</v>
        <stp/>
        <stp>##V3_BDPV12</stp>
        <stp>XS0857872500 @bgn  Corp</stp>
        <stp>coupon</stp>
        <stp>[AutoPrice 28.xlsm]front!R92C42</stp>
        <tr r="AP92" s="1"/>
      </tp>
      <tp>
        <v>9.5</v>
        <stp/>
        <stp>##V3_BDPV12</stp>
        <stp>XS0066877258 @bgn  Corp</stp>
        <stp>coupon</stp>
        <stp>[AutoPrice 28.xlsm]front!R62C42</stp>
        <tr r="AP62" s="1"/>
      </tp>
      <tp>
        <v>1.25</v>
        <stp/>
        <stp>##V3_BDPV12</stp>
        <stp>XS0832873060 @bgn  Corp</stp>
        <stp>coupon</stp>
        <stp>[AutoPrice 28.xlsm]front!R15C42</stp>
        <tr r="AP15" s="1"/>
      </tp>
      <tp>
        <v>5.4592853122358065</v>
        <stp/>
        <stp>##V3_BDPV12</stp>
        <stp>DE000A1TM5X8 @bgn  Corp</stp>
        <stp>risk_mid</stp>
        <stp>[AutoPrice 28.xlsm]front!R1102C36</stp>
        <tr r="AJ1102" s="1"/>
      </tp>
      <tp>
        <v>1.5</v>
        <stp/>
        <stp>##V3_BDPV12</stp>
        <stp>DE000A1G85B4 @bgn  Corp</stp>
        <stp>coupon</stp>
        <stp>[AutoPrice 28.xlsm]front!R676C42</stp>
        <tr r="AP676" s="1"/>
      </tp>
      <tp>
        <v>0.375</v>
        <stp/>
        <stp>##V3_BDPV12</stp>
        <stp>DE000A1G85A6 @bgn  Corp</stp>
        <stp>coupon</stp>
        <stp>[AutoPrice 28.xlsm]front!R672C42</stp>
        <tr r="AP672" s="1"/>
      </tp>
      <tp t="s">
        <v>25/02/2016</v>
        <stp/>
        <stp>##V3_BDPV12</stp>
        <stp>DE000A0T61L9 Corp</stp>
        <stp>maturity</stp>
        <stp>[AutoPrice 28.xlsm]front!R1020C6</stp>
        <tr r="F1020" s="1"/>
      </tp>
      <tp>
        <v>23.816347952238171</v>
        <stp/>
        <stp>##V3_BDPV12</stp>
        <stp>XS0938372660 @bval  Corp</stp>
        <stp>asset_swap_spd_mid</stp>
        <stp>[AutoPrice 28.xlsm]front!R762C40</stp>
        <tr r="AN762" s="1"/>
      </tp>
      <tp t="s">
        <v>12/06/2015</v>
        <stp/>
        <stp>##V3_BDPV12</stp>
        <stp>BE0002169358 Corp</stp>
        <stp>maturity</stp>
        <stp>[AutoPrice 28.xlsm]front!R1129C6</stp>
        <tr r="F1129" s="1"/>
      </tp>
      <tp t="s">
        <v>24/09/2014</v>
        <stp/>
        <stp>##V3_BDPV12</stp>
        <stp>DE000A1A6FV5 Corp</stp>
        <stp>maturity</stp>
        <stp>[AutoPrice 28.xlsm]front!R1010C6</stp>
        <tr r="F1010" s="1"/>
      </tp>
      <tp t="s">
        <v>07:01:48</v>
        <stp/>
        <stp>##V3_BDPV12</stp>
        <stp>XS0283629946 @bgn Corp</stp>
        <stp>LAST_UPDATE</stp>
        <stp>[AutoPrice 28.xlsm]front!R98C15</stp>
        <tr r="O98" s="1"/>
      </tp>
      <tp t="s">
        <v>11/06/2014</v>
        <stp/>
        <stp>##V3_BDPV12</stp>
        <stp>XS0750684929 @bgn Corp</stp>
        <stp>LAST_UPDATE</stp>
        <stp>[AutoPrice 28.xlsm]front!R11C15</stp>
        <tr r="O11" s="1"/>
      </tp>
      <tp t="s">
        <v>01/02/2017</v>
        <stp/>
        <stp>##V3_BDPV12</stp>
        <stp>FR0010850701 Corp</stp>
        <stp>maturity</stp>
        <stp>[AutoPrice 28.xlsm]front!R1045C6</stp>
        <tr r="F1045" s="1"/>
      </tp>
      <tp>
        <v>66.853217484349102</v>
        <stp/>
        <stp>##V3_BDPV12</stp>
        <stp>US749343AB54 @bgn  Corp</stp>
        <stp>asset_swap_spd_mid</stp>
        <stp>[AutoPrice 28.xlsm]front!R854C40</stp>
        <tr r="AN854" s="1"/>
      </tp>
      <tp t="s">
        <v>11/06/2014</v>
        <stp/>
        <stp>##V3_BDPV12</stp>
        <stp>XS0553035840 @bgn Corp</stp>
        <stp>LAST_UPDATE</stp>
        <stp>[AutoPrice 28.xlsm]front!R10C15</stp>
        <tr r="O10" s="1"/>
      </tp>
      <tp t="s">
        <v>07:00:48</v>
        <stp/>
        <stp>##V3_BDPV12</stp>
        <stp>XS0159527505 @bgn Corp</stp>
        <stp>LAST_UPDATE</stp>
        <stp>[AutoPrice 28.xlsm]front!R86C15</stp>
        <tr r="O86" s="1"/>
      </tp>
      <tp t="s">
        <v>12/06/2017</v>
        <stp/>
        <stp>##V3_BDPV12</stp>
        <stp>ES0211845211 Corp</stp>
        <stp>maturity</stp>
        <stp>[AutoPrice 28.xlsm]front!R1033C6</stp>
        <tr r="F1033" s="1"/>
      </tp>
      <tp>
        <v>94.339516154933293</v>
        <stp/>
        <stp>##V3_BDPV12</stp>
        <stp>US749343AD11 @bgn  Corp</stp>
        <stp>asset_swap_spd_mid</stp>
        <stp>[AutoPrice 28.xlsm]front!R862C40</stp>
        <tr r="AN862" s="1"/>
      </tp>
      <tp t="s">
        <v>11/05/2018</v>
        <stp/>
        <stp>##V3_BDPV12</stp>
        <stp>FR0011043124 Corp</stp>
        <stp>maturity</stp>
        <stp>[AutoPrice 28.xlsm]front!R1086C6</stp>
        <tr r="F1086" s="1"/>
      </tp>
      <tp t="s">
        <v>07:01:52</v>
        <stp/>
        <stp>##V3_BDPV12</stp>
        <stp>XS0218469962 @bgn Corp</stp>
        <stp>LAST_UPDATE</stp>
        <stp>[AutoPrice 28.xlsm]front!R59C15</stp>
        <tr r="O59" s="1"/>
      </tp>
      <tp>
        <v>204.07197133888323</v>
        <stp/>
        <stp>##V3_BDPV12</stp>
        <stp>US87938WAC73 @bgn  Corp</stp>
        <stp>asset_swap_spd_mid</stp>
        <stp>[AutoPrice 28.xlsm]front!R700C40</stp>
        <tr r="AN700" s="1"/>
      </tp>
      <tp t="s">
        <v>20/03/2019</v>
        <stp/>
        <stp>##V3_BDPV12</stp>
        <stp>FR0010737882 Corp</stp>
        <stp>maturity</stp>
        <stp>[AutoPrice 28.xlsm]front!R1072C6</stp>
        <tr r="F1072" s="1"/>
      </tp>
      <tp t="s">
        <v>07:01:24</v>
        <stp/>
        <stp>##V3_BDPV12</stp>
        <stp>XS0966078908 @bgn Corp</stp>
        <stp>LAST_UPDATE</stp>
        <stp>[AutoPrice 28.xlsm]front!R68C15</stp>
        <tr r="O68" s="1"/>
      </tp>
      <tp>
        <v>100.294</v>
        <stp/>
        <stp>##V3_BDPV12</stp>
        <stp>XS0436905821 @bgn Corp</stp>
        <stp>LAST_PRICE</stp>
        <stp>[AutoPrice 28.xlsm]front!R1168C16</stp>
        <tr r="P1168" s="1"/>
      </tp>
      <tp>
        <v>110.89</v>
        <stp/>
        <stp>##V3_BDPV12</stp>
        <stp>XS0479541699 @bgn Corp</stp>
        <stp>LAST_PRICE</stp>
        <stp>[AutoPrice 28.xlsm]front!R1173C16</stp>
        <tr r="P1173" s="1"/>
      </tp>
      <tp>
        <v>100.979</v>
        <stp/>
        <stp>##V3_BDPV12</stp>
        <stp>XS1061410962 @bgn Corp</stp>
        <stp>LAST_PRICE</stp>
        <stp>[AutoPrice 28.xlsm]front!R1216C16</stp>
        <tr r="P1216" s="1"/>
      </tp>
      <tp>
        <v>108.83</v>
        <stp/>
        <stp>##V3_BDPV12</stp>
        <stp>XS0858803066 @bgn Corp</stp>
        <stp>LAST_PRICE</stp>
        <stp>[AutoPrice 28.xlsm]front!R1142C16</stp>
        <tr r="P1142" s="1"/>
      </tp>
      <tp>
        <v>105.938</v>
        <stp/>
        <stp>##V3_BDPV12</stp>
        <stp>XS1014997073 @bgn Corp</stp>
        <stp>LAST_PRICE</stp>
        <stp>[AutoPrice 28.xlsm]front!R1240C16</stp>
        <tr r="P1240" s="1"/>
      </tp>
      <tp>
        <v>114.142</v>
        <stp/>
        <stp>##V3_BDPV12</stp>
        <stp>XS0741942576 @bgn Corp</stp>
        <stp>LAST_PRICE</stp>
        <stp>[AutoPrice 28.xlsm]front!R1174C16</stp>
        <tr r="P1174" s="1"/>
      </tp>
      <tp>
        <v>107.703</v>
        <stp/>
        <stp>##V3_BDPV12</stp>
        <stp>XS0542522692 @bgn Corp</stp>
        <stp>LAST_PRICE</stp>
        <stp>[AutoPrice 28.xlsm]front!R1055C16</stp>
        <tr r="P1055" s="1"/>
      </tp>
      <tp>
        <v>115.508</v>
        <stp/>
        <stp>##V3_BDPV12</stp>
        <stp>XS0856023493 @bgn Corp</stp>
        <stp>LAST_PRICE</stp>
        <stp>[AutoPrice 28.xlsm]front!R1167C16</stp>
        <tr r="P1167" s="1"/>
      </tp>
      <tp>
        <v>109.985</v>
        <stp/>
        <stp>##V3_BDPV12</stp>
        <stp>XS0400006234 @bgn Corp</stp>
        <stp>LAST_PRICE</stp>
        <stp>[AutoPrice 28.xlsm]front!R1188C16</stp>
        <tr r="P1188" s="1"/>
      </tp>
      <tp>
        <v>99.667000000000002</v>
        <stp/>
        <stp>##V3_BDPV12</stp>
        <stp>XS0222524372 @bgn Corp</stp>
        <stp>LAST_PRICE</stp>
        <stp>[AutoPrice 28.xlsm]front!R1257C16</stp>
        <tr r="P1257" s="1"/>
      </tp>
      <tp>
        <v>115.94</v>
        <stp/>
        <stp>##V3_BDPV12</stp>
        <stp>XS0471071133 @bgn Corp</stp>
        <stp>LAST_PRICE</stp>
        <stp>[AutoPrice 28.xlsm]front!R1185C16</stp>
        <tr r="P1185" s="1"/>
      </tp>
      <tp>
        <v>100.351</v>
        <stp/>
        <stp>##V3_BDPV12</stp>
        <stp>XS0310997068 @bgn Corp</stp>
        <stp>LAST_PRICE</stp>
        <stp>[AutoPrice 28.xlsm]front!R1000C16</stp>
        <tr r="P1000" s="1"/>
      </tp>
      <tp>
        <v>5.5</v>
        <stp/>
        <stp>##V3_BDPV12</stp>
        <stp>XS0319639745 @bval  Corp</stp>
        <stp>coupon</stp>
        <stp>[AutoPrice 28.xlsm]front!R44C42</stp>
        <tr r="AP44" s="1"/>
      </tp>
      <tp>
        <v>4.75</v>
        <stp/>
        <stp>##V3_BDPV12</stp>
        <stp>AT0000A0MS58 @bgn  Corp</stp>
        <stp>coupon</stp>
        <stp>[AutoPrice 28.xlsm]front!R1025C42</stp>
        <tr r="AP1025" s="1"/>
      </tp>
      <tp>
        <v>4.125</v>
        <stp/>
        <stp>##V3_BDPV12</stp>
        <stp>DE000A1E8V89 @bgn  Corp</stp>
        <stp>coupon</stp>
        <stp>[AutoPrice 28.xlsm]front!R870C42</stp>
        <tr r="AP870" s="1"/>
      </tp>
      <tp>
        <v>4.25</v>
        <stp/>
        <stp>##V3_BDPV12</stp>
        <stp>DE000A1C92S3 @bgn  Corp</stp>
        <stp>coupon</stp>
        <stp>[AutoPrice 28.xlsm]front!R532C42</stp>
        <tr r="AP532" s="1"/>
      </tp>
      <tp>
        <v>106.023</v>
        <stp/>
        <stp>##V3_BDPV12</stp>
        <stp>ES0324244005 @CBKG Corp</stp>
        <stp>bid</stp>
        <stp>[AutoPrice 28.xlsm]front!R71C12</stp>
        <tr r="L71" s="1"/>
      </tp>
      <tp>
        <v>47.668032987424844</v>
        <stp/>
        <stp>##V3_BDPV12</stp>
        <stp>XS0949696628 @bval  Corp</stp>
        <stp>asset_swap_spd_mid</stp>
        <stp>[AutoPrice 28.xlsm]front!R763C40</stp>
        <tr r="AN763" s="1"/>
      </tp>
      <tp t="s">
        <v>VOEAV</v>
        <stp/>
        <stp>##V3_BDPV12</stp>
        <stp>AT0000A069T7 Corp</stp>
        <stp>ticker</stp>
        <stp>[AutoPrice 28.xlsm]front!R1266C4</stp>
        <tr r="D1266" s="1"/>
      </tp>
      <tp t="s">
        <v>AT MATURITY</v>
        <stp/>
        <stp>##V3_BDPV12</stp>
        <stp>XS0350890470 Corp</stp>
        <stp>mty_typ</stp>
        <stp>[AutoPrice 28.xlsm]front!R38C6</stp>
        <tr r="F38" s="1"/>
      </tp>
      <tp t="s">
        <v>AT MATURITY</v>
        <stp/>
        <stp>##V3_BDPV12</stp>
        <stp>XS0612837657 Corp</stp>
        <stp>mty_typ</stp>
        <stp>[AutoPrice 28.xlsm]front!R18C6</stp>
        <tr r="F18" s="1"/>
      </tp>
      <tp t="s">
        <v>CALLABLE</v>
        <stp/>
        <stp>##V3_BDPV12</stp>
        <stp>XS1062493934 Corp</stp>
        <stp>mty_typ</stp>
        <stp>[AutoPrice 28.xlsm]front!R57C6</stp>
        <tr r="F57" s="1"/>
      </tp>
      <tp t="s">
        <v>CALLABLE</v>
        <stp/>
        <stp>##V3_BDPV12</stp>
        <stp>XS0491212451 Corp</stp>
        <stp>mty_typ</stp>
        <stp>[AutoPrice 28.xlsm]front!R39C6</stp>
        <tr r="F39" s="1"/>
      </tp>
      <tp t="s">
        <v>07:01:51</v>
        <stp/>
        <stp>##V3_BDPV12</stp>
        <stp>XS0559434351 @bgn Corp</stp>
        <stp>LAST_UPDATE</stp>
        <stp>[AutoPrice 28.xlsm]front!R64C15</stp>
        <tr r="O64" s="1"/>
      </tp>
      <tp t="s">
        <v>11/10/2017</v>
        <stp/>
        <stp>##V3_BDPV12</stp>
        <stp>FR0011342740 Corp</stp>
        <stp>maturity</stp>
        <stp>[AutoPrice 28.xlsm]front!R1046C6</stp>
        <tr r="F1046" s="1"/>
      </tp>
      <tp t="s">
        <v>11/06/2014</v>
        <stp/>
        <stp>##V3_BDPV12</stp>
        <stp>XS0541454467 @bgn Corp</stp>
        <stp>LAST_UPDATE</stp>
        <stp>[AutoPrice 28.xlsm]front!R14C15</stp>
        <tr r="O14" s="1"/>
      </tp>
      <tp t="s">
        <v>25/10/2017</v>
        <stp/>
        <stp>##V3_BDPV12</stp>
        <stp>FR0010955559 Corp</stp>
        <stp>maturity</stp>
        <stp>[AutoPrice 28.xlsm]front!R1041C6</stp>
        <tr r="F1041" s="1"/>
      </tp>
      <tp t="s">
        <v>14/10/2016</v>
        <stp/>
        <stp>##V3_BDPV12</stp>
        <stp>ES0211845237 Corp</stp>
        <stp>maturity</stp>
        <stp>[AutoPrice 28.xlsm]front!R1032C6</stp>
        <tr r="F1032" s="1"/>
      </tp>
      <tp t="s">
        <v>07/12/2019</v>
        <stp/>
        <stp>##V3_BDPV12</stp>
        <stp>DE000A1R0TU2 Corp</stp>
        <stp>maturity</stp>
        <stp>[AutoPrice 28.xlsm]front!R1087C6</stp>
        <tr r="F1087" s="1"/>
      </tp>
      <tp>
        <v>53.004171587679267</v>
        <stp/>
        <stp>##V3_BDPV12</stp>
        <stp>US928670AB40 @bgn  Corp</stp>
        <stp>asset_swap_spd_mid</stp>
        <stp>[AutoPrice 28.xlsm]front!R899C40</stp>
        <tr r="AN899" s="1"/>
      </tp>
      <tp t="s">
        <v>07:01:34</v>
        <stp/>
        <stp>##V3_BDPV12</stp>
        <stp>XS0472940617 @bgn Corp</stp>
        <stp>LAST_UPDATE</stp>
        <stp>[AutoPrice 28.xlsm]front!R77C15</stp>
        <tr r="O77" s="1"/>
      </tp>
      <tp t="s">
        <v>12/07/2018</v>
        <stp/>
        <stp>##V3_BDPV12</stp>
        <stp>FR0011075183 Corp</stp>
        <stp>maturity</stp>
        <stp>[AutoPrice 28.xlsm]front!R1131C6</stp>
        <tr r="F1131" s="1"/>
      </tp>
      <tp>
        <v>3.875</v>
        <stp/>
        <stp>##V3_BDPV12</stp>
        <stp>DE000A1TM5X8 Corp</stp>
        <stp>cpn</stp>
        <stp>[AutoPrice 28.xlsm]front!R1102C5</stp>
        <tr r="E1102" s="1"/>
      </tp>
      <tp>
        <v>92.922074243586337</v>
        <stp/>
        <stp>##V3_BDPV12</stp>
        <stp>USF48957AB45 @bgn  Corp</stp>
        <stp>asset_swap_spd_mid</stp>
        <stp>[AutoPrice 28.xlsm]front!R863C40</stp>
        <tr r="AN863" s="1"/>
      </tp>
      <tp t="s">
        <v>11/06/2014</v>
        <stp/>
        <stp>##V3_BDPV12</stp>
        <stp>XS0798504030 @bgn Corp</stp>
        <stp>LAST_UPDATE</stp>
        <stp>[AutoPrice 28.xlsm]front!R81C15</stp>
        <tr r="O81" s="1"/>
      </tp>
      <tp>
        <v>25.911926611402937</v>
        <stp/>
        <stp>##V3_BDPV12</stp>
        <stp>US928670AK49 @bgn  Corp</stp>
        <stp>asset_swap_spd_mid</stp>
        <stp>[AutoPrice 28.xlsm]front!R888C40</stp>
        <tr r="AN888" s="1"/>
      </tp>
      <tp>
        <v>8.194973389622362</v>
        <stp/>
        <stp>##V3_BDPV12</stp>
        <stp>DE000TLX2003 @bgn  Corp</stp>
        <stp>risk_mid</stp>
        <stp>[AutoPrice 28.xlsm]front!R76C36</stp>
        <tr r="AJ76" s="1"/>
      </tp>
      <tp>
        <v>109.113</v>
        <stp/>
        <stp>##V3_BDPV12</stp>
        <stp>XS0838764685 @bgn Corp</stp>
        <stp>LAST_PRICE</stp>
        <stp>[AutoPrice 28.xlsm]front!R1026C16</stp>
        <tr r="P1026" s="1"/>
      </tp>
      <tp>
        <v>108.601</v>
        <stp/>
        <stp>##V3_BDPV12</stp>
        <stp>XS0445463887 @bgn Corp</stp>
        <stp>LAST_PRICE</stp>
        <stp>[AutoPrice 28.xlsm]front!R1078C16</stp>
        <tr r="P1078" s="1"/>
      </tp>
      <tp>
        <v>108.462</v>
        <stp/>
        <stp>##V3_BDPV12</stp>
        <stp>XS1019326641 @bgn Corp</stp>
        <stp>LAST_PRICE</stp>
        <stp>[AutoPrice 28.xlsm]front!R1220C16</stp>
        <tr r="P1220" s="1"/>
      </tp>
      <tp>
        <v>111.32</v>
        <stp/>
        <stp>##V3_BDPV12</stp>
        <stp>XS0735784851 @bgn Corp</stp>
        <stp>LAST_PRICE</stp>
        <stp>[AutoPrice 28.xlsm]front!R1065C16</stp>
        <tr r="P1065" s="1"/>
      </tp>
      <tp>
        <v>119.64</v>
        <stp/>
        <stp>##V3_BDPV12</stp>
        <stp>XS0619706657 @bgn Corp</stp>
        <stp>LAST_PRICE</stp>
        <stp>[AutoPrice 28.xlsm]front!R1202C16</stp>
        <tr r="P1202" s="1"/>
      </tp>
      <tp>
        <v>108.41500000000001</v>
        <stp/>
        <stp>##V3_BDPV12</stp>
        <stp>XS0877720986 @bgn Corp</stp>
        <stp>LAST_PRICE</stp>
        <stp>[AutoPrice 28.xlsm]front!R1263C16</stp>
        <tr r="P1263" s="1"/>
      </tp>
      <tp>
        <v>100.04300000000001</v>
        <stp/>
        <stp>##V3_BDPV12</stp>
        <stp>XS0434144969 @bgn Corp</stp>
        <stp>LAST_PRICE</stp>
        <stp>[AutoPrice 28.xlsm]front!R1141C16</stp>
        <tr r="P1141" s="1"/>
      </tp>
      <tp>
        <v>106.33799999999999</v>
        <stp/>
        <stp>##V3_BDPV12</stp>
        <stp>XS0933604943 @bgn Corp</stp>
        <stp>LAST_PRICE</stp>
        <stp>[AutoPrice 28.xlsm]front!R1209C16</stp>
        <tr r="P1209" s="1"/>
      </tp>
      <tp>
        <v>107.706</v>
        <stp/>
        <stp>##V3_BDPV12</stp>
        <stp>XS0972530561 @bgn Corp</stp>
        <stp>LAST_PRICE</stp>
        <stp>[AutoPrice 28.xlsm]front!R1051C16</stp>
        <tr r="P1051" s="1"/>
      </tp>
      <tp>
        <v>5.375</v>
        <stp/>
        <stp>##V3_BDPV12</stp>
        <stp>NL0006133175 @bgn  Corp</stp>
        <stp>coupon</stp>
        <stp>[AutoPrice 28.xlsm]front!R564C42</stp>
        <tr r="AP564" s="1"/>
      </tp>
      <tp>
        <v>111.447</v>
        <stp/>
        <stp>##V3_BDPV12</stp>
        <stp>XS0972570351 @bgn Corp</stp>
        <stp>LAST_PRICE</stp>
        <stp>[AutoPrice 28.xlsm]front!R1259C16</stp>
        <tr r="P1259" s="1"/>
      </tp>
      <tp>
        <v>110.80800000000001</v>
        <stp/>
        <stp>##V3_BDPV12</stp>
        <stp>XS0853682069 @bgn Corp</stp>
        <stp>LAST_PRICE</stp>
        <stp>[AutoPrice 28.xlsm]front!R1217C16</stp>
        <tr r="P1217" s="1"/>
      </tp>
      <tp>
        <v>116.633</v>
        <stp/>
        <stp>##V3_BDPV12</stp>
        <stp>XS0743603358 @bgn Corp</stp>
        <stp>LAST_PRICE</stp>
        <stp>[AutoPrice 28.xlsm]front!R1094C16</stp>
        <tr r="P1094" s="1"/>
      </tp>
      <tp>
        <v>112.252</v>
        <stp/>
        <stp>##V3_BDPV12</stp>
        <stp>XS0765621569 @bgn Corp</stp>
        <stp>LAST_PRICE</stp>
        <stp>[AutoPrice 28.xlsm]front!R1005C16</stp>
        <tr r="P1005" s="1"/>
      </tp>
      <tp>
        <v>4.125</v>
        <stp/>
        <stp>##V3_BDPV12</stp>
        <stp>DE000A1C9VQ4 @bgn  Corp</stp>
        <stp>coupon</stp>
        <stp>[AutoPrice 28.xlsm]front!R786C42</stp>
        <tr r="AP786" s="1"/>
      </tp>
      <tp>
        <v>1.8239138169981572</v>
        <stp/>
        <stp>##V3_BDPV12</stp>
        <stp>DE000A0T61L9 @bgn  Corp</stp>
        <stp>risk_mid</stp>
        <stp>[AutoPrice 28.xlsm]front!R1020C36</stp>
        <tr r="AJ1020" s="1"/>
      </tp>
      <tp>
        <v>6.125</v>
        <stp/>
        <stp>##V3_BDPV12</stp>
        <stp>XS0138717441 @bgn  Corp</stp>
        <stp>coupon</stp>
        <stp>[AutoPrice 28.xlsm]front!R99C42</stp>
        <tr r="AP99" s="1"/>
      </tp>
      <tp>
        <v>7.1825065509671049</v>
        <stp/>
        <stp>##V3_BDPV12</stp>
        <stp>DE000A1PGZ82 @bgn  Corp</stp>
        <stp>risk_mid</stp>
        <stp>[AutoPrice 28.xlsm]front!R1013C36</stp>
        <tr r="AJ1013" s="1"/>
      </tp>
      <tp>
        <v>5.25</v>
        <stp/>
        <stp>##V3_BDPV12</stp>
        <stp>XS0363471805 @bgn  Corp</stp>
        <stp>coupon</stp>
        <stp>[AutoPrice 28.xlsm]front!R12C42</stp>
        <tr r="AP12" s="1"/>
      </tp>
      <tp>
        <v>2.5</v>
        <stp/>
        <stp>##V3_BDPV12</stp>
        <stp>XS0918600668 @bgn  Corp</stp>
        <stp>coupon</stp>
        <stp>[AutoPrice 28.xlsm]front!R66C42</stp>
        <tr r="AP66" s="1"/>
      </tp>
      <tp>
        <v>5.5</v>
        <stp/>
        <stp>##V3_BDPV12</stp>
        <stp>XS0491211644 @bgn  Corp</stp>
        <stp>coupon</stp>
        <stp>[AutoPrice 28.xlsm]front!R42C42</stp>
        <tr r="AP42" s="1"/>
      </tp>
      <tp>
        <v>4.625</v>
        <stp/>
        <stp>##V3_BDPV12</stp>
        <stp>FR0010161067 @bgn  Corp</stp>
        <stp>coupon</stp>
        <stp>[AutoPrice 28.xlsm]front!R90C42</stp>
        <tr r="AP90" s="1"/>
      </tp>
      <tp>
        <v>3.125</v>
        <stp/>
        <stp>##V3_BDPV12</stp>
        <stp>DE000A1R0410 Corp</stp>
        <stp>cpn</stp>
        <stp>[AutoPrice 28.xlsm]front!R1023C5</stp>
        <tr r="E1023" s="1"/>
      </tp>
      <tp>
        <v>101.65730850879936</v>
        <stp/>
        <stp>##V3_BDPV12</stp>
        <stp>XS0440643087 @bval  Corp</stp>
        <stp>asset_swap_spd_mid</stp>
        <stp>[AutoPrice 28.xlsm]front!R667C40</stp>
        <tr r="AN667" s="1"/>
      </tp>
      <tp t="s">
        <v>AT MATURITY</v>
        <stp/>
        <stp>##V3_BDPV12</stp>
        <stp>XS0472940617 Corp</stp>
        <stp>mty_typ</stp>
        <stp>[AutoPrice 28.xlsm]front!R77C6</stp>
        <tr r="F77" s="1"/>
      </tp>
      <tp t="s">
        <v>AT MATURITY</v>
        <stp/>
        <stp>##V3_BDPV12</stp>
        <stp>XS0437047292 Corp</stp>
        <stp>mty_typ</stp>
        <stp>[AutoPrice 28.xlsm]front!R56C6</stp>
        <tr r="F56" s="1"/>
      </tp>
      <tp t="s">
        <v>07:01:52</v>
        <stp/>
        <stp>##V3_BDPV12</stp>
        <stp>XS0434882014 @bgn Corp</stp>
        <stp>LAST_UPDATE</stp>
        <stp>[AutoPrice 28.xlsm]front!R63C15</stp>
        <tr r="O63" s="1"/>
      </tp>
      <tp t="s">
        <v>22/01/2019</v>
        <stp/>
        <stp>##V3_BDPV12</stp>
        <stp>FR0011119460 Corp</stp>
        <stp>maturity</stp>
        <stp>[AutoPrice 28.xlsm]front!R1132C6</stp>
        <tr r="F1132" s="1"/>
      </tp>
      <tp t="s">
        <v>07:01:48</v>
        <stp/>
        <stp>##V3_BDPV12</stp>
        <stp>XS0873665706 @bgn Corp</stp>
        <stp>LAST_UPDATE</stp>
        <stp>[AutoPrice 28.xlsm]front!R74C15</stp>
        <tr r="O74" s="1"/>
      </tp>
      <tp t="s">
        <v>07:01:55</v>
        <stp/>
        <stp>##V3_BDPV12</stp>
        <stp>XS0805452405 @bgn Corp</stp>
        <stp>LAST_UPDATE</stp>
        <stp>[AutoPrice 28.xlsm]front!R49C15</stp>
        <tr r="O49" s="1"/>
      </tp>
      <tp t="s">
        <v>11/06/2014</v>
        <stp/>
        <stp>##V3_BDPV12</stp>
        <stp>XS0971723233 @bgn Corp</stp>
        <stp>LAST_UPDATE</stp>
        <stp>[AutoPrice 28.xlsm]front!R35C15</stp>
        <tr r="O35" s="1"/>
      </tp>
      <tp t="s">
        <v>05/10/2015</v>
        <stp/>
        <stp>##V3_BDPV12</stp>
        <stp>FR0010948232 Corp</stp>
        <stp>maturity</stp>
        <stp>[AutoPrice 28.xlsm]front!R1043C6</stp>
        <tr r="F1043" s="1"/>
      </tp>
      <tp t="s">
        <v>11/06/2014</v>
        <stp/>
        <stp>##V3_BDPV12</stp>
        <stp>XS0211637839 @bgn Corp</stp>
        <stp>LAST_UPDATE</stp>
        <stp>[AutoPrice 28.xlsm]front!R93C15</stp>
        <tr r="O93" s="1"/>
      </tp>
      <tp t="s">
        <v>07:01:48</v>
        <stp/>
        <stp>##V3_BDPV12</stp>
        <stp>XS0303396062 @bgn Corp</stp>
        <stp>LAST_UPDATE</stp>
        <stp>[AutoPrice 28.xlsm]front!R69C15</stp>
        <tr r="O69" s="1"/>
      </tp>
      <tp t="s">
        <v>11/06/2014</v>
        <stp/>
        <stp>##V3_BDPV12</stp>
        <stp>XS0925519380 @bgn Corp</stp>
        <stp>LAST_UPDATE</stp>
        <stp>[AutoPrice 28.xlsm]front!R23C15</stp>
        <tr r="O23" s="1"/>
      </tp>
      <tp>
        <v>3</v>
        <stp/>
        <stp>##V3_BDPV12</stp>
        <stp>DE000A1PGZ82 Corp</stp>
        <stp>cpn</stp>
        <stp>[AutoPrice 28.xlsm]front!R1013C5</stp>
        <tr r="E1013" s="1"/>
      </tp>
      <tp>
        <v>107.961</v>
        <stp/>
        <stp>##V3_BDPV12</stp>
        <stp>XS1004118904 @bgn Corp</stp>
        <stp>LAST_PRICE</stp>
        <stp>[AutoPrice 28.xlsm]front!R1081C16</stp>
        <tr r="P1081" s="1"/>
      </tp>
      <tp>
        <v>118.95699999999999</v>
        <stp/>
        <stp>##V3_BDPV12</stp>
        <stp>XS0695401801 @bgn Corp</stp>
        <stp>LAST_PRICE</stp>
        <stp>[AutoPrice 28.xlsm]front!R1148C16</stp>
        <tr r="P1148" s="1"/>
      </tp>
      <tp>
        <v>5.75</v>
        <stp/>
        <stp>##V3_BDPV12</stp>
        <stp>BE6000480606 @bgn  Corp</stp>
        <stp>coupon</stp>
        <stp>[AutoPrice 28.xlsm]front!R215C42</stp>
        <tr r="AP215" s="1"/>
      </tp>
      <tp>
        <v>3.25</v>
        <stp/>
        <stp>##V3_BDPV12</stp>
        <stp>BE6248644013 @bgn  Corp</stp>
        <stp>coupon</stp>
        <stp>[AutoPrice 28.xlsm]front!R381C42</stp>
        <tr r="AP381" s="1"/>
      </tp>
      <tp>
        <v>105.983</v>
        <stp/>
        <stp>##V3_BDPV12</stp>
        <stp>XS0997941199 @bgn Corp</stp>
        <stp>LAST_PRICE</stp>
        <stp>[AutoPrice 28.xlsm]front!R1011C16</stp>
        <tr r="P1011" s="1"/>
      </tp>
      <tp>
        <v>111.864</v>
        <stp/>
        <stp>##V3_BDPV12</stp>
        <stp>XS0893201433 @bgn Corp</stp>
        <stp>LAST_PRICE</stp>
        <stp>[AutoPrice 28.xlsm]front!R1103C16</stp>
        <tr r="P1103" s="1"/>
      </tp>
      <tp>
        <v>111.39700000000001</v>
        <stp/>
        <stp>##V3_BDPV12</stp>
        <stp>XS0997941355 @bgn Corp</stp>
        <stp>LAST_PRICE</stp>
        <stp>[AutoPrice 28.xlsm]front!R1012C16</stp>
        <tr r="P1012" s="1"/>
      </tp>
      <tp>
        <v>104.693</v>
        <stp/>
        <stp>##V3_BDPV12</stp>
        <stp>XS0986610425 @bgn Corp</stp>
        <stp>LAST_PRICE</stp>
        <stp>[AutoPrice 28.xlsm]front!R1128C16</stp>
        <tr r="P1128" s="1"/>
      </tp>
      <tp>
        <v>2.5</v>
        <stp/>
        <stp>##V3_BDPV12</stp>
        <stp>FR0011365220 @bgn  Corp</stp>
        <stp>coupon</stp>
        <stp>[AutoPrice 28.xlsm]front!R741C42</stp>
        <tr r="AP741" s="1"/>
      </tp>
      <tp>
        <v>1.25</v>
        <stp/>
        <stp>##V3_BDPV12</stp>
        <stp>FR0011485051 @bgn  Corp</stp>
        <stp>coupon</stp>
        <stp>[AutoPrice 28.xlsm]front!R526C42</stp>
        <tr r="AP526" s="1"/>
      </tp>
      <tp>
        <v>1</v>
        <stp/>
        <stp>##V3_BDPV12</stp>
        <stp>FR0011355791 @bgn  Corp</stp>
        <stp>coupon</stp>
        <stp>[AutoPrice 28.xlsm]front!R207C42</stp>
        <tr r="AP207" s="1"/>
      </tp>
      <tp>
        <v>2.5</v>
        <stp/>
        <stp>##V3_BDPV12</stp>
        <stp>FR0011625433 @bgn  Corp</stp>
        <stp>coupon</stp>
        <stp>[AutoPrice 28.xlsm]front!R210C42</stp>
        <tr r="AP210" s="1"/>
      </tp>
      <tp>
        <v>4.625</v>
        <stp/>
        <stp>##V3_BDPV12</stp>
        <stp>FR0011125442 @bgn  Corp</stp>
        <stp>coupon</stp>
        <stp>[AutoPrice 28.xlsm]front!R229C42</stp>
        <tr r="AP229" s="1"/>
      </tp>
      <tp>
        <v>5.75</v>
        <stp/>
        <stp>##V3_BDPV12</stp>
        <stp>FR0010465427 @bgn  Corp</stp>
        <stp>coupon</stp>
        <stp>[AutoPrice 28.xlsm]front!R296C42</stp>
        <tr r="AP296" s="1"/>
      </tp>
      <tp>
        <v>2.25</v>
        <stp/>
        <stp>##V3_BDPV12</stp>
        <stp>FR0011625409 @bgn  Corp</stp>
        <stp>coupon</stp>
        <stp>[AutoPrice 28.xlsm]front!R418C42</stp>
        <tr r="AP418" s="1"/>
      </tp>
      <tp>
        <v>7.625</v>
        <stp/>
        <stp>##V3_BDPV12</stp>
        <stp>FR0010815472 @bgn  Corp</stp>
        <stp>coupon</stp>
        <stp>[AutoPrice 28.xlsm]front!R567C42</stp>
        <tr r="AP567" s="1"/>
      </tp>
      <tp>
        <v>3.9940000000000002</v>
        <stp/>
        <stp>##V3_BDPV12</stp>
        <stp>FR0011215508 @bgn  Corp</stp>
        <stp>coupon</stp>
        <stp>[AutoPrice 28.xlsm]front!R448C42</stp>
        <tr r="AP448" s="1"/>
      </tp>
      <tp>
        <v>2.75</v>
        <stp/>
        <stp>##V3_BDPV12</stp>
        <stp>FR0011585215 @bgn  Corp</stp>
        <stp>coupon</stp>
        <stp>[AutoPrice 28.xlsm]front!R328C42</stp>
        <tr r="AP328" s="1"/>
      </tp>
      <tp>
        <v>1.75</v>
        <stp/>
        <stp>##V3_BDPV12</stp>
        <stp>FR0011625441 @bgn  Corp</stp>
        <stp>coupon</stp>
        <stp>[AutoPrice 28.xlsm]front!R527C42</stp>
        <tr r="AP527" s="1"/>
      </tp>
      <tp>
        <v>4.8280723468799636</v>
        <stp/>
        <stp>##V3_BDPV12</stp>
        <stp>DE000A1R0410 @bgn  Corp</stp>
        <stp>risk_mid</stp>
        <stp>[AutoPrice 28.xlsm]front!R1023C36</stp>
        <tr r="AJ1023" s="1"/>
      </tp>
      <tp>
        <v>3.875</v>
        <stp/>
        <stp>##V3_BDPV12</stp>
        <stp>FR0011965177 @bgn  Corp</stp>
        <stp>coupon</stp>
        <stp>[AutoPrice 28.xlsm]front!R389C42</stp>
        <tr r="AP389" s="1"/>
      </tp>
      <tp>
        <v>2.5</v>
        <stp/>
        <stp>##V3_BDPV12</stp>
        <stp>FR0011535764 @bgn  Corp</stp>
        <stp>coupon</stp>
        <stp>[AutoPrice 28.xlsm]front!R512C42</stp>
        <tr r="AP512" s="1"/>
      </tp>
      <tp>
        <v>3.625</v>
        <stp/>
        <stp>##V3_BDPV12</stp>
        <stp>FR0010245555 @bgn  Corp</stp>
        <stp>coupon</stp>
        <stp>[AutoPrice 28.xlsm]front!R646C42</stp>
        <tr r="AP646" s="1"/>
      </tp>
      <tp>
        <v>4.3390000000000004</v>
        <stp/>
        <stp>##V3_BDPV12</stp>
        <stp>FR0011075043 @bgn  Corp</stp>
        <stp>coupon</stp>
        <stp>[AutoPrice 28.xlsm]front!R346C42</stp>
        <tr r="AP346" s="1"/>
      </tp>
      <tp>
        <v>4.125</v>
        <stp/>
        <stp>##V3_BDPV12</stp>
        <stp>FR0011225143 @bgn  Corp</stp>
        <stp>coupon</stp>
        <stp>[AutoPrice 28.xlsm]front!R252C42</stp>
        <tr r="AP252" s="1"/>
      </tp>
      <tp>
        <v>3.2480000000000002</v>
        <stp/>
        <stp>##V3_BDPV12</stp>
        <stp>FR0011765825 @bgn  Corp</stp>
        <stp>coupon</stp>
        <stp>[AutoPrice 28.xlsm]front!R451C42</stp>
        <tr r="AP451" s="1"/>
      </tp>
      <tp>
        <v>5.625</v>
        <stp/>
        <stp>##V3_BDPV12</stp>
        <stp>FR0010915116 @bgn  Corp</stp>
        <stp>coupon</stp>
        <stp>[AutoPrice 28.xlsm]front!R830C42</stp>
        <tr r="AP830" s="1"/>
      </tp>
      <tp>
        <v>4.125</v>
        <stp/>
        <stp>##V3_BDPV12</stp>
        <stp>FR0011805803 @bgn  Corp</stp>
        <stp>coupon</stp>
        <stp>[AutoPrice 28.xlsm]front!R118C42</stp>
        <tr r="AP118" s="1"/>
      </tp>
      <tp>
        <v>6.25</v>
        <stp/>
        <stp>##V3_BDPV12</stp>
        <stp>FR0010745976 @bgn  Corp</stp>
        <stp>coupon</stp>
        <stp>[AutoPrice 28.xlsm]front!R325C42</stp>
        <tr r="AP325" s="1"/>
      </tp>
      <tp>
        <v>4.375</v>
        <stp/>
        <stp>##V3_BDPV12</stp>
        <stp>FR0010765354 @bgn  Corp</stp>
        <stp>coupon</stp>
        <stp>[AutoPrice 28.xlsm]front!R919C42</stp>
        <tr r="AP919" s="1"/>
      </tp>
      <tp>
        <v>5.375</v>
        <stp/>
        <stp>##V3_BDPV12</stp>
        <stp>FR0000474983 @bgn  Corp</stp>
        <stp>coupon</stp>
        <stp>[AutoPrice 28.xlsm]front!R364C42</stp>
        <tr r="AP364" s="1"/>
      </tp>
      <tp>
        <v>4.625</v>
        <stp/>
        <stp>##V3_BDPV12</stp>
        <stp>XS0300966495 @bgn  Corp</stp>
        <stp>coupon</stp>
        <stp>[AutoPrice 28.xlsm]front!R72C42</stp>
        <tr r="AP72" s="1"/>
      </tp>
      <tp>
        <v>3.125</v>
        <stp/>
        <stp>##V3_BDPV12</stp>
        <stp>XS0940685091 @bgn  Corp</stp>
        <stp>coupon</stp>
        <stp>[AutoPrice 28.xlsm]front!R70C42</stp>
        <tr r="AP70" s="1"/>
      </tp>
      <tp>
        <v>5.125</v>
        <stp/>
        <stp>##V3_BDPV12</stp>
        <stp>XS0090078907 @bgn  Corp</stp>
        <stp>coupon</stp>
        <stp>[AutoPrice 28.xlsm]front!R13C42</stp>
        <tr r="AP13" s="1"/>
      </tp>
      <tp>
        <v>5.5</v>
        <stp/>
        <stp>##V3_BDPV12</stp>
        <stp>AT0000A12GN0 @bgn  Corp</stp>
        <stp>coupon</stp>
        <stp>[AutoPrice 28.xlsm]front!R149C42</stp>
        <tr r="AP149" s="1"/>
      </tp>
      <tp>
        <v>0.54600000000000004</v>
        <stp/>
        <stp>##V3_BDPV12</stp>
        <stp>XS0254356057 @bgn  Corp</stp>
        <stp>coupon</stp>
        <stp>[AutoPrice 28.xlsm]front!R32C42</stp>
        <tr r="AP32" s="1"/>
      </tp>
      <tp>
        <v>4.5</v>
        <stp/>
        <stp>##V3_BDPV12</stp>
        <stp>XS0201168894 @bgn  Corp</stp>
        <stp>coupon</stp>
        <stp>[AutoPrice 28.xlsm]front!R79C42</stp>
        <tr r="AP79" s="1"/>
      </tp>
      <tp>
        <v>5.6133969251177973</v>
        <stp/>
        <stp>##V3_BDPV12</stp>
        <stp>US36962G4J02 @bgn  Corp</stp>
        <stp>risk_mid</stp>
        <stp>[AutoPrice 28.xlsm]front!R29C36</stp>
        <tr r="AJ29" s="1"/>
      </tp>
      <tp>
        <v>9.25</v>
        <stp/>
        <stp>##V3_BDPV12</stp>
        <stp>DE000A0Z12Y2 Corp</stp>
        <stp>cpn</stp>
        <stp>[AutoPrice 28.xlsm]front!R1018C5</stp>
        <tr r="E1018" s="1"/>
      </tp>
      <tp t="s">
        <v>18/06/2014</v>
        <stp/>
        <stp>##V3_BDPV12</stp>
        <stp>DE000A0Z12Y2 Corp</stp>
        <stp>maturity</stp>
        <stp>[AutoPrice 28.xlsm]front!R1018C6</stp>
        <tr r="F1018" s="1"/>
      </tp>
      <tp>
        <v>5.625</v>
        <stp/>
        <stp>##V3_BDPV12</stp>
        <stp>USF2893TAM83 Corp</stp>
        <stp>cpn</stp>
        <stp>[AutoPrice 28.xlsm]front!R1235C5</stp>
        <tr r="E1235" s="1"/>
      </tp>
      <tp t="s">
        <v>AT MATURITY</v>
        <stp/>
        <stp>##V3_BDPV12</stp>
        <stp>XS0385688097 Corp</stp>
        <stp>mty_typ</stp>
        <stp>[AutoPrice 28.xlsm]front!R27C6</stp>
        <tr r="F27" s="1"/>
      </tp>
      <tp t="s">
        <v>PERP/CALL</v>
        <stp/>
        <stp>##V3_BDPV12</stp>
        <stp>XS0283629946 Corp</stp>
        <stp>mty_typ</stp>
        <stp>[AutoPrice 28.xlsm]front!R98C6</stp>
        <tr r="F98" s="1"/>
      </tp>
      <tp t="s">
        <v>AT MATURITY</v>
        <stp/>
        <stp>##V3_BDPV12</stp>
        <stp>XS0834640541 Corp</stp>
        <stp>mty_typ</stp>
        <stp>[AutoPrice 28.xlsm]front!R73C6</stp>
        <tr r="F73" s="1"/>
      </tp>
      <tp t="s">
        <v>AT MATURITY</v>
        <stp/>
        <stp>##V3_BDPV12</stp>
        <stp>XS1014759648 Corp</stp>
        <stp>mty_typ</stp>
        <stp>[AutoPrice 28.xlsm]front!R60C6</stp>
        <tr r="F60" s="1"/>
      </tp>
      <tp t="s">
        <v>AT MATURITY</v>
        <stp/>
        <stp>##V3_BDPV12</stp>
        <stp>XS0874839086 Corp</stp>
        <stp>mty_typ</stp>
        <stp>[AutoPrice 28.xlsm]front!R26C6</stp>
        <tr r="F26" s="1"/>
      </tp>
      <tp t="s">
        <v>AT MATURITY</v>
        <stp/>
        <stp>##V3_BDPV12</stp>
        <stp>XS0273570241 Corp</stp>
        <stp>mty_typ</stp>
        <stp>[AutoPrice 28.xlsm]front!R33C6</stp>
        <tr r="F33" s="1"/>
      </tp>
      <tp t="s">
        <v>11/06/2014</v>
        <stp/>
        <stp>##V3_BDPV12</stp>
        <stp>XS0874840845 @bgn Corp</stp>
        <stp>LAST_UPDATE</stp>
        <stp>[AutoPrice 28.xlsm]front!R34C15</stp>
        <tr r="O34" s="1"/>
      </tp>
      <tp t="s">
        <v>07:01:51</v>
        <stp/>
        <stp>##V3_BDPV12</stp>
        <stp>XS0995111761 @bgn Corp</stp>
        <stp>LAST_UPDATE</stp>
        <stp>[AutoPrice 28.xlsm]front!R46C15</stp>
        <tr r="O46" s="1"/>
      </tp>
      <tp t="s">
        <v>07:01:16</v>
        <stp/>
        <stp>##V3_BDPV12</stp>
        <stp>XS0802638642 @bgn Corp</stp>
        <stp>LAST_UPDATE</stp>
        <stp>[AutoPrice 28.xlsm]front!R95C15</stp>
        <tr r="O95" s="1"/>
      </tp>
      <tp>
        <v>5.75</v>
        <stp/>
        <stp>##V3_BDPV12</stp>
        <stp>BE6000431112 @bgn  Corp</stp>
        <stp>coupon</stp>
        <stp>[AutoPrice 28.xlsm]front!R214C42</stp>
        <tr r="AP214" s="1"/>
      </tp>
      <tp>
        <v>1.25</v>
        <stp/>
        <stp>##V3_BDPV12</stp>
        <stp>DE000A1G7EH9 @bgn  Corp</stp>
        <stp>coupon</stp>
        <stp>[AutoPrice 28.xlsm]front!R764C42</stp>
        <tr r="AP764" s="1"/>
      </tp>
      <tp>
        <v>4</v>
        <stp/>
        <stp>##V3_BDPV12</stp>
        <stp>BE6221503202 @bgn  Corp</stp>
        <stp>coupon</stp>
        <stp>[AutoPrice 28.xlsm]front!R377C42</stp>
        <tr r="AP377" s="1"/>
      </tp>
      <tp>
        <v>116.67100000000001</v>
        <stp/>
        <stp>##V3_BDPV12</stp>
        <stp>XS0806449814 @bgn Corp</stp>
        <stp>LAST_PRICE</stp>
        <stp>[AutoPrice 28.xlsm]front!R1215C16</stp>
        <tr r="P1215" s="1"/>
      </tp>
      <tp>
        <v>101.29300000000001</v>
        <stp/>
        <stp>##V3_BDPV12</stp>
        <stp>XS0202649934 @bgn Corp</stp>
        <stp>LAST_PRICE</stp>
        <stp>[AutoPrice 28.xlsm]front!R1204C16</stp>
        <tr r="P1204" s="1"/>
      </tp>
      <tp>
        <v>102.51600000000001</v>
        <stp/>
        <stp>##V3_BDPV12</stp>
        <stp>XS0214238239 @bgn Corp</stp>
        <stp>LAST_PRICE</stp>
        <stp>[AutoPrice 28.xlsm]front!R1019C16</stp>
        <tr r="P1019" s="1"/>
      </tp>
      <tp>
        <v>0.24997239014084016</v>
        <stp/>
        <stp>##V3_BDPV12</stp>
        <stp>US36962GK948 @bgn  Corp</stp>
        <stp>risk_mid</stp>
        <stp>[AutoPrice 28.xlsm]front!R9C36</stp>
        <tr r="AJ9" s="1"/>
      </tp>
      <tp>
        <v>107.34699999999999</v>
        <stp/>
        <stp>##V3_BDPV12</stp>
        <stp>XS0803479442 @bgn Corp</stp>
        <stp>LAST_PRICE</stp>
        <stp>[AutoPrice 28.xlsm]front!R1212C16</stp>
        <tr r="P1212" s="1"/>
      </tp>
      <tp>
        <v>112.511</v>
        <stp/>
        <stp>##V3_BDPV12</stp>
        <stp>XS0587411595 @bgn Corp</stp>
        <stp>LAST_PRICE</stp>
        <stp>[AutoPrice 28.xlsm]front!R1171C16</stp>
        <tr r="P1171" s="1"/>
      </tp>
      <tp>
        <v>107.578</v>
        <stp/>
        <stp>##V3_BDPV12</stp>
        <stp>XS0615238630 @bgn Corp</stp>
        <stp>LAST_PRICE</stp>
        <stp>[AutoPrice 28.xlsm]front!R1091C16</stp>
        <tr r="P1091" s="1"/>
      </tp>
      <tp>
        <v>4.875</v>
        <stp/>
        <stp>##V3_BDPV12</stp>
        <stp>DE000A0T7J03 @bgn  Corp</stp>
        <stp>coupon</stp>
        <stp>[AutoPrice 28.xlsm]front!R460C42</stp>
        <tr r="AP460" s="1"/>
      </tp>
      <tp>
        <v>5.9210000000000003</v>
        <stp/>
        <stp>##V3_BDPV12</stp>
        <stp>ES0224244063 @bgn  Corp</stp>
        <stp>coupon</stp>
        <stp>[AutoPrice 28.xlsm]front!R130C42</stp>
        <tr r="AP130" s="1"/>
      </tp>
      <tp>
        <v>6.75</v>
        <stp/>
        <stp>##V3_BDPV12</stp>
        <stp>FR0010814459 @bgn  Corp</stp>
        <stp>coupon</stp>
        <stp>[AutoPrice 28.xlsm]front!R387C42</stp>
        <tr r="AP387" s="1"/>
      </tp>
      <tp>
        <v>3.625</v>
        <stp/>
        <stp>##V3_BDPV12</stp>
        <stp>FR0011064500 @bgn  Corp</stp>
        <stp>coupon</stp>
        <stp>[AutoPrice 28.xlsm]front!R396C42</stp>
        <tr r="AP396" s="1"/>
      </tp>
      <tp>
        <v>4.875</v>
        <stp/>
        <stp>##V3_BDPV12</stp>
        <stp>FR0010804500 @bgn  Corp</stp>
        <stp>coupon</stp>
        <stp>[AutoPrice 28.xlsm]front!R233C42</stp>
        <tr r="AP233" s="1"/>
      </tp>
      <tp>
        <v>3.875</v>
        <stp/>
        <stp>##V3_BDPV12</stp>
        <stp>FR0010804492 @bgn  Corp</stp>
        <stp>coupon</stp>
        <stp>[AutoPrice 28.xlsm]front!R228C42</stp>
        <tr r="AP228" s="1"/>
      </tp>
      <tp>
        <v>5.125</v>
        <stp/>
        <stp>##V3_BDPV12</stp>
        <stp>FR0010474239 @bgn  Corp</stp>
        <stp>coupon</stp>
        <stp>[AutoPrice 28.xlsm]front!R368C42</stp>
        <tr r="AP368" s="1"/>
      </tp>
      <tp>
        <v>4.375</v>
        <stp/>
        <stp>##V3_BDPV12</stp>
        <stp>FR0010394478 @bgn  Corp</stp>
        <stp>coupon</stp>
        <stp>[AutoPrice 28.xlsm]front!R424C42</stp>
        <tr r="AP424" s="1"/>
      </tp>
      <tp>
        <v>6</v>
        <stp/>
        <stp>##V3_BDPV12</stp>
        <stp>FR0010014845 @bgn  Corp</stp>
        <stp>coupon</stp>
        <stp>[AutoPrice 28.xlsm]front!R840C42</stp>
        <tr r="AP840" s="1"/>
      </tp>
      <tp>
        <v>4.4720000000000004</v>
        <stp/>
        <stp>##V3_BDPV12</stp>
        <stp>FR0011124601 @bgn  Corp</stp>
        <stp>coupon</stp>
        <stp>[AutoPrice 28.xlsm]front!R444C42</stp>
        <tr r="AP444" s="1"/>
      </tp>
      <tp>
        <v>6.25</v>
        <stp/>
        <stp>##V3_BDPV12</stp>
        <stp>FR0011374099 @bgn  Corp</stp>
        <stp>coupon</stp>
        <stp>[AutoPrice 28.xlsm]front!R388C42</stp>
        <tr r="AP388" s="1"/>
      </tp>
      <tp>
        <v>2.875</v>
        <stp/>
        <stp>##V3_BDPV12</stp>
        <stp>FR0011274026 @bgn  Corp</stp>
        <stp>coupon</stp>
        <stp>[AutoPrice 28.xlsm]front!R382C42</stp>
        <tr r="AP382" s="1"/>
      </tp>
      <tp>
        <v>1.875</v>
        <stp/>
        <stp>##V3_BDPV12</stp>
        <stp>FR0011584929 @bgn  Corp</stp>
        <stp>coupon</stp>
        <stp>[AutoPrice 28.xlsm]front!R510C42</stp>
        <tr r="AP510" s="1"/>
      </tp>
      <tp>
        <v>6.875</v>
        <stp/>
        <stp>##V3_BDPV12</stp>
        <stp>FR0011124544 @bgn  Corp</stp>
        <stp>coupon</stp>
        <stp>[AutoPrice 28.xlsm]front!R833C42</stp>
        <tr r="AP833" s="1"/>
      </tp>
      <tp>
        <v>2.125</v>
        <stp/>
        <stp>##V3_BDPV12</stp>
        <stp>FR0011344076 @bgn  Corp</stp>
        <stp>coupon</stp>
        <stp>[AutoPrice 28.xlsm]front!R923C42</stp>
        <tr r="AP923" s="1"/>
      </tp>
      <tp>
        <v>4.625</v>
        <stp/>
        <stp>##V3_BDPV12</stp>
        <stp>FR0011224963 @bgn  Corp</stp>
        <stp>coupon</stp>
        <stp>[AutoPrice 28.xlsm]front!R369C42</stp>
        <tr r="AP369" s="1"/>
      </tp>
      <tp>
        <v>4.125</v>
        <stp/>
        <stp>##V3_BDPV12</stp>
        <stp>XS0272770396 @bgn  Corp</stp>
        <stp>coupon</stp>
        <stp>[AutoPrice 28.xlsm]front!R21C42</stp>
        <tr r="AP21" s="1"/>
      </tp>
      <tp>
        <v>5.125</v>
        <stp/>
        <stp>##V3_BDPV12</stp>
        <stp>XS0452314536 @bgn  Corp</stp>
        <stp>coupon</stp>
        <stp>[AutoPrice 28.xlsm]front!R61C42</stp>
        <tr r="AP61" s="1"/>
      </tp>
      <tp>
        <v>0.46800000000000003</v>
        <stp/>
        <stp>##V3_BDPV12</stp>
        <stp>XS0245166367 @bgn  Corp</stp>
        <stp>coupon</stp>
        <stp>[AutoPrice 28.xlsm]front!R17C42</stp>
        <tr r="AP17" s="1"/>
      </tp>
      <tp>
        <v>5.375</v>
        <stp/>
        <stp>##V3_BDPV12</stp>
        <stp>XS0453908377 @bgn  Corp</stp>
        <stp>coupon</stp>
        <stp>[AutoPrice 28.xlsm]front!R30C42</stp>
        <tr r="AP30" s="1"/>
      </tp>
      <tp>
        <v>2.875</v>
        <stp/>
        <stp>##V3_BDPV12</stp>
        <stp>XS0794230507 @bgn  Corp</stp>
        <stp>coupon</stp>
        <stp>[AutoPrice 28.xlsm]front!R28C42</stp>
        <tr r="AP28" s="1"/>
      </tp>
      <tp>
        <v>4.25</v>
        <stp/>
        <stp>##V3_BDPV12</stp>
        <stp>XS0491042353 @bgn  Corp</stp>
        <stp>coupon</stp>
        <stp>[AutoPrice 28.xlsm]front!R22C42</stp>
        <tr r="AP22" s="1"/>
      </tp>
      <tp t="s">
        <v>11/06/2014</v>
        <stp/>
        <stp>##V3_BDPV12</stp>
        <stp>XS0492535835 @bval Corp</stp>
        <stp>LAST_UPDATE</stp>
        <stp>[AutoPrice 28.xlsm]front!R43C15</stp>
        <tr r="O43" s="1"/>
      </tp>
      <tp>
        <v>4</v>
        <stp/>
        <stp>##V3_BDPV12</stp>
        <stp>DE000A1R08U3 Corp</stp>
        <stp>cpn</stp>
        <stp>[AutoPrice 28.xlsm]front!R1022C5</stp>
        <tr r="E1022" s="1"/>
      </tp>
      <tp>
        <v>117.46899999999999</v>
        <stp/>
        <stp>##V3_BDPV12</stp>
        <stp>DE000A1RE1Q3 @bgn Corp</stp>
        <stp>LAST_PRICE</stp>
        <stp>[AutoPrice 28.xlsm]front!R88C16</stp>
        <tr r="P88" s="1"/>
      </tp>
      <tp>
        <v>183.58333901053234</v>
        <stp/>
        <stp>##V3_BDPV12</stp>
        <stp>XS0441725347 @bval  Corp</stp>
        <stp>asset_swap_spd_mid</stp>
        <stp>[AutoPrice 28.xlsm]front!R976C40</stp>
        <tr r="AN976" s="1"/>
      </tp>
      <tp t="s">
        <v>AT MATURITY</v>
        <stp/>
        <stp>##V3_BDPV12</stp>
        <stp>XS0490093480 Corp</stp>
        <stp>mty_typ</stp>
        <stp>[AutoPrice 28.xlsm]front!R65C6</stp>
        <tr r="F65" s="1"/>
      </tp>
      <tp t="s">
        <v>AT MATURITY</v>
        <stp/>
        <stp>##V3_BDPV12</stp>
        <stp>XS0541454467 Corp</stp>
        <stp>mty_typ</stp>
        <stp>[AutoPrice 28.xlsm]front!R14C6</stp>
        <tr r="F14" s="1"/>
      </tp>
      <tp t="s">
        <v>CALLABLE</v>
        <stp/>
        <stp>##V3_BDPV12</stp>
        <stp>XS0802638642 Corp</stp>
        <stp>mty_typ</stp>
        <stp>[AutoPrice 28.xlsm]front!R95C6</stp>
        <tr r="F95" s="1"/>
      </tp>
      <tp t="s">
        <v>AT MATURITY</v>
        <stp/>
        <stp>##V3_BDPV12</stp>
        <stp>XS1041042828 Corp</stp>
        <stp>mty_typ</stp>
        <stp>[AutoPrice 28.xlsm]front!R78C6</stp>
        <tr r="F78" s="1"/>
      </tp>
      <tp t="s">
        <v>CALLABLE</v>
        <stp/>
        <stp>##V3_BDPV12</stp>
        <stp>XS1061711575 Corp</stp>
        <stp>mty_typ</stp>
        <stp>[AutoPrice 28.xlsm]front!R85C6</stp>
        <tr r="F85" s="1"/>
      </tp>
      <tp t="s">
        <v>AT MATURITY</v>
        <stp/>
        <stp>##V3_BDPV12</stp>
        <stp>XS0245166367 Corp</stp>
        <stp>mty_typ</stp>
        <stp>[AutoPrice 28.xlsm]front!R17C6</stp>
        <tr r="F17" s="1"/>
      </tp>
      <tp t="s">
        <v>PERP/CALL</v>
        <stp/>
        <stp>##V3_BDPV12</stp>
        <stp>FR0010161067 Corp</stp>
        <stp>mty_typ</stp>
        <stp>[AutoPrice 28.xlsm]front!R90C6</stp>
        <tr r="F90" s="1"/>
      </tp>
      <tp t="s">
        <v>08/07/2019</v>
        <stp/>
        <stp>##V3_BDPV12</stp>
        <stp>FR0011531631 Corp</stp>
        <stp>maturity</stp>
        <stp>[AutoPrice 28.xlsm]front!R1048C6</stp>
        <tr r="F1048" s="1"/>
      </tp>
      <tp t="s">
        <v>07:00:52</v>
        <stp/>
        <stp>##V3_BDPV12</stp>
        <stp>XS0863907522 @bgn Corp</stp>
        <stp>LAST_UPDATE</stp>
        <stp>[AutoPrice 28.xlsm]front!R96C15</stp>
        <tr r="O96" s="1"/>
      </tp>
      <tp t="s">
        <v>11/06/2014</v>
        <stp/>
        <stp>##V3_BDPV12</stp>
        <stp>XS0350890470 @bgn Corp</stp>
        <stp>LAST_UPDATE</stp>
        <stp>[AutoPrice 28.xlsm]front!R38C15</stp>
        <tr r="O38" s="1"/>
      </tp>
      <tp t="s">
        <v>12/01/2017</v>
        <stp/>
        <stp>##V3_BDPV12</stp>
        <stp>FR0010989111 Corp</stp>
        <stp>maturity</stp>
        <stp>[AutoPrice 28.xlsm]front!R1050C6</stp>
        <tr r="F1050" s="1"/>
      </tp>
      <tp t="s">
        <v>18/03/2020</v>
        <stp/>
        <stp>##V3_BDPV12</stp>
        <stp>FR0010870949 Corp</stp>
        <stp>maturity</stp>
        <stp>[AutoPrice 28.xlsm]front!R1049C6</stp>
        <tr r="F1049" s="1"/>
      </tp>
      <tp>
        <v>3.25</v>
        <stp/>
        <stp>##V3_BDPV12</stp>
        <stp>BE0002432079 @bgn  Corp</stp>
        <stp>coupon</stp>
        <stp>[AutoPrice 28.xlsm]front!R259C42</stp>
        <tr r="AP259" s="1"/>
      </tp>
      <tp>
        <v>4.125</v>
        <stp/>
        <stp>##V3_BDPV12</stp>
        <stp>BE0002442177 @bgn  Corp</stp>
        <stp>coupon</stp>
        <stp>[AutoPrice 28.xlsm]front!R217C42</stp>
        <tr r="AP217" s="1"/>
      </tp>
      <tp>
        <v>4</v>
        <stp/>
        <stp>##V3_BDPV12</stp>
        <stp>BE6000782712 @bgn  Corp</stp>
        <stp>coupon</stp>
        <stp>[AutoPrice 28.xlsm]front!R374C42</stp>
        <tr r="AP374" s="1"/>
      </tp>
      <tp>
        <v>109.81</v>
        <stp/>
        <stp>##V3_BDPV12</stp>
        <stp>XS0992293901 @bgn Corp</stp>
        <stp>LAST_PRICE</stp>
        <stp>[AutoPrice 28.xlsm]front!R1256C16</stp>
        <tr r="P1256" s="1"/>
      </tp>
      <tp>
        <v>101.672</v>
        <stp/>
        <stp>##V3_BDPV12</stp>
        <stp>XS0934389221 @bgn Corp</stp>
        <stp>LAST_PRICE</stp>
        <stp>[AutoPrice 28.xlsm]front!R1108C16</stp>
        <tr r="P1108" s="1"/>
      </tp>
      <tp>
        <v>100.911</v>
        <stp/>
        <stp>##V3_BDPV12</stp>
        <stp>XS0782692510 @bgn Corp</stp>
        <stp>LAST_PRICE</stp>
        <stp>[AutoPrice 28.xlsm]front!R1064C16</stp>
        <tr r="P1064" s="1"/>
      </tp>
      <tp>
        <v>125.4</v>
        <stp/>
        <stp>##V3_BDPV12</stp>
        <stp>XS0192503695 @bgn Corp</stp>
        <stp>LAST_PRICE</stp>
        <stp>[AutoPrice 28.xlsm]front!R1154C16</stp>
        <tr r="P1154" s="1"/>
      </tp>
      <tp>
        <v>104.982</v>
        <stp/>
        <stp>##V3_BDPV12</stp>
        <stp>XS0992293570 @bgn Corp</stp>
        <stp>LAST_PRICE</stp>
        <stp>[AutoPrice 28.xlsm]front!R1255C16</stp>
        <tr r="P1255" s="1"/>
      </tp>
      <tp>
        <v>104.117</v>
        <stp/>
        <stp>##V3_BDPV12</stp>
        <stp>XS0695403765 @bgn Corp</stp>
        <stp>LAST_PRICE</stp>
        <stp>[AutoPrice 28.xlsm]front!R1143C16</stp>
        <tr r="P1143" s="1"/>
      </tp>
      <tp>
        <v>103.13200000000001</v>
        <stp/>
        <stp>##V3_BDPV12</stp>
        <stp>XS0934539726 @bgn Corp</stp>
        <stp>LAST_PRICE</stp>
        <stp>[AutoPrice 28.xlsm]front!R1109C16</stp>
        <tr r="P1109" s="1"/>
      </tp>
      <tp>
        <v>119.52</v>
        <stp/>
        <stp>##V3_BDPV12</stp>
        <stp>XS0627188468 @bgn Corp</stp>
        <stp>LAST_PRICE</stp>
        <stp>[AutoPrice 28.xlsm]front!R1175C16</stp>
        <tr r="P1175" s="1"/>
      </tp>
      <tp>
        <v>2.25</v>
        <stp/>
        <stp>##V3_BDPV12</stp>
        <stp>BE6258027729 @bgn  Corp</stp>
        <stp>coupon</stp>
        <stp>[AutoPrice 28.xlsm]front!R376C42</stp>
        <tr r="AP376" s="1"/>
      </tp>
      <tp>
        <v>2.6</v>
        <stp/>
        <stp>##V3_BDPV12</stp>
        <stp>FR0011527241 @bgn  Corp</stp>
        <stp>coupon</stp>
        <stp>[AutoPrice 28.xlsm]front!R419C42</stp>
        <tr r="AP419" s="1"/>
      </tp>
      <tp>
        <v>1.25</v>
        <stp/>
        <stp>##V3_BDPV12</stp>
        <stp>FR0011437367 @bgn  Corp</stp>
        <stp>coupon</stp>
        <stp>[AutoPrice 28.xlsm]front!R415C42</stp>
        <tr r="AP415" s="1"/>
      </tp>
      <tp>
        <v>4.375</v>
        <stp/>
        <stp>##V3_BDPV12</stp>
        <stp>FR0010817452 @bgn  Corp</stp>
        <stp>coupon</stp>
        <stp>[AutoPrice 28.xlsm]front!R230C42</stp>
        <tr r="AP230" s="1"/>
      </tp>
      <tp>
        <v>3.6</v>
        <stp/>
        <stp>##V3_BDPV12</stp>
        <stp>FR0010967216 @bgn  Corp</stp>
        <stp>coupon</stp>
        <stp>[AutoPrice 28.xlsm]front!R417C42</stp>
        <tr r="AP417" s="1"/>
      </tp>
      <tp>
        <v>2.25</v>
        <stp/>
        <stp>##V3_BDPV12</stp>
        <stp>FR0011637586 @bgn  Corp</stp>
        <stp>coupon</stp>
        <stp>[AutoPrice 28.xlsm]front!R246C42</stp>
        <tr r="AP246" s="1"/>
      </tp>
      <tp>
        <v>4.875</v>
        <stp/>
        <stp>##V3_BDPV12</stp>
        <stp>FR0011157742 @bgn  Corp</stp>
        <stp>coupon</stp>
        <stp>[AutoPrice 28.xlsm]front!R738C42</stp>
        <tr r="AP738" s="1"/>
      </tp>
      <tp>
        <v>6.5</v>
        <stp/>
        <stp>##V3_BDPV12</stp>
        <stp>FR0011567940 @bgn  Corp</stp>
        <stp>coupon</stp>
        <stp>[AutoPrice 28.xlsm]front!R839C42</stp>
        <tr r="AP839" s="1"/>
      </tp>
      <tp>
        <v>3.125</v>
        <stp/>
        <stp>##V3_BDPV12</stp>
        <stp>FR0011147305 @bgn  Corp</stp>
        <stp>coupon</stp>
        <stp>[AutoPrice 28.xlsm]front!R288C42</stp>
        <tr r="AP288" s="1"/>
      </tp>
      <tp>
        <v>5.4080336567913889</v>
        <stp/>
        <stp>##V3_BDPV12</stp>
        <stp>DE000A1R0TU2 @bgn  Corp</stp>
        <stp>risk_mid</stp>
        <stp>[AutoPrice 28.xlsm]front!R1087C36</stp>
        <tr r="AJ1087" s="1"/>
      </tp>
      <tp>
        <v>77.788683669666526</v>
        <stp/>
        <stp>##V3_BDPV12</stp>
        <stp>DE000TLX2003 @bgn  Corp</stp>
        <stp>asset_swap_spd_mid</stp>
        <stp>[AutoPrice 28.xlsm]front!R76C40</stp>
        <tr r="AN76" s="1"/>
      </tp>
      <tp>
        <v>6.25</v>
        <stp/>
        <stp>##V3_BDPV12</stp>
        <stp>XS0437047292 @bval  Corp</stp>
        <stp>coupon</stp>
        <stp>[AutoPrice 28.xlsm]front!R56C42</stp>
        <tr r="AP56" s="1"/>
      </tp>
      <tp>
        <v>4.375</v>
        <stp/>
        <stp>##V3_BDPV12</stp>
        <stp>FR0010397927 @bgn  Corp</stp>
        <stp>coupon</stp>
        <stp>[AutoPrice 28.xlsm]front!R363C42</stp>
        <tr r="AP363" s="1"/>
      </tp>
      <tp>
        <v>5</v>
        <stp/>
        <stp>##V3_BDPV12</stp>
        <stp>FR0010957282 @bgn  Corp</stp>
        <stp>coupon</stp>
        <stp>[AutoPrice 28.xlsm]front!R836C42</stp>
        <tr r="AP836" s="1"/>
      </tp>
      <tp>
        <v>5.375</v>
        <stp/>
        <stp>##V3_BDPV12</stp>
        <stp>XS0340180149 @bgn  Corp</stp>
        <stp>coupon</stp>
        <stp>[AutoPrice 28.xlsm]front!R25C42</stp>
        <tr r="AP25" s="1"/>
      </tp>
      <tp>
        <v>4.125</v>
        <stp/>
        <stp>##V3_BDPV12</stp>
        <stp>XS1062900912 @bgn  Corp</stp>
        <stp>coupon</stp>
        <stp>[AutoPrice 28.xlsm]front!R94C42</stp>
        <tr r="AP94" s="1"/>
      </tp>
      <tp>
        <v>3.75</v>
        <stp/>
        <stp>##V3_BDPV12</stp>
        <stp>XS0612837657 @bgn  Corp</stp>
        <stp>coupon</stp>
        <stp>[AutoPrice 28.xlsm]front!R18C42</stp>
        <tr r="AP18" s="1"/>
      </tp>
      <tp>
        <v>4.625</v>
        <stp/>
        <stp>##V3_BDPV12</stp>
        <stp>XS0288429532 @bgn  Corp</stp>
        <stp>coupon</stp>
        <stp>[AutoPrice 28.xlsm]front!R36C42</stp>
        <tr r="AP36" s="1"/>
      </tp>
      <tp>
        <v>4.625</v>
        <stp/>
        <stp>##V3_BDPV12</stp>
        <stp>XS0267166246 @bgn  Corp</stp>
        <stp>coupon</stp>
        <stp>[AutoPrice 28.xlsm]front!R40C42</stp>
        <tr r="AP40" s="1"/>
      </tp>
      <tp>
        <v>5.5</v>
        <stp/>
        <stp>##V3_BDPV12</stp>
        <stp>XS0319639232 @bgn  Corp</stp>
        <stp>coupon</stp>
        <stp>[AutoPrice 28.xlsm]front!R41C42</stp>
        <tr r="AP41" s="1"/>
      </tp>
      <tp>
        <v>4.625</v>
        <stp/>
        <stp>##V3_BDPV12</stp>
        <stp>DE000A1A55G9 @bgn  Corp</stp>
        <stp>coupon</stp>
        <stp>[AutoPrice 28.xlsm]front!R781C42</stp>
        <tr r="AP781" s="1"/>
      </tp>
      <tp>
        <v>6</v>
        <stp/>
        <stp>##V3_BDPV12</stp>
        <stp>NL0000168714 @bgn  Corp</stp>
        <stp>coupon</stp>
        <stp>[AutoPrice 28.xlsm]front!R84C42</stp>
        <tr r="AP84" s="1"/>
      </tp>
      <tp>
        <v>5.125</v>
        <stp/>
        <stp>##V3_BDPV12</stp>
        <stp>ES0324244005 @bgn  Corp</stp>
        <stp>coupon</stp>
        <stp>[AutoPrice 28.xlsm]front!R71C42</stp>
        <tr r="AP71" s="1"/>
      </tp>
      <tp>
        <v>16.96057969175736</v>
        <stp/>
        <stp>##V3_BDPV12</stp>
        <stp>DE000A0GTCB9 @bgn  Corp</stp>
        <stp>asset_swap_spd_mid</stp>
        <stp>[AutoPrice 28.xlsm]front!R613C40</stp>
        <tr r="AN613" s="1"/>
      </tp>
      <tp t="s">
        <v>AT MATURITY</v>
        <stp/>
        <stp>##V3_BDPV12</stp>
        <stp>XS0626808223 Corp</stp>
        <stp>mty_typ</stp>
        <stp>[AutoPrice 28.xlsm]front!R24C6</stp>
        <tr r="F24" s="1"/>
      </tp>
      <tp t="s">
        <v>CALLABLE</v>
        <stp/>
        <stp>##V3_BDPV12</stp>
        <stp>XS0863907522 Corp</stp>
        <stp>mty_typ</stp>
        <stp>[AutoPrice 28.xlsm]front!R96C6</stp>
        <tr r="F96" s="1"/>
      </tp>
      <tp t="s">
        <v>AT MATURITY</v>
        <stp/>
        <stp>##V3_BDPV12</stp>
        <stp>XS0495913229 Corp</stp>
        <stp>mty_typ</stp>
        <stp>[AutoPrice 28.xlsm]front!R67C6</stp>
        <tr r="F67" s="1"/>
      </tp>
      <tp t="s">
        <v>AT MATURITY</v>
        <stp/>
        <stp>##V3_BDPV12</stp>
        <stp>XS0201168894 Corp</stp>
        <stp>mty_typ</stp>
        <stp>[AutoPrice 28.xlsm]front!R79C6</stp>
        <tr r="F79" s="1"/>
      </tp>
      <tp t="s">
        <v>PERP/CALL</v>
        <stp/>
        <stp>##V3_BDPV12</stp>
        <stp>XS0857872500 Corp</stp>
        <stp>mty_typ</stp>
        <stp>[AutoPrice 28.xlsm]front!R92C6</stp>
        <tr r="F92" s="1"/>
      </tp>
      <tp t="s">
        <v>AT MATURITY</v>
        <stp/>
        <stp>##V3_BDPV12</stp>
        <stp>XS0272770396 Corp</stp>
        <stp>mty_typ</stp>
        <stp>[AutoPrice 28.xlsm]front!R21C6</stp>
        <tr r="F21" s="1"/>
      </tp>
      <tp t="s">
        <v>AT MATURITY</v>
        <stp/>
        <stp>##V3_BDPV12</stp>
        <stp>XS0453908377 Corp</stp>
        <stp>mty_typ</stp>
        <stp>[AutoPrice 28.xlsm]front!R30C6</stp>
        <tr r="F30" s="1"/>
      </tp>
      <tp t="s">
        <v>AT MATURITY</v>
        <stp/>
        <stp>##V3_BDPV12</stp>
        <stp>XS0940685091 Corp</stp>
        <stp>mty_typ</stp>
        <stp>[AutoPrice 28.xlsm]front!R70C6</stp>
        <tr r="F70" s="1"/>
      </tp>
      <tp>
        <v>-12.692325164810347</v>
        <stp/>
        <stp>##V3_BDPV12</stp>
        <stp>DE000A0TT2M2 @bgn  Corp</stp>
        <stp>asset_swap_spd_mid</stp>
        <stp>[AutoPrice 28.xlsm]front!R611C40</stp>
        <tr r="AN611" s="1"/>
      </tp>
      <tp t="s">
        <v>AT MATURITY</v>
        <stp/>
        <stp>##V3_BDPV12</stp>
        <stp>XS0873665706 Corp</stp>
        <stp>mty_typ</stp>
        <stp>[AutoPrice 28.xlsm]front!R74C6</stp>
        <tr r="F74" s="1"/>
      </tp>
      <tp t="s">
        <v>AT MATURITY</v>
        <stp/>
        <stp>##V3_BDPV12</stp>
        <stp>XS0491042353 Corp</stp>
        <stp>mty_typ</stp>
        <stp>[AutoPrice 28.xlsm]front!R22C6</stp>
        <tr r="F22" s="1"/>
      </tp>
      <tp>
        <v>167.8866811775776</v>
        <stp/>
        <stp>##V3_BDPV12</stp>
        <stp>USG0446NAG90 @bgn  Corp</stp>
        <stp>asset_swap_spd_mid</stp>
        <stp>[AutoPrice 28.xlsm]front!R914C40</stp>
        <tr r="AN914" s="1"/>
      </tp>
      <tp t="s">
        <v>18/04/2016</v>
        <stp/>
        <stp>##V3_BDPV12</stp>
        <stp>FR0011471010 Corp</stp>
        <stp>maturity</stp>
        <stp>[AutoPrice 28.xlsm]front!R1069C6</stp>
        <tr r="F1069" s="1"/>
      </tp>
      <tp t="s">
        <v>11/06/2014</v>
        <stp/>
        <stp>##V3_BDPV12</stp>
        <stp>XS0925518903 @bgn Corp</stp>
        <stp>LAST_UPDATE</stp>
        <stp>[AutoPrice 28.xlsm]front!R19C15</stp>
        <tr r="O19" s="1"/>
      </tp>
      <tp t="s">
        <v>07:01:50</v>
        <stp/>
        <stp>##V3_BDPV12</stp>
        <stp>XS0423888667 @bgn Corp</stp>
        <stp>LAST_UPDATE</stp>
        <stp>[AutoPrice 28.xlsm]front!R80C15</stp>
        <tr r="O80" s="1"/>
      </tp>
      <tp>
        <v>124.42100000000001</v>
        <stp/>
        <stp>##V3_BDPV12</stp>
        <stp>XS0436928872 @bgn Corp</stp>
        <stp>LAST_PRICE</stp>
        <stp>[AutoPrice 28.xlsm]front!R1176C16</stp>
        <tr r="P1176" s="1"/>
      </tp>
      <tp>
        <v>115.836</v>
        <stp/>
        <stp>##V3_BDPV12</stp>
        <stp>XS0828749761 @bgn Corp</stp>
        <stp>LAST_PRICE</stp>
        <stp>[AutoPrice 28.xlsm]front!R1058C16</stp>
        <tr r="P1058" s="1"/>
      </tp>
      <tp>
        <v>102.795</v>
        <stp/>
        <stp>##V3_BDPV12</stp>
        <stp>XS1028959671 @bgn Corp</stp>
        <stp>LAST_PRICE</stp>
        <stp>[AutoPrice 28.xlsm]front!R1229C16</stp>
        <tr r="P1229" s="1"/>
      </tp>
      <tp>
        <v>103.038</v>
        <stp/>
        <stp>##V3_BDPV12</stp>
        <stp>XS1038708522 @bgn Corp</stp>
        <stp>LAST_PRICE</stp>
        <stp>[AutoPrice 28.xlsm]front!R1136C16</stp>
        <tr r="P1136" s="1"/>
      </tp>
      <tp>
        <v>111.483</v>
        <stp/>
        <stp>##V3_BDPV12</stp>
        <stp>XS0829209195 @bgn Corp</stp>
        <stp>LAST_PRICE</stp>
        <stp>[AutoPrice 28.xlsm]front!R1192C16</stp>
        <tr r="P1192" s="1"/>
      </tp>
      <tp>
        <v>106.497</v>
        <stp/>
        <stp>##V3_BDPV12</stp>
        <stp>XS1028599287 @bgn Corp</stp>
        <stp>LAST_PRICE</stp>
        <stp>[AutoPrice 28.xlsm]front!R1251C16</stp>
        <tr r="P1251" s="1"/>
      </tp>
      <tp>
        <v>102.935</v>
        <stp/>
        <stp>##V3_BDPV12</stp>
        <stp>XS0827529198 @bgn Corp</stp>
        <stp>LAST_PRICE</stp>
        <stp>[AutoPrice 28.xlsm]front!R1127C16</stp>
        <tr r="P1127" s="1"/>
      </tp>
      <tp>
        <v>102.794</v>
        <stp/>
        <stp>##V3_BDPV12</stp>
        <stp>XS0992602465 @bgn Corp</stp>
        <stp>LAST_PRICE</stp>
        <stp>[AutoPrice 28.xlsm]front!R1063C16</stp>
        <tr r="P1063" s="1"/>
      </tp>
      <tp>
        <v>117.503</v>
        <stp/>
        <stp>##V3_BDPV12</stp>
        <stp>XS0431928414 @bgn Corp</stp>
        <stp>LAST_PRICE</stp>
        <stp>[AutoPrice 28.xlsm]front!R1003C16</stp>
        <tr r="P1003" s="1"/>
      </tp>
      <tp>
        <v>103.81</v>
        <stp/>
        <stp>##V3_BDPV12</stp>
        <stp>XS0223129445 @bgn Corp</stp>
        <stp>LAST_PRICE</stp>
        <stp>[AutoPrice 28.xlsm]front!R1264C16</stp>
        <tr r="P1264" s="1"/>
      </tp>
      <tp>
        <v>102.69</v>
        <stp/>
        <stp>##V3_BDPV12</stp>
        <stp>XS0982713686 @bgn Corp</stp>
        <stp>LAST_PRICE</stp>
        <stp>[AutoPrice 28.xlsm]front!R1001C16</stp>
        <tr r="P1001" s="1"/>
      </tp>
      <tp>
        <v>107.512</v>
        <stp/>
        <stp>##V3_BDPV12</stp>
        <stp>XS0794392588 @bgn Corp</stp>
        <stp>LAST_PRICE</stp>
        <stp>[AutoPrice 28.xlsm]front!R1104C16</stp>
        <tr r="P1104" s="1"/>
      </tp>
      <tp>
        <v>112.086</v>
        <stp/>
        <stp>##V3_BDPV12</stp>
        <stp>XS0482703286 @bgn Corp</stp>
        <stp>LAST_PRICE</stp>
        <stp>[AutoPrice 28.xlsm]front!R1093C16</stp>
        <tr r="P1093" s="1"/>
      </tp>
      <tp>
        <v>105.312</v>
        <stp/>
        <stp>##V3_BDPV12</stp>
        <stp>XS0787483626 @bgn Corp</stp>
        <stp>LAST_PRICE</stp>
        <stp>[AutoPrice 28.xlsm]front!R1105C16</stp>
        <tr r="P1105" s="1"/>
      </tp>
      <tp>
        <v>7</v>
        <stp/>
        <stp>##V3_BDPV12</stp>
        <stp>FR0010766329 @bgn  Corp</stp>
        <stp>coupon</stp>
        <stp>[AutoPrice 28.xlsm]front!R570C42</stp>
        <tr r="AP570" s="1"/>
      </tp>
      <tp>
        <v>4.25</v>
        <stp/>
        <stp>##V3_BDPV12</stp>
        <stp>FR0011376201 @bgn  Corp</stp>
        <stp>coupon</stp>
        <stp>[AutoPrice 28.xlsm]front!R297C42</stp>
        <tr r="AP297" s="1"/>
      </tp>
      <tp>
        <v>5.5</v>
        <stp/>
        <stp>##V3_BDPV12</stp>
        <stp>FR0000487258 @bgn  Corp</stp>
        <stp>coupon</stp>
        <stp>[AutoPrice 28.xlsm]front!R240C42</stp>
        <tr r="AP240" s="1"/>
      </tp>
      <tp>
        <v>2.375</v>
        <stp/>
        <stp>##V3_BDPV12</stp>
        <stp>FR0011536614 @bgn  Corp</stp>
        <stp>coupon</stp>
        <stp>[AutoPrice 28.xlsm]front!R739C42</stp>
        <tr r="AP739" s="1"/>
      </tp>
      <tp>
        <v>4.1480741801443344</v>
        <stp/>
        <stp>##V3_BDPV12</stp>
        <stp>DE000A1R08U3 @bgn  Corp</stp>
        <stp>risk_mid</stp>
        <stp>[AutoPrice 28.xlsm]front!R1022C36</stp>
        <tr r="AJ1022" s="1"/>
      </tp>
      <tp>
        <v>6</v>
        <stp/>
        <stp>##V3_BDPV12</stp>
        <stp>FR0010746008 @bgn  Corp</stp>
        <stp>coupon</stp>
        <stp>[AutoPrice 28.xlsm]front!R397C42</stp>
        <tr r="AP397" s="1"/>
      </tp>
      <tp>
        <v>4.75</v>
        <stp/>
        <stp>##V3_BDPV12</stp>
        <stp>FR0010746016 @bgn  Corp</stp>
        <stp>coupon</stp>
        <stp>[AutoPrice 28.xlsm]front!R393C42</stp>
        <tr r="AP393" s="1"/>
      </tp>
      <tp>
        <v>4.75</v>
        <stp/>
        <stp>##V3_BDPV12</stp>
        <stp>FR0011076462 @bgn  Corp</stp>
        <stp>coupon</stp>
        <stp>[AutoPrice 28.xlsm]front!R742C42</stp>
        <tr r="AP742" s="1"/>
      </tp>
      <tp>
        <v>3</v>
        <stp/>
        <stp>##V3_BDPV12</stp>
        <stp>FR0011156017 @bgn  Corp</stp>
        <stp>coupon</stp>
        <stp>[AutoPrice 28.xlsm]front!R394C42</stp>
        <tr r="AP394" s="1"/>
      </tp>
      <tp>
        <v>8.375</v>
        <stp/>
        <stp>##V3_BDPV12</stp>
        <stp>FR0010806745 @bgn  Corp</stp>
        <stp>coupon</stp>
        <stp>[AutoPrice 28.xlsm]front!R566C42</stp>
        <tr r="AP566" s="1"/>
      </tp>
      <tp>
        <v>3.125</v>
        <stp/>
        <stp>##V3_BDPV12</stp>
        <stp>FR0011236983 @bgn  Corp</stp>
        <stp>coupon</stp>
        <stp>[AutoPrice 28.xlsm]front!R511C42</stp>
        <tr r="AP511" s="1"/>
      </tp>
      <tp>
        <v>5.125</v>
        <stp/>
        <stp>##V3_BDPV12</stp>
        <stp>FR0010526848 @bgn  Corp</stp>
        <stp>coupon</stp>
        <stp>[AutoPrice 28.xlsm]front!R421C42</stp>
        <tr r="AP421" s="1"/>
      </tp>
      <tp>
        <v>5.625</v>
        <stp/>
        <stp>##V3_BDPV12</stp>
        <stp>FR0010916734 @bgn  Corp</stp>
        <stp>coupon</stp>
        <stp>[AutoPrice 28.xlsm]front!R849C42</stp>
        <tr r="AP849" s="1"/>
      </tp>
      <tp>
        <v>1.2190000000000001</v>
        <stp/>
        <stp>##V3_BDPV12</stp>
        <stp>FR0010176032 @bgn  Corp</stp>
        <stp>coupon</stp>
        <stp>[AutoPrice 28.xlsm]front!R848C42</stp>
        <tr r="AP848" s="1"/>
      </tp>
      <tp>
        <v>6</v>
        <stp/>
        <stp>##V3_BDPV12</stp>
        <stp>DE000A0T5X07 @bgn  Corp</stp>
        <stp>coupon</stp>
        <stp>[AutoPrice 28.xlsm]front!R614C42</stp>
        <tr r="AP614" s="1"/>
      </tp>
      <tp>
        <v>4.75</v>
        <stp/>
        <stp>##V3_BDPV12</stp>
        <stp>FR0010096123 @bgn  Corp</stp>
        <stp>coupon</stp>
        <stp>[AutoPrice 28.xlsm]front!R918C42</stp>
        <tr r="AP918" s="1"/>
      </tp>
      <tp>
        <v>8.3408421097885821E-3</v>
        <stp/>
        <stp>##V3_BDPV12</stp>
        <stp>XS0353710527 @bval  Corp</stp>
        <stp>risk_mid</stp>
        <stp>[AutoPrice 28.xlsm]front!R5C36</stp>
        <tr r="AJ5" s="1"/>
      </tp>
      <tp>
        <v>4.625</v>
        <stp/>
        <stp>##V3_BDPV12</stp>
        <stp>US007924AH66 @bgn  Corp</stp>
        <stp>coupon</stp>
        <stp>[AutoPrice 28.xlsm]front!R48C42</stp>
        <tr r="AP48" s="1"/>
      </tp>
      <tp>
        <v>4.875</v>
        <stp/>
        <stp>##V3_BDPV12</stp>
        <stp>XS0416215910 @bgn  Corp</stp>
        <stp>coupon</stp>
        <stp>[AutoPrice 28.xlsm]front!R58C42</stp>
        <tr r="AP58" s="1"/>
      </tp>
      <tp>
        <v>105.875</v>
        <stp/>
        <stp>##V3_BDPV12</stp>
        <stp>USN77616AA34 @bval Corp</stp>
        <stp>LAST_PRICE</stp>
        <stp>[AutoPrice 28.xlsm]front!R1122C16</stp>
        <tr r="P1122" s="1"/>
      </tp>
      <tp>
        <v>1.173</v>
        <stp/>
        <stp>##V3_BDPV12</stp>
        <stp>XS0626808223 @bgn  Corp</stp>
        <stp>coupon</stp>
        <stp>[AutoPrice 28.xlsm]front!R24C42</stp>
        <tr r="AP24" s="1"/>
      </tp>
      <tp>
        <v>5.125</v>
        <stp/>
        <stp>##V3_BDPV12</stp>
        <stp>NL0000117224 @bgn  Corp</stp>
        <stp>coupon</stp>
        <stp>[AutoPrice 28.xlsm]front!R83C42</stp>
        <tr r="AP83" s="1"/>
      </tp>
      <tp t="s">
        <v>AT MATURITY</v>
        <stp/>
        <stp>##V3_BDPV12</stp>
        <stp>XS0434882014 Corp</stp>
        <stp>mty_typ</stp>
        <stp>[AutoPrice 28.xlsm]front!R63C6</stp>
        <tr r="F63" s="1"/>
      </tp>
      <tp t="s">
        <v>AT MATURITY</v>
        <stp/>
        <stp>##V3_BDPV12</stp>
        <stp>XS0433923108 Corp</stp>
        <stp>mty_typ</stp>
        <stp>[AutoPrice 28.xlsm]front!R45C6</stp>
        <tr r="F45" s="1"/>
      </tp>
      <tp t="s">
        <v>AT MATURITY</v>
        <stp/>
        <stp>##V3_BDPV12</stp>
        <stp>XS0832873060 Corp</stp>
        <stp>mty_typ</stp>
        <stp>[AutoPrice 28.xlsm]front!R15C6</stp>
        <tr r="F15" s="1"/>
      </tp>
      <tp t="s">
        <v>AT MATURITY</v>
        <stp/>
        <stp>##V3_BDPV12</stp>
        <stp>XS0275880267 Corp</stp>
        <stp>mty_typ</stp>
        <stp>[AutoPrice 28.xlsm]front!R50C6</stp>
        <tr r="F50" s="1"/>
      </tp>
      <tp t="s">
        <v>PERP/CALL</v>
        <stp/>
        <stp>##V3_BDPV12</stp>
        <stp>DE000A1YCQ29 Corp</stp>
        <stp>mty_typ</stp>
        <stp>[AutoPrice 28.xlsm]front!R91C6</stp>
        <tr r="F91" s="1"/>
      </tp>
      <tp t="s">
        <v>AT MATURITY</v>
        <stp/>
        <stp>##V3_BDPV12</stp>
        <stp>XS0416215910 Corp</stp>
        <stp>mty_typ</stp>
        <stp>[AutoPrice 28.xlsm]front!R58C6</stp>
        <tr r="F58" s="1"/>
      </tp>
      <tp t="s">
        <v>AT MATURITY</v>
        <stp/>
        <stp>##V3_BDPV12</stp>
        <stp>XS0966078908 Corp</stp>
        <stp>mty_typ</stp>
        <stp>[AutoPrice 28.xlsm]front!R68C6</stp>
        <tr r="F68" s="1"/>
      </tp>
      <tp t="s">
        <v>AT MATURITY</v>
        <stp/>
        <stp>##V3_BDPV12</stp>
        <stp>XS0954025267 Corp</stp>
        <stp>mty_typ</stp>
        <stp>[AutoPrice 28.xlsm]front!R31C6</stp>
        <tr r="F31" s="1"/>
      </tp>
      <tp t="s">
        <v>AT MATURITY</v>
        <stp/>
        <stp>##V3_BDPV12</stp>
        <stp>XS0207157743 Corp</stp>
        <stp>mty_typ</stp>
        <stp>[AutoPrice 28.xlsm]front!R47C6</stp>
        <tr r="F47" s="1"/>
      </tp>
      <tp t="s">
        <v>11/06/2014</v>
        <stp/>
        <stp>##V3_BDPV12</stp>
        <stp>XS0954025267 @bgn Corp</stp>
        <stp>LAST_UPDATE</stp>
        <stp>[AutoPrice 28.xlsm]front!R31C15</stp>
        <tr r="O31" s="1"/>
      </tp>
      <tp t="s">
        <v>11/06/2014</v>
        <stp/>
        <stp>##V3_BDPV12</stp>
        <stp>XS0385688097 @bgn Corp</stp>
        <stp>LAST_UPDATE</stp>
        <stp>[AutoPrice 28.xlsm]front!R27C15</stp>
        <tr r="O27" s="1"/>
      </tp>
      <tp t="s">
        <v>05/10/2018</v>
        <stp/>
        <stp>##V3_BDPV12</stp>
        <stp>FR0010948240 Corp</stp>
        <stp>maturity</stp>
        <stp>[AutoPrice 28.xlsm]front!R1047C6</stp>
        <tr r="F1047" s="1"/>
      </tp>
      <tp t="s">
        <v>07:01:54</v>
        <stp/>
        <stp>##V3_BDPV12</stp>
        <stp>XS1041042828 @bgn Corp</stp>
        <stp>LAST_UPDATE</stp>
        <stp>[AutoPrice 28.xlsm]front!R78C15</stp>
        <tr r="O78" s="1"/>
      </tp>
      <tp t="s">
        <v>11/06/2014</v>
        <stp/>
        <stp>##V3_BDPV12</stp>
        <stp>XS0495913229 @bgn Corp</stp>
        <stp>LAST_UPDATE</stp>
        <stp>[AutoPrice 28.xlsm]front!R67C15</stp>
        <tr r="O67" s="1"/>
      </tp>
      <tp>
        <v>5.25</v>
        <stp/>
        <stp>##V3_BDPV12</stp>
        <stp>DE000A0Z2A12 @bgn  Corp</stp>
        <stp>coupon</stp>
        <stp>[AutoPrice 28.xlsm]front!R276C42</stp>
        <tr r="AP276" s="1"/>
      </tp>
      <tp>
        <v>2.375</v>
        <stp/>
        <stp>##V3_BDPV12</stp>
        <stp>BE6265262327 @bgn  Corp</stp>
        <stp>coupon</stp>
        <stp>[AutoPrice 28.xlsm]front!R596C42</stp>
        <tr r="AP596" s="1"/>
      </tp>
      <tp>
        <v>120.345</v>
        <stp/>
        <stp>##V3_BDPV12</stp>
        <stp>XS0647298883 @bgn Corp</stp>
        <stp>LAST_PRICE</stp>
        <stp>[AutoPrice 28.xlsm]front!R1150C16</stp>
        <tr r="P1150" s="1"/>
      </tp>
      <tp>
        <v>105.81100000000001</v>
        <stp/>
        <stp>##V3_BDPV12</stp>
        <stp>XS1048428442 @bgn Corp</stp>
        <stp>LAST_PRICE</stp>
        <stp>[AutoPrice 28.xlsm]front!R1269C16</stp>
        <tr r="P1269" s="1"/>
      </tp>
      <tp>
        <v>107.221</v>
        <stp/>
        <stp>##V3_BDPV12</stp>
        <stp>XS0986174851 @bgn Corp</stp>
        <stp>LAST_PRICE</stp>
        <stp>[AutoPrice 28.xlsm]front!R1059C16</stp>
        <tr r="P1059" s="1"/>
      </tp>
      <tp>
        <v>112.477</v>
        <stp/>
        <stp>##V3_BDPV12</stp>
        <stp>XS0798555537 @bgn Corp</stp>
        <stp>LAST_PRICE</stp>
        <stp>[AutoPrice 28.xlsm]front!R1158C16</stp>
        <tr r="P1158" s="1"/>
      </tp>
      <tp>
        <v>2</v>
        <stp/>
        <stp>##V3_BDPV12</stp>
        <stp>BE6243180666 @bgn  Corp</stp>
        <stp>coupon</stp>
        <stp>[AutoPrice 28.xlsm]front!R375C42</stp>
        <tr r="AP375" s="1"/>
      </tp>
      <tp>
        <v>2.7</v>
        <stp/>
        <stp>##V3_BDPV12</stp>
        <stp>BE6265142099 @bgn  Corp</stp>
        <stp>coupon</stp>
        <stp>[AutoPrice 28.xlsm]front!R380C42</stp>
        <tr r="AP380" s="1"/>
      </tp>
      <tp>
        <v>102.136</v>
        <stp/>
        <stp>##V3_BDPV12</stp>
        <stp>XS1048518358 @bgn Corp</stp>
        <stp>LAST_PRICE</stp>
        <stp>[AutoPrice 28.xlsm]front!R1006C16</stp>
        <tr r="P1006" s="1"/>
      </tp>
      <tp>
        <v>103.979</v>
        <stp/>
        <stp>##V3_BDPV12</stp>
        <stp>XS1048428012 @bgn Corp</stp>
        <stp>LAST_PRICE</stp>
        <stp>[AutoPrice 28.xlsm]front!R1270C16</stp>
        <tr r="P1270" s="1"/>
      </tp>
      <tp>
        <v>5.75</v>
        <stp/>
        <stp>##V3_BDPV12</stp>
        <stp>DE000A0Z2CS9 @bgn  Corp</stp>
        <stp>coupon</stp>
        <stp>[AutoPrice 28.xlsm]front!R530C42</stp>
        <tr r="AP530" s="1"/>
      </tp>
      <tp>
        <v>101.869</v>
        <stp/>
        <stp>##V3_BDPV12</stp>
        <stp>XS0853679867 @bgn Corp</stp>
        <stp>LAST_PRICE</stp>
        <stp>[AutoPrice 28.xlsm]front!R1211C16</stp>
        <tr r="P1211" s="1"/>
      </tp>
      <tp>
        <v>103.625</v>
        <stp/>
        <stp>##V3_BDPV12</stp>
        <stp>XS0944838241 @bgn Corp</stp>
        <stp>LAST_PRICE</stp>
        <stp>[AutoPrice 28.xlsm]front!R1111C16</stp>
        <tr r="P1111" s="1"/>
      </tp>
      <tp>
        <v>102.117</v>
        <stp/>
        <stp>##V3_BDPV12</stp>
        <stp>XS0940278707 @bgn Corp</stp>
        <stp>LAST_PRICE</stp>
        <stp>[AutoPrice 28.xlsm]front!R1089C16</stp>
        <tr r="P1089" s="1"/>
      </tp>
      <tp>
        <v>103.917</v>
        <stp/>
        <stp>##V3_BDPV12</stp>
        <stp>XS0942388462 @bgn Corp</stp>
        <stp>LAST_PRICE</stp>
        <stp>[AutoPrice 28.xlsm]front!R1135C16</stp>
        <tr r="P1135" s="1"/>
      </tp>
      <tp>
        <v>109.351</v>
        <stp/>
        <stp>##V3_BDPV12</stp>
        <stp>XS0647288140 @bgn Corp</stp>
        <stp>LAST_PRICE</stp>
        <stp>[AutoPrice 28.xlsm]front!R1146C16</stp>
        <tr r="P1146" s="1"/>
      </tp>
      <tp>
        <v>114.53700000000001</v>
        <stp/>
        <stp>##V3_BDPV12</stp>
        <stp>XS0741938624 @bgn Corp</stp>
        <stp>LAST_PRICE</stp>
        <stp>[AutoPrice 28.xlsm]front!R1119C16</stp>
        <tr r="P1119" s="1"/>
      </tp>
      <tp>
        <v>131.59899999999999</v>
        <stp/>
        <stp>##V3_BDPV12</stp>
        <stp>XS0193945655 @bgn Corp</stp>
        <stp>LAST_PRICE</stp>
        <stp>[AutoPrice 28.xlsm]front!R1060C16</stp>
        <tr r="P1060" s="1"/>
      </tp>
      <tp>
        <v>106.86199999999999</v>
        <stp/>
        <stp>##V3_BDPV12</stp>
        <stp>XS0693855750 @bgn Corp</stp>
        <stp>LAST_PRICE</stp>
        <stp>[AutoPrice 28.xlsm]front!R1189C16</stp>
        <tr r="P1189" s="1"/>
      </tp>
      <tp>
        <v>107.846</v>
        <stp/>
        <stp>##V3_BDPV12</stp>
        <stp>XS0953199634 @bgn Corp</stp>
        <stp>LAST_PRICE</stp>
        <stp>[AutoPrice 28.xlsm]front!R1067C16</stp>
        <tr r="P1067" s="1"/>
      </tp>
      <tp>
        <v>5.5</v>
        <stp/>
        <stp>##V3_BDPV12</stp>
        <stp>DE000A1MA9X1 @bgn  Corp</stp>
        <stp>coupon</stp>
        <stp>[AutoPrice 28.xlsm]front!R1100C42</stp>
        <tr r="AP1100" s="1"/>
      </tp>
      <tp>
        <v>116.407</v>
        <stp/>
        <stp>##V3_BDPV12</stp>
        <stp>XS0683564156 @bgn Corp</stp>
        <stp>LAST_PRICE</stp>
        <stp>[AutoPrice 28.xlsm]front!R1116C16</stp>
        <tr r="P1116" s="1"/>
      </tp>
      <tp>
        <v>122.47499999999999</v>
        <stp/>
        <stp>##V3_BDPV12</stp>
        <stp>XS0458749826 @bgn Corp</stp>
        <stp>LAST_PRICE</stp>
        <stp>[AutoPrice 28.xlsm]front!R1180C16</stp>
        <tr r="P1180" s="1"/>
      </tp>
      <tp>
        <v>103.295</v>
        <stp/>
        <stp>##V3_BDPV12</stp>
        <stp>XS0542298012 @bgn Corp</stp>
        <stp>LAST_PRICE</stp>
        <stp>[AutoPrice 28.xlsm]front!R1252C16</stp>
        <tr r="P1252" s="1"/>
      </tp>
      <tp>
        <v>103.64</v>
        <stp/>
        <stp>##V3_BDPV12</stp>
        <stp>XS0997535520 @bgn Corp</stp>
        <stp>LAST_PRICE</stp>
        <stp>[AutoPrice 28.xlsm]front!R1227C16</stp>
        <tr r="P1227" s="1"/>
      </tp>
      <tp>
        <v>6</v>
        <stp/>
        <stp>##V3_BDPV12</stp>
        <stp>FR0010941484 @bgn  Corp</stp>
        <stp>coupon</stp>
        <stp>[AutoPrice 28.xlsm]front!R113C42</stp>
        <tr r="AP113" s="1"/>
      </tp>
      <tp>
        <v>3.5</v>
        <stp/>
        <stp>##V3_BDPV12</stp>
        <stp>FR0010941690 @bgn  Corp</stp>
        <stp>coupon</stp>
        <stp>[AutoPrice 28.xlsm]front!R232C42</stp>
        <tr r="AP232" s="1"/>
      </tp>
      <tp>
        <v>4.5</v>
        <stp/>
        <stp>##V3_BDPV12</stp>
        <stp>FR0010961581 @bgn  Corp</stp>
        <stp>coupon</stp>
        <stp>[AutoPrice 28.xlsm]front!R255C42</stp>
        <tr r="AP255" s="1"/>
      </tp>
      <tp>
        <v>4</v>
        <stp/>
        <stp>##V3_BDPV12</stp>
        <stp>FR0010961540 @bgn  Corp</stp>
        <stp>coupon</stp>
        <stp>[AutoPrice 28.xlsm]front!R251C42</stp>
        <tr r="AP251" s="1"/>
      </tp>
      <tp>
        <v>4.875</v>
        <stp/>
        <stp>##V3_BDPV12</stp>
        <stp>FR0010871376 @bgn  Corp</stp>
        <stp>coupon</stp>
        <stp>[AutoPrice 28.xlsm]front!R571C42</stp>
        <tr r="AP571" s="1"/>
      </tp>
      <tp>
        <v>2.375</v>
        <stp/>
        <stp>##V3_BDPV12</stp>
        <stp>FR0011911247 @bgn  Corp</stp>
        <stp>coupon</stp>
        <stp>[AutoPrice 28.xlsm]front!R294C42</stp>
        <tr r="AP294" s="1"/>
      </tp>
      <tp>
        <v>4</v>
        <stp/>
        <stp>##V3_BDPV12</stp>
        <stp>FR0011801596 @bgn  Corp</stp>
        <stp>coupon</stp>
        <stp>[AutoPrice 28.xlsm]front!R569C42</stp>
        <tr r="AP569" s="1"/>
      </tp>
      <tp>
        <v>1.375</v>
        <stp/>
        <stp>##V3_BDPV12</stp>
        <stp>FR0011911239 @bgn  Corp</stp>
        <stp>coupon</stp>
        <stp>[AutoPrice 28.xlsm]front!R289C42</stp>
        <tr r="AP289" s="1"/>
      </tp>
      <tp>
        <v>4.625</v>
        <stp/>
        <stp>##V3_BDPV12</stp>
        <stp>FR0010891317 @bgn  Corp</stp>
        <stp>coupon</stp>
        <stp>[AutoPrice 28.xlsm]front!R253C42</stp>
        <tr r="AP253" s="1"/>
      </tp>
      <tp>
        <v>3.157</v>
        <stp/>
        <stp>##V3_BDPV12</stp>
        <stp>FR0011301480 @bgn  Corp</stp>
        <stp>coupon</stp>
        <stp>[AutoPrice 28.xlsm]front!R447C42</stp>
        <tr r="AP447" s="1"/>
      </tp>
      <tp>
        <v>4</v>
        <stp/>
        <stp>##V3_BDPV12</stp>
        <stp>FR0010261388 @bgn  Corp</stp>
        <stp>coupon</stp>
        <stp>[AutoPrice 28.xlsm]front!R362C42</stp>
        <tr r="AP362" s="1"/>
      </tp>
      <tp>
        <v>4.375</v>
        <stp/>
        <stp>##V3_BDPV12</stp>
        <stp>FR0010261396 @bgn  Corp</stp>
        <stp>coupon</stp>
        <stp>[AutoPrice 28.xlsm]front!R366C42</stp>
        <tr r="AP366" s="1"/>
      </tp>
      <tp>
        <v>2.5</v>
        <stp/>
        <stp>##V3_BDPV12</stp>
        <stp>FR0011121631 @bgn  Corp</stp>
        <stp>coupon</stp>
        <stp>[AutoPrice 28.xlsm]front!R413C42</stp>
        <tr r="AP413" s="1"/>
      </tp>
      <tp>
        <v>4.125</v>
        <stp/>
        <stp>##V3_BDPV12</stp>
        <stp>FR0011001098 @bgn  Corp</stp>
        <stp>coupon</stp>
        <stp>[AutoPrice 28.xlsm]front!R245C42</stp>
        <tr r="AP245" s="1"/>
      </tp>
      <tp>
        <v>4.625</v>
        <stp/>
        <stp>##V3_BDPV12</stp>
        <stp>FR0011321447 @bgn  Corp</stp>
        <stp>coupon</stp>
        <stp>[AutoPrice 28.xlsm]front!R860C42</stp>
        <tr r="AP860" s="1"/>
      </tp>
      <tp>
        <v>5.625</v>
        <stp/>
        <stp>##V3_BDPV12</stp>
        <stp>FR0010871541 @bgn  Corp</stp>
        <stp>coupon</stp>
        <stp>[AutoPrice 28.xlsm]front!R858C42</stp>
        <tr r="AP858" s="1"/>
      </tp>
      <tp>
        <v>1.125</v>
        <stp/>
        <stp>##V3_BDPV12</stp>
        <stp>FR0011361948 @bgn  Corp</stp>
        <stp>coupon</stp>
        <stp>[AutoPrice 28.xlsm]front!R414C42</stp>
        <tr r="AP414" s="1"/>
      </tp>
      <tp>
        <v>4.25</v>
        <stp/>
        <stp>##V3_BDPV12</stp>
        <stp>FR0011441831 @bgn  Corp</stp>
        <stp>coupon</stp>
        <stp>[AutoPrice 28.xlsm]front!R568C42</stp>
        <tr r="AP568" s="1"/>
      </tp>
      <tp>
        <v>1.875</v>
        <stp/>
        <stp>##V3_BDPV12</stp>
        <stp>FR0011951771 @bgn  Corp</stp>
        <stp>coupon</stp>
        <stp>[AutoPrice 28.xlsm]front!R925C42</stp>
        <tr r="AP925" s="1"/>
      </tp>
      <tp>
        <v>4.375</v>
        <stp/>
        <stp>##V3_BDPV12</stp>
        <stp>DE000A1MA9H4 @bgn  Corp</stp>
        <stp>coupon</stp>
        <stp>[AutoPrice 28.xlsm]front!R1021C42</stp>
        <tr r="AP1021" s="1"/>
      </tp>
      <tp>
        <v>1.5</v>
        <stp/>
        <stp>##V3_BDPV12</stp>
        <stp>FR0011261890 @bgn  Corp</stp>
        <stp>coupon</stp>
        <stp>[AutoPrice 28.xlsm]front!R282C42</stp>
        <tr r="AP282" s="1"/>
      </tp>
      <tp>
        <v>2.625</v>
        <stp/>
        <stp>##V3_BDPV12</stp>
        <stp>FR0011731876 @bgn  Corp</stp>
        <stp>coupon</stp>
        <stp>[AutoPrice 28.xlsm]front!R384C42</stp>
        <tr r="AP384" s="1"/>
      </tp>
      <tp>
        <v>3</v>
        <stp/>
        <stp>##V3_BDPV12</stp>
        <stp>FR0011261924 @bgn  Corp</stp>
        <stp>coupon</stp>
        <stp>[AutoPrice 28.xlsm]front!R293C42</stp>
        <tr r="AP293" s="1"/>
      </tp>
      <tp>
        <v>2.25</v>
        <stp/>
        <stp>##V3_BDPV12</stp>
        <stp>FR0011261916 @bgn  Corp</stp>
        <stp>coupon</stp>
        <stp>[AutoPrice 28.xlsm]front!R286C42</stp>
        <tr r="AP286" s="1"/>
      </tp>
      <tp>
        <v>4.125</v>
        <stp/>
        <stp>##V3_BDPV12</stp>
        <stp>XS0229567440 @bgn  Corp</stp>
        <stp>coupon</stp>
        <stp>[AutoPrice 28.xlsm]front!R37C42</stp>
        <tr r="AP37" s="1"/>
      </tp>
      <tp>
        <v>4.3499999999999996</v>
        <stp/>
        <stp>##V3_BDPV12</stp>
        <stp>XS0273570241 @bgn  Corp</stp>
        <stp>coupon</stp>
        <stp>[AutoPrice 28.xlsm]front!R33C42</stp>
        <tr r="AP33" s="1"/>
      </tp>
      <tp>
        <v>4.125</v>
        <stp/>
        <stp>##V3_BDPV12</stp>
        <stp>XS0207157743 @bgn  Corp</stp>
        <stp>coupon</stp>
        <stp>[AutoPrice 28.xlsm]front!R47C42</stp>
        <tr r="AP47" s="1"/>
      </tp>
      <tp>
        <v>4</v>
        <stp/>
        <stp>##V3_BDPV12</stp>
        <stp>XS1061711575 @bgn  Corp</stp>
        <stp>coupon</stp>
        <stp>[AutoPrice 28.xlsm]front!R85C42</stp>
        <tr r="AP85" s="1"/>
      </tp>
      <tp>
        <v>1.45</v>
        <stp/>
        <stp>##V3_BDPV12</stp>
        <stp>US36962G7B49 @bval  Corp</stp>
        <stp>coupon</stp>
        <stp>[AutoPrice 28.xlsm]front!R20C42</stp>
        <tr r="AP20" s="1"/>
      </tp>
      <tp>
        <v>6</v>
        <stp/>
        <stp>##V3_BDPV12</stp>
        <stp>XS0911388675 @bgn  Corp</stp>
        <stp>coupon</stp>
        <stp>[AutoPrice 28.xlsm]front!R82C42</stp>
        <tr r="AP82" s="1"/>
      </tp>
      <tp>
        <v>4.625</v>
        <stp/>
        <stp>##V3_BDPV12</stp>
        <stp>XS0491212451 @bgn  Corp</stp>
        <stp>coupon</stp>
        <stp>[AutoPrice 28.xlsm]front!R39C42</stp>
        <tr r="AP39" s="1"/>
      </tp>
      <tp t="s">
        <v>AT MATURITY</v>
        <stp/>
        <stp>##V3_BDPV12</stp>
        <stp>DE000A1G0RU9 Corp</stp>
        <stp>mty_typ</stp>
        <stp>[AutoPrice 28.xlsm]front!R53C6</stp>
        <tr r="F53" s="1"/>
      </tp>
      <tp>
        <v>8.2195406828639488</v>
        <stp/>
        <stp>##V3_BDPV12</stp>
        <stp>DE000A0JRFB0 @bgn  Corp</stp>
        <stp>asset_swap_spd_mid</stp>
        <stp>[AutoPrice 28.xlsm]front!R931C40</stp>
        <tr r="AN931" s="1"/>
      </tp>
      <tp>
        <v>104.892</v>
        <stp/>
        <stp>##V3_BDPV12</stp>
        <stp>DE000A0GNPZ3 @bval Corp</stp>
        <stp>LAST_PRICE</stp>
        <stp>[AutoPrice 28.xlsm]front!R89C16</stp>
        <tr r="P89" s="1"/>
      </tp>
      <tp>
        <v>102.238</v>
        <stp/>
        <stp>##V3_BDPV12</stp>
        <stp>NL0000117224 @CBKG Corp</stp>
        <stp>bid</stp>
        <stp>[AutoPrice 28.xlsm]front!R83C12</stp>
        <tr r="L83" s="1"/>
      </tp>
      <tp t="s">
        <v>FIXED</v>
        <stp/>
        <stp>##V3_BDPV12</stp>
        <stp>US007924AH66 Corp</stp>
        <stp>cpn typ</stp>
        <stp>[AutoPrice 28.xlsm]front!R48C5</stp>
        <tr r="E48" s="1"/>
      </tp>
      <tp t="s">
        <v>AT MATURITY</v>
        <stp/>
        <stp>##V3_BDPV12</stp>
        <stp>XS0066877258 Corp</stp>
        <stp>mty_typ</stp>
        <stp>[AutoPrice 28.xlsm]front!R62C6</stp>
        <tr r="F62" s="1"/>
      </tp>
      <tp t="s">
        <v>AT MATURITY</v>
        <stp/>
        <stp>##V3_BDPV12</stp>
        <stp>XS0452314536 Corp</stp>
        <stp>mty_typ</stp>
        <stp>[AutoPrice 28.xlsm]front!R61C6</stp>
        <tr r="F61" s="1"/>
      </tp>
      <tp t="s">
        <v>AT MATURITY</v>
        <stp/>
        <stp>##V3_BDPV12</stp>
        <stp>XS0300966495 Corp</stp>
        <stp>mty_typ</stp>
        <stp>[AutoPrice 28.xlsm]front!R72C6</stp>
        <tr r="F72" s="1"/>
      </tp>
      <tp t="s">
        <v>AT MATURITY</v>
        <stp/>
        <stp>##V3_BDPV12</stp>
        <stp>XS0747897493 Corp</stp>
        <stp>mty_typ</stp>
        <stp>[AutoPrice 28.xlsm]front!R75C6</stp>
        <tr r="F75" s="1"/>
      </tp>
      <tp t="s">
        <v>AT MATURITY</v>
        <stp/>
        <stp>##V3_BDPV12</stp>
        <stp>XS0254356057 Corp</stp>
        <stp>mty_typ</stp>
        <stp>[AutoPrice 28.xlsm]front!R32C6</stp>
        <tr r="F32" s="1"/>
      </tp>
      <tp t="s">
        <v>AT MATURITY</v>
        <stp/>
        <stp>##V3_BDPV12</stp>
        <stp>XS0971723233 Corp</stp>
        <stp>mty_typ</stp>
        <stp>[AutoPrice 28.xlsm]front!R35C6</stp>
        <tr r="F35" s="1"/>
      </tp>
      <tp t="s">
        <v>07:01:53</v>
        <stp/>
        <stp>##V3_BDPV12</stp>
        <stp>XS0256975458 @bgn Corp</stp>
        <stp>LAST_UPDATE</stp>
        <stp>[AutoPrice 28.xlsm]front!R97C15</stp>
        <tr r="O97" s="1"/>
      </tp>
      <tp t="s">
        <v>07:01:51</v>
        <stp/>
        <stp>##V3_BDPV12</stp>
        <stp>XS0747897493 @bgn Corp</stp>
        <stp>LAST_UPDATE</stp>
        <stp>[AutoPrice 28.xlsm]front!R75C15</stp>
        <tr r="O75" s="1"/>
      </tp>
      <tp t="s">
        <v>07:01:51</v>
        <stp/>
        <stp>##V3_BDPV12</stp>
        <stp>XS0834640541 @bgn Corp</stp>
        <stp>LAST_UPDATE</stp>
        <stp>[AutoPrice 28.xlsm]front!R73C15</stp>
        <tr r="O73" s="1"/>
      </tp>
      <tp t="s">
        <v>11/06/2014</v>
        <stp/>
        <stp>##V3_BDPV12</stp>
        <stp>XS1062493934 @bgn Corp</stp>
        <stp>LAST_UPDATE</stp>
        <stp>[AutoPrice 28.xlsm]front!R57C15</stp>
        <tr r="O57" s="1"/>
      </tp>
      <tp t="s">
        <v>20/06/2023</v>
        <stp/>
        <stp>##V3_BDPV12</stp>
        <stp>ES0211845260 Corp</stp>
        <stp>maturity</stp>
        <stp>[AutoPrice 28.xlsm]front!R1038C6</stp>
        <tr r="F1038" s="1"/>
      </tp>
      <tp t="s">
        <v>07:01:54</v>
        <stp/>
        <stp>##V3_BDPV12</stp>
        <stp>XS0275880267 @bgn Corp</stp>
        <stp>LAST_UPDATE</stp>
        <stp>[AutoPrice 28.xlsm]front!R50C15</stp>
        <tr r="O50" s="1"/>
      </tp>
      <tp t="s">
        <v>07:01:55</v>
        <stp/>
        <stp>##V3_BDPV12</stp>
        <stp>XS1014759648 @bgn Corp</stp>
        <stp>LAST_UPDATE</stp>
        <stp>[AutoPrice 28.xlsm]front!R60C15</stp>
        <tr r="O60" s="1"/>
      </tp>
      <tp>
        <v>29.569564435304677</v>
        <stp/>
        <stp>##V3_BDPV12</stp>
        <stp>USN2557FFA77 @bgn  Corp</stp>
        <stp>asset_swap_spd_mid</stp>
        <stp>[AutoPrice 28.xlsm]front!R612C40</stp>
        <tr r="AN612" s="1"/>
      </tp>
      <tp t="s">
        <v>11/06/2014</v>
        <stp/>
        <stp>##V3_BDPV12</stp>
        <stp>XS0490093480 @bgn Corp</stp>
        <stp>LAST_UPDATE</stp>
        <stp>[AutoPrice 28.xlsm]front!R65C15</stp>
        <tr r="O65" s="1"/>
      </tp>
      <tp t="s">
        <v>11/06/2014</v>
        <stp/>
        <stp>##V3_BDPV12</stp>
        <stp>XS0874839086 @bgn Corp</stp>
        <stp>LAST_UPDATE</stp>
        <stp>[AutoPrice 28.xlsm]front!R26C15</stp>
        <tr r="O26" s="1"/>
      </tp>
      <tp>
        <v>106.18600000000001</v>
        <stp/>
        <stp>##V3_BDPV12</stp>
        <stp>XS0996354956 @bgn Corp</stp>
        <stp>LAST_PRICE</stp>
        <stp>[AutoPrice 28.xlsm]front!R1162C16</stp>
        <tr r="P1162" s="1"/>
      </tp>
      <tp>
        <v>102.89400000000001</v>
        <stp/>
        <stp>##V3_BDPV12</stp>
        <stp>XS1048589458 @bgn Corp</stp>
        <stp>LAST_PRICE</stp>
        <stp>[AutoPrice 28.xlsm]front!R1077C16</stp>
        <tr r="P1077" s="1"/>
      </tp>
      <tp>
        <v>1.5</v>
        <stp/>
        <stp>##V3_BDPV12</stp>
        <stp>DE000A1X3GC3 @bgn  Corp</stp>
        <stp>coupon</stp>
        <stp>[AutoPrice 28.xlsm]front!R789C42</stp>
        <tr r="AP789" s="1"/>
      </tp>
      <tp>
        <v>1.25</v>
        <stp/>
        <stp>##V3_BDPV12</stp>
        <stp>BE6243181672 @bgn  Corp</stp>
        <stp>coupon</stp>
        <stp>[AutoPrice 28.xlsm]front!R372C42</stp>
        <tr r="AP372" s="1"/>
      </tp>
      <tp>
        <v>7.375</v>
        <stp/>
        <stp>##V3_BDPV12</stp>
        <stp>XS0433923108 @cbbt  Corp</stp>
        <stp>coupon</stp>
        <stp>[AutoPrice 28.xlsm]front!R45C42</stp>
        <tr r="AP45" s="1"/>
      </tp>
      <tp>
        <v>7.75</v>
        <stp/>
        <stp>##V3_BDPV12</stp>
        <stp>BE6213104605 @bgn  Corp</stp>
        <stp>coupon</stp>
        <stp>[AutoPrice 28.xlsm]front!R218C42</stp>
        <tr r="AP218" s="1"/>
      </tp>
      <tp>
        <v>4</v>
        <stp/>
        <stp>##V3_BDPV12</stp>
        <stp>DE000A1R08U3 @bgn  Corp</stp>
        <stp>coupon</stp>
        <stp>[AutoPrice 28.xlsm]front!R1022C42</stp>
        <tr r="AP1022" s="1"/>
      </tp>
      <tp>
        <v>120.83199999999999</v>
        <stp/>
        <stp>##V3_BDPV12</stp>
        <stp>XS0842659426 @bgn Corp</stp>
        <stp>LAST_PRICE</stp>
        <stp>[AutoPrice 28.xlsm]front!R1152C16</stp>
        <tr r="P1152" s="1"/>
      </tp>
      <tp>
        <v>107.51900000000001</v>
        <stp/>
        <stp>##V3_BDPV12</stp>
        <stp>XS0254808214 @bgn Corp</stp>
        <stp>LAST_PRICE</stp>
        <stp>[AutoPrice 28.xlsm]front!R1016C16</stp>
        <tr r="P1016" s="1"/>
      </tp>
      <tp>
        <v>112.241</v>
        <stp/>
        <stp>##V3_BDPV12</stp>
        <stp>XS0954248729 @bgn Corp</stp>
        <stp>LAST_PRICE</stp>
        <stp>[AutoPrice 28.xlsm]front!R1080C16</stp>
        <tr r="P1080" s="1"/>
      </tp>
      <tp>
        <v>108.413</v>
        <stp/>
        <stp>##V3_BDPV12</stp>
        <stp>XS0458748851 @bgn Corp</stp>
        <stp>LAST_PRICE</stp>
        <stp>[AutoPrice 28.xlsm]front!R1170C16</stp>
        <tr r="P1170" s="1"/>
      </tp>
      <tp>
        <v>109.339</v>
        <stp/>
        <stp>##V3_BDPV12</stp>
        <stp>XS0542369219 @bgn Corp</stp>
        <stp>LAST_PRICE</stp>
        <stp>[AutoPrice 28.xlsm]front!R1110C16</stp>
        <tr r="P1110" s="1"/>
      </tp>
      <tp>
        <v>109.235</v>
        <stp/>
        <stp>##V3_BDPV12</stp>
        <stp>XS0842659343 @bgn Corp</stp>
        <stp>LAST_PRICE</stp>
        <stp>[AutoPrice 28.xlsm]front!R1147C16</stp>
        <tr r="P1147" s="1"/>
      </tp>
      <tp>
        <v>105.35599999999999</v>
        <stp/>
        <stp>##V3_BDPV12</stp>
        <stp>XS0896144655 @bgn Corp</stp>
        <stp>LAST_PRICE</stp>
        <stp>[AutoPrice 28.xlsm]front!R1052C16</stp>
        <tr r="P1052" s="1"/>
      </tp>
      <tp>
        <v>1.875</v>
        <stp/>
        <stp>##V3_BDPV12</stp>
        <stp>FR0011560069 @bgn  Corp</stp>
        <stp>coupon</stp>
        <stp>[AutoPrice 28.xlsm]front!R649C42</stp>
        <tr r="AP649" s="1"/>
      </tp>
      <tp>
        <v>3.125</v>
        <stp/>
        <stp>##V3_BDPV12</stp>
        <stp>FR0011560077 @bgn  Corp</stp>
        <stp>coupon</stp>
        <stp>[AutoPrice 28.xlsm]front!R657C42</stp>
        <tr r="AP657" s="1"/>
      </tp>
      <tp>
        <v>4.875</v>
        <stp/>
        <stp>##V3_BDPV12</stp>
        <stp>FR0010830034 @bgn  Corp</stp>
        <stp>coupon</stp>
        <stp>[AutoPrice 28.xlsm]front!R740C42</stp>
        <tr r="AP740" s="1"/>
      </tp>
      <tp>
        <v>4.25</v>
        <stp/>
        <stp>##V3_BDPV12</stp>
        <stp>FR0010830042 @bgn  Corp</stp>
        <stp>coupon</stp>
        <stp>[AutoPrice 28.xlsm]front!R735C42</stp>
        <tr r="AP735" s="1"/>
      </tp>
      <tp>
        <v>6.75</v>
        <stp/>
        <stp>##V3_BDPV12</stp>
        <stp>FR0010750489 @bgn  Corp</stp>
        <stp>coupon</stp>
        <stp>[AutoPrice 28.xlsm]front!R365C42</stp>
        <tr r="AP365" s="1"/>
      </tp>
      <tp>
        <v>4.625</v>
        <stp/>
        <stp>##V3_BDPV12</stp>
        <stp>FR0010800540 @bgn  Corp</stp>
        <stp>coupon</stp>
        <stp>[AutoPrice 28.xlsm]front!R250C42</stp>
        <tr r="AP250" s="1"/>
      </tp>
      <tp>
        <v>5.5</v>
        <stp/>
        <stp>##V3_BDPV12</stp>
        <stp>FR0010780528 @bgn  Corp</stp>
        <stp>coupon</stp>
        <stp>[AutoPrice 28.xlsm]front!R329C42</stp>
        <tr r="AP329" s="1"/>
      </tp>
      <tp>
        <v>4.5</v>
        <stp/>
        <stp>##V3_BDPV12</stp>
        <stp>FR0010890517 @bgn  Corp</stp>
        <stp>coupon</stp>
        <stp>[AutoPrice 28.xlsm]front!R486C42</stp>
        <tr r="AP486" s="1"/>
      </tp>
      <tp>
        <v>1.875</v>
        <stp/>
        <stp>##V3_BDPV12</stp>
        <stp>FR0011560333 @bgn  Corp</stp>
        <stp>coupon</stp>
        <stp>[AutoPrice 28.xlsm]front!R209C42</stp>
        <tr r="AP209" s="1"/>
      </tp>
      <tp>
        <v>3.3109999999999999</v>
        <stp/>
        <stp>##V3_BDPV12</stp>
        <stp>FR0011400571 @bgn  Corp</stp>
        <stp>coupon</stp>
        <stp>[AutoPrice 28.xlsm]front!R450C42</stp>
        <tr r="AP450" s="1"/>
      </tp>
      <tp>
        <v>4.3789999999999996</v>
        <stp/>
        <stp>##V3_BDPV12</stp>
        <stp>FR0010850719 @bgn  Corp</stp>
        <stp>coupon</stp>
        <stp>[AutoPrice 28.xlsm]front!R445C42</stp>
        <tr r="AP445" s="1"/>
      </tp>
      <tp>
        <v>5.125</v>
        <stp/>
        <stp>##V3_BDPV12</stp>
        <stp>FR0010660043 @bgn  Corp</stp>
        <stp>coupon</stp>
        <stp>[AutoPrice 28.xlsm]front!R242C42</stp>
        <tr r="AP242" s="1"/>
      </tp>
      <tp>
        <v>8.375</v>
        <stp/>
        <stp>##V3_BDPV12</stp>
        <stp>FR0010780452 @bgn  Corp</stp>
        <stp>coupon</stp>
        <stp>[AutoPrice 28.xlsm]front!R826C42</stp>
        <tr r="AP826" s="1"/>
      </tp>
      <tp>
        <v>8.125</v>
        <stp/>
        <stp>##V3_BDPV12</stp>
        <stp>FR0000471930 @bgn  Corp</stp>
        <stp>coupon</stp>
        <stp>[AutoPrice 28.xlsm]front!R658C42</stp>
        <tr r="AP658" s="1"/>
      </tp>
      <tp>
        <v>5.25</v>
        <stp/>
        <stp>##V3_BDPV12</stp>
        <stp>FR0010500744 @bgn  Corp</stp>
        <stp>coupon</stp>
        <stp>[AutoPrice 28.xlsm]front!R920C42</stp>
        <tr r="AP920" s="1"/>
      </tp>
      <tp>
        <v>3.25</v>
        <stp/>
        <stp>##V3_BDPV12</stp>
        <stp>FR0011560986 @bgn  Corp</stp>
        <stp>coupon</stp>
        <stp>[AutoPrice 28.xlsm]front!R231C42</stp>
        <tr r="AP231" s="1"/>
      </tp>
      <tp>
        <v>5</v>
        <stp/>
        <stp>##V3_BDPV12</stp>
        <stp>XS0472940617 @bgn  Corp</stp>
        <stp>coupon</stp>
        <stp>[AutoPrice 28.xlsm]front!R77C42</stp>
        <tr r="AP77" s="1"/>
      </tp>
      <tp>
        <v>4.25</v>
        <stp/>
        <stp>##V3_BDPV12</stp>
        <stp>XS0559434351 @bgn  Corp</stp>
        <stp>coupon</stp>
        <stp>[AutoPrice 28.xlsm]front!R64C42</stp>
        <tr r="AP64" s="1"/>
      </tp>
      <tp>
        <v>2.875</v>
        <stp/>
        <stp>##V3_BDPV12</stp>
        <stp>XS0541454467 @bgn  Corp</stp>
        <stp>coupon</stp>
        <stp>[AutoPrice 28.xlsm]front!R14C42</stp>
        <tr r="AP14" s="1"/>
      </tp>
      <tp>
        <v>3.375</v>
        <stp/>
        <stp>##V3_BDPV12</stp>
        <stp>XS0798504030 @bgn  Corp</stp>
        <stp>coupon</stp>
        <stp>[AutoPrice 28.xlsm]front!R81C42</stp>
        <tr r="AP81" s="1"/>
      </tp>
      <tp>
        <v>2.25</v>
        <stp/>
        <stp>##V3_BDPV12</stp>
        <stp>DE000A1R04X6 @bgn  Corp</stp>
        <stp>coupon</stp>
        <stp>[AutoPrice 28.xlsm]front!R794C42</stp>
        <tr r="AP794" s="1"/>
      </tp>
      <tp>
        <v>1</v>
        <stp/>
        <stp>##V3_BDPV12</stp>
        <stp>DE000A1R0683 @bgn  Corp</stp>
        <stp>coupon</stp>
        <stp>[AutoPrice 28.xlsm]front!R784C42</stp>
        <tr r="AP784" s="1"/>
      </tp>
      <tp>
        <v>2.375</v>
        <stp/>
        <stp>##V3_BDPV12</stp>
        <stp>DE000A1R0691 @bgn  Corp</stp>
        <stp>coupon</stp>
        <stp>[AutoPrice 28.xlsm]front!R796C42</stp>
        <tr r="AP796" s="1"/>
      </tp>
      <tp>
        <v>6.125</v>
        <stp/>
        <stp>##V3_BDPV12</stp>
        <stp>DE000A0T06N0 @bgn  Corp</stp>
        <stp>coupon</stp>
        <stp>[AutoPrice 28.xlsm]front!R783C42</stp>
        <tr r="AP783" s="1"/>
      </tp>
      <tp>
        <v>3.875</v>
        <stp/>
        <stp>##V3_BDPV12</stp>
        <stp>DE000A1R02E0 @bgn  Corp</stp>
        <stp>coupon</stp>
        <stp>[AutoPrice 28.xlsm]front!R489C42</stp>
        <tr r="AP489" s="1"/>
      </tp>
      <tp>
        <v>2</v>
        <stp/>
        <stp>##V3_BDPV12</stp>
        <stp>DE000A1R07P5 @bgn  Corp</stp>
        <stp>coupon</stp>
        <stp>[AutoPrice 28.xlsm]front!R996C42</stp>
        <tr r="AP996" s="1"/>
      </tp>
      <tp>
        <v>115.68631448509532</v>
        <stp/>
        <stp>##V3_BDPV12</stp>
        <stp>DE000A1KQXZ0 @bgn  Corp</stp>
        <stp>asset_swap_spd_mid</stp>
        <stp>[AutoPrice 28.xlsm]front!R626C40</stp>
        <tr r="AN626" s="1"/>
      </tp>
      <tp t="s">
        <v>11/06/2014</v>
        <stp/>
        <stp>##V3_BDPV12</stp>
        <stp>XS0319639745 @bval Corp</stp>
        <stp>LAST_UPDATE</stp>
        <stp>[AutoPrice 28.xlsm]front!R44C15</stp>
        <tr r="O44" s="1"/>
      </tp>
      <tp>
        <v>2.375</v>
        <stp/>
        <stp>##V3_BDPV12</stp>
        <stp>DE000A1R0TU2 Corp</stp>
        <stp>cpn</stp>
        <stp>[AutoPrice 28.xlsm]front!R1087C5</stp>
        <tr r="E1087" s="1"/>
      </tp>
      <tp>
        <v>113.07599999999999</v>
        <stp/>
        <stp>##V3_BDPV12</stp>
        <stp>DE000A1G0RU9 @bgn Corp</stp>
        <stp>LAST_PRICE</stp>
        <stp>[AutoPrice 28.xlsm]front!R53C16</stp>
        <tr r="P53" s="1"/>
      </tp>
      <tp>
        <v>103.238</v>
        <stp/>
        <stp>##V3_BDPV12</stp>
        <stp>NL0000117224 @CBKG Corp</stp>
        <stp>ask</stp>
        <stp>[AutoPrice 28.xlsm]front!R83C13</stp>
        <tr r="M83" s="1"/>
      </tp>
      <tp>
        <v>142.64051614087455</v>
        <stp/>
        <stp>##V3_BDPV12</stp>
        <stp>DE000A11QFA7 @bgn  Corp</stp>
        <stp>asset_swap_spd_mid</stp>
        <stp>[AutoPrice 28.xlsm]front!R659C40</stp>
        <tr r="AN659" s="1"/>
      </tp>
      <tp t="s">
        <v>AT MATURITY</v>
        <stp/>
        <stp>##V3_BDPV12</stp>
        <stp>XS0423888667 Corp</stp>
        <stp>mty_typ</stp>
        <stp>[AutoPrice 28.xlsm]front!R80C6</stp>
        <tr r="F80" s="1"/>
      </tp>
      <tp t="s">
        <v>PERP/CALL</v>
        <stp/>
        <stp>##V3_BDPV12</stp>
        <stp>XS0256975458 Corp</stp>
        <stp>mty_typ</stp>
        <stp>[AutoPrice 28.xlsm]front!R97C6</stp>
        <tr r="F97" s="1"/>
      </tp>
      <tp t="s">
        <v>AT MATURITY</v>
        <stp/>
        <stp>##V3_BDPV12</stp>
        <stp>XS0925519380 Corp</stp>
        <stp>mty_typ</stp>
        <stp>[AutoPrice 28.xlsm]front!R23C6</stp>
        <tr r="F23" s="1"/>
      </tp>
      <tp t="s">
        <v>AT MATURITY</v>
        <stp/>
        <stp>##V3_BDPV12</stp>
        <stp>ES0324244005 Corp</stp>
        <stp>mty_typ</stp>
        <stp>[AutoPrice 28.xlsm]front!R71C6</stp>
        <tr r="F71" s="1"/>
      </tp>
      <tp t="s">
        <v>CALLABLE</v>
        <stp/>
        <stp>##V3_BDPV12</stp>
        <stp>XS0138717441 Corp</stp>
        <stp>mty_typ</stp>
        <stp>[AutoPrice 28.xlsm]front!R99C6</stp>
        <tr r="F99" s="1"/>
      </tp>
      <tp t="s">
        <v>AT MATURITY</v>
        <stp/>
        <stp>##V3_BDPV12</stp>
        <stp>US36962GU517 Corp</stp>
        <stp>mty_typ</stp>
        <stp>[AutoPrice 28.xlsm]front!R16C6</stp>
        <tr r="F16" s="1"/>
      </tp>
      <tp t="s">
        <v>CALLABLE</v>
        <stp/>
        <stp>##V3_BDPV12</stp>
        <stp>XS0491211644 Corp</stp>
        <stp>mty_typ</stp>
        <stp>[AutoPrice 28.xlsm]front!R42C6</stp>
        <tr r="F42" s="1"/>
      </tp>
      <tp t="s">
        <v>CALLABLE</v>
        <stp/>
        <stp>##V3_BDPV12</stp>
        <stp>XS0911388675 Corp</stp>
        <stp>mty_typ</stp>
        <stp>[AutoPrice 28.xlsm]front!R82C6</stp>
        <tr r="F82" s="1"/>
      </tp>
      <tp t="s">
        <v>CALLABLE</v>
        <stp/>
        <stp>##V3_BDPV12</stp>
        <stp>XS0267166246 Corp</stp>
        <stp>mty_typ</stp>
        <stp>[AutoPrice 28.xlsm]front!R40C6</stp>
        <tr r="F40" s="1"/>
      </tp>
      <tp t="s">
        <v>AT MATURITY</v>
        <stp/>
        <stp>##V3_BDPV12</stp>
        <stp>XS0925518903 Corp</stp>
        <stp>mty_typ</stp>
        <stp>[AutoPrice 28.xlsm]front!R19C6</stp>
        <tr r="F19" s="1"/>
      </tp>
      <tp>
        <v>66.411854305856551</v>
        <stp/>
        <stp>##V3_BDPV12</stp>
        <stp>US89153VAG41 @bgn  Corp</stp>
        <stp>asset_swap_spd_mid</stp>
        <stp>[AutoPrice 28.xlsm]front!R349C40</stp>
        <tr r="AN349" s="1"/>
      </tp>
      <tp>
        <v>22.0686768360389</v>
        <stp/>
        <stp>##V3_BDPV12</stp>
        <stp>US89152UAG76 @bgn  Corp</stp>
        <stp>asset_swap_spd_mid</stp>
        <stp>[AutoPrice 28.xlsm]front!R343C40</stp>
        <tr r="AN343" s="1"/>
      </tp>
      <tp>
        <v>6.7163245765337569</v>
        <stp/>
        <stp>##V3_BDPV12</stp>
        <stp>US89153VAF67 @bgn  Corp</stp>
        <stp>asset_swap_spd_mid</stp>
        <stp>[AutoPrice 28.xlsm]front!R342C40</stp>
        <tr r="AN342" s="1"/>
      </tp>
      <tp>
        <v>0.69299999999999995</v>
        <stp/>
        <stp>##V3_BDPV12</stp>
        <stp>BE6265140077 @bgn  Corp</stp>
        <stp>coupon</stp>
        <stp>[AutoPrice 28.xlsm]front!R373C42</stp>
        <tr r="AP373" s="1"/>
      </tp>
      <tp>
        <v>8.625</v>
        <stp/>
        <stp>##V3_BDPV12</stp>
        <stp>BE0934985020 @bgn  Corp</stp>
        <stp>coupon</stp>
        <stp>[AutoPrice 28.xlsm]front!R371C42</stp>
        <tr r="AP371" s="1"/>
      </tp>
      <tp>
        <v>3</v>
        <stp/>
        <stp>##V3_BDPV12</stp>
        <stp>BE0002466416 @bgn  Corp</stp>
        <stp>coupon</stp>
        <stp>[AutoPrice 28.xlsm]front!R260C42</stp>
        <tr r="AP260" s="1"/>
      </tp>
      <tp>
        <v>111.468</v>
        <stp/>
        <stp>##V3_BDPV12</stp>
        <stp>XS0879869187 @bgn Corp</stp>
        <stp>LAST_PRICE</stp>
        <stp>[AutoPrice 28.xlsm]front!R1197C16</stp>
        <tr r="P1197" s="1"/>
      </tp>
      <tp>
        <v>103.28</v>
        <stp/>
        <stp>##V3_BDPV12</stp>
        <stp>XS0978619194 @bgn Corp</stp>
        <stp>LAST_PRICE</stp>
        <stp>[AutoPrice 28.xlsm]front!R1134C16</stp>
        <tr r="P1134" s="1"/>
      </tp>
      <tp>
        <v>110.959</v>
        <stp/>
        <stp>##V3_BDPV12</stp>
        <stp>XS0294547285 @bgn Corp</stp>
        <stp>LAST_PRICE</stp>
        <stp>[AutoPrice 28.xlsm]front!R1114C16</stp>
        <tr r="P1114" s="1"/>
      </tp>
      <tp>
        <v>112.68300000000001</v>
        <stp/>
        <stp>##V3_BDPV12</stp>
        <stp>XS0791007734 @bgn Corp</stp>
        <stp>LAST_PRICE</stp>
        <stp>[AutoPrice 28.xlsm]front!R1117C16</stp>
        <tr r="P1117" s="1"/>
      </tp>
      <tp>
        <v>104.512</v>
        <stp/>
        <stp>##V3_BDPV12</stp>
        <stp>XS0972719412 @bgn Corp</stp>
        <stp>LAST_PRICE</stp>
        <stp>[AutoPrice 28.xlsm]front!R1066C16</stp>
        <tr r="P1066" s="1"/>
      </tp>
      <tp>
        <v>106.953</v>
        <stp/>
        <stp>##V3_BDPV12</stp>
        <stp>XS0861828407 @bgn Corp</stp>
        <stp>LAST_PRICE</stp>
        <stp>[AutoPrice 28.xlsm]front!R1084C16</stp>
        <tr r="P1084" s="1"/>
      </tp>
      <tp>
        <v>123.078</v>
        <stp/>
        <stp>##V3_BDPV12</stp>
        <stp>XS0177089298 @bgn Corp</stp>
        <stp>LAST_PRICE</stp>
        <stp>[AutoPrice 28.xlsm]front!R1153C16</stp>
        <tr r="P1153" s="1"/>
      </tp>
      <tp>
        <v>108.23</v>
        <stp/>
        <stp>##V3_BDPV12</stp>
        <stp>XS0266838746 @bgn Corp</stp>
        <stp>LAST_PRICE</stp>
        <stp>[AutoPrice 28.xlsm]front!R1254C16</stp>
        <tr r="P1254" s="1"/>
      </tp>
      <tp>
        <v>114.411</v>
        <stp/>
        <stp>##V3_BDPV12</stp>
        <stp>XS0876289652 @bgn Corp</stp>
        <stp>LAST_PRICE</stp>
        <stp>[AutoPrice 28.xlsm]front!R1203C16</stp>
        <tr r="P1203" s="1"/>
      </tp>
      <tp t="s">
        <v>#N/A Real Time</v>
        <stp/>
        <stp>##V3_BDPV12</stp>
        <stp>XS0193947271 @bgn Corp</stp>
        <stp>LAST_PRICE</stp>
        <stp>[AutoPrice 28.xlsm]front!R1053C16</stp>
        <tr r="P1053" s="1"/>
      </tp>
      <tp>
        <v>1</v>
        <stp/>
        <stp>##V3_BDPV12</stp>
        <stp>DE000A1R0U31 @bgn  Corp</stp>
        <stp>coupon</stp>
        <stp>[AutoPrice 28.xlsm]front!R661C42</stp>
        <tr r="AP661" s="1"/>
      </tp>
      <tp>
        <v>2.125</v>
        <stp/>
        <stp>##V3_BDPV12</stp>
        <stp>DE000A1R0U23 @bgn  Corp</stp>
        <stp>coupon</stp>
        <stp>[AutoPrice 28.xlsm]front!R663C42</stp>
        <tr r="AP663" s="1"/>
      </tp>
      <tp>
        <v>1.75</v>
        <stp/>
        <stp>##V3_BDPV12</stp>
        <stp>DE000A1R0TN7 @bgn  Corp</stp>
        <stp>coupon</stp>
        <stp>[AutoPrice 28.xlsm]front!R791C42</stp>
        <tr r="AP791" s="1"/>
      </tp>
      <tp>
        <v>4.125</v>
        <stp/>
        <stp>##V3_BDPV12</stp>
        <stp>FR0010913780 @bgn  Corp</stp>
        <stp>coupon</stp>
        <stp>[AutoPrice 28.xlsm]front!R327C42</stp>
        <tr r="AP327" s="1"/>
      </tp>
      <tp>
        <v>4.4809999999999999</v>
        <stp/>
        <stp>##V3_BDPV12</stp>
        <stp>FR0010893396 @bgn  Corp</stp>
        <stp>coupon</stp>
        <stp>[AutoPrice 28.xlsm]front!R446C42</stp>
        <tr r="AP446" s="1"/>
      </tp>
      <tp>
        <v>2</v>
        <stp/>
        <stp>##V3_BDPV12</stp>
        <stp>DE000A1R0XG3 @bgn  Corp</stp>
        <stp>coupon</stp>
        <stp>[AutoPrice 28.xlsm]front!R935C42</stp>
        <tr r="AP935" s="1"/>
      </tp>
      <tp>
        <v>1.375</v>
        <stp/>
        <stp>##V3_BDPV12</stp>
        <stp>FR0011513340 @bgn  Corp</stp>
        <stp>coupon</stp>
        <stp>[AutoPrice 28.xlsm]front!R416C42</stp>
        <tr r="AP416" s="1"/>
      </tp>
      <tp>
        <v>4</v>
        <stp/>
        <stp>##V3_BDPV12</stp>
        <stp>FR0011033232 @bgn  Corp</stp>
        <stp>coupon</stp>
        <stp>[AutoPrice 28.xlsm]front!R525C42</stp>
        <tr r="AP525" s="1"/>
      </tp>
      <tp>
        <v>3.375</v>
        <stp/>
        <stp>##V3_BDPV12</stp>
        <stp>FR0011033281 @bgn  Corp</stp>
        <stp>coupon</stp>
        <stp>[AutoPrice 28.xlsm]front!R524C42</stp>
        <tr r="AP524" s="1"/>
      </tp>
      <tp>
        <v>5.125</v>
        <stp/>
        <stp>##V3_BDPV12</stp>
        <stp>FR0000472334 @bgn  Corp</stp>
        <stp>coupon</stp>
        <stp>[AutoPrice 28.xlsm]front!R285C42</stp>
        <tr r="AP285" s="1"/>
      </tp>
      <tp>
        <v>6.125</v>
        <stp/>
        <stp>##V3_BDPV12</stp>
        <stp>FR0010033381 @bgn  Corp</stp>
        <stp>coupon</stp>
        <stp>[AutoPrice 28.xlsm]front!R370C42</stp>
        <tr r="AP370" s="1"/>
      </tp>
      <tp>
        <v>2.25</v>
        <stp/>
        <stp>##V3_BDPV12</stp>
        <stp>FR0011693001 @bgn  Corp</stp>
        <stp>coupon</stp>
        <stp>[AutoPrice 28.xlsm]front!R391C42</stp>
        <tr r="AP391" s="1"/>
      </tp>
      <tp>
        <v>5.5</v>
        <stp/>
        <stp>##V3_BDPV12</stp>
        <stp>FR0010773697 @bgn  Corp</stp>
        <stp>coupon</stp>
        <stp>[AutoPrice 28.xlsm]front!R443C42</stp>
        <tr r="AP443" s="1"/>
      </tp>
      <tp>
        <v>5.625</v>
        <stp/>
        <stp>##V3_BDPV12</stp>
        <stp>FR0011233451 @bgn  Corp</stp>
        <stp>coupon</stp>
        <stp>[AutoPrice 28.xlsm]front!R837C42</stp>
        <tr r="AP837" s="1"/>
      </tp>
      <tp>
        <v>6.875</v>
        <stp/>
        <stp>##V3_BDPV12</stp>
        <stp>FR0011033851 @bgn  Corp</stp>
        <stp>coupon</stp>
        <stp>[AutoPrice 28.xlsm]front!R114C42</stp>
        <tr r="AP114" s="1"/>
      </tp>
      <tp>
        <v>5.4790000000000001</v>
        <stp/>
        <stp>##V3_BDPV12</stp>
        <stp>XS0283629946 @bgn  Corp</stp>
        <stp>coupon</stp>
        <stp>[AutoPrice 28.xlsm]front!R98C42</stp>
        <tr r="AP98" s="1"/>
      </tp>
      <tp>
        <v>2</v>
        <stp/>
        <stp>##V3_BDPV12</stp>
        <stp>XS0750684929 @bgn  Corp</stp>
        <stp>coupon</stp>
        <stp>[AutoPrice 28.xlsm]front!R11C42</stp>
        <tr r="AP11" s="1"/>
      </tp>
      <tp>
        <v>2.875</v>
        <stp/>
        <stp>##V3_BDPV12</stp>
        <stp>XS0553035840 @bgn  Corp</stp>
        <stp>coupon</stp>
        <stp>[AutoPrice 28.xlsm]front!R10C42</stp>
        <tr r="AP10" s="1"/>
      </tp>
      <tp>
        <v>6.5</v>
        <stp/>
        <stp>##V3_BDPV12</stp>
        <stp>XS0159527505 @bgn  Corp</stp>
        <stp>coupon</stp>
        <stp>[AutoPrice 28.xlsm]front!R86C42</stp>
        <tr r="AP86" s="1"/>
      </tp>
      <tp>
        <v>0.76700000000000002</v>
        <stp/>
        <stp>##V3_BDPV12</stp>
        <stp>XS0966078908 @bgn  Corp</stp>
        <stp>coupon</stp>
        <stp>[AutoPrice 28.xlsm]front!R68C42</stp>
        <tr r="AP68" s="1"/>
      </tp>
      <tp>
        <v>3.875</v>
        <stp/>
        <stp>##V3_BDPV12</stp>
        <stp>XS0218469962 @bgn  Corp</stp>
        <stp>coupon</stp>
        <stp>[AutoPrice 28.xlsm]front!R59C42</stp>
        <tr r="AP59" s="1"/>
      </tp>
      <tp>
        <v>7.7846126315535003</v>
        <stp/>
        <stp>##V3_BDPV12</stp>
        <stp>USF2893TAM83 @bgn  Corp</stp>
        <stp>risk_mid</stp>
        <stp>[AutoPrice 28.xlsm]front!R1235C36</stp>
        <tr r="AJ1235" s="1"/>
      </tp>
      <tp t="s">
        <v>AT MATURITY</v>
        <stp/>
        <stp>##V3_BDPV12</stp>
        <stp>XS0995111761 Corp</stp>
        <stp>mty_typ</stp>
        <stp>[AutoPrice 28.xlsm]front!R46C6</stp>
        <tr r="F46" s="1"/>
      </tp>
      <tp t="s">
        <v>AT MATURITY</v>
        <stp/>
        <stp>##V3_BDPV12</stp>
        <stp>XS0340180149 Corp</stp>
        <stp>mty_typ</stp>
        <stp>[AutoPrice 28.xlsm]front!R25C6</stp>
        <tr r="F25" s="1"/>
      </tp>
      <tp t="s">
        <v>11/06/2014</v>
        <stp/>
        <stp>##V3_BDPV12</stp>
        <stp>XS0066877258 @bgn Corp</stp>
        <stp>LAST_UPDATE</stp>
        <stp>[AutoPrice 28.xlsm]front!R62C15</stp>
        <tr r="O62" s="1"/>
      </tp>
      <tp t="s">
        <v>11/06/2014</v>
        <stp/>
        <stp>##V3_BDPV12</stp>
        <stp>XS0832873060 @bgn Corp</stp>
        <stp>LAST_UPDATE</stp>
        <stp>[AutoPrice 28.xlsm]front!R15C15</stp>
        <tr r="O15" s="1"/>
      </tp>
      <tp>
        <v>151.16559478157671</v>
        <stp/>
        <stp>##V3_BDPV12</stp>
        <stp>AT0000A0UJL6 @bgn  Corp</stp>
        <stp>asset_swap_spd_mid</stp>
        <stp>[AutoPrice 28.xlsm]front!R541C40</stp>
        <tr r="AN541" s="1"/>
      </tp>
      <tp t="s">
        <v>07:01:31</v>
        <stp/>
        <stp>##V3_BDPV12</stp>
        <stp>XS0857872500 @bgn Corp</stp>
        <stp>LAST_UPDATE</stp>
        <stp>[AutoPrice 28.xlsm]front!R92C15</stp>
        <tr r="O92" s="1"/>
      </tp>
      <tp>
        <v>50.243832642011157</v>
        <stp/>
        <stp>##V3_BDPV12</stp>
        <stp>USN93695BL23 @bgn  Corp</stp>
        <stp>asset_swap_spd_mid</stp>
        <stp>[AutoPrice 28.xlsm]front!R900C40</stp>
        <tr r="AN900" s="1"/>
      </tp>
      <tp>
        <v>5.875</v>
        <stp/>
        <stp>##V3_BDPV12</stp>
        <stp>DE000A0T1GC4 @bgn  Corp</stp>
        <stp>coupon</stp>
        <stp>[AutoPrice 28.xlsm]front!R609C42</stp>
        <tr r="AP609" s="1"/>
      </tp>
      <tp>
        <v>1.95</v>
        <stp/>
        <stp>##V3_BDPV12</stp>
        <stp>BE6265141083 @bgn  Corp</stp>
        <stp>coupon</stp>
        <stp>[AutoPrice 28.xlsm]front!R378C42</stp>
        <tr r="AP378" s="1"/>
      </tp>
      <tp>
        <v>108.194</v>
        <stp/>
        <stp>##V3_BDPV12</stp>
        <stp>XS0463509959 @bgn Corp</stp>
        <stp>LAST_PRICE</stp>
        <stp>[AutoPrice 28.xlsm]front!R1138C16</stp>
        <tr r="P1138" s="1"/>
      </tp>
      <tp>
        <v>1.125</v>
        <stp/>
        <stp>##V3_BDPV12</stp>
        <stp>DE000A1R1BC6 @bgn  Corp</stp>
        <stp>coupon</stp>
        <stp>[AutoPrice 28.xlsm]front!R473C42</stp>
        <tr r="AP473" s="1"/>
      </tp>
      <tp>
        <v>118.578</v>
        <stp/>
        <stp>##V3_BDPV12</stp>
        <stp>XS0972588643 @bgn Corp</stp>
        <stp>LAST_PRICE</stp>
        <stp>[AutoPrice 28.xlsm]front!R1258C16</stp>
        <tr r="P1258" s="1"/>
      </tp>
      <tp>
        <v>113.622</v>
        <stp/>
        <stp>##V3_BDPV12</stp>
        <stp>XS0591586788 @bgn Corp</stp>
        <stp>LAST_PRICE</stp>
        <stp>[AutoPrice 28.xlsm]front!R1201C16</stp>
        <tr r="P1201" s="1"/>
      </tp>
      <tp>
        <v>109.215</v>
        <stp/>
        <stp>##V3_BDPV12</stp>
        <stp>XS0563739696 @bgn Corp</stp>
        <stp>LAST_PRICE</stp>
        <stp>[AutoPrice 28.xlsm]front!R1157C16</stp>
        <tr r="P1157" s="1"/>
      </tp>
      <tp>
        <v>121.31</v>
        <stp/>
        <stp>##V3_BDPV12</stp>
        <stp>XS0271758301 @bgn Corp</stp>
        <stp>LAST_PRICE</stp>
        <stp>[AutoPrice 28.xlsm]front!R1037C16</stp>
        <tr r="P1037" s="1"/>
      </tp>
      <tp>
        <v>106.949</v>
        <stp/>
        <stp>##V3_BDPV12</stp>
        <stp>XS0997326441 @bgn Corp</stp>
        <stp>LAST_PRICE</stp>
        <stp>[AutoPrice 28.xlsm]front!R1260C16</stp>
        <tr r="P1260" s="1"/>
      </tp>
      <tp>
        <v>5</v>
        <stp/>
        <stp>##V3_BDPV12</stp>
        <stp>FR0011022110 @bgn  Corp</stp>
        <stp>coupon</stp>
        <stp>[AutoPrice 28.xlsm]front!R572C42</stp>
        <tr r="AP572" s="1"/>
      </tp>
      <tp>
        <v>3.5</v>
        <stp/>
        <stp>##V3_BDPV12</stp>
        <stp>FR0010952770 @bgn  Corp</stp>
        <stp>coupon</stp>
        <stp>[AutoPrice 28.xlsm]front!R292C42</stp>
        <tr r="AP292" s="1"/>
      </tp>
      <tp>
        <v>3.875</v>
        <stp/>
        <stp>##V3_BDPV12</stp>
        <stp>FR0011182641 @bgn  Corp</stp>
        <stp>coupon</stp>
        <stp>[AutoPrice 28.xlsm]front!R247C42</stp>
        <tr r="AP247" s="1"/>
      </tp>
      <tp>
        <v>2.75</v>
        <stp/>
        <stp>##V3_BDPV12</stp>
        <stp>FR0010952739 @bgn  Corp</stp>
        <stp>coupon</stp>
        <stp>[AutoPrice 28.xlsm]front!R284C42</stp>
        <tr r="AP284" s="1"/>
      </tp>
      <tp>
        <v>2.375</v>
        <stp/>
        <stp>##V3_BDPV12</stp>
        <stp>FR0011372622 @bgn  Corp</stp>
        <stp>coupon</stp>
        <stp>[AutoPrice 28.xlsm]front!R399C42</stp>
        <tr r="AP399" s="1"/>
      </tp>
      <tp>
        <v>2.75</v>
        <stp/>
        <stp>##V3_BDPV12</stp>
        <stp>FR0011832039 @bgn  Corp</stp>
        <stp>coupon</stp>
        <stp>[AutoPrice 28.xlsm]front!R513C42</stp>
        <tr r="AP513" s="1"/>
      </tp>
      <tp>
        <v>4.75</v>
        <stp/>
        <stp>##V3_BDPV12</stp>
        <stp>FR0011242460 @bgn  Corp</stp>
        <stp>coupon</stp>
        <stp>[AutoPrice 28.xlsm]front!R487C42</stp>
        <tr r="AP487" s="1"/>
      </tp>
      <tp>
        <v>2.5</v>
        <stp/>
        <stp>##V3_BDPV12</stp>
        <stp>FR0011452291 @bgn  Corp</stp>
        <stp>coupon</stp>
        <stp>[AutoPrice 28.xlsm]front!R383C42</stp>
        <tr r="AP383" s="1"/>
      </tp>
      <tp>
        <v>2.25</v>
        <stp/>
        <stp>##V3_BDPV12</stp>
        <stp>FR0011462571 @bgn  Corp</stp>
        <stp>coupon</stp>
        <stp>[AutoPrice 28.xlsm]front!R400C42</stp>
        <tr r="AP400" s="1"/>
      </tp>
      <tp>
        <v>2.875</v>
        <stp/>
        <stp>##V3_BDPV12</stp>
        <stp>FR0011592096 @bgn  Corp</stp>
        <stp>coupon</stp>
        <stp>[AutoPrice 28.xlsm]front!R165C42</stp>
        <tr r="AP165" s="1"/>
      </tp>
      <tp>
        <v>5.5</v>
        <stp/>
        <stp>##V3_BDPV12</stp>
        <stp>FR0010612713 @bgn  Corp</stp>
        <stp>coupon</stp>
        <stp>[AutoPrice 28.xlsm]front!R412C42</stp>
        <tr r="AP412" s="1"/>
      </tp>
      <tp>
        <v>4.125</v>
        <stp/>
        <stp>##V3_BDPV12</stp>
        <stp>FR0011182559 @bgn  Corp</stp>
        <stp>coupon</stp>
        <stp>[AutoPrice 28.xlsm]front!R737C42</stp>
        <tr r="AP737" s="1"/>
      </tp>
      <tp>
        <v>4.726</v>
        <stp/>
        <stp>##V3_BDPV12</stp>
        <stp>FR0011052661 @bgn  Corp</stp>
        <stp>coupon</stp>
        <stp>[AutoPrice 28.xlsm]front!R449C42</stp>
        <tr r="AP449" s="1"/>
      </tp>
      <tp>
        <v>2.875</v>
        <stp/>
        <stp>##V3_BDPV12</stp>
        <stp>FR0010962134 @bgn  Corp</stp>
        <stp>coupon</stp>
        <stp>[AutoPrice 28.xlsm]front!R395C42</stp>
        <tr r="AP395" s="1"/>
      </tp>
      <tp>
        <v>2.5</v>
        <stp/>
        <stp>##V3_BDPV12</stp>
        <stp>FR0011912872 @bgn  Corp</stp>
        <stp>coupon</stp>
        <stp>[AutoPrice 28.xlsm]front!R507C42</stp>
        <tr r="AP507" s="1"/>
      </tp>
      <tp>
        <v>1.75</v>
        <stp/>
        <stp>##V3_BDPV12</stp>
        <stp>FR0011842939 @bgn  Corp</stp>
        <stp>coupon</stp>
        <stp>[AutoPrice 28.xlsm]front!R170C42</stp>
        <tr r="AP170" s="1"/>
      </tp>
      <tp>
        <v>2.375</v>
        <stp/>
        <stp>##V3_BDPV12</stp>
        <stp>FR0011842913 @bgn  Corp</stp>
        <stp>coupon</stp>
        <stp>[AutoPrice 28.xlsm]front!R171C42</stp>
        <tr r="AP171" s="1"/>
      </tp>
      <tp>
        <v>4.625</v>
        <stp/>
        <stp>##V3_BDPV12</stp>
        <stp>FR0011052117 @bgn  Corp</stp>
        <stp>coupon</stp>
        <stp>[AutoPrice 28.xlsm]front!R855C42</stp>
        <tr r="AP855" s="1"/>
      </tp>
    </main>
    <main first="connect.rtdsub">
      <tp>
        <v>911000</v>
        <stp/>
        <stp>EBOND_POSITION|88609=9628672</stp>
        <stp>AMOUNT</stp>
        <stp>RMDS</stp>
        <stp/>
        <stp/>
        <tr r="G624" s="1"/>
      </tp>
      <tp>
        <v>0</v>
        <stp/>
        <stp>EBOND_POSITION|88597=9888136</stp>
        <stp>AMOUNT</stp>
        <stp>RMDS</stp>
        <stp/>
        <stp/>
        <tr r="G882" s="1"/>
      </tp>
      <tp>
        <v>150000</v>
        <stp/>
        <stp>EBOND_POSITION|88603=4439049</stp>
        <stp>AMOUNT</stp>
        <stp>RMDS</stp>
        <stp/>
        <stp/>
        <tr r="G981" s="1"/>
      </tp>
      <tp>
        <v>-700000</v>
        <stp/>
        <stp>EBOND_POSITION|88612=9339888</stp>
        <stp>AMOUNT</stp>
        <stp>RMDS</stp>
        <stp/>
        <stp/>
        <tr r="G429" s="1"/>
      </tp>
      <tp>
        <v>0</v>
        <stp/>
        <stp>EBOND_POSITION|88609=5859955</stp>
        <stp>AMOUNT</stp>
        <stp>RMDS</stp>
        <stp/>
        <stp/>
        <tr r="G728" s="1"/>
      </tp>
    </main>
    <main first="bloomberg.rtd">
      <tp t="s">
        <v>#N/A Real Time</v>
        <stp/>
        <stp>##V3_BDPV12</stp>
        <stp>XS0492535835 @CBKG Corp</stp>
        <stp>bid</stp>
        <stp>[AutoPrice 28.xlsm]front!R43C12</stp>
        <tr r="L43" s="1"/>
      </tp>
    </main>
    <main first="connect.rtdsub">
      <tp>
        <v>-2267000</v>
        <stp/>
        <stp>EBOND_POSITION|88609=9070957</stp>
        <stp>AMOUNT</stp>
        <stp>RMDS</stp>
        <stp/>
        <stp/>
        <tr r="G622" s="1"/>
      </tp>
      <tp>
        <v>5000</v>
        <stp/>
        <stp>EBOND_POSITION|88609=4960666</stp>
        <stp>AMOUNT</stp>
        <stp>RMDS</stp>
        <stp/>
        <stp/>
        <tr r="G613" s="1"/>
      </tp>
      <tp>
        <v>0</v>
        <stp/>
        <stp>EBOND_POSITION|88603=8980152</stp>
        <stp>AMOUNT</stp>
        <stp>RMDS</stp>
        <stp/>
        <stp/>
        <tr r="G956" s="1"/>
      </tp>
      <tp>
        <v>0</v>
        <stp/>
        <stp>EBOND_POSITION|88600=8511528</stp>
        <stp>AMOUNT</stp>
        <stp>RMDS</stp>
        <stp/>
        <stp/>
        <tr r="G233" s="1"/>
      </tp>
    </main>
    <main first="connect.rtdsub">
      <tp t="s">
        <v>#N/A</v>
        <stp/>
        <stp>EBOND_POSITION|88609=6202030</stp>
        <stp>AMOUNT</stp>
        <stp>RMDS</stp>
        <stp/>
        <stp/>
        <tr r="G604" s="1"/>
      </tp>
      <tp>
        <v>-600000</v>
        <stp/>
        <stp>EBOND_POSITION|88609=9482728</stp>
        <stp>AMOUNT</stp>
        <stp>RMDS</stp>
        <stp/>
        <stp/>
        <tr r="G655" s="1"/>
      </tp>
      <tp>
        <v>0</v>
        <stp/>
        <stp>EBOND_POSITION|88615=7983314</stp>
        <stp>AMOUNT</stp>
        <stp>RMDS</stp>
        <stp/>
        <stp/>
        <tr r="G58" s="1"/>
      </tp>
    </main>
    <main first="bloomberg.rtd">
      <tp>
        <v>106.878</v>
        <stp/>
        <stp>##V3_BDPV12</stp>
        <stp>DE000A1HG1K6 @bgn Corp</stp>
        <stp>LAST_PRICE</stp>
        <stp>[AutoPrice 28.xlsm]front!R54C16</stp>
        <tr r="P54" s="1"/>
      </tp>
    </main>
    <main first="connect.rtdsub">
      <tp>
        <v>0</v>
        <stp/>
        <stp>EBOND_POSITION|88615=8783234</stp>
        <stp>AMOUNT</stp>
        <stp>RMDS</stp>
        <stp/>
        <stp/>
        <tr r="G29" s="1"/>
      </tp>
      <tp>
        <v>41000</v>
        <stp/>
        <stp>EBOND_POSITION|88597=9264848</stp>
        <stp>AMOUNT</stp>
        <stp>RMDS</stp>
        <stp/>
        <stp/>
        <tr r="G849" s="1"/>
      </tp>
      <tp>
        <v>0</v>
        <stp/>
        <stp>EBOND_POSITION|88597=8494037</stp>
        <stp>AMOUNT</stp>
        <stp>RMDS</stp>
        <stp/>
        <stp/>
        <tr r="G756" s="1"/>
      </tp>
      <tp>
        <v>-700000</v>
        <stp/>
        <stp>EBOND_POSITION|88612=7995082</stp>
        <stp>AMOUNT</stp>
        <stp>RMDS</stp>
        <stp/>
        <stp/>
        <tr r="G460" s="1"/>
      </tp>
      <tp>
        <v>1057000</v>
        <stp/>
        <stp>EBOND_POSITION|88603=8595673</stp>
        <stp>AMOUNT</stp>
        <stp>RMDS</stp>
        <stp/>
        <stp/>
        <tr r="G971" s="1"/>
      </tp>
      <tp>
        <v>0</v>
        <stp/>
        <stp>EBOND_POSITION|88609=9535193</stp>
        <stp>AMOUNT</stp>
        <stp>RMDS</stp>
        <stp/>
        <stp/>
        <tr r="G734" s="1"/>
      </tp>
      <tp>
        <v>0</v>
        <stp/>
        <stp>EBOND_POSITION|88603=9725098</stp>
        <stp>AMOUNT</stp>
        <stp>RMDS</stp>
        <stp/>
        <stp/>
        <tr r="G985" s="1"/>
      </tp>
      <tp>
        <v>-2205000</v>
        <stp/>
        <stp>EBOND_POSITION|88609=9505370</stp>
        <stp>AMOUNT</stp>
        <stp>RMDS</stp>
        <stp/>
        <stp/>
        <tr r="G633" s="1"/>
      </tp>
      <tp>
        <v>0</v>
        <stp/>
        <stp>EBOND_POSITION|88615=4686194</stp>
        <stp>AMOUNT</stp>
        <stp>RMDS</stp>
        <stp/>
        <stp/>
        <tr r="G17" s="1"/>
      </tp>
      <tp>
        <v>470000</v>
        <stp/>
        <stp>EBOND_POSITION|88609=9036813</stp>
        <stp>AMOUNT</stp>
        <stp>RMDS</stp>
        <stp/>
        <stp/>
        <tr r="G652" s="1"/>
      </tp>
      <tp>
        <v>0</v>
        <stp/>
        <stp>EBOND_POSITION|88609=2076127</stp>
        <stp>AMOUNT</stp>
        <stp>RMDS</stp>
        <stp/>
        <stp/>
        <tr r="G617" s="1"/>
      </tp>
      <tp>
        <v>1765000</v>
        <stp/>
        <stp>EBOND_POSITION|88597=8796607</stp>
        <stp>AMOUNT</stp>
        <stp>RMDS</stp>
        <stp/>
        <stp/>
        <tr r="G767" s="1"/>
      </tp>
      <tp>
        <v>0</v>
        <stp/>
        <stp>EBOND_POSITION|88609=5457075</stp>
        <stp>AMOUNT</stp>
        <stp>RMDS</stp>
        <stp/>
        <stp/>
        <tr r="G631" s="1"/>
      </tp>
      <tp>
        <v>38000</v>
        <stp/>
        <stp>EBOND_POSITION|88609=6967196</stp>
        <stp>AMOUNT</stp>
        <stp>RMDS</stp>
        <stp/>
        <stp/>
        <tr r="G611" s="1"/>
      </tp>
      <tp>
        <v>0</v>
        <stp/>
        <stp>EBOND_POSITION|88609=8967526</stp>
        <stp>AMOUNT</stp>
        <stp>RMDS</stp>
        <stp/>
        <stp/>
        <tr r="G618" s="1"/>
      </tp>
    </main>
    <main first="bloomberg.rtd">
      <tp>
        <v>55.772231593886616</v>
        <stp/>
        <stp>##V3_BDPV12</stp>
        <stp>XS1061714165 @cbbt  Corp</stp>
        <stp>asset_swap_spd_mid</stp>
        <stp>[AutoPrice 28.xlsm]front!R545C40</stp>
        <tr r="AN545" s="1"/>
      </tp>
      <tp>
        <v>7.9651804202764085</v>
        <stp/>
        <stp>##V3_BDPV12</stp>
        <stp>XS0366202694 @cbbt  Corp</stp>
        <stp>asset_swap_spd_mid</stp>
        <stp>[AutoPrice 28.xlsm]front!R954C40</stp>
        <tr r="AN954" s="1"/>
      </tp>
      <tp>
        <v>29.540990739265844</v>
        <stp/>
        <stp>##V3_BDPV12</stp>
        <stp>XS0787785715 @cbbt  Corp</stp>
        <stp>asset_swap_spd_mid</stp>
        <stp>[AutoPrice 28.xlsm]front!R938C40</stp>
        <tr r="AN938" s="1"/>
      </tp>
      <tp>
        <v>73.27841741459666</v>
        <stp/>
        <stp>##V3_BDPV12</stp>
        <stp>XS0604640499 @cbbt  Corp</stp>
        <stp>asset_swap_spd_mid</stp>
        <stp>[AutoPrice 28.xlsm]front!R778C40</stp>
        <tr r="AN778" s="1"/>
      </tp>
      <tp>
        <v>68.309200581000596</v>
        <stp/>
        <stp>##V3_BDPV12</stp>
        <stp>XS0305188533 @cbbt  Corp</stp>
        <stp>asset_swap_spd_mid</stp>
        <stp>[AutoPrice 28.xlsm]front!R957C40</stp>
        <tr r="AN957" s="1"/>
      </tp>
      <tp t="s">
        <v>FIXED</v>
        <stp/>
        <stp>##V3_BDPV12</stp>
        <stp>XS0542522692 Corp</stp>
        <stp>cpn typ</stp>
        <stp>[AutoPrice 28.xlsm]front!R1055C5</stp>
        <tr r="E1055" s="1"/>
      </tp>
      <tp t="s">
        <v>FIXED</v>
        <stp/>
        <stp>##V3_BDPV12</stp>
        <stp>XS0203714802 Corp</stp>
        <stp>cpn typ</stp>
        <stp>[AutoPrice 28.xlsm]front!R1221C5</stp>
        <tr r="E1221" s="1"/>
      </tp>
      <tp t="s">
        <v>FIXED</v>
        <stp/>
        <stp>##V3_BDPV12</stp>
        <stp>XS0243960290 Corp</stp>
        <stp>cpn typ</stp>
        <stp>[AutoPrice 28.xlsm]front!R1184C5</stp>
        <tr r="E1184" s="1"/>
      </tp>
      <tp t="s">
        <v>SRGIM</v>
        <stp/>
        <stp>##V3_BDPV12</stp>
        <stp>XS0914292254 Corp</stp>
        <stp>ticker</stp>
        <stp>[AutoPrice 28.xlsm]front!R1213C4</stp>
        <tr r="D1213" s="1"/>
      </tp>
      <tp t="s">
        <v>SRGIM</v>
        <stp/>
        <stp>##V3_BDPV12</stp>
        <stp>XS0829183614 Corp</stp>
        <stp>ticker</stp>
        <stp>[AutoPrice 28.xlsm]front!R1214C4</stp>
        <tr r="D1214" s="1"/>
      </tp>
      <tp t="s">
        <v>HERIM</v>
        <stp/>
        <stp>##V3_BDPV12</stp>
        <stp>XS0243960290 Corp</stp>
        <stp>ticker</stp>
        <stp>[AutoPrice 28.xlsm]front!R1184C4</stp>
        <tr r="D1184" s="1"/>
      </tp>
      <tp t="s">
        <v>FIXED</v>
        <stp/>
        <stp>##V3_BDPV12</stp>
        <stp>XS0970852348 Corp</stp>
        <stp>cpn typ</stp>
        <stp>[AutoPrice 28.xlsm]front!R1164C5</stp>
        <tr r="E1164" s="1"/>
      </tp>
      <tp t="s">
        <v>ENIIM</v>
        <stp/>
        <stp>##V3_BDPV12</stp>
        <stp>XS0331141332 Corp</stp>
        <stp>ticker</stp>
        <stp>[AutoPrice 28.xlsm]front!R1156C4</stp>
        <tr r="D1156" s="1"/>
      </tp>
      <tp t="s">
        <v>AIRFP</v>
        <stp/>
        <stp>##V3_BDPV12</stp>
        <stp>XS0445463887 Corp</stp>
        <stp>ticker</stp>
        <stp>[AutoPrice 28.xlsm]front!R1078C4</stp>
        <tr r="D1078" s="1"/>
      </tp>
      <tp t="s">
        <v>REESM</v>
        <stp/>
        <stp>##V3_BDPV12</stp>
        <stp>XS0876289652 Corp</stp>
        <stp>ticker</stp>
        <stp>[AutoPrice 28.xlsm]front!R1203C4</stp>
        <tr r="D1203" s="1"/>
      </tp>
      <tp t="s">
        <v>FIXED</v>
        <stp/>
        <stp>##V3_BDPV12</stp>
        <stp>XS0176914579 Corp</stp>
        <stp>cpn typ</stp>
        <stp>[AutoPrice 28.xlsm]front!R1079C5</stp>
        <tr r="E1079" s="1"/>
      </tp>
      <tp t="s">
        <v>WIEAV</v>
        <stp/>
        <stp>##V3_BDPV12</stp>
        <stp>AT0000A100E2 Corp</stp>
        <stp>ticker</stp>
        <stp>[AutoPrice 28.xlsm]front!R1030C4</stp>
        <tr r="D1030" s="1"/>
      </tp>
      <tp t="s">
        <v>GSZFP</v>
        <stp/>
        <stp>##V3_BDPV12</stp>
        <stp>FR0011531730 Corp</stp>
        <stp>ticker</stp>
        <stp>[AutoPrice 28.xlsm]front!R1242C4</stp>
        <tr r="D1242" s="1"/>
      </tp>
      <tp t="s">
        <v>HOFP</v>
        <stp/>
        <stp>##V3_BDPV12</stp>
        <stp>XS0550634355 Corp</stp>
        <stp>ticker</stp>
        <stp>[AutoPrice 28.xlsm]front!R1097C4</stp>
        <tr r="D1097" s="1"/>
      </tp>
      <tp t="s">
        <v>RBOSGR</v>
        <stp/>
        <stp>##V3_BDPV12</stp>
        <stp>XS0433001137 Corp</stp>
        <stp>ticker</stp>
        <stp>[AutoPrice 28.xlsm]front!R1107C4</stp>
        <tr r="D1107" s="1"/>
      </tp>
      <tp t="s">
        <v>IBESM</v>
        <stp/>
        <stp>##V3_BDPV12</stp>
        <stp>XS0693855750 Corp</stp>
        <stp>ticker</stp>
        <stp>[AutoPrice 28.xlsm]front!R1189C4</stp>
        <tr r="D1189" s="1"/>
      </tp>
      <tp t="s">
        <v>SGOFP</v>
        <stp/>
        <stp>##V3_BDPV12</stp>
        <stp>XS0791007734 Corp</stp>
        <stp>ticker</stp>
        <stp>[AutoPrice 28.xlsm]front!R1117C4</stp>
        <tr r="D1117" s="1"/>
      </tp>
      <tp t="s">
        <v>FIXED</v>
        <stp/>
        <stp>##V3_BDPV12</stp>
        <stp>XS1041934800 Corp</stp>
        <stp>cpn typ</stp>
        <stp>[AutoPrice 28.xlsm]front!R1183C5</stp>
        <tr r="E1183" s="1"/>
      </tp>
      <tp t="s">
        <v>FRFP</v>
        <stp/>
        <stp>##V3_BDPV12</stp>
        <stp>FR0011043124 Corp</stp>
        <stp>ticker</stp>
        <stp>[AutoPrice 28.xlsm]front!R1086C4</stp>
        <tr r="D1086" s="1"/>
      </tp>
      <tp t="s">
        <v>VW</v>
        <stp/>
        <stp>##V3_BDPV12</stp>
        <stp>XS1048428012 Corp</stp>
        <stp>ticker</stp>
        <stp>[AutoPrice 28.xlsm]front!R1270C4</stp>
        <tr r="D1270" s="1"/>
      </tp>
      <tp t="s">
        <v>FIXED</v>
        <stp/>
        <stp>##V3_BDPV12</stp>
        <stp>XS0829183614 Corp</stp>
        <stp>cpn typ</stp>
        <stp>[AutoPrice 28.xlsm]front!R1214C5</stp>
        <tr r="E1214" s="1"/>
      </tp>
      <tp t="s">
        <v>FIXED</v>
        <stp/>
        <stp>##V3_BDPV12</stp>
        <stp>XS0744125302 Corp</stp>
        <stp>cpn typ</stp>
        <stp>[AutoPrice 28.xlsm]front!R1057C5</stp>
        <tr r="E1057" s="1"/>
      </tp>
      <tp t="s">
        <v>FIXED</v>
        <stp/>
        <stp>##V3_BDPV12</stp>
        <stp>XS1050454682 Corp</stp>
        <stp>cpn typ</stp>
        <stp>[AutoPrice 28.xlsm]front!R1017C5</stp>
        <tr r="E1017" s="1"/>
      </tp>
      <tp t="s">
        <v>TRNIM</v>
        <stp/>
        <stp>##V3_BDPV12</stp>
        <stp>XS0843310748 Corp</stp>
        <stp>ticker</stp>
        <stp>[AutoPrice 28.xlsm]front!R1223C4</stp>
        <tr r="D1223" s="1"/>
      </tp>
      <tp t="s">
        <v>TRNIM</v>
        <stp/>
        <stp>##V3_BDPV12</stp>
        <stp>XS0605214336 Corp</stp>
        <stp>ticker</stp>
        <stp>[AutoPrice 28.xlsm]front!R1225C4</stp>
        <tr r="D1225" s="1"/>
      </tp>
      <tp t="s">
        <v>SOLBBB</v>
        <stp/>
        <stp>##V3_BDPV12</stp>
        <stp>XS0992293901 Corp</stp>
        <stp>ticker</stp>
        <stp>[AutoPrice 28.xlsm]front!R1256C4</stp>
        <tr r="D1256" s="1"/>
      </tp>
      <tp t="s">
        <v>FIXED</v>
        <stp/>
        <stp>##V3_BDPV12</stp>
        <stp>XS0765448757 Corp</stp>
        <stp>cpn typ</stp>
        <stp>[AutoPrice 28.xlsm]front!R1024C5</stp>
        <tr r="E1024" s="1"/>
      </tp>
      <tp t="s">
        <v>REESM</v>
        <stp/>
        <stp>##V3_BDPV12</stp>
        <stp>XS0545097742 Corp</stp>
        <stp>ticker</stp>
        <stp>[AutoPrice 28.xlsm]front!R1200C4</stp>
        <tr r="D1200" s="1"/>
      </tp>
      <tp t="s">
        <v>AT MATURITY</v>
        <stp/>
        <stp>##V3_BDPV12</stp>
        <stp>ES0211845211 Corp</stp>
        <stp>mty_typ</stp>
        <stp>[AutoPrice 28.xlsm]front!R1033C6</stp>
        <tr r="F1033" s="1"/>
      </tp>
      <tp t="s">
        <v>NGGLN</v>
        <stp/>
        <stp>##V3_BDPV12</stp>
        <stp>XS0903531795 Corp</stp>
        <stp>ticker</stp>
        <stp>[AutoPrice 28.xlsm]front!R1248C4</stp>
        <tr r="D1248" s="1"/>
      </tp>
      <tp t="s">
        <v>TELEFO</v>
        <stp/>
        <stp>##V3_BDPV12</stp>
        <stp>XS1050460739 Corp</stp>
        <stp>ticker</stp>
        <stp>[AutoPrice 28.xlsm]front!R1262C4</stp>
        <tr r="D1262" s="1"/>
      </tp>
      <tp t="s">
        <v>VARIABLE</v>
        <stp/>
        <stp>##V3_BDPV12</stp>
        <stp>XS1048428012 Corp</stp>
        <stp>cpn typ</stp>
        <stp>[AutoPrice 28.xlsm]front!R1270C5</stp>
        <tr r="E1270" s="1"/>
      </tp>
      <tp t="s">
        <v>FIXED</v>
        <stp/>
        <stp>##V3_BDPV12</stp>
        <stp>XS0940278707 Corp</stp>
        <stp>cpn typ</stp>
        <stp>[AutoPrice 28.xlsm]front!R1089C5</stp>
        <tr r="E1089" s="1"/>
      </tp>
      <tp t="s">
        <v>FIXED</v>
        <stp/>
        <stp>##V3_BDPV12</stp>
        <stp>XS0193945655 Corp</stp>
        <stp>cpn typ</stp>
        <stp>[AutoPrice 28.xlsm]front!R1060C5</stp>
        <tr r="E1060" s="1"/>
      </tp>
      <tp t="s">
        <v>FIXED</v>
        <stp/>
        <stp>##V3_BDPV12</stp>
        <stp>XS0683564156 Corp</stp>
        <stp>cpn typ</stp>
        <stp>[AutoPrice 28.xlsm]front!R1116C5</stp>
        <tr r="E1116" s="1"/>
      </tp>
      <tp t="s">
        <v>VARIABLE</v>
        <stp/>
        <stp>##V3_BDPV12</stp>
        <stp>XS0254808214 Corp</stp>
        <stp>cpn typ</stp>
        <stp>[AutoPrice 28.xlsm]front!R1016C5</stp>
        <tr r="E1016" s="1"/>
      </tp>
      <tp t="s">
        <v>FIXED</v>
        <stp/>
        <stp>##V3_BDPV12</stp>
        <stp>XS0192503695 Corp</stp>
        <stp>cpn typ</stp>
        <stp>[AutoPrice 28.xlsm]front!R1154C5</stp>
        <tr r="E1154" s="1"/>
      </tp>
      <tp t="s">
        <v>FIXED</v>
        <stp/>
        <stp>##V3_BDPV12</stp>
        <stp>XS0695403765 Corp</stp>
        <stp>cpn typ</stp>
        <stp>[AutoPrice 28.xlsm]front!R1143C5</stp>
        <tr r="E1143" s="1"/>
      </tp>
      <tp t="s">
        <v>ENIIM</v>
        <stp/>
        <stp>##V3_BDPV12</stp>
        <stp>XS0996354956 Corp</stp>
        <stp>ticker</stp>
        <stp>[AutoPrice 28.xlsm]front!R1162C4</stp>
        <tr r="D1162" s="1"/>
      </tp>
      <tp t="s">
        <v>GASSM</v>
        <stp/>
        <stp>##V3_BDPV12</stp>
        <stp>XS0875343757 Corp</stp>
        <stp>ticker</stp>
        <stp>[AutoPrice 28.xlsm]front!R1182C4</stp>
        <tr r="D1182" s="1"/>
      </tp>
      <tp t="s">
        <v>AT MATURITY</v>
        <stp/>
        <stp>##V3_BDPV12</stp>
        <stp>FR0010883058 Corp</stp>
        <stp>mty_typ</stp>
        <stp>[AutoPrice 28.xlsm]front!R1074C6</stp>
        <tr r="F1074" s="1"/>
      </tp>
      <tp t="s">
        <v>ADPFP</v>
        <stp/>
        <stp>##V3_BDPV12</stp>
        <stp>FR0011509488 Corp</stp>
        <stp>ticker</stp>
        <stp>[AutoPrice 28.xlsm]front!R1039C4</stp>
        <tr r="D1039" s="1"/>
      </tp>
      <tp t="s">
        <v>IBESM</v>
        <stp/>
        <stp>##V3_BDPV12</stp>
        <stp>XS0808632763 Corp</stp>
        <stp>ticker</stp>
        <stp>[AutoPrice 28.xlsm]front!R1244C4</stp>
        <tr r="D1244" s="1"/>
      </tp>
      <tp t="s">
        <v>FIXED</v>
        <stp/>
        <stp>##V3_BDPV12</stp>
        <stp>XS0587411595 Corp</stp>
        <stp>cpn typ</stp>
        <stp>[AutoPrice 28.xlsm]front!R1171C5</stp>
        <tr r="E1171" s="1"/>
      </tp>
      <tp t="s">
        <v>EDF</v>
        <stp/>
        <stp>##V3_BDPV12</stp>
        <stp>FR0011697010 Corp</stp>
        <stp>ticker</stp>
        <stp>[AutoPrice 28.xlsm]front!R1233C4</stp>
        <tr r="D1233" s="1"/>
      </tp>
      <tp t="s">
        <v>VIEFP</v>
        <stp/>
        <stp>##V3_BDPV12</stp>
        <stp>FR0011391820 Corp</stp>
        <stp>ticker</stp>
        <stp>[AutoPrice 28.xlsm]front!R1265C4</stp>
        <tr r="D1265" s="1"/>
      </tp>
      <tp t="s">
        <v>PERP/CALL</v>
        <stp/>
        <stp>##V3_BDPV12</stp>
        <stp>FR0011531714 Corp</stp>
        <stp>mty_typ</stp>
        <stp>[AutoPrice 28.xlsm]front!R1243C6</stp>
        <tr r="F1243" s="1"/>
      </tp>
      <tp t="s">
        <v>11/09/2019</v>
        <stp/>
        <stp>##V3_BDPV12</stp>
        <stp>XS0827529198 Corp</stp>
        <stp>maturity</stp>
        <stp>[AutoPrice 28.xlsm]front!R1127C6</stp>
        <tr r="F1127" s="1"/>
      </tp>
      <tp t="s">
        <v>AT MATURITY</v>
        <stp/>
        <stp>##V3_BDPV12</stp>
        <stp>XS0550634355 Corp</stp>
        <stp>mty_typ</stp>
        <stp>[AutoPrice 28.xlsm]front!R1097C6</stp>
        <tr r="F1097" s="1"/>
      </tp>
      <tp t="s">
        <v>CALLABLE</v>
        <stp/>
        <stp>##V3_BDPV12</stp>
        <stp>XS1002933403 Corp</stp>
        <stp>mty_typ</stp>
        <stp>[AutoPrice 28.xlsm]front!R1014C6</stp>
        <tr r="F1014" s="1"/>
      </tp>
      <tp t="s">
        <v>09/06/2024</v>
        <stp/>
        <stp>##V3_BDPV12</stp>
        <stp>XS0193945655 Corp</stp>
        <stp>maturity</stp>
        <stp>[AutoPrice 28.xlsm]front!R1060C6</stp>
        <tr r="F1060" s="1"/>
      </tp>
      <tp t="s">
        <v>AT MATURITY</v>
        <stp/>
        <stp>##V3_BDPV12</stp>
        <stp>XS0433001137 Corp</stp>
        <stp>mty_typ</stp>
        <stp>[AutoPrice 28.xlsm]front!R1107C6</stp>
        <tr r="F1107" s="1"/>
      </tp>
      <tp t="s">
        <v>AT MATURITY</v>
        <stp/>
        <stp>##V3_BDPV12</stp>
        <stp>XS0605214336 Corp</stp>
        <stp>mty_typ</stp>
        <stp>[AutoPrice 28.xlsm]front!R1225C6</stp>
        <tr r="F1225" s="1"/>
      </tp>
      <tp t="s">
        <v>02/11/2021</v>
        <stp/>
        <stp>##V3_BDPV12</stp>
        <stp>XS0458749826 Corp</stp>
        <stp>maturity</stp>
        <stp>[AutoPrice 28.xlsm]front!R1180C6</stp>
        <tr r="F1180" s="1"/>
      </tp>
      <tp t="s">
        <v>31/05/2020</v>
        <stp/>
        <stp>##V3_BDPV12</stp>
        <stp>XS0925126491 Corp</stp>
        <stp>maturity</stp>
        <stp>[AutoPrice 28.xlsm]front!R1088C6</stp>
        <tr r="F1088" s="1"/>
      </tp>
      <tp t="s">
        <v>FIXED</v>
        <stp/>
        <stp>##V3_BDPV12</stp>
        <stp>BE6254681248 Corp</stp>
        <stp>cpn typ</stp>
        <stp>[AutoPrice 28.xlsm]front!R1062C5</stp>
        <tr r="E1062" s="1"/>
      </tp>
      <tp t="s">
        <v>18/01/2019</v>
        <stp/>
        <stp>##V3_BDPV12</stp>
        <stp>XS0806449814 Corp</stp>
        <stp>maturity</stp>
        <stp>[AutoPrice 28.xlsm]front!R1215C6</stp>
        <tr r="F1215" s="1"/>
      </tp>
      <tp t="s">
        <v>CALLABLE</v>
        <stp/>
        <stp>##V3_BDPV12</stp>
        <stp>XS0615238630 Corp</stp>
        <stp>mty_typ</stp>
        <stp>[AutoPrice 28.xlsm]front!R1091C6</stp>
        <tr r="F1091" s="1"/>
      </tp>
      <tp t="s">
        <v>12/07/2021</v>
        <stp/>
        <stp>##V3_BDPV12</stp>
        <stp>XS0647298883 Corp</stp>
        <stp>maturity</stp>
        <stp>[AutoPrice 28.xlsm]front!R1150C6</stp>
        <tr r="F1150" s="1"/>
      </tp>
      <tp t="s">
        <v>AT MATURITY</v>
        <stp/>
        <stp>##V3_BDPV12</stp>
        <stp>XS1004118904 Corp</stp>
        <stp>mty_typ</stp>
        <stp>[AutoPrice 28.xlsm]front!R1081C6</stp>
        <tr r="F1081" s="1"/>
      </tp>
      <tp t="s">
        <v>AT MATURITY</v>
        <stp/>
        <stp>##V3_BDPV12</stp>
        <stp>XS1038708522 Corp</stp>
        <stp>mty_typ</stp>
        <stp>[AutoPrice 28.xlsm]front!R1136C6</stp>
        <tr r="F1136" s="1"/>
      </tp>
      <tp t="s">
        <v>28/11/2019</v>
        <stp/>
        <stp>##V3_BDPV12</stp>
        <stp>XS0859920406 Corp</stp>
        <stp>maturity</stp>
        <stp>[AutoPrice 28.xlsm]front!R1139C6</stp>
        <tr r="F1139" s="1"/>
      </tp>
      <tp t="s">
        <v>AT MATURITY</v>
        <stp/>
        <stp>##V3_BDPV12</stp>
        <stp>XS0954248729 Corp</stp>
        <stp>mty_typ</stp>
        <stp>[AutoPrice 28.xlsm]front!R1080C6</stp>
        <tr r="F1080" s="1"/>
      </tp>
      <tp t="s">
        <v>FIXED</v>
        <stp/>
        <stp>##V3_BDPV12</stp>
        <stp>FR0010327007 Corp</stp>
        <stp>cpn typ</stp>
        <stp>[AutoPrice 28.xlsm]front!R1075C5</stp>
        <tr r="E1075" s="1"/>
      </tp>
      <tp t="s">
        <v>27/01/2015</v>
        <stp/>
        <stp>##V3_BDPV12</stp>
        <stp>XS0479542150 Corp</stp>
        <stp>maturity</stp>
        <stp>[AutoPrice 28.xlsm]front!R1169C6</stp>
        <tr r="F1169" s="1"/>
      </tp>
      <tp t="s">
        <v>AT MATURITY</v>
        <stp/>
        <stp>##V3_BDPV12</stp>
        <stp>XS0591586788 Corp</stp>
        <stp>mty_typ</stp>
        <stp>[AutoPrice 28.xlsm]front!R1201C6</stp>
        <tr r="F1201" s="1"/>
      </tp>
      <tp t="s">
        <v>AT MATURITY</v>
        <stp/>
        <stp>##V3_BDPV12</stp>
        <stp>XS0791007734 Corp</stp>
        <stp>mty_typ</stp>
        <stp>[AutoPrice 28.xlsm]front!R1117C6</stp>
        <tr r="F1117" s="1"/>
      </tp>
      <tp>
        <v>8.25</v>
        <stp/>
        <stp>##V3_BDPV12</stp>
        <stp>XS0733071632 @bgn  Corp</stp>
        <stp>coupon</stp>
        <stp>[AutoPrice 28.xlsm]front!R154C42</stp>
        <tr r="AP154" s="1"/>
      </tp>
      <tp>
        <v>2.875</v>
        <stp/>
        <stp>##V3_BDPV12</stp>
        <stp>XS0833631343 @bgn  Corp</stp>
        <stp>coupon</stp>
        <stp>[AutoPrice 28.xlsm]front!R423C42</stp>
        <tr r="AP423" s="1"/>
      </tp>
      <tp>
        <v>1.875</v>
        <stp/>
        <stp>##V3_BDPV12</stp>
        <stp>XS1035001921 @bgn  Corp</stp>
        <stp>coupon</stp>
        <stp>[AutoPrice 28.xlsm]front!R804C42</stp>
        <tr r="AP804" s="1"/>
      </tp>
      <tp>
        <v>2.75</v>
        <stp/>
        <stp>##V3_BDPV12</stp>
        <stp>XS0751937185 @bgn  Corp</stp>
        <stp>coupon</stp>
        <stp>[AutoPrice 28.xlsm]front!R577C42</stp>
        <tr r="AP577" s="1"/>
      </tp>
      <tp>
        <v>6.375</v>
        <stp/>
        <stp>##V3_BDPV12</stp>
        <stp>XS0147306301 @bgn  Corp</stp>
        <stp>coupon</stp>
        <stp>[AutoPrice 28.xlsm]front!R125C42</stp>
        <tr r="AP125" s="1"/>
      </tp>
      <tp>
        <v>3.83</v>
        <stp/>
        <stp>##V3_BDPV12</stp>
        <stp>XS0547796077 @bgn  Corp</stp>
        <stp>coupon</stp>
        <stp>[AutoPrice 28.xlsm]front!R222C42</stp>
        <tr r="AP222" s="1"/>
      </tp>
      <tp>
        <v>5.75</v>
        <stp/>
        <stp>##V3_BDPV12</stp>
        <stp>XS0361244667 @bgn  Corp</stp>
        <stp>coupon</stp>
        <stp>[AutoPrice 28.xlsm]front!R271C42</stp>
        <tr r="AP271" s="1"/>
      </tp>
      <tp>
        <v>4.875</v>
        <stp/>
        <stp>##V3_BDPV12</stp>
        <stp>XS0410303647 @bgn  Corp</stp>
        <stp>coupon</stp>
        <stp>[AutoPrice 28.xlsm]front!R344C42</stp>
        <tr r="AP344" s="1"/>
      </tp>
      <tp>
        <v>2.75</v>
        <stp/>
        <stp>##V3_BDPV12</stp>
        <stp>XS1045386494 @bgn  Corp</stp>
        <stp>coupon</stp>
        <stp>[AutoPrice 28.xlsm]front!R472C42</stp>
        <tr r="AP472" s="1"/>
      </tp>
      <tp>
        <v>1.875</v>
        <stp/>
        <stp>##V3_BDPV12</stp>
        <stp>XS0942756445 @bgn  Corp</stp>
        <stp>coupon</stp>
        <stp>[AutoPrice 28.xlsm]front!R390C42</stp>
        <tr r="AP390" s="1"/>
      </tp>
      <tp>
        <v>2.125</v>
        <stp/>
        <stp>##V3_BDPV12</stp>
        <stp>XS0756457833 @bgn  Corp</stp>
        <stp>coupon</stp>
        <stp>[AutoPrice 28.xlsm]front!R825C42</stp>
        <tr r="AP825" s="1"/>
      </tp>
      <tp>
        <v>5.25</v>
        <stp/>
        <stp>##V3_BDPV12</stp>
        <stp>XS0367884375 @bgn  Corp</stp>
        <stp>coupon</stp>
        <stp>[AutoPrice 28.xlsm]front!R266C42</stp>
        <tr r="AP266" s="1"/>
      </tp>
      <tp>
        <v>2.5169999999999999</v>
        <stp/>
        <stp>##V3_BDPV12</stp>
        <stp>XS0972165681 @bgn  Corp</stp>
        <stp>coupon</stp>
        <stp>[AutoPrice 28.xlsm]front!R225C42</stp>
        <tr r="AP225" s="1"/>
      </tp>
      <tp>
        <v>3.75</v>
        <stp/>
        <stp>##V3_BDPV12</stp>
        <stp>XS0632241112 @bgn  Corp</stp>
        <stp>coupon</stp>
        <stp>[AutoPrice 28.xlsm]front!R464C42</stp>
        <tr r="AP464" s="1"/>
      </tp>
      <tp>
        <v>2.625</v>
        <stp/>
        <stp>##V3_BDPV12</stp>
        <stp>XS1075995768 @bgn  Corp</stp>
        <stp>coupon</stp>
        <stp>[AutoPrice 28.xlsm]front!R523C42</stp>
        <tr r="AP523" s="1"/>
      </tp>
      <tp>
        <v>3.875</v>
        <stp/>
        <stp>##V3_BDPV12</stp>
        <stp>XS0557897203 @bgn  Corp</stp>
        <stp>coupon</stp>
        <stp>[AutoPrice 28.xlsm]front!R258C42</stp>
        <tr r="AP258" s="1"/>
      </tp>
      <tp>
        <v>4.125</v>
        <stp/>
        <stp>##V3_BDPV12</stp>
        <stp>XS0606202454 @bgn  Corp</stp>
        <stp>coupon</stp>
        <stp>[AutoPrice 28.xlsm]front!R582C42</stp>
        <tr r="AP582" s="1"/>
      </tp>
      <tp>
        <v>2.5</v>
        <stp/>
        <stp>##V3_BDPV12</stp>
        <stp>XS0933241456 @bgn  Corp</stp>
        <stp>coupon</stp>
        <stp>[AutoPrice 28.xlsm]front!R702C42</stp>
        <tr r="AP702" s="1"/>
      </tp>
      <tp>
        <v>2.625</v>
        <stp/>
        <stp>##V3_BDPV12</stp>
        <stp>XS0800572454 @bgn  Corp</stp>
        <stp>coupon</stp>
        <stp>[AutoPrice 28.xlsm]front!R435C42</stp>
        <tr r="AP435" s="1"/>
      </tp>
      <tp>
        <v>1.75</v>
        <stp/>
        <stp>##V3_BDPV12</stp>
        <stp>XS0934191114 @bgn  Corp</stp>
        <stp>coupon</stp>
        <stp>[AutoPrice 28.xlsm]front!R427C42</stp>
        <tr r="AP427" s="1"/>
      </tp>
      <tp>
        <v>4.375</v>
        <stp/>
        <stp>##V3_BDPV12</stp>
        <stp>XS0241946630 @bgn  Corp</stp>
        <stp>coupon</stp>
        <stp>[AutoPrice 28.xlsm]front!R686C42</stp>
        <tr r="AP686" s="1"/>
      </tp>
      <tp>
        <v>8.625</v>
        <stp/>
        <stp>##V3_BDPV12</stp>
        <stp>XS0052067583 @bgn  Corp</stp>
        <stp>coupon</stp>
        <stp>[AutoPrice 28.xlsm]front!R606C42</stp>
        <tr r="AP606" s="1"/>
      </tp>
      <tp>
        <v>4</v>
        <stp/>
        <stp>##V3_BDPV12</stp>
        <stp>XS0236951207 @bgn  Corp</stp>
        <stp>coupon</stp>
        <stp>[AutoPrice 28.xlsm]front!R501C42</stp>
        <tr r="AP501" s="1"/>
      </tp>
      <tp>
        <v>4.875</v>
        <stp/>
        <stp>##V3_BDPV12</stp>
        <stp>XS0974375130 @bgn  Corp</stp>
        <stp>coupon</stp>
        <stp>[AutoPrice 28.xlsm]front!R713C42</stp>
        <tr r="AP713" s="1"/>
      </tp>
      <tp>
        <v>2.625</v>
        <stp/>
        <stp>##V3_BDPV12</stp>
        <stp>XS1030851791 @bgn  Corp</stp>
        <stp>coupon</stp>
        <stp>[AutoPrice 28.xlsm]front!R517C42</stp>
        <tr r="AP517" s="1"/>
      </tp>
      <tp>
        <v>4.625</v>
        <stp/>
        <stp>##V3_BDPV12</stp>
        <stp>XS0456567055 @bgn  Corp</stp>
        <stp>coupon</stp>
        <stp>[AutoPrice 28.xlsm]front!R490C42</stp>
        <tr r="AP490" s="1"/>
      </tp>
      <tp>
        <v>5.75</v>
        <stp/>
        <stp>##V3_BDPV12</stp>
        <stp>XS0432071131 @bgn  Corp</stp>
        <stp>coupon</stp>
        <stp>[AutoPrice 28.xlsm]front!R198C42</stp>
        <tr r="AP198" s="1"/>
      </tp>
      <tp>
        <v>3.25</v>
        <stp/>
        <stp>##V3_BDPV12</stp>
        <stp>XS0702452995 @bgn  Corp</stp>
        <stp>coupon</stp>
        <stp>[AutoPrice 28.xlsm]front!R895C42</stp>
        <tr r="AP895" s="1"/>
      </tp>
      <tp>
        <v>3.5</v>
        <stp/>
        <stp>##V3_BDPV12</stp>
        <stp>XS0834371469 @bgn  Corp</stp>
        <stp>coupon</stp>
        <stp>[AutoPrice 28.xlsm]front!R306C42</stp>
        <tr r="AP306" s="1"/>
      </tp>
      <tp>
        <v>2.177</v>
        <stp/>
        <stp>##V3_BDPV12</stp>
        <stp>XS1040506112 @bgn  Corp</stp>
        <stp>coupon</stp>
        <stp>[AutoPrice 28.xlsm]front!R226C42</stp>
        <tr r="AP226" s="1"/>
      </tp>
      <tp>
        <v>5.2519999999999998</v>
        <stp/>
        <stp>##V3_BDPV12</stp>
        <stp>XS0253627136 @bgn  Corp</stp>
        <stp>coupon</stp>
        <stp>[AutoPrice 28.xlsm]front!R143C42</stp>
        <tr r="AP143" s="1"/>
      </tp>
      <tp>
        <v>5.125</v>
        <stp/>
        <stp>##V3_BDPV12</stp>
        <stp>XS0321640301 @bgn  Corp</stp>
        <stp>coupon</stp>
        <stp>[AutoPrice 28.xlsm]front!R158C42</stp>
        <tr r="AP158" s="1"/>
      </tp>
      <tp>
        <v>5.25</v>
        <stp/>
        <stp>##V3_BDPV12</stp>
        <stp>XS0576395478 @bgn  Corp</stp>
        <stp>coupon</stp>
        <stp>[AutoPrice 28.xlsm]front!R176C42</stp>
        <tr r="AP176" s="1"/>
      </tp>
      <tp>
        <v>3.25</v>
        <stp/>
        <stp>##V3_BDPV12</stp>
        <stp>XS1052677892 @bgn  Corp</stp>
        <stp>coupon</stp>
        <stp>[AutoPrice 28.xlsm]front!R917C42</stp>
        <tr r="AP917" s="1"/>
      </tp>
      <tp>
        <v>4.7969999999999997</v>
        <stp/>
        <stp>##V3_BDPV12</stp>
        <stp>XS0746276335 @bgn  Corp</stp>
        <stp>coupon</stp>
        <stp>[AutoPrice 28.xlsm]front!R692C42</stp>
        <tr r="AP692" s="1"/>
      </tp>
      <tp>
        <v>2</v>
        <stp/>
        <stp>##V3_BDPV12</stp>
        <stp>XS0850057588 @bgn  Corp</stp>
        <stp>coupon</stp>
        <stp>[AutoPrice 28.xlsm]front!R616C42</stp>
        <tr r="AP616" s="1"/>
      </tp>
      <tp>
        <v>6</v>
        <stp/>
        <stp>##V3_BDPV12</stp>
        <stp>XS0608392550 @bgn  Corp</stp>
        <stp>coupon</stp>
        <stp>[AutoPrice 28.xlsm]front!R131C42</stp>
        <tr r="AP131" s="1"/>
      </tp>
      <tp>
        <v>8.25</v>
        <stp/>
        <stp>##V3_BDPV12</stp>
        <stp>XS0765564827 @bgn  Corp</stp>
        <stp>coupon</stp>
        <stp>[AutoPrice 28.xlsm]front!R144C42</stp>
        <tr r="AP144" s="1"/>
      </tp>
      <tp>
        <v>2</v>
        <stp/>
        <stp>##V3_BDPV12</stp>
        <stp>XS0972165848 @bgn  Corp</stp>
        <stp>coupon</stp>
        <stp>[AutoPrice 28.xlsm]front!R664C42</stp>
        <tr r="AP664" s="1"/>
      </tp>
      <tp>
        <v>2.5</v>
        <stp/>
        <stp>##V3_BDPV12</stp>
        <stp>XS1017833242 @bgn  Corp</stp>
        <stp>coupon</stp>
        <stp>[AutoPrice 28.xlsm]front!R936C42</stp>
        <tr r="AP936" s="1"/>
      </tp>
      <tp>
        <v>1.75</v>
        <stp/>
        <stp>##V3_BDPV12</stp>
        <stp>XS1070075988 @bgn  Corp</stp>
        <stp>coupon</stp>
        <stp>[AutoPrice 28.xlsm]front!R508C42</stp>
        <tr r="AP508" s="1"/>
      </tp>
      <tp>
        <v>3.25</v>
        <stp/>
        <stp>##V3_BDPV12</stp>
        <stp>XS0731681556 @bgn  Corp</stp>
        <stp>coupon</stp>
        <stp>[AutoPrice 28.xlsm]front!R897C42</stp>
        <tr r="AP897" s="1"/>
      </tp>
      <tp>
        <v>5.75</v>
        <stp/>
        <stp>##V3_BDPV12</stp>
        <stp>XS1078235733 @bgn  Corp</stp>
        <stp>coupon</stp>
        <stp>[AutoPrice 28.xlsm]front!R148C42</stp>
        <tr r="AP148" s="1"/>
      </tp>
      <tp>
        <v>8.3673000000000002</v>
        <stp/>
        <stp>##V3_BDPV12</stp>
        <stp>XS0768664731 @bgn  Corp</stp>
        <stp>coupon</stp>
        <stp>[AutoPrice 28.xlsm]front!R146C42</stp>
        <tr r="AP146" s="1"/>
      </tp>
      <tp>
        <v>5.25</v>
        <stp/>
        <stp>##V3_BDPV12</stp>
        <stp>XS0326230181 @bgn  Corp</stp>
        <stp>coupon</stp>
        <stp>[AutoPrice 28.xlsm]front!R948C42</stp>
        <tr r="AP948" s="1"/>
      </tp>
      <tp>
        <v>10</v>
        <stp/>
        <stp>##V3_BDPV12</stp>
        <stp>XS0637101139 @bgn  Corp</stp>
        <stp>coupon</stp>
        <stp>[AutoPrice 28.xlsm]front!R978C42</stp>
        <tr r="AP978" s="1"/>
      </tp>
      <tp>
        <v>2.25</v>
        <stp/>
        <stp>##V3_BDPV12</stp>
        <stp>XS1044496203 @bgn  Corp</stp>
        <stp>coupon</stp>
        <stp>[AutoPrice 28.xlsm]front!R970C42</stp>
        <tr r="AP970" s="1"/>
      </tp>
      <tp>
        <v>4</v>
        <stp/>
        <stp>##V3_BDPV12</stp>
        <stp>XS0640796032 @bgn  Corp</stp>
        <stp>coupon</stp>
        <stp>[AutoPrice 28.xlsm]front!R829C42</stp>
        <tr r="AP829" s="1"/>
      </tp>
      <tp>
        <v>2</v>
        <stp/>
        <stp>##V3_BDPV12</stp>
        <stp>XS0969574325 @bgn  Corp</stp>
        <stp>coupon</stp>
        <stp>[AutoPrice 28.xlsm]front!R333C42</stp>
        <tr r="AP333" s="1"/>
      </tp>
      <tp>
        <v>6.625</v>
        <stp/>
        <stp>##V3_BDPV12</stp>
        <stp>XS0306772939 @bgn  Corp</stp>
        <stp>coupon</stp>
        <stp>[AutoPrice 28.xlsm]front!R604C42</stp>
        <tr r="AP604" s="1"/>
      </tp>
      <tp>
        <v>1.75</v>
        <stp/>
        <stp>##V3_BDPV12</stp>
        <stp>XS1052677207 @bgn  Corp</stp>
        <stp>coupon</stp>
        <stp>[AutoPrice 28.xlsm]front!R910C42</stp>
        <tr r="AP910" s="1"/>
      </tp>
      <tp>
        <v>4.75</v>
        <stp/>
        <stp>##V3_BDPV12</stp>
        <stp>XS0257807957 @bgn  Corp</stp>
        <stp>coupon</stp>
        <stp>[AutoPrice 28.xlsm]front!R746C42</stp>
        <tr r="AP746" s="1"/>
      </tp>
      <tp>
        <v>3.375</v>
        <stp/>
        <stp>##V3_BDPV12</stp>
        <stp>XS0633111207 @bgn  Corp</stp>
        <stp>coupon</stp>
        <stp>[AutoPrice 28.xlsm]front!R885C42</stp>
        <tr r="AP885" s="1"/>
      </tp>
      <tp>
        <v>2.625</v>
        <stp/>
        <stp>##V3_BDPV12</stp>
        <stp>XS0855167523 @bgn  Corp</stp>
        <stp>coupon</stp>
        <stp>[AutoPrice 28.xlsm]front!R999C42</stp>
        <tr r="AP999" s="1"/>
      </tp>
      <tp>
        <v>2.972</v>
        <stp/>
        <stp>##V3_BDPV12</stp>
        <stp>XS1040506898 @bgn  Corp</stp>
        <stp>coupon</stp>
        <stp>[AutoPrice 28.xlsm]front!R227C42</stp>
        <tr r="AP227" s="1"/>
      </tp>
      <tp>
        <v>2.125</v>
        <stp/>
        <stp>##V3_BDPV12</stp>
        <stp>XS1050917373 @bgn  Corp</stp>
        <stp>coupon</stp>
        <stp>[AutoPrice 28.xlsm]front!R902C42</stp>
        <tr r="AP902" s="1"/>
      </tp>
      <tp>
        <v>7</v>
        <stp/>
        <stp>##V3_BDPV12</stp>
        <stp>XS0412443052 @bgn  Corp</stp>
        <stp>coupon</stp>
        <stp>[AutoPrice 28.xlsm]front!R884C42</stp>
        <tr r="AP884" s="1"/>
      </tp>
      <tp>
        <v>5.625</v>
        <stp/>
        <stp>##V3_BDPV12</stp>
        <stp>XS0365094811 @bgn  Corp</stp>
        <stp>coupon</stp>
        <stp>[AutoPrice 28.xlsm]front!R648C42</stp>
        <tr r="AP648" s="1"/>
      </tp>
      <tp>
        <v>6</v>
        <stp/>
        <stp>##V3_BDPV12</stp>
        <stp>XS0730061396 @bgn  Corp</stp>
        <stp>coupon</stp>
        <stp>[AutoPrice 28.xlsm]front!R827C42</stp>
        <tr r="AP827" s="1"/>
      </tp>
      <tp>
        <v>5.7906218148005451</v>
        <stp/>
        <stp>##V3_BDPV12</stp>
        <stp>DE000A1HJ483 @bgn  Corp</stp>
        <stp>risk_mid</stp>
        <stp>[AutoPrice 28.xlsm]front!R1137C36</stp>
        <tr r="AJ1137" s="1"/>
      </tp>
      <tp>
        <v>18.261490479621763</v>
        <stp/>
        <stp>##V3_BDPV12</stp>
        <stp>DE000A1HG1J8 @bgn  Corp</stp>
        <stp>asset_swap_spd_mid</stp>
        <stp>[AutoPrice 28.xlsm]front!R51C40</stp>
        <tr r="AN51" s="1"/>
      </tp>
      <tp>
        <v>110.369</v>
        <stp/>
        <stp>##V3_BDPV12</stp>
        <stp>XS0798504030 @CBKG Corp</stp>
        <stp>bid</stp>
        <stp>[AutoPrice 28.xlsm]front!R81C12</stp>
        <tr r="L81" s="1"/>
      </tp>
    </main>
    <main first="connect.rtdsub">
      <tp>
        <v>0</v>
        <stp/>
        <stp>EBOND_POSITION|88612=9639819</stp>
        <stp>AMOUNT</stp>
        <stp>RMDS</stp>
        <stp/>
        <stp/>
        <tr r="G467" s="1"/>
      </tp>
    </main>
    <main first="bloomberg.rtd">
      <tp>
        <v>102.554</v>
        <stp/>
        <stp>##V3_BDPV12</stp>
        <stp>DE000A1HG1J8 @bgn Corp</stp>
        <stp>LAST_PRICE</stp>
        <stp>[AutoPrice 28.xlsm]front!R51C16</stp>
        <tr r="P51" s="1"/>
      </tp>
      <tp>
        <v>122.377</v>
        <stp/>
        <stp>##V3_BDPV12</stp>
        <stp>XS0453908377 @CBKG Corp</stp>
        <stp>bid</stp>
        <stp>[AutoPrice 28.xlsm]front!R30C12</stp>
        <tr r="L30" s="1"/>
      </tp>
    </main>
    <main first="connect.rtdsub">
      <tp>
        <v>0</v>
        <stp/>
        <stp>EBOND_POSITION|88600=8000958</stp>
        <stp>AMOUNT</stp>
        <stp>RMDS</stp>
        <stp/>
        <stp/>
        <tr r="G332" s="1"/>
      </tp>
      <tp>
        <v>0</v>
        <stp/>
        <stp>EBOND_POSITION|88609=8330932</stp>
        <stp>AMOUNT</stp>
        <stp>RMDS</stp>
        <stp/>
        <stp/>
        <tr r="G666" s="1"/>
      </tp>
      <tp>
        <v>0</v>
        <stp/>
        <stp>EBOND_POSITION|88597=6171328</stp>
        <stp>AMOUNT</stp>
        <stp>RMDS</stp>
        <stp/>
        <stp/>
        <tr r="G816" s="1"/>
      </tp>
      <tp t="s">
        <v>#N/A</v>
        <stp/>
        <stp>EBOND_POSITION|88609=4982169</stp>
        <stp>AMOUNT</stp>
        <stp>RMDS</stp>
        <stp/>
        <stp/>
        <tr r="G700" s="1"/>
      </tp>
      <tp>
        <v>0</v>
        <stp/>
        <stp>EBOND_POSITION|88618=4972297</stp>
        <stp>AMOUNT</stp>
        <stp>RMDS</stp>
        <stp/>
        <stp/>
        <tr r="G97" s="1"/>
      </tp>
      <tp t="s">
        <v>#N/A</v>
        <stp/>
        <stp>EBOND_POSITION|88606=3692147</stp>
        <stp>AMOUNT</stp>
        <stp>RMDS</stp>
        <stp/>
        <stp/>
        <tr r="G1036" s="1"/>
      </tp>
      <tp>
        <v>0</v>
        <stp/>
        <stp>EBOND_POSITION|88609=8962457</stp>
        <stp>AMOUNT</stp>
        <stp>RMDS</stp>
        <stp/>
        <stp/>
        <tr r="G684" s="1"/>
      </tp>
      <tp>
        <v>0</v>
        <stp/>
        <stp>EBOND_POSITION|88618=9482708</stp>
        <stp>AMOUNT</stp>
        <stp>RMDS</stp>
        <stp/>
        <stp/>
        <tr r="G122" s="1"/>
      </tp>
      <tp>
        <v>0</v>
        <stp/>
        <stp>EBOND_POSITION|88618=2103320</stp>
        <stp>AMOUNT</stp>
        <stp>RMDS</stp>
        <stp/>
        <stp/>
        <tr r="G86" s="1"/>
      </tp>
      <tp>
        <v>38000</v>
        <stp/>
        <stp>EBOND_POSITION|88618=5363966</stp>
        <stp>AMOUNT</stp>
        <stp>RMDS</stp>
        <stp/>
        <stp/>
        <tr r="G84" s="1"/>
      </tp>
      <tp>
        <v>0</v>
        <stp/>
        <stp>EBOND_POSITION|88609=6234422</stp>
        <stp>AMOUNT</stp>
        <stp>RMDS</stp>
        <stp/>
        <stp/>
        <tr r="G638" s="1"/>
      </tp>
      <tp>
        <v>0</v>
        <stp/>
        <stp>EBOND_POSITION|88600=2004088</stp>
        <stp>AMOUNT</stp>
        <stp>RMDS</stp>
        <stp/>
        <stp/>
        <tr r="G314" s="1"/>
      </tp>
      <tp>
        <v>0</v>
        <stp/>
        <stp>EBOND_POSITION|88615=4594974</stp>
        <stp>AMOUNT</stp>
        <stp>RMDS</stp>
        <stp/>
        <stp/>
        <tr r="G16" s="1"/>
      </tp>
      <tp>
        <v>7526000</v>
        <stp/>
        <stp>EBOND_POSITION|88597=8494246</stp>
        <stp>AMOUNT</stp>
        <stp>RMDS</stp>
        <stp/>
        <stp/>
        <tr r="G811" s="1"/>
      </tp>
      <tp>
        <v>0</v>
        <stp/>
        <stp>EBOND_POSITION|88609=2355554</stp>
        <stp>AMOUNT</stp>
        <stp>RMDS</stp>
        <stp/>
        <stp/>
        <tr r="G711" s="1"/>
      </tp>
      <tp>
        <v>0</v>
        <stp/>
        <stp>EBOND_POSITION|88618=3935313</stp>
        <stp>AMOUNT</stp>
        <stp>RMDS</stp>
        <stp/>
        <stp/>
        <tr r="G83" s="1"/>
      </tp>
      <tp>
        <v>0</v>
        <stp/>
        <stp>EBOND_POSITION|88609=9975796</stp>
        <stp>AMOUNT</stp>
        <stp>RMDS</stp>
        <stp/>
        <stp/>
        <tr r="G689" s="1"/>
      </tp>
      <tp>
        <v>-2800000</v>
        <stp/>
        <stp>EBOND_POSITION|88603=8725199</stp>
        <stp>AMOUNT</stp>
        <stp>RMDS</stp>
        <stp/>
        <stp/>
        <tr r="G987" s="1"/>
      </tp>
      <tp>
        <v>0</v>
        <stp/>
        <stp>EBOND_POSITION|88609=2196658</stp>
        <stp>AMOUNT</stp>
        <stp>RMDS</stp>
        <stp/>
        <stp/>
        <tr r="G744" s="1"/>
      </tp>
    </main>
    <main first="bloomberg.rtd">
      <tp>
        <v>38.010238571032104</v>
        <stp/>
        <stp>##V3_BDPV12</stp>
        <stp>DE000A1TNK86 @bgn  Corp</stp>
        <stp>asset_swap_spd_mid</stp>
        <stp>[AutoPrice 28.xlsm]front!R792C40</stp>
        <tr r="AN792" s="1"/>
      </tp>
      <tp>
        <v>21.357658952551343</v>
        <stp/>
        <stp>##V3_BDPV12</stp>
        <stp>DE000A1TNK78 @bgn  Corp</stp>
        <stp>asset_swap_spd_mid</stp>
        <stp>[AutoPrice 28.xlsm]front!R785C40</stp>
        <tr r="AN785" s="1"/>
      </tp>
      <tp>
        <v>43.795832861779211</v>
        <stp/>
        <stp>##V3_BDPV12</stp>
        <stp>DE000A1TNJ97 @bgn  Corp</stp>
        <stp>asset_swap_spd_mid</stp>
        <stp>[AutoPrice 28.xlsm]front!R793C40</stp>
        <tr r="AN793" s="1"/>
      </tp>
      <tp>
        <v>103.252</v>
        <stp/>
        <stp>##V3_BDPV12</stp>
        <stp>XS0874839086 @CBKG Corp</stp>
        <stp>ask</stp>
        <stp>[AutoPrice 28.xlsm]front!R26C13</stp>
        <tr r="M26" s="1"/>
      </tp>
      <tp>
        <v>100.35</v>
        <stp/>
        <stp>##V3_BDPV12</stp>
        <stp>XS0966078908 @CBKG Corp</stp>
        <stp>ask</stp>
        <stp>[AutoPrice 28.xlsm]front!R68C13</stp>
        <tr r="M68" s="1"/>
      </tp>
      <tp t="s">
        <v>FIXED</v>
        <stp/>
        <stp>##V3_BDPV12</stp>
        <stp>XS0741942576 Corp</stp>
        <stp>cpn typ</stp>
        <stp>[AutoPrice 28.xlsm]front!R1174C5</stp>
        <tr r="E1174" s="1"/>
      </tp>
      <tp t="s">
        <v>GASSM</v>
        <stp/>
        <stp>##V3_BDPV12</stp>
        <stp>XS0458749826 Corp</stp>
        <stp>ticker</stp>
        <stp>[AutoPrice 28.xlsm]front!R1180C4</stp>
        <tr r="D1180" s="1"/>
      </tp>
      <tp t="s">
        <v>CONGR</v>
        <stp/>
        <stp>##V3_BDPV12</stp>
        <stp>XS0953199634 Corp</stp>
        <stp>ticker</stp>
        <stp>[AutoPrice 28.xlsm]front!R1067C4</stp>
        <tr r="D1067" s="1"/>
      </tp>
      <tp t="s">
        <v>TKAGR</v>
        <stp/>
        <stp>##V3_BDPV12</stp>
        <stp>XS0765448757 Corp</stp>
        <stp>ticker</stp>
        <stp>[AutoPrice 28.xlsm]front!R1024C4</stp>
        <tr r="D1024" s="1"/>
      </tp>
      <tp t="s">
        <v>FIXED</v>
        <stp/>
        <stp>##V3_BDPV12</stp>
        <stp>XS0914294979 Corp</stp>
        <stp>cpn typ</stp>
        <stp>[AutoPrice 28.xlsm]front!R1218C5</stp>
        <tr r="E1218" s="1"/>
      </tp>
      <tp t="s">
        <v>FIXED</v>
        <stp/>
        <stp>##V3_BDPV12</stp>
        <stp>XS0521000975 Corp</stp>
        <stp>cpn typ</stp>
        <stp>[AutoPrice 28.xlsm]front!R1161C5</stp>
        <tr r="E1161" s="1"/>
      </tp>
      <tp t="s">
        <v>FIXED</v>
        <stp/>
        <stp>##V3_BDPV12</stp>
        <stp>XS1067864022 Corp</stp>
        <stp>cpn typ</stp>
        <stp>[AutoPrice 28.xlsm]front!R1125C5</stp>
        <tr r="E1125" s="1"/>
      </tp>
      <tp t="s">
        <v>FIXED</v>
        <stp/>
        <stp>##V3_BDPV12</stp>
        <stp>XS0452187759 Corp</stp>
        <stp>cpn typ</stp>
        <stp>[AutoPrice 28.xlsm]front!R1144C5</stp>
        <tr r="E1144" s="1"/>
      </tp>
      <tp t="s">
        <v>SZUGR</v>
        <stp/>
        <stp>##V3_BDPV12</stp>
        <stp>XS0222524372 Corp</stp>
        <stp>ticker</stp>
        <stp>[AutoPrice 28.xlsm]front!R1257C4</stp>
        <tr r="D1257" s="1"/>
      </tp>
      <tp t="s">
        <v>SRGIM</v>
        <stp/>
        <stp>##V3_BDPV12</stp>
        <stp>XS1061410962 Corp</stp>
        <stp>ticker</stp>
        <stp>[AutoPrice 28.xlsm]front!R1216C4</stp>
        <tr r="D1216" s="1"/>
      </tp>
      <tp t="s">
        <v>FIXED</v>
        <stp/>
        <stp>##V3_BDPV12</stp>
        <stp>XS0981438582 Corp</stp>
        <stp>cpn typ</stp>
        <stp>[AutoPrice 28.xlsm]front!R1179C5</stp>
        <tr r="E1179" s="1"/>
      </tp>
      <tp t="s">
        <v>FIXED</v>
        <stp/>
        <stp>##V3_BDPV12</stp>
        <stp>XS0827692269 Corp</stp>
        <stp>cpn typ</stp>
        <stp>[AutoPrice 28.xlsm]front!R1149C5</stp>
        <tr r="E1149" s="1"/>
      </tp>
      <tp t="s">
        <v>FIXED</v>
        <stp/>
        <stp>##V3_BDPV12</stp>
        <stp>XS0990109240 Corp</stp>
        <stp>cpn typ</stp>
        <stp>[AutoPrice 28.xlsm]front!R1198C5</stp>
        <tr r="E1198" s="1"/>
      </tp>
      <tp t="s">
        <v>IBESM</v>
        <stp/>
        <stp>##V3_BDPV12</stp>
        <stp>XS0362224841 Corp</stp>
        <stp>ticker</stp>
        <stp>[AutoPrice 28.xlsm]front!R1193C4</stp>
        <tr r="D1193" s="1"/>
      </tp>
      <tp t="s">
        <v>GASSM</v>
        <stp/>
        <stp>##V3_BDPV12</stp>
        <stp>XS0479542580 Corp</stp>
        <stp>ticker</stp>
        <stp>[AutoPrice 28.xlsm]front!R1178C4</stp>
        <tr r="D1178" s="1"/>
      </tp>
      <tp t="s">
        <v>AT MATURITY</v>
        <stp/>
        <stp>##V3_BDPV12</stp>
        <stp>FR0010948232 Corp</stp>
        <stp>mty_typ</stp>
        <stp>[AutoPrice 28.xlsm]front!R1043C6</stp>
        <tr r="F1043" s="1"/>
      </tp>
      <tp t="s">
        <v>SUFP</v>
        <stp/>
        <stp>##V3_BDPV12</stp>
        <stp>FR0011119460 Corp</stp>
        <stp>ticker</stp>
        <stp>[AutoPrice 28.xlsm]front!R1132C4</stp>
        <tr r="D1132" s="1"/>
      </tp>
      <tp t="s">
        <v>HELLA</v>
        <stp/>
        <stp>##V3_BDPV12</stp>
        <stp>XS0875513268 Corp</stp>
        <stp>ticker</stp>
        <stp>[AutoPrice 28.xlsm]front!R1096C4</stp>
        <tr r="D1096" s="1"/>
      </tp>
      <tp t="s">
        <v>FIXED</v>
        <stp/>
        <stp>##V3_BDPV12</stp>
        <stp>XS0876289652 Corp</stp>
        <stp>cpn typ</stp>
        <stp>[AutoPrice 28.xlsm]front!R1203C5</stp>
        <tr r="E1203" s="1"/>
      </tp>
      <tp t="s">
        <v>ALOFP</v>
        <stp/>
        <stp>##V3_BDPV12</stp>
        <stp>FR0010870949 Corp</stp>
        <stp>ticker</stp>
        <stp>[AutoPrice 28.xlsm]front!R1049C4</stp>
        <tr r="D1049" s="1"/>
      </tp>
      <tp t="s">
        <v>ENELIM</v>
        <stp/>
        <stp>##V3_BDPV12</stp>
        <stp>XS0842659343 Corp</stp>
        <stp>ticker</stp>
        <stp>[AutoPrice 28.xlsm]front!R1147C4</stp>
        <tr r="D1147" s="1"/>
      </tp>
      <tp t="s">
        <v>FIXED</v>
        <stp/>
        <stp>##V3_BDPV12</stp>
        <stp>XS0271758301 Corp</stp>
        <stp>cpn typ</stp>
        <stp>[AutoPrice 28.xlsm]front!R1037C5</stp>
        <tr r="E1037" s="1"/>
      </tp>
      <tp t="s">
        <v>DGFP</v>
        <stp/>
        <stp>##V3_BDPV12</stp>
        <stp>FR0000487217 Corp</stp>
        <stp>ticker</stp>
        <stp>[AutoPrice 28.xlsm]front!R1070C4</stp>
        <tr r="D1070" s="1"/>
      </tp>
      <tp t="s">
        <v>IBESM</v>
        <stp/>
        <stp>##V3_BDPV12</stp>
        <stp>XS0940711947 Corp</stp>
        <stp>ticker</stp>
        <stp>[AutoPrice 28.xlsm]front!R1196C4</stp>
        <tr r="D1196" s="1"/>
      </tp>
      <tp t="s">
        <v>GASSM</v>
        <stp/>
        <stp>##V3_BDPV12</stp>
        <stp>XS0843300947 Corp</stp>
        <stp>ticker</stp>
        <stp>[AutoPrice 28.xlsm]front!R1172C4</stp>
        <tr r="D1172" s="1"/>
      </tp>
      <tp t="s">
        <v>RIOLN</v>
        <stp/>
        <stp>##V3_BDPV12</stp>
        <stp>XS0863129135 Corp</stp>
        <stp>ticker</stp>
        <stp>[AutoPrice 28.xlsm]front!R1007C4</stp>
        <tr r="D1007" s="1"/>
      </tp>
      <tp t="s">
        <v>AT MATURITY</v>
        <stp/>
        <stp>##V3_BDPV12</stp>
        <stp>IT0004869985 Corp</stp>
        <stp>mty_typ</stp>
        <stp>[AutoPrice 28.xlsm]front!R1056C6</stp>
        <tr r="F1056" s="1"/>
      </tp>
      <tp t="s">
        <v>REPSM</v>
        <stp/>
        <stp>##V3_BDPV12</stp>
        <stp>XS0831370613 Corp</stp>
        <stp>ticker</stp>
        <stp>[AutoPrice 28.xlsm]front!R1207C4</stp>
        <tr r="D1207" s="1"/>
      </tp>
      <tp t="s">
        <v>MTNA</v>
        <stp/>
        <stp>##V3_BDPV12</stp>
        <stp>XS0765621569 Corp</stp>
        <stp>ticker</stp>
        <stp>[AutoPrice 28.xlsm]front!R1005C4</stp>
        <tr r="D1005" s="1"/>
      </tp>
      <tp t="s">
        <v>FIXED</v>
        <stp/>
        <stp>##V3_BDPV12</stp>
        <stp>XS0458748851 Corp</stp>
        <stp>cpn typ</stp>
        <stp>[AutoPrice 28.xlsm]front!R1170C5</stp>
        <tr r="E1170" s="1"/>
      </tp>
      <tp t="s">
        <v>AT MATURITY</v>
        <stp/>
        <stp>##V3_BDPV12</stp>
        <stp>FR0011075183 Corp</stp>
        <stp>mty_typ</stp>
        <stp>[AutoPrice 28.xlsm]front!R1131C6</stp>
        <tr r="F1131" s="1"/>
      </tp>
      <tp t="s">
        <v>FRFP</v>
        <stp/>
        <stp>##V3_BDPV12</stp>
        <stp>FR0011182112 Corp</stp>
        <stp>ticker</stp>
        <stp>[AutoPrice 28.xlsm]front!R1085C4</stp>
        <tr r="D1085" s="1"/>
      </tp>
      <tp t="s">
        <v>VW</v>
        <stp/>
        <stp>##V3_BDPV12</stp>
        <stp>XS0968913342 Corp</stp>
        <stp>ticker</stp>
        <stp>[AutoPrice 28.xlsm]front!R1268C4</stp>
        <tr r="D1268" s="1"/>
      </tp>
      <tp t="s">
        <v>AT MATURITY</v>
        <stp/>
        <stp>##V3_BDPV12</stp>
        <stp>FR0000473993 Corp</stp>
        <stp>mty_typ</stp>
        <stp>[AutoPrice 28.xlsm]front!R1071C6</stp>
        <tr r="F1071" s="1"/>
      </tp>
      <tp t="s">
        <v>VARIABLE</v>
        <stp/>
        <stp>##V3_BDPV12</stp>
        <stp>XS0223129445 Corp</stp>
        <stp>cpn typ</stp>
        <stp>[AutoPrice 28.xlsm]front!R1264C5</stp>
        <tr r="E1264" s="1"/>
      </tp>
      <tp t="s">
        <v>FIXED</v>
        <stp/>
        <stp>##V3_BDPV12</stp>
        <stp>XS0431928414 Corp</stp>
        <stp>cpn typ</stp>
        <stp>[AutoPrice 28.xlsm]front!R1003C5</stp>
        <tr r="E1003" s="1"/>
      </tp>
      <tp t="s">
        <v>FIXED</v>
        <stp/>
        <stp>##V3_BDPV12</stp>
        <stp>XS0482703286 Corp</stp>
        <stp>cpn typ</stp>
        <stp>[AutoPrice 28.xlsm]front!R1093C5</stp>
        <tr r="E1093" s="1"/>
      </tp>
      <tp t="s">
        <v>AT MATURITY</v>
        <stp/>
        <stp>##V3_BDPV12</stp>
        <stp>FR0010333385 Corp</stp>
        <stp>mty_typ</stp>
        <stp>[AutoPrice 28.xlsm]front!R1113C6</stp>
        <tr r="F1113" s="1"/>
      </tp>
      <tp t="s">
        <v>GASSM</v>
        <stp/>
        <stp>##V3_BDPV12</stp>
        <stp>XS0981438582 Corp</stp>
        <stp>ticker</stp>
        <stp>[AutoPrice 28.xlsm]front!R1179C4</stp>
        <tr r="D1179" s="1"/>
      </tp>
      <tp t="s">
        <v>FIXED</v>
        <stp/>
        <stp>##V3_BDPV12</stp>
        <stp>XS0214238239 Corp</stp>
        <stp>cpn typ</stp>
        <stp>[AutoPrice 28.xlsm]front!R1019C5</stp>
        <tr r="E1019" s="1"/>
      </tp>
      <tp t="s">
        <v>ESBIRE</v>
        <stp/>
        <stp>##V3_BDPV12</stp>
        <stp>XS0827573766 Corp</stp>
        <stp>ticker</stp>
        <stp>[AutoPrice 28.xlsm]front!R1166C4</stp>
        <tr r="D1166" s="1"/>
      </tp>
      <tp t="s">
        <v>AT MATURITY</v>
        <stp/>
        <stp>##V3_BDPV12</stp>
        <stp>FR0011561000 Corp</stp>
        <stp>mty_typ</stp>
        <stp>[AutoPrice 28.xlsm]front!R1133C6</stp>
        <tr r="F1133" s="1"/>
      </tp>
      <tp t="s">
        <v>FIXED</v>
        <stp/>
        <stp>##V3_BDPV12</stp>
        <stp>FR0011509488 Corp</stp>
        <stp>cpn typ</stp>
        <stp>[AutoPrice 28.xlsm]front!R1039C5</stp>
        <tr r="E1039" s="1"/>
      </tp>
      <tp t="s">
        <v>18/06/2021</v>
        <stp/>
        <stp>##V3_BDPV12</stp>
        <stp>XS0944838241 Corp</stp>
        <stp>maturity</stp>
        <stp>[AutoPrice 28.xlsm]front!R1111C6</stp>
        <tr r="F1111" s="1"/>
      </tp>
      <tp t="s">
        <v>AT MATURITY</v>
        <stp/>
        <stp>##V3_BDPV12</stp>
        <stp>XS1023703090 Corp</stp>
        <stp>mty_typ</stp>
        <stp>[AutoPrice 28.xlsm]front!R1165C6</stp>
        <tr r="F1165" s="1"/>
      </tp>
      <tp t="s">
        <v>AT MATURITY</v>
        <stp/>
        <stp>##V3_BDPV12</stp>
        <stp>XS0767977811 Corp</stp>
        <stp>mty_typ</stp>
        <stp>[AutoPrice 28.xlsm]front!R1194C6</stp>
        <tr r="F1194" s="1"/>
      </tp>
      <tp t="s">
        <v>19/02/2019</v>
        <stp/>
        <stp>##V3_BDPV12</stp>
        <stp>XS0733696495 Corp</stp>
        <stp>maturity</stp>
        <stp>[AutoPrice 28.xlsm]front!R1208C6</stp>
        <tr r="F1208" s="1"/>
      </tp>
      <tp t="s">
        <v>AT MATURITY</v>
        <stp/>
        <stp>##V3_BDPV12</stp>
        <stp>XS0542534192 Corp</stp>
        <stp>mty_typ</stp>
        <stp>[AutoPrice 28.xlsm]front!R1061C6</stp>
        <tr r="F1061" s="1"/>
      </tp>
      <tp t="s">
        <v>AT MATURITY</v>
        <stp/>
        <stp>##V3_BDPV12</stp>
        <stp>XS0940284937 Corp</stp>
        <stp>mty_typ</stp>
        <stp>[AutoPrice 28.xlsm]front!R1083C6</stp>
        <tr r="F1083" s="1"/>
      </tp>
      <tp t="s">
        <v>CALLABLE</v>
        <stp/>
        <stp>##V3_BDPV12</stp>
        <stp>XS0674277933 Corp</stp>
        <stp>mty_typ</stp>
        <stp>[AutoPrice 28.xlsm]front!R1237C6</stp>
        <tr r="F1237" s="1"/>
      </tp>
      <tp t="s">
        <v>29/09/2023</v>
        <stp/>
        <stp>##V3_BDPV12</stp>
        <stp>XS0177089298 Corp</stp>
        <stp>maturity</stp>
        <stp>[AutoPrice 28.xlsm]front!R1153C6</stp>
        <tr r="F1153" s="1"/>
      </tp>
      <tp t="s">
        <v>AT MATURITY</v>
        <stp/>
        <stp>##V3_BDPV12</stp>
        <stp>XS0254720633 Corp</stp>
        <stp>mty_typ</stp>
        <stp>[AutoPrice 28.xlsm]front!R1106C6</stp>
        <tr r="F1106" s="1"/>
      </tp>
      <tp t="s">
        <v>AT MATURITY</v>
        <stp/>
        <stp>##V3_BDPV12</stp>
        <stp>XS0859920406 Corp</stp>
        <stp>mty_typ</stp>
        <stp>[AutoPrice 28.xlsm]front!R1139C6</stp>
        <tr r="F1139" s="1"/>
      </tp>
      <tp t="s">
        <v>22/07/2020</v>
        <stp/>
        <stp>##V3_BDPV12</stp>
        <stp>XS0954248729 Corp</stp>
        <stp>maturity</stp>
        <stp>[AutoPrice 28.xlsm]front!R1080C6</stp>
        <tr r="F1080" s="1"/>
      </tp>
      <tp t="s">
        <v>25/01/2022</v>
        <stp/>
        <stp>##V3_BDPV12</stp>
        <stp>XS0876289652 Corp</stp>
        <stp>maturity</stp>
        <stp>[AutoPrice 28.xlsm]front!R1203C6</stp>
        <tr r="F1203" s="1"/>
      </tp>
      <tp t="s">
        <v>02/11/2016</v>
        <stp/>
        <stp>##V3_BDPV12</stp>
        <stp>XS0458748851 Corp</stp>
        <stp>maturity</stp>
        <stp>[AutoPrice 28.xlsm]front!R1170C6</stp>
        <tr r="F1170" s="1"/>
      </tp>
      <tp t="s">
        <v>22/09/2017</v>
        <stp/>
        <stp>##V3_BDPV12</stp>
        <stp>XS0542369219 Corp</stp>
        <stp>maturity</stp>
        <stp>[AutoPrice 28.xlsm]front!R1110C6</stp>
        <tr r="F1110" s="1"/>
      </tp>
      <tp t="s">
        <v>02/04/2076</v>
        <stp/>
        <stp>##V3_BDPV12</stp>
        <stp>XS1044811591 Corp</stp>
        <stp>maturity</stp>
        <stp>[AutoPrice 28.xlsm]front!R1238C6</stp>
        <tr r="F1238" s="1"/>
      </tp>
      <tp t="s">
        <v>09/06/2014</v>
        <stp/>
        <stp>##V3_BDPV12</stp>
        <stp>XS0193947271 Corp</stp>
        <stp>maturity</stp>
        <stp>[AutoPrice 28.xlsm]front!R1053C6</stp>
        <tr r="F1053" s="1"/>
      </tp>
      <tp t="s">
        <v>PERP/CALL</v>
        <stp/>
        <stp>##V3_BDPV12</stp>
        <stp>XS0222524372 Corp</stp>
        <stp>mty_typ</stp>
        <stp>[AutoPrice 28.xlsm]front!R1257C6</stp>
        <tr r="F1257" s="1"/>
      </tp>
      <tp t="s">
        <v>AT MATURITY</v>
        <stp/>
        <stp>##V3_BDPV12</stp>
        <stp>XS0471071133 Corp</stp>
        <stp>mty_typ</stp>
        <stp>[AutoPrice 28.xlsm]front!R1185C6</stp>
        <tr r="F1185" s="1"/>
      </tp>
      <tp t="s">
        <v>AT MATURITY</v>
        <stp/>
        <stp>##V3_BDPV12</stp>
        <stp>XS1061410962 Corp</stp>
        <stp>mty_typ</stp>
        <stp>[AutoPrice 28.xlsm]front!R1216C6</stp>
        <tr r="F1216" s="1"/>
      </tp>
      <tp t="s">
        <v>VARIABLE</v>
        <stp/>
        <stp>##V3_BDPV12</stp>
        <stp>FR0011531730 Corp</stp>
        <stp>cpn typ</stp>
        <stp>[AutoPrice 28.xlsm]front!R1242C5</stp>
        <tr r="E1242" s="1"/>
      </tp>
      <tp t="s">
        <v>09/07/2019</v>
        <stp/>
        <stp>##V3_BDPV12</stp>
        <stp>XS0436928872 Corp</stp>
        <stp>maturity</stp>
        <stp>[AutoPrice 28.xlsm]front!R1176C6</stp>
        <tr r="F1176" s="1"/>
      </tp>
      <tp t="s">
        <v>VARIABLE</v>
        <stp/>
        <stp>##V3_BDPV12</stp>
        <stp>AT0000A069T7 Corp</stp>
        <stp>cpn typ</stp>
        <stp>[AutoPrice 28.xlsm]front!R1266C5</stp>
        <tr r="E1266" s="1"/>
      </tp>
      <tp t="s">
        <v>FIXED</v>
        <stp/>
        <stp>##V3_BDPV12</stp>
        <stp>FR0010850701 Corp</stp>
        <stp>cpn typ</stp>
        <stp>[AutoPrice 28.xlsm]front!R1045C5</stp>
        <tr r="E1045" s="1"/>
      </tp>
      <tp t="s">
        <v>AT MATURITY</v>
        <stp/>
        <stp>##V3_BDPV12</stp>
        <stp>XS0986610425 Corp</stp>
        <stp>mty_typ</stp>
        <stp>[AutoPrice 28.xlsm]front!R1128C6</stp>
        <tr r="F1128" s="1"/>
      </tp>
      <tp t="s">
        <v>AT MATURITY</v>
        <stp/>
        <stp>##V3_BDPV12</stp>
        <stp>XS0997941199 Corp</stp>
        <stp>mty_typ</stp>
        <stp>[AutoPrice 28.xlsm]front!R1011C6</stp>
        <tr r="F1011" s="1"/>
      </tp>
      <tp t="s">
        <v>27/01/2020</v>
        <stp/>
        <stp>##V3_BDPV12</stp>
        <stp>XS0479542580 Corp</stp>
        <stp>maturity</stp>
        <stp>[AutoPrice 28.xlsm]front!R1178C6</stp>
        <tr r="F1178" s="1"/>
      </tp>
      <tp t="s">
        <v>AT MATURITY</v>
        <stp/>
        <stp>##V3_BDPV12</stp>
        <stp>XS0827529198 Corp</stp>
        <stp>mty_typ</stp>
        <stp>[AutoPrice 28.xlsm]front!R1127C6</stp>
        <tr r="F1127" s="1"/>
      </tp>
      <tp t="s">
        <v>AT MATURITY</v>
        <stp/>
        <stp>##V3_BDPV12</stp>
        <stp>XS0828749761 Corp</stp>
        <stp>mty_typ</stp>
        <stp>[AutoPrice 28.xlsm]front!R1058C6</stp>
        <tr r="F1058" s="1"/>
      </tp>
      <tp t="s">
        <v>29/01/2021</v>
        <stp/>
        <stp>##V3_BDPV12</stp>
        <stp>XS0914294979 Corp</stp>
        <stp>maturity</stp>
        <stp>[AutoPrice 28.xlsm]front!R1218C6</stp>
        <tr r="F1218" s="1"/>
      </tp>
      <tp t="s">
        <v>26/02/2024</v>
        <stp/>
        <stp>##V3_BDPV12</stp>
        <stp>XS1038708522 Corp</stp>
        <stp>maturity</stp>
        <stp>[AutoPrice 28.xlsm]front!R1136C6</stp>
        <tr r="F1136" s="1"/>
      </tp>
      <tp>
        <v>4.375</v>
        <stp/>
        <stp>##V3_BDPV12</stp>
        <stp>DE000A1MA9H4 Corp</stp>
        <stp>cpn</stp>
        <stp>[AutoPrice 28.xlsm]front!R1021C5</stp>
        <tr r="E1021" s="1"/>
      </tp>
      <tp t="s">
        <v>AT MATURITY</v>
        <stp/>
        <stp>##V3_BDPV12</stp>
        <stp>XS0934539726 Corp</stp>
        <stp>mty_typ</stp>
        <stp>[AutoPrice 28.xlsm]front!R1109C6</stp>
        <tr r="F1109" s="1"/>
      </tp>
      <tp t="s">
        <v>PERP/CALL</v>
        <stp/>
        <stp>##V3_BDPV12</stp>
        <stp>XS0992293570 Corp</stp>
        <stp>mty_typ</stp>
        <stp>[AutoPrice 28.xlsm]front!R1255C6</stp>
        <tr r="F1255" s="1"/>
      </tp>
      <tp t="s">
        <v>08/10/2014</v>
        <stp/>
        <stp>##V3_BDPV12</stp>
        <stp>XS0202649934 Corp</stp>
        <stp>maturity</stp>
        <stp>[AutoPrice 28.xlsm]front!R1204C6</stp>
        <tr r="F1204" s="1"/>
      </tp>
      <tp t="s">
        <v>13/11/2015</v>
        <stp/>
        <stp>##V3_BDPV12</stp>
        <stp>XS0853679867 Corp</stp>
        <stp>maturity</stp>
        <stp>[AutoPrice 28.xlsm]front!R1211C6</stp>
        <tr r="F1211" s="1"/>
      </tp>
      <tp t="s">
        <v>AT MATURITY</v>
        <stp/>
        <stp>##V3_BDPV12</stp>
        <stp>XS0463509959 Corp</stp>
        <stp>mty_typ</stp>
        <stp>[AutoPrice 28.xlsm]front!R1138C6</stp>
        <tr r="F1138" s="1"/>
      </tp>
      <tp t="s">
        <v>VARIABLE</v>
        <stp/>
        <stp>##V3_BDPV12</stp>
        <stp>FR0011606169 Corp</stp>
        <stp>cpn typ</stp>
        <stp>[AutoPrice 28.xlsm]front!R1228C5</stp>
        <tr r="E1228" s="1"/>
      </tp>
      <tp t="s">
        <v>FIXED</v>
        <stp/>
        <stp>##V3_BDPV12</stp>
        <stp>ES0211845252 Corp</stp>
        <stp>cpn typ</stp>
        <stp>[AutoPrice 28.xlsm]front!R1035C5</stp>
        <tr r="E1035" s="1"/>
      </tp>
      <tp>
        <v>5</v>
        <stp/>
        <stp>##V3_BDPV12</stp>
        <stp>XS0221011454 @bgn  Corp</stp>
        <stp>coupon</stp>
        <stp>[AutoPrice 28.xlsm]front!R124C42</stp>
        <tr r="AP124" s="1"/>
      </tp>
      <tp>
        <v>4.75</v>
        <stp/>
        <stp>##V3_BDPV12</stp>
        <stp>XS0432070752 @bgn  Corp</stp>
        <stp>coupon</stp>
        <stp>[AutoPrice 28.xlsm]front!R196C42</stp>
        <tr r="AP196" s="1"/>
      </tp>
      <tp>
        <v>3.125</v>
        <stp/>
        <stp>##V3_BDPV12</stp>
        <stp>XS0940697187 @bgn  Corp</stp>
        <stp>coupon</stp>
        <stp>[AutoPrice 28.xlsm]front!R562C42</stp>
        <tr r="AP562" s="1"/>
      </tp>
      <tp>
        <v>3.875</v>
        <stp/>
        <stp>##V3_BDPV12</stp>
        <stp>XS0847087714 @bgn  Corp</stp>
        <stp>coupon</stp>
        <stp>[AutoPrice 28.xlsm]front!R542C42</stp>
        <tr r="AP542" s="1"/>
      </tp>
      <tp>
        <v>3.25</v>
        <stp/>
        <stp>##V3_BDPV12</stp>
        <stp>XS1030900242 @bgn  Corp</stp>
        <stp>coupon</stp>
        <stp>[AutoPrice 28.xlsm]front!R750C42</stp>
        <tr r="AP750" s="1"/>
      </tp>
      <tp>
        <v>5</v>
        <stp/>
        <stp>##V3_BDPV12</stp>
        <stp>XS0412842428 @bgn  Corp</stp>
        <stp>coupon</stp>
        <stp>[AutoPrice 28.xlsm]front!R313C42</stp>
        <tr r="AP313" s="1"/>
      </tp>
      <tp>
        <v>3.125</v>
        <stp/>
        <stp>##V3_BDPV12</stp>
        <stp>XS0541787783 @bgn  Corp</stp>
        <stp>coupon</stp>
        <stp>[AutoPrice 28.xlsm]front!R348C42</stp>
        <tr r="AP348" s="1"/>
      </tp>
      <tp>
        <v>1.875</v>
        <stp/>
        <stp>##V3_BDPV12</stp>
        <stp>XS0912992160 @bgn  Corp</stp>
        <stp>coupon</stp>
        <stp>[AutoPrice 28.xlsm]front!R644C42</stp>
        <tr r="AP644" s="1"/>
      </tp>
      <tp>
        <v>1.5</v>
        <stp/>
        <stp>##V3_BDPV12</stp>
        <stp>XS0836260975 @bgn  Corp</stp>
        <stp>coupon</stp>
        <stp>[AutoPrice 28.xlsm]front!R932C42</stp>
        <tr r="AP932" s="1"/>
      </tp>
      <tp>
        <v>5.625</v>
        <stp/>
        <stp>##V3_BDPV12</stp>
        <stp>XS0729061795 @bgn  Corp</stp>
        <stp>coupon</stp>
        <stp>[AutoPrice 28.xlsm]front!R847C42</stp>
        <tr r="AP847" s="1"/>
      </tp>
      <tp>
        <v>4.375</v>
        <stp/>
        <stp>##V3_BDPV12</stp>
        <stp>XS0213972614 @bgn  Corp</stp>
        <stp>coupon</stp>
        <stp>[AutoPrice 28.xlsm]front!R301C42</stp>
        <tr r="AP301" s="1"/>
      </tp>
      <tp>
        <v>2.375</v>
        <stp/>
        <stp>##V3_BDPV12</stp>
        <stp>XS1030900168 @bgn  Corp</stp>
        <stp>coupon</stp>
        <stp>[AutoPrice 28.xlsm]front!R749C42</stp>
        <tr r="AP749" s="1"/>
      </tp>
      <tp>
        <v>4.875</v>
        <stp/>
        <stp>##V3_BDPV12</stp>
        <stp>XS0300113254 @bgn  Corp</stp>
        <stp>coupon</stp>
        <stp>[AutoPrice 28.xlsm]front!R550C42</stp>
        <tr r="AP550" s="1"/>
      </tp>
      <tp>
        <v>4.875</v>
        <stp/>
        <stp>##V3_BDPV12</stp>
        <stp>XS0503603267 @bgn  Corp</stp>
        <stp>coupon</stp>
        <stp>[AutoPrice 28.xlsm]front!R622C42</stp>
        <tr r="AP622" s="1"/>
      </tp>
      <tp>
        <v>4.25</v>
        <stp/>
        <stp>##V3_BDPV12</stp>
        <stp>XS0171904583 @bgn  Corp</stp>
        <stp>coupon</stp>
        <stp>[AutoPrice 28.xlsm]front!R454C42</stp>
        <tr r="AP454" s="1"/>
      </tp>
      <tp>
        <v>2.5</v>
        <stp/>
        <stp>##V3_BDPV12</stp>
        <stp>XS0903433513 @bgn  Corp</stp>
        <stp>coupon</stp>
        <stp>[AutoPrice 28.xlsm]front!R680C42</stp>
        <tr r="AP680" s="1"/>
      </tp>
      <tp>
        <v>3.125</v>
        <stp/>
        <stp>##V3_BDPV12</stp>
        <stp>XS1043097630 @bgn  Corp</stp>
        <stp>coupon</stp>
        <stp>[AutoPrice 28.xlsm]front!R411C42</stp>
        <tr r="AP411" s="1"/>
      </tp>
      <tp>
        <v>3.1</v>
        <stp/>
        <stp>##V3_BDPV12</stp>
        <stp>XS0547937408 @bgn  Corp</stp>
        <stp>coupon</stp>
        <stp>[AutoPrice 28.xlsm]front!R219C42</stp>
        <tr r="AP219" s="1"/>
      </tp>
      <tp>
        <v>5.25</v>
        <stp/>
        <stp>##V3_BDPV12</stp>
        <stp>XS0306773234 @bgn  Corp</stp>
        <stp>coupon</stp>
        <stp>[AutoPrice 28.xlsm]front!R600C42</stp>
        <tr r="AP600" s="1"/>
      </tp>
      <tp>
        <v>5</v>
        <stp/>
        <stp>##V3_BDPV12</stp>
        <stp>XS0311212723 @bgn  Corp</stp>
        <stp>coupon</stp>
        <stp>[AutoPrice 28.xlsm]front!R461C42</stp>
        <tr r="AP461" s="1"/>
      </tp>
      <tp>
        <v>2.5</v>
        <stp/>
        <stp>##V3_BDPV12</stp>
        <stp>XS0923361827 @bgn  Corp</stp>
        <stp>coupon</stp>
        <stp>[AutoPrice 28.xlsm]front!R915C42</stp>
        <tr r="AP915" s="1"/>
      </tp>
      <tp>
        <v>4.25</v>
        <stp/>
        <stp>##V3_BDPV12</stp>
        <stp>XS0432810116 @bgn  Corp</stp>
        <stp>coupon</stp>
        <stp>[AutoPrice 28.xlsm]front!R194C42</stp>
        <tr r="AP194" s="1"/>
      </tp>
      <tp>
        <v>1.875</v>
        <stp/>
        <stp>##V3_BDPV12</stp>
        <stp>XS1077584024 @bgn  Corp</stp>
        <stp>coupon</stp>
        <stp>[AutoPrice 28.xlsm]front!R575C42</stp>
        <tr r="AP575" s="1"/>
      </tp>
      <tp>
        <v>1.75</v>
        <stp/>
        <stp>##V3_BDPV12</stp>
        <stp>XS0826531120 @bgn  Corp</stp>
        <stp>coupon</stp>
        <stp>[AutoPrice 28.xlsm]front!R540C42</stp>
        <tr r="AP540" s="1"/>
      </tp>
      <tp>
        <v>3.75</v>
        <stp/>
        <stp>##V3_BDPV12</stp>
        <stp>XS0524471355 @bgn  Corp</stp>
        <stp>coupon</stp>
        <stp>[AutoPrice 28.xlsm]front!R471C42</stp>
        <tr r="AP471" s="1"/>
      </tp>
      <tp>
        <v>2.625</v>
        <stp/>
        <stp>##V3_BDPV12</stp>
        <stp>XS0854746343 @bgn  Corp</stp>
        <stp>coupon</stp>
        <stp>[AutoPrice 28.xlsm]front!R436C42</stp>
        <tr r="AP436" s="1"/>
      </tp>
      <tp>
        <v>4.75</v>
        <stp/>
        <stp>##V3_BDPV12</stp>
        <stp>XS0275164084 @bgn  Corp</stp>
        <stp>coupon</stp>
        <stp>[AutoPrice 28.xlsm]front!R631C42</stp>
        <tr r="AP631" s="1"/>
      </tp>
      <tp>
        <v>3.625</v>
        <stp/>
        <stp>##V3_BDPV12</stp>
        <stp>XS0428461718 @bgn  Corp</stp>
        <stp>coupon</stp>
        <stp>[AutoPrice 28.xlsm]front!R341C42</stp>
        <tr r="AP341" s="1"/>
      </tp>
      <tp>
        <v>4.875</v>
        <stp/>
        <stp>##V3_BDPV12</stp>
        <stp>XS0438380247 @bgn  Corp</stp>
        <stp>coupon</stp>
        <stp>[AutoPrice 28.xlsm]front!R666C42</stp>
        <tr r="AP666" s="1"/>
      </tp>
      <tp>
        <v>3.875</v>
        <stp/>
        <stp>##V3_BDPV12</stp>
        <stp>XS0438140526 @bgn  Corp</stp>
        <stp>coupon</stp>
        <stp>[AutoPrice 28.xlsm]front!R183C42</stp>
        <tr r="AP183" s="1"/>
      </tp>
      <tp>
        <v>1.75</v>
        <stp/>
        <stp>##V3_BDPV12</stp>
        <stp>XS0760245539 @bgn  Corp</stp>
        <stp>coupon</stp>
        <stp>[AutoPrice 28.xlsm]front!R868C42</stp>
        <tr r="AP868" s="1"/>
      </tp>
      <tp>
        <v>3.5</v>
        <stp/>
        <stp>##V3_BDPV12</stp>
        <stp>XS0860855930 @bgn  Corp</stp>
        <stp>coupon</stp>
        <stp>[AutoPrice 28.xlsm]front!R488C42</stp>
        <tr r="AP488" s="1"/>
      </tp>
      <tp>
        <v>1</v>
        <stp/>
        <stp>##V3_BDPV12</stp>
        <stp>XS1050916649 @bgn  Corp</stp>
        <stp>coupon</stp>
        <stp>[AutoPrice 28.xlsm]front!R894C42</stp>
        <tr r="AP894" s="1"/>
      </tp>
      <tp>
        <v>1.875</v>
        <stp/>
        <stp>##V3_BDPV12</stp>
        <stp>XS1051076922 @bgn  Corp</stp>
        <stp>coupon</stp>
        <stp>[AutoPrice 28.xlsm]front!R665C42</stp>
        <tr r="AP665" s="1"/>
      </tp>
      <tp>
        <v>6.625</v>
        <stp/>
        <stp>##V3_BDPV12</stp>
        <stp>XS0411602765 @bgn  Corp</stp>
        <stp>coupon</stp>
        <stp>[AutoPrice 28.xlsm]front!R872C42</stp>
        <tr r="AP872" s="1"/>
      </tp>
      <tp>
        <v>5.625</v>
        <stp/>
        <stp>##V3_BDPV12</stp>
        <stp>XS0305093311 @bgn  Corp</stp>
        <stp>coupon</stp>
        <stp>[AutoPrice 28.xlsm]front!R816C42</stp>
        <tr r="AP816" s="1"/>
      </tp>
      <tp>
        <v>3.661</v>
        <stp/>
        <stp>##V3_BDPV12</stp>
        <stp>XS0540187894 @bgn  Corp</stp>
        <stp>coupon</stp>
        <stp>[AutoPrice 28.xlsm]front!R691C42</stp>
        <tr r="AP691" s="1"/>
      </tp>
      <tp>
        <v>0.52700000000000002</v>
        <stp/>
        <stp>##V3_BDPV12</stp>
        <stp>XS0968315019 @bgn  Corp</stp>
        <stp>coupon</stp>
        <stp>[AutoPrice 28.xlsm]front!R765C42</stp>
        <tr r="AP765" s="1"/>
      </tp>
      <tp>
        <v>5</v>
        <stp/>
        <stp>##V3_BDPV12</stp>
        <stp>XS0856556807 @bgn  Corp</stp>
        <stp>coupon</stp>
        <stp>[AutoPrice 28.xlsm]front!R123C42</stp>
        <tr r="AP123" s="1"/>
      </tp>
      <tp>
        <v>2.5</v>
        <stp/>
        <stp>##V3_BDPV12</stp>
        <stp>XS0830380639 @bgn  Corp</stp>
        <stp>coupon</stp>
        <stp>[AutoPrice 28.xlsm]front!R911C42</stp>
        <tr r="AP911" s="1"/>
      </tp>
      <tp>
        <v>2.875</v>
        <stp/>
        <stp>##V3_BDPV12</stp>
        <stp>XS0765295828 @bgn  Corp</stp>
        <stp>coupon</stp>
        <stp>[AutoPrice 28.xlsm]front!R213C42</stp>
        <tr r="AP213" s="1"/>
      </tp>
      <tp>
        <v>6.75</v>
        <stp/>
        <stp>##V3_BDPV12</stp>
        <stp>XS0473114543 @bgn  Corp</stp>
        <stp>coupon</stp>
        <stp>[AutoPrice 28.xlsm]front!R987C42</stp>
        <tr r="AP987" s="1"/>
      </tp>
      <tp>
        <v>6.375</v>
        <stp/>
        <stp>##V3_BDPV12</stp>
        <stp>XS0613002368 @bgn  Corp</stp>
        <stp>coupon</stp>
        <stp>[AutoPrice 28.xlsm]front!R813C42</stp>
        <tr r="AP813" s="1"/>
      </tp>
      <tp>
        <v>4.75</v>
        <stp/>
        <stp>##V3_BDPV12</stp>
        <stp>XS0439260398 @bgn  Corp</stp>
        <stp>coupon</stp>
        <stp>[AutoPrice 28.xlsm]front!R386C42</stp>
        <tr r="AP386" s="1"/>
      </tp>
      <tp>
        <v>4</v>
        <stp/>
        <stp>##V3_BDPV12</stp>
        <stp>XS0719962986 @bgn  Corp</stp>
        <stp>coupon</stp>
        <stp>[AutoPrice 28.xlsm]front!R927C42</stp>
        <tr r="AP927" s="1"/>
      </tp>
      <tp>
        <v>6.5</v>
        <stp/>
        <stp>##V3_BDPV12</stp>
        <stp>XS0412842857 @bgn  Corp</stp>
        <stp>coupon</stp>
        <stp>[AutoPrice 28.xlsm]front!R318C42</stp>
        <tr r="AP318" s="1"/>
      </tp>
      <tp>
        <v>4.875</v>
        <stp/>
        <stp>##V3_BDPV12</stp>
        <stp>XS0468425615 @bgn  Corp</stp>
        <stp>coupon</stp>
        <stp>[AutoPrice 28.xlsm]front!R407C42</stp>
        <tr r="AP407" s="1"/>
      </tp>
      <tp>
        <v>1.625</v>
        <stp/>
        <stp>##V3_BDPV12</stp>
        <stp>XS1015212811 @bgn  Corp</stp>
        <stp>coupon</stp>
        <stp>[AutoPrice 28.xlsm]front!R774C42</stp>
        <tr r="AP774" s="1"/>
      </tp>
      <tp>
        <v>3.9870000000000001</v>
        <stp/>
        <stp>##V3_BDPV12</stp>
        <stp>XS0874864860 @bgn  Corp</stp>
        <stp>coupon</stp>
        <stp>[AutoPrice 28.xlsm]front!R698C42</stp>
        <tr r="AP698" s="1"/>
      </tp>
      <tp>
        <v>1.875</v>
        <stp/>
        <stp>##V3_BDPV12</stp>
        <stp>XS1068765418 @bgn  Corp</stp>
        <stp>coupon</stp>
        <stp>[AutoPrice 28.xlsm]front!R660C42</stp>
        <tr r="AP660" s="1"/>
      </tp>
      <tp>
        <v>6.5</v>
        <stp/>
        <stp>##V3_BDPV12</stp>
        <stp>XS0355666941 @bgn  Corp</stp>
        <stp>coupon</stp>
        <stp>[AutoPrice 28.xlsm]front!R630C42</stp>
        <tr r="AP630" s="1"/>
      </tp>
      <tp>
        <v>2.125</v>
        <stp/>
        <stp>##V3_BDPV12</stp>
        <stp>XS0969795680 @bgn  Corp</stp>
        <stp>coupon</stp>
        <stp>[AutoPrice 28.xlsm]front!R539C42</stp>
        <tr r="AP539" s="1"/>
      </tp>
      <tp>
        <v>4.625</v>
        <stp/>
        <stp>##V3_BDPV12</stp>
        <stp>XS0767815599 @bgn  Corp</stp>
        <stp>coupon</stp>
        <stp>[AutoPrice 28.xlsm]front!R958C42</stp>
        <tr r="AP958" s="1"/>
      </tp>
      <tp>
        <v>5.25</v>
        <stp/>
        <stp>##V3_BDPV12</stp>
        <stp>XS0447977801 @bgn  Corp</stp>
        <stp>coupon</stp>
        <stp>[AutoPrice 28.xlsm]front!R484C42</stp>
        <tr r="AP484" s="1"/>
      </tp>
      <tp>
        <v>3.25</v>
        <stp/>
        <stp>##V3_BDPV12</stp>
        <stp>XS1002933072 @bgn  Corp</stp>
        <stp>coupon</stp>
        <stp>[AutoPrice 28.xlsm]front!R974C42</stp>
        <tr r="AP974" s="1"/>
      </tp>
    </main>
    <main first="connect.rtdsub">
      <tp>
        <v>0</v>
        <stp/>
        <stp>EBOND_POSITION|88609=3528690</stp>
        <stp>AMOUNT</stp>
        <stp>RMDS</stp>
        <stp/>
        <stp/>
        <tr r="G719" s="1"/>
      </tp>
      <tp>
        <v>0</v>
        <stp/>
        <stp>EBOND_POSITION|88609=9018013</stp>
        <stp>AMOUNT</stp>
        <stp>RMDS</stp>
        <stp/>
        <stp/>
        <tr r="G736" s="1"/>
      </tp>
    </main>
    <main first="bloomberg.rtd">
      <tp>
        <v>100.15</v>
        <stp/>
        <stp>##V3_BDPV12</stp>
        <stp>XS0966078908 @CBKG Corp</stp>
        <stp>bid</stp>
        <stp>[AutoPrice 28.xlsm]front!R68C12</stp>
        <tr r="L68" s="1"/>
      </tp>
    </main>
    <main first="connect.rtdsub">
      <tp>
        <v>-544000</v>
        <stp/>
        <stp>EBOND_POSITION|88600=2030708</stp>
        <stp>AMOUNT</stp>
        <stp>RMDS</stp>
        <stp/>
        <stp/>
        <tr r="G269" s="1"/>
      </tp>
      <tp t="s">
        <v>#N/A</v>
        <stp/>
        <stp>EBOND_POSITION|88609=7020050</stp>
        <stp>AMOUNT</stp>
        <stp>RMDS</stp>
        <stp/>
        <stp/>
        <tr r="G754" s="1"/>
      </tp>
      <tp>
        <v>-5000</v>
        <stp/>
        <stp>EBOND_POSITION|88603=6490171</stp>
        <stp>AMOUNT</stp>
        <stp>RMDS</stp>
        <stp/>
        <stp/>
        <tr r="G968" s="1"/>
      </tp>
    </main>
    <main first="bloomberg.rtd">
      <tp t="s">
        <v>AT MATURITY</v>
        <stp/>
        <stp>##V3_BDPV12</stp>
        <stp>DE000A12TZ95 Corp</stp>
        <stp>mty_typ</stp>
        <stp>[AutoPrice 28.xlsm]front!R1101C6</stp>
        <tr r="F1101" s="1"/>
      </tp>
    </main>
    <main first="connect.rtdsub">
      <tp>
        <v>519000</v>
        <stp/>
        <stp>EBOND_POSITION|88618=3771624</stp>
        <stp>AMOUNT</stp>
        <stp>RMDS</stp>
        <stp/>
        <stp/>
        <tr r="G124" s="1"/>
      </tp>
      <tp>
        <v>0</v>
        <stp/>
        <stp>EBOND_POSITION|88609=4631841</stp>
        <stp>AMOUNT</stp>
        <stp>RMDS</stp>
        <stp/>
        <stp/>
        <tr r="G686" s="1"/>
      </tp>
      <tp>
        <v>0</v>
        <stp/>
        <stp>EBOND_POSITION|88606=9591724</stp>
        <stp>AMOUNT</stp>
        <stp>RMDS</stp>
        <stp/>
        <stp/>
        <tr r="G1097" s="1"/>
      </tp>
      <tp>
        <v>-5000000</v>
        <stp/>
        <stp>EBOND_POSITION|88609=8031701</stp>
        <stp>AMOUNT</stp>
        <stp>RMDS</stp>
        <stp/>
        <stp/>
        <tr r="G705" s="1"/>
      </tp>
      <tp>
        <v>0</v>
        <stp/>
        <stp>EBOND_POSITION|88612=7111828</stp>
        <stp>AMOUNT</stp>
        <stp>RMDS</stp>
        <stp/>
        <stp/>
        <tr r="G422" s="1"/>
      </tp>
      <tp t="s">
        <v>#N/A</v>
        <stp/>
        <stp>EBOND_POSITION|88597=9381394</stp>
        <stp>AMOUNT</stp>
        <stp>RMDS</stp>
        <stp/>
        <stp/>
        <tr r="G900" s="1"/>
      </tp>
      <tp>
        <v>0</v>
        <stp/>
        <stp>EBOND_POSITION|88609=6202032</stp>
        <stp>AMOUNT</stp>
        <stp>RMDS</stp>
        <stp/>
        <stp/>
        <tr r="G600" s="1"/>
      </tp>
      <tp>
        <v>0</v>
        <stp/>
        <stp>EBOND_POSITION|88603=8692871</stp>
        <stp>AMOUNT</stp>
        <stp>RMDS</stp>
        <stp/>
        <stp/>
        <tr r="G908" s="1"/>
      </tp>
      <tp>
        <v>-850000</v>
        <stp/>
        <stp>EBOND_POSITION|88612=8092080</stp>
        <stp>AMOUNT</stp>
        <stp>RMDS</stp>
        <stp/>
        <stp/>
        <tr r="G397" s="1"/>
      </tp>
      <tp>
        <v>0</v>
        <stp/>
        <stp>EBOND_POSITION|88609=8952037</stp>
        <stp>AMOUNT</stp>
        <stp>RMDS</stp>
        <stp/>
        <stp/>
        <tr r="G669" s="1"/>
      </tp>
      <tp>
        <v>0</v>
        <stp/>
        <stp>EBOND_POSITION|88618=5113092</stp>
        <stp>AMOUNT</stp>
        <stp>RMDS</stp>
        <stp/>
        <stp/>
        <tr r="G137" s="1"/>
      </tp>
      <tp>
        <v>0</v>
        <stp/>
        <stp>EBOND_POSITION|88609=7833661</stp>
        <stp>AMOUNT</stp>
        <stp>RMDS</stp>
        <stp/>
        <stp/>
        <tr r="G745" s="1"/>
      </tp>
      <tp>
        <v>0</v>
        <stp/>
        <stp>EBOND_POSITION|88597=8393915</stp>
        <stp>AMOUNT</stp>
        <stp>RMDS</stp>
        <stp/>
        <stp/>
        <tr r="G842" s="1"/>
      </tp>
      <tp>
        <v>0</v>
        <stp/>
        <stp>EBOND_POSITION|88615=5483886</stp>
        <stp>AMOUNT</stp>
        <stp>RMDS</stp>
        <stp/>
        <stp/>
        <tr r="G50" s="1"/>
      </tp>
    </main>
    <main first="bloomberg.rtd">
      <tp>
        <v>103.032</v>
        <stp/>
        <stp>##V3_BDPV12</stp>
        <stp>XS0874839086 @CBKG Corp</stp>
        <stp>bid</stp>
        <stp>[AutoPrice 28.xlsm]front!R26C12</stp>
        <tr r="L26" s="1"/>
      </tp>
    </main>
    <main first="connect.rtdsub">
      <tp>
        <v>0</v>
        <stp/>
        <stp>EBOND_POSITION|88612=8604829</stp>
        <stp>AMOUNT</stp>
        <stp>RMDS</stp>
        <stp/>
        <stp/>
        <tr r="G567" s="1"/>
      </tp>
      <tp t="s">
        <v>#N/A</v>
        <stp/>
        <stp>EBOND_POSITION|88597=4044938</stp>
        <stp>AMOUNT</stp>
        <stp>RMDS</stp>
        <stp/>
        <stp/>
        <tr r="G848" s="1"/>
      </tp>
      <tp>
        <v>0</v>
        <stp/>
        <stp>EBOND_POSITION|88615=8694137</stp>
        <stp>AMOUNT</stp>
        <stp>RMDS</stp>
        <stp/>
        <stp/>
        <tr r="G48" s="1"/>
      </tp>
      <tp>
        <v>0</v>
        <stp/>
        <stp>EBOND_POSITION|88597=7895435</stp>
        <stp>AMOUNT</stp>
        <stp>RMDS</stp>
        <stp/>
        <stp/>
        <tr r="G872" s="1"/>
      </tp>
      <tp>
        <v>-808000</v>
        <stp/>
        <stp>EBOND_POSITION|88609=7945526</stp>
        <stp>AMOUNT</stp>
        <stp>RMDS</stp>
        <stp/>
        <stp/>
        <tr r="G674" s="1"/>
      </tp>
      <tp t="s">
        <v>#N/A</v>
        <stp/>
        <stp>EBOND_POSITION|88609=2015163</stp>
        <stp>AMOUNT</stp>
        <stp>RMDS</stp>
        <stp/>
        <stp/>
        <tr r="G606" s="1"/>
      </tp>
      <tp t="s">
        <v>#N/A</v>
        <stp/>
        <stp>EBOND_POSITION|88609=2016653</stp>
        <stp>AMOUNT</stp>
        <stp>RMDS</stp>
        <stp/>
        <stp/>
        <tr r="G603" s="1"/>
      </tp>
      <tp>
        <v>0</v>
        <stp/>
        <stp>EBOND_POSITION|88600=9586903</stp>
        <stp>AMOUNT</stp>
        <stp>RMDS</stp>
        <stp/>
        <stp/>
        <tr r="G284" s="1"/>
      </tp>
    </main>
    <main first="bloomberg.rtd">
      <tp>
        <v>106.85059880067048</v>
        <stp/>
        <stp>##V3_BDPV12</stp>
        <stp>XS1040508241 @cbbt  Corp</stp>
        <stp>asset_swap_spd_mid</stp>
        <stp>[AutoPrice 28.xlsm]front!R506C40</stp>
        <tr r="AN506" s="1"/>
      </tp>
      <tp>
        <v>122.577</v>
        <stp/>
        <stp>##V3_BDPV12</stp>
        <stp>XS0453908377 @CBKG Corp</stp>
        <stp>ask</stp>
        <stp>[AutoPrice 28.xlsm]front!R30C13</stp>
        <tr r="M30" s="1"/>
      </tp>
      <tp>
        <v>110.869</v>
        <stp/>
        <stp>##V3_BDPV12</stp>
        <stp>XS0798504030 @CBKG Corp</stp>
        <stp>ask</stp>
        <stp>[AutoPrice 28.xlsm]front!R81C13</stp>
        <tr r="M81" s="1"/>
      </tp>
      <tp>
        <v>40.323268464060895</v>
        <stp/>
        <stp>##V3_BDPV12</stp>
        <stp>DE000A0GMHG2 @bgn  Corp</stp>
        <stp>asset_swap_spd_mid</stp>
        <stp>[AutoPrice 28.xlsm]front!R841C40</stp>
        <tr r="AN841" s="1"/>
      </tp>
      <tp t="s">
        <v>FIXED</v>
        <stp/>
        <stp>##V3_BDPV12</stp>
        <stp>XS0310997068 Corp</stp>
        <stp>cpn typ</stp>
        <stp>[AutoPrice 28.xlsm]front!R1000C5</stp>
        <tr r="E1000" s="1"/>
      </tp>
      <tp t="s">
        <v>ABESM</v>
        <stp/>
        <stp>##V3_BDPV12</stp>
        <stp>ES0211845260 Corp</stp>
        <stp>ticker</stp>
        <stp>[AutoPrice 28.xlsm]front!R1038C4</stp>
        <tr r="D1038" s="1"/>
      </tp>
      <tp t="s">
        <v>SUFP</v>
        <stp/>
        <stp>##V3_BDPV12</stp>
        <stp>FR0011561000 Corp</stp>
        <stp>ticker</stp>
        <stp>[AutoPrice 28.xlsm]front!R1133C4</stp>
        <tr r="D1133" s="1"/>
      </tp>
      <tp t="s">
        <v>SGOFP</v>
        <stp/>
        <stp>##V3_BDPV12</stp>
        <stp>XS0683564156 Corp</stp>
        <stp>ticker</stp>
        <stp>[AutoPrice 28.xlsm]front!R1116C4</stp>
        <tr r="D1116" s="1"/>
      </tp>
      <tp t="s">
        <v>ATLIM</v>
        <stp/>
        <stp>##V3_BDPV12</stp>
        <stp>XS0744125302 Corp</stp>
        <stp>ticker</stp>
        <stp>[AutoPrice 28.xlsm]front!R1057C4</stp>
        <tr r="D1057" s="1"/>
      </tp>
      <tp t="s">
        <v>MTNA</v>
        <stp/>
        <stp>##V3_BDPV12</stp>
        <stp>XS0559641146 Corp</stp>
        <stp>ticker</stp>
        <stp>[AutoPrice 28.xlsm]front!R1004C4</stp>
        <tr r="D1004" s="1"/>
      </tp>
      <tp t="s">
        <v>FIXED</v>
        <stp/>
        <stp>##V3_BDPV12</stp>
        <stp>XS0718395089 Corp</stp>
        <stp>cpn typ</stp>
        <stp>[AutoPrice 28.xlsm]front!R1205C5</stp>
        <tr r="E1205" s="1"/>
      </tp>
      <tp t="s">
        <v>FIXED</v>
        <stp/>
        <stp>##V3_BDPV12</stp>
        <stp>XS0843310748 Corp</stp>
        <stp>cpn typ</stp>
        <stp>[AutoPrice 28.xlsm]front!R1223C5</stp>
        <tr r="E1223" s="1"/>
      </tp>
      <tp t="s">
        <v>FIXED</v>
        <stp/>
        <stp>##V3_BDPV12</stp>
        <stp>XS0925126491 Corp</stp>
        <stp>cpn typ</stp>
        <stp>[AutoPrice 28.xlsm]front!R1088C5</stp>
        <tr r="E1088" s="1"/>
      </tp>
      <tp t="s">
        <v>DAIGAG</v>
        <stp/>
        <stp>##V3_BDPV12</stp>
        <stp>XS1028959671 Corp</stp>
        <stp>ticker</stp>
        <stp>[AutoPrice 28.xlsm]front!R1229C4</stp>
        <tr r="D1229" s="1"/>
      </tp>
      <tp t="s">
        <v>FIXED</v>
        <stp/>
        <stp>##V3_BDPV12</stp>
        <stp>XS0548801207 Corp</stp>
        <stp>cpn typ</stp>
        <stp>[AutoPrice 28.xlsm]front!R1190C5</stp>
        <tr r="E1190" s="1"/>
      </tp>
      <tp t="s">
        <v>VARIABLE</v>
        <stp/>
        <stp>##V3_BDPV12</stp>
        <stp>XS0968913342 Corp</stp>
        <stp>cpn typ</stp>
        <stp>[AutoPrice 28.xlsm]front!R1268C5</stp>
        <tr r="E1268" s="1"/>
      </tp>
      <tp t="s">
        <v>DGFP</v>
        <stp/>
        <stp>##V3_BDPV12</stp>
        <stp>FR0010327007 Corp</stp>
        <stp>ticker</stp>
        <stp>[AutoPrice 28.xlsm]front!R1075C4</stp>
        <tr r="D1075" s="1"/>
      </tp>
      <tp t="s">
        <v>BRUAIR</v>
        <stp/>
        <stp>##V3_BDPV12</stp>
        <stp>BE6254681248 Corp</stp>
        <stp>ticker</stp>
        <stp>[AutoPrice 28.xlsm]front!R1062C4</stp>
        <tr r="D1062" s="1"/>
      </tp>
      <tp t="s">
        <v>ENBW</v>
        <stp/>
        <stp>##V3_BDPV12</stp>
        <stp>XS0674277933 Corp</stp>
        <stp>ticker</stp>
        <stp>[AutoPrice 28.xlsm]front!R1237C4</stp>
        <tr r="D1237" s="1"/>
      </tp>
      <tp t="s">
        <v>ATLIM</v>
        <stp/>
        <stp>##V3_BDPV12</stp>
        <stp>IT0004869985 Corp</stp>
        <stp>ticker</stp>
        <stp>[AutoPrice 28.xlsm]front!R1056C4</stp>
        <tr r="D1056" s="1"/>
      </tp>
      <tp t="s">
        <v>SRGIM</v>
        <stp/>
        <stp>##V3_BDPV12</stp>
        <stp>XS1019326641 Corp</stp>
        <stp>ticker</stp>
        <stp>[AutoPrice 28.xlsm]front!R1220C4</stp>
        <tr r="D1220" s="1"/>
      </tp>
      <tp t="s">
        <v>ENIIM</v>
        <stp/>
        <stp>##V3_BDPV12</stp>
        <stp>XS0521000975 Corp</stp>
        <stp>ticker</stp>
        <stp>[AutoPrice 28.xlsm]front!R1161C4</stp>
        <tr r="D1161" s="1"/>
      </tp>
      <tp t="s">
        <v>HERIM</v>
        <stp/>
        <stp>##V3_BDPV12</stp>
        <stp>XS0471071133 Corp</stp>
        <stp>ticker</stp>
        <stp>[AutoPrice 28.xlsm]front!R1185C4</stp>
        <tr r="D1185" s="1"/>
      </tp>
      <tp t="s">
        <v>DUEGR</v>
        <stp/>
        <stp>##V3_BDPV12</stp>
        <stp>XS1048589458 Corp</stp>
        <stp>ticker</stp>
        <stp>[AutoPrice 28.xlsm]front!R1077C4</stp>
        <tr r="D1077" s="1"/>
      </tp>
      <tp t="s">
        <v>EDF</v>
        <stp/>
        <stp>##V3_BDPV12</stp>
        <stp>FR0011697028 Corp</stp>
        <stp>ticker</stp>
        <stp>[AutoPrice 28.xlsm]front!R1232C4</stp>
        <tr r="D1232" s="1"/>
      </tp>
      <tp t="s">
        <v>TRNIM</v>
        <stp/>
        <stp>##V3_BDPV12</stp>
        <stp>XS0203714802 Corp</stp>
        <stp>ticker</stp>
        <stp>[AutoPrice 28.xlsm]front!R1221C4</stp>
        <tr r="D1221" s="1"/>
      </tp>
      <tp t="s">
        <v>FIXED</v>
        <stp/>
        <stp>##V3_BDPV12</stp>
        <stp>XS0177089298 Corp</stp>
        <stp>cpn typ</stp>
        <stp>[AutoPrice 28.xlsm]front!R1153C5</stp>
        <tr r="E1153" s="1"/>
      </tp>
      <tp t="s">
        <v>AEMSPA</v>
        <stp/>
        <stp>##V3_BDPV12</stp>
        <stp>XS0951567030 Corp</stp>
        <stp>ticker</stp>
        <stp>[AutoPrice 28.xlsm]front!R1140C4</stp>
        <tr r="D1140" s="1"/>
      </tp>
      <tp t="s">
        <v>GASSM</v>
        <stp/>
        <stp>##V3_BDPV12</stp>
        <stp>XS0829360923 Corp</stp>
        <stp>ticker</stp>
        <stp>[AutoPrice 28.xlsm]front!R1177C4</stp>
        <tr r="D1177" s="1"/>
      </tp>
      <tp t="s">
        <v>AT MATURITY</v>
        <stp/>
        <stp>##V3_BDPV12</stp>
        <stp>FR0011225127 Corp</stp>
        <stp>mty_typ</stp>
        <stp>[AutoPrice 28.xlsm]front!R1073C6</stp>
        <tr r="F1073" s="1"/>
      </tp>
      <tp t="s">
        <v>FIXED</v>
        <stp/>
        <stp>##V3_BDPV12</stp>
        <stp>XS0436928872 Corp</stp>
        <stp>cpn typ</stp>
        <stp>[AutoPrice 28.xlsm]front!R1176C5</stp>
        <tr r="E1176" s="1"/>
      </tp>
      <tp t="s">
        <v>FIXED</v>
        <stp/>
        <stp>##V3_BDPV12</stp>
        <stp>XS0794392588 Corp</stp>
        <stp>cpn typ</stp>
        <stp>[AutoPrice 28.xlsm]front!R1104C5</stp>
        <tr r="E1104" s="1"/>
      </tp>
      <tp t="s">
        <v>ENELIM</v>
        <stp/>
        <stp>##V3_BDPV12</stp>
        <stp>XS0842659426 Corp</stp>
        <stp>ticker</stp>
        <stp>[AutoPrice 28.xlsm]front!R1152C4</stp>
        <tr r="D1152" s="1"/>
      </tp>
      <tp t="s">
        <v>AT MATURITY</v>
        <stp/>
        <stp>##V3_BDPV12</stp>
        <stp>FR0011043124 Corp</stp>
        <stp>mty_typ</stp>
        <stp>[AutoPrice 28.xlsm]front!R1086C6</stp>
        <tr r="F1086" s="1"/>
      </tp>
      <tp t="s">
        <v>ALOFP</v>
        <stp/>
        <stp>##V3_BDPV12</stp>
        <stp>FR0011193531 Corp</stp>
        <stp>ticker</stp>
        <stp>[AutoPrice 28.xlsm]front!R1044C4</stp>
        <tr r="D1044" s="1"/>
      </tp>
      <tp t="s">
        <v>BOGAEI</v>
        <stp/>
        <stp>##V3_BDPV12</stp>
        <stp>XS0434144969 Corp</stp>
        <stp>ticker</stp>
        <stp>[AutoPrice 28.xlsm]front!R1141C4</stp>
        <tr r="D1141" s="1"/>
      </tp>
      <tp t="s">
        <v>ATCOA</v>
        <stp/>
        <stp>##V3_BDPV12</stp>
        <stp>XS0896144655 Corp</stp>
        <stp>ticker</stp>
        <stp>[AutoPrice 28.xlsm]front!R1052C4</stp>
        <tr r="D1052" s="1"/>
      </tp>
      <tp t="s">
        <v>16/02/2018</v>
        <stp/>
        <stp>##V3_BDPV12</stp>
        <stp>XS0591586788 Corp</stp>
        <stp>maturity</stp>
        <stp>[AutoPrice 28.xlsm]front!R1201C6</stp>
        <tr r="F1201" s="1"/>
      </tp>
      <tp t="s">
        <v>AT MATURITY</v>
        <stp/>
        <stp>##V3_BDPV12</stp>
        <stp>XS0287409212 Corp</stp>
        <stp>mty_typ</stp>
        <stp>[AutoPrice 28.xlsm]front!R1206C6</stp>
        <tr r="F1206" s="1"/>
      </tp>
      <tp t="s">
        <v>18/05/2015</v>
        <stp/>
        <stp>##V3_BDPV12</stp>
        <stp>XS0782692510 Corp</stp>
        <stp>maturity</stp>
        <stp>[AutoPrice 28.xlsm]front!R1064C6</stp>
        <tr r="F1064" s="1"/>
      </tp>
      <tp t="s">
        <v>20/05/2024</v>
        <stp/>
        <stp>##V3_BDPV12</stp>
        <stp>XS0192503695 Corp</stp>
        <stp>maturity</stp>
        <stp>[AutoPrice 28.xlsm]front!R1154C6</stp>
        <tr r="F1154" s="1"/>
      </tp>
      <tp t="s">
        <v>AT MATURITY</v>
        <stp/>
        <stp>##V3_BDPV12</stp>
        <stp>XS0969344083 Corp</stp>
        <stp>mty_typ</stp>
        <stp>[AutoPrice 28.xlsm]front!R1068C6</stp>
        <tr r="F1068" s="1"/>
      </tp>
      <tp t="s">
        <v>25/11/2015</v>
        <stp/>
        <stp>##V3_BDPV12</stp>
        <stp>XS0400006234 Corp</stp>
        <stp>maturity</stp>
        <stp>[AutoPrice 28.xlsm]front!R1188C6</stp>
        <tr r="F1188" s="1"/>
      </tp>
      <tp t="s">
        <v>AT MATURITY</v>
        <stp/>
        <stp>##V3_BDPV12</stp>
        <stp>XS0879082914 Corp</stp>
        <stp>mty_typ</stp>
        <stp>[AutoPrice 28.xlsm]front!R1082C6</stp>
        <tr r="F1082" s="1"/>
      </tp>
      <tp t="s">
        <v>AT MATURITY</v>
        <stp/>
        <stp>##V3_BDPV12</stp>
        <stp>XS0411044653 Corp</stp>
        <stp>mty_typ</stp>
        <stp>[AutoPrice 28.xlsm]front!R1155C6</stp>
        <tr r="F1155" s="1"/>
      </tp>
      <tp t="s">
        <v>AT MATURITY</v>
        <stp/>
        <stp>##V3_BDPV12</stp>
        <stp>XS0602534637 Corp</stp>
        <stp>mty_typ</stp>
        <stp>[AutoPrice 28.xlsm]front!R1034C6</stp>
        <tr r="F1034" s="1"/>
      </tp>
      <tp t="s">
        <v>AT MATURITY</v>
        <stp/>
        <stp>##V3_BDPV12</stp>
        <stp>XS0306644344 Corp</stp>
        <stp>mty_typ</stp>
        <stp>[AutoPrice 28.xlsm]front!R1145C6</stp>
        <tr r="F1145" s="1"/>
      </tp>
      <tp t="s">
        <v>PERP/CALL</v>
        <stp/>
        <stp>##V3_BDPV12</stp>
        <stp>XS0972570351 Corp</stp>
        <stp>mty_typ</stp>
        <stp>[AutoPrice 28.xlsm]front!R1259C6</stp>
        <tr r="F1259" s="1"/>
      </tp>
      <tp t="s">
        <v>21/06/2017</v>
        <stp/>
        <stp>##V3_BDPV12</stp>
        <stp>XS0787483626 Corp</stp>
        <stp>maturity</stp>
        <stp>[AutoPrice 28.xlsm]front!R1105C6</stp>
        <tr r="F1105" s="1"/>
      </tp>
      <tp t="s">
        <v>VARIABLE</v>
        <stp/>
        <stp>##V3_BDPV12</stp>
        <stp>FR0011401736 Corp</stp>
        <stp>cpn typ</stp>
        <stp>[AutoPrice 28.xlsm]front!R1234C5</stp>
        <tr r="E1234" s="1"/>
      </tp>
      <tp t="s">
        <v>09/07/2014</v>
        <stp/>
        <stp>##V3_BDPV12</stp>
        <stp>XS0436905821 Corp</stp>
        <stp>maturity</stp>
        <stp>[AutoPrice 28.xlsm]front!R1168C6</stp>
        <tr r="F1168" s="1"/>
      </tp>
      <tp t="s">
        <v>AT MATURITY</v>
        <stp/>
        <stp>##V3_BDPV12</stp>
        <stp>XS0202649934 Corp</stp>
        <stp>mty_typ</stp>
        <stp>[AutoPrice 28.xlsm]front!R1204C6</stp>
        <tr r="F1204" s="1"/>
      </tp>
      <tp t="s">
        <v>FIXED</v>
        <stp/>
        <stp>##V3_BDPV12</stp>
        <stp>FR0011342740 Corp</stp>
        <stp>cpn typ</stp>
        <stp>[AutoPrice 28.xlsm]front!R1046C5</stp>
        <tr r="E1046" s="1"/>
      </tp>
      <tp t="s">
        <v>28/05/2020</v>
        <stp/>
        <stp>##V3_BDPV12</stp>
        <stp>XS0933604943 Corp</stp>
        <stp>maturity</stp>
        <stp>[AutoPrice 28.xlsm]front!R1209C6</stp>
        <tr r="F1209" s="1"/>
      </tp>
      <tp t="s">
        <v>AT MATURITY</v>
        <stp/>
        <stp>##V3_BDPV12</stp>
        <stp>XS0458749826 Corp</stp>
        <stp>mty_typ</stp>
        <stp>[AutoPrice 28.xlsm]front!R1180C6</stp>
        <tr r="F1180" s="1"/>
      </tp>
      <tp t="s">
        <v>AT MATURITY</v>
        <stp/>
        <stp>##V3_BDPV12</stp>
        <stp>XS0942388462 Corp</stp>
        <stp>mty_typ</stp>
        <stp>[AutoPrice 28.xlsm]front!R1135C6</stp>
        <tr r="F1135" s="1"/>
      </tp>
      <tp t="s">
        <v>AT MATURITY</v>
        <stp/>
        <stp>##V3_BDPV12</stp>
        <stp>XS0986174851 Corp</stp>
        <stp>mty_typ</stp>
        <stp>[AutoPrice 28.xlsm]front!R1059C6</stp>
        <tr r="F1059" s="1"/>
      </tp>
      <tp>
        <v>62.841197376901953</v>
        <stp/>
        <stp>##V3_BDPV12</stp>
        <stp>US36962G4J02 @bgn  Corp</stp>
        <stp>asset_swap_spd_mid</stp>
        <stp>[AutoPrice 28.xlsm]front!R29C40</stp>
        <tr r="AN29" s="1"/>
      </tp>
      <tp t="s">
        <v>FLOATING</v>
        <stp/>
        <stp>##V3_BDPV12</stp>
        <stp>US36962GK948 Corp</stp>
        <stp>cpn typ</stp>
        <stp>[AutoPrice 28.xlsm]front!R9C5</stp>
        <tr r="E9" s="1"/>
      </tp>
      <tp>
        <v>3.375</v>
        <stp/>
        <stp>##V3_BDPV12</stp>
        <stp>XS0230663196 @bgn  Corp</stp>
        <stp>coupon</stp>
        <stp>[AutoPrice 28.xlsm]front!R590C42</stp>
        <tr r="AP590" s="1"/>
      </tp>
      <tp>
        <v>3.5</v>
        <stp/>
        <stp>##V3_BDPV12</stp>
        <stp>XS0950055359 @bgn  Corp</stp>
        <stp>coupon</stp>
        <stp>[AutoPrice 28.xlsm]front!R721C42</stp>
        <tr r="AP721" s="1"/>
      </tp>
      <tp>
        <v>1.75</v>
        <stp/>
        <stp>##V3_BDPV12</stp>
        <stp>XS0995039806 @bgn  Corp</stp>
        <stp>coupon</stp>
        <stp>[AutoPrice 28.xlsm]front!R909C42</stp>
        <tr r="AP909" s="1"/>
      </tp>
      <tp>
        <v>2.25</v>
        <stp/>
        <stp>##V3_BDPV12</stp>
        <stp>XS0863116231 @bgn  Corp</stp>
        <stp>coupon</stp>
        <stp>[AutoPrice 28.xlsm]front!R533C42</stp>
        <tr r="AP533" s="1"/>
      </tp>
      <tp>
        <v>7.25</v>
        <stp/>
        <stp>##V3_BDPV12</stp>
        <stp>XS0429612566 @bgn  Corp</stp>
        <stp>coupon</stp>
        <stp>[AutoPrice 28.xlsm]front!R824C42</stp>
        <tr r="AP824" s="1"/>
      </tp>
      <tp>
        <v>3.3</v>
        <stp/>
        <stp>##V3_BDPV12</stp>
        <stp>XS0908570459 @bgn  Corp</stp>
        <stp>coupon</stp>
        <stp>[AutoPrice 28.xlsm]front!R905C42</stp>
        <tr r="AP905" s="1"/>
      </tp>
      <tp>
        <v>4</v>
        <stp/>
        <stp>##V3_BDPV12</stp>
        <stp>XS0557635777 @bgn  Corp</stp>
        <stp>coupon</stp>
        <stp>[AutoPrice 28.xlsm]front!R515C42</stp>
        <tr r="AP515" s="1"/>
      </tp>
      <tp>
        <v>4.125</v>
        <stp/>
        <stp>##V3_BDPV12</stp>
        <stp>XS0616431507 @bgn  Corp</stp>
        <stp>coupon</stp>
        <stp>[AutoPrice 28.xlsm]front!R650C42</stp>
        <tr r="AP650" s="1"/>
      </tp>
      <tp>
        <v>3.125</v>
        <stp/>
        <stp>##V3_BDPV12</stp>
        <stp>XS0741004062 @bgn  Corp</stp>
        <stp>coupon</stp>
        <stp>[AutoPrice 28.xlsm]front!R452C42</stp>
        <tr r="AP452" s="1"/>
      </tp>
      <tp>
        <v>2</v>
        <stp/>
        <stp>##V3_BDPV12</stp>
        <stp>XS0911691003 @bgn  Corp</stp>
        <stp>coupon</stp>
        <stp>[AutoPrice 28.xlsm]front!R493C42</stp>
        <tr r="AP493" s="1"/>
      </tp>
      <tp>
        <v>3.875</v>
        <stp/>
        <stp>##V3_BDPV12</stp>
        <stp>XS0578317587 @bgn  Corp</stp>
        <stp>coupon</stp>
        <stp>[AutoPrice 28.xlsm]front!R828C42</stp>
        <tr r="AP828" s="1"/>
      </tp>
      <tp>
        <v>3.25</v>
        <stp/>
        <stp>##V3_BDPV12</stp>
        <stp>XS0875797515 @bgn  Corp</stp>
        <stp>coupon</stp>
        <stp>[AutoPrice 28.xlsm]front!R623C42</stp>
        <tr r="AP623" s="1"/>
      </tp>
      <tp>
        <v>3.875</v>
        <stp/>
        <stp>##V3_BDPV12</stp>
        <stp>XS0563306314 @bgn  Corp</stp>
        <stp>coupon</stp>
        <stp>[AutoPrice 28.xlsm]front!R653C42</stp>
        <tr r="AP653" s="1"/>
      </tp>
      <tp>
        <v>5.8109999999999999</v>
        <stp/>
        <stp>##V3_BDPV12</stp>
        <stp>XS0828012863 @bgn  Corp</stp>
        <stp>coupon</stp>
        <stp>[AutoPrice 28.xlsm]front!R690C42</stp>
        <tr r="AP690" s="1"/>
      </tp>
      <tp>
        <v>2.9940000000000002</v>
        <stp/>
        <stp>##V3_BDPV12</stp>
        <stp>XS0747744232 @bgn  Corp</stp>
        <stp>coupon</stp>
        <stp>[AutoPrice 28.xlsm]front!R223C42</stp>
        <tr r="AP223" s="1"/>
      </tp>
      <tp>
        <v>1.875</v>
        <stp/>
        <stp>##V3_BDPV12</stp>
        <stp>XS1040104231 @bgn  Corp</stp>
        <stp>coupon</stp>
        <stp>[AutoPrice 28.xlsm]front!R557C42</stp>
        <tr r="AP557" s="1"/>
      </tp>
      <tp>
        <v>3.625</v>
        <stp/>
        <stp>##V3_BDPV12</stp>
        <stp>XS0457145430 @bgn  Corp</stp>
        <stp>coupon</stp>
        <stp>[AutoPrice 28.xlsm]front!R458C42</stp>
        <tr r="AP458" s="1"/>
      </tp>
      <tp>
        <v>3.125</v>
        <stp/>
        <stp>##V3_BDPV12</stp>
        <stp>XS0544714750 @bgn  Corp</stp>
        <stp>coupon</stp>
        <stp>[AutoPrice 28.xlsm]front!R438C42</stp>
        <tr r="AP438" s="1"/>
      </tp>
      <tp>
        <v>4.875</v>
        <stp/>
        <stp>##V3_BDPV12</stp>
        <stp>XS0207320242 @bgn  Corp</stp>
        <stp>coupon</stp>
        <stp>[AutoPrice 28.xlsm]front!R264C42</stp>
        <tr r="AP264" s="1"/>
      </tp>
      <tp>
        <v>3.75</v>
        <stp/>
        <stp>##V3_BDPV12</stp>
        <stp>XS0543354236 @bgn  Corp</stp>
        <stp>coupon</stp>
        <stp>[AutoPrice 28.xlsm]front!R633C42</stp>
        <tr r="AP633" s="1"/>
      </tp>
      <tp>
        <v>3</v>
        <stp/>
        <stp>##V3_BDPV12</stp>
        <stp>XS1019821732 @bgn  Corp</stp>
        <stp>coupon</stp>
        <stp>[AutoPrice 28.xlsm]front!R977C42</stp>
        <tr r="AP977" s="1"/>
      </tp>
      <tp>
        <v>1.875</v>
        <stp/>
        <stp>##V3_BDPV12</stp>
        <stp>XS1069836077 @bgn  Corp</stp>
        <stp>coupon</stp>
        <stp>[AutoPrice 28.xlsm]front!R997C42</stp>
        <tr r="AP997" s="1"/>
      </tp>
      <tp>
        <v>1.5</v>
        <stp/>
        <stp>##V3_BDPV12</stp>
        <stp>XS0805500062 @bgn  Corp</stp>
        <stp>coupon</stp>
        <stp>[AutoPrice 28.xlsm]front!R537C42</stp>
        <tr r="AP537" s="1"/>
      </tp>
      <tp>
        <v>3.875</v>
        <stp/>
        <stp>##V3_BDPV12</stp>
        <stp>XS0997829519 @bgn  Corp</stp>
        <stp>coupon</stp>
        <stp>[AutoPrice 28.xlsm]front!R295C42</stp>
        <tr r="AP295" s="1"/>
      </tp>
      <tp>
        <v>4.375</v>
        <stp/>
        <stp>##V3_BDPV12</stp>
        <stp>XS0275937471 @bgn  Corp</stp>
        <stp>coupon</stp>
        <stp>[AutoPrice 28.xlsm]front!R166C42</stp>
        <tr r="AP166" s="1"/>
      </tp>
      <tp>
        <v>4</v>
        <stp/>
        <stp>##V3_BDPV12</stp>
        <stp>XS0473787025 @bgn  Corp</stp>
        <stp>coupon</stp>
        <stp>[AutoPrice 28.xlsm]front!R234C42</stp>
        <tr r="AP234" s="1"/>
      </tp>
      <tp>
        <v>1.875</v>
        <stp/>
        <stp>##V3_BDPV12</stp>
        <stp>XS0951395317 @bgn  Corp</stp>
        <stp>coupon</stp>
        <stp>[AutoPrice 28.xlsm]front!R345C42</stp>
        <tr r="AP345" s="1"/>
      </tp>
      <tp>
        <v>2.875</v>
        <stp/>
        <stp>##V3_BDPV12</stp>
        <stp>XS0991099630 @bgn  Corp</stp>
        <stp>coupon</stp>
        <stp>[AutoPrice 28.xlsm]front!R628C42</stp>
        <tr r="AP628" s="1"/>
      </tp>
      <tp>
        <v>4.55</v>
        <stp/>
        <stp>##V3_BDPV12</stp>
        <stp>XS0301010145 @bgn  Corp</stp>
        <stp>coupon</stp>
        <stp>[AutoPrice 28.xlsm]front!R197C42</stp>
        <tr r="AP197" s="1"/>
      </tp>
      <tp>
        <v>6.2110000000000003</v>
        <stp/>
        <stp>##V3_BDPV12</stp>
        <stp>XS0323922376 @bgn  Corp</stp>
        <stp>coupon</stp>
        <stp>[AutoPrice 28.xlsm]front!R111C42</stp>
        <tr r="AP111" s="1"/>
      </tp>
      <tp>
        <v>3.5</v>
        <stp/>
        <stp>##V3_BDPV12</stp>
        <stp>XS0110081782 @bgn  Corp</stp>
        <stp>coupon</stp>
        <stp>[AutoPrice 28.xlsm]front!R607C42</stp>
        <tr r="AP607" s="1"/>
      </tp>
      <tp>
        <v>2.375</v>
        <stp/>
        <stp>##V3_BDPV12</stp>
        <stp>XS1025752293 @bgn  Corp</stp>
        <stp>coupon</stp>
        <stp>[AutoPrice 28.xlsm]front!R645C42</stp>
        <tr r="AP645" s="1"/>
      </tp>
      <tp>
        <v>4.75</v>
        <stp/>
        <stp>##V3_BDPV12</stp>
        <stp>XS0465576030 @bgn  Corp</stp>
        <stp>coupon</stp>
        <stp>[AutoPrice 28.xlsm]front!R731C42</stp>
        <tr r="AP731" s="1"/>
      </tp>
      <tp>
        <v>1.5</v>
        <stp/>
        <stp>##V3_BDPV12</stp>
        <stp>XS0860596575 @bgn  Corp</stp>
        <stp>coupon</stp>
        <stp>[AutoPrice 28.xlsm]front!R771C42</stp>
        <tr r="AP771" s="1"/>
      </tp>
      <tp>
        <v>1.875</v>
        <stp/>
        <stp>##V3_BDPV12</stp>
        <stp>XS0911431517 @bgn  Corp</stp>
        <stp>coupon</stp>
        <stp>[AutoPrice 28.xlsm]front!R651C42</stp>
        <tr r="AP651" s="1"/>
      </tp>
      <tp>
        <v>8.5</v>
        <stp/>
        <stp>##V3_BDPV12</stp>
        <stp>XS0123682758 @bgn  Corp</stp>
        <stp>coupon</stp>
        <stp>[AutoPrice 28.xlsm]front!R603C42</stp>
        <tr r="AP603" s="1"/>
      </tp>
      <tp>
        <v>1.75</v>
        <stp/>
        <stp>##V3_BDPV12</stp>
        <stp>XS0963566921 @bgn  Corp</stp>
        <stp>coupon</stp>
        <stp>[AutoPrice 28.xlsm]front!R892C42</stp>
        <tr r="AP892" s="1"/>
      </tp>
      <tp>
        <v>4.125</v>
        <stp/>
        <stp>##V3_BDPV12</stp>
        <stp>XS0438843871 @bgn  Corp</stp>
        <stp>coupon</stp>
        <stp>[AutoPrice 28.xlsm]front!R261C42</stp>
        <tr r="AP261" s="1"/>
      </tp>
      <tp>
        <v>4.25</v>
        <stp/>
        <stp>##V3_BDPV12</stp>
        <stp>XS0205790214 @bgn  Corp</stp>
        <stp>coupon</stp>
        <stp>[AutoPrice 28.xlsm]front!R456C42</stp>
        <tr r="AP456" s="1"/>
      </tp>
      <tp>
        <v>3.375</v>
        <stp/>
        <stp>##V3_BDPV12</stp>
        <stp>XS0554975325 @bgn  Corp</stp>
        <stp>coupon</stp>
        <stp>[AutoPrice 28.xlsm]front!R467C42</stp>
        <tr r="AP467" s="1"/>
      </tp>
      <tp>
        <v>5.875</v>
        <stp/>
        <stp>##V3_BDPV12</stp>
        <stp>XS0352065584 @bgn  Corp</stp>
        <stp>coupon</stp>
        <stp>[AutoPrice 28.xlsm]front!R404C42</stp>
        <tr r="AP404" s="1"/>
      </tp>
      <tp>
        <v>4.5</v>
        <stp/>
        <stp>##V3_BDPV12</stp>
        <stp>XS1020952435 @bgn  Corp</stp>
        <stp>coupon</stp>
        <stp>[AutoPrice 28.xlsm]front!R714C42</stp>
        <tr r="AP714" s="1"/>
      </tp>
      <tp>
        <v>4.25</v>
        <stp/>
        <stp>##V3_BDPV12</stp>
        <stp>XS0594299066 @bgn  Corp</stp>
        <stp>coupon</stp>
        <stp>[AutoPrice 28.xlsm]front!R832C42</stp>
        <tr r="AP832" s="1"/>
      </tp>
      <tp>
        <v>7.375</v>
        <stp/>
        <stp>##V3_BDPV12</stp>
        <stp>XS0647264398 @bgn  Corp</stp>
        <stp>coupon</stp>
        <stp>[AutoPrice 28.xlsm]front!R818C42</stp>
        <tr r="AP818" s="1"/>
      </tp>
      <tp>
        <v>4.71</v>
        <stp/>
        <stp>##V3_BDPV12</stp>
        <stp>XS0842214818 @bgn  Corp</stp>
        <stp>coupon</stp>
        <stp>[AutoPrice 28.xlsm]front!R695C42</stp>
        <tr r="AP695" s="1"/>
      </tp>
      <tp>
        <v>3.375</v>
        <stp/>
        <stp>##V3_BDPV12</stp>
        <stp>XS0974877150 @bgn  Corp</stp>
        <stp>coupon</stp>
        <stp>[AutoPrice 28.xlsm]front!R960C42</stp>
        <tr r="AP960" s="1"/>
      </tp>
      <tp>
        <v>2</v>
        <stp/>
        <stp>##V3_BDPV12</stp>
        <stp>XS0968316256 @bgn  Corp</stp>
        <stp>coupon</stp>
        <stp>[AutoPrice 28.xlsm]front!R775C42</stp>
        <tr r="AP775" s="1"/>
      </tp>
      <tp>
        <v>2.625</v>
        <stp/>
        <stp>##V3_BDPV12</stp>
        <stp>XS0857215346 @bgn  Corp</stp>
        <stp>coupon</stp>
        <stp>[AutoPrice 28.xlsm]front!R959C42</stp>
        <tr r="AP959" s="1"/>
      </tp>
      <tp>
        <v>3.625</v>
        <stp/>
        <stp>##V3_BDPV12</stp>
        <stp>XS0653885961 @bgn  Corp</stp>
        <stp>coupon</stp>
        <stp>[AutoPrice 28.xlsm]front!R770C42</stp>
        <tr r="AP770" s="1"/>
      </tp>
      <tp>
        <v>2</v>
        <stp/>
        <stp>##V3_BDPV12</stp>
        <stp>XS0989148209 @bgn  Corp</stp>
        <stp>coupon</stp>
        <stp>[AutoPrice 28.xlsm]front!R548C42</stp>
        <tr r="AP548" s="1"/>
      </tp>
      <tp>
        <v>4.75</v>
        <stp/>
        <stp>##V3_BDPV12</stp>
        <stp>XS0630463965 @bgn  Corp</stp>
        <stp>coupon</stp>
        <stp>[AutoPrice 28.xlsm]front!R709C42</stp>
        <tr r="AP709" s="1"/>
      </tp>
      <tp>
        <v>2.375</v>
        <stp/>
        <stp>##V3_BDPV12</stp>
        <stp>XS0763676557 @bgn  Corp</stp>
        <stp>coupon</stp>
        <stp>[AutoPrice 28.xlsm]front!R889C42</stp>
        <tr r="AP889" s="1"/>
      </tp>
      <tp>
        <v>1.875</v>
        <stp/>
        <stp>##V3_BDPV12</stp>
        <stp>XS0782708456 @bgn  Corp</stp>
        <stp>coupon</stp>
        <stp>[AutoPrice 28.xlsm]front!R891C42</stp>
        <tr r="AP891" s="1"/>
      </tp>
      <tp>
        <v>7.75</v>
        <stp/>
        <stp>##V3_BDPV12</stp>
        <stp>XS0805410239 @bgn  Corp</stp>
        <stp>coupon</stp>
        <stp>[AutoPrice 28.xlsm]front!R814C42</stp>
        <tr r="AP814" s="1"/>
      </tp>
      <tp>
        <v>2.375</v>
        <stp/>
        <stp>##V3_BDPV12</stp>
        <stp>XS1028952312 @bgn  Corp</stp>
        <stp>coupon</stp>
        <stp>[AutoPrice 28.xlsm]front!R420C42</stp>
        <tr r="AP420" s="1"/>
      </tp>
      <tp>
        <v>6.75</v>
        <stp/>
        <stp>##V3_BDPV12</stp>
        <stp>XS0953215349 @bgn  Corp</stp>
        <stp>coupon</stp>
        <stp>[AutoPrice 28.xlsm]front!R819C42</stp>
        <tr r="AP819" s="1"/>
      </tp>
      <tp>
        <v>8.5</v>
        <stp/>
        <stp>##V3_BDPV12</stp>
        <stp>XS0458685913 @bgn  Corp</stp>
        <stp>coupon</stp>
        <stp>[AutoPrice 28.xlsm]front!R971C42</stp>
        <tr r="AP971" s="1"/>
      </tp>
      <tp>
        <v>2</v>
        <stp/>
        <stp>##V3_BDPV12</stp>
        <stp>XS0934983999 @bgn  Corp</stp>
        <stp>coupon</stp>
        <stp>[AutoPrice 28.xlsm]front!R520C42</stp>
        <tr r="AP520" s="1"/>
      </tp>
      <tp>
        <v>1</v>
        <stp/>
        <stp>##V3_BDPV12</stp>
        <stp>XS0831383194 @bgn  Corp</stp>
        <stp>coupon</stp>
        <stp>[AutoPrice 28.xlsm]front!R823C42</stp>
        <tr r="AP823" s="1"/>
      </tp>
      <tp>
        <v>6.5</v>
        <stp/>
        <stp>##V3_BDPV12</stp>
        <stp>XS0438813536 @bgn  Corp</stp>
        <stp>coupon</stp>
        <stp>[AutoPrice 28.xlsm]front!R514C42</stp>
        <tr r="AP514" s="1"/>
      </tp>
      <tp>
        <v>3.125</v>
        <stp/>
        <stp>##V3_BDPV12</stp>
        <stp>XS0951155869 @bgn  Corp</stp>
        <stp>coupon</stp>
        <stp>[AutoPrice 28.xlsm]front!R360C42</stp>
        <tr r="AP360" s="1"/>
      </tp>
      <tp>
        <v>4.75</v>
        <stp/>
        <stp>##V3_BDPV12</stp>
        <stp>XS0329522246 @bgn  Corp</stp>
        <stp>coupon</stp>
        <stp>[AutoPrice 28.xlsm]front!R186C42</stp>
        <tr r="AP186" s="1"/>
      </tp>
      <tp>
        <v>6.75</v>
        <stp/>
        <stp>##V3_BDPV12</stp>
        <stp>XS0403540189 @bgn  Corp</stp>
        <stp>coupon</stp>
        <stp>[AutoPrice 28.xlsm]front!R990C42</stp>
        <tr r="AP990" s="1"/>
      </tp>
      <tp>
        <v>4.75</v>
        <stp/>
        <stp>##V3_BDPV12</stp>
        <stp>XS0297699588 @bgn  Corp</stp>
        <stp>coupon</stp>
        <stp>[AutoPrice 28.xlsm]front!R991C42</stp>
        <tr r="AP991" s="1"/>
      </tp>
      <tp>
        <v>6.625</v>
        <stp/>
        <stp>##V3_BDPV12</stp>
        <stp>XS0906420574 @bgn  Corp</stp>
        <stp>coupon</stp>
        <stp>[AutoPrice 28.xlsm]front!R817C42</stp>
        <tr r="AP817" s="1"/>
      </tp>
      <tp>
        <v>4.25</v>
        <stp/>
        <stp>##V3_BDPV12</stp>
        <stp>XS0271757832 @bgn  Corp</stp>
        <stp>coupon</stp>
        <stp>[AutoPrice 28.xlsm]front!R262C42</stp>
        <tr r="AP262" s="1"/>
      </tp>
      <tp>
        <v>4.125</v>
        <stp/>
        <stp>##V3_BDPV12</stp>
        <stp>XS0237323943 @bgn  Corp</stp>
        <stp>coupon</stp>
        <stp>[AutoPrice 28.xlsm]front!R547C42</stp>
        <tr r="AP547" s="1"/>
      </tp>
      <tp>
        <v>2.75</v>
        <stp/>
        <stp>##V3_BDPV12</stp>
        <stp>XS0576107519 @bgn  Corp</stp>
        <stp>coupon</stp>
        <stp>[AutoPrice 28.xlsm]front!R882C42</stp>
        <tr r="AP882" s="1"/>
      </tp>
      <tp>
        <v>4</v>
        <stp/>
        <stp>##V3_BDPV12</stp>
        <stp>XS0551845265 @bgn  Corp</stp>
        <stp>coupon</stp>
        <stp>[AutoPrice 28.xlsm]front!R851C42</stp>
        <tr r="AP851" s="1"/>
      </tp>
      <tp>
        <v>2.7329475591493235</v>
        <stp/>
        <stp>##V3_BDPV12</stp>
        <stp>DE000A1MA9H4 @bgn  Corp</stp>
        <stp>risk_mid</stp>
        <stp>[AutoPrice 28.xlsm]front!R1021C36</stp>
        <tr r="AJ1021" s="1"/>
      </tp>
    </main>
    <main first="connect.rtdsub">
      <tp>
        <v>0</v>
        <stp/>
        <stp>EBOND_POSITION|88609=3668585</stp>
        <stp>AMOUNT</stp>
        <stp>RMDS</stp>
        <stp/>
        <stp/>
        <tr r="G717" s="1"/>
      </tp>
    </main>
    <main first="bloomberg.rtd">
      <tp>
        <v>32.731594970393743</v>
        <stp/>
        <stp>##V3_BDPV12</stp>
        <stp>DE000A1MLXN3 @bgn  Corp</stp>
        <stp>asset_swap_spd_mid</stp>
        <stp>[AutoPrice 28.xlsm]front!R790C40</stp>
        <tr r="AN790" s="1"/>
      </tp>
    </main>
    <main first="connect.rtdsub">
      <tp>
        <v>-3300000</v>
        <stp/>
        <stp>EBOND_POSITION|88606=4899425</stp>
        <stp>AMOUNT</stp>
        <stp>RMDS</stp>
        <stp/>
        <stp/>
        <tr r="G1075" s="1"/>
      </tp>
    </main>
    <main first="bloomberg.rtd">
      <tp>
        <v>117.727</v>
        <stp/>
        <stp>##V3_BDPV12</stp>
        <stp>DE000A1GNAH1 @bgn Corp</stp>
        <stp>LAST_PRICE</stp>
        <stp>[AutoPrice 28.xlsm]front!R87C16</stp>
        <tr r="P87" s="1"/>
      </tp>
    </main>
    <main first="connect.rtdsub">
      <tp>
        <v>0</v>
        <stp/>
        <stp>EBOND_POSITION|88606=9490935</stp>
        <stp>AMOUNT</stp>
        <stp>RMDS</stp>
        <stp/>
        <stp/>
        <tr r="G1055" s="1"/>
      </tp>
      <tp>
        <v>215000</v>
        <stp/>
        <stp>EBOND_POSITION|88603=8290880</stp>
        <stp>AMOUNT</stp>
        <stp>RMDS</stp>
        <stp/>
        <stp/>
        <tr r="G982" s="1"/>
      </tp>
      <tp>
        <v>0</v>
        <stp/>
        <stp>EBOND_POSITION|88600=7720918</stp>
        <stp>AMOUNT</stp>
        <stp>RMDS</stp>
        <stp/>
        <stp/>
        <tr r="G356" s="1"/>
      </tp>
      <tp t="s">
        <v>#N/A</v>
        <stp/>
        <stp>EBOND_POSITION|88609=2900823</stp>
        <stp>AMOUNT</stp>
        <stp>RMDS</stp>
        <stp/>
        <stp/>
        <tr r="G607" s="1"/>
      </tp>
    </main>
    <main first="bloomberg.rtd">
      <tp>
        <v>11.1312141042331</v>
        <stp/>
        <stp>##V3_BDPV12</stp>
        <stp>DE000A0DLU51 @bgn  Corp</stp>
        <stp>asset_swap_spd_mid</stp>
        <stp>[AutoPrice 28.xlsm]front!R273C40</stp>
        <tr r="AN273" s="1"/>
      </tp>
      <tp>
        <v>64.161909727613732</v>
        <stp/>
        <stp>##V3_BDPV12</stp>
        <stp>DE000A0DLU69 @bgn  Corp</stp>
        <stp>asset_swap_spd_mid</stp>
        <stp>[AutoPrice 28.xlsm]front!R274C40</stp>
        <tr r="AN274" s="1"/>
      </tp>
    </main>
    <main first="connect.rtdsub">
      <tp>
        <v>0</v>
        <stp/>
        <stp>EBOND_POSITION|88615=5391666</stp>
        <stp>AMOUNT</stp>
        <stp>RMDS</stp>
        <stp/>
        <stp/>
        <tr r="G21" s="1"/>
      </tp>
      <tp>
        <v>0</v>
        <stp/>
        <stp>EBOND_POSITION|88609=6171504</stp>
        <stp>AMOUNT</stp>
        <stp>RMDS</stp>
        <stp/>
        <stp/>
        <tr r="G706" s="1"/>
      </tp>
      <tp>
        <v>0</v>
        <stp/>
        <stp>EBOND_POSITION|88606=9491175</stp>
        <stp>AMOUNT</stp>
        <stp>RMDS</stp>
        <stp/>
        <stp/>
        <tr r="G1061" s="1"/>
      </tp>
    </main>
    <main first="bloomberg.rtd">
      <tp t="s">
        <v>CALLABLE</v>
        <stp/>
        <stp>##V3_BDPV12</stp>
        <stp>USN77616AA34 Corp</stp>
        <stp>mty_typ</stp>
        <stp>[AutoPrice 28.xlsm]front!R1122C6</stp>
        <tr r="F1122" s="1"/>
      </tp>
      <tp>
        <v>-17.488705262450335</v>
        <stp/>
        <stp>##V3_BDPV12</stp>
        <stp>DE000A1MLSR4 @bgn  Corp</stp>
        <stp>asset_swap_spd_mid</stp>
        <stp>[AutoPrice 28.xlsm]front!R782C40</stp>
        <tr r="AN782" s="1"/>
      </tp>
    </main>
    <main first="connect.rtdsub">
      <tp>
        <v>482000</v>
        <stp/>
        <stp>EBOND_POSITION|88597=7052198</stp>
        <stp>AMOUNT</stp>
        <stp>RMDS</stp>
        <stp/>
        <stp/>
        <tr r="G759" s="1"/>
      </tp>
      <tp>
        <v>0</v>
        <stp/>
        <stp>EBOND_POSITION|88609=6172964</stp>
        <stp>AMOUNT</stp>
        <stp>RMDS</stp>
        <stp/>
        <stp/>
        <tr r="G743" s="1"/>
      </tp>
      <tp>
        <v>0</v>
        <stp/>
        <stp>EBOND_POSITION|88600=9282092</stp>
        <stp>AMOUNT</stp>
        <stp>RMDS</stp>
        <stp/>
        <stp/>
        <tr r="G367" s="1"/>
      </tp>
      <tp>
        <v>0</v>
        <stp/>
        <stp>EBOND_POSITION|88609=2123411</stp>
        <stp>AMOUNT</stp>
        <stp>RMDS</stp>
        <stp/>
        <stp/>
        <tr r="G625" s="1"/>
      </tp>
      <tp>
        <v>0</v>
        <stp/>
        <stp>EBOND_POSITION|88603=6493180</stp>
        <stp>AMOUNT</stp>
        <stp>RMDS</stp>
        <stp/>
        <stp/>
        <tr r="G948" s="1"/>
      </tp>
      <tp>
        <v>1234000</v>
        <stp/>
        <stp>EBOND_POSITION|88615=3393266</stp>
        <stp>AMOUNT</stp>
        <stp>RMDS</stp>
        <stp/>
        <stp/>
        <tr r="G47" s="1"/>
      </tp>
      <tp>
        <v>-2600000</v>
        <stp/>
        <stp>EBOND_POSITION|88609=7903513</stp>
        <stp>AMOUNT</stp>
        <stp>RMDS</stp>
        <stp/>
        <stp/>
        <tr r="G632" s="1"/>
      </tp>
    </main>
    <main first="bloomberg.rtd">
      <tp>
        <v>47.575755521107254</v>
        <stp/>
        <stp>##V3_BDPV12</stp>
        <stp>DE000A0DLWN6 @bgn  Corp</stp>
        <stp>asset_swap_spd_mid</stp>
        <stp>[AutoPrice 28.xlsm]front!R583C40</stp>
        <tr r="AN583" s="1"/>
      </tp>
    </main>
    <main first="connect.rtdsub">
      <tp>
        <v>1738000</v>
        <stp/>
        <stp>EBOND_POSITION|88609=7054106</stp>
        <stp>AMOUNT</stp>
        <stp>RMDS</stp>
        <stp/>
        <stp/>
        <tr r="G648" s="1"/>
      </tp>
      <tp>
        <v>0</v>
        <stp/>
        <stp>EBOND_POSITION|88600=8124878</stp>
        <stp>AMOUNT</stp>
        <stp>RMDS</stp>
        <stp/>
        <stp/>
        <tr r="G365" s="1"/>
      </tp>
      <tp>
        <v>0</v>
        <stp/>
        <stp>EBOND_POSITION|88600=7924758</stp>
        <stp>AMOUNT</stp>
        <stp>RMDS</stp>
        <stp/>
        <stp/>
        <tr r="G307" s="1"/>
      </tp>
      <tp>
        <v>0</v>
        <stp/>
        <stp>EBOND_POSITION|88609=5915312</stp>
        <stp>AMOUNT</stp>
        <stp>RMDS</stp>
        <stp/>
        <stp/>
        <tr r="G722" s="1"/>
      </tp>
      <tp>
        <v>0</v>
        <stp/>
        <stp>EBOND_POSITION|88609=8535370</stp>
        <stp>AMOUNT</stp>
        <stp>RMDS</stp>
        <stp/>
        <stp/>
        <tr r="G637" s="1"/>
      </tp>
      <tp>
        <v>2750000</v>
        <stp/>
        <stp>EBOND_POSITION|88612=8596851</stp>
        <stp>AMOUNT</stp>
        <stp>RMDS</stp>
        <stp/>
        <stp/>
        <tr r="G387" s="1"/>
      </tp>
      <tp>
        <v>-1100000</v>
        <stp/>
        <stp>EBOND_POSITION|88618=6006472</stp>
        <stp>AMOUNT</stp>
        <stp>RMDS</stp>
        <stp/>
        <stp/>
        <tr r="G138" s="1"/>
      </tp>
      <tp>
        <v>638000</v>
        <stp/>
        <stp>EBOND_POSITION|88618=5056667</stp>
        <stp>AMOUNT</stp>
        <stp>RMDS</stp>
        <stp/>
        <stp/>
        <tr r="G109" s="1"/>
      </tp>
      <tp>
        <v>0</v>
        <stp/>
        <stp>EBOND_POSITION|88600=6686822</stp>
        <stp>AMOUNT</stp>
        <stp>RMDS</stp>
        <stp/>
        <stp/>
        <tr r="G241" s="1"/>
      </tp>
      <tp>
        <v>0</v>
        <stp/>
        <stp>EBOND_POSITION|88609=8266055</stp>
        <stp>AMOUNT</stp>
        <stp>RMDS</stp>
        <stp/>
        <stp/>
        <tr r="G601" s="1"/>
      </tp>
      <tp>
        <v>0</v>
        <stp/>
        <stp>EBOND_POSITION|88615=8966389</stp>
        <stp>AMOUNT</stp>
        <stp>RMDS</stp>
        <stp/>
        <stp/>
        <tr r="G39" s="1"/>
      </tp>
      <tp>
        <v>0</v>
        <stp/>
        <stp>EBOND_POSITION|88612=5987500</stp>
        <stp>AMOUNT</stp>
        <stp>RMDS</stp>
        <stp/>
        <stp/>
        <tr r="G589" s="1"/>
      </tp>
      <tp>
        <v>248000</v>
        <stp/>
        <stp>EBOND_POSITION|88615=8497556</stp>
        <stp>AMOUNT</stp>
        <stp>RMDS</stp>
        <stp/>
        <stp/>
        <tr r="G61" s="1"/>
      </tp>
    </main>
    <main first="bloomberg.rtd">
      <tp t="s">
        <v>#N/A Real Time</v>
        <stp/>
        <stp>##V3_BDPV12</stp>
        <stp>XS0492535835 @CBKG Corp</stp>
        <stp>ask</stp>
        <stp>[AutoPrice 28.xlsm]front!R43C13</stp>
        <tr r="M43" s="1"/>
      </tp>
      <tp>
        <v>22.661927177804355</v>
        <stp/>
        <stp>##V3_BDPV12</stp>
        <stp>XS0421249235 @cbbt  Corp</stp>
        <stp>asset_swap_spd_mid</stp>
        <stp>[AutoPrice 28.xlsm]front!R937C40</stp>
        <tr r="AN937" s="1"/>
      </tp>
      <tp t="s">
        <v>FIXED</v>
        <stp/>
        <stp>##V3_BDPV12</stp>
        <stp>DE000A1HG1J8 Corp</stp>
        <stp>cpn typ</stp>
        <stp>[AutoPrice 28.xlsm]front!R51C5</stp>
        <tr r="E51" s="1"/>
      </tp>
      <tp>
        <v>45.226897284423238</v>
        <stp/>
        <stp>##V3_BDPV12</stp>
        <stp>XS0787786440 @cbbt  Corp</stp>
        <stp>asset_swap_spd_mid</stp>
        <stp>[AutoPrice 28.xlsm]front!R940C40</stp>
        <tr r="AN940" s="1"/>
      </tp>
      <tp t="s">
        <v>FIXED</v>
        <stp/>
        <stp>##V3_BDPV12</stp>
        <stp>XS1019326641 Corp</stp>
        <stp>cpn typ</stp>
        <stp>[AutoPrice 28.xlsm]front!R1220C5</stp>
        <tr r="E1220" s="1"/>
      </tp>
      <tp t="s">
        <v>FIXED</v>
        <stp/>
        <stp>##V3_BDPV12</stp>
        <stp>XS0619706657 Corp</stp>
        <stp>cpn typ</stp>
        <stp>[AutoPrice 28.xlsm]front!R1202C5</stp>
        <tr r="E1202" s="1"/>
      </tp>
      <tp>
        <v>7.9753592518187588</v>
        <stp/>
        <stp>##V3_BDPV12</stp>
        <stp>DE000A1RE1Q3 @bgn  Corp</stp>
        <stp>risk_mid</stp>
        <stp>[AutoPrice 28.xlsm]front!R88C36</stp>
        <tr r="AJ88" s="1"/>
      </tp>
      <tp t="s">
        <v>FIXED</v>
        <stp/>
        <stp>##V3_BDPV12</stp>
        <stp>XS0933604943 Corp</stp>
        <stp>cpn typ</stp>
        <stp>[AutoPrice 28.xlsm]front!R1209C5</stp>
        <tr r="E1209" s="1"/>
      </tp>
      <tp t="s">
        <v>GSZFP</v>
        <stp/>
        <stp>##V3_BDPV12</stp>
        <stp>FR0011531714 Corp</stp>
        <stp>ticker</stp>
        <stp>[AutoPrice 28.xlsm]front!R1243C4</stp>
        <tr r="D1243" s="1"/>
      </tp>
      <tp t="s">
        <v>STERV</v>
        <stp/>
        <stp>##V3_BDPV12</stp>
        <stp>XS0754290459 Corp</stp>
        <stp>ticker</stp>
        <stp>[AutoPrice 28.xlsm]front!R1130C4</stp>
        <tr r="D1130" s="1"/>
      </tp>
      <tp t="s">
        <v>FIXED</v>
        <stp/>
        <stp>##V3_BDPV12</stp>
        <stp>XS0459131636 Corp</stp>
        <stp>cpn typ</stp>
        <stp>[AutoPrice 28.xlsm]front!R1092C5</stp>
        <tr r="E1092" s="1"/>
      </tp>
      <tp t="s">
        <v>FIXED</v>
        <stp/>
        <stp>##V3_BDPV12</stp>
        <stp>XS0559641146 Corp</stp>
        <stp>cpn typ</stp>
        <stp>[AutoPrice 28.xlsm]front!R1004C5</stp>
        <tr r="E1004" s="1"/>
      </tp>
      <tp t="s">
        <v>FIXED</v>
        <stp/>
        <stp>##V3_BDPV12</stp>
        <stp>XS0630817442 Corp</stp>
        <stp>cpn typ</stp>
        <stp>[AutoPrice 28.xlsm]front!R1126C5</stp>
        <tr r="E1126" s="1"/>
      </tp>
      <tp t="s">
        <v>VARIABLE</v>
        <stp/>
        <stp>##V3_BDPV12</stp>
        <stp>XS1050461034 Corp</stp>
        <stp>cpn typ</stp>
        <stp>[AutoPrice 28.xlsm]front!R1261C5</stp>
        <tr r="E1261" s="1"/>
      </tp>
      <tp t="s">
        <v>AT MATURITY</v>
        <stp/>
        <stp>##V3_BDPV12</stp>
        <stp>BE0002169358 Corp</stp>
        <stp>mty_typ</stp>
        <stp>[AutoPrice 28.xlsm]front!R1129C6</stp>
        <tr r="F1129" s="1"/>
      </tp>
      <tp t="s">
        <v>FIXED</v>
        <stp/>
        <stp>##V3_BDPV12</stp>
        <stp>XS0733696495 Corp</stp>
        <stp>cpn typ</stp>
        <stp>[AutoPrice 28.xlsm]front!R1208C5</stp>
        <tr r="E1208" s="1"/>
      </tp>
      <tp t="s">
        <v>VARIABLE</v>
        <stp/>
        <stp>##V3_BDPV12</stp>
        <stp>XS1028600473 Corp</stp>
        <stp>cpn typ</stp>
        <stp>[AutoPrice 28.xlsm]front!R1250C5</stp>
        <tr r="E1250" s="1"/>
      </tp>
      <tp t="s">
        <v>FIXED</v>
        <stp/>
        <stp>##V3_BDPV12</stp>
        <stp>XS0362224841 Corp</stp>
        <stp>cpn typ</stp>
        <stp>[AutoPrice 28.xlsm]front!R1193C5</stp>
        <tr r="E1193" s="1"/>
      </tp>
      <tp t="s">
        <v>FIXED</v>
        <stp/>
        <stp>##V3_BDPV12</stp>
        <stp>XS1056927061 Corp</stp>
        <stp>cpn typ</stp>
        <stp>[AutoPrice 28.xlsm]front!R1090C5</stp>
        <tr r="E1090" s="1"/>
      </tp>
      <tp t="s">
        <v>FIXED</v>
        <stp/>
        <stp>##V3_BDPV12</stp>
        <stp>XS0331141332 Corp</stp>
        <stp>cpn typ</stp>
        <stp>[AutoPrice 28.xlsm]front!R1156C5</stp>
        <tr r="E1156" s="1"/>
      </tp>
      <tp t="s">
        <v>TELEFO</v>
        <stp/>
        <stp>##V3_BDPV12</stp>
        <stp>XS1050461034 Corp</stp>
        <stp>ticker</stp>
        <stp>[AutoPrice 28.xlsm]front!R1261C4</stp>
        <tr r="D1261" s="1"/>
      </tp>
      <tp t="s">
        <v>FIXED</v>
        <stp/>
        <stp>##V3_BDPV12</stp>
        <stp>XS0409153110 Corp</stp>
        <stp>cpn typ</stp>
        <stp>[AutoPrice 28.xlsm]front!R1112C5</stp>
        <tr r="E1112" s="1"/>
      </tp>
      <tp t="s">
        <v>FIXED</v>
        <stp/>
        <stp>##V3_BDPV12</stp>
        <stp>XS1050846507 Corp</stp>
        <stp>cpn typ</stp>
        <stp>[AutoPrice 28.xlsm]front!R1040C5</stp>
        <tr r="E1040" s="1"/>
      </tp>
      <tp t="s">
        <v>ENELIM</v>
        <stp/>
        <stp>##V3_BDPV12</stp>
        <stp>XS0306644344 Corp</stp>
        <stp>ticker</stp>
        <stp>[AutoPrice 28.xlsm]front!R1145C4</stp>
        <tr r="D1145" s="1"/>
      </tp>
      <tp t="s">
        <v>EDF</v>
        <stp/>
        <stp>##V3_BDPV12</stp>
        <stp>FR0011401751 Corp</stp>
        <stp>ticker</stp>
        <stp>[AutoPrice 28.xlsm]front!R1236C4</stp>
        <tr r="D1236" s="1"/>
      </tp>
      <tp t="s">
        <v>VARIABLE</v>
        <stp/>
        <stp>##V3_BDPV12</stp>
        <stp>XS0266838746 Corp</stp>
        <stp>cpn typ</stp>
        <stp>[AutoPrice 28.xlsm]front!R1254C5</stp>
        <tr r="E1254" s="1"/>
      </tp>
      <tp t="s">
        <v>CLNVX</v>
        <stp/>
        <stp>##V3_BDPV12</stp>
        <stp>XS0735784851 Corp</stp>
        <stp>ticker</stp>
        <stp>[AutoPrice 28.xlsm]front!R1065C4</stp>
        <tr r="D1065" s="1"/>
      </tp>
      <tp t="s">
        <v>SGOFP</v>
        <stp/>
        <stp>##V3_BDPV12</stp>
        <stp>XS0546725358 Corp</stp>
        <stp>ticker</stp>
        <stp>[AutoPrice 28.xlsm]front!R1115C4</stp>
        <tr r="D1115" s="1"/>
      </tp>
      <tp t="s">
        <v>HANIEL</v>
        <stp/>
        <stp>##V3_BDPV12</stp>
        <stp>XS0743603358 Corp</stp>
        <stp>ticker</stp>
        <stp>[AutoPrice 28.xlsm]front!R1094C4</stp>
        <tr r="D1094" s="1"/>
      </tp>
      <tp t="s">
        <v>FIXED</v>
        <stp/>
        <stp>##V3_BDPV12</stp>
        <stp>XS0953199634 Corp</stp>
        <stp>cpn typ</stp>
        <stp>[AutoPrice 28.xlsm]front!R1067C5</stp>
        <tr r="E1067" s="1"/>
      </tp>
      <tp t="s">
        <v>ABBNVX</v>
        <stp/>
        <stp>##V3_BDPV12</stp>
        <stp>XS0763122578 Corp</stp>
        <stp>ticker</stp>
        <stp>[AutoPrice 28.xlsm]front!R1031C4</stp>
        <tr r="D1031" s="1"/>
      </tp>
      <tp t="s">
        <v>AT MATURITY</v>
        <stp/>
        <stp>##V3_BDPV12</stp>
        <stp>BE0374557404 Corp</stp>
        <stp>mty_typ</stp>
        <stp>[AutoPrice 28.xlsm]front!R1015C6</stp>
        <tr r="F1015" s="1"/>
      </tp>
      <tp t="s">
        <v>FIXED</v>
        <stp/>
        <stp>##V3_BDPV12</stp>
        <stp>XS0627188468 Corp</stp>
        <stp>cpn typ</stp>
        <stp>[AutoPrice 28.xlsm]front!R1175C5</stp>
        <tr r="E1175" s="1"/>
      </tp>
      <tp t="s">
        <v>TELEFO</v>
        <stp/>
        <stp>##V3_BDPV12</stp>
        <stp>XS0997326441 Corp</stp>
        <stp>ticker</stp>
        <stp>[AutoPrice 28.xlsm]front!R1260C4</stp>
        <tr r="D1260" s="1"/>
      </tp>
      <tp t="s">
        <v>REPSM</v>
        <stp/>
        <stp>##V3_BDPV12</stp>
        <stp>XS0733696495 Corp</stp>
        <stp>ticker</stp>
        <stp>[AutoPrice 28.xlsm]front!R1208C4</stp>
        <tr r="D1208" s="1"/>
      </tp>
      <tp t="s">
        <v>IBESM</v>
        <stp/>
        <stp>##V3_BDPV12</stp>
        <stp>XS0614190477 Corp</stp>
        <stp>ticker</stp>
        <stp>[AutoPrice 28.xlsm]front!R1191C4</stp>
        <tr r="D1191" s="1"/>
      </tp>
      <tp t="s">
        <v>TRNIM</v>
        <stp/>
        <stp>##V3_BDPV12</stp>
        <stp>XS0747771128 Corp</stp>
        <stp>ticker</stp>
        <stp>[AutoPrice 28.xlsm]front!R1222C4</stp>
        <tr r="D1222" s="1"/>
      </tp>
      <tp t="s">
        <v>AT MATURITY</v>
        <stp/>
        <stp>##V3_BDPV12</stp>
        <stp>FR0010870949 Corp</stp>
        <stp>mty_typ</stp>
        <stp>[AutoPrice 28.xlsm]front!R1049C6</stp>
        <tr r="F1049" s="1"/>
      </tp>
      <tp t="s">
        <v>AIRFP</v>
        <stp/>
        <stp>##V3_BDPV12</stp>
        <stp>XS0176914579 Corp</stp>
        <stp>ticker</stp>
        <stp>[AutoPrice 28.xlsm]front!R1079C4</stp>
        <tr r="D1079" s="1"/>
      </tp>
      <tp t="s">
        <v>SRGIM</v>
        <stp/>
        <stp>##V3_BDPV12</stp>
        <stp>XS0853682069 Corp</stp>
        <stp>ticker</stp>
        <stp>[AutoPrice 28.xlsm]front!R1217C4</stp>
        <tr r="D1217" s="1"/>
      </tp>
      <tp t="s">
        <v>MTNA</v>
        <stp/>
        <stp>##V3_BDPV12</stp>
        <stp>XS1048518358 Corp</stp>
        <stp>ticker</stp>
        <stp>[AutoPrice 28.xlsm]front!R1006C4</stp>
        <tr r="D1006" s="1"/>
      </tp>
      <tp t="s">
        <v>IBESM</v>
        <stp/>
        <stp>##V3_BDPV12</stp>
        <stp>XS0879869187 Corp</stp>
        <stp>ticker</stp>
        <stp>[AutoPrice 28.xlsm]front!R1197C4</stp>
        <tr r="D1197" s="1"/>
      </tp>
      <tp t="s">
        <v>PERP/CALL</v>
        <stp/>
        <stp>##V3_BDPV12</stp>
        <stp>FR0011401751 Corp</stp>
        <stp>mty_typ</stp>
        <stp>[AutoPrice 28.xlsm]front!R1236C6</stp>
        <tr r="F1236" s="1"/>
      </tp>
      <tp t="s">
        <v>FIXED</v>
        <stp/>
        <stp>##V3_BDPV12</stp>
        <stp>FR0011119460 Corp</stp>
        <stp>cpn typ</stp>
        <stp>[AutoPrice 28.xlsm]front!R1132C5</stp>
        <tr r="E1132" s="1"/>
      </tp>
      <tp t="s">
        <v>17/04/2023</v>
        <stp/>
        <stp>##V3_BDPV12</stp>
        <stp>XS0842659426 Corp</stp>
        <stp>maturity</stp>
        <stp>[AutoPrice 28.xlsm]front!R1152C6</stp>
        <tr r="F1152" s="1"/>
      </tp>
      <tp t="s">
        <v>AT MATURITY</v>
        <stp/>
        <stp>##V3_BDPV12</stp>
        <stp>XS0494868630 Corp</stp>
        <stp>mty_typ</stp>
        <stp>[AutoPrice 28.xlsm]front!R1195C6</stp>
        <tr r="F1195" s="1"/>
      </tp>
      <tp t="s">
        <v>CALLABLE</v>
        <stp/>
        <stp>##V3_BDPV12</stp>
        <stp>XS0903531795 Corp</stp>
        <stp>mty_typ</stp>
        <stp>[AutoPrice 28.xlsm]front!R1248C6</stp>
        <tr r="F1248" s="1"/>
      </tp>
      <tp t="s">
        <v>FIXED</v>
        <stp/>
        <stp>##V3_BDPV12</stp>
        <stp>FR0010948240 Corp</stp>
        <stp>cpn typ</stp>
        <stp>[AutoPrice 28.xlsm]front!R1047C5</stp>
        <tr r="E1047" s="1"/>
      </tp>
      <tp t="s">
        <v>AT MATURITY</v>
        <stp/>
        <stp>##V3_BDPV12</stp>
        <stp>XS0914292254 Corp</stp>
        <stp>mty_typ</stp>
        <stp>[AutoPrice 28.xlsm]front!R1213C6</stp>
        <tr r="F1213" s="1"/>
      </tp>
      <tp t="s">
        <v>AT MATURITY</v>
        <stp/>
        <stp>##V3_BDPV12</stp>
        <stp>XS0754290459 Corp</stp>
        <stp>mty_typ</stp>
        <stp>[AutoPrice 28.xlsm]front!R1130C6</stp>
        <tr r="F1130" s="1"/>
      </tp>
      <tp t="s">
        <v>PERP/CALL</v>
        <stp/>
        <stp>##V3_BDPV12</stp>
        <stp>XS0968913268 Corp</stp>
        <stp>mty_typ</stp>
        <stp>[AutoPrice 28.xlsm]front!R1267C6</stp>
        <tr r="F1267" s="1"/>
      </tp>
      <tp t="s">
        <v>24/05/2019</v>
        <stp/>
        <stp>##V3_BDPV12</stp>
        <stp>XS0627188468 Corp</stp>
        <stp>maturity</stp>
        <stp>[AutoPrice 28.xlsm]front!R1175C6</stp>
        <tr r="F1175" s="1"/>
      </tp>
      <tp t="s">
        <v>AT MATURITY</v>
        <stp/>
        <stp>##V3_BDPV12</stp>
        <stp>XS0875513268 Corp</stp>
        <stp>mty_typ</stp>
        <stp>[AutoPrice 28.xlsm]front!R1096C6</stp>
        <tr r="F1096" s="1"/>
      </tp>
      <tp t="s">
        <v>28/02/2023</v>
        <stp/>
        <stp>##V3_BDPV12</stp>
        <stp>XS0896144655 Corp</stp>
        <stp>maturity</stp>
        <stp>[AutoPrice 28.xlsm]front!R1052C6</stp>
        <tr r="F1052" s="1"/>
      </tp>
      <tp t="s">
        <v>20/06/2019</v>
        <stp/>
        <stp>##V3_BDPV12</stp>
        <stp>XS0794392588 Corp</stp>
        <stp>maturity</stp>
        <stp>[AutoPrice 28.xlsm]front!R1104C6</stp>
        <tr r="F1104" s="1"/>
      </tp>
      <tp t="s">
        <v>FIXED</v>
        <stp/>
        <stp>##V3_BDPV12</stp>
        <stp>FR0010801761 Corp</stp>
        <stp>cpn typ</stp>
        <stp>[AutoPrice 28.xlsm]front!R1042C5</stp>
        <tr r="E1042" s="1"/>
      </tp>
      <tp t="s">
        <v>22/11/2021</v>
        <stp/>
        <stp>##V3_BDPV12</stp>
        <stp>XS0996354956 Corp</stp>
        <stp>maturity</stp>
        <stp>[AutoPrice 28.xlsm]front!R1162C6</stp>
        <tr r="F1162" s="1"/>
      </tp>
      <tp>
        <v>3.7357517759652126</v>
        <stp/>
        <stp>##V3_BDPV12</stp>
        <stp>DE000A1HG1J8 @bgn  Corp</stp>
        <stp>risk_mid</stp>
        <stp>[AutoPrice 28.xlsm]front!R51C36</stp>
        <tr r="AJ51" s="1"/>
      </tp>
      <tp>
        <v>12.018753677337912</v>
        <stp/>
        <stp>##V3_BDPV12</stp>
        <stp>DE000A1HG1K6 @bgn  Corp</stp>
        <stp>risk_mid</stp>
        <stp>[AutoPrice 28.xlsm]front!R54C36</stp>
        <tr r="AJ54" s="1"/>
      </tp>
      <tp t="s">
        <v>12/08/2016</v>
        <stp/>
        <stp>##V3_BDPV12</stp>
        <stp>XS0445463887 Corp</stp>
        <stp>maturity</stp>
        <stp>[AutoPrice 28.xlsm]front!R1078C6</stp>
        <tr r="F1078" s="1"/>
      </tp>
      <tp t="s">
        <v>PERP/CALL</v>
        <stp/>
        <stp>##V3_BDPV12</stp>
        <stp>XS0992293901 Corp</stp>
        <stp>mty_typ</stp>
        <stp>[AutoPrice 28.xlsm]front!R1256C6</stp>
        <tr r="F1256" s="1"/>
      </tp>
      <tp>
        <v>16.874880791343116</v>
        <stp/>
        <stp>##V3_BDPV12</stp>
        <stp>DE000A1HG1L4 @bgn  Corp</stp>
        <stp>risk_mid</stp>
        <stp>[AutoPrice 28.xlsm]front!R55C36</stp>
        <tr r="AJ55" s="1"/>
      </tp>
      <tp t="s">
        <v>AT MATURITY</v>
        <stp/>
        <stp>##V3_BDPV12</stp>
        <stp>XS1048589458 Corp</stp>
        <stp>mty_typ</stp>
        <stp>[AutoPrice 28.xlsm]front!R1077C6</stp>
        <tr r="F1077" s="1"/>
      </tp>
      <tp t="s">
        <v>FIXED</v>
        <stp/>
        <stp>##V3_BDPV12</stp>
        <stp>FR0010737882 Corp</stp>
        <stp>cpn typ</stp>
        <stp>[AutoPrice 28.xlsm]front!R1072C5</stp>
        <tr r="E1072" s="1"/>
      </tp>
      <tp t="s">
        <v>VARIABLE</v>
        <stp/>
        <stp>##V3_BDPV12</stp>
        <stp>FR0011697028 Corp</stp>
        <stp>cpn typ</stp>
        <stp>[AutoPrice 28.xlsm]front!R1232C5</stp>
        <tr r="E1232" s="1"/>
      </tp>
      <tp t="s">
        <v>AT MATURITY</v>
        <stp/>
        <stp>##V3_BDPV12</stp>
        <stp>XS0563739696 Corp</stp>
        <stp>mty_typ</stp>
        <stp>[AutoPrice 28.xlsm]front!R1157C6</stp>
        <tr r="F1157" s="1"/>
      </tp>
      <tp t="s">
        <v>FIXED</v>
        <stp/>
        <stp>##V3_BDPV12</stp>
        <stp>AT0000A100E2 Corp</stp>
        <stp>cpn typ</stp>
        <stp>[AutoPrice 28.xlsm]front!R1030C5</stp>
        <tr r="E1030" s="1"/>
      </tp>
      <tp t="s">
        <v>FIXED</v>
        <stp/>
        <stp>##V3_BDPV12</stp>
        <stp>ES0211845203 Corp</stp>
        <stp>cpn typ</stp>
        <stp>[AutoPrice 28.xlsm]front!R1036C5</stp>
        <tr r="E1036" s="1"/>
      </tp>
      <tp t="s">
        <v>FIXED</v>
        <stp/>
        <stp>##V3_BDPV12</stp>
        <stp>ES0211845237 Corp</stp>
        <stp>cpn typ</stp>
        <stp>[AutoPrice 28.xlsm]front!R1032C5</stp>
        <tr r="E1032" s="1"/>
      </tp>
      <tp t="s">
        <v>AT MATURITY</v>
        <stp/>
        <stp>##V3_BDPV12</stp>
        <stp>XS0193947271 Corp</stp>
        <stp>mty_typ</stp>
        <stp>[AutoPrice 28.xlsm]front!R1053C6</stp>
        <tr r="F1053" s="1"/>
      </tp>
      <tp t="s">
        <v>AT MATURITY</v>
        <stp/>
        <stp>##V3_BDPV12</stp>
        <stp>XS0294547285 Corp</stp>
        <stp>mty_typ</stp>
        <stp>[AutoPrice 28.xlsm]front!R1114C6</stp>
        <tr r="F1114" s="1"/>
      </tp>
      <tp>
        <v>6.5</v>
        <stp/>
        <stp>##V3_BDPV12</stp>
        <stp>XS0935312057 @bgn  Corp</stp>
        <stp>coupon</stp>
        <stp>[AutoPrice 28.xlsm]front!R129C42</stp>
        <tr r="AP129" s="1"/>
      </tp>
      <tp>
        <v>4.375</v>
        <stp/>
        <stp>##V3_BDPV12</stp>
        <stp>XS0479866567 @bgn  Corp</stp>
        <stp>coupon</stp>
        <stp>[AutoPrice 28.xlsm]front!R846C42</stp>
        <tr r="AP846" s="1"/>
      </tp>
      <tp>
        <v>1.8</v>
        <stp/>
        <stp>##V3_BDPV12</stp>
        <stp>XS0954684972 @bgn  Corp</stp>
        <stp>coupon</stp>
        <stp>[AutoPrice 28.xlsm]front!R874C42</stp>
        <tr r="AP874" s="1"/>
      </tp>
      <tp>
        <v>4</v>
        <stp/>
        <stp>##V3_BDPV12</stp>
        <stp>XS0275636438 @bgn  Corp</stp>
        <stp>coupon</stp>
        <stp>[AutoPrice 28.xlsm]front!R457C42</stp>
        <tr r="AP457" s="1"/>
      </tp>
      <tp>
        <v>0.75</v>
        <stp/>
        <stp>##V3_BDPV12</stp>
        <stp>XS0844535442 @bgn  Corp</stp>
        <stp>coupon</stp>
        <stp>[AutoPrice 28.xlsm]front!R536C42</stp>
        <tr r="AP536" s="1"/>
      </tp>
      <tp>
        <v>2.125</v>
        <stp/>
        <stp>##V3_BDPV12</stp>
        <stp>XS0992638220 @bgn  Corp</stp>
        <stp>coupon</stp>
        <stp>[AutoPrice 28.xlsm]front!R588C42</stp>
        <tr r="AP588" s="1"/>
      </tp>
      <tp>
        <v>6.75</v>
        <stp/>
        <stp>##V3_BDPV12</stp>
        <stp>XS0401891733 @bgn  Corp</stp>
        <stp>coupon</stp>
        <stp>[AutoPrice 28.xlsm]front!R356C42</stp>
        <tr r="AP356" s="1"/>
      </tp>
      <tp>
        <v>5.375</v>
        <stp/>
        <stp>##V3_BDPV12</stp>
        <stp>XS0307791698 @bgn  Corp</stp>
        <stp>coupon</stp>
        <stp>[AutoPrice 28.xlsm]front!R405C42</stp>
        <tr r="AP405" s="1"/>
      </tp>
      <tp>
        <v>2.5499999999999998</v>
        <stp/>
        <stp>##V3_BDPV12</stp>
        <stp>XS1054534422 @bgn  Corp</stp>
        <stp>coupon</stp>
        <stp>[AutoPrice 28.xlsm]front!R593C42</stp>
        <tr r="AP593" s="1"/>
      </tp>
      <tp>
        <v>2.75</v>
        <stp/>
        <stp>##V3_BDPV12</stp>
        <stp>XS0977496636 @bgn  Corp</stp>
        <stp>coupon</stp>
        <stp>[AutoPrice 28.xlsm]front!R482C42</stp>
        <tr r="AP482" s="1"/>
      </tp>
      <tp>
        <v>4.7290999999999999</v>
        <stp/>
        <stp>##V3_BDPV12</stp>
        <stp>XS0206511130 @bgn  Corp</stp>
        <stp>coupon</stp>
        <stp>[AutoPrice 28.xlsm]front!R104C42</stp>
        <tr r="AP104" s="1"/>
      </tp>
      <tp>
        <v>1.125</v>
        <stp/>
        <stp>##V3_BDPV12</stp>
        <stp>XS1003251011 @bgn  Corp</stp>
        <stp>coupon</stp>
        <stp>[AutoPrice 28.xlsm]front!R528C42</stp>
        <tr r="AP528" s="1"/>
      </tp>
      <tp>
        <v>2.125</v>
        <stp/>
        <stp>##V3_BDPV12</stp>
        <stp>XS0875796541 @bgn  Corp</stp>
        <stp>coupon</stp>
        <stp>[AutoPrice 28.xlsm]front!R619C42</stp>
        <tr r="AP619" s="1"/>
      </tp>
      <tp>
        <v>1.75</v>
        <stp/>
        <stp>##V3_BDPV12</stp>
        <stp>XS0857214968 @bgn  Corp</stp>
        <stp>coupon</stp>
        <stp>[AutoPrice 28.xlsm]front!R955C42</stp>
        <tr r="AP955" s="1"/>
      </tp>
      <tp>
        <v>7.5</v>
        <stp/>
        <stp>##V3_BDPV12</stp>
        <stp>XS0411850075 @bgn  Corp</stp>
        <stp>coupon</stp>
        <stp>[AutoPrice 28.xlsm]front!R632C42</stp>
        <tr r="AP632" s="1"/>
      </tp>
      <tp>
        <v>2.7360000000000002</v>
        <stp/>
        <stp>##V3_BDPV12</stp>
        <stp>XS0934042549 @bgn  Corp</stp>
        <stp>coupon</stp>
        <stp>[AutoPrice 28.xlsm]front!R693C42</stp>
        <tr r="AP693" s="1"/>
      </tp>
      <tp>
        <v>2.375</v>
        <stp/>
        <stp>##V3_BDPV12</stp>
        <stp>XS0856014583 @bgn  Corp</stp>
        <stp>coupon</stp>
        <stp>[AutoPrice 28.xlsm]front!R409C42</stp>
        <tr r="AP409" s="1"/>
      </tp>
      <tp>
        <v>5.125</v>
        <stp/>
        <stp>##V3_BDPV12</stp>
        <stp>XS0583059448 @bgn  Corp</stp>
        <stp>coupon</stp>
        <stp>[AutoPrice 28.xlsm]front!R704C42</stp>
        <tr r="AP704" s="1"/>
      </tp>
      <tp>
        <v>3.25</v>
        <stp/>
        <stp>##V3_BDPV12</stp>
        <stp>XS0944435121 @bgn  Corp</stp>
        <stp>coupon</stp>
        <stp>[AutoPrice 28.xlsm]front!R565C42</stp>
        <tr r="AP565" s="1"/>
      </tp>
      <tp>
        <v>3</v>
        <stp/>
        <stp>##V3_BDPV12</stp>
        <stp>XS0982019126 @bgn  Corp</stp>
        <stp>coupon</stp>
        <stp>[AutoPrice 28.xlsm]front!R321C42</stp>
        <tr r="AP321" s="1"/>
      </tp>
      <tp>
        <v>2.75</v>
        <stp/>
        <stp>##V3_BDPV12</stp>
        <stp>XS1064307058 @bgn  Corp</stp>
        <stp>coupon</stp>
        <stp>[AutoPrice 28.xlsm]front!R442C42</stp>
        <tr r="AP442" s="1"/>
      </tp>
      <tp>
        <v>5.125</v>
        <stp/>
        <stp>##V3_BDPV12</stp>
        <stp>XS0295018070 @bgn  Corp</stp>
        <stp>coupon</stp>
        <stp>[AutoPrice 28.xlsm]front!R589C42</stp>
        <tr r="AP589" s="1"/>
      </tp>
      <tp>
        <v>4.25</v>
        <stp/>
        <stp>##V3_BDPV12</stp>
        <stp>XS0433152690 @bgn  Corp</stp>
        <stp>coupon</stp>
        <stp>[AutoPrice 28.xlsm]front!R518C42</stp>
        <tr r="AP518" s="1"/>
      </tp>
      <tp>
        <v>2</v>
        <stp/>
        <stp>##V3_BDPV12</stp>
        <stp>XS0810720515 @bgn  Corp</stp>
        <stp>coupon</stp>
        <stp>[AutoPrice 28.xlsm]front!R439C42</stp>
        <tr r="AP439" s="1"/>
      </tp>
      <tp>
        <v>5.125</v>
        <stp/>
        <stp>##V3_BDPV12</stp>
        <stp>XS0414340074 @bgn  Corp</stp>
        <stp>coupon</stp>
        <stp>[AutoPrice 28.xlsm]front!R584C42</stp>
        <tr r="AP584" s="1"/>
      </tp>
      <tp>
        <v>4.625</v>
        <stp/>
        <stp>##V3_BDPV12</stp>
        <stp>XS0493098486 @bgn  Corp</stp>
        <stp>coupon</stp>
        <stp>[AutoPrice 28.xlsm]front!R669C42</stp>
        <tr r="AP669" s="1"/>
      </tp>
      <tp>
        <v>3</v>
        <stp/>
        <stp>##V3_BDPV12</stp>
        <stp>XS1072516690 @bgn  Corp</stp>
        <stp>coupon</stp>
        <stp>[AutoPrice 28.xlsm]front!R554C42</stp>
        <tr r="AP554" s="1"/>
      </tp>
      <tp>
        <v>2.625</v>
        <stp/>
        <stp>##V3_BDPV12</stp>
        <stp>XS0811690550 @bgn  Corp</stp>
        <stp>coupon</stp>
        <stp>[AutoPrice 28.xlsm]front!R599C42</stp>
        <tr r="AP599" s="1"/>
      </tp>
      <tp>
        <v>2.375</v>
        <stp/>
        <stp>##V3_BDPV12</stp>
        <stp>XS1003251441 @bgn  Corp</stp>
        <stp>coupon</stp>
        <stp>[AutoPrice 28.xlsm]front!R529C42</stp>
        <tr r="AP529" s="1"/>
      </tp>
      <tp>
        <v>5.125</v>
        <stp/>
        <stp>##V3_BDPV12</stp>
        <stp>XS0166667344 @bgn  Corp</stp>
        <stp>coupon</stp>
        <stp>[AutoPrice 28.xlsm]front!R744C42</stp>
        <tr r="AP744" s="1"/>
      </tp>
      <tp>
        <v>2.875</v>
        <stp/>
        <stp>##V3_BDPV12</stp>
        <stp>XS0907301260 @bgn  Corp</stp>
        <stp>coupon</stp>
        <stp>[AutoPrice 28.xlsm]front!R751C42</stp>
        <tr r="AP751" s="1"/>
      </tp>
      <tp>
        <v>8.75</v>
        <stp/>
        <stp>##V3_BDPV12</stp>
        <stp>XS0390398344 @bgn  Corp</stp>
        <stp>coupon</stp>
        <stp>[AutoPrice 28.xlsm]front!R177C42</stp>
        <tr r="AP177" s="1"/>
      </tp>
      <tp>
        <v>5.625</v>
        <stp/>
        <stp>##V3_BDPV12</stp>
        <stp>XS0683639933 @bgn  Corp</stp>
        <stp>coupon</stp>
        <stp>[AutoPrice 28.xlsm]front!R850C42</stp>
        <tr r="AP850" s="1"/>
      </tp>
      <tp>
        <v>2.875</v>
        <stp/>
        <stp>##V3_BDPV12</stp>
        <stp>XS1004551294 @bgn  Corp</stp>
        <stp>coupon</stp>
        <stp>[AutoPrice 28.xlsm]front!R522C42</stp>
        <tr r="AP522" s="1"/>
      </tp>
      <tp>
        <v>5.7770000000000001</v>
        <stp/>
        <stp>##V3_BDPV12</stp>
        <stp>XS0260057285 @bgn  Corp</stp>
        <stp>coupon</stp>
        <stp>[AutoPrice 28.xlsm]front!R109C42</stp>
        <tr r="AP109" s="1"/>
      </tp>
      <tp>
        <v>4</v>
        <stp/>
        <stp>##V3_BDPV12</stp>
        <stp>XS0222383027 @bgn  Corp</stp>
        <stp>coupon</stp>
        <stp>[AutoPrice 28.xlsm]front!R185C42</stp>
        <tr r="AP185" s="1"/>
      </tp>
      <tp>
        <v>2.875</v>
        <stp/>
        <stp>##V3_BDPV12</stp>
        <stp>XS1040105980 @bgn  Corp</stp>
        <stp>coupon</stp>
        <stp>[AutoPrice 28.xlsm]front!R560C42</stp>
        <tr r="AP560" s="1"/>
      </tp>
      <tp>
        <v>3.5</v>
        <stp/>
        <stp>##V3_BDPV12</stp>
        <stp>XS0764637194 @bgn  Corp</stp>
        <stp>coupon</stp>
        <stp>[AutoPrice 28.xlsm]front!R916C42</stp>
        <tr r="AP916" s="1"/>
      </tp>
      <tp>
        <v>3.5</v>
        <stp/>
        <stp>##V3_BDPV12</stp>
        <stp>XS0826313990 @bgn  Corp</stp>
        <stp>coupon</stp>
        <stp>[AutoPrice 28.xlsm]front!R323C42</stp>
        <tr r="AP323" s="1"/>
      </tp>
      <tp>
        <v>3.625</v>
        <stp/>
        <stp>##V3_BDPV12</stp>
        <stp>XS0230962853 @bgn  Corp</stp>
        <stp>coupon</stp>
        <stp>[AutoPrice 28.xlsm]front!R597C42</stp>
        <tr r="AP597" s="1"/>
      </tp>
      <tp>
        <v>3.5</v>
        <stp/>
        <stp>##V3_BDPV12</stp>
        <stp>XS0993148856 @bgn  Corp</stp>
        <stp>coupon</stp>
        <stp>[AutoPrice 28.xlsm]front!R682C42</stp>
        <tr r="AP682" s="1"/>
      </tp>
      <tp>
        <v>104.447</v>
        <stp/>
        <stp>##V3_BDPV12</stp>
        <stp>BE0002169358 @bgn Corp</stp>
        <stp>LAST_PRICE</stp>
        <stp>[AutoPrice 28.xlsm]front!R1129C16</stp>
        <tr r="P1129" s="1"/>
      </tp>
      <tp>
        <v>3.375</v>
        <stp/>
        <stp>##V3_BDPV12</stp>
        <stp>XS0548805299 @bgn  Corp</stp>
        <stp>coupon</stp>
        <stp>[AutoPrice 28.xlsm]front!R434C42</stp>
        <tr r="AP434" s="1"/>
      </tp>
      <tp>
        <v>2.625</v>
        <stp/>
        <stp>##V3_BDPV12</stp>
        <stp>XS1014610254 @bgn  Corp</stp>
        <stp>coupon</stp>
        <stp>[AutoPrice 28.xlsm]front!R904C42</stp>
        <tr r="AP904" s="1"/>
      </tp>
      <tp>
        <v>4.375</v>
        <stp/>
        <stp>##V3_BDPV12</stp>
        <stp>XS0710090928 @bgn  Corp</stp>
        <stp>coupon</stp>
        <stp>[AutoPrice 28.xlsm]front!R155C42</stp>
        <tr r="AP155" s="1"/>
      </tp>
      <tp>
        <v>4</v>
        <stp/>
        <stp>##V3_BDPV12</stp>
        <stp>XS0602211202 @bgn  Corp</stp>
        <stp>coupon</stp>
        <stp>[AutoPrice 28.xlsm]front!R852C42</stp>
        <tr r="AP852" s="1"/>
      </tp>
      <tp>
        <v>1.75</v>
        <stp/>
        <stp>##V3_BDPV12</stp>
        <stp>XS0993228294 @bgn  Corp</stp>
        <stp>coupon</stp>
        <stp>[AutoPrice 28.xlsm]front!R949C42</stp>
        <tr r="AP949" s="1"/>
      </tp>
      <tp>
        <v>1.5</v>
        <stp/>
        <stp>##V3_BDPV12</stp>
        <stp>XS0794238583 @bgn  Corp</stp>
        <stp>coupon</stp>
        <stp>[AutoPrice 28.xlsm]front!R883C42</stp>
        <tr r="AP883" s="1"/>
      </tp>
      <tp>
        <v>8.25</v>
        <stp/>
        <stp>##V3_BDPV12</stp>
        <stp>XS0778476340 @bgn  Corp</stp>
        <stp>coupon</stp>
        <stp>[AutoPrice 28.xlsm]front!R102C42</stp>
        <tr r="AP102" s="1"/>
      </tp>
      <tp>
        <v>4.5</v>
        <stp/>
        <stp>##V3_BDPV12</stp>
        <stp>XS0212420987 @bgn  Corp</stp>
        <stp>coupon</stp>
        <stp>[AutoPrice 28.xlsm]front!R145C42</stp>
        <tr r="AP145" s="1"/>
      </tp>
      <tp>
        <v>4.75</v>
        <stp/>
        <stp>##V3_BDPV12</stp>
        <stp>XS0441800579 @bgn  Corp</stp>
        <stp>coupon</stp>
        <stp>[AutoPrice 28.xlsm]front!R8C42</stp>
        <tr r="AP8" s="1"/>
      </tp>
    </main>
    <main first="connect.rtdsub">
      <tp>
        <v>1860000</v>
        <stp/>
        <stp>EBOND_POSITION|88618=2038496</stp>
        <stp>AMOUNT</stp>
        <stp>RMDS</stp>
        <stp/>
        <stp/>
        <tr r="G125" s="1"/>
      </tp>
      <tp>
        <v>0</v>
        <stp/>
        <stp>EBOND_POSITION|88615=8718489</stp>
        <stp>AMOUNT</stp>
        <stp>RMDS</stp>
        <stp/>
        <stp/>
        <tr r="G77" s="1"/>
      </tp>
      <tp>
        <v>0</v>
        <stp/>
        <stp>EBOND_POSITION|88600=8348689</stp>
        <stp>AMOUNT</stp>
        <stp>RMDS</stp>
        <stp/>
        <stp/>
        <tr r="G276" s="1"/>
      </tp>
      <tp>
        <v>0</v>
        <stp/>
        <stp>EBOND_POSITION|88618=6468943</stp>
        <stp>AMOUNT</stp>
        <stp>RMDS</stp>
        <stp/>
        <stp/>
        <tr r="G111" s="1"/>
      </tp>
      <tp>
        <v>0</v>
        <stp/>
        <stp>EBOND_POSITION|88609=8538327</stp>
        <stp>AMOUNT</stp>
        <stp>RMDS</stp>
        <stp/>
        <stp/>
        <tr r="G685" s="1"/>
      </tp>
    </main>
    <main first="bloomberg.rtd">
      <tp>
        <v>101.045</v>
        <stp/>
        <stp>##V3_BDPV12</stp>
        <stp>XS0201168894 @CBKG Corp</stp>
        <stp>bid</stp>
        <stp>[AutoPrice 28.xlsm]front!R79C12</stp>
        <tr r="L79" s="1"/>
      </tp>
      <tp>
        <v>144.87684994010158</v>
        <stp/>
        <stp>##V3_BDPV12</stp>
        <stp>DE000A0TKUU3 @bgn  Corp</stp>
        <stp>asset_swap_spd_mid</stp>
        <stp>[AutoPrice 28.xlsm]front!R968C40</stp>
        <tr r="AN968" s="1"/>
      </tp>
      <tp>
        <v>107.625</v>
        <stp/>
        <stp>##V3_BDPV12</stp>
        <stp>XS0319639232 @CBKG Corp</stp>
        <stp>bid</stp>
        <stp>[AutoPrice 28.xlsm]front!R41C12</stp>
        <tr r="L41" s="1"/>
      </tp>
      <tp t="s">
        <v>#N/A Real Time</v>
        <stp/>
        <stp>##V3_BDPV12</stp>
        <stp>XS0319639745 @CBKG Corp</stp>
        <stp>bid</stp>
        <stp>[AutoPrice 28.xlsm]front!R44C12</stp>
        <tr r="L44" s="1"/>
      </tp>
    </main>
    <main first="connect.rtdsub">
      <tp>
        <v>0</v>
        <stp/>
        <stp>EBOND_POSITION|88609=2120126</stp>
        <stp>AMOUNT</stp>
        <stp>RMDS</stp>
        <stp/>
        <stp/>
        <tr r="G658" s="1"/>
      </tp>
      <tp>
        <v>4790000</v>
        <stp/>
        <stp>EBOND_POSITION|88609=9300424</stp>
        <stp>AMOUNT</stp>
        <stp>RMDS</stp>
        <stp/>
        <stp/>
        <tr r="G620" s="1"/>
      </tp>
      <tp>
        <v>-608000</v>
        <stp/>
        <stp>EBOND_POSITION|88612=8480197</stp>
        <stp>AMOUNT</stp>
        <stp>RMDS</stp>
        <stp/>
        <stp/>
        <tr r="G484" s="1"/>
      </tp>
    </main>
    <main first="bloomberg.rtd">
      <tp>
        <v>102.913</v>
        <stp/>
        <stp>##V3_BDPV12</stp>
        <stp>XS0218469962 @CBKG Corp</stp>
        <stp>bid</stp>
        <stp>[AutoPrice 28.xlsm]front!R59C12</stp>
        <tr r="L59" s="1"/>
      </tp>
    </main>
    <main first="connect.rtdsub">
      <tp>
        <v>20000</v>
        <stp/>
        <stp>EBOND_POSITION|88603=3671719</stp>
        <stp>AMOUNT</stp>
        <stp>RMDS</stp>
        <stp/>
        <stp/>
        <tr r="G988" s="1"/>
      </tp>
      <tp>
        <v>0</v>
        <stp/>
        <stp>EBOND_POSITION|88618=2311414</stp>
        <stp>AMOUNT</stp>
        <stp>RMDS</stp>
        <stp/>
        <stp/>
        <tr r="G103" s="1"/>
      </tp>
      <tp>
        <v>-421000</v>
        <stp/>
        <stp>EBOND_POSITION|88612=9281017</stp>
        <stp>AMOUNT</stp>
        <stp>RMDS</stp>
        <stp/>
        <stp/>
        <tr r="G471" s="1"/>
      </tp>
    </main>
    <main first="bloomberg.rtd">
      <tp>
        <v>104.30800000000001</v>
        <stp/>
        <stp>##V3_BDPV12</stp>
        <stp>XS0995111761 @CBKG Corp</stp>
        <stp>bid</stp>
        <stp>[AutoPrice 28.xlsm]front!R46C12</stp>
        <tr r="L46" s="1"/>
      </tp>
      <tp>
        <v>106.327</v>
        <stp/>
        <stp>##V3_BDPV12</stp>
        <stp>XS1014759648 @CBKG Corp</stp>
        <stp>bid</stp>
        <stp>[AutoPrice 28.xlsm]front!R60C12</stp>
        <tr r="L60" s="1"/>
      </tp>
    </main>
    <main first="connect.rtdsub">
      <tp>
        <v>0</v>
        <stp/>
        <stp>EBOND_POSITION|88600=7092324</stp>
        <stp>AMOUNT</stp>
        <stp>RMDS</stp>
        <stp/>
        <stp/>
        <tr r="G266" s="1"/>
      </tp>
      <tp>
        <v>0</v>
        <stp/>
        <stp>EBOND_POSITION|88618=5772622</stp>
        <stp>AMOUNT</stp>
        <stp>RMDS</stp>
        <stp/>
        <stp/>
        <tr r="G98" s="1"/>
      </tp>
      <tp>
        <v>0</v>
        <stp/>
        <stp>EBOND_POSITION|88612=6282547</stp>
        <stp>AMOUNT</stp>
        <stp>RMDS</stp>
        <stp/>
        <stp/>
        <tr r="G461" s="1"/>
      </tp>
      <tp>
        <v>110000</v>
        <stp/>
        <stp>EBOND_POSITION|88603=7072499</stp>
        <stp>AMOUNT</stp>
        <stp>RMDS</stp>
        <stp/>
        <stp/>
        <tr r="G954" s="1"/>
      </tp>
      <tp>
        <v>0</v>
        <stp/>
        <stp>EBOND_POSITION|88618=9072422</stp>
        <stp>AMOUNT</stp>
        <stp>RMDS</stp>
        <stp/>
        <stp/>
        <tr r="G106" s="1"/>
      </tp>
      <tp>
        <v>150000</v>
        <stp/>
        <stp>EBOND_POSITION|88612=8862609</stp>
        <stp>AMOUNT</stp>
        <stp>RMDS</stp>
        <stp/>
        <stp/>
        <tr r="G445" s="1"/>
      </tp>
      <tp>
        <v>144000</v>
        <stp/>
        <stp>EBOND_POSITION|88615=2003038</stp>
        <stp>AMOUNT</stp>
        <stp>RMDS</stp>
        <stp/>
        <stp/>
        <tr r="G13" s="1"/>
      </tp>
      <tp>
        <v>698000</v>
        <stp/>
        <stp>EBOND_POSITION|88618=3373052</stp>
        <stp>AMOUNT</stp>
        <stp>RMDS</stp>
        <stp/>
        <stp/>
        <tr r="G104" s="1"/>
      </tp>
      <tp>
        <v>2413000</v>
        <stp/>
        <stp>EBOND_POSITION|88603=9693767</stp>
        <stp>AMOUNT</stp>
        <stp>RMDS</stp>
        <stp/>
        <stp/>
        <tr r="G1004" s="1"/>
      </tp>
    </main>
    <main first="bloomberg.rtd">
      <tp>
        <v>141.416</v>
        <stp/>
        <stp>##V3_BDPV12</stp>
        <stp>XS0802638642 @CBKG Corp</stp>
        <stp>bid</stp>
        <stp>[AutoPrice 28.xlsm]front!R95C12</stp>
        <tr r="L95" s="1"/>
      </tp>
    </main>
    <main first="connect.rtdsub">
      <tp>
        <v>712000</v>
        <stp/>
        <stp>EBOND_POSITION|88612=6094216</stp>
        <stp>AMOUNT</stp>
        <stp>RMDS</stp>
        <stp/>
        <stp/>
        <tr r="G550" s="1"/>
      </tp>
      <tp>
        <v>0</v>
        <stp/>
        <stp>EBOND_POSITION|88609=2124796</stp>
        <stp>AMOUNT</stp>
        <stp>RMDS</stp>
        <stp/>
        <stp/>
        <tr r="G716" s="1"/>
      </tp>
      <tp t="s">
        <v>#N/A</v>
        <stp/>
        <stp>EBOND_POSITION|88609=8804444</stp>
        <stp>AMOUNT</stp>
        <stp>RMDS</stp>
        <stp/>
        <stp/>
        <tr r="G748" s="1"/>
      </tp>
      <tp t="s">
        <v>#N/A</v>
        <stp/>
        <stp>EBOND_POSITION|88612=8574488</stp>
        <stp>AMOUNT</stp>
        <stp>RMDS</stp>
        <stp/>
        <stp/>
        <tr r="G458" s="1"/>
      </tp>
      <tp>
        <v>0</v>
        <stp/>
        <stp>EBOND_POSITION|88603=8274149</stp>
        <stp>AMOUNT</stp>
        <stp>RMDS</stp>
        <stp/>
        <stp/>
        <tr r="G1018" s="1"/>
      </tp>
      <tp>
        <v>0</v>
        <stp/>
        <stp>EBOND_POSITION|88618=2075672</stp>
        <stp>AMOUNT</stp>
        <stp>RMDS</stp>
        <stp/>
        <stp/>
        <tr r="G99" s="1"/>
      </tp>
      <tp>
        <v>0</v>
        <stp/>
        <stp>EBOND_POSITION|88609=4365902</stp>
        <stp>AMOUNT</stp>
        <stp>RMDS</stp>
        <stp/>
        <stp/>
        <tr r="G646" s="1"/>
      </tp>
      <tp>
        <v>7550000</v>
        <stp/>
        <stp>EBOND_POSITION|88603=8595677</stp>
        <stp>AMOUNT</stp>
        <stp>RMDS</stp>
        <stp/>
        <stp/>
        <tr r="G963" s="1"/>
      </tp>
      <tp>
        <v>0</v>
        <stp/>
        <stp>EBOND_POSITION|88600=7085855</stp>
        <stp>AMOUNT</stp>
        <stp>RMDS</stp>
        <stp/>
        <stp/>
        <tr r="G243" s="1"/>
      </tp>
      <tp>
        <v>3740000</v>
        <stp/>
        <stp>EBOND_POSITION|88597=8195103</stp>
        <stp>AMOUNT</stp>
        <stp>RMDS</stp>
        <stp/>
        <stp/>
        <tr r="G824" s="1"/>
      </tp>
      <tp>
        <v>0</v>
        <stp/>
        <stp>EBOND_POSITION|88612=7386157</stp>
        <stp>AMOUNT</stp>
        <stp>RMDS</stp>
        <stp/>
        <stp/>
        <tr r="G585" s="1"/>
      </tp>
      <tp>
        <v>0</v>
        <stp/>
        <stp>EBOND_POSITION|88609=9946860</stp>
        <stp>AMOUNT</stp>
        <stp>RMDS</stp>
        <stp/>
        <stp/>
        <tr r="G704" s="1"/>
      </tp>
      <tp>
        <v>0</v>
        <stp/>
        <stp>EBOND_POSITION|88600=2146389</stp>
        <stp>AMOUNT</stp>
        <stp>RMDS</stp>
        <stp/>
        <stp/>
        <tr r="G254" s="1"/>
      </tp>
      <tp>
        <v>50000</v>
        <stp/>
        <stp>EBOND_POSITION|88600=8486055</stp>
        <stp>AMOUNT</stp>
        <stp>RMDS</stp>
        <stp/>
        <stp/>
        <tr r="G250" s="1"/>
      </tp>
      <tp>
        <v>0</v>
        <stp/>
        <stp>EBOND_POSITION|88609=9616225</stp>
        <stp>AMOUNT</stp>
        <stp>RMDS</stp>
        <stp/>
        <stp/>
        <tr r="G724" s="1"/>
      </tp>
    </main>
    <main first="bloomberg.rtd">
      <tp>
        <v>107.48</v>
        <stp/>
        <stp>##V3_BDPV12</stp>
        <stp>XS0491211644 @CBKG Corp</stp>
        <stp>bid</stp>
        <stp>[AutoPrice 28.xlsm]front!R42C12</stp>
        <tr r="L42" s="1"/>
      </tp>
    </main>
    <main first="connect.rtdsub">
      <tp>
        <v>0</v>
        <stp/>
        <stp>EBOND_POSITION|88606=4897182</stp>
        <stp>AMOUNT</stp>
        <stp>RMDS</stp>
        <stp/>
        <stp/>
        <tr r="G1106" s="1"/>
      </tp>
      <tp>
        <v>0</v>
        <stp/>
        <stp>EBOND_POSITION|88600=8087385</stp>
        <stp>AMOUNT</stp>
        <stp>RMDS</stp>
        <stp/>
        <stp/>
        <tr r="G325" s="1"/>
      </tp>
    </main>
    <main first="bloomberg.rtd">
      <tp>
        <v>109.78400000000001</v>
        <stp/>
        <stp>##V3_BDPV12</stp>
        <stp>XS0491042353 @CBKG Corp</stp>
        <stp>ask</stp>
        <stp>[AutoPrice 28.xlsm]front!R22C13</stp>
        <tr r="M22" s="1"/>
      </tp>
      <tp>
        <v>58.283746979288374</v>
        <stp/>
        <stp>##V3_BDPV12</stp>
        <stp>XS0903136736 @cbbt  Corp</stp>
        <stp>asset_swap_spd_mid</stp>
        <stp>[AutoPrice 28.xlsm]front!R726C40</stp>
        <tr r="AN726" s="1"/>
      </tp>
      <tp>
        <v>42.72614751989893</v>
        <stp/>
        <stp>##V3_BDPV12</stp>
        <stp>XS1061697568 @cbbt  Corp</stp>
        <stp>asset_swap_spd_mid</stp>
        <stp>[AutoPrice 28.xlsm]front!R544C40</stp>
        <tr r="AN544" s="1"/>
      </tp>
      <tp>
        <v>62.679888144844192</v>
        <stp/>
        <stp>##V3_BDPV12</stp>
        <stp>XS0760187400 @cbbt  Corp</stp>
        <stp>asset_swap_spd_mid</stp>
        <stp>[AutoPrice 28.xlsm]front!R725C40</stp>
        <tr r="AN725" s="1"/>
      </tp>
      <tp>
        <v>101.244</v>
        <stp/>
        <stp>##V3_BDPV12</stp>
        <stp>XS0925519380 @CBKG Corp</stp>
        <stp>ask</stp>
        <stp>[AutoPrice 28.xlsm]front!R23C13</stp>
        <tr r="M23" s="1"/>
      </tp>
      <tp>
        <v>-7.9953063796499855</v>
        <stp/>
        <stp>##V3_BDPV12</stp>
        <stp>DE000A0TKBM0 @bgn  Corp</stp>
        <stp>asset_swap_spd_mid</stp>
        <stp>[AutoPrice 28.xlsm]front!R929C40</stp>
        <tr r="AN929" s="1"/>
      </tp>
      <tp>
        <v>105.352</v>
        <stp/>
        <stp>##V3_BDPV12</stp>
        <stp>XS0491212451 @CBKG Corp</stp>
        <stp>ask</stp>
        <stp>[AutoPrice 28.xlsm]front!R39C13</stp>
        <tr r="M39" s="1"/>
      </tp>
      <tp>
        <v>182.02530956870012</v>
        <stp/>
        <stp>##V3_BDPV12</stp>
        <stp>XS0604641034 @cbbt  Corp</stp>
        <stp>asset_swap_spd_mid</stp>
        <stp>[AutoPrice 28.xlsm]front!R779C40</stp>
        <tr r="AN779" s="1"/>
      </tp>
      <tp t="s">
        <v>ABESM</v>
        <stp/>
        <stp>##V3_BDPV12</stp>
        <stp>XS0271758301 Corp</stp>
        <stp>ticker</stp>
        <stp>[AutoPrice 28.xlsm]front!R1037C4</stp>
        <tr r="D1037" s="1"/>
      </tp>
      <tp t="s">
        <v>FIXED</v>
        <stp/>
        <stp>##V3_BDPV12</stp>
        <stp>XS0605214336 Corp</stp>
        <stp>cpn typ</stp>
        <stp>[AutoPrice 28.xlsm]front!R1225C5</stp>
        <tr r="E1225" s="1"/>
      </tp>
      <tp t="s">
        <v>SRGIM</v>
        <stp/>
        <stp>##V3_BDPV12</stp>
        <stp>XS0829190585 Corp</stp>
        <stp>ticker</stp>
        <stp>[AutoPrice 28.xlsm]front!R1219C4</stp>
        <tr r="D1219" s="1"/>
      </tp>
      <tp t="s">
        <v>FERROV</v>
        <stp/>
        <stp>##V3_BDPV12</stp>
        <stp>XS0954248729 Corp</stp>
        <stp>ticker</stp>
        <stp>[AutoPrice 28.xlsm]front!R1080C4</stp>
        <tr r="D1080" s="1"/>
      </tp>
      <tp t="s">
        <v>ENELIM</v>
        <stp/>
        <stp>##V3_BDPV12</stp>
        <stp>XS0452187759 Corp</stp>
        <stp>ticker</stp>
        <stp>[AutoPrice 28.xlsm]front!R1144C4</stp>
        <tr r="D1144" s="1"/>
      </tp>
      <tp t="s">
        <v>GT</v>
        <stp/>
        <stp>##V3_BDPV12</stp>
        <stp>XS0615238630 Corp</stp>
        <stp>ticker</stp>
        <stp>[AutoPrice 28.xlsm]front!R1091C4</stp>
        <tr r="D1091" s="1"/>
      </tp>
      <tp t="s">
        <v>FIXED</v>
        <stp/>
        <stp>##V3_BDPV12</stp>
        <stp>XS0433001137 Corp</stp>
        <stp>cpn typ</stp>
        <stp>[AutoPrice 28.xlsm]front!R1107C5</stp>
        <tr r="E1107" s="1"/>
      </tp>
      <tp t="s">
        <v>SOLBBB</v>
        <stp/>
        <stp>##V3_BDPV12</stp>
        <stp>BE0374557404 Corp</stp>
        <stp>ticker</stp>
        <stp>[AutoPrice 28.xlsm]front!R1015C4</stp>
        <tr r="D1015" s="1"/>
      </tp>
      <tp t="s">
        <v>FIXED</v>
        <stp/>
        <stp>##V3_BDPV12</stp>
        <stp>XS1002933403 Corp</stp>
        <stp>cpn typ</stp>
        <stp>[AutoPrice 28.xlsm]front!R1014C5</stp>
        <tr r="E1014" s="1"/>
      </tp>
      <tp t="s">
        <v>ORAFP</v>
        <stp/>
        <stp>##V3_BDPV12</stp>
        <stp>XS1028600473 Corp</stp>
        <stp>ticker</stp>
        <stp>[AutoPrice 28.xlsm]front!R1250C4</stp>
        <tr r="D1250" s="1"/>
      </tp>
      <tp t="s">
        <v>ENIIM</v>
        <stp/>
        <stp>##V3_BDPV12</stp>
        <stp>XS0411044653 Corp</stp>
        <stp>ticker</stp>
        <stp>[AutoPrice 28.xlsm]front!R1155C4</stp>
        <tr r="D1155" s="1"/>
      </tp>
      <tp t="s">
        <v>ULFP</v>
        <stp/>
        <stp>##V3_BDPV12</stp>
        <stp>XS0942388462 Corp</stp>
        <stp>ticker</stp>
        <stp>[AutoPrice 28.xlsm]front!R1135C4</stp>
        <tr r="D1135" s="1"/>
      </tp>
      <tp t="s">
        <v>SOLBBB</v>
        <stp/>
        <stp>##V3_BDPV12</stp>
        <stp>XS0992293570 Corp</stp>
        <stp>ticker</stp>
        <stp>[AutoPrice 28.xlsm]front!R1255C4</stp>
        <tr r="D1255" s="1"/>
      </tp>
      <tp t="s">
        <v>FIXED</v>
        <stp/>
        <stp>##V3_BDPV12</stp>
        <stp>XS0550634355 Corp</stp>
        <stp>cpn typ</stp>
        <stp>[AutoPrice 28.xlsm]front!R1097C5</stp>
        <tr r="E1097" s="1"/>
      </tp>
      <tp t="s">
        <v>HANIEL</v>
        <stp/>
        <stp>##V3_BDPV12</stp>
        <stp>XS0459131636 Corp</stp>
        <stp>ticker</stp>
        <stp>[AutoPrice 28.xlsm]front!R1092C4</stp>
        <tr r="D1092" s="1"/>
      </tp>
      <tp t="s">
        <v>REESM</v>
        <stp/>
        <stp>##V3_BDPV12</stp>
        <stp>XS0619706657 Corp</stp>
        <stp>ticker</stp>
        <stp>[AutoPrice 28.xlsm]front!R1202C4</stp>
        <tr r="D1202" s="1"/>
      </tp>
      <tp t="s">
        <v>FIXED</v>
        <stp/>
        <stp>##V3_BDPV12</stp>
        <stp>XS0791007734 Corp</stp>
        <stp>cpn typ</stp>
        <stp>[AutoPrice 28.xlsm]front!R1117C5</stp>
        <tr r="E1117" s="1"/>
      </tp>
      <tp t="s">
        <v>TRNIM</v>
        <stp/>
        <stp>##V3_BDPV12</stp>
        <stp>XS0436320278 Corp</stp>
        <stp>ticker</stp>
        <stp>[AutoPrice 28.xlsm]front!R1224C4</stp>
        <tr r="D1224" s="1"/>
      </tp>
      <tp t="s">
        <v>ENELIM</v>
        <stp/>
        <stp>##V3_BDPV12</stp>
        <stp>XS0647288140 Corp</stp>
        <stp>ticker</stp>
        <stp>[AutoPrice 28.xlsm]front!R1146C4</stp>
        <tr r="D1146" s="1"/>
      </tp>
      <tp t="s">
        <v>FIXED</v>
        <stp/>
        <stp>##V3_BDPV12</stp>
        <stp>XS0591586788 Corp</stp>
        <stp>cpn typ</stp>
        <stp>[AutoPrice 28.xlsm]front!R1201C5</stp>
        <tr r="E1201" s="1"/>
      </tp>
      <tp t="s">
        <v>AT MATURITY</v>
        <stp/>
        <stp>##V3_BDPV12</stp>
        <stp>FR0010327007 Corp</stp>
        <stp>mty_typ</stp>
        <stp>[AutoPrice 28.xlsm]front!R1075C6</stp>
        <tr r="F1075" s="1"/>
      </tp>
      <tp t="s">
        <v>AEMSPA</v>
        <stp/>
        <stp>##V3_BDPV12</stp>
        <stp>XS0859920406 Corp</stp>
        <stp>ticker</stp>
        <stp>[AutoPrice 28.xlsm]front!R1139C4</stp>
        <tr r="D1139" s="1"/>
      </tp>
      <tp t="s">
        <v>FIXED</v>
        <stp/>
        <stp>##V3_BDPV12</stp>
        <stp>XS0954248729 Corp</stp>
        <stp>cpn typ</stp>
        <stp>[AutoPrice 28.xlsm]front!R1080C5</stp>
        <tr r="E1080" s="1"/>
      </tp>
      <tp t="s">
        <v>HELLA</v>
        <stp/>
        <stp>##V3_BDPV12</stp>
        <stp>XS1040041649 Corp</stp>
        <stp>ticker</stp>
        <stp>[AutoPrice 28.xlsm]front!R1095C4</stp>
        <tr r="D1095" s="1"/>
      </tp>
      <tp t="s">
        <v>GESTAM</v>
        <stp/>
        <stp>##V3_BDPV12</stp>
        <stp>XS0925126491 Corp</stp>
        <stp>ticker</stp>
        <stp>[AutoPrice 28.xlsm]front!R1088C4</stp>
        <tr r="D1088" s="1"/>
      </tp>
      <tp t="s">
        <v>CONGR</v>
        <stp/>
        <stp>##V3_BDPV12</stp>
        <stp>XS0972719412 Corp</stp>
        <stp>ticker</stp>
        <stp>[AutoPrice 28.xlsm]front!R1066C4</stp>
        <tr r="D1066" s="1"/>
      </tp>
      <tp t="s">
        <v>ALLRNV</v>
        <stp/>
        <stp>##V3_BDPV12</stp>
        <stp>XS0997535520 Corp</stp>
        <stp>ticker</stp>
        <stp>[AutoPrice 28.xlsm]front!R1227C4</stp>
        <tr r="D1227" s="1"/>
      </tp>
      <tp t="s">
        <v>FIXED</v>
        <stp/>
        <stp>##V3_BDPV12</stp>
        <stp>XS1038708522 Corp</stp>
        <stp>cpn typ</stp>
        <stp>[AutoPrice 28.xlsm]front!R1136C5</stp>
        <tr r="E1136" s="1"/>
      </tp>
      <tp t="s">
        <v>FIXED</v>
        <stp/>
        <stp>##V3_BDPV12</stp>
        <stp>XS1004118904 Corp</stp>
        <stp>cpn typ</stp>
        <stp>[AutoPrice 28.xlsm]front!R1081C5</stp>
        <tr r="E1081" s="1"/>
      </tp>
      <tp t="s">
        <v>SHAEFF</v>
        <stp/>
        <stp>##V3_BDPV12</stp>
        <stp>XS0923613060 Corp</stp>
        <stp>ticker</stp>
        <stp>[AutoPrice 28.xlsm]front!R1120C4</stp>
        <tr r="D1120" s="1"/>
      </tp>
      <tp t="s">
        <v>MTNA</v>
        <stp/>
        <stp>##V3_BDPV12</stp>
        <stp>XS0204395213 Corp</stp>
        <stp>ticker</stp>
        <stp>[AutoPrice 28.xlsm]front!R1002C4</stp>
        <tr r="D1002" s="1"/>
      </tp>
      <tp t="s">
        <v>SRGIM</v>
        <stp/>
        <stp>##V3_BDPV12</stp>
        <stp>XS0806449814 Corp</stp>
        <stp>ticker</stp>
        <stp>[AutoPrice 28.xlsm]front!R1215C4</stp>
        <tr r="D1215" s="1"/>
      </tp>
      <tp t="s">
        <v>FIXED</v>
        <stp/>
        <stp>##V3_BDPV12</stp>
        <stp>XS0615238630 Corp</stp>
        <stp>cpn typ</stp>
        <stp>[AutoPrice 28.xlsm]front!R1091C5</stp>
        <tr r="E1091" s="1"/>
      </tp>
      <tp t="s">
        <v>DGFP</v>
        <stp/>
        <stp>##V3_BDPV12</stp>
        <stp>FR0010491720 Corp</stp>
        <stp>ticker</stp>
        <stp>[AutoPrice 28.xlsm]front!R1076C4</stp>
        <tr r="D1076" s="1"/>
      </tp>
      <tp t="s">
        <v>AT MATURITY</v>
        <stp/>
        <stp>##V3_BDPV12</stp>
        <stp>BE6254681248 Corp</stp>
        <stp>mty_typ</stp>
        <stp>[AutoPrice 28.xlsm]front!R1062C6</stp>
        <tr r="F1062" s="1"/>
      </tp>
      <tp t="s">
        <v>20/03/2017</v>
        <stp/>
        <stp>##V3_BDPV12</stp>
        <stp>XS0972719412 Corp</stp>
        <stp>maturity</stp>
        <stp>[AutoPrice 28.xlsm]front!R1066C6</stp>
        <tr r="F1066" s="1"/>
      </tp>
      <tp t="s">
        <v>13/11/2020</v>
        <stp/>
        <stp>##V3_BDPV12</stp>
        <stp>XS0992602465 Corp</stp>
        <stp>maturity</stp>
        <stp>[AutoPrice 28.xlsm]front!R1063C6</stp>
        <tr r="F1063" s="1"/>
      </tp>
      <tp t="s">
        <v>AT MATURITY</v>
        <stp/>
        <stp>##V3_BDPV12</stp>
        <stp>XS0744125302 Corp</stp>
        <stp>mty_typ</stp>
        <stp>[AutoPrice 28.xlsm]front!R1057C6</stp>
        <tr r="F1057" s="1"/>
      </tp>
      <tp t="s">
        <v>CALLABLE</v>
        <stp/>
        <stp>##V3_BDPV12</stp>
        <stp>XS1050454682 Corp</stp>
        <stp>mty_typ</stp>
        <stp>[AutoPrice 28.xlsm]front!R1017C6</stp>
        <tr r="F1017" s="1"/>
      </tp>
      <tp t="s">
        <v>AT MATURITY</v>
        <stp/>
        <stp>##V3_BDPV12</stp>
        <stp>XS0829183614 Corp</stp>
        <stp>mty_typ</stp>
        <stp>[AutoPrice 28.xlsm]front!R1214C6</stp>
        <tr r="F1214" s="1"/>
      </tp>
      <tp t="s">
        <v>AT MATURITY</v>
        <stp/>
        <stp>##V3_BDPV12</stp>
        <stp>XS1041934800 Corp</stp>
        <stp>mty_typ</stp>
        <stp>[AutoPrice 28.xlsm]front!R1183C6</stp>
        <tr r="F1183" s="1"/>
      </tp>
      <tp t="s">
        <v>AT MATURITY</v>
        <stp/>
        <stp>##V3_BDPV12</stp>
        <stp>XS0176914579 Corp</stp>
        <stp>mty_typ</stp>
        <stp>[AutoPrice 28.xlsm]front!R1079C6</stp>
        <tr r="F1079" s="1"/>
      </tp>
      <tp t="s">
        <v>29/01/2018</v>
        <stp/>
        <stp>##V3_BDPV12</stp>
        <stp>XS0563739696 Corp</stp>
        <stp>maturity</stp>
        <stp>[AutoPrice 28.xlsm]front!R1157C6</stp>
        <tr r="F1157" s="1"/>
      </tp>
      <tp t="s">
        <v>03/06/2016</v>
        <stp/>
        <stp>##V3_BDPV12</stp>
        <stp>XS0431928414 Corp</stp>
        <stp>maturity</stp>
        <stp>[AutoPrice 28.xlsm]front!R1003C6</stp>
        <tr r="F1003" s="1"/>
      </tp>
    </main>
    <main first="bloomberg.rtd">
      <tp t="s">
        <v>27/10/2021</v>
        <stp/>
        <stp>##V3_BDPV12</stp>
        <stp>XS0271758301 Corp</stp>
        <stp>maturity</stp>
        <stp>[AutoPrice 28.xlsm]front!R1037C6</stp>
        <tr r="F1037" s="1"/>
      </tp>
      <tp t="s">
        <v>31/01/2022</v>
        <stp/>
        <stp>##V3_BDPV12</stp>
        <stp>XS0990109240 Corp</stp>
        <stp>maturity</stp>
        <stp>[AutoPrice 28.xlsm]front!R1198C6</stp>
        <tr r="F1198" s="1"/>
      </tp>
      <tp t="s">
        <v>11/05/2020</v>
        <stp/>
        <stp>##V3_BDPV12</stp>
        <stp>XS0863129135 Corp</stp>
        <stp>maturity</stp>
        <stp>[AutoPrice 28.xlsm]front!R1007C6</stp>
        <tr r="F1007" s="1"/>
      </tp>
      <tp t="s">
        <v>09/02/2017</v>
        <stp/>
        <stp>##V3_BDPV12</stp>
        <stp>XS0587411595 Corp</stp>
        <stp>maturity</stp>
        <stp>[AutoPrice 28.xlsm]front!R1171C6</stp>
        <tr r="F1171" s="1"/>
      </tp>
      <tp t="s">
        <v>AT MATURITY</v>
        <stp/>
        <stp>##V3_BDPV12</stp>
        <stp>XS0970852348 Corp</stp>
        <stp>mty_typ</stp>
        <stp>[AutoPrice 28.xlsm]front!R1164C6</stp>
        <tr r="F1164" s="1"/>
      </tp>
      <tp t="s">
        <v>15/04/2019</v>
        <stp/>
        <stp>##V3_BDPV12</stp>
        <stp>XS0615238630 Corp</stp>
        <stp>maturity</stp>
        <stp>[AutoPrice 28.xlsm]front!R1091C6</stp>
        <tr r="F1091" s="1"/>
      </tp>
      <tp t="s">
        <v>GE</v>
        <stp/>
        <stp>##V3_BDPV12</stp>
        <stp>US36962GK948 Corp</stp>
        <stp>ticker</stp>
        <stp>[AutoPrice 28.xlsm]front!R9C4</stp>
        <tr r="D9" s="1"/>
      </tp>
      <tp t="s">
        <v>AT MATURITY</v>
        <stp/>
        <stp>##V3_BDPV12</stp>
        <stp>XS0243960290 Corp</stp>
        <stp>mty_typ</stp>
        <stp>[AutoPrice 28.xlsm]front!R1184C6</stp>
        <tr r="F1184" s="1"/>
      </tp>
      <tp t="s">
        <v>AT MATURITY</v>
        <stp/>
        <stp>##V3_BDPV12</stp>
        <stp>XS0203714802 Corp</stp>
        <stp>mty_typ</stp>
        <stp>[AutoPrice 28.xlsm]front!R1221C6</stp>
        <tr r="F1221" s="1"/>
      </tp>
      <tp t="s">
        <v>01/02/2017</v>
        <stp/>
        <stp>##V3_BDPV12</stp>
        <stp>XS0482703286 Corp</stp>
        <stp>maturity</stp>
        <stp>[AutoPrice 28.xlsm]front!R1093C6</stp>
        <tr r="F1093" s="1"/>
      </tp>
      <tp t="s">
        <v>AT MATURITY</v>
        <stp/>
        <stp>##V3_BDPV12</stp>
        <stp>XS0542522692 Corp</stp>
        <stp>mty_typ</stp>
        <stp>[AutoPrice 28.xlsm]front!R1055C6</stp>
        <tr r="F1055" s="1"/>
      </tp>
      <tp t="s">
        <v>VARIABLE</v>
        <stp/>
        <stp>##V3_BDPV12</stp>
        <stp>FR0011531714 Corp</stp>
        <stp>cpn typ</stp>
        <stp>[AutoPrice 28.xlsm]front!R1243C5</stp>
        <tr r="E1243" s="1"/>
      </tp>
      <tp t="s">
        <v>AT MATURITY</v>
        <stp/>
        <stp>##V3_BDPV12</stp>
        <stp>XS0587411595 Corp</stp>
        <stp>mty_typ</stp>
        <stp>[AutoPrice 28.xlsm]front!R1171C6</stp>
        <tr r="F1171" s="1"/>
      </tp>
      <tp t="s">
        <v>FIXED</v>
        <stp/>
        <stp>##V3_BDPV12</stp>
        <stp>FR0010883058 Corp</stp>
        <stp>cpn typ</stp>
        <stp>[AutoPrice 28.xlsm]front!R1074C5</stp>
        <tr r="E1074" s="1"/>
      </tp>
      <tp t="s">
        <v>AT MATURITY</v>
        <stp/>
        <stp>##V3_BDPV12</stp>
        <stp>XS0695403765 Corp</stp>
        <stp>mty_typ</stp>
        <stp>[AutoPrice 28.xlsm]front!R1143C6</stp>
        <tr r="F1143" s="1"/>
      </tp>
      <tp t="s">
        <v>AT MATURITY</v>
        <stp/>
        <stp>##V3_BDPV12</stp>
        <stp>XS0192503695 Corp</stp>
        <stp>mty_typ</stp>
        <stp>[AutoPrice 28.xlsm]front!R1154C6</stp>
        <tr r="F1154" s="1"/>
      </tp>
      <tp t="s">
        <v>CALLABLE</v>
        <stp/>
        <stp>##V3_BDPV12</stp>
        <stp>XS0254808214 Corp</stp>
        <stp>mty_typ</stp>
        <stp>[AutoPrice 28.xlsm]front!R1016C6</stp>
        <tr r="F1016" s="1"/>
      </tp>
      <tp t="s">
        <v>AT MATURITY</v>
        <stp/>
        <stp>##V3_BDPV12</stp>
        <stp>XS0683564156 Corp</stp>
        <stp>mty_typ</stp>
        <stp>[AutoPrice 28.xlsm]front!R1116C6</stp>
        <tr r="F1116" s="1"/>
      </tp>
      <tp t="s">
        <v>AT MATURITY</v>
        <stp/>
        <stp>##V3_BDPV12</stp>
        <stp>XS0940278707 Corp</stp>
        <stp>mty_typ</stp>
        <stp>[AutoPrice 28.xlsm]front!R1089C6</stp>
        <tr r="F1089" s="1"/>
      </tp>
      <tp t="s">
        <v>AT MATURITY</v>
        <stp/>
        <stp>##V3_BDPV12</stp>
        <stp>XS0193945655 Corp</stp>
        <stp>mty_typ</stp>
        <stp>[AutoPrice 28.xlsm]front!R1060C6</stp>
        <tr r="F1060" s="1"/>
      </tp>
      <tp t="s">
        <v>PERP/CALL</v>
        <stp/>
        <stp>##V3_BDPV12</stp>
        <stp>XS1048428012 Corp</stp>
        <stp>mty_typ</stp>
        <stp>[AutoPrice 28.xlsm]front!R1270C6</stp>
        <tr r="F1270" s="1"/>
      </tp>
      <tp t="s">
        <v>FIXED</v>
        <stp/>
        <stp>##V3_BDPV12</stp>
        <stp>ES0211845211 Corp</stp>
        <stp>cpn typ</stp>
        <stp>[AutoPrice 28.xlsm]front!R1033C5</stp>
        <tr r="E1033" s="1"/>
      </tp>
      <tp t="s">
        <v>AT MATURITY</v>
        <stp/>
        <stp>##V3_BDPV12</stp>
        <stp>XS0765448757 Corp</stp>
        <stp>mty_typ</stp>
        <stp>[AutoPrice 28.xlsm]front!R1024C6</stp>
        <tr r="F1024" s="1"/>
      </tp>
      <tp>
        <v>5</v>
        <stp/>
        <stp>##V3_BDPV12</stp>
        <stp>XS0235535035 @bgn  Corp</stp>
        <stp>coupon</stp>
        <stp>[AutoPrice 28.xlsm]front!R139C42</stp>
        <tr r="AP139" s="1"/>
      </tp>
      <tp>
        <v>3.375</v>
        <stp/>
        <stp>##V3_BDPV12</stp>
        <stp>XS1031555094 @bgn  Corp</stp>
        <stp>coupon</stp>
        <stp>[AutoPrice 28.xlsm]front!R553C42</stp>
        <tr r="AP553" s="1"/>
      </tp>
      <tp>
        <v>3</v>
        <stp/>
        <stp>##V3_BDPV12</stp>
        <stp>XS0674821748 @bgn  Corp</stp>
        <stp>coupon</stp>
        <stp>[AutoPrice 28.xlsm]front!R757C42</stp>
        <tr r="AP757" s="1"/>
      </tp>
      <tp>
        <v>4.25</v>
        <stp/>
        <stp>##V3_BDPV12</stp>
        <stp>XS0235605853 @bgn  Corp</stp>
        <stp>coupon</stp>
        <stp>[AutoPrice 28.xlsm]front!R981C42</stp>
        <tr r="AP981" s="1"/>
      </tp>
      <tp>
        <v>2.625</v>
        <stp/>
        <stp>##V3_BDPV12</stp>
        <stp>XS1015217703 @bgn  Corp</stp>
        <stp>coupon</stp>
        <stp>[AutoPrice 28.xlsm]front!R777C42</stp>
        <tr r="AP777" s="1"/>
      </tp>
      <tp>
        <v>5.625</v>
        <stp/>
        <stp>##V3_BDPV12</stp>
        <stp>XS0454773713 @bgn  Corp</stp>
        <stp>coupon</stp>
        <stp>[AutoPrice 28.xlsm]front!R637C42</stp>
        <tr r="AP637" s="1"/>
      </tp>
      <tp>
        <v>6.125</v>
        <stp/>
        <stp>##V3_BDPV12</stp>
        <stp>XS0951553592 @bgn  Corp</stp>
        <stp>coupon</stp>
        <stp>[AutoPrice 28.xlsm]front!R101C42</stp>
        <tr r="AP101" s="1"/>
      </tp>
      <tp>
        <v>3.5</v>
        <stp/>
        <stp>##V3_BDPV12</stp>
        <stp>XS0515937406 @bgn  Corp</stp>
        <stp>coupon</stp>
        <stp>[AutoPrice 28.xlsm]front!R462C42</stp>
        <tr r="AP462" s="1"/>
      </tp>
      <tp>
        <v>1.75</v>
        <stp/>
        <stp>##V3_BDPV12</stp>
        <stp>XS1046812712 @bgn  Corp</stp>
        <stp>coupon</stp>
        <stp>[AutoPrice 28.xlsm]front!R401C42</stp>
        <tr r="AP401" s="1"/>
      </tp>
      <tp>
        <v>4.25</v>
        <stp/>
        <stp>##V3_BDPV12</stp>
        <stp>XS0441402681 @bgn  Corp</stp>
        <stp>coupon</stp>
        <stp>[AutoPrice 28.xlsm]front!R256C42</stp>
        <tr r="AP256" s="1"/>
      </tp>
      <tp>
        <v>3.25</v>
        <stp/>
        <stp>##V3_BDPV12</stp>
        <stp>XS1004236185 @bgn  Corp</stp>
        <stp>coupon</stp>
        <stp>[AutoPrice 28.xlsm]front!R385C42</stp>
        <tr r="AP385" s="1"/>
      </tp>
      <tp>
        <v>5</v>
        <stp/>
        <stp>##V3_BDPV12</stp>
        <stp>XS0173501379 @bgn  Corp</stp>
        <stp>coupon</stp>
        <stp>[AutoPrice 28.xlsm]front!R772C42</stp>
        <tr r="AP772" s="1"/>
      </tp>
      <tp>
        <v>5.125</v>
        <stp/>
        <stp>##V3_BDPV12</stp>
        <stp>XS0172851650 @bgn  Corp</stp>
        <stp>coupon</stp>
        <stp>[AutoPrice 28.xlsm]front!R315C42</stp>
        <tr r="AP315" s="1"/>
      </tp>
      <tp>
        <v>1.625</v>
        <stp/>
        <stp>##V3_BDPV12</stp>
        <stp>XS0969570687 @bgn  Corp</stp>
        <stp>coupon</stp>
        <stp>[AutoPrice 28.xlsm]front!R801C42</stp>
        <tr r="AP801" s="1"/>
      </tp>
      <tp>
        <v>2.524601265675841</v>
        <stp/>
        <stp>##V3_BDPV12</stp>
        <stp>DE000A0G4X39 @bgn  Corp</stp>
        <stp>risk_mid</stp>
        <stp>[AutoPrice 28.xlsm]front!R1271C36</stp>
        <tr r="AJ1271" s="1"/>
      </tp>
      <tp>
        <v>6.5</v>
        <stp/>
        <stp>##V3_BDPV12</stp>
        <stp>XS0675221419 @bgn  Corp</stp>
        <stp>coupon</stp>
        <stp>[AutoPrice 28.xlsm]front!R174C42</stp>
        <tr r="AP174" s="1"/>
      </tp>
      <tp>
        <v>3</v>
        <stp/>
        <stp>##V3_BDPV12</stp>
        <stp>XS0753143709 @bgn  Corp</stp>
        <stp>coupon</stp>
        <stp>[AutoPrice 28.xlsm]front!R470C42</stp>
        <tr r="AP470" s="1"/>
      </tp>
      <tp>
        <v>2.875</v>
        <stp/>
        <stp>##V3_BDPV12</stp>
        <stp>XS0942082115 @bgn  Corp</stp>
        <stp>coupon</stp>
        <stp>[AutoPrice 28.xlsm]front!R361C42</stp>
        <tr r="AP361" s="1"/>
      </tp>
      <tp>
        <v>4.75</v>
        <stp/>
        <stp>##V3_BDPV12</stp>
        <stp>XS0600056641 @bgn  Corp</stp>
        <stp>coupon</stp>
        <stp>[AutoPrice 28.xlsm]front!R670C42</stp>
        <tr r="AP670" s="1"/>
      </tp>
      <tp>
        <v>4.875</v>
        <stp/>
        <stp>##V3_BDPV12</stp>
        <stp>XS0302816672 @bgn  Corp</stp>
        <stp>coupon</stp>
        <stp>[AutoPrice 28.xlsm]front!R430C42</stp>
        <tr r="AP430" s="1"/>
      </tp>
      <tp>
        <v>5</v>
        <stp/>
        <stp>##V3_BDPV12</stp>
        <stp>XS0715437140 @bgn  Corp</stp>
        <stp>coupon</stp>
        <stp>[AutoPrice 28.xlsm]front!R504C42</stp>
        <tr r="AP504" s="1"/>
      </tp>
      <tp>
        <v>6</v>
        <stp/>
        <stp>##V3_BDPV12</stp>
        <stp>XS0841812851 @bgn  Corp</stp>
        <stp>coupon</stp>
        <stp>[AutoPrice 28.xlsm]front!R857C42</stp>
        <tr r="AP857" s="1"/>
      </tp>
      <tp>
        <v>2.375</v>
        <stp/>
        <stp>##V3_BDPV12</stp>
        <stp>XS1041772986 @bgn  Corp</stp>
        <stp>coupon</stp>
        <stp>[AutoPrice 28.xlsm]front!R950C42</stp>
        <tr r="AP950" s="1"/>
      </tp>
      <tp>
        <v>1.875</v>
        <stp/>
        <stp>##V3_BDPV12</stp>
        <stp>XS0823954580 @bgn  Corp</stp>
        <stp>coupon</stp>
        <stp>[AutoPrice 28.xlsm]front!R431C42</stp>
        <tr r="AP431" s="1"/>
      </tp>
      <tp>
        <v>1.75</v>
        <stp/>
        <stp>##V3_BDPV12</stp>
        <stp>XS0933505967 @bgn  Corp</stp>
        <stp>coupon</stp>
        <stp>[AutoPrice 28.xlsm]front!R803C42</stp>
        <tr r="AP803" s="1"/>
      </tp>
      <tp>
        <v>4.375</v>
        <stp/>
        <stp>##V3_BDPV12</stp>
        <stp>XS1076781589 @bgn  Corp</stp>
        <stp>coupon</stp>
        <stp>[AutoPrice 28.xlsm]front!R120C42</stp>
        <tr r="AP120" s="1"/>
      </tp>
      <tp>
        <v>5.625</v>
        <stp/>
        <stp>##V3_BDPV12</stp>
        <stp>XS0162990229 @bgn  Corp</stp>
        <stp>coupon</stp>
        <stp>[AutoPrice 28.xlsm]front!R254C42</stp>
        <tr r="AP254" s="1"/>
      </tp>
      <tp>
        <v>7.75</v>
        <stp/>
        <stp>##V3_BDPV12</stp>
        <stp>XS0161100515 @bgn  Corp</stp>
        <stp>coupon</stp>
        <stp>[AutoPrice 28.xlsm]front!R716C42</stp>
        <tr r="AP716" s="1"/>
      </tp>
      <tp>
        <v>6.25</v>
        <stp/>
        <stp>##V3_BDPV12</stp>
        <stp>XS0127984747 @bgn  Corp</stp>
        <stp>coupon</stp>
        <stp>[AutoPrice 28.xlsm]front!R314C42</stp>
        <tr r="AP314" s="1"/>
      </tp>
      <tp>
        <v>1.0820000000000001</v>
        <stp/>
        <stp>##V3_BDPV12</stp>
        <stp>XS0304816076 @bgn  Corp</stp>
        <stp>coupon</stp>
        <stp>[AutoPrice 28.xlsm]front!R706C42</stp>
        <tr r="AP706" s="1"/>
      </tp>
      <tp>
        <v>2.242</v>
        <stp/>
        <stp>##V3_BDPV12</stp>
        <stp>XS1069430368 @bgn  Corp</stp>
        <stp>coupon</stp>
        <stp>[AutoPrice 28.xlsm]front!R697C42</stp>
        <tr r="AP697" s="1"/>
      </tp>
      <tp>
        <v>3.875</v>
        <stp/>
        <stp>##V3_BDPV12</stp>
        <stp>XS0478931354 @bgn  Corp</stp>
        <stp>coupon</stp>
        <stp>[AutoPrice 28.xlsm]front!R767C42</stp>
        <tr r="AP767" s="1"/>
      </tp>
      <tp>
        <v>2.75</v>
        <stp/>
        <stp>##V3_BDPV12</stp>
        <stp>XS1051003538 @bgn  Corp</stp>
        <stp>coupon</stp>
        <stp>[AutoPrice 28.xlsm]front!R961C42</stp>
        <tr r="AP961" s="1"/>
      </tp>
      <tp>
        <v>2.25</v>
        <stp/>
        <stp>##V3_BDPV12</stp>
        <stp>XS0828724004 @bgn  Corp</stp>
        <stp>coupon</stp>
        <stp>[AutoPrice 28.xlsm]front!R578C42</stp>
        <tr r="AP578" s="1"/>
      </tp>
      <tp>
        <v>7</v>
        <stp/>
        <stp>##V3_BDPV12</stp>
        <stp>XS0764640149 @bgn  Corp</stp>
        <stp>coupon</stp>
        <stp>[AutoPrice 28.xlsm]front!R815C42</stp>
        <tr r="AP815" s="1"/>
      </tp>
      <tp>
        <v>1.1279999999999999</v>
        <stp/>
        <stp>##V3_BDPV12</stp>
        <stp>XS0931455777 @bgn  Corp</stp>
        <stp>coupon</stp>
        <stp>[AutoPrice 28.xlsm]front!R876C42</stp>
        <tr r="AP876" s="1"/>
      </tp>
      <tp>
        <v>3.875</v>
        <stp/>
        <stp>##V3_BDPV12</stp>
        <stp>XS0529414319 @bgn  Corp</stp>
        <stp>coupon</stp>
        <stp>[AutoPrice 28.xlsm]front!R429C42</stp>
        <tr r="AP429" s="1"/>
      </tp>
      <tp>
        <v>4.1539999999999999</v>
        <stp/>
        <stp>##V3_BDPV12</stp>
        <stp>XS0633025977 @bgn  Corp</stp>
        <stp>coupon</stp>
        <stp>[AutoPrice 28.xlsm]front!R224C42</stp>
        <tr r="AP224" s="1"/>
      </tp>
      <tp>
        <v>1.75</v>
        <stp/>
        <stp>##V3_BDPV12</stp>
        <stp>XS0940302002 @bgn  Corp</stp>
        <stp>coupon</stp>
        <stp>[AutoPrice 28.xlsm]front!R856C42</stp>
        <tr r="AP856" s="1"/>
      </tp>
      <tp>
        <v>7</v>
        <stp/>
        <stp>##V3_BDPV12</stp>
        <stp>XS0652913988 @bgn  Corp</stp>
        <stp>coupon</stp>
        <stp>[AutoPrice 28.xlsm]front!R324C42</stp>
        <tr r="AP324" s="1"/>
      </tp>
      <tp>
        <v>4</v>
        <stp/>
        <stp>##V3_BDPV12</stp>
        <stp>XS0221574931 @bgn  Corp</stp>
        <stp>coupon</stp>
        <stp>[AutoPrice 28.xlsm]front!R128C42</stp>
        <tr r="AP128" s="1"/>
      </tp>
      <tp>
        <v>2.125</v>
        <stp/>
        <stp>##V3_BDPV12</stp>
        <stp>XS0856173546 @bgn  Corp</stp>
        <stp>coupon</stp>
        <stp>[AutoPrice 28.xlsm]front!R845C42</stp>
        <tr r="AP845" s="1"/>
      </tp>
    </main>
    <main first="connect.rtdsub">
      <tp>
        <v>1230000</v>
        <stp/>
        <stp>EBOND_POSITION|88618=4718375</stp>
        <stp>AMOUNT</stp>
        <stp>RMDS</stp>
        <stp/>
        <stp/>
        <tr r="G89" s="1"/>
      </tp>
      <tp>
        <v>0</v>
        <stp/>
        <stp>EBOND_POSITION|88612=7888436</stp>
        <stp>AMOUNT</stp>
        <stp>RMDS</stp>
        <stp/>
        <stp/>
        <tr r="G580" s="1"/>
      </tp>
      <tp>
        <v>450000.00000000017</v>
        <stp/>
        <stp>EBOND_POSITION|88618=6309604</stp>
        <stp>AMOUNT</stp>
        <stp>RMDS</stp>
        <stp/>
        <stp/>
        <tr r="G130" s="1"/>
      </tp>
      <tp>
        <v>0</v>
        <stp/>
        <stp>EBOND_POSITION|88612=4469638</stp>
        <stp>AMOUNT</stp>
        <stp>RMDS</stp>
        <stp/>
        <stp/>
        <tr r="G501" s="1"/>
      </tp>
      <tp>
        <v>-50000</v>
        <stp/>
        <stp>EBOND_POSITION|88618=4409864</stp>
        <stp>AMOUNT</stp>
        <stp>RMDS</stp>
        <stp/>
        <stp/>
        <tr r="G134" s="1"/>
      </tp>
      <tp>
        <v>2715000</v>
        <stp/>
        <stp>EBOND_POSITION|88609=5269813</stp>
        <stp>AMOUNT</stp>
        <stp>RMDS</stp>
        <stp/>
        <stp/>
        <tr r="G598" s="1"/>
      </tp>
      <tp>
        <v>4256000</v>
        <stp/>
        <stp>EBOND_POSITION|88606=8599343</stp>
        <stp>AMOUNT</stp>
        <stp>RMDS</stp>
        <stp/>
        <stp/>
        <tr r="G1092" s="1"/>
      </tp>
      <tp>
        <v>900000</v>
        <stp/>
        <stp>EBOND_POSITION|88600=9090125</stp>
        <stp>AMOUNT</stp>
        <stp>RMDS</stp>
        <stp/>
        <stp/>
        <tr r="G253" s="1"/>
      </tp>
      <tp>
        <v>0</v>
        <stp/>
        <stp>EBOND_POSITION|88615=9690240</stp>
        <stp>AMOUNT</stp>
        <stp>RMDS</stp>
        <stp/>
        <stp/>
        <tr r="G64" s="1"/>
      </tp>
    </main>
    <main first="bloomberg.rtd">
      <tp>
        <v>108.70399999999999</v>
        <stp/>
        <stp>##V3_BDPV12</stp>
        <stp>XS0794230507 @CBKG Corp</stp>
        <stp>bid</stp>
        <stp>[AutoPrice 28.xlsm]front!R28C12</stp>
        <tr r="L28" s="1"/>
      </tp>
    </main>
    <main first="connect.rtdsub">
      <tp>
        <v>861000</v>
        <stp/>
        <stp>EBOND_POSITION|88615=4291260</stp>
        <stp>AMOUNT</stp>
        <stp>RMDS</stp>
        <stp/>
        <stp/>
        <tr r="G37" s="1"/>
      </tp>
      <tp>
        <v>0</v>
        <stp/>
        <stp>EBOND_POSITION|88603=9981407</stp>
        <stp>AMOUNT</stp>
        <stp>RMDS</stp>
        <stp/>
        <stp/>
        <tr r="G1025" s="1"/>
      </tp>
      <tp t="s">
        <v>#N/A</v>
        <stp/>
        <stp>EBOND_POSITION|88609=8542081</stp>
        <stp>AMOUNT</stp>
        <stp>RMDS</stp>
        <stp/>
        <stp/>
        <tr r="G639" s="1"/>
      </tp>
      <tp>
        <v>0</v>
        <stp/>
        <stp>EBOND_POSITION|88609=6533276</stp>
        <stp>AMOUNT</stp>
        <stp>RMDS</stp>
        <stp/>
        <stp/>
        <tr r="G753" s="1"/>
      </tp>
      <tp t="s">
        <v>#N/A</v>
        <stp/>
        <stp>EBOND_POSITION|88606=8833499</stp>
        <stp>AMOUNT</stp>
        <stp>RMDS</stp>
        <stp/>
        <stp/>
        <tr r="G1045" s="1"/>
      </tp>
      <tp>
        <v>25000</v>
        <stp/>
        <stp>EBOND_POSITION|88612=7983846</stp>
        <stp>AMOUNT</stp>
        <stp>RMDS</stp>
        <stp/>
        <stp/>
        <tr r="G531" s="1"/>
      </tp>
      <tp>
        <v>-428000</v>
        <stp/>
        <stp>EBOND_POSITION|88600=7544748</stp>
        <stp>AMOUNT</stp>
        <stp>RMDS</stp>
        <stp/>
        <stp/>
        <tr r="G287" s="1"/>
      </tp>
      <tp>
        <v>0</v>
        <stp/>
        <stp>EBOND_POSITION|88609=3734046</stp>
        <stp>AMOUNT</stp>
        <stp>RMDS</stp>
        <stp/>
        <stp/>
        <tr r="G727" s="1"/>
      </tp>
      <tp>
        <v>128000</v>
        <stp/>
        <stp>EBOND_POSITION|88597=8825809</stp>
        <stp>AMOUNT</stp>
        <stp>RMDS</stp>
        <stp/>
        <stp/>
        <tr r="G879" s="1"/>
      </tp>
      <tp>
        <v>0</v>
        <stp/>
        <stp>EBOND_POSITION|88609=2126037</stp>
        <stp>AMOUNT</stp>
        <stp>RMDS</stp>
        <stp/>
        <stp/>
        <tr r="G699" s="1"/>
      </tp>
      <tp>
        <v>0</v>
        <stp/>
        <stp>EBOND_POSITION|88609=7116814</stp>
        <stp>AMOUNT</stp>
        <stp>RMDS</stp>
        <stp/>
        <stp/>
        <tr r="G671" s="1"/>
      </tp>
      <tp>
        <v>0</v>
        <stp/>
        <stp>EBOND_POSITION|88612=2166838</stp>
        <stp>AMOUNT</stp>
        <stp>RMDS</stp>
        <stp/>
        <stp/>
        <tr r="G459" s="1"/>
      </tp>
    </main>
    <main first="bloomberg.rtd">
      <tp>
        <v>113.291</v>
        <stp/>
        <stp>##V3_BDPV12</stp>
        <stp>XS0911388675 @CBKG Corp</stp>
        <stp>bid</stp>
        <stp>[AutoPrice 28.xlsm]front!R82C12</stp>
        <tr r="L82" s="1"/>
      </tp>
    </main>
    <main first="connect.rtdsub">
      <tp>
        <v>0</v>
        <stp/>
        <stp>EBOND_POSITION|88597=6137598</stp>
        <stp>AMOUNT</stp>
        <stp>RMDS</stp>
        <stp/>
        <stp/>
        <tr r="G877" s="1"/>
      </tp>
      <tp>
        <v>-2050000</v>
        <stp/>
        <stp>EBOND_POSITION|88609=9727807</stp>
        <stp>AMOUNT</stp>
        <stp>RMDS</stp>
        <stp/>
        <stp/>
        <tr r="G653" s="1"/>
      </tp>
      <tp>
        <v>0</v>
        <stp/>
        <stp>EBOND_POSITION|88609=7157960</stp>
        <stp>AMOUNT</stp>
        <stp>RMDS</stp>
        <stp/>
        <stp/>
        <tr r="G602" s="1"/>
      </tp>
      <tp>
        <v>14000</v>
        <stp/>
        <stp>EBOND_POSITION|88609=3527927</stp>
        <stp>AMOUNT</stp>
        <stp>RMDS</stp>
        <stp/>
        <stp/>
        <tr r="G610" s="1"/>
      </tp>
    </main>
    <main first="bloomberg.rtd">
      <tp>
        <v>28.330577273077168</v>
        <stp/>
        <stp>##V3_BDPV12</stp>
        <stp>XS0292607701 @cbbt  Corp</stp>
        <stp>asset_swap_spd_mid</stp>
        <stp>[AutoPrice 28.xlsm]front!R722C40</stp>
        <tr r="AN722" s="1"/>
      </tp>
      <tp>
        <v>28.233291732190395</v>
        <stp/>
        <stp>##V3_BDPV12</stp>
        <stp>DE000A1HJLN2 @bgn  Corp</stp>
        <stp>asset_swap_spd_mid</stp>
        <stp>[AutoPrice 28.xlsm]front!R769C40</stp>
        <tr r="AN769" s="1"/>
      </tp>
      <tp>
        <v>111.163</v>
        <stp/>
        <stp>##V3_BDPV12</stp>
        <stp>XS0495913229 @CBKG Corp</stp>
        <stp>ask</stp>
        <stp>[AutoPrice 28.xlsm]front!R67C13</stp>
        <tr r="M67" s="1"/>
      </tp>
      <tp>
        <v>113.42100000000001</v>
        <stp/>
        <stp>##V3_BDPV12</stp>
        <stp>XS0490093480 @CBKG Corp</stp>
        <stp>ask</stp>
        <stp>[AutoPrice 28.xlsm]front!R65C13</stp>
        <tr r="M65" s="1"/>
      </tp>
      <tp t="s">
        <v>#N/A Real Time</v>
        <stp/>
        <stp>##V3_BDPV12</stp>
        <stp>XS0626808223 @CBKG Corp</stp>
        <stp>ask</stp>
        <stp>[AutoPrice 28.xlsm]front!R24C13</stp>
        <tr r="M24" s="1"/>
      </tp>
      <tp>
        <v>107.973</v>
        <stp/>
        <stp>##V3_BDPV12</stp>
        <stp>XS0423888667 @CBKG Corp</stp>
        <stp>ask</stp>
        <stp>[AutoPrice 28.xlsm]front!R80C13</stp>
        <tr r="M80" s="1"/>
      </tp>
      <tp t="s">
        <v>#N/A Real Time</v>
        <stp/>
        <stp>##V3_BDPV12</stp>
        <stp>XS0925518903 @CBKG Corp</stp>
        <stp>ask</stp>
        <stp>[AutoPrice 28.xlsm]front!R19C13</stp>
        <tr r="M19" s="1"/>
      </tp>
      <tp t="s">
        <v>FIXED</v>
        <stp/>
        <stp>##V3_BDPV12</stp>
        <stp>XS1061410962 Corp</stp>
        <stp>cpn typ</stp>
        <stp>[AutoPrice 28.xlsm]front!R1216C5</stp>
        <tr r="E1216" s="1"/>
      </tp>
      <tp t="s">
        <v>VARIABLE</v>
        <stp/>
        <stp>##V3_BDPV12</stp>
        <stp>XS0222524372 Corp</stp>
        <stp>cpn typ</stp>
        <stp>[AutoPrice 28.xlsm]front!R1257C5</stp>
        <tr r="E1257" s="1"/>
      </tp>
      <tp t="s">
        <v>FIXED</v>
        <stp/>
        <stp>##V3_BDPV12</stp>
        <stp>XS0471071133 Corp</stp>
        <stp>cpn typ</stp>
        <stp>[AutoPrice 28.xlsm]front!R1185C5</stp>
        <tr r="E1185" s="1"/>
      </tp>
      <tp t="s">
        <v>ALOFP</v>
        <stp/>
        <stp>##V3_BDPV12</stp>
        <stp>FR0011342740 Corp</stp>
        <stp>ticker</stp>
        <stp>[AutoPrice 28.xlsm]front!R1046C4</stp>
        <tr r="D1046" s="1"/>
      </tp>
      <tp t="s">
        <v>SDFGR</v>
        <stp/>
        <stp>##V3_BDPV12</stp>
        <stp>XS0997941199 Corp</stp>
        <stp>ticker</stp>
        <stp>[AutoPrice 28.xlsm]front!R1011C4</stp>
        <tr r="D1011" s="1"/>
      </tp>
      <tp t="s">
        <v>FIXED</v>
        <stp/>
        <stp>##V3_BDPV12</stp>
        <stp>XS0859920406 Corp</stp>
        <stp>cpn typ</stp>
        <stp>[AutoPrice 28.xlsm]front!R1139C5</stp>
        <tr r="E1139" s="1"/>
      </tp>
      <tp t="s">
        <v>FIXED</v>
        <stp/>
        <stp>##V3_BDPV12</stp>
        <stp>XS0254720633 Corp</stp>
        <stp>cpn typ</stp>
        <stp>[AutoPrice 28.xlsm]front!R1106C5</stp>
        <tr r="E1106" s="1"/>
      </tp>
      <tp t="s">
        <v>FERROV</v>
        <stp/>
        <stp>##V3_BDPV12</stp>
        <stp>XS1004118904 Corp</stp>
        <stp>ticker</stp>
        <stp>[AutoPrice 28.xlsm]front!R1081C4</stp>
        <tr r="D1081" s="1"/>
      </tp>
      <tp t="s">
        <v>VATFAL</v>
        <stp/>
        <stp>##V3_BDPV12</stp>
        <stp>XS0223129445 Corp</stp>
        <stp>ticker</stp>
        <stp>[AutoPrice 28.xlsm]front!R1264C4</stp>
        <tr r="D1264" s="1"/>
      </tp>
      <tp t="s">
        <v>REPSM</v>
        <stp/>
        <stp>##V3_BDPV12</stp>
        <stp>XS0202649934 Corp</stp>
        <stp>ticker</stp>
        <stp>[AutoPrice 28.xlsm]front!R1204C4</stp>
        <tr r="D1204" s="1"/>
      </tp>
      <tp t="s">
        <v>ENELIM</v>
        <stp/>
        <stp>##V3_BDPV12</stp>
        <stp>XS0695403765 Corp</stp>
        <stp>ticker</stp>
        <stp>[AutoPrice 28.xlsm]front!R1143C4</stp>
        <tr r="D1143" s="1"/>
      </tp>
      <tp t="s">
        <v>VARIABLE</v>
        <stp/>
        <stp>##V3_BDPV12</stp>
        <stp>XS0674277933 Corp</stp>
        <stp>cpn typ</stp>
        <stp>[AutoPrice 28.xlsm]front!R1237C5</stp>
        <tr r="E1237" s="1"/>
      </tp>
      <tp t="s">
        <v>FIXED</v>
        <stp/>
        <stp>##V3_BDPV12</stp>
        <stp>XS0940284937 Corp</stp>
        <stp>cpn typ</stp>
        <stp>[AutoPrice 28.xlsm]front!R1083C5</stp>
        <tr r="E1083" s="1"/>
      </tp>
      <tp t="s">
        <v>FIXED</v>
        <stp/>
        <stp>##V3_BDPV12</stp>
        <stp>XS0542534192 Corp</stp>
        <stp>cpn typ</stp>
        <stp>[AutoPrice 28.xlsm]front!R1061C5</stp>
        <tr r="E1061" s="1"/>
      </tp>
      <tp t="s">
        <v>FIXED</v>
        <stp/>
        <stp>##V3_BDPV12</stp>
        <stp>XS0767977811 Corp</stp>
        <stp>cpn typ</stp>
        <stp>[AutoPrice 28.xlsm]front!R1194C5</stp>
        <tr r="E1194" s="1"/>
      </tp>
      <tp t="s">
        <v>FIXED</v>
        <stp/>
        <stp>##V3_BDPV12</stp>
        <stp>XS1023703090 Corp</stp>
        <stp>cpn typ</stp>
        <stp>[AutoPrice 28.xlsm]front!R1165C5</stp>
        <tr r="E1165" s="1"/>
      </tp>
      <tp t="s">
        <v>AT MATURITY</v>
        <stp/>
        <stp>##V3_BDPV12</stp>
        <stp>FR0011509488 Corp</stp>
        <stp>mty_typ</stp>
        <stp>[AutoPrice 28.xlsm]front!R1039C6</stp>
        <tr r="F1039" s="1"/>
      </tp>
      <tp t="s">
        <v>RWE</v>
        <stp/>
        <stp>##V3_BDPV12</stp>
        <stp>XS0542298012 Corp</stp>
        <stp>ticker</stp>
        <stp>[AutoPrice 28.xlsm]front!R1252C4</stp>
        <tr r="D1252" s="1"/>
      </tp>
      <tp t="s">
        <v>AT MATURITY</v>
        <stp/>
        <stp>##V3_BDPV12</stp>
        <stp>ES0211845252 Corp</stp>
        <stp>mty_typ</stp>
        <stp>[AutoPrice 28.xlsm]front!R1035C6</stp>
        <tr r="F1035" s="1"/>
      </tp>
      <tp t="s">
        <v>PERP/CALL</v>
        <stp/>
        <stp>##V3_BDPV12</stp>
        <stp>FR0011606169 Corp</stp>
        <stp>mty_typ</stp>
        <stp>[AutoPrice 28.xlsm]front!R1228C6</stp>
        <tr r="F1228" s="1"/>
      </tp>
      <tp t="s">
        <v>FIXED</v>
        <stp/>
        <stp>##V3_BDPV12</stp>
        <stp>XS0463509959 Corp</stp>
        <stp>cpn typ</stp>
        <stp>[AutoPrice 28.xlsm]front!R1138C5</stp>
        <tr r="E1138" s="1"/>
      </tp>
      <tp t="s">
        <v>GASSM</v>
        <stp/>
        <stp>##V3_BDPV12</stp>
        <stp>XS0914400246 Corp</stp>
        <stp>ticker</stp>
        <stp>[AutoPrice 28.xlsm]front!R1181C4</stp>
        <tr r="D1181" s="1"/>
      </tp>
      <tp t="s">
        <v>PERP/CALL</v>
        <stp/>
        <stp>##V3_BDPV12</stp>
        <stp>NL0000117224 Corp</stp>
        <stp>mty_typ</stp>
        <stp>[AutoPrice 28.xlsm]front!R83C6</stp>
        <tr r="F83" s="1"/>
      </tp>
      <tp t="s">
        <v>GLENLN</v>
        <stp/>
        <stp>##V3_BDPV12</stp>
        <stp>XS0546096800 Corp</stp>
        <stp>ticker</stp>
        <stp>[AutoPrice 28.xlsm]front!R1241C4</stp>
        <tr r="D1241" s="1"/>
      </tp>
      <tp t="s">
        <v>VARIABLE</v>
        <stp/>
        <stp>##V3_BDPV12</stp>
        <stp>XS0992293570 Corp</stp>
        <stp>cpn typ</stp>
        <stp>[AutoPrice 28.xlsm]front!R1255C5</stp>
        <tr r="E1255" s="1"/>
      </tp>
      <tp t="s">
        <v>FIXED</v>
        <stp/>
        <stp>##V3_BDPV12</stp>
        <stp>XS0934539726 Corp</stp>
        <stp>cpn typ</stp>
        <stp>[AutoPrice 28.xlsm]front!R1109C5</stp>
        <tr r="E1109" s="1"/>
      </tp>
      <tp t="s">
        <v>ENELIM</v>
        <stp/>
        <stp>##V3_BDPV12</stp>
        <stp>XS0452187916 Corp</stp>
        <stp>ticker</stp>
        <stp>[AutoPrice 28.xlsm]front!R1151C4</stp>
        <tr r="D1151" s="1"/>
      </tp>
      <tp t="s">
        <v>FIXED</v>
        <stp/>
        <stp>##V3_BDPV12</stp>
        <stp>XS0828749761 Corp</stp>
        <stp>cpn typ</stp>
        <stp>[AutoPrice 28.xlsm]front!R1058C5</stp>
        <tr r="E1058" s="1"/>
      </tp>
      <tp t="s">
        <v>FIXED</v>
        <stp/>
        <stp>##V3_BDPV12</stp>
        <stp>XS0827529198 Corp</stp>
        <stp>cpn typ</stp>
        <stp>[AutoPrice 28.xlsm]front!R1127C5</stp>
        <tr r="E1127" s="1"/>
      </tp>
      <tp t="s">
        <v>FIXED</v>
        <stp/>
        <stp>##V3_BDPV12</stp>
        <stp>XS0997941199 Corp</stp>
        <stp>cpn typ</stp>
        <stp>[AutoPrice 28.xlsm]front!R1011C5</stp>
        <tr r="E1011" s="1"/>
      </tp>
      <tp t="s">
        <v>FIXED</v>
        <stp/>
        <stp>##V3_BDPV12</stp>
        <stp>XS0986610425 Corp</stp>
        <stp>cpn typ</stp>
        <stp>[AutoPrice 28.xlsm]front!R1128C5</stp>
        <tr r="E1128" s="1"/>
      </tp>
      <tp t="s">
        <v>SRGIM</v>
        <stp/>
        <stp>##V3_BDPV12</stp>
        <stp>XS0853679867 Corp</stp>
        <stp>ticker</stp>
        <stp>[AutoPrice 28.xlsm]front!R1211C4</stp>
        <tr r="D1211" s="1"/>
      </tp>
      <tp t="s">
        <v>AT MATURITY</v>
        <stp/>
        <stp>##V3_BDPV12</stp>
        <stp>FR0010850701 Corp</stp>
        <stp>mty_typ</stp>
        <stp>[AutoPrice 28.xlsm]front!R1045C6</stp>
        <tr r="F1045" s="1"/>
      </tp>
      <tp t="s">
        <v>PERP/CALL</v>
        <stp/>
        <stp>##V3_BDPV12</stp>
        <stp>AT0000A069T7 Corp</stp>
        <stp>mty_typ</stp>
        <stp>[AutoPrice 28.xlsm]front!R1266C6</stp>
        <tr r="F1266" s="1"/>
      </tp>
      <tp t="s">
        <v>HERIM</v>
        <stp/>
        <stp>##V3_BDPV12</stp>
        <stp>XS0976307040 Corp</stp>
        <stp>ticker</stp>
        <stp>[AutoPrice 28.xlsm]front!R1186C4</stp>
        <tr r="D1186" s="1"/>
      </tp>
      <tp t="s">
        <v>PERP/CALL</v>
        <stp/>
        <stp>##V3_BDPV12</stp>
        <stp>FR0011531730 Corp</stp>
        <stp>mty_typ</stp>
        <stp>[AutoPrice 28.xlsm]front!R1242C6</stp>
        <tr r="F1242" s="1"/>
      </tp>
      <tp t="s">
        <v>12/06/2023</v>
        <stp/>
        <stp>##V3_BDPV12</stp>
        <stp>XS0942388462 Corp</stp>
        <stp>maturity</stp>
        <stp>[AutoPrice 28.xlsm]front!R1135C6</stp>
        <tr r="F1135" s="1"/>
      </tp>
      <tp t="s">
        <v>15/06/2021</v>
        <stp/>
        <stp>##V3_BDPV12</stp>
        <stp>XS0791007734 Corp</stp>
        <stp>maturity</stp>
        <stp>[AutoPrice 28.xlsm]front!R1117C6</stp>
        <tr r="F1117" s="1"/>
      </tp>
      <tp t="s">
        <v>06/12/2018</v>
        <stp/>
        <stp>##V3_BDPV12</stp>
        <stp>XS0997941199 Corp</stp>
        <stp>maturity</stp>
        <stp>[AutoPrice 28.xlsm]front!R1011C6</stp>
        <tr r="F1011" s="1"/>
      </tp>
      <tp>
        <v>1.75</v>
        <stp/>
        <stp>##V3_BDPV12</stp>
        <stp>DE000A1HJ483 Corp</stp>
        <stp>cpn</stp>
        <stp>[AutoPrice 28.xlsm]front!R1137C5</stp>
        <tr r="E1137" s="1"/>
      </tp>
      <tp t="s">
        <v>FIXED</v>
        <stp/>
        <stp>##V3_BDPV12</stp>
        <stp>FR0010948232 Corp</stp>
        <stp>cpn typ</stp>
        <stp>[AutoPrice 28.xlsm]front!R1043C5</stp>
        <tr r="E1043" s="1"/>
      </tp>
      <tp t="s">
        <v>24/10/2022</v>
        <stp/>
        <stp>##V3_BDPV12</stp>
        <stp>XS1057055060 Corp</stp>
        <stp>maturity</stp>
        <stp>[AutoPrice 28.xlsm]front!R1199C6</stp>
        <tr r="F1199" s="1"/>
      </tp>
      <tp t="s">
        <v>AT MATURITY</v>
        <stp/>
        <stp>##V3_BDPV12</stp>
        <stp>XS0990109240 Corp</stp>
        <stp>mty_typ</stp>
        <stp>[AutoPrice 28.xlsm]front!R1198C6</stp>
        <tr r="F1198" s="1"/>
      </tp>
      <tp t="s">
        <v>AT MATURITY</v>
        <stp/>
        <stp>##V3_BDPV12</stp>
        <stp>XS0981438582 Corp</stp>
        <stp>mty_typ</stp>
        <stp>[AutoPrice 28.xlsm]front!R1179C6</stp>
        <tr r="F1179" s="1"/>
      </tp>
      <tp t="s">
        <v>AT MATURITY</v>
        <stp/>
        <stp>##V3_BDPV12</stp>
        <stp>XS0827692269 Corp</stp>
        <stp>mty_typ</stp>
        <stp>[AutoPrice 28.xlsm]front!R1149C6</stp>
        <tr r="F1149" s="1"/>
      </tp>
      <tp t="s">
        <v>18/06/2076</v>
        <stp/>
        <stp>##V3_BDPV12</stp>
        <stp>XS0903531795 Corp</stp>
        <stp>maturity</stp>
        <stp>[AutoPrice 28.xlsm]front!R1248C6</stp>
        <tr r="F1248" s="1"/>
      </tp>
      <tp t="s">
        <v>15/04/2021</v>
        <stp/>
        <stp>##V3_BDPV12</stp>
        <stp>XS0981438582 Corp</stp>
        <stp>maturity</stp>
        <stp>[AutoPrice 28.xlsm]front!R1179C6</stp>
        <tr r="F1179" s="1"/>
      </tp>
      <tp t="s">
        <v>10/01/2074</v>
        <stp/>
        <stp>##V3_BDPV12</stp>
        <stp>XS0954675129 Corp</stp>
        <stp>maturity</stp>
        <stp>[AutoPrice 28.xlsm]front!R1239C6</stp>
        <tr r="F1239" s="1"/>
      </tp>
      <tp t="s">
        <v>11/03/2020</v>
        <stp/>
        <stp>##V3_BDPV12</stp>
        <stp>XS0827692269 Corp</stp>
        <stp>maturity</stp>
        <stp>[AutoPrice 28.xlsm]front!R1149C6</stp>
        <tr r="F1149" s="1"/>
      </tp>
      <tp t="s">
        <v>CALLABLE</v>
        <stp/>
        <stp>##V3_BDPV12</stp>
        <stp>XS1067864022 Corp</stp>
        <stp>mty_typ</stp>
        <stp>[AutoPrice 28.xlsm]front!R1125C6</stp>
        <tr r="F1125" s="1"/>
      </tp>
      <tp t="s">
        <v>AT MATURITY</v>
        <stp/>
        <stp>##V3_BDPV12</stp>
        <stp>XS0452187759 Corp</stp>
        <stp>mty_typ</stp>
        <stp>[AutoPrice 28.xlsm]front!R1144C6</stp>
        <tr r="F1144" s="1"/>
      </tp>
      <tp t="s">
        <v>AT MATURITY</v>
        <stp/>
        <stp>##V3_BDPV12</stp>
        <stp>XS0521000975 Corp</stp>
        <stp>mty_typ</stp>
        <stp>[AutoPrice 28.xlsm]front!R1161C6</stp>
        <tr r="F1161" s="1"/>
      </tp>
      <tp t="s">
        <v>24/06/2015</v>
        <stp/>
        <stp>##V3_BDPV12</stp>
        <stp>XS0695403765 Corp</stp>
        <stp>maturity</stp>
        <stp>[AutoPrice 28.xlsm]front!R1143C6</stp>
        <tr r="F1143" s="1"/>
      </tp>
      <tp t="s">
        <v>AT MATURITY</v>
        <stp/>
        <stp>##V3_BDPV12</stp>
        <stp>XS0914294979 Corp</stp>
        <stp>mty_typ</stp>
        <stp>[AutoPrice 28.xlsm]front!R1218C6</stp>
        <tr r="F1218" s="1"/>
      </tp>
      <tp t="s">
        <v>11/12/2024</v>
        <stp/>
        <stp>##V3_BDPV12</stp>
        <stp>XS0863127279 Corp</stp>
        <stp>maturity</stp>
        <stp>[AutoPrice 28.xlsm]front!R1008C6</stp>
        <tr r="F1008" s="1"/>
      </tp>
      <tp t="s">
        <v>AT MATURITY</v>
        <stp/>
        <stp>##V3_BDPV12</stp>
        <stp>XS0741942576 Corp</stp>
        <stp>mty_typ</stp>
        <stp>[AutoPrice 28.xlsm]front!R1174C6</stp>
        <tr r="F1174" s="1"/>
      </tp>
      <tp t="s">
        <v>FIXED</v>
        <stp/>
        <stp>##V3_BDPV12</stp>
        <stp>FR0011561000 Corp</stp>
        <stp>cpn typ</stp>
        <stp>[AutoPrice 28.xlsm]front!R1133C5</stp>
        <tr r="E1133" s="1"/>
      </tp>
      <tp t="s">
        <v>AT MATURITY</v>
        <stp/>
        <stp>##V3_BDPV12</stp>
        <stp>XS0214238239 Corp</stp>
        <stp>mty_typ</stp>
        <stp>[AutoPrice 28.xlsm]front!R1019C6</stp>
        <tr r="F1019" s="1"/>
      </tp>
      <tp t="s">
        <v>FIXED</v>
        <stp/>
        <stp>##V3_BDPV12</stp>
        <stp>FR0010333385 Corp</stp>
        <stp>cpn typ</stp>
        <stp>[AutoPrice 28.xlsm]front!R1113C5</stp>
        <tr r="E1113" s="1"/>
      </tp>
      <tp t="s">
        <v>AT MATURITY</v>
        <stp/>
        <stp>##V3_BDPV12</stp>
        <stp>XS0482703286 Corp</stp>
        <stp>mty_typ</stp>
        <stp>[AutoPrice 28.xlsm]front!R1093C6</stp>
        <tr r="F1093" s="1"/>
      </tp>
      <tp t="s">
        <v>AT MATURITY</v>
        <stp/>
        <stp>##V3_BDPV12</stp>
        <stp>XS0431928414 Corp</stp>
        <stp>mty_typ</stp>
        <stp>[AutoPrice 28.xlsm]front!R1003C6</stp>
        <tr r="F1003" s="1"/>
      </tp>
      <tp t="s">
        <v>PERP/CALL</v>
        <stp/>
        <stp>##V3_BDPV12</stp>
        <stp>XS0223129445 Corp</stp>
        <stp>mty_typ</stp>
        <stp>[AutoPrice 28.xlsm]front!R1264C6</stp>
        <tr r="F1264" s="1"/>
      </tp>
      <tp t="s">
        <v>FIXED</v>
        <stp/>
        <stp>##V3_BDPV12</stp>
        <stp>FR0000473993 Corp</stp>
        <stp>cpn typ</stp>
        <stp>[AutoPrice 28.xlsm]front!R1071C5</stp>
        <tr r="E1071" s="1"/>
      </tp>
      <tp t="s">
        <v>13/12/2021</v>
        <stp/>
        <stp>##V3_BDPV12</stp>
        <stp>XS1004118904 Corp</stp>
        <stp>maturity</stp>
        <stp>[AutoPrice 28.xlsm]front!R1081C6</stp>
        <tr r="F1081" s="1"/>
      </tp>
      <tp>
        <v>5.5</v>
        <stp/>
        <stp>##V3_BDPV12</stp>
        <stp>DE000A1MA9X1 Corp</stp>
        <stp>cpn</stp>
        <stp>[AutoPrice 28.xlsm]front!R1100C5</stp>
        <tr r="E1100" s="1"/>
      </tp>
      <tp t="s">
        <v>FIXED</v>
        <stp/>
        <stp>##V3_BDPV12</stp>
        <stp>FR0011075183 Corp</stp>
        <stp>cpn typ</stp>
        <stp>[AutoPrice 28.xlsm]front!R1131C5</stp>
        <tr r="E1131" s="1"/>
      </tp>
      <tp t="s">
        <v>09/06/2023</v>
        <stp/>
        <stp>##V3_BDPV12</stp>
        <stp>XS0942094805 Corp</stp>
        <stp>maturity</stp>
        <stp>[AutoPrice 28.xlsm]front!R1009C6</stp>
        <tr r="F1009" s="1"/>
      </tp>
      <tp t="s">
        <v>AT MATURITY</v>
        <stp/>
        <stp>##V3_BDPV12</stp>
        <stp>XS0458748851 Corp</stp>
        <stp>mty_typ</stp>
        <stp>[AutoPrice 28.xlsm]front!R1170C6</stp>
        <tr r="F1170" s="1"/>
      </tp>
      <tp t="s">
        <v>FIXED</v>
        <stp/>
        <stp>##V3_BDPV12</stp>
        <stp>IT0004869985 Corp</stp>
        <stp>cpn typ</stp>
        <stp>[AutoPrice 28.xlsm]front!R1056C5</stp>
        <tr r="E1056" s="1"/>
      </tp>
      <tp t="s">
        <v>01/02/2021</v>
        <stp/>
        <stp>##V3_BDPV12</stp>
        <stp>XS0879869187 Corp</stp>
        <stp>maturity</stp>
        <stp>[AutoPrice 28.xlsm]front!R1197C6</stp>
        <tr r="F1197" s="1"/>
      </tp>
      <tp t="s">
        <v>21/09/2017</v>
        <stp/>
        <stp>##V3_BDPV12</stp>
        <stp>XS0829209195 Corp</stp>
        <stp>maturity</stp>
        <stp>[AutoPrice 28.xlsm]front!R1192C6</stp>
        <tr r="F1192" s="1"/>
      </tp>
      <tp t="s">
        <v>AT MATURITY</v>
        <stp/>
        <stp>##V3_BDPV12</stp>
        <stp>XS0271758301 Corp</stp>
        <stp>mty_typ</stp>
        <stp>[AutoPrice 28.xlsm]front!R1037C6</stp>
        <tr r="F1037" s="1"/>
      </tp>
      <tp t="s">
        <v>AT MATURITY</v>
        <stp/>
        <stp>##V3_BDPV12</stp>
        <stp>XS0876289652 Corp</stp>
        <stp>mty_typ</stp>
        <stp>[AutoPrice 28.xlsm]front!R1203C6</stp>
        <tr r="F1203" s="1"/>
      </tp>
      <tp>
        <v>1.5</v>
        <stp/>
        <stp>##V3_BDPV12</stp>
        <stp>XS0977500767 @bgn  Corp</stp>
        <stp>coupon</stp>
        <stp>[AutoPrice 28.xlsm]front!R479C42</stp>
        <tr r="AP479" s="1"/>
      </tp>
      <tp>
        <v>4.25</v>
        <stp/>
        <stp>##V3_BDPV12</stp>
        <stp>XS0775870982 @bgn  Corp</stp>
        <stp>coupon</stp>
        <stp>[AutoPrice 28.xlsm]front!R859C42</stp>
        <tr r="AP859" s="1"/>
      </tp>
      <tp>
        <v>1.125</v>
        <stp/>
        <stp>##V3_BDPV12</stp>
        <stp>XS1075430741 @bgn  Corp</stp>
        <stp>coupon</stp>
        <stp>[AutoPrice 28.xlsm]front!R605C42</stp>
        <tr r="AP605" s="1"/>
      </tp>
      <tp>
        <v>3.125</v>
        <stp/>
        <stp>##V3_BDPV12</stp>
        <stp>XS1041793123 @bgn  Corp</stp>
        <stp>coupon</stp>
        <stp>[AutoPrice 28.xlsm]front!R498C42</stp>
        <tr r="AP498" s="1"/>
      </tp>
      <tp>
        <v>3.472</v>
        <stp/>
        <stp>##V3_BDPV12</stp>
        <stp>XS0633014427 @bgn  Corp</stp>
        <stp>coupon</stp>
        <stp>[AutoPrice 28.xlsm]front!R221C42</stp>
        <tr r="AP221" s="1"/>
      </tp>
      <tp>
        <v>5.25</v>
        <stp/>
        <stp>##V3_BDPV12</stp>
        <stp>XS0873630742 @bgn  Corp</stp>
        <stp>coupon</stp>
        <stp>[AutoPrice 28.xlsm]front!R136C42</stp>
        <tr r="AP136" s="1"/>
      </tp>
      <tp>
        <v>4.125</v>
        <stp/>
        <stp>##V3_BDPV12</stp>
        <stp>XS0629645531 @bgn  Corp</stp>
        <stp>coupon</stp>
        <stp>[AutoPrice 28.xlsm]front!R998C42</stp>
        <tr r="AP998" s="1"/>
      </tp>
      <tp>
        <v>5.7670000000000003</v>
        <stp/>
        <stp>##V3_BDPV12</stp>
        <stp>XS0304987042 @bgn  Corp</stp>
        <stp>coupon</stp>
        <stp>[AutoPrice 28.xlsm]front!R133C42</stp>
        <tr r="AP133" s="1"/>
      </tp>
      <tp>
        <v>3.375</v>
        <stp/>
        <stp>##V3_BDPV12</stp>
        <stp>XS0541453147 @bgn  Corp</stp>
        <stp>coupon</stp>
        <stp>[AutoPrice 28.xlsm]front!R655C42</stp>
        <tr r="AP655" s="1"/>
      </tp>
      <tp>
        <v>3.125</v>
        <stp/>
        <stp>##V3_BDPV12</stp>
        <stp>XS0718526790 @bgn  Corp</stp>
        <stp>coupon</stp>
        <stp>[AutoPrice 28.xlsm]front!R992C42</stp>
        <tr r="AP992" s="1"/>
      </tp>
      <tp>
        <v>2.375</v>
        <stp/>
        <stp>##V3_BDPV12</stp>
        <stp>XS0857662448 @bgn  Corp</stp>
        <stp>coupon</stp>
        <stp>[AutoPrice 28.xlsm]front!R521C42</stp>
        <tr r="AP521" s="1"/>
      </tp>
      <tp>
        <v>2.625</v>
        <stp/>
        <stp>##V3_BDPV12</stp>
        <stp>XS0809847667 @bgn  Corp</stp>
        <stp>coupon</stp>
        <stp>[AutoPrice 28.xlsm]front!R928C42</stp>
        <tr r="AP928" s="1"/>
      </tp>
      <tp>
        <v>5</v>
        <stp/>
        <stp>##V3_BDPV12</stp>
        <stp>XS0342783692 @bgn  Corp</stp>
        <stp>coupon</stp>
        <stp>[AutoPrice 28.xlsm]front!R241C42</stp>
        <tr r="AP241" s="1"/>
      </tp>
      <tp>
        <v>5.375</v>
        <stp/>
        <stp>##V3_BDPV12</stp>
        <stp>XS0323955541 @bgn  Corp</stp>
        <stp>coupon</stp>
        <stp>[AutoPrice 28.xlsm]front!R191C42</stp>
        <tr r="AP191" s="1"/>
      </tp>
      <tp>
        <v>5.375</v>
        <stp/>
        <stp>##V3_BDPV12</stp>
        <stp>XS0367001228 @bgn  Corp</stp>
        <stp>coupon</stp>
        <stp>[AutoPrice 28.xlsm]front!R243C42</stp>
        <tr r="AP243" s="1"/>
      </tp>
      <tp>
        <v>5.375</v>
        <stp/>
        <stp>##V3_BDPV12</stp>
        <stp>XS0168881760 @bgn  Corp</stp>
        <stp>coupon</stp>
        <stp>[AutoPrice 28.xlsm]front!R896C42</stp>
        <tr r="AP896" s="1"/>
      </tp>
      <tp>
        <v>4.25</v>
        <stp/>
        <stp>##V3_BDPV12</stp>
        <stp>XS0752092311 @bgn  Corp</stp>
        <stp>coupon</stp>
        <stp>[AutoPrice 28.xlsm]front!R636C42</stp>
        <tr r="AP636" s="1"/>
      </tp>
      <tp>
        <v>2.625</v>
        <stp/>
        <stp>##V3_BDPV12</stp>
        <stp>XS0922885362 @bgn  Corp</stp>
        <stp>coupon</stp>
        <stp>[AutoPrice 28.xlsm]front!R643C42</stp>
        <tr r="AP643" s="1"/>
      </tp>
      <tp>
        <v>5.125</v>
        <stp/>
        <stp>##V3_BDPV12</stp>
        <stp>XS0413806596 @bgn  Corp</stp>
        <stp>coupon</stp>
        <stp>[AutoPrice 28.xlsm]front!R674C42</stp>
        <tr r="AP674" s="1"/>
      </tp>
      <tp>
        <v>5</v>
        <stp/>
        <stp>##V3_BDPV12</stp>
        <stp>XS0364671346 @bgn  Corp</stp>
        <stp>coupon</stp>
        <stp>[AutoPrice 28.xlsm]front!R759C42</stp>
        <tr r="AP759" s="1"/>
      </tp>
      <tp>
        <v>2</v>
        <stp/>
        <stp>##V3_BDPV12</stp>
        <stp>XS0856032213 @bgn  Corp</stp>
        <stp>coupon</stp>
        <stp>[AutoPrice 28.xlsm]front!R468C42</stp>
        <tr r="AP468" s="1"/>
      </tp>
      <tp>
        <v>2.25</v>
        <stp/>
        <stp>##V3_BDPV12</stp>
        <stp>XS0825855751 @bgn  Corp</stp>
        <stp>coupon</stp>
        <stp>[AutoPrice 28.xlsm]front!R279C42</stp>
        <tr r="AP279" s="1"/>
      </tp>
      <tp>
        <v>0.58799999999999997</v>
        <stp/>
        <stp>##V3_BDPV12</stp>
        <stp>XS1038784119 @bgn  Corp</stp>
        <stp>coupon</stp>
        <stp>[AutoPrice 28.xlsm]front!R867C42</stp>
        <tr r="AP867" s="1"/>
      </tp>
      <tp>
        <v>4.5</v>
        <stp/>
        <stp>##V3_BDPV12</stp>
        <stp>XS0221705204 @bgn  Corp</stp>
        <stp>coupon</stp>
        <stp>[AutoPrice 28.xlsm]front!R151C42</stp>
        <tr r="AP151" s="1"/>
      </tp>
      <tp>
        <v>1</v>
        <stp/>
        <stp>##V3_BDPV12</stp>
        <stp>XS0909787300 @bgn  Corp</stp>
        <stp>coupon</stp>
        <stp>[AutoPrice 28.xlsm]front!R887C42</stp>
        <tr r="AP887" s="1"/>
      </tp>
      <tp>
        <v>5.375</v>
        <stp/>
        <stp>##V3_BDPV12</stp>
        <stp>XS0234434222 @bgn  Corp</stp>
        <stp>coupon</stp>
        <stp>[AutoPrice 28.xlsm]front!R496C42</stp>
        <tr r="AP496" s="1"/>
      </tp>
      <tp>
        <v>5</v>
        <stp/>
        <stp>##V3_BDPV12</stp>
        <stp>XS0234284668 @bgn  Corp</stp>
        <stp>coupon</stp>
        <stp>[AutoPrice 28.xlsm]front!R134C42</stp>
        <tr r="AP134" s="1"/>
      </tp>
      <tp>
        <v>1.875</v>
        <stp/>
        <stp>##V3_BDPV12</stp>
        <stp>XS0862941506 @bgn  Corp</stp>
        <stp>coupon</stp>
        <stp>[AutoPrice 28.xlsm]front!R480C42</stp>
        <tr r="AP480" s="1"/>
      </tp>
      <tp>
        <v>5.3140000000000001</v>
        <stp/>
        <stp>##V3_BDPV12</stp>
        <stp>XS0204937634 @bgn  Corp</stp>
        <stp>coupon</stp>
        <stp>[AutoPrice 28.xlsm]front!R140C42</stp>
        <tr r="AP140" s="1"/>
      </tp>
      <tp>
        <v>1.75</v>
        <stp/>
        <stp>##V3_BDPV12</stp>
        <stp>XS0828235225 @bgn  Corp</stp>
        <stp>coupon</stp>
        <stp>[AutoPrice 28.xlsm]front!R994C42</stp>
        <tr r="AP994" s="1"/>
      </tp>
      <tp>
        <v>5.625</v>
        <stp/>
        <stp>##V3_BDPV12</stp>
        <stp>XS0335134705 @bgn  Corp</stp>
        <stp>coupon</stp>
        <stp>[AutoPrice 28.xlsm]front!R184C42</stp>
        <tr r="AP184" s="1"/>
      </tp>
      <tp>
        <v>4.625</v>
        <stp/>
        <stp>##V3_BDPV12</stp>
        <stp>XS1054522922 @bgn  Corp</stp>
        <stp>coupon</stp>
        <stp>[AutoPrice 28.xlsm]front!R126C42</stp>
        <tr r="AP126" s="1"/>
      </tp>
      <tp>
        <v>2.177</v>
        <stp/>
        <stp>##V3_BDPV12</stp>
        <stp>XS0747743937 @bgn  Corp</stp>
        <stp>coupon</stp>
        <stp>[AutoPrice 28.xlsm]front!R220C42</stp>
        <tr r="AP220" s="1"/>
      </tp>
      <tp>
        <v>2.875</v>
        <stp/>
        <stp>##V3_BDPV12</stp>
        <stp>XS0905797113 @bgn  Corp</stp>
        <stp>coupon</stp>
        <stp>[AutoPrice 28.xlsm]front!R861C42</stp>
        <tr r="AP861" s="1"/>
      </tp>
      <tp>
        <v>1.875</v>
        <stp/>
        <stp>##V3_BDPV12</stp>
        <stp>XS0878010718 @bgn  Corp</stp>
        <stp>coupon</stp>
        <stp>[AutoPrice 28.xlsm]front!R317C42</stp>
        <tr r="AP317" s="1"/>
      </tp>
      <tp>
        <v>6.125</v>
        <stp/>
        <stp>##V3_BDPV12</stp>
        <stp>XS0647263317 @bgn  Corp</stp>
        <stp>coupon</stp>
        <stp>[AutoPrice 28.xlsm]front!R810C42</stp>
        <tr r="AP810" s="1"/>
      </tp>
      <tp>
        <v>3.75</v>
        <stp/>
        <stp>##V3_BDPV12</stp>
        <stp>XS1050842423 @bgn  Corp</stp>
        <stp>coupon</stp>
        <stp>[AutoPrice 28.xlsm]front!R962C42</stp>
        <tr r="AP962" s="1"/>
      </tp>
      <tp>
        <v>1.875</v>
        <stp/>
        <stp>##V3_BDPV12</stp>
        <stp>XS0862091955 @bgn  Corp</stp>
        <stp>coupon</stp>
        <stp>[AutoPrice 28.xlsm]front!R576C42</stp>
        <tr r="AP576" s="1"/>
      </tp>
      <tp>
        <v>0.625</v>
        <stp/>
        <stp>##V3_BDPV12</stp>
        <stp>XS0910916666 @bgn  Corp</stp>
        <stp>coupon</stp>
        <stp>[AutoPrice 28.xlsm]front!R835C42</stp>
        <tr r="AP835" s="1"/>
      </tp>
      <tp>
        <v>3.875</v>
        <stp/>
        <stp>##V3_BDPV12</stp>
        <stp>XS0500397905 @bgn  Corp</stp>
        <stp>coupon</stp>
        <stp>[AutoPrice 28.xlsm]front!R652C42</stp>
        <tr r="AP652" s="1"/>
      </tp>
      <tp>
        <v>8.875</v>
        <stp/>
        <stp>##V3_BDPV12</stp>
        <stp>XS0434974217 @bgn  Corp</stp>
        <stp>coupon</stp>
        <stp>[AutoPrice 28.xlsm]front!R982C42</stp>
        <tr r="AP982" s="1"/>
      </tp>
      <tp>
        <v>2.375</v>
        <stp/>
        <stp>##V3_BDPV12</stp>
        <stp>XS0823975585 @bgn  Corp</stp>
        <stp>coupon</stp>
        <stp>[AutoPrice 28.xlsm]front!R903C42</stp>
        <tr r="AP903" s="1"/>
      </tp>
      <tp>
        <v>4.75</v>
        <stp/>
        <stp>##V3_BDPV12</stp>
        <stp>XS0164831843 @bgn  Corp</stp>
        <stp>coupon</stp>
        <stp>[AutoPrice 28.xlsm]front!R459C42</stp>
        <tr r="AP459" s="1"/>
      </tp>
      <tp>
        <v>6.125</v>
        <stp/>
        <stp>##V3_BDPV12</stp>
        <stp>XS0808637309 @bgn  Corp</stp>
        <stp>coupon</stp>
        <stp>[AutoPrice 28.xlsm]front!R204C42</stp>
        <tr r="AP204" s="1"/>
      </tp>
      <tp>
        <v>5.625</v>
        <stp/>
        <stp>##V3_BDPV12</stp>
        <stp>XS0369461644 @bgn  Corp</stp>
        <stp>coupon</stp>
        <stp>[AutoPrice 28.xlsm]front!R675C42</stp>
        <tr r="AP675" s="1"/>
      </tp>
      <tp>
        <v>6.25</v>
        <stp/>
        <stp>##V3_BDPV12</stp>
        <stp>XS0408827409 @bgn  Corp</stp>
        <stp>coupon</stp>
        <stp>[AutoPrice 28.xlsm]front!R580C42</stp>
        <tr r="AP580" s="1"/>
      </tp>
      <tp>
        <v>6.125</v>
        <stp/>
        <stp>##V3_BDPV12</stp>
        <stp>XS0438844093 @bgn  Corp</stp>
        <stp>coupon</stp>
        <stp>[AutoPrice 28.xlsm]front!R265C42</stp>
        <tr r="AP265" s="1"/>
      </tp>
      <tp>
        <v>2.375</v>
        <stp/>
        <stp>##V3_BDPV12</stp>
        <stp>XS0926785808 @bgn  Corp</stp>
        <stp>coupon</stp>
        <stp>[AutoPrice 28.xlsm]front!R441C42</stp>
        <tr r="AP441" s="1"/>
      </tp>
      <tp>
        <v>1.875</v>
        <stp/>
        <stp>##V3_BDPV12</stp>
        <stp>XS0804777679 @bgn  Corp</stp>
        <stp>coupon</stp>
        <stp>[AutoPrice 28.xlsm]front!R886C42</stp>
        <tr r="AP886" s="1"/>
      </tp>
      <tp>
        <v>5.35</v>
        <stp/>
        <stp>##V3_BDPV12</stp>
        <stp>XS0972240997 @bgn  Corp</stp>
        <stp>coupon</stp>
        <stp>[AutoPrice 28.xlsm]front!R127C42</stp>
        <tr r="AP127" s="1"/>
      </tp>
      <tp>
        <v>4.375</v>
        <stp/>
        <stp>##V3_BDPV12</stp>
        <stp>XS0207037507 @bgn  Corp</stp>
        <stp>coupon</stp>
        <stp>[AutoPrice 28.xlsm]front!R975C42</stp>
        <tr r="AP975" s="1"/>
      </tp>
      <tp>
        <v>6.125</v>
        <stp/>
        <stp>##V3_BDPV12</stp>
        <stp>XS0365901734 @bgn  Corp</stp>
        <stp>coupon</stp>
        <stp>[AutoPrice 28.xlsm]front!R980C42</stp>
        <tr r="AP980" s="1"/>
      </tp>
      <tp>
        <v>2.8570535389071949</v>
        <stp/>
        <stp>##V3_BDPV12</stp>
        <stp>DE000A1MA9X1 @bgn  Corp</stp>
        <stp>risk_mid</stp>
        <stp>[AutoPrice 28.xlsm]front!R1100C36</stp>
        <tr r="AJ1100" s="1"/>
      </tp>
    </main>
    <main first="connect.rtdsub">
      <tp>
        <v>0</v>
        <stp/>
        <stp>EBOND_POSITION|88600=8978728</stp>
        <stp>AMOUNT</stp>
        <stp>RMDS</stp>
        <stp/>
        <stp/>
        <tr r="G257" s="1"/>
      </tp>
      <tp>
        <v>757000</v>
        <stp/>
        <stp>EBOND_POSITION|88609=7839745</stp>
        <stp>AMOUNT</stp>
        <stp>RMDS</stp>
        <stp/>
        <stp/>
        <tr r="G614" s="1"/>
      </tp>
      <tp>
        <v>0</v>
        <stp/>
        <stp>EBOND_POSITION|88600=9669609</stp>
        <stp>AMOUNT</stp>
        <stp>RMDS</stp>
        <stp/>
        <stp/>
        <tr r="G258" s="1"/>
      </tp>
    </main>
    <main first="bloomberg.rtd">
      <tp t="s">
        <v>#N/A Real Time</v>
        <stp/>
        <stp>##V3_BDPV12</stp>
        <stp>XS0925518903 @CBKG Corp</stp>
        <stp>bid</stp>
        <stp>[AutoPrice 28.xlsm]front!R19C12</stp>
        <tr r="L19" s="1"/>
      </tp>
    </main>
    <main first="connect.rtdsub">
      <tp>
        <v>1099000</v>
        <stp/>
        <stp>EBOND_POSITION|88597=8980150</stp>
        <stp>AMOUNT</stp>
        <stp>RMDS</stp>
        <stp/>
        <stp/>
        <tr r="G858" s="1"/>
      </tp>
      <tp>
        <v>0</v>
        <stp/>
        <stp>EBOND_POSITION|88600=8180367</stp>
        <stp>AMOUNT</stp>
        <stp>RMDS</stp>
        <stp/>
        <stp/>
        <tr r="G309" s="1"/>
      </tp>
      <tp>
        <v>0</v>
        <stp/>
        <stp>EBOND_POSITION|88618=6171200</stp>
        <stp>AMOUNT</stp>
        <stp>RMDS</stp>
        <stp/>
        <stp/>
        <tr r="G133" s="1"/>
      </tp>
      <tp>
        <v>57000</v>
        <stp/>
        <stp>EBOND_POSITION|88600=8181867</stp>
        <stp>AMOUNT</stp>
        <stp>RMDS</stp>
        <stp/>
        <stp/>
        <tr r="G341" s="1"/>
      </tp>
      <tp>
        <v>693000</v>
        <stp/>
        <stp>EBOND_POSITION|88615=8381372</stp>
        <stp>AMOUNT</stp>
        <stp>RMDS</stp>
        <stp/>
        <stp/>
        <tr r="G8" s="1"/>
      </tp>
      <tp>
        <v>2147000</v>
        <stp/>
        <stp>EBOND_POSITION|88618=3821885</stp>
        <stp>AMOUNT</stp>
        <stp>RMDS</stp>
        <stp/>
        <stp/>
        <tr r="G128" s="1"/>
      </tp>
      <tp>
        <v>2105000</v>
        <stp/>
        <stp>EBOND_POSITION|88615=9482702</stp>
        <stp>AMOUNT</stp>
        <stp>RMDS</stp>
        <stp/>
        <stp/>
        <tr r="G14" s="1"/>
      </tp>
      <tp>
        <v>0</v>
        <stp/>
        <stp>EBOND_POSITION|88618=7053672</stp>
        <stp>AMOUNT</stp>
        <stp>RMDS</stp>
        <stp/>
        <stp/>
        <tr r="G100" s="1"/>
      </tp>
    </main>
    <main first="bloomberg.rtd">
      <tp t="s">
        <v>#N/A Real Time</v>
        <stp/>
        <stp>##V3_BDPV12</stp>
        <stp>XS0626808223 @CBKG Corp</stp>
        <stp>bid</stp>
        <stp>[AutoPrice 28.xlsm]front!R24C12</stp>
        <tr r="L24" s="1"/>
      </tp>
      <tp>
        <v>113.161</v>
        <stp/>
        <stp>##V3_BDPV12</stp>
        <stp>XS0490093480 @CBKG Corp</stp>
        <stp>bid</stp>
        <stp>[AutoPrice 28.xlsm]front!R65C12</stp>
        <tr r="L65" s="1"/>
      </tp>
    </main>
    <main first="connect.rtdsub">
      <tp t="s">
        <v>#N/A</v>
        <stp/>
        <stp>EBOND_POSITION|88609=4744872</stp>
        <stp>AMOUNT</stp>
        <stp>RMDS</stp>
        <stp/>
        <stp/>
        <tr r="G673" s="1"/>
      </tp>
      <tp>
        <v>-1800000</v>
        <stp/>
        <stp>EBOND_POSITION|88597=9904098</stp>
        <stp>AMOUNT</stp>
        <stp>RMDS</stp>
        <stp/>
        <stp/>
        <tr r="G828" s="1"/>
      </tp>
    </main>
    <main first="bloomberg.rtd">
      <tp>
        <v>107.79300000000001</v>
        <stp/>
        <stp>##V3_BDPV12</stp>
        <stp>XS0423888667 @CBKG Corp</stp>
        <stp>bid</stp>
        <stp>[AutoPrice 28.xlsm]front!R80C12</stp>
        <tr r="L80" s="1"/>
      </tp>
    </main>
    <main first="connect.rtdsub">
      <tp>
        <v>-200000</v>
        <stp/>
        <stp>EBOND_POSITION|88606=2885661</stp>
        <stp>AMOUNT</stp>
        <stp>RMDS</stp>
        <stp/>
        <stp/>
        <tr r="G1070" s="1"/>
      </tp>
      <tp>
        <v>4000</v>
        <stp/>
        <stp>EBOND_POSITION|88603=8595675</stp>
        <stp>AMOUNT</stp>
        <stp>RMDS</stp>
        <stp/>
        <stp/>
        <tr r="G967" s="1"/>
      </tp>
    </main>
    <main first="bloomberg.rtd">
      <tp>
        <v>6.5</v>
        <stp/>
        <stp>##V3_BDPV12</stp>
        <stp>DE000A0G4X39 Corp</stp>
        <stp>cpn</stp>
        <stp>[AutoPrice 28.xlsm]front!R1271C5</stp>
        <tr r="E1271" s="1"/>
      </tp>
    </main>
    <main first="connect.rtdsub">
      <tp t="s">
        <v>#N/A</v>
        <stp/>
        <stp>EBOND_POSITION|88618=2016626</stp>
        <stp>AMOUNT</stp>
        <stp>RMDS</stp>
        <stp/>
        <stp/>
        <tr r="G105" s="1"/>
      </tp>
      <tp t="s">
        <v>#N/A</v>
        <stp/>
        <stp>EBOND_POSITION|88609=8366060</stp>
        <stp>AMOUNT</stp>
        <stp>RMDS</stp>
        <stp/>
        <stp/>
        <tr r="G667" s="1"/>
      </tp>
    </main>
    <main first="bloomberg.rtd">
      <tp>
        <v>110.663</v>
        <stp/>
        <stp>##V3_BDPV12</stp>
        <stp>XS0495913229 @CBKG Corp</stp>
        <stp>bid</stp>
        <stp>[AutoPrice 28.xlsm]front!R67C12</stp>
        <tr r="L67" s="1"/>
      </tp>
    </main>
    <main first="connect.rtdsub">
      <tp>
        <v>218000</v>
        <stp/>
        <stp>EBOND_POSITION|88609=9037055</stp>
        <stp>AMOUNT</stp>
        <stp>RMDS</stp>
        <stp/>
        <stp/>
        <tr r="G662" s="1"/>
      </tp>
    </main>
    <main first="bloomberg.rtd">
      <tp>
        <v>85.609886569566697</v>
        <stp/>
        <stp>##V3_BDPV12</stp>
        <stp>XS1057783174 @cbbt  Corp</stp>
        <stp>asset_swap_spd_mid</stp>
        <stp>[AutoPrice 28.xlsm]front!R581C40</stp>
        <tr r="AN581" s="1"/>
      </tp>
      <tp>
        <v>108.964</v>
        <stp/>
        <stp>##V3_BDPV12</stp>
        <stp>XS0794230507 @CBKG Corp</stp>
        <stp>ask</stp>
        <stp>[AutoPrice 28.xlsm]front!R28C13</stp>
        <tr r="M28" s="1"/>
      </tp>
      <tp>
        <v>114.291</v>
        <stp/>
        <stp>##V3_BDPV12</stp>
        <stp>XS0911388675 @CBKG Corp</stp>
        <stp>ask</stp>
        <stp>[AutoPrice 28.xlsm]front!R82C13</stp>
        <tr r="M82" s="1"/>
      </tp>
      <tp t="s">
        <v>WIEAV</v>
        <stp/>
        <stp>##V3_BDPV12</stp>
        <stp>DE000A0G4X39 Corp</stp>
        <stp>ticker</stp>
        <stp>[AutoPrice 28.xlsm]front!R1271C4</stp>
        <tr r="D1271" s="1"/>
      </tp>
      <tp t="s">
        <v>AT MATURITY</v>
        <stp/>
        <stp>##V3_BDPV12</stp>
        <stp>DE000A1AKHB8 Corp</stp>
        <stp>mty_typ</stp>
        <stp>[AutoPrice 28.xlsm]front!R52C6</stp>
        <tr r="F52" s="1"/>
      </tp>
      <tp>
        <v>170.35658209988807</v>
        <stp/>
        <stp>##V3_BDPV12</stp>
        <stp>XS1046851025 @cbbt  Corp</stp>
        <stp>asset_swap_spd_mid</stp>
        <stp>[AutoPrice 28.xlsm]front!R780C40</stp>
        <tr r="AN780" s="1"/>
      </tp>
      <tp>
        <v>39.385649072220019</v>
        <stp/>
        <stp>##V3_BDPV12</stp>
        <stp>XS0834386228 @cbbt  Corp</stp>
        <stp>asset_swap_spd_mid</stp>
        <stp>[AutoPrice 28.xlsm]front!R939C40</stp>
        <tr r="AN939" s="1"/>
      </tp>
      <tp t="s">
        <v>FIXED</v>
        <stp/>
        <stp>##V3_BDPV12</stp>
        <stp>DE000A1HG1K6 Corp</stp>
        <stp>cpn typ</stp>
        <stp>[AutoPrice 28.xlsm]front!R54C5</stp>
        <tr r="E54" s="1"/>
      </tp>
      <tp>
        <v>107.986</v>
        <stp/>
        <stp>##V3_BDPV12</stp>
        <stp>DE000TLX2003 @bgn Corp</stp>
        <stp>LAST_PRICE</stp>
        <stp>[AutoPrice 28.xlsm]front!R76C16</stp>
        <tr r="P76" s="1"/>
      </tp>
      <tp t="s">
        <v>FIXED</v>
        <stp/>
        <stp>##V3_BDPV12</stp>
        <stp>DE000A12TZ95 Corp</stp>
        <stp>cpn typ</stp>
        <stp>[AutoPrice 28.xlsm]front!R1101C5</stp>
        <tr r="E1101" s="1"/>
      </tp>
      <tp t="s">
        <v>FERSM</v>
        <stp/>
        <stp>##V3_BDPV12</stp>
        <stp>XS0940284937 Corp</stp>
        <stp>ticker</stp>
        <stp>[AutoPrice 28.xlsm]front!R1083C4</stp>
        <tr r="D1083" s="1"/>
      </tp>
      <tp t="s">
        <v>GASSM</v>
        <stp/>
        <stp>##V3_BDPV12</stp>
        <stp>XS0627188468 Corp</stp>
        <stp>ticker</stp>
        <stp>[AutoPrice 28.xlsm]front!R1175C4</stp>
        <tr r="D1175" s="1"/>
      </tp>
      <tp t="s">
        <v>VARIABLE</v>
        <stp/>
        <stp>##V3_BDPV12</stp>
        <stp>XS0972570351 Corp</stp>
        <stp>cpn typ</stp>
        <stp>[AutoPrice 28.xlsm]front!R1259C5</stp>
        <tr r="E1259" s="1"/>
      </tp>
      <tp t="s">
        <v>FIXED</v>
        <stp/>
        <stp>##V3_BDPV12</stp>
        <stp>XS0306644344 Corp</stp>
        <stp>cpn typ</stp>
        <stp>[AutoPrice 28.xlsm]front!R1145C5</stp>
        <tr r="E1145" s="1"/>
      </tp>
      <tp t="s">
        <v>FIXED</v>
        <stp/>
        <stp>##V3_BDPV12</stp>
        <stp>XS0602534637 Corp</stp>
        <stp>cpn typ</stp>
        <stp>[AutoPrice 28.xlsm]front!R1034C5</stp>
        <tr r="E1034" s="1"/>
      </tp>
      <tp t="s">
        <v>FIXED</v>
        <stp/>
        <stp>##V3_BDPV12</stp>
        <stp>XS0411044653 Corp</stp>
        <stp>cpn typ</stp>
        <stp>[AutoPrice 28.xlsm]front!R1155C5</stp>
        <tr r="E1155" s="1"/>
      </tp>
      <tp t="s">
        <v>FIXED</v>
        <stp/>
        <stp>##V3_BDPV12</stp>
        <stp>XS0879082914 Corp</stp>
        <stp>cpn typ</stp>
        <stp>[AutoPrice 28.xlsm]front!R1082C5</stp>
        <tr r="E1082" s="1"/>
      </tp>
      <tp t="s">
        <v>FIXED</v>
        <stp/>
        <stp>##V3_BDPV12</stp>
        <stp>XS0969344083 Corp</stp>
        <stp>cpn typ</stp>
        <stp>[AutoPrice 28.xlsm]front!R1068C5</stp>
        <tr r="E1068" s="1"/>
      </tp>
      <tp t="s">
        <v>ABESM</v>
        <stp/>
        <stp>##V3_BDPV12</stp>
        <stp>XS0602534637 Corp</stp>
        <stp>ticker</stp>
        <stp>[AutoPrice 28.xlsm]front!R1034C4</stp>
        <tr r="D1034" s="1"/>
      </tp>
      <tp t="s">
        <v>ULFP</v>
        <stp/>
        <stp>##V3_BDPV12</stp>
        <stp>XS1038708522 Corp</stp>
        <stp>ticker</stp>
        <stp>[AutoPrice 28.xlsm]front!R1136C4</stp>
        <tr r="D1136" s="1"/>
      </tp>
      <tp t="s">
        <v>RBOSGR</v>
        <stp/>
        <stp>##V3_BDPV12</stp>
        <stp>XS0254720633 Corp</stp>
        <stp>ticker</stp>
        <stp>[AutoPrice 28.xlsm]front!R1106C4</stp>
        <tr r="D1106" s="1"/>
      </tp>
      <tp t="s">
        <v>SHAEFF</v>
        <stp/>
        <stp>##V3_BDPV12</stp>
        <stp>XS0741938624 Corp</stp>
        <stp>ticker</stp>
        <stp>[AutoPrice 28.xlsm]front!R1119C4</stp>
        <tr r="D1119" s="1"/>
      </tp>
      <tp t="s">
        <v>FIXED</v>
        <stp/>
        <stp>##V3_BDPV12</stp>
        <stp>XS0287409212 Corp</stp>
        <stp>cpn typ</stp>
        <stp>[AutoPrice 28.xlsm]front!R1206C5</stp>
        <tr r="E1206" s="1"/>
      </tp>
      <tp t="s">
        <v>SGOFP</v>
        <stp/>
        <stp>##V3_BDPV12</stp>
        <stp>XS0409153110 Corp</stp>
        <stp>ticker</stp>
        <stp>[AutoPrice 28.xlsm]front!R1112C4</stp>
        <tr r="D1112" s="1"/>
      </tp>
      <tp t="s">
        <v>GASSM</v>
        <stp/>
        <stp>##V3_BDPV12</stp>
        <stp>XS0458748851 Corp</stp>
        <stp>ticker</stp>
        <stp>[AutoPrice 28.xlsm]front!R1170C4</stp>
        <tr r="D1170" s="1"/>
      </tp>
      <tp t="s">
        <v>SHAEFF</v>
        <stp/>
        <stp>##V3_BDPV12</stp>
        <stp>XS0954907787 Corp</stp>
        <stp>ticker</stp>
        <stp>[AutoPrice 28.xlsm]front!R1123C4</stp>
        <tr r="D1123" s="1"/>
      </tp>
      <tp t="s">
        <v>FIXED</v>
        <stp/>
        <stp>##V3_BDPV12</stp>
        <stp>XS0986174851 Corp</stp>
        <stp>cpn typ</stp>
        <stp>[AutoPrice 28.xlsm]front!R1059C5</stp>
        <tr r="E1059" s="1"/>
      </tp>
      <tp t="s">
        <v>FIXED</v>
        <stp/>
        <stp>##V3_BDPV12</stp>
        <stp>XS0942388462 Corp</stp>
        <stp>cpn typ</stp>
        <stp>[AutoPrice 28.xlsm]front!R1135C5</stp>
        <tr r="E1135" s="1"/>
      </tp>
      <tp t="s">
        <v>FIXED</v>
        <stp/>
        <stp>##V3_BDPV12</stp>
        <stp>XS0458749826 Corp</stp>
        <stp>cpn typ</stp>
        <stp>[AutoPrice 28.xlsm]front!R1180C5</stp>
        <tr r="E1180" s="1"/>
      </tp>
      <tp t="s">
        <v>SEVFP</v>
        <stp/>
        <stp>##V3_BDPV12</stp>
        <stp>FR0010945188 Corp</stp>
        <stp>ticker</stp>
        <stp>[AutoPrice 28.xlsm]front!R1253C4</stp>
        <tr r="D1253" s="1"/>
      </tp>
      <tp t="s">
        <v>SRGIM</v>
        <stp/>
        <stp>##V3_BDPV12</stp>
        <stp>XS0803479442 Corp</stp>
        <stp>ticker</stp>
        <stp>[AutoPrice 28.xlsm]front!R1212C4</stp>
        <tr r="D1212" s="1"/>
      </tp>
      <tp t="s">
        <v>TRNIM</v>
        <stp/>
        <stp>##V3_BDPV12</stp>
        <stp>XS0203712939 Corp</stp>
        <stp>ticker</stp>
        <stp>[AutoPrice 28.xlsm]front!R1226C4</stp>
        <tr r="D1226" s="1"/>
      </tp>
      <tp t="s">
        <v>RHMGR</v>
        <stp/>
        <stp>##V3_BDPV12</stp>
        <stp>XS0542369219 Corp</stp>
        <stp>ticker</stp>
        <stp>[AutoPrice 28.xlsm]front!R1110C4</stp>
        <tr r="D1110" s="1"/>
      </tp>
      <tp t="s">
        <v>AT MATURITY</v>
        <stp/>
        <stp>##V3_BDPV12</stp>
        <stp>FR0011342740 Corp</stp>
        <stp>mty_typ</stp>
        <stp>[AutoPrice 28.xlsm]front!R1046C6</stp>
        <tr r="F1046" s="1"/>
      </tp>
      <tp t="s">
        <v>ASML</v>
        <stp/>
        <stp>##V3_BDPV12</stp>
        <stp>XS0972530561 Corp</stp>
        <stp>ticker</stp>
        <stp>[AutoPrice 28.xlsm]front!R1051C4</stp>
        <tr r="D1051" s="1"/>
      </tp>
      <tp t="s">
        <v>ITCIT</v>
        <stp/>
        <stp>##V3_BDPV12</stp>
        <stp>XS0893201433 Corp</stp>
        <stp>ticker</stp>
        <stp>[AutoPrice 28.xlsm]front!R1103C4</stp>
        <tr r="D1103" s="1"/>
      </tp>
      <tp t="s">
        <v>FIXED</v>
        <stp/>
        <stp>##V3_BDPV12</stp>
        <stp>XS0202649934 Corp</stp>
        <stp>cpn typ</stp>
        <stp>[AutoPrice 28.xlsm]front!R1204C5</stp>
        <tr r="E1204" s="1"/>
      </tp>
      <tp t="s">
        <v>PERP/CALL</v>
        <stp/>
        <stp>##V3_BDPV12</stp>
        <stp>FR0011401736 Corp</stp>
        <stp>mty_typ</stp>
        <stp>[AutoPrice 28.xlsm]front!R1234C6</stp>
        <tr r="F1234" s="1"/>
      </tp>
      <tp t="s">
        <v>12/07/2017</v>
        <stp/>
        <stp>##V3_BDPV12</stp>
        <stp>XS0647288140 Corp</stp>
        <stp>maturity</stp>
        <stp>[AutoPrice 28.xlsm]front!R1146C6</stp>
        <tr r="F1146" s="1"/>
      </tp>
      <tp t="s">
        <v>20/03/2018</v>
        <stp/>
        <stp>##V3_BDPV12</stp>
        <stp>XS0906792014 Corp</stp>
        <stp>maturity</stp>
        <stp>[AutoPrice 28.xlsm]front!R1098C6</stp>
        <tr r="F1098" s="1"/>
      </tp>
      <tp t="s">
        <v>11/04/2017</v>
        <stp/>
        <stp>##V3_BDPV12</stp>
        <stp>XS0294547285 Corp</stp>
        <stp>maturity</stp>
        <stp>[AutoPrice 28.xlsm]front!R1114C6</stp>
        <tr r="F1114" s="1"/>
      </tp>
      <tp t="s">
        <v>15/11/2021</v>
        <stp/>
        <stp>##V3_BDPV12</stp>
        <stp>XS0982713686 Corp</stp>
        <stp>maturity</stp>
        <stp>[AutoPrice 28.xlsm]front!R1001C6</stp>
        <tr r="F1001" s="1"/>
      </tp>
      <tp t="s">
        <v>06/12/2021</v>
        <stp/>
        <stp>##V3_BDPV12</stp>
        <stp>XS0997941355 Corp</stp>
        <stp>maturity</stp>
        <stp>[AutoPrice 28.xlsm]front!R1012C6</stp>
        <tr r="F1012" s="1"/>
      </tp>
      <tp t="s">
        <v>05/12/2017</v>
        <stp/>
        <stp>##V3_BDPV12</stp>
        <stp>XS0861828407 Corp</stp>
        <stp>maturity</stp>
        <stp>[AutoPrice 28.xlsm]front!R1084C6</stp>
        <tr r="F1084" s="1"/>
      </tp>
      <tp t="s">
        <v>04/04/2022</v>
        <stp/>
        <stp>##V3_BDPV12</stp>
        <stp>XS0765448757 Corp</stp>
        <stp>maturity</stp>
        <stp>[AutoPrice 28.xlsm]front!R1024C6</stp>
        <tr r="F1024" s="1"/>
      </tp>
      <tp t="s">
        <v>30/09/2019</v>
        <stp/>
        <stp>##V3_BDPV12</stp>
        <stp>XS0683564156 Corp</stp>
        <stp>maturity</stp>
        <stp>[AutoPrice 28.xlsm]front!R1116C6</stp>
        <tr r="F1116" s="1"/>
      </tp>
      <tp t="s">
        <v>AT MATURITY</v>
        <stp/>
        <stp>##V3_BDPV12</stp>
        <stp>XS0548801207 Corp</stp>
        <stp>mty_typ</stp>
        <stp>[AutoPrice 28.xlsm]front!R1190C6</stp>
        <tr r="F1190" s="1"/>
      </tp>
      <tp t="s">
        <v>PERP/CALL</v>
        <stp/>
        <stp>##V3_BDPV12</stp>
        <stp>XS0968913342 Corp</stp>
        <stp>mty_typ</stp>
        <stp>[AutoPrice 28.xlsm]front!R1268C6</stp>
        <tr r="F1268" s="1"/>
      </tp>
      <tp t="s">
        <v>25/09/2018</v>
        <stp/>
        <stp>##V3_BDPV12</stp>
        <stp>XS0176914579 Corp</stp>
        <stp>maturity</stp>
        <stp>[AutoPrice 28.xlsm]front!R1079C6</stp>
        <tr r="F1079" s="1"/>
      </tp>
      <tp t="s">
        <v>CALLABLE</v>
        <stp/>
        <stp>##V3_BDPV12</stp>
        <stp>XS0925126491 Corp</stp>
        <stp>mty_typ</stp>
        <stp>[AutoPrice 28.xlsm]front!R1088C6</stp>
        <tr r="F1088" s="1"/>
      </tp>
      <tp t="s">
        <v>AT MATURITY</v>
        <stp/>
        <stp>##V3_BDPV12</stp>
        <stp>XS0843310748 Corp</stp>
        <stp>mty_typ</stp>
        <stp>[AutoPrice 28.xlsm]front!R1223C6</stp>
        <tr r="F1223" s="1"/>
      </tp>
      <tp t="s">
        <v>AT MATURITY</v>
        <stp/>
        <stp>##V3_BDPV12</stp>
        <stp>XS0718395089 Corp</stp>
        <stp>mty_typ</stp>
        <stp>[AutoPrice 28.xlsm]front!R1205C6</stp>
        <tr r="F1205" s="1"/>
      </tp>
      <tp t="s">
        <v>01/08/2015</v>
        <stp/>
        <stp>##V3_BDPV12</stp>
        <stp>XS0731071055 Corp</stp>
        <stp>maturity</stp>
        <stp>[AutoPrice 28.xlsm]front!R1028C6</stp>
        <tr r="F1028" s="1"/>
      </tp>
      <tp t="s">
        <v>28/03/2022</v>
        <stp/>
        <stp>##V3_BDPV12</stp>
        <stp>XS0760364116 Corp</stp>
        <stp>maturity</stp>
        <stp>[AutoPrice 28.xlsm]front!R1118C6</stp>
        <tr r="F1118" s="1"/>
      </tp>
      <tp t="s">
        <v>17/04/2018</v>
        <stp/>
        <stp>##V3_BDPV12</stp>
        <stp>XS0842659343 Corp</stp>
        <stp>maturity</stp>
        <stp>[AutoPrice 28.xlsm]front!R1147C6</stp>
        <tr r="F1147" s="1"/>
      </tp>
      <tp t="s">
        <v>14/09/2066</v>
        <stp/>
        <stp>##V3_BDPV12</stp>
        <stp>XS0266838746 Corp</stp>
        <stp>maturity</stp>
        <stp>[AutoPrice 28.xlsm]front!R1254C6</stp>
        <tr r="F1254" s="1"/>
      </tp>
      <tp t="s">
        <v>AT MATURITY</v>
        <stp/>
        <stp>##V3_BDPV12</stp>
        <stp>XS0310997068 Corp</stp>
        <stp>mty_typ</stp>
        <stp>[AutoPrice 28.xlsm]front!R1000C6</stp>
        <tr r="F1000" s="1"/>
      </tp>
      <tp t="s">
        <v>FIXED</v>
        <stp/>
        <stp>##V3_BDPV12</stp>
        <stp>FR0011043124 Corp</stp>
        <stp>cpn typ</stp>
        <stp>[AutoPrice 28.xlsm]front!R1086C5</stp>
        <tr r="E1086" s="1"/>
      </tp>
      <tp t="s">
        <v>03/04/2021</v>
        <stp/>
        <stp>##V3_BDPV12</stp>
        <stp>XS1048589458 Corp</stp>
        <stp>maturity</stp>
        <stp>[AutoPrice 28.xlsm]front!R1077C6</stp>
        <tr r="F1077" s="1"/>
      </tp>
      <tp t="s">
        <v>AT MATURITY</v>
        <stp/>
        <stp>##V3_BDPV12</stp>
        <stp>XS0794392588 Corp</stp>
        <stp>mty_typ</stp>
        <stp>[AutoPrice 28.xlsm]front!R1104C6</stp>
        <tr r="F1104" s="1"/>
      </tp>
      <tp t="s">
        <v>AT MATURITY</v>
        <stp/>
        <stp>##V3_BDPV12</stp>
        <stp>XS0436928872 Corp</stp>
        <stp>mty_typ</stp>
        <stp>[AutoPrice 28.xlsm]front!R1176C6</stp>
        <tr r="F1176" s="1"/>
      </tp>
      <tp t="s">
        <v>FIXED</v>
        <stp/>
        <stp>##V3_BDPV12</stp>
        <stp>FR0011225127 Corp</stp>
        <stp>cpn typ</stp>
        <stp>[AutoPrice 28.xlsm]front!R1073C5</stp>
        <tr r="E1073" s="1"/>
      </tp>
      <tp t="s">
        <v>25/03/2019</v>
        <stp/>
        <stp>##V3_BDPV12</stp>
        <stp>XS1048518358 Corp</stp>
        <stp>maturity</stp>
        <stp>[AutoPrice 28.xlsm]front!R1006C6</stp>
        <tr r="F1006" s="1"/>
      </tp>
      <tp t="s">
        <v>08/10/2018</v>
        <stp/>
        <stp>##V3_BDPV12</stp>
        <stp>XS0978619194 Corp</stp>
        <stp>maturity</stp>
        <stp>[AutoPrice 28.xlsm]front!R1134C6</stp>
        <tr r="F1134" s="1"/>
      </tp>
      <tp t="s">
        <v>09/09/2020</v>
        <stp/>
        <stp>##V3_BDPV12</stp>
        <stp>XS0969344083 Corp</stp>
        <stp>maturity</stp>
        <stp>[AutoPrice 28.xlsm]front!R1068C6</stp>
        <tr r="F1068" s="1"/>
      </tp>
      <tp t="s">
        <v>AT MATURITY</v>
        <stp/>
        <stp>##V3_BDPV12</stp>
        <stp>XS0177089298 Corp</stp>
        <stp>mty_typ</stp>
        <stp>[AutoPrice 28.xlsm]front!R1153C6</stp>
        <tr r="F1153" s="1"/>
      </tp>
      <tp>
        <v>0.17390688058753767</v>
        <stp/>
        <stp>##V3_BDPV12</stp>
        <stp>USN77616AA34 @bval  Corp</stp>
        <stp>risk_mid</stp>
        <stp>[AutoPrice 28.xlsm]front!R1122C36</stp>
        <tr r="AJ1122" s="1"/>
      </tp>
      <tp>
        <v>106.199</v>
        <stp/>
        <stp>##V3_BDPV12</stp>
        <stp>FR0010289496 @bgn Corp</stp>
        <stp>LAST_PRICE</stp>
        <stp>[AutoPrice 28.xlsm]front!R1230C16</stp>
        <tr r="P1230" s="1"/>
      </tp>
      <tp>
        <v>111.136</v>
        <stp/>
        <stp>##V3_BDPV12</stp>
        <stp>FR0011119460 @bgn Corp</stp>
        <stp>LAST_PRICE</stp>
        <stp>[AutoPrice 28.xlsm]front!R1132C16</stp>
        <tr r="P1132" s="1"/>
      </tp>
      <tp>
        <v>103.42</v>
        <stp/>
        <stp>##V3_BDPV12</stp>
        <stp>FR0011509488 @bgn Corp</stp>
        <stp>LAST_PRICE</stp>
        <stp>[AutoPrice 28.xlsm]front!R1039C16</stp>
        <tr r="P1039" s="1"/>
      </tp>
      <tp>
        <v>110.45399999999999</v>
        <stp/>
        <stp>##V3_BDPV12</stp>
        <stp>FR0010989111 @bgn Corp</stp>
        <stp>LAST_PRICE</stp>
        <stp>[AutoPrice 28.xlsm]front!R1050C16</stp>
        <tr r="P1050" s="1"/>
      </tp>
      <tp>
        <v>2.875</v>
        <stp/>
        <stp>##V3_BDPV12</stp>
        <stp>XS0811555183 @bgn  Corp</stp>
        <stp>coupon</stp>
        <stp>[AutoPrice 28.xlsm]front!R495C42</stp>
        <tr r="AP495" s="1"/>
      </tp>
      <tp>
        <v>4.5</v>
        <stp/>
        <stp>##V3_BDPV12</stp>
        <stp>XS0503554627 @bgn  Corp</stp>
        <stp>coupon</stp>
        <stp>[AutoPrice 28.xlsm]front!R169C42</stp>
        <tr r="AP169" s="1"/>
      </tp>
      <tp>
        <v>5.375</v>
        <stp/>
        <stp>##V3_BDPV12</stp>
        <stp>XS0307504547 @bgn  Corp</stp>
        <stp>coupon</stp>
        <stp>[AutoPrice 28.xlsm]front!R638C42</stp>
        <tr r="AP638" s="1"/>
      </tp>
      <tp>
        <v>4</v>
        <stp/>
        <stp>##V3_BDPV12</stp>
        <stp>XS0235117891 @bgn  Corp</stp>
        <stp>coupon</stp>
        <stp>[AutoPrice 28.xlsm]front!R947C42</stp>
        <tr r="AP947" s="1"/>
      </tp>
      <tp>
        <v>2.875</v>
        <stp/>
        <stp>##V3_BDPV12</stp>
        <stp>XS0862952297 @bgn  Corp</stp>
        <stp>coupon</stp>
        <stp>[AutoPrice 28.xlsm]front!R483C42</stp>
        <tr r="AP483" s="1"/>
      </tp>
      <tp>
        <v>5.5</v>
        <stp/>
        <stp>##V3_BDPV12</stp>
        <stp>XS0437307464 @bgn  Corp</stp>
        <stp>coupon</stp>
        <stp>[AutoPrice 28.xlsm]front!R319C42</stp>
        <tr r="AP319" s="1"/>
      </tp>
      <tp>
        <v>5.875</v>
        <stp/>
        <stp>##V3_BDPV12</stp>
        <stp>XS0801954867 @bgn  Corp</stp>
        <stp>coupon</stp>
        <stp>[AutoPrice 28.xlsm]front!R986C42</stp>
        <tr r="AP986" s="1"/>
      </tp>
      <tp>
        <v>2.875</v>
        <stp/>
        <stp>##V3_BDPV12</stp>
        <stp>XS1072613380 @bgn  Corp</stp>
        <stp>coupon</stp>
        <stp>[AutoPrice 28.xlsm]front!R135C42</stp>
        <tr r="AP135" s="1"/>
      </tp>
      <tp>
        <v>2.875</v>
        <stp/>
        <stp>##V3_BDPV12</stp>
        <stp>XS1066312395 @bgn  Corp</stp>
        <stp>coupon</stp>
        <stp>[AutoPrice 28.xlsm]front!R561C42</stp>
        <tr r="AP561" s="1"/>
      </tp>
      <tp>
        <v>3</v>
        <stp/>
        <stp>##V3_BDPV12</stp>
        <stp>XS1013955379 @bgn  Corp</stp>
        <stp>coupon</stp>
        <stp>[AutoPrice 28.xlsm]front!R181C42</stp>
        <tr r="AP181" s="1"/>
      </tp>
      <tp>
        <v>2.5</v>
        <stp/>
        <stp>##V3_BDPV12</stp>
        <stp>XS1071713470 @bgn  Corp</stp>
        <stp>coupon</stp>
        <stp>[AutoPrice 28.xlsm]front!R437C42</stp>
        <tr r="AP437" s="1"/>
      </tp>
      <tp>
        <v>5.625</v>
        <stp/>
        <stp>##V3_BDPV12</stp>
        <stp>XS1004674450 @bgn  Corp</stp>
        <stp>coupon</stp>
        <stp>[AutoPrice 28.xlsm]front!R112C42</stp>
        <tr r="AP112" s="1"/>
      </tp>
      <tp>
        <v>4.875</v>
        <stp/>
        <stp>##V3_BDPV12</stp>
        <stp>XS0301954771 @bgn  Corp</stp>
        <stp>coupon</stp>
        <stp>[AutoPrice 28.xlsm]front!R701C42</stp>
        <tr r="AP701" s="1"/>
      </tp>
      <tp>
        <v>1.625</v>
        <stp/>
        <stp>##V3_BDPV12</stp>
        <stp>XS0828736198 @bgn  Corp</stp>
        <stp>coupon</stp>
        <stp>[AutoPrice 28.xlsm]front!R869C42</stp>
        <tr r="AP869" s="1"/>
      </tp>
      <tp>
        <v>7.125</v>
        <stp/>
        <stp>##V3_BDPV12</stp>
        <stp>XS0359781191 @bgn  Corp</stp>
        <stp>coupon</stp>
        <stp>[AutoPrice 28.xlsm]front!R953C42</stp>
        <tr r="AP953" s="1"/>
      </tp>
      <tp>
        <v>2.75</v>
        <stp/>
        <stp>##V3_BDPV12</stp>
        <stp>XS0847580353 @bgn  Corp</stp>
        <stp>coupon</stp>
        <stp>[AutoPrice 28.xlsm]front!R621C42</stp>
        <tr r="AP621" s="1"/>
      </tp>
      <tp>
        <v>7.5</v>
        <stp/>
        <stp>##V3_BDPV12</stp>
        <stp>XS0478803355 @bgn  Corp</stp>
        <stp>coupon</stp>
        <stp>[AutoPrice 28.xlsm]front!R972C42</stp>
        <tr r="AP972" s="1"/>
      </tp>
      <tp>
        <v>2.875</v>
        <stp/>
        <stp>##V3_BDPV12</stp>
        <stp>XS0838847381 @bgn  Corp</stp>
        <stp>coupon</stp>
        <stp>[AutoPrice 28.xlsm]front!R802C42</stp>
        <tr r="AP802" s="1"/>
      </tp>
      <tp>
        <v>4.125</v>
        <stp/>
        <stp>##V3_BDPV12</stp>
        <stp>XS0456451771 @bgn  Corp</stp>
        <stp>coupon</stp>
        <stp>[AutoPrice 28.xlsm]front!R208C42</stp>
        <tr r="AP208" s="1"/>
      </tp>
      <tp>
        <v>9.25</v>
        <stp/>
        <stp>##V3_BDPV12</stp>
        <stp>DE000A0Z12Y2 @bval  Corp</stp>
        <stp>coupon</stp>
        <stp>[AutoPrice 28.xlsm]front!R1018C42</stp>
        <tr r="AP1018" s="1"/>
      </tp>
      <tp>
        <v>3.25</v>
        <stp/>
        <stp>##V3_BDPV12</stp>
        <stp>XS0729046218 @bgn  Corp</stp>
        <stp>coupon</stp>
        <stp>[AutoPrice 28.xlsm]front!R773C42</stp>
        <tr r="AP773" s="1"/>
      </tp>
      <tp>
        <v>3.75</v>
        <stp/>
        <stp>##V3_BDPV12</stp>
        <stp>XS0643300717 @bgn  Corp</stp>
        <stp>coupon</stp>
        <stp>[AutoPrice 28.xlsm]front!R843C42</stp>
        <tr r="AP843" s="1"/>
      </tp>
      <tp>
        <v>5.125</v>
        <stp/>
        <stp>##V3_BDPV12</stp>
        <stp>XS0409744744 @bgn  Corp</stp>
        <stp>coupon</stp>
        <stp>[AutoPrice 28.xlsm]front!R239C42</stp>
        <tr r="AP239" s="1"/>
      </tp>
      <tp>
        <v>3.125</v>
        <stp/>
        <stp>##V3_BDPV12</stp>
        <stp>XS0456451938 @bgn  Corp</stp>
        <stp>coupon</stp>
        <stp>[AutoPrice 28.xlsm]front!R205C42</stp>
        <tr r="AP205" s="1"/>
      </tp>
      <tp>
        <v>4</v>
        <stp/>
        <stp>##V3_BDPV12</stp>
        <stp>XS0755521142 @bgn  Corp</stp>
        <stp>coupon</stp>
        <stp>[AutoPrice 28.xlsm]front!R966C42</stp>
        <tr r="AP966" s="1"/>
      </tp>
      <tp>
        <v>4</v>
        <stp/>
        <stp>##V3_BDPV12</stp>
        <stp>XS0222766973 @bgn  Corp</stp>
        <stp>coupon</stp>
        <stp>[AutoPrice 28.xlsm]front!R629C42</stp>
        <tr r="AP629" s="1"/>
      </tp>
      <tp>
        <v>1.875</v>
        <stp/>
        <stp>##V3_BDPV12</stp>
        <stp>XS1069552393 @bgn  Corp</stp>
        <stp>coupon</stp>
        <stp>[AutoPrice 28.xlsm]front!R497C42</stp>
        <tr r="AP497" s="1"/>
      </tp>
      <tp>
        <v>2.125</v>
        <stp/>
        <stp>##V3_BDPV12</stp>
        <stp>XS0729046051 @bgn  Corp</stp>
        <stp>coupon</stp>
        <stp>[AutoPrice 28.xlsm]front!R758C42</stp>
        <tr r="AP758" s="1"/>
      </tp>
      <tp>
        <v>2.625</v>
        <stp/>
        <stp>##V3_BDPV12</stp>
        <stp>XS0834367863 @bgn  Corp</stp>
        <stp>coupon</stp>
        <stp>[AutoPrice 28.xlsm]front!R305C42</stp>
        <tr r="AP305" s="1"/>
      </tp>
      <tp>
        <v>5.125</v>
        <stp/>
        <stp>##V3_BDPV12</stp>
        <stp>XS0878743623 @bgn  Corp</stp>
        <stp>coupon</stp>
        <stp>[AutoPrice 28.xlsm]front!R107C42</stp>
        <tr r="AP107" s="1"/>
      </tp>
      <tp>
        <v>5.375</v>
        <stp/>
        <stp>##V3_BDPV12</stp>
        <stp>XS0369462022 @bgn  Corp</stp>
        <stp>coupon</stp>
        <stp>[AutoPrice 28.xlsm]front!R671C42</stp>
        <tr r="AP671" s="1"/>
      </tp>
      <tp>
        <v>1.875</v>
        <stp/>
        <stp>##V3_BDPV12</stp>
        <stp>XS0911405784 @bgn  Corp</stp>
        <stp>coupon</stp>
        <stp>[AutoPrice 28.xlsm]front!R952C42</stp>
        <tr r="AP952" s="1"/>
      </tp>
      <tp>
        <v>2.875</v>
        <stp/>
        <stp>##V3_BDPV12</stp>
        <stp>XS0969572204 @bgn  Corp</stp>
        <stp>coupon</stp>
        <stp>[AutoPrice 28.xlsm]front!R335C42</stp>
        <tr r="AP335" s="1"/>
      </tp>
      <tp>
        <v>4.75</v>
        <stp/>
        <stp>##V3_BDPV12</stp>
        <stp>XS0975113498 @bgn  Corp</stp>
        <stp>coupon</stp>
        <stp>[AutoPrice 28.xlsm]front!R989C42</stp>
        <tr r="AP989" s="1"/>
      </tp>
      <tp>
        <v>3.625</v>
        <stp/>
        <stp>##V3_BDPV12</stp>
        <stp>XS0746010908 @bgn  Corp</stp>
        <stp>coupon</stp>
        <stp>[AutoPrice 28.xlsm]front!R733C42</stp>
        <tr r="AP733" s="1"/>
      </tp>
      <tp>
        <v>2</v>
        <stp/>
        <stp>##V3_BDPV12</stp>
        <stp>XS0873793375 @bgn  Corp</stp>
        <stp>coupon</stp>
        <stp>[AutoPrice 28.xlsm]front!R898C42</stp>
        <tr r="AP898" s="1"/>
      </tp>
      <tp>
        <v>5.625</v>
        <stp/>
        <stp>##V3_BDPV12</stp>
        <stp>USF2893TAM83 @bgn  Corp</stp>
        <stp>coupon</stp>
        <stp>[AutoPrice 28.xlsm]front!R1235C42</stp>
        <tr r="AP1235" s="1"/>
      </tp>
      <tp>
        <v>5.75</v>
        <stp/>
        <stp>##V3_BDPV12</stp>
        <stp>XS0541620901 @bgn  Corp</stp>
        <stp>coupon</stp>
        <stp>[AutoPrice 28.xlsm]front!R122C42</stp>
        <tr r="AP122" s="1"/>
      </tp>
      <tp>
        <v>4.875</v>
        <stp/>
        <stp>##V3_BDPV12</stp>
        <stp>XS0473783891 @bgn  Corp</stp>
        <stp>coupon</stp>
        <stp>[AutoPrice 28.xlsm]front!R236C42</stp>
        <tr r="AP236" s="1"/>
      </tp>
      <tp>
        <v>5.25</v>
        <stp/>
        <stp>##V3_BDPV12</stp>
        <stp>XS0214965963 @bgn  Corp</stp>
        <stp>coupon</stp>
        <stp>[AutoPrice 28.xlsm]front!R717C42</stp>
        <tr r="AP717" s="1"/>
      </tp>
      <tp>
        <v>7.5</v>
        <stp/>
        <stp>##V3_BDPV12</stp>
        <stp>XS0442190855 @bgn  Corp</stp>
        <stp>coupon</stp>
        <stp>[AutoPrice 28.xlsm]front!R152C42</stp>
        <tr r="AP152" s="1"/>
      </tp>
      <tp>
        <v>7.625</v>
        <stp/>
        <stp>##V3_BDPV12</stp>
        <stp>XS0451641285 @bgn  Corp</stp>
        <stp>coupon</stp>
        <stp>[AutoPrice 28.xlsm]front!R811C42</stp>
        <tr r="AP811" s="1"/>
      </tp>
      <tp>
        <v>22.767511330032733</v>
        <stp/>
        <stp>##V3_BDPV12</stp>
        <stp>US36962GU517 @bgn  Corp</stp>
        <stp>asset_swap_spd_mid</stp>
        <stp>[AutoPrice 28.xlsm]front!R16C40</stp>
        <tr r="AN16" s="1"/>
      </tp>
      <tp>
        <v>201.24198159436918</v>
        <stp/>
        <stp>##V3_BDPV12</stp>
        <stp>DE000A1GNAH1 @bgn  Corp</stp>
        <stp>asset_swap_spd_mid</stp>
        <stp>[AutoPrice 28.xlsm]front!R87C40</stp>
        <tr r="AN87" s="1"/>
      </tp>
    </main>
    <main first="connect.rtdsub">
      <tp>
        <v>0</v>
        <stp/>
        <stp>EBOND_POSITION|88618=3268500</stp>
        <stp>AMOUNT</stp>
        <stp>RMDS</stp>
        <stp/>
        <stp/>
        <tr r="G140" s="1"/>
      </tp>
      <tp t="s">
        <v>#N/A</v>
        <stp/>
        <stp>EBOND_POSITION|88609=8648273</stp>
        <stp>AMOUNT</stp>
        <stp>RMDS</stp>
        <stp/>
        <stp/>
        <tr r="G731" s="1"/>
      </tp>
    </main>
    <main first="bloomberg.rtd">
      <tp>
        <v>25.398541769056944</v>
        <stp/>
        <stp>##V3_BDPV12</stp>
        <stp>DE000A1HHZ73 @bgn  Corp</stp>
        <stp>asset_swap_spd_mid</stp>
        <stp>[AutoPrice 28.xlsm]front!R768C40</stp>
        <tr r="AN768" s="1"/>
      </tp>
      <tp t="s">
        <v>TKAGR</v>
        <stp/>
        <stp>##V3_BDPV12</stp>
        <stp>DE000A1R0410 Corp</stp>
        <stp>ticker</stp>
        <stp>[AutoPrice 28.xlsm]front!R1023C4</stp>
        <tr r="D1023" s="1"/>
      </tp>
      <tp>
        <v>103.974</v>
        <stp/>
        <stp>##V3_BDPV12</stp>
        <stp>DE000A1HG1L4 @bgn Corp</stp>
        <stp>LAST_PRICE</stp>
        <stp>[AutoPrice 28.xlsm]front!R55C16</stp>
        <tr r="P55" s="1"/>
      </tp>
      <tp>
        <v>109.624</v>
        <stp/>
        <stp>##V3_BDPV12</stp>
        <stp>XS0491042353 @CBKG Corp</stp>
        <stp>bid</stp>
        <stp>[AutoPrice 28.xlsm]front!R22C12</stp>
        <tr r="L22" s="1"/>
      </tp>
    </main>
    <main first="connect.rtdsub">
      <tp>
        <v>0</v>
        <stp/>
        <stp>EBOND_POSITION|88597=9692660</stp>
        <stp>AMOUNT</stp>
        <stp>RMDS</stp>
        <stp/>
        <stp/>
        <tr r="G799" s="1"/>
      </tp>
      <tp>
        <v>0</v>
        <stp/>
        <stp>EBOND_POSITION|88603=6282855</stp>
        <stp>AMOUNT</stp>
        <stp>RMDS</stp>
        <stp/>
        <stp/>
        <tr r="G920" s="1"/>
      </tp>
      <tp>
        <v>4000</v>
        <stp/>
        <stp>EBOND_POSITION|88609=2223205</stp>
        <stp>AMOUNT</stp>
        <stp>RMDS</stp>
        <stp/>
        <stp/>
        <tr r="G747" s="1"/>
      </tp>
      <tp>
        <v>-2185000</v>
        <stp/>
        <stp>EBOND_POSITION|88615=5423649</stp>
        <stp>AMOUNT</stp>
        <stp>RMDS</stp>
        <stp/>
        <stp/>
        <tr r="G33" s="1"/>
      </tp>
      <tp>
        <v>0</v>
        <stp/>
        <stp>EBOND_POSITION|88612=4743868</stp>
        <stp>AMOUNT</stp>
        <stp>RMDS</stp>
        <stp/>
        <stp/>
        <tr r="G403" s="1"/>
      </tp>
      <tp>
        <v>0</v>
        <stp/>
        <stp>EBOND_POSITION|88600=9674519</stp>
        <stp>AMOUNT</stp>
        <stp>RMDS</stp>
        <stp/>
        <stp/>
        <tr r="G255" s="1"/>
      </tp>
      <tp>
        <v>0</v>
        <stp/>
        <stp>EBOND_POSITION|88612=8094155</stp>
        <stp>AMOUNT</stp>
        <stp>RMDS</stp>
        <stp/>
        <stp/>
        <tr r="G393" s="1"/>
      </tp>
    </main>
    <main first="bloomberg.rtd">
      <tp>
        <v>104.352</v>
        <stp/>
        <stp>##V3_BDPV12</stp>
        <stp>XS0491212451 @CBKG Corp</stp>
        <stp>bid</stp>
        <stp>[AutoPrice 28.xlsm]front!R39C12</stp>
        <tr r="L39" s="1"/>
      </tp>
    </main>
    <main first="connect.rtdsub">
      <tp t="s">
        <v>#N/A</v>
        <stp/>
        <stp>EBOND_POSITION|88612=4455319</stp>
        <stp>AMOUNT</stp>
        <stp>RMDS</stp>
        <stp/>
        <stp/>
        <tr r="G496" s="1"/>
      </tp>
      <tp t="s">
        <v>#N/A</v>
        <stp/>
        <stp>EBOND_POSITION|88603=8385865</stp>
        <stp>AMOUNT</stp>
        <stp>RMDS</stp>
        <stp/>
        <stp/>
        <tr r="G976" s="1"/>
      </tp>
      <tp>
        <v>0</v>
        <stp/>
        <stp>EBOND_POSITION|88609=3935204</stp>
        <stp>AMOUNT</stp>
        <stp>RMDS</stp>
        <stp/>
        <stp/>
        <tr r="G629" s="1"/>
      </tp>
      <tp>
        <v>-144000</v>
        <stp/>
        <stp>EBOND_POSITION|88600=9485366</stp>
        <stp>AMOUNT</stp>
        <stp>RMDS</stp>
        <stp/>
        <stp/>
        <tr r="G348" s="1"/>
      </tp>
    </main>
    <main first="bloomberg.rtd">
      <tp>
        <v>101.044</v>
        <stp/>
        <stp>##V3_BDPV12</stp>
        <stp>XS0925519380 @CBKG Corp</stp>
        <stp>bid</stp>
        <stp>[AutoPrice 28.xlsm]front!R23C12</stp>
        <tr r="L23" s="1"/>
      </tp>
    </main>
    <main first="connect.rtdsub">
      <tp t="s">
        <v>#N/A</v>
        <stp/>
        <stp>EBOND_POSITION|88609=2016066</stp>
        <stp>AMOUNT</stp>
        <stp>RMDS</stp>
        <stp/>
        <stp/>
        <tr r="G608" s="1"/>
      </tp>
      <tp>
        <v>-368000</v>
        <stp/>
        <stp>EBOND_POSITION|88612=8886464</stp>
        <stp>AMOUNT</stp>
        <stp>RMDS</stp>
        <stp/>
        <stp/>
        <tr r="G532" s="1"/>
      </tp>
    </main>
    <main first="bloomberg.rtd">
      <tp>
        <v>106.70699999999999</v>
        <stp/>
        <stp>##V3_BDPV12</stp>
        <stp>XS1014759648 @CBKG Corp</stp>
        <stp>ask</stp>
        <stp>[AutoPrice 28.xlsm]front!R60C13</stp>
        <tr r="M60" s="1"/>
      </tp>
      <tp>
        <v>104.708</v>
        <stp/>
        <stp>##V3_BDPV12</stp>
        <stp>XS0995111761 @CBKG Corp</stp>
        <stp>ask</stp>
        <stp>[AutoPrice 28.xlsm]front!R46C13</stp>
        <tr r="M46" s="1"/>
      </tp>
      <tp>
        <v>103.07299999999999</v>
        <stp/>
        <stp>##V3_BDPV12</stp>
        <stp>XS0218469962 @CBKG Corp</stp>
        <stp>ask</stp>
        <stp>[AutoPrice 28.xlsm]front!R59C13</stp>
        <tr r="M59" s="1"/>
      </tp>
      <tp>
        <v>108.28</v>
        <stp/>
        <stp>##V3_BDPV12</stp>
        <stp>XS0491211644 @CBKG Corp</stp>
        <stp>ask</stp>
        <stp>[AutoPrice 28.xlsm]front!R42C13</stp>
        <tr r="M42" s="1"/>
      </tp>
      <tp>
        <v>142.416</v>
        <stp/>
        <stp>##V3_BDPV12</stp>
        <stp>XS0802638642 @CBKG Corp</stp>
        <stp>ask</stp>
        <stp>[AutoPrice 28.xlsm]front!R95C13</stp>
        <tr r="M95" s="1"/>
      </tp>
      <tp>
        <v>57.783719951096835</v>
        <stp/>
        <stp>##V3_BDPV12</stp>
        <stp>XS0552375577 @cbbt  Corp</stp>
        <stp>asset_swap_spd_mid</stp>
        <stp>[AutoPrice 28.xlsm]front!R724C40</stp>
        <tr r="AN724" s="1"/>
      </tp>
      <tp t="s">
        <v>FIXED</v>
        <stp/>
        <stp>##V3_BDPV12</stp>
        <stp>DE000A1HG1L4 Corp</stp>
        <stp>cpn typ</stp>
        <stp>[AutoPrice 28.xlsm]front!R55C5</stp>
        <tr r="E55" s="1"/>
      </tp>
      <tp>
        <v>108.425</v>
        <stp/>
        <stp>##V3_BDPV12</stp>
        <stp>XS0319639232 @CBKG Corp</stp>
        <stp>ask</stp>
        <stp>[AutoPrice 28.xlsm]front!R41C13</stp>
        <tr r="M41" s="1"/>
      </tp>
      <tp>
        <v>101.16500000000001</v>
        <stp/>
        <stp>##V3_BDPV12</stp>
        <stp>XS0201168894 @CBKG Corp</stp>
        <stp>ask</stp>
        <stp>[AutoPrice 28.xlsm]front!R79C13</stp>
        <tr r="M79" s="1"/>
      </tp>
      <tp t="s">
        <v>#N/A Real Time</v>
        <stp/>
        <stp>##V3_BDPV12</stp>
        <stp>XS0319639745 @CBKG Corp</stp>
        <stp>ask</stp>
        <stp>[AutoPrice 28.xlsm]front!R44C13</stp>
        <tr r="M44" s="1"/>
      </tp>
      <tp t="s">
        <v>PAY-IN-KIND</v>
        <stp/>
        <stp>##V3_BDPV12</stp>
        <stp>USN77616AA34 Corp</stp>
        <stp>cpn typ</stp>
        <stp>[AutoPrice 28.xlsm]front!R1122C5</stp>
        <tr r="E1122" s="1"/>
      </tp>
      <tp t="s">
        <v>EDF</v>
        <stp/>
        <stp>##V3_BDPV12</stp>
        <stp>FR0011401736 Corp</stp>
        <stp>ticker</stp>
        <stp>[AutoPrice 28.xlsm]front!R1234C4</stp>
        <tr r="D1234" s="1"/>
      </tp>
      <tp t="s">
        <v>FIXED</v>
        <stp/>
        <stp>##V3_BDPV12</stp>
        <stp>XS0875513268 Corp</stp>
        <stp>cpn typ</stp>
        <stp>[AutoPrice 28.xlsm]front!R1096C5</stp>
        <tr r="E1096" s="1"/>
      </tp>
      <tp t="s">
        <v>FERSM</v>
        <stp/>
        <stp>##V3_BDPV12</stp>
        <stp>XS0879082914 Corp</stp>
        <stp>ticker</stp>
        <stp>[AutoPrice 28.xlsm]front!R1082C4</stp>
        <tr r="D1082" s="1"/>
      </tp>
      <tp t="s">
        <v>VARIABLE</v>
        <stp/>
        <stp>##V3_BDPV12</stp>
        <stp>XS0968913268 Corp</stp>
        <stp>cpn typ</stp>
        <stp>[AutoPrice 28.xlsm]front!R1267C5</stp>
        <tr r="E1267" s="1"/>
      </tp>
      <tp t="s">
        <v>FIXED</v>
        <stp/>
        <stp>##V3_BDPV12</stp>
        <stp>XS0754290459 Corp</stp>
        <stp>cpn typ</stp>
        <stp>[AutoPrice 28.xlsm]front!R1130C5</stp>
        <tr r="E1130" s="1"/>
      </tp>
      <tp t="s">
        <v>DGFP</v>
        <stp/>
        <stp>##V3_BDPV12</stp>
        <stp>FR0011225127 Corp</stp>
        <stp>ticker</stp>
        <stp>[AutoPrice 28.xlsm]front!R1073C4</stp>
        <tr r="D1073" s="1"/>
      </tp>
      <tp t="s">
        <v>GASSM</v>
        <stp/>
        <stp>##V3_BDPV12</stp>
        <stp>XS0436905821 Corp</stp>
        <stp>ticker</stp>
        <stp>[AutoPrice 28.xlsm]front!R1168C4</stp>
        <tr r="D1168" s="1"/>
      </tp>
      <tp t="s">
        <v>FIXED</v>
        <stp/>
        <stp>##V3_BDPV12</stp>
        <stp>XS0914292254 Corp</stp>
        <stp>cpn typ</stp>
        <stp>[AutoPrice 28.xlsm]front!R1213C5</stp>
        <tr r="E1213" s="1"/>
      </tp>
      <tp t="s">
        <v>REPSM</v>
        <stp/>
        <stp>##V3_BDPV12</stp>
        <stp>XS0287409212 Corp</stp>
        <stp>ticker</stp>
        <stp>[AutoPrice 28.xlsm]front!R1206C4</stp>
        <tr r="D1206" s="1"/>
      </tp>
      <tp t="s">
        <v>AT MATURITY</v>
        <stp/>
        <stp>##V3_BDPV12</stp>
        <stp>FR0010948240 Corp</stp>
        <stp>mty_typ</stp>
        <stp>[AutoPrice 28.xlsm]front!R1047C6</stp>
        <tr r="F1047" s="1"/>
      </tp>
      <tp t="s">
        <v>VARIABLE</v>
        <stp/>
        <stp>##V3_BDPV12</stp>
        <stp>XS0903531795 Corp</stp>
        <stp>cpn typ</stp>
        <stp>[AutoPrice 28.xlsm]front!R1248C5</stp>
        <tr r="E1248" s="1"/>
      </tp>
      <tp t="s">
        <v>FIXED</v>
        <stp/>
        <stp>##V3_BDPV12</stp>
        <stp>XS0494868630 Corp</stp>
        <stp>cpn typ</stp>
        <stp>[AutoPrice 28.xlsm]front!R1195C5</stp>
        <tr r="E1195" s="1"/>
      </tp>
      <tp t="s">
        <v>AT MATURITY</v>
        <stp/>
        <stp>##V3_BDPV12</stp>
        <stp>FR0011119460 Corp</stp>
        <stp>mty_typ</stp>
        <stp>[AutoPrice 28.xlsm]front!R1132C6</stp>
        <tr r="F1132" s="1"/>
      </tp>
      <tp t="s">
        <v>FIXED</v>
        <stp/>
        <stp>##V3_BDPV12</stp>
        <stp>XS0294547285 Corp</stp>
        <stp>cpn typ</stp>
        <stp>[AutoPrice 28.xlsm]front!R1114C5</stp>
        <tr r="E1114" s="1"/>
      </tp>
      <tp t="s">
        <v>FIXED</v>
        <stp/>
        <stp>##V3_BDPV12</stp>
        <stp>XS0193947271 Corp</stp>
        <stp>cpn typ</stp>
        <stp>[AutoPrice 28.xlsm]front!R1053C5</stp>
        <tr r="E1053" s="1"/>
      </tp>
      <tp t="s">
        <v>CONGR</v>
        <stp/>
        <stp>##V3_BDPV12</stp>
        <stp>XS0969344083 Corp</stp>
        <stp>ticker</stp>
        <stp>[AutoPrice 28.xlsm]front!R1068C4</stp>
        <tr r="D1068" s="1"/>
      </tp>
      <tp t="s">
        <v>CAT</v>
        <stp/>
        <stp>##V3_BDPV12</stp>
        <stp>XS0782692510 Corp</stp>
        <stp>ticker</stp>
        <stp>[AutoPrice 28.xlsm]front!R1064C4</stp>
        <tr r="D1064" s="1"/>
      </tp>
      <tp t="s">
        <v>AT MATURITY</v>
        <stp/>
        <stp>##V3_BDPV12</stp>
        <stp>ES0211845237 Corp</stp>
        <stp>mty_typ</stp>
        <stp>[AutoPrice 28.xlsm]front!R1032C6</stp>
        <tr r="F1032" s="1"/>
      </tp>
      <tp t="s">
        <v>AT MATURITY</v>
        <stp/>
        <stp>##V3_BDPV12</stp>
        <stp>ES0211845203 Corp</stp>
        <stp>mty_typ</stp>
        <stp>[AutoPrice 28.xlsm]front!R1036C6</stp>
        <tr r="F1036" s="1"/>
      </tp>
      <tp t="s">
        <v>AT MATURITY</v>
        <stp/>
        <stp>##V3_BDPV12</stp>
        <stp>AT0000A100E2 Corp</stp>
        <stp>mty_typ</stp>
        <stp>[AutoPrice 28.xlsm]front!R1030C6</stp>
        <tr r="F1030" s="1"/>
      </tp>
      <tp t="s">
        <v>FIXED</v>
        <stp/>
        <stp>##V3_BDPV12</stp>
        <stp>XS0563739696 Corp</stp>
        <stp>cpn typ</stp>
        <stp>[AutoPrice 28.xlsm]front!R1157C5</stp>
        <tr r="E1157" s="1"/>
      </tp>
      <tp t="s">
        <v>PERP/CALL</v>
        <stp/>
        <stp>##V3_BDPV12</stp>
        <stp>FR0011697028 Corp</stp>
        <stp>mty_typ</stp>
        <stp>[AutoPrice 28.xlsm]front!R1232C6</stp>
        <tr r="F1232" s="1"/>
      </tp>
      <tp t="s">
        <v>AT MATURITY</v>
        <stp/>
        <stp>##V3_BDPV12</stp>
        <stp>FR0010737882 Corp</stp>
        <stp>mty_typ</stp>
        <stp>[AutoPrice 28.xlsm]front!R1072C6</stp>
        <tr r="F1072" s="1"/>
      </tp>
      <tp t="s">
        <v>BSHBOS</v>
        <stp/>
        <stp>##V3_BDPV12</stp>
        <stp>XS0992602465 Corp</stp>
        <stp>ticker</stp>
        <stp>[AutoPrice 28.xlsm]front!R1063C4</stp>
        <tr r="D1063" s="1"/>
      </tp>
      <tp t="s">
        <v>PERP/CALL</v>
        <stp/>
        <stp>##V3_BDPV12</stp>
        <stp>NL0000168714 Corp</stp>
        <stp>mty_typ</stp>
        <stp>[AutoPrice 28.xlsm]front!R84C6</stp>
        <tr r="F84" s="1"/>
      </tp>
      <tp t="s">
        <v>FIXED</v>
        <stp/>
        <stp>##V3_BDPV12</stp>
        <stp>XS1048589458 Corp</stp>
        <stp>cpn typ</stp>
        <stp>[AutoPrice 28.xlsm]front!R1077C5</stp>
        <tr r="E1077" s="1"/>
      </tp>
      <tp t="s">
        <v>IBESM</v>
        <stp/>
        <stp>##V3_BDPV12</stp>
        <stp>XS0222372178 Corp</stp>
        <stp>ticker</stp>
        <stp>[AutoPrice 28.xlsm]front!R1187C4</stp>
        <tr r="D1187" s="1"/>
      </tp>
      <tp t="s">
        <v>ENIIM</v>
        <stp/>
        <stp>##V3_BDPV12</stp>
        <stp>XS0741137029 Corp</stp>
        <stp>ticker</stp>
        <stp>[AutoPrice 28.xlsm]front!R1160C4</stp>
        <tr r="D1160" s="1"/>
      </tp>
      <tp t="s">
        <v>VARIABLE</v>
        <stp/>
        <stp>##V3_BDPV12</stp>
        <stp>XS0992293901 Corp</stp>
        <stp>cpn typ</stp>
        <stp>[AutoPrice 28.xlsm]front!R1256C5</stp>
        <tr r="E1256" s="1"/>
      </tp>
      <tp t="s">
        <v>ATLIM</v>
        <stp/>
        <stp>##V3_BDPV12</stp>
        <stp>XS0427290357 Corp</stp>
        <stp>ticker</stp>
        <stp>[AutoPrice 28.xlsm]front!R1054C4</stp>
        <tr r="D1054" s="1"/>
      </tp>
      <tp t="s">
        <v>LINGR</v>
        <stp/>
        <stp>##V3_BDPV12</stp>
        <stp>XS0259604329 Corp</stp>
        <stp>ticker</stp>
        <stp>[AutoPrice 28.xlsm]front!R1247C4</stp>
        <tr r="D1247" s="1"/>
      </tp>
      <tp t="s">
        <v>MTXGR</v>
        <stp/>
        <stp>##V3_BDPV12</stp>
        <stp>XS0787483626 Corp</stp>
        <stp>ticker</stp>
        <stp>[AutoPrice 28.xlsm]front!R1105C4</stp>
        <tr r="D1105" s="1"/>
      </tp>
      <tp t="s">
        <v>AT MATURITY</v>
        <stp/>
        <stp>##V3_BDPV12</stp>
        <stp>FR0010801761 Corp</stp>
        <stp>mty_typ</stp>
        <stp>[AutoPrice 28.xlsm]front!R1042C6</stp>
        <tr r="F1042" s="1"/>
      </tp>
      <tp t="s">
        <v>02/06/2104</v>
        <stp/>
        <stp>##V3_BDPV12</stp>
        <stp>XS0254808214 Corp</stp>
        <stp>maturity</stp>
        <stp>[AutoPrice 28.xlsm]front!R1016C6</stp>
        <tr r="F1016" s="1"/>
      </tp>
      <tp t="s">
        <v>19/03/2021</v>
        <stp/>
        <stp>##V3_BDPV12</stp>
        <stp>XS0906792105 Corp</stp>
        <stp>maturity</stp>
        <stp>[AutoPrice 28.xlsm]front!R1099C6</stp>
        <tr r="F1099" s="1"/>
      </tp>
      <tp t="s">
        <v>11/07/2016</v>
        <stp/>
        <stp>##V3_BDPV12</stp>
        <stp>XS0803479442 Corp</stp>
        <stp>maturity</stp>
        <stp>[AutoPrice 28.xlsm]front!R1212C6</stp>
        <tr r="F1212" s="1"/>
      </tp>
      <tp t="s">
        <v>21/02/2018</v>
        <stp/>
        <stp>##V3_BDPV12</stp>
        <stp>XS0893201433 Corp</stp>
        <stp>maturity</stp>
        <stp>[AutoPrice 28.xlsm]front!R1103C6</stp>
        <tr r="F1103" s="1"/>
      </tp>
      <tp t="s">
        <v>CALLABLE</v>
        <stp/>
        <stp>##V3_BDPV12</stp>
        <stp>XS1050846507 Corp</stp>
        <stp>mty_typ</stp>
        <stp>[AutoPrice 28.xlsm]front!R1040C6</stp>
        <tr r="F1040" s="1"/>
      </tp>
      <tp t="s">
        <v>AT MATURITY</v>
        <stp/>
        <stp>##V3_BDPV12</stp>
        <stp>XS0409153110 Corp</stp>
        <stp>mty_typ</stp>
        <stp>[AutoPrice 28.xlsm]front!R1112C6</stp>
        <tr r="F1112" s="1"/>
      </tp>
      <tp t="s">
        <v>16/09/2019</v>
        <stp/>
        <stp>##V3_BDPV12</stp>
        <stp>XS0451457435 Corp</stp>
        <stp>maturity</stp>
        <stp>[AutoPrice 28.xlsm]front!R1159C6</stp>
        <tr r="F1159" s="1"/>
      </tp>
      <tp t="s">
        <v>16/07/2018</v>
        <stp/>
        <stp>##V3_BDPV12</stp>
        <stp>XS0953199634 Corp</stp>
        <stp>maturity</stp>
        <stp>[AutoPrice 28.xlsm]front!R1067C6</stp>
        <tr r="F1067" s="1"/>
      </tp>
      <tp t="s">
        <v>AT MATURITY</v>
        <stp/>
        <stp>##V3_BDPV12</stp>
        <stp>XS0331141332 Corp</stp>
        <stp>mty_typ</stp>
        <stp>[AutoPrice 28.xlsm]front!R1156C6</stp>
        <tr r="F1156" s="1"/>
      </tp>
      <tp t="s">
        <v>AT MATURITY</v>
        <stp/>
        <stp>##V3_BDPV12</stp>
        <stp>XS1056927061 Corp</stp>
        <stp>mty_typ</stp>
        <stp>[AutoPrice 28.xlsm]front!R1090C6</stp>
        <tr r="F1090" s="1"/>
      </tp>
      <tp t="s">
        <v>AT MATURITY</v>
        <stp/>
        <stp>##V3_BDPV12</stp>
        <stp>XS0362224841 Corp</stp>
        <stp>mty_typ</stp>
        <stp>[AutoPrice 28.xlsm]front!R1193C6</stp>
        <tr r="F1193" s="1"/>
      </tp>
      <tp t="s">
        <v>PERP/CALL</v>
        <stp/>
        <stp>##V3_BDPV12</stp>
        <stp>XS1028600473 Corp</stp>
        <stp>mty_typ</stp>
        <stp>[AutoPrice 28.xlsm]front!R1250C6</stp>
        <tr r="F1250" s="1"/>
      </tp>
      <tp t="s">
        <v>AT MATURITY</v>
        <stp/>
        <stp>##V3_BDPV12</stp>
        <stp>XS0733696495 Corp</stp>
        <stp>mty_typ</stp>
        <stp>[AutoPrice 28.xlsm]front!R1208C6</stp>
        <tr r="F1208" s="1"/>
      </tp>
      <tp t="s">
        <v>FIXED</v>
        <stp/>
        <stp>##V3_BDPV12</stp>
        <stp>BE0002169358 Corp</stp>
        <stp>cpn typ</stp>
        <stp>[AutoPrice 28.xlsm]front!R1129C5</stp>
        <tr r="E1129" s="1"/>
      </tp>
      <tp t="s">
        <v>PERP/CALL</v>
        <stp/>
        <stp>##V3_BDPV12</stp>
        <stp>XS1050461034 Corp</stp>
        <stp>mty_typ</stp>
        <stp>[AutoPrice 28.xlsm]front!R1261C6</stp>
        <tr r="F1261" s="1"/>
      </tp>
      <tp t="s">
        <v>AT MATURITY</v>
        <stp/>
        <stp>##V3_BDPV12</stp>
        <stp>XS0630817442 Corp</stp>
        <stp>mty_typ</stp>
        <stp>[AutoPrice 28.xlsm]front!R1126C6</stp>
        <tr r="F1126" s="1"/>
      </tp>
      <tp t="s">
        <v>AT MATURITY</v>
        <stp/>
        <stp>##V3_BDPV12</stp>
        <stp>XS0559641146 Corp</stp>
        <stp>mty_typ</stp>
        <stp>[AutoPrice 28.xlsm]front!R1004C6</stp>
        <tr r="F1004" s="1"/>
      </tp>
      <tp t="s">
        <v>AT MATURITY</v>
        <stp/>
        <stp>##V3_BDPV12</stp>
        <stp>XS0459131636 Corp</stp>
        <stp>mty_typ</stp>
        <stp>[AutoPrice 28.xlsm]front!R1092C6</stp>
        <tr r="F1092" s="1"/>
      </tp>
      <tp t="s">
        <v>AT MATURITY</v>
        <stp/>
        <stp>##V3_BDPV12</stp>
        <stp>XS0933604943 Corp</stp>
        <stp>mty_typ</stp>
        <stp>[AutoPrice 28.xlsm]front!R1209C6</stp>
        <tr r="F1209" s="1"/>
      </tp>
      <tp t="s">
        <v>AT MATURITY</v>
        <stp/>
        <stp>##V3_BDPV12</stp>
        <stp>XS0619706657 Corp</stp>
        <stp>mty_typ</stp>
        <stp>[AutoPrice 28.xlsm]front!R1202C6</stp>
        <tr r="F1202" s="1"/>
      </tp>
      <tp t="s">
        <v>AT MATURITY</v>
        <stp/>
        <stp>##V3_BDPV12</stp>
        <stp>XS1019326641 Corp</stp>
        <stp>mty_typ</stp>
        <stp>[AutoPrice 28.xlsm]front!R1220C6</stp>
        <tr r="F1220" s="1"/>
      </tp>
      <tp>
        <v>67.500303690870226</v>
        <stp/>
        <stp>##V3_BDPV12</stp>
        <stp>USF7806FQF10 @bgn  Corp</stp>
        <stp>asset_swap_spd_mid</stp>
        <stp>[AutoPrice 28.xlsm]front!R853C40</stp>
        <tr r="AN853" s="1"/>
      </tp>
      <tp t="s">
        <v>VARIABLE</v>
        <stp/>
        <stp>##V3_BDPV12</stp>
        <stp>FR0011401751 Corp</stp>
        <stp>cpn typ</stp>
        <stp>[AutoPrice 28.xlsm]front!R1236C5</stp>
        <tr r="E1236" s="1"/>
      </tp>
      <tp t="s">
        <v>FIXED</v>
        <stp/>
        <stp>##V3_BDPV12</stp>
        <stp>FR0010870949 Corp</stp>
        <stp>cpn typ</stp>
        <stp>[AutoPrice 28.xlsm]front!R1049C5</stp>
        <tr r="E1049" s="1"/>
      </tp>
      <tp t="s">
        <v>19/09/2022</v>
        <stp/>
        <stp>##V3_BDPV12</stp>
        <stp>XS0829190585 Corp</stp>
        <stp>maturity</stp>
        <stp>[AutoPrice 28.xlsm]front!R1219C6</stp>
        <tr r="F1219" s="1"/>
      </tp>
      <tp t="s">
        <v>AT MATURITY</v>
        <stp/>
        <stp>##V3_BDPV12</stp>
        <stp>XS0627188468 Corp</stp>
        <stp>mty_typ</stp>
        <stp>[AutoPrice 28.xlsm]front!R1175C6</stp>
        <tr r="F1175" s="1"/>
      </tp>
      <tp t="s">
        <v>FIXED</v>
        <stp/>
        <stp>##V3_BDPV12</stp>
        <stp>BE0374557404 Corp</stp>
        <stp>cpn typ</stp>
        <stp>[AutoPrice 28.xlsm]front!R1015C5</stp>
        <tr r="E1015" s="1"/>
      </tp>
      <tp t="s">
        <v>AT MATURITY</v>
        <stp/>
        <stp>##V3_BDPV12</stp>
        <stp>XS0953199634 Corp</stp>
        <stp>mty_typ</stp>
        <stp>[AutoPrice 28.xlsm]front!R1067C6</stp>
        <tr r="F1067" s="1"/>
      </tp>
      <tp t="s">
        <v>CALLABLE</v>
        <stp/>
        <stp>##V3_BDPV12</stp>
        <stp>XS0266838746 Corp</stp>
        <stp>mty_typ</stp>
        <stp>[AutoPrice 28.xlsm]front!R1254C6</stp>
        <tr r="F1254" s="1"/>
      </tp>
      <tp>
        <v>102.934</v>
        <stp/>
        <stp>##V3_BDPV12</stp>
        <stp>FR0010948232 @bgn Corp</stp>
        <stp>LAST_PRICE</stp>
        <stp>[AutoPrice 28.xlsm]front!R1043C16</stp>
        <tr r="P1043" s="1"/>
      </tp>
      <tp>
        <v>109.238</v>
        <stp/>
        <stp>##V3_BDPV12</stp>
        <stp>FR0010948240 @bgn Corp</stp>
        <stp>LAST_PRICE</stp>
        <stp>[AutoPrice 28.xlsm]front!R1047C16</stp>
        <tr r="P1047" s="1"/>
      </tp>
      <tp>
        <v>4.75</v>
        <stp/>
        <stp>##V3_BDPV12</stp>
        <stp>XS0268583993 @bgn  Corp</stp>
        <stp>coupon</stp>
        <stp>[AutoPrice 28.xlsm]front!R598C42</stp>
        <tr r="AP598" s="1"/>
      </tp>
      <tp>
        <v>5.625</v>
        <stp/>
        <stp>##V3_BDPV12</stp>
        <stp>XS0170732738 @bgn  Corp</stp>
        <stp>coupon</stp>
        <stp>[AutoPrice 28.xlsm]front!R320C42</stp>
        <tr r="AP320" s="1"/>
      </tp>
      <tp>
        <v>2</v>
        <stp/>
        <stp>##V3_BDPV12</stp>
        <stp>XS0942081570 @bgn  Corp</stp>
        <stp>coupon</stp>
        <stp>[AutoPrice 28.xlsm]front!R359C42</stp>
        <tr r="AP359" s="1"/>
      </tp>
      <tp>
        <v>6.5</v>
        <stp/>
        <stp>##V3_BDPV12</stp>
        <stp>XS0478802548 @bgn  Corp</stp>
        <stp>coupon</stp>
        <stp>[AutoPrice 28.xlsm]front!R964C42</stp>
        <tr r="AP964" s="1"/>
      </tp>
      <tp>
        <v>2.375</v>
        <stp/>
        <stp>##V3_BDPV12</stp>
        <stp>XS1013954646 @bgn  Corp</stp>
        <stp>coupon</stp>
        <stp>[AutoPrice 28.xlsm]front!R179C42</stp>
        <tr r="AP179" s="1"/>
      </tp>
      <tp>
        <v>4</v>
        <stp/>
        <stp>##V3_BDPV12</stp>
        <stp>XS0522407351 @bgn  Corp</stp>
        <stp>coupon</stp>
        <stp>[AutoPrice 28.xlsm]front!R406C42</stp>
        <tr r="AP406" s="1"/>
      </tp>
      <tp>
        <v>2</v>
        <stp/>
        <stp>##V3_BDPV12</stp>
        <stp>XS0944451243 @bgn  Corp</stp>
        <stp>coupon</stp>
        <stp>[AutoPrice 28.xlsm]front!R331C42</stp>
        <tr r="AP331" s="1"/>
      </tp>
      <tp>
        <v>3.25</v>
        <stp/>
        <stp>##V3_BDPV12</stp>
        <stp>XS0976892611 @bgn  Corp</stp>
        <stp>coupon</stp>
        <stp>[AutoPrice 28.xlsm]front!R574C42</stp>
        <tr r="AP574" s="1"/>
      </tp>
      <tp>
        <v>2.75</v>
        <stp/>
        <stp>##V3_BDPV12</stp>
        <stp>XS0906815591 @bgn  Corp</stp>
        <stp>coupon</stp>
        <stp>[AutoPrice 28.xlsm]front!R559C42</stp>
        <tr r="AP559" s="1"/>
      </tp>
      <tp>
        <v>5.625</v>
        <stp/>
        <stp>##V3_BDPV12</stp>
        <stp>XS0415624120 @bgn  Corp</stp>
        <stp>coupon</stp>
        <stp>[AutoPrice 28.xlsm]front!R201C42</stp>
        <tr r="AP201" s="1"/>
      </tp>
      <tp>
        <v>6.25</v>
        <stp/>
        <stp>##V3_BDPV12</stp>
        <stp>XS0408285913 @bgn  Corp</stp>
        <stp>coupon</stp>
        <stp>[AutoPrice 28.xlsm]front!R745C42</stp>
        <tr r="AP745" s="1"/>
      </tp>
      <tp>
        <v>6.125</v>
        <stp/>
        <stp>##V3_BDPV12</stp>
        <stp>XS0433216339 @bgn  Corp</stp>
        <stp>coupon</stp>
        <stp>[AutoPrice 28.xlsm]front!R601C42</stp>
        <tr r="AP601" s="1"/>
      </tp>
      <tp>
        <v>2.875</v>
        <stp/>
        <stp>##V3_BDPV12</stp>
        <stp>XS0873432511 @bgn  Corp</stp>
        <stp>coupon</stp>
        <stp>[AutoPrice 28.xlsm]front!R180C42</stp>
        <tr r="AP180" s="1"/>
      </tp>
      <tp>
        <v>0.53500000000000003</v>
        <stp/>
        <stp>##V3_BDPV12</stp>
        <stp>XS1051000781 @bgn  Corp</stp>
        <stp>coupon</stp>
        <stp>[AutoPrice 28.xlsm]front!R162C42</stp>
        <tr r="AP162" s="1"/>
      </tp>
      <tp>
        <v>2.125</v>
        <stp/>
        <stp>##V3_BDPV12</stp>
        <stp>XS0829317832 @bgn  Corp</stp>
        <stp>coupon</stp>
        <stp>[AutoPrice 28.xlsm]front!R156C42</stp>
        <tr r="AP156" s="1"/>
      </tp>
      <tp>
        <v>6.5</v>
        <stp/>
        <stp>##V3_BDPV12</stp>
        <stp>XS0415624716 @bgn  Corp</stp>
        <stp>coupon</stp>
        <stp>[AutoPrice 28.xlsm]front!R203C42</stp>
        <tr r="AP203" s="1"/>
      </tp>
      <tp>
        <v>2.375</v>
        <stp/>
        <stp>##V3_BDPV12</stp>
        <stp>XS0877622034 @bgn  Corp</stp>
        <stp>coupon</stp>
        <stp>[AutoPrice 28.xlsm]front!R776C42</stp>
        <tr r="AP776" s="1"/>
      </tp>
      <tp>
        <v>5.25</v>
        <stp/>
        <stp>##V3_BDPV12</stp>
        <stp>XS0503665290 @bgn  Corp</stp>
        <stp>coupon</stp>
        <stp>[AutoPrice 28.xlsm]front!R106C42</stp>
        <tr r="AP106" s="1"/>
      </tp>
      <tp>
        <v>3.25</v>
        <stp/>
        <stp>##V3_BDPV12</stp>
        <stp>XS0811124790 @bgn  Corp</stp>
        <stp>coupon</stp>
        <stp>[AutoPrice 28.xlsm]front!R634C42</stp>
        <tr r="AP634" s="1"/>
      </tp>
      <tp>
        <v>5.125</v>
        <stp/>
        <stp>##V3_BDPV12</stp>
        <stp>XS0327237300 @bgn  Corp</stp>
        <stp>coupon</stp>
        <stp>[AutoPrice 28.xlsm]front!R546C42</stp>
        <tr r="AP546" s="1"/>
      </tp>
      <tp>
        <v>6.25</v>
        <stp/>
        <stp>##V3_BDPV12</stp>
        <stp>XS0106655235 @bgn  Corp</stp>
        <stp>coupon</stp>
        <stp>[AutoPrice 28.xlsm]front!R551C42</stp>
        <tr r="AP551" s="1"/>
      </tp>
      <tp>
        <v>5.5</v>
        <stp/>
        <stp>##V3_BDPV12</stp>
        <stp>XS0876682666 @bgn  Corp</stp>
        <stp>coupon</stp>
        <stp>[AutoPrice 28.xlsm]front!R110C42</stp>
        <tr r="AP110" s="1"/>
      </tp>
      <tp>
        <v>7.5</v>
        <stp/>
        <stp>##V3_BDPV12</stp>
        <stp>XS0458230082 @bgn  Corp</stp>
        <stp>coupon</stp>
        <stp>[AutoPrice 28.xlsm]front!R963C42</stp>
        <tr r="AP963" s="1"/>
      </tp>
      <tp>
        <v>8</v>
        <stp/>
        <stp>##V3_BDPV12</stp>
        <stp>XS0458230322 @bgn  Corp</stp>
        <stp>coupon</stp>
        <stp>[AutoPrice 28.xlsm]front!R967C42</stp>
        <tr r="AP967" s="1"/>
      </tp>
      <tp>
        <v>2</v>
        <stp/>
        <stp>##V3_BDPV12</stp>
        <stp>XS0816704125 @bgn  Corp</stp>
        <stp>coupon</stp>
        <stp>[AutoPrice 28.xlsm]front!R549C42</stp>
        <tr r="AP549" s="1"/>
      </tp>
      <tp>
        <v>4.625</v>
        <stp/>
        <stp>##V3_BDPV12</stp>
        <stp>XS0420117383 @bgn  Corp</stp>
        <stp>coupon</stp>
        <stp>[AutoPrice 28.xlsm]front!R159C42</stp>
        <tr r="AP159" s="1"/>
      </tp>
      <tp>
        <v>5.5</v>
        <stp/>
        <stp>##V3_BDPV12</stp>
        <stp>XS0322977223 @bgn  Corp</stp>
        <stp>coupon</stp>
        <stp>[AutoPrice 28.xlsm]front!R270C42</stp>
        <tr r="AP270" s="1"/>
      </tp>
      <tp>
        <v>8.375</v>
        <stp/>
        <stp>##V3_BDPV12</stp>
        <stp>XS0413494500 @bgn  Corp</stp>
        <stp>coupon</stp>
        <stp>[AutoPrice 28.xlsm]front!R502C42</stp>
        <tr r="AP502" s="1"/>
      </tp>
      <tp>
        <v>1.75</v>
        <stp/>
        <stp>##V3_BDPV12</stp>
        <stp>XS0906815088 @bgn  Corp</stp>
        <stp>coupon</stp>
        <stp>[AutoPrice 28.xlsm]front!R556C42</stp>
        <tr r="AP556" s="1"/>
      </tp>
      <tp>
        <v>5.75</v>
        <stp/>
        <stp>##V3_BDPV12</stp>
        <stp>XS0162513211 @bgn  Corp</stp>
        <stp>coupon</stp>
        <stp>[AutoPrice 28.xlsm]front!R322C42</stp>
        <tr r="AP322" s="1"/>
      </tp>
      <tp>
        <v>2.875</v>
        <stp/>
        <stp>##V3_BDPV12</stp>
        <stp>XS0642351505 @bgn  Corp</stp>
        <stp>coupon</stp>
        <stp>[AutoPrice 28.xlsm]front!R455C42</stp>
        <tr r="AP455" s="1"/>
      </tp>
      <tp>
        <v>3.125</v>
        <stp/>
        <stp>##V3_BDPV12</stp>
        <stp>XS0935786789 @bgn  Corp</stp>
        <stp>coupon</stp>
        <stp>[AutoPrice 28.xlsm]front!R199C42</stp>
        <tr r="AP199" s="1"/>
      </tp>
      <tp>
        <v>1</v>
        <stp/>
        <stp>##V3_BDPV12</stp>
        <stp>XS0877622380 @bgn  Corp</stp>
        <stp>coupon</stp>
        <stp>[AutoPrice 28.xlsm]front!R766C42</stp>
        <tr r="AP766" s="1"/>
      </tp>
      <tp>
        <v>1.625</v>
        <stp/>
        <stp>##V3_BDPV12</stp>
        <stp>XS1048521733 @bgn  Corp</stp>
        <stp>coupon</stp>
        <stp>[AutoPrice 28.xlsm]front!R310C42</stp>
        <tr r="AP310" s="1"/>
      </tp>
      <tp>
        <v>2.125</v>
        <stp/>
        <stp>##V3_BDPV12</stp>
        <stp>XS0811554962 @bgn  Corp</stp>
        <stp>coupon</stp>
        <stp>[AutoPrice 28.xlsm]front!R492C42</stp>
        <tr r="AP492" s="1"/>
      </tp>
      <tp>
        <v>4.5</v>
        <stp/>
        <stp>##V3_BDPV12</stp>
        <stp>XS0428037740 @bgn  Corp</stp>
        <stp>coupon</stp>
        <stp>[AutoPrice 28.xlsm]front!R206C42</stp>
        <tr r="AP206" s="1"/>
      </tp>
      <tp>
        <v>6.875</v>
        <stp/>
        <stp>##V3_BDPV12</stp>
        <stp>XS0808635436 @bgn  Corp</stp>
        <stp>coupon</stp>
        <stp>[AutoPrice 28.xlsm]front!R147C42</stp>
        <tr r="AP147" s="1"/>
      </tp>
      <tp>
        <v>4.125</v>
        <stp/>
        <stp>##V3_BDPV12</stp>
        <stp>XS0218734118 @bgn  Corp</stp>
        <stp>coupon</stp>
        <stp>[AutoPrice 28.xlsm]front!R727C42</stp>
        <tr r="AP727" s="1"/>
      </tp>
      <tp>
        <v>5.375</v>
        <stp/>
        <stp>##V3_BDPV12</stp>
        <stp>XS0358820222 @bgn  Corp</stp>
        <stp>coupon</stp>
        <stp>[AutoPrice 28.xlsm]front!R499C42</stp>
        <tr r="AP499" s="1"/>
      </tp>
      <tp>
        <v>8.5</v>
        <stp/>
        <stp>##V3_BDPV12</stp>
        <stp>XS0577452823 @bgn  Corp</stp>
        <stp>coupon</stp>
        <stp>[AutoPrice 28.xlsm]front!R190C42</stp>
        <tr r="AP190" s="1"/>
      </tp>
      <tp>
        <v>3.625</v>
        <stp/>
        <stp>##V3_BDPV12</stp>
        <stp>XS0758640279 @bgn  Corp</stp>
        <stp>coupon</stp>
        <stp>[AutoPrice 28.xlsm]front!R516C42</stp>
        <tr r="AP516" s="1"/>
      </tp>
      <tp>
        <v>4.375</v>
        <stp/>
        <stp>##V3_BDPV12</stp>
        <stp>XS0470632646 @bgn  Corp</stp>
        <stp>coupon</stp>
        <stp>[AutoPrice 28.xlsm]front!R908C42</stp>
        <tr r="AP908" s="1"/>
      </tp>
      <tp>
        <v>5.4960000000000004</v>
        <stp/>
        <stp>##V3_BDPV12</stp>
        <stp>XS0419264063 @bgn  Corp</stp>
        <stp>coupon</stp>
        <stp>[AutoPrice 28.xlsm]front!R688C42</stp>
        <tr r="AP688" s="1"/>
      </tp>
      <tp>
        <v>4</v>
        <stp/>
        <stp>##V3_BDPV12</stp>
        <stp>XS0629937409 @bgn  Corp</stp>
        <stp>coupon</stp>
        <stp>[AutoPrice 28.xlsm]front!R278C42</stp>
        <tr r="AP278" s="1"/>
      </tp>
      <tp>
        <v>5.125</v>
        <stp/>
        <stp>##V3_BDPV12</stp>
        <stp>XS0412154378 @bgn  Corp</stp>
        <stp>coupon</stp>
        <stp>[AutoPrice 28.xlsm]front!R930C42</stp>
        <tr r="AP930" s="1"/>
      </tp>
      <tp>
        <v>5.5</v>
        <stp/>
        <stp>##V3_BDPV12</stp>
        <stp>XS0645941419 @bgn  Corp</stp>
        <stp>coupon</stp>
        <stp>[AutoPrice 28.xlsm]front!R943C42</stp>
        <tr r="AP943" s="1"/>
      </tp>
      <tp>
        <v>4.75</v>
        <stp/>
        <stp>##V3_BDPV12</stp>
        <stp>XS0628597683 @bgn  Corp</stp>
        <stp>coupon</stp>
        <stp>[AutoPrice 28.xlsm]front!R798C42</stp>
        <tr r="AP798" s="1"/>
      </tp>
      <tp>
        <v>5.5</v>
        <stp/>
        <stp>##V3_BDPV12</stp>
        <stp>XS0408095387 @bgn  Corp</stp>
        <stp>coupon</stp>
        <stp>[AutoPrice 28.xlsm]front!R268C42</stp>
        <tr r="AP268" s="1"/>
      </tp>
      <tp>
        <v>2.875</v>
        <stp/>
        <stp>##V3_BDPV12</stp>
        <stp>XS1021817355 @bgn  Corp</stp>
        <stp>coupon</stp>
        <stp>[AutoPrice 28.xlsm]front!R808C42</stp>
        <tr r="AP808" s="1"/>
      </tp>
      <tp>
        <v>4.625</v>
        <stp/>
        <stp>##V3_BDPV12</stp>
        <stp>XS0301945860 @bgn  Corp</stp>
        <stp>coupon</stp>
        <stp>[AutoPrice 28.xlsm]front!R308C42</stp>
        <tr r="AP308" s="1"/>
      </tp>
      <tp>
        <v>4.25</v>
        <stp/>
        <stp>##V3_BDPV12</stp>
        <stp>XS0759200321 @bgn  Corp</stp>
        <stp>coupon</stp>
        <stp>[AutoPrice 28.xlsm]front!R178C42</stp>
        <tr r="AP178" s="1"/>
      </tp>
      <tp>
        <v>4.25</v>
        <stp/>
        <stp>##V3_BDPV12</stp>
        <stp>XS0525787874 @bgn  Corp</stp>
        <stp>coupon</stp>
        <stp>[AutoPrice 28.xlsm]front!R620C42</stp>
        <tr r="AP620" s="1"/>
      </tp>
      <tp>
        <v>6.625</v>
        <stp/>
        <stp>##V3_BDPV12</stp>
        <stp>XS0562783034 @bgn  Corp</stp>
        <stp>coupon</stp>
        <stp>[AutoPrice 28.xlsm]front!R985C42</stp>
        <tr r="AP985" s="1"/>
      </tp>
      <tp>
        <v>5.375</v>
        <stp/>
        <stp>##V3_BDPV12</stp>
        <stp>XS0307005545 @bgn  Corp</stp>
        <stp>coupon</stp>
        <stp>[AutoPrice 28.xlsm]front!R983C42</stp>
        <tr r="AP983" s="1"/>
      </tp>
      <tp>
        <v>4.375</v>
        <stp/>
        <stp>##V3_BDPV12</stp>
        <stp>XS0428147093 @bgn  Corp</stp>
        <stp>coupon</stp>
        <stp>[AutoPrice 28.xlsm]front!R309C42</stp>
        <tr r="AP309" s="1"/>
      </tp>
      <tp>
        <v>3.5</v>
        <stp/>
        <stp>##V3_BDPV12</stp>
        <stp>XS0758420748 @bgn  Corp</stp>
        <stp>coupon</stp>
        <stp>[AutoPrice 28.xlsm]front!R494C42</stp>
        <tr r="AP494" s="1"/>
      </tp>
      <tp>
        <v>34.353010582461643</v>
        <stp/>
        <stp>##V3_BDPV12</stp>
        <stp>DE000A1AKHB8 @bgn  Corp</stp>
        <stp>asset_swap_spd_mid</stp>
        <stp>[AutoPrice 28.xlsm]front!R52C40</stp>
        <tr r="AN52" s="1"/>
      </tp>
      <tp>
        <v>0.53700000000000003</v>
        <stp/>
        <stp>##V3_BDPV12</stp>
        <stp>XS0197508764 @bgn  Corp</stp>
        <stp>coupon</stp>
        <stp>[AutoPrice 28.xlsm]front!R7C42</stp>
        <tr r="AP7" s="1"/>
      </tp>
    </main>
    <main first="connect.rtdsub">
      <tp>
        <v>0</v>
        <stp/>
        <stp>EBOND_POSITION|88600=6108381</stp>
        <stp>AMOUNT</stp>
        <stp>RMDS</stp>
        <stp/>
        <stp/>
        <tr r="G368" s="1"/>
      </tp>
      <tp>
        <v>0</v>
        <stp/>
        <stp>EBOND_POSITION|88612=7878764</stp>
        <stp>AMOUNT</stp>
        <stp>RMDS</stp>
        <stp/>
        <stp/>
        <tr r="G371" s="1"/>
      </tp>
      <tp>
        <v>0</v>
        <stp/>
        <stp>EBOND_POSITION|88600=3129513</stp>
        <stp>AMOUNT</stp>
        <stp>RMDS</stp>
        <stp/>
        <stp/>
        <tr r="G274" s="1"/>
      </tp>
      <tp t="s">
        <v>#N/A</v>
        <stp/>
        <stp>EBOND_POSITION|88597=9379891</stp>
        <stp>AMOUNT</stp>
        <stp>RMDS</stp>
        <stp/>
        <stp/>
        <tr r="G899" s="1"/>
      </tp>
      <tp>
        <v>0</v>
        <stp/>
        <stp>EBOND_POSITION|88600=2219120</stp>
        <stp>AMOUNT</stp>
        <stp>RMDS</stp>
        <stp/>
        <stp/>
        <tr r="G364" s="1"/>
      </tp>
      <tp>
        <v>0</v>
        <stp/>
        <stp>EBOND_POSITION|88600=7919490</stp>
        <stp>AMOUNT</stp>
        <stp>RMDS</stp>
        <stp/>
        <stp/>
        <tr r="G313" s="1"/>
      </tp>
    </main>
    <main first="bloomberg.rtd">
      <tp>
        <v>109.932</v>
        <stp/>
        <stp>##V3_BDPV12</stp>
        <stp>XS0138717441 @CBKG Corp</stp>
        <stp>bid</stp>
        <stp>[AutoPrice 28.xlsm]front!R99C12</stp>
        <tr r="L99" s="1"/>
      </tp>
      <tp>
        <v>131.12945097797746</v>
        <stp/>
        <stp>##V3_BDPV12</stp>
        <stp>DE000A1PGPF8 @bgn  Corp</stp>
        <stp>asset_swap_spd_mid</stp>
        <stp>[AutoPrice 28.xlsm]front!R871C40</stp>
        <tr r="AN871" s="1"/>
      </tp>
      <tp>
        <v>101.712</v>
        <stp/>
        <stp>##V3_BDPV12</stp>
        <stp>XS0416215910 @CBKG Corp</stp>
        <stp>bid</stp>
        <stp>[AutoPrice 28.xlsm]front!R58C12</stp>
        <tr r="L58" s="1"/>
      </tp>
      <tp>
        <v>29.514685820226767</v>
        <stp/>
        <stp>##V3_BDPV12</stp>
        <stp>DE000A1PGQY7 @bgn  Corp</stp>
        <stp>asset_swap_spd_mid</stp>
        <stp>[AutoPrice 28.xlsm]front!R788C40</stp>
        <tr r="AN788" s="1"/>
      </tp>
    </main>
    <main first="connect.rtdsub">
      <tp>
        <v>0</v>
        <stp/>
        <stp>EBOND_POSITION|88615=6140870</stp>
        <stp>AMOUNT</stp>
        <stp>RMDS</stp>
        <stp/>
        <stp/>
        <tr r="G69" s="1"/>
      </tp>
      <tp>
        <v>550000</v>
        <stp/>
        <stp>EBOND_POSITION|88603=7070805</stp>
        <stp>AMOUNT</stp>
        <stp>RMDS</stp>
        <stp/>
        <stp/>
        <tr r="G980" s="1"/>
      </tp>
    </main>
    <main first="bloomberg.rtd">
      <tp>
        <v>116.277</v>
        <stp/>
        <stp>##V3_BDPV12</stp>
        <stp>XS0340180149 @CBKG Corp</stp>
        <stp>bid</stp>
        <stp>[AutoPrice 28.xlsm]front!R25C12</stp>
        <tr r="L25" s="1"/>
      </tp>
    </main>
    <main first="connect.rtdsub">
      <tp t="s">
        <v>#N/A</v>
        <stp/>
        <stp>EBOND_POSITION|88606=8031664</stp>
        <stp>AMOUNT</stp>
        <stp>RMDS</stp>
        <stp/>
        <stp/>
        <tr r="G1072" s="1"/>
      </tp>
      <tp>
        <v>0</v>
        <stp/>
        <stp>EBOND_POSITION|88615=7032807</stp>
        <stp>AMOUNT</stp>
        <stp>RMDS</stp>
        <stp/>
        <stp/>
        <tr r="G12" s="1"/>
      </tp>
      <tp>
        <v>0</v>
        <stp/>
        <stp>EBOND_POSITION|88597=8452383</stp>
        <stp>AMOUNT</stp>
        <stp>RMDS</stp>
        <stp/>
        <stp/>
        <tr r="G781" s="1"/>
      </tp>
      <tp>
        <v>300000</v>
        <stp/>
        <stp>EBOND_POSITION|88612=9522021</stp>
        <stp>AMOUNT</stp>
        <stp>RMDS</stp>
        <stp/>
        <stp/>
        <tr r="G438" s="1"/>
      </tp>
    </main>
    <main first="bloomberg.rtd">
      <tp>
        <v>104.70399999999999</v>
        <stp/>
        <stp>##V3_BDPV12</stp>
        <stp>XS0971723233 @CBKG Corp</stp>
        <stp>bid</stp>
        <stp>[AutoPrice 28.xlsm]front!R35C12</stp>
        <tr r="L35" s="1"/>
      </tp>
    </main>
    <main first="connect.rtdsub">
      <tp>
        <v>86000</v>
        <stp/>
        <stp>EBOND_POSITION|88597=7913307</stp>
        <stp>AMOUNT</stp>
        <stp>RMDS</stp>
        <stp/>
        <stp/>
        <tr r="G884" s="1"/>
      </tp>
      <tp>
        <v>697000</v>
        <stp/>
        <stp>EBOND_POSITION|88600=8333962</stp>
        <stp>AMOUNT</stp>
        <stp>RMDS</stp>
        <stp/>
        <stp/>
        <tr r="G261" s="1"/>
      </tp>
      <tp>
        <v>72000</v>
        <stp/>
        <stp>EBOND_POSITION|88597=8553733</stp>
        <stp>AMOUNT</stp>
        <stp>RMDS</stp>
        <stp/>
        <stp/>
        <tr r="G844" s="1"/>
      </tp>
      <tp>
        <v>684000</v>
        <stp/>
        <stp>EBOND_POSITION|88603=8523550</stp>
        <stp>AMOUNT</stp>
        <stp>RMDS</stp>
        <stp/>
        <stp/>
        <tr r="G1010" s="1"/>
      </tp>
      <tp>
        <v>155000</v>
        <stp/>
        <stp>EBOND_POSITION|88600=7833802</stp>
        <stp>AMOUNT</stp>
        <stp>RMDS</stp>
        <stp/>
        <stp/>
        <tr r="G281" s="1"/>
      </tp>
      <tp>
        <v>0</v>
        <stp/>
        <stp>EBOND_POSITION|88600=8003271</stp>
        <stp>AMOUNT</stp>
        <stp>RMDS</stp>
        <stp/>
        <stp/>
        <tr r="G334" s="1"/>
      </tp>
      <tp t="s">
        <v>#N/A</v>
        <stp/>
        <stp>EBOND_POSITION|88615=8954881</stp>
        <stp>AMOUNT</stp>
        <stp>RMDS</stp>
        <stp/>
        <stp/>
        <tr r="G43" s="1"/>
      </tp>
      <tp>
        <v>0</v>
        <stp/>
        <stp>EBOND_POSITION|88606=6234524</stp>
        <stp>AMOUNT</stp>
        <stp>RMDS</stp>
        <stp/>
        <stp/>
        <tr r="G1076" s="1"/>
      </tp>
      <tp>
        <v>0</v>
        <stp/>
        <stp>EBOND_POSITION|88612=8674034</stp>
        <stp>AMOUNT</stp>
        <stp>RMDS</stp>
        <stp/>
        <stp/>
        <tr r="G407" s="1"/>
      </tp>
      <tp>
        <v>1278000</v>
        <stp/>
        <stp>EBOND_POSITION|88597=2274801</stp>
        <stp>AMOUNT</stp>
        <stp>RMDS</stp>
        <stp/>
        <stp/>
        <tr r="G772" s="1"/>
      </tp>
    </main>
    <main first="bloomberg.rtd">
      <tp>
        <v>100.09399999999999</v>
        <stp/>
        <stp>##V3_BDPV12</stp>
        <stp>XS0437047292 @CBKG Corp</stp>
        <stp>bid</stp>
        <stp>[AutoPrice 28.xlsm]front!R56C12</stp>
        <tr r="L56" s="1"/>
      </tp>
    </main>
    <main first="connect.rtdsub">
      <tp>
        <v>0</v>
        <stp/>
        <stp>EBOND_POSITION|88606=5975860</stp>
        <stp>AMOUNT</stp>
        <stp>RMDS</stp>
        <stp/>
        <stp/>
        <tr r="G1114" s="1"/>
      </tp>
      <tp>
        <v>1000000</v>
        <stp/>
        <stp>EBOND_POSITION|88612=9125151</stp>
        <stp>AMOUNT</stp>
        <stp>RMDS</stp>
        <stp/>
        <stp/>
        <tr r="G446" s="1"/>
      </tp>
    </main>
    <main first="bloomberg.rtd">
      <tp>
        <v>40.156274210638756</v>
        <stp/>
        <stp>##V3_BDPV12</stp>
        <stp>DE000A1PGWA5 @bgn  Corp</stp>
        <stp>asset_swap_spd_mid</stp>
        <stp>[AutoPrice 28.xlsm]front!R795C40</stp>
        <tr r="AN795" s="1"/>
      </tp>
    </main>
    <main first="connect.rtdsub">
      <tp>
        <v>0</v>
        <stp/>
        <stp>EBOND_POSITION|88600=5466937</stp>
        <stp>AMOUNT</stp>
        <stp>RMDS</stp>
        <stp/>
        <stp/>
        <tr r="G363" s="1"/>
      </tp>
      <tp>
        <v>-2065000</v>
        <stp/>
        <stp>EBOND_POSITION|88612=6507743</stp>
        <stp>AMOUNT</stp>
        <stp>RMDS</stp>
        <stp/>
        <stp/>
        <tr r="G546" s="1"/>
      </tp>
      <tp>
        <v>0</v>
        <stp/>
        <stp>EBOND_POSITION|88600=8857724</stp>
        <stp>AMOUNT</stp>
        <stp>RMDS</stp>
        <stp/>
        <stp/>
        <tr r="G340" s="1"/>
      </tp>
    </main>
    <main first="bloomberg.rtd">
      <tp>
        <v>105.982</v>
        <stp/>
        <stp>##V3_BDPV12</stp>
        <stp>XS0857872500 @CBKG Corp</stp>
        <stp>ask</stp>
        <stp>[AutoPrice 28.xlsm]front!R92C13</stp>
        <tr r="M92" s="1"/>
      </tp>
      <tp>
        <v>101.884</v>
        <stp/>
        <stp>##V3_BDPV12</stp>
        <stp>XS0207157743 @CBKG Corp</stp>
        <stp>ask</stp>
        <stp>[AutoPrice 28.xlsm]front!R47C13</stp>
        <tr r="M47" s="1"/>
      </tp>
      <tp>
        <v>119.101</v>
        <stp/>
        <stp>##V3_BDPV12</stp>
        <stp>XS0273570241 @CBKG Corp</stp>
        <stp>ask</stp>
        <stp>[AutoPrice 28.xlsm]front!R33C13</stp>
        <tr r="M33" s="1"/>
      </tp>
      <tp>
        <v>108.43300000000001</v>
        <stp/>
        <stp>##V3_BDPV12</stp>
        <stp>XS0272770396 @CBKG Corp</stp>
        <stp>ask</stp>
        <stp>[AutoPrice 28.xlsm]front!R21C13</stp>
        <tr r="M21" s="1"/>
      </tp>
      <tp>
        <v>108.46</v>
        <stp/>
        <stp>##V3_BDPV12</stp>
        <stp>XS0275880267 @CBKG Corp</stp>
        <stp>ask</stp>
        <stp>[AutoPrice 28.xlsm]front!R50C13</stp>
        <tr r="M50" s="1"/>
      </tp>
      <tp>
        <v>107.256</v>
        <stp/>
        <stp>##V3_BDPV12</stp>
        <stp>XS0472940617 @CBKG Corp</stp>
        <stp>ask</stp>
        <stp>[AutoPrice 28.xlsm]front!R77C13</stp>
        <tr r="M77" s="1"/>
      </tp>
      <tp>
        <v>102.29600000000001</v>
        <stp/>
        <stp>##V3_BDPV12</stp>
        <stp>XS1061711575 @CBKG Corp</stp>
        <stp>ask</stp>
        <stp>[AutoPrice 28.xlsm]front!R85C13</stp>
        <tr r="M85" s="1"/>
      </tp>
      <tp>
        <v>104.527</v>
        <stp/>
        <stp>##V3_BDPV12</stp>
        <stp>XS0363471805 @CBKG Corp</stp>
        <stp>ask</stp>
        <stp>[AutoPrice 28.xlsm]front!R12C13</stp>
        <tr r="M12" s="1"/>
      </tp>
      <tp>
        <v>106.21899999999999</v>
        <stp/>
        <stp>##V3_BDPV12</stp>
        <stp>XS0874840845 @CBKG Corp</stp>
        <stp>ask</stp>
        <stp>[AutoPrice 28.xlsm]front!R34C13</stp>
        <tr r="M34" s="1"/>
      </tp>
      <tp t="s">
        <v>FIXED</v>
        <stp/>
        <stp>##V3_BDPV12</stp>
        <stp>XS0400006234 Corp</stp>
        <stp>cpn typ</stp>
        <stp>[AutoPrice 28.xlsm]front!R1188C5</stp>
        <tr r="E1188" s="1"/>
      </tp>
      <tp t="s">
        <v>FIXED</v>
        <stp/>
        <stp>##V3_BDPV12</stp>
        <stp>XS0434144969 Corp</stp>
        <stp>cpn typ</stp>
        <stp>[AutoPrice 28.xlsm]front!R1141C5</stp>
        <tr r="E1141" s="1"/>
      </tp>
      <tp t="s">
        <v>DGFP</v>
        <stp/>
        <stp>##V3_BDPV12</stp>
        <stp>FR0011471010 Corp</stp>
        <stp>ticker</stp>
        <stp>[AutoPrice 28.xlsm]front!R1069C4</stp>
        <tr r="D1069" s="1"/>
      </tp>
      <tp t="s">
        <v>ENELIM</v>
        <stp/>
        <stp>##V3_BDPV12</stp>
        <stp>XS0695401801 Corp</stp>
        <stp>ticker</stp>
        <stp>[AutoPrice 28.xlsm]front!R1148C4</stp>
        <tr r="D1148" s="1"/>
      </tp>
      <tp t="s">
        <v>DGFP</v>
        <stp/>
        <stp>##V3_BDPV12</stp>
        <stp>FR0000473993 Corp</stp>
        <stp>ticker</stp>
        <stp>[AutoPrice 28.xlsm]front!R1071C4</stp>
        <tr r="D1071" s="1"/>
      </tp>
      <tp t="s">
        <v>FIXED</v>
        <stp/>
        <stp>##V3_BDPV12</stp>
        <stp>XS0479542580 Corp</stp>
        <stp>cpn typ</stp>
        <stp>[AutoPrice 28.xlsm]front!R1178C5</stp>
        <tr r="E1178" s="1"/>
      </tp>
      <tp t="s">
        <v>FIXED</v>
        <stp/>
        <stp>##V3_BDPV12</stp>
        <stp>XS1040041649 Corp</stp>
        <stp>cpn typ</stp>
        <stp>[AutoPrice 28.xlsm]front!R1095C5</stp>
        <tr r="E1095" s="1"/>
      </tp>
      <tp t="s">
        <v>VARIABLE</v>
        <stp/>
        <stp>##V3_BDPV12</stp>
        <stp>XS1044811591 Corp</stp>
        <stp>cpn typ</stp>
        <stp>[AutoPrice 28.xlsm]front!R1238C5</stp>
        <tr r="E1238" s="1"/>
      </tp>
      <tp t="s">
        <v>REESM</v>
        <stp/>
        <stp>##V3_BDPV12</stp>
        <stp>XS0591586788 Corp</stp>
        <stp>ticker</stp>
        <stp>[AutoPrice 28.xlsm]front!R1201C4</stp>
        <tr r="D1201" s="1"/>
      </tp>
      <tp>
        <v>4.75</v>
        <stp/>
        <stp>##V3_BDPV12</stp>
        <stp>XS0441800579 Corp</stp>
        <stp>cpn</stp>
        <stp>[AutoPrice 28.xlsm]front!R8C5</stp>
        <tr r="E8" s="1"/>
      </tp>
      <tp t="s">
        <v>HANIEL</v>
        <stp/>
        <stp>##V3_BDPV12</stp>
        <stp>XS0482703286 Corp</stp>
        <stp>ticker</stp>
        <stp>[AutoPrice 28.xlsm]front!R1093C4</stp>
        <tr r="D1093" s="1"/>
      </tp>
      <tp t="s">
        <v>SGL</v>
        <stp/>
        <stp>##V3_BDPV12</stp>
        <stp>XS1002933403 Corp</stp>
        <stp>ticker</stp>
        <stp>[AutoPrice 28.xlsm]front!R1014C4</stp>
        <tr r="D1014" s="1"/>
      </tp>
      <tp t="s">
        <v>ATLIM</v>
        <stp/>
        <stp>##V3_BDPV12</stp>
        <stp>XS0193945655 Corp</stp>
        <stp>ticker</stp>
        <stp>[AutoPrice 28.xlsm]front!R1060C4</stp>
        <tr r="D1060" s="1"/>
      </tp>
      <tp t="s">
        <v>FIXED</v>
        <stp/>
        <stp>##V3_BDPV12</stp>
        <stp>XS0923613060 Corp</stp>
        <stp>cpn typ</stp>
        <stp>[AutoPrice 28.xlsm]front!R1120C5</stp>
        <tr r="E1120" s="1"/>
      </tp>
      <tp t="s">
        <v>ALOFP</v>
        <stp/>
        <stp>##V3_BDPV12</stp>
        <stp>FR0010801761 Corp</stp>
        <stp>ticker</stp>
        <stp>[AutoPrice 28.xlsm]front!R1042C4</stp>
        <tr r="D1042" s="1"/>
      </tp>
      <tp t="s">
        <v>IBESM</v>
        <stp/>
        <stp>##V3_BDPV12</stp>
        <stp>XS0767977811 Corp</stp>
        <stp>ticker</stp>
        <stp>[AutoPrice 28.xlsm]front!R1194C4</stp>
        <tr r="D1194" s="1"/>
      </tp>
      <tp t="s">
        <v>GASSM</v>
        <stp/>
        <stp>##V3_BDPV12</stp>
        <stp>XS0587411595 Corp</stp>
        <stp>ticker</stp>
        <stp>[AutoPrice 28.xlsm]front!R1171C4</stp>
        <tr r="D1171" s="1"/>
      </tp>
      <tp t="s">
        <v>FIXED</v>
        <stp/>
        <stp>##V3_BDPV12</stp>
        <stp>XS0978619194 Corp</stp>
        <stp>cpn typ</stp>
        <stp>[AutoPrice 28.xlsm]front!R1134C5</stp>
        <tr r="E1134" s="1"/>
      </tp>
      <tp t="s">
        <v>BOGAEI</v>
        <stp/>
        <stp>##V3_BDPV12</stp>
        <stp>XS0858803066 Corp</stp>
        <stp>ticker</stp>
        <stp>[AutoPrice 28.xlsm]front!R1142C4</stp>
        <tr r="D1142" s="1"/>
      </tp>
      <tp t="s">
        <v>FIXED</v>
        <stp/>
        <stp>##V3_BDPV12</stp>
        <stp>XS0863129135 Corp</stp>
        <stp>cpn typ</stp>
        <stp>[AutoPrice 28.xlsm]front!R1007C5</stp>
        <tr r="E1007" s="1"/>
      </tp>
      <tp t="s">
        <v>SHAEFF</v>
        <stp/>
        <stp>##V3_BDPV12</stp>
        <stp>XS1067862919 Corp</stp>
        <stp>ticker</stp>
        <stp>[AutoPrice 28.xlsm]front!R1124C4</stp>
        <tr r="D1124" s="1"/>
      </tp>
      <tp t="s">
        <v>FIXED</v>
        <stp/>
        <stp>##V3_BDPV12</stp>
        <stp>XS0647288140 Corp</stp>
        <stp>cpn typ</stp>
        <stp>[AutoPrice 28.xlsm]front!R1146C5</stp>
        <tr r="E1146" s="1"/>
      </tp>
      <tp t="s">
        <v>TKAAV</v>
        <stp/>
        <stp>##V3_BDPV12</stp>
        <stp>XS0877720986 Corp</stp>
        <stp>ticker</stp>
        <stp>[AutoPrice 28.xlsm]front!R1263C4</stp>
        <tr r="D1263" s="1"/>
      </tp>
      <tp t="s">
        <v>FIXED</v>
        <stp/>
        <stp>##V3_BDPV12</stp>
        <stp>XS0996354956 Corp</stp>
        <stp>cpn typ</stp>
        <stp>[AutoPrice 28.xlsm]front!R1162C5</stp>
        <tr r="E1162" s="1"/>
      </tp>
      <tp t="s">
        <v>SKFBSS</v>
        <stp/>
        <stp>##V3_BDPV12</stp>
        <stp>XS0986610425 Corp</stp>
        <stp>ticker</stp>
        <stp>[AutoPrice 28.xlsm]front!R1128C4</stp>
        <tr r="D1128" s="1"/>
      </tp>
      <tp t="s">
        <v>FNCIM</v>
        <stp/>
        <stp>##V3_BDPV12</stp>
        <stp>XS0861828407 Corp</stp>
        <stp>ticker</stp>
        <stp>[AutoPrice 28.xlsm]front!R1084C4</stp>
        <tr r="D1084" s="1"/>
      </tp>
      <tp t="s">
        <v>FIXED</v>
        <stp/>
        <stp>##V3_BDPV12</stp>
        <stp>XS0934389221 Corp</stp>
        <stp>cpn typ</stp>
        <stp>[AutoPrice 28.xlsm]front!R1108C5</stp>
        <tr r="E1108" s="1"/>
      </tp>
      <tp t="s">
        <v>AT MATURITY</v>
        <stp/>
        <stp>##V3_BDPV12</stp>
        <stp>FR0011193531 Corp</stp>
        <stp>mty_typ</stp>
        <stp>[AutoPrice 28.xlsm]front!R1044C6</stp>
        <tr r="F1044" s="1"/>
      </tp>
      <tp t="s">
        <v>FIXED</v>
        <stp/>
        <stp>##V3_BDPV12</stp>
        <stp>XS0893201433 Corp</stp>
        <stp>cpn typ</stp>
        <stp>[AutoPrice 28.xlsm]front!R1103C5</stp>
        <tr r="E1103" s="1"/>
      </tp>
      <tp t="s">
        <v>PERP/CALL</v>
        <stp/>
        <stp>##V3_BDPV12</stp>
        <stp>FR0011391820 Corp</stp>
        <stp>mty_typ</stp>
        <stp>[AutoPrice 28.xlsm]front!R1265C6</stp>
        <tr r="F1265" s="1"/>
      </tp>
      <tp t="s">
        <v>CALLABLE</v>
        <stp/>
        <stp>##V3_BDPV12</stp>
        <stp>XS0259604329 Corp</stp>
        <stp>mty_typ</stp>
        <stp>[AutoPrice 28.xlsm]front!R1247C6</stp>
        <tr r="F1247" s="1"/>
      </tp>
      <tp t="s">
        <v>20/02/2018</v>
        <stp/>
        <stp>##V3_BDPV12</stp>
        <stp>XS0831370613 Corp</stp>
        <stp>maturity</stp>
        <stp>[AutoPrice 28.xlsm]front!R1207C6</stp>
        <tr r="F1207" s="1"/>
      </tp>
      <tp t="s">
        <v>AT MATURITY</v>
        <stp/>
        <stp>##V3_BDPV12</stp>
        <stp>XS1057055060 Corp</stp>
        <stp>mty_typ</stp>
        <stp>[AutoPrice 28.xlsm]front!R1199C6</stp>
        <tr r="F1199" s="1"/>
      </tp>
      <tp t="s">
        <v>AT MATURITY</v>
        <stp/>
        <stp>##V3_BDPV12</stp>
        <stp>XS0942094805 Corp</stp>
        <stp>mty_typ</stp>
        <stp>[AutoPrice 28.xlsm]front!R1009C6</stp>
        <tr r="F1009" s="1"/>
      </tp>
      <tp t="s">
        <v>08/10/2018</v>
        <stp/>
        <stp>##V3_BDPV12</stp>
        <stp>XS0546725358 Corp</stp>
        <stp>maturity</stp>
        <stp>[AutoPrice 28.xlsm]front!R1115C6</stp>
        <tr r="F1115" s="1"/>
      </tp>
      <tp t="s">
        <v>14/03/2073</v>
        <stp/>
        <stp>##V3_BDPV12</stp>
        <stp>XS0903872603 Corp</stp>
        <stp>maturity</stp>
        <stp>[AutoPrice 28.xlsm]front!R1246C6</stp>
        <tr r="F1246" s="1"/>
      </tp>
      <tp t="s">
        <v>AT MATURITY</v>
        <stp/>
        <stp>##V3_BDPV12</stp>
        <stp>XS0906792105 Corp</stp>
        <stp>mty_typ</stp>
        <stp>[AutoPrice 28.xlsm]front!R1099C6</stp>
        <tr r="F1099" s="1"/>
      </tp>
      <tp t="s">
        <v>AT MATURITY</v>
        <stp/>
        <stp>##V3_BDPV12</stp>
        <stp>XS0906792014 Corp</stp>
        <stp>mty_typ</stp>
        <stp>[AutoPrice 28.xlsm]front!R1098C6</stp>
        <tr r="F1098" s="1"/>
      </tp>
      <tp t="s">
        <v>AT MATURITY</v>
        <stp/>
        <stp>##V3_BDPV12</stp>
        <stp>XS0203712939 Corp</stp>
        <stp>mty_typ</stp>
        <stp>[AutoPrice 28.xlsm]front!R1226C6</stp>
        <tr r="F1226" s="1"/>
      </tp>
      <tp t="s">
        <v>PERP/CALL</v>
        <stp/>
        <stp>##V3_BDPV12</stp>
        <stp>XS0808632763 Corp</stp>
        <stp>mty_typ</stp>
        <stp>[AutoPrice 28.xlsm]front!R1244C6</stp>
        <tr r="F1244" s="1"/>
      </tp>
      <tp t="s">
        <v>14/11/2017</v>
        <stp/>
        <stp>##V3_BDPV12</stp>
        <stp>XS0331141332 Corp</stp>
        <stp>maturity</stp>
        <stp>[AutoPrice 28.xlsm]front!R1156C6</stp>
        <tr r="F1156" s="1"/>
      </tp>
      <tp t="s">
        <v>23/03/2020</v>
        <stp/>
        <stp>##V3_BDPV12</stp>
        <stp>XS0494868630 Corp</stp>
        <stp>maturity</stp>
        <stp>[AutoPrice 28.xlsm]front!R1195C6</stp>
        <tr r="F1195" s="1"/>
      </tp>
      <tp t="s">
        <v>08/07/3013</v>
        <stp/>
        <stp>##V3_BDPV12</stp>
        <stp>XS0943371194 Corp</stp>
        <stp>maturity</stp>
        <stp>[AutoPrice 28.xlsm]front!R1231C6</stp>
        <tr r="F1231" s="1"/>
      </tp>
      <tp t="s">
        <v>29/01/2029</v>
        <stp/>
        <stp>##V3_BDPV12</stp>
        <stp>XS1023703090 Corp</stp>
        <stp>maturity</stp>
        <stp>[AutoPrice 28.xlsm]front!R1165C6</stp>
        <tr r="F1165" s="1"/>
      </tp>
      <tp t="s">
        <v>AT MATURITY</v>
        <stp/>
        <stp>##V3_BDPV12</stp>
        <stp>XS0763122578 Corp</stp>
        <stp>mty_typ</stp>
        <stp>[AutoPrice 28.xlsm]front!R1031C6</stp>
        <tr r="F1031" s="1"/>
      </tp>
      <tp t="s">
        <v>AT MATURITY</v>
        <stp/>
        <stp>##V3_BDPV12</stp>
        <stp>XS0858803066 Corp</stp>
        <stp>mty_typ</stp>
        <stp>[AutoPrice 28.xlsm]front!R1142C6</stp>
        <tr r="F1142" s="1"/>
      </tp>
      <tp t="s">
        <v>AT MATURITY</v>
        <stp/>
        <stp>##V3_BDPV12</stp>
        <stp>XS0787483626 Corp</stp>
        <stp>mty_typ</stp>
        <stp>[AutoPrice 28.xlsm]front!R1105C6</stp>
        <tr r="F1105" s="1"/>
      </tp>
      <tp t="s">
        <v>27/06/2019</v>
        <stp/>
        <stp>##V3_BDPV12</stp>
        <stp>XS0798555537 Corp</stp>
        <stp>maturity</stp>
        <stp>[AutoPrice 28.xlsm]front!R1158C6</stp>
        <tr r="F1158" s="1"/>
      </tp>
      <tp t="s">
        <v>28/10/2024</v>
        <stp/>
        <stp>##V3_BDPV12</stp>
        <stp>XS0203712939 Corp</stp>
        <stp>maturity</stp>
        <stp>[AutoPrice 28.xlsm]front!R1226C6</stp>
        <tr r="F1226" s="1"/>
      </tp>
      <tp t="s">
        <v>PERP/CALL</v>
        <stp/>
        <stp>##V3_BDPV12</stp>
        <stp>XS0542298012 Corp</stp>
        <stp>mty_typ</stp>
        <stp>[AutoPrice 28.xlsm]front!R1252C6</stp>
        <tr r="F1252" s="1"/>
      </tp>
      <tp t="s">
        <v>AT MATURITY</v>
        <stp/>
        <stp>##V3_BDPV12</stp>
        <stp>XS0647298883 Corp</stp>
        <stp>mty_typ</stp>
        <stp>[AutoPrice 28.xlsm]front!R1150C6</stp>
        <tr r="F1150" s="1"/>
      </tp>
      <tp t="s">
        <v>04/12/2017</v>
        <stp/>
        <stp>##V3_BDPV12</stp>
        <stp>XS0858803066 Corp</stp>
        <stp>maturity</stp>
        <stp>[AutoPrice 28.xlsm]front!R1142C6</stp>
        <tr r="F1142" s="1"/>
      </tp>
      <tp t="s">
        <v>AT MATURITY</v>
        <stp/>
        <stp>##V3_BDPV12</stp>
        <stp>XS0972719412 Corp</stp>
        <stp>mty_typ</stp>
        <stp>[AutoPrice 28.xlsm]front!R1066C6</stp>
        <tr r="F1066" s="1"/>
      </tp>
      <tp>
        <v>104.38</v>
        <stp/>
        <stp>##V3_BDPV12</stp>
        <stp>DE000A0G4X39 @bgn Corp</stp>
        <stp>LAST_PRICE</stp>
        <stp>[AutoPrice 28.xlsm]front!R1271C16</stp>
        <tr r="P1271" s="1"/>
      </tp>
      <tp>
        <v>110.081</v>
        <stp/>
        <stp>##V3_BDPV12</stp>
        <stp>IT0004869985 @bgn Corp</stp>
        <stp>LAST_PRICE</stp>
        <stp>[AutoPrice 28.xlsm]front!R1056C16</stp>
        <tr r="P1056" s="1"/>
      </tp>
      <tp>
        <v>128.70099999999999</v>
        <stp/>
        <stp>##V3_BDPV12</stp>
        <stp>FR0010737882 @bgn Corp</stp>
        <stp>LAST_PRICE</stp>
        <stp>[AutoPrice 28.xlsm]front!R1072C16</stp>
        <tr r="P1072" s="1"/>
      </tp>
      <tp>
        <v>108.02800000000001</v>
        <stp/>
        <stp>##V3_BDPV12</stp>
        <stp>FR0011697028 @bgn Corp</stp>
        <stp>LAST_PRICE</stp>
        <stp>[AutoPrice 28.xlsm]front!R1232C16</stp>
        <tr r="P1232" s="1"/>
      </tp>
      <tp>
        <v>104.98</v>
        <stp/>
        <stp>##V3_BDPV12</stp>
        <stp>FR0011697010 @bgn Corp</stp>
        <stp>LAST_PRICE</stp>
        <stp>[AutoPrice 28.xlsm]front!R1233C16</stp>
        <tr r="P1233" s="1"/>
      </tp>
      <tp>
        <v>121.736</v>
        <stp/>
        <stp>##V3_BDPV12</stp>
        <stp>FR0010327007 @bgn Corp</stp>
        <stp>LAST_PRICE</stp>
        <stp>[AutoPrice 28.xlsm]front!R1075C16</stp>
        <tr r="P1075" s="1"/>
      </tp>
      <tp>
        <v>7.25</v>
        <stp/>
        <stp>##V3_BDPV12</stp>
        <stp>XS0430699008 @bgn  Corp</stp>
        <stp>coupon</stp>
        <stp>[AutoPrice 28.xlsm]front!R433C42</stp>
        <tr r="AP433" s="1"/>
      </tp>
      <tp>
        <v>9</v>
        <stp/>
        <stp>##V3_BDPV12</stp>
        <stp>XS0821168423 @bgn  Corp</stp>
        <stp>coupon</stp>
        <stp>[AutoPrice 28.xlsm]front!R119C42</stp>
        <tr r="AP119" s="1"/>
      </tp>
      <tp>
        <v>5.875</v>
        <stp/>
        <stp>##V3_BDPV12</stp>
        <stp>XS0386772684 @bgn  Corp</stp>
        <stp>coupon</stp>
        <stp>[AutoPrice 28.xlsm]front!R585C42</stp>
        <tr r="AP585" s="1"/>
      </tp>
      <tp>
        <v>1.25</v>
        <stp/>
        <stp>##V3_BDPV12</stp>
        <stp>XS0925668625 @bgn  Corp</stp>
        <stp>coupon</stp>
        <stp>[AutoPrice 28.xlsm]front!R538C42</stp>
        <tr r="AP538" s="1"/>
      </tp>
      <tp>
        <v>1.125</v>
        <stp/>
        <stp>##V3_BDPV12</stp>
        <stp>XS1023268490 @bgn  Corp</stp>
        <stp>coupon</stp>
        <stp>[AutoPrice 28.xlsm]front!R163C42</stp>
        <tr r="AP163" s="1"/>
      </tp>
      <tp>
        <v>5.75</v>
        <stp/>
        <stp>##V3_BDPV12</stp>
        <stp>XS0187202303 @bgn  Corp</stp>
        <stp>coupon</stp>
        <stp>[AutoPrice 28.xlsm]front!R353C42</stp>
        <tr r="AP353" s="1"/>
      </tp>
      <tp>
        <v>1.875</v>
        <stp/>
        <stp>##V3_BDPV12</stp>
        <stp>XS1023268573 @bgn  Corp</stp>
        <stp>coupon</stp>
        <stp>[AutoPrice 28.xlsm]front!R164C42</stp>
        <tr r="AP164" s="1"/>
      </tp>
      <tp>
        <v>1.75</v>
        <stp/>
        <stp>##V3_BDPV12</stp>
        <stp>XS0891393414 @bgn  Corp</stp>
        <stp>coupon</stp>
        <stp>[AutoPrice 28.xlsm]front!R299C42</stp>
        <tr r="AP299" s="1"/>
      </tp>
      <tp>
        <v>2.5</v>
        <stp/>
        <stp>##V3_BDPV12</stp>
        <stp>XS1031019562 @bgn  Corp</stp>
        <stp>coupon</stp>
        <stp>[AutoPrice 28.xlsm]front!R432C42</stp>
        <tr r="AP432" s="1"/>
      </tp>
      <tp>
        <v>2.125</v>
        <stp/>
        <stp>##V3_BDPV12</stp>
        <stp>XS0731679907 @bgn  Corp</stp>
        <stp>coupon</stp>
        <stp>[AutoPrice 28.xlsm]front!R880C42</stp>
        <tr r="AP880" s="1"/>
      </tp>
      <tp>
        <v>6.125</v>
        <stp/>
        <stp>##V3_BDPV12</stp>
        <stp>XS0794393396 @bgn  Corp</stp>
        <stp>coupon</stp>
        <stp>[AutoPrice 28.xlsm]front!R710C42</stp>
        <tr r="AP710" s="1"/>
      </tp>
      <tp>
        <v>5.8490000000000002</v>
        <stp/>
        <stp>##V3_BDPV12</stp>
        <stp>XS0295383524 @bgn  Corp</stp>
        <stp>coupon</stp>
        <stp>[AutoPrice 28.xlsm]front!R138C42</stp>
        <tr r="AP138" s="1"/>
      </tp>
      <tp>
        <v>2.75</v>
        <stp/>
        <stp>##V3_BDPV12</stp>
        <stp>XS0981442931 @bgn  Corp</stp>
        <stp>coupon</stp>
        <stp>[AutoPrice 28.xlsm]front!R945C42</stp>
        <tr r="AP945" s="1"/>
      </tp>
      <tp>
        <v>5.75</v>
        <stp/>
        <stp>##V3_BDPV12</stp>
        <stp>XS0097283096 @bgn  Corp</stp>
        <stp>coupon</stp>
        <stp>[AutoPrice 28.xlsm]front!R608C42</stp>
        <tr r="AP608" s="1"/>
      </tp>
      <tp>
        <v>3</v>
        <stp/>
        <stp>##V3_BDPV12</stp>
        <stp>XS0995643003 @bgn  Corp</stp>
        <stp>coupon</stp>
        <stp>[AutoPrice 28.xlsm]front!R755C42</stp>
        <tr r="AP755" s="1"/>
      </tp>
      <tp>
        <v>0.54900000000000004</v>
        <stp/>
        <stp>##V3_BDPV12</stp>
        <stp>XS1023268060 @bgn  Corp</stp>
        <stp>coupon</stp>
        <stp>[AutoPrice 28.xlsm]front!R161C42</stp>
        <tr r="AP161" s="1"/>
      </tp>
      <tp>
        <v>3.875</v>
        <stp/>
        <stp>##V3_BDPV12</stp>
        <stp>XS0632659933 @bgn  Corp</stp>
        <stp>coupon</stp>
        <stp>[AutoPrice 28.xlsm]front!R995C42</stp>
        <tr r="AP995" s="1"/>
      </tp>
      <tp>
        <v>4.625</v>
        <stp/>
        <stp>##V3_BDPV12</stp>
        <stp>XS0794393040 @bgn  Corp</stp>
        <stp>coupon</stp>
        <stp>[AutoPrice 28.xlsm]front!R703C42</stp>
        <tr r="AP703" s="1"/>
      </tp>
      <tp>
        <v>2.1349999999999998</v>
        <stp/>
        <stp>##V3_BDPV12</stp>
        <stp>XS0430779537 @bgn  Corp</stp>
        <stp>coupon</stp>
        <stp>[AutoPrice 28.xlsm]front!R685C42</stp>
        <tr r="AP685" s="1"/>
      </tp>
      <tp>
        <v>2.375</v>
        <stp/>
        <stp>##V3_BDPV12</stp>
        <stp>XS0881362502 @bgn  Corp</stp>
        <stp>coupon</stp>
        <stp>[AutoPrice 28.xlsm]front!R875C42</stp>
        <tr r="AP875" s="1"/>
      </tp>
      <tp>
        <v>6.5</v>
        <stp/>
        <stp>##V3_BDPV12</stp>
        <stp>XS0426738976 @bgn  Corp</stp>
        <stp>coupon</stp>
        <stp>[AutoPrice 28.xlsm]front!R235C42</stp>
        <tr r="AP235" s="1"/>
      </tp>
      <tp>
        <v>4</v>
        <stp/>
        <stp>##V3_BDPV12</stp>
        <stp>XS0499243300 @bgn  Corp</stp>
        <stp>coupon</stp>
        <stp>[AutoPrice 28.xlsm]front!R428C42</stp>
        <tr r="AP428" s="1"/>
      </tp>
      <tp>
        <v>4.5</v>
        <stp/>
        <stp>##V3_BDPV12</stp>
        <stp>XS0831389985 @bgn  Corp</stp>
        <stp>coupon</stp>
        <stp>[AutoPrice 28.xlsm]front!R708C42</stp>
        <tr r="AP708" s="1"/>
      </tp>
      <tp>
        <v>4.875</v>
        <stp/>
        <stp>##V3_BDPV12</stp>
        <stp>XS0798333802 @bgn  Corp</stp>
        <stp>coupon</stp>
        <stp>[AutoPrice 28.xlsm]front!R831C42</stp>
        <tr r="AP831" s="1"/>
      </tp>
      <tp>
        <v>5.25</v>
        <stp/>
        <stp>##V3_BDPV12</stp>
        <stp>XS0495973470 @bgn  Corp</stp>
        <stp>coupon</stp>
        <stp>[AutoPrice 28.xlsm]front!R956C42</stp>
        <tr r="AP956" s="1"/>
      </tp>
      <tp>
        <v>7.125</v>
        <stp/>
        <stp>##V3_BDPV12</stp>
        <stp>XS0122028904 @bgn  Corp</stp>
        <stp>coupon</stp>
        <stp>[AutoPrice 28.xlsm]front!R105C42</stp>
        <tr r="AP105" s="1"/>
      </tp>
      <tp>
        <v>4.25</v>
        <stp/>
        <stp>##V3_BDPV12</stp>
        <stp>XS0494953820 @bgn  Corp</stp>
        <stp>coupon</stp>
        <stp>[AutoPrice 28.xlsm]front!R618C42</stp>
        <tr r="AP618" s="1"/>
      </tp>
    </main>
    <main first="connect.rtdsub">
      <tp>
        <v>-39000</v>
        <stp/>
        <stp>EBOND_POSITION|88609=7118888</stp>
        <stp>AMOUNT</stp>
        <stp>RMDS</stp>
        <stp/>
        <stp/>
        <tr r="G675" s="1"/>
      </tp>
      <tp t="s">
        <v>#N/A</v>
        <stp/>
        <stp>EBOND_POSITION|88606=8208786</stp>
        <stp>AMOUNT</stp>
        <stp>RMDS</stp>
        <stp/>
        <stp/>
        <tr r="G1129" s="1"/>
      </tp>
    </main>
    <main first="bloomberg.rtd">
      <tp>
        <v>100.988</v>
        <stp/>
        <stp>##V3_BDPV12</stp>
        <stp>XS1062493934 @CBKG Corp</stp>
        <stp>bid</stp>
        <stp>[AutoPrice 28.xlsm]front!R57C12</stp>
        <tr r="L57" s="1"/>
      </tp>
      <tp>
        <v>109.304</v>
        <stp/>
        <stp>##V3_BDPV12</stp>
        <stp>XS0229567440 @CBKG Corp</stp>
        <stp>bid</stp>
        <stp>[AutoPrice 28.xlsm]front!R37C12</stp>
        <tr r="L37" s="1"/>
      </tp>
      <tp t="s">
        <v>AT MATURITY</v>
        <stp/>
        <stp>##V3_BDPV12</stp>
        <stp>AT0000A0PQY4 Corp</stp>
        <stp>mty_typ</stp>
        <stp>[AutoPrice 28.xlsm]front!R1029C6</stp>
        <tr r="F1029" s="1"/>
      </tp>
    </main>
    <main first="connect.rtdsub">
      <tp>
        <v>0</v>
        <stp/>
        <stp>EBOND_POSITION|88606=2440452</stp>
        <stp>AMOUNT</stp>
        <stp>RMDS</stp>
        <stp/>
        <stp/>
        <tr r="G1053" s="1"/>
      </tp>
      <tp>
        <v>299000</v>
        <stp/>
        <stp>EBOND_POSITION|88603=3240437</stp>
        <stp>AMOUNT</stp>
        <stp>RMDS</stp>
        <stp/>
        <stp/>
        <tr r="G1002" s="1"/>
      </tp>
      <tp>
        <v>1368000</v>
        <stp/>
        <stp>EBOND_POSITION|88597=9610836</stp>
        <stp>AMOUNT</stp>
        <stp>RMDS</stp>
        <stp/>
        <stp/>
        <tr r="G870" s="1"/>
      </tp>
      <tp>
        <v>0</v>
        <stp/>
        <stp>EBOND_POSITION|88600=8730613</stp>
        <stp>AMOUNT</stp>
        <stp>RMDS</stp>
        <stp/>
        <stp/>
        <tr r="G236" s="1"/>
      </tp>
      <tp>
        <v>0</v>
        <stp/>
        <stp>EBOND_POSITION|88606=8420204</stp>
        <stp>AMOUNT</stp>
        <stp>RMDS</stp>
        <stp/>
        <stp/>
        <tr r="G1078" s="1"/>
      </tp>
      <tp>
        <v>0</v>
        <stp/>
        <stp>EBOND_POSITION|88606=9510257</stp>
        <stp>AMOUNT</stp>
        <stp>RMDS</stp>
        <stp/>
        <stp/>
        <tr r="G1110" s="1"/>
      </tp>
      <tp>
        <v>0</v>
        <stp/>
        <stp>EBOND_POSITION|88606=4921084</stp>
        <stp>AMOUNT</stp>
        <stp>RMDS</stp>
        <stp/>
        <stp/>
        <tr r="G1113" s="1"/>
      </tp>
      <tp>
        <v>0</v>
        <stp/>
        <stp>EBOND_POSITION|88603=9211922</stp>
        <stp>AMOUNT</stp>
        <stp>RMDS</stp>
        <stp/>
        <stp/>
        <tr r="G922" s="1"/>
      </tp>
      <tp>
        <v>0</v>
        <stp/>
        <stp>EBOND_POSITION|88606=8561080</stp>
        <stp>AMOUNT</stp>
        <stp>RMDS</stp>
        <stp/>
        <stp/>
        <tr r="G1032" s="1"/>
      </tp>
      <tp>
        <v>0</v>
        <stp/>
        <stp>EBOND_POSITION|88606=8161310</stp>
        <stp>AMOUNT</stp>
        <stp>RMDS</stp>
        <stp/>
        <stp/>
        <tr r="G1054" s="1"/>
      </tp>
      <tp>
        <v>0</v>
        <stp/>
        <stp>EBOND_POSITION|88618=5612039</stp>
        <stp>AMOUNT</stp>
        <stp>RMDS</stp>
        <stp/>
        <stp/>
        <tr r="G117" s="1"/>
      </tp>
      <tp>
        <v>-1038000</v>
        <stp/>
        <stp>EBOND_POSITION|88600=7872237</stp>
        <stp>AMOUNT</stp>
        <stp>RMDS</stp>
        <stp/>
        <stp/>
        <tr r="G344" s="1"/>
      </tp>
      <tp>
        <v>0</v>
        <stp/>
        <stp>EBOND_POSITION|88609=8992580</stp>
        <stp>AMOUNT</stp>
        <stp>RMDS</stp>
        <stp/>
        <stp/>
        <tr r="G723" s="1"/>
      </tp>
      <tp>
        <v>3110000</v>
        <stp/>
        <stp>EBOND_POSITION|88603=8802193</stp>
        <stp>AMOUNT</stp>
        <stp>RMDS</stp>
        <stp/>
        <stp/>
        <tr r="G964" s="1"/>
      </tp>
      <tp>
        <v>965000</v>
        <stp/>
        <stp>EBOND_POSITION|88597=8802197</stp>
        <stp>AMOUNT</stp>
        <stp>RMDS</stp>
        <stp/>
        <stp/>
        <tr r="G786" s="1"/>
      </tp>
      <tp>
        <v>0</v>
        <stp/>
        <stp>EBOND_POSITION|88615=3063243</stp>
        <stp>AMOUNT</stp>
        <stp>RMDS</stp>
        <stp/>
        <stp/>
        <tr r="G9" s="1"/>
      </tp>
      <tp>
        <v>0</v>
        <stp/>
        <stp>EBOND_POSITION|88618=8383970</stp>
        <stp>AMOUNT</stp>
        <stp>RMDS</stp>
        <stp/>
        <stp/>
        <tr r="G152" s="1"/>
      </tp>
      <tp>
        <v>0</v>
        <stp/>
        <stp>EBOND_POSITION|88600=7883408</stp>
        <stp>AMOUNT</stp>
        <stp>RMDS</stp>
        <stp/>
        <stp/>
        <tr r="G280" s="1"/>
      </tp>
      <tp>
        <v>0</v>
        <stp/>
        <stp>EBOND_POSITION|88603=8233260</stp>
        <stp>AMOUNT</stp>
        <stp>RMDS</stp>
        <stp/>
        <stp/>
        <tr r="G919" s="1"/>
      </tp>
      <tp>
        <v>0</v>
        <stp/>
        <stp>EBOND_POSITION|88618=9483240</stp>
        <stp>AMOUNT</stp>
        <stp>RMDS</stp>
        <stp/>
        <stp/>
        <tr r="G113" s="1"/>
      </tp>
    </main>
    <main first="bloomberg.rtd">
      <tp>
        <v>143.96</v>
        <stp/>
        <stp>##V3_BDPV12</stp>
        <stp>XS0350890470 @CBKG Corp</stp>
        <stp>bid</stp>
        <stp>[AutoPrice 28.xlsm]front!R38C12</stp>
        <tr r="L38" s="1"/>
      </tp>
    </main>
    <main first="connect.rtdsub">
      <tp t="s">
        <v>#N/A</v>
        <stp/>
        <stp>EBOND_POSITION|88600=2384408</stp>
        <stp>AMOUNT</stp>
        <stp>RMDS</stp>
        <stp/>
        <stp/>
        <tr r="G353" s="1"/>
      </tp>
    </main>
    <main first="bloomberg.rtd">
      <tp>
        <v>118.41</v>
        <stp/>
        <stp>##V3_BDPV12</stp>
        <stp>DE000A1AKHB8 @bgn Corp</stp>
        <stp>LAST_PRICE</stp>
        <stp>[AutoPrice 28.xlsm]front!R52C16</stp>
        <tr r="P52" s="1"/>
      </tp>
    </main>
    <main first="connect.rtdsub">
      <tp>
        <v>0</v>
        <stp/>
        <stp>EBOND_POSITION|88600=9674517</stp>
        <stp>AMOUNT</stp>
        <stp>RMDS</stp>
        <stp/>
        <stp/>
        <tr r="G251" s="1"/>
      </tp>
      <tp t="s">
        <v>#N/A</v>
        <stp/>
        <stp>EBOND_POSITION|88612=8214733</stp>
        <stp>AMOUNT</stp>
        <stp>RMDS</stp>
        <stp/>
        <stp/>
        <tr r="G433" s="1"/>
      </tp>
      <tp>
        <v>0</v>
        <stp/>
        <stp>EBOND_POSITION|88612=6975065</stp>
        <stp>AMOUNT</stp>
        <stp>RMDS</stp>
        <stp/>
        <stp/>
        <tr r="G499" s="1"/>
      </tp>
      <tp>
        <v>-3100000</v>
        <stp/>
        <stp>EBOND_POSITION|88615=6105445</stp>
        <stp>AMOUNT</stp>
        <stp>RMDS</stp>
        <stp/>
        <stp/>
        <tr r="G72" s="1"/>
      </tp>
      <tp>
        <v>0</v>
        <stp/>
        <stp>EBOND_POSITION|88606=9545572</stp>
        <stp>AMOUNT</stp>
        <stp>RMDS</stp>
        <stp/>
        <stp/>
        <tr r="G1047" s="1"/>
      </tp>
      <tp>
        <v>2094000</v>
        <stp/>
        <stp>EBOND_POSITION|88615=8925697</stp>
        <stp>AMOUNT</stp>
        <stp>RMDS</stp>
        <stp/>
        <stp/>
        <tr r="G22" s="1"/>
      </tp>
      <tp>
        <v>816000</v>
        <stp/>
        <stp>EBOND_POSITION|88612=8345006</stp>
        <stp>AMOUNT</stp>
        <stp>RMDS</stp>
        <stp/>
        <stp/>
        <tr r="G386" s="1"/>
      </tp>
      <tp t="s">
        <v>#N/A</v>
        <stp/>
        <stp>EBOND_POSITION|88600=8035033</stp>
        <stp>AMOUNT</stp>
        <stp>RMDS</stp>
        <stp/>
        <stp/>
        <tr r="G350" s="1"/>
      </tp>
      <tp>
        <v>0</v>
        <stp/>
        <stp>EBOND_POSITION|88615=8965193</stp>
        <stp>AMOUNT</stp>
        <stp>RMDS</stp>
        <stp/>
        <stp/>
        <tr r="G42" s="1"/>
      </tp>
      <tp>
        <v>0</v>
        <stp/>
        <stp>EBOND_POSITION|88600=9586908</stp>
        <stp>AMOUNT</stp>
        <stp>RMDS</stp>
        <stp/>
        <stp/>
        <tr r="G292" s="1"/>
      </tp>
      <tp>
        <v>0</v>
        <stp/>
        <stp>EBOND_POSITION|88600=9237953</stp>
        <stp>AMOUNT</stp>
        <stp>RMDS</stp>
        <stp/>
        <stp/>
        <tr r="G327" s="1"/>
      </tp>
      <tp>
        <v>0</v>
        <stp/>
        <stp>EBOND_POSITION|88600=9487248</stp>
        <stp>AMOUNT</stp>
        <stp>RMDS</stp>
        <stp/>
        <stp/>
        <tr r="G232" s="1"/>
      </tp>
    </main>
    <main first="bloomberg.rtd">
      <tp>
        <v>111.64400000000001</v>
        <stp/>
        <stp>##V3_BDPV12</stp>
        <stp>XS0303396062 @CBKG Corp</stp>
        <stp>ask</stp>
        <stp>[AutoPrice 28.xlsm]front!R69C13</stp>
        <tr r="M69" s="1"/>
      </tp>
      <tp t="s">
        <v>AT MATURITY</v>
        <stp/>
        <stp>##V3_BDPV12</stp>
        <stp>AT0000A0MS58 Corp</stp>
        <stp>mty_typ</stp>
        <stp>[AutoPrice 28.xlsm]front!R1025C6</stp>
        <tr r="F1025" s="1"/>
      </tp>
      <tp>
        <v>111.746</v>
        <stp/>
        <stp>##V3_BDPV12</stp>
        <stp>XS0300966495 @CBKG Corp</stp>
        <stp>ask</stp>
        <stp>[AutoPrice 28.xlsm]front!R72C13</stp>
        <tr r="M72" s="1"/>
      </tp>
      <tp>
        <v>105.922</v>
        <stp/>
        <stp>##V3_BDPV12</stp>
        <stp>XS0612837657 @CBKG Corp</stp>
        <stp>ask</stp>
        <stp>[AutoPrice 28.xlsm]front!R18C13</stp>
        <tr r="M18" s="1"/>
      </tp>
      <tp>
        <v>15.082271072784856</v>
        <stp/>
        <stp>##V3_BDPV12</stp>
        <stp>DE000A0XFCT5 @bgn  Corp</stp>
        <stp>asset_swap_spd_mid</stp>
        <stp>[AutoPrice 28.xlsm]front!R531C40</stp>
        <tr r="AN531" s="1"/>
      </tp>
      <tp>
        <v>105.002</v>
        <stp/>
        <stp>##V3_BDPV12</stp>
        <stp>XS1062900912 @CBKG Corp</stp>
        <stp>ask</stp>
        <stp>[AutoPrice 28.xlsm]front!R94C13</stp>
        <tr r="M94" s="1"/>
      </tp>
      <tp>
        <v>107.672</v>
        <stp/>
        <stp>##V3_BDPV12</stp>
        <stp>XS1041042828 @CBKG Corp</stp>
        <stp>ask</stp>
        <stp>[AutoPrice 28.xlsm]front!R78C13</stp>
        <tr r="M78" s="1"/>
      </tp>
      <tp>
        <v>106.367</v>
        <stp/>
        <stp>##V3_BDPV12</stp>
        <stp>XS0211637839 @CBKG Corp</stp>
        <stp>ask</stp>
        <stp>[AutoPrice 28.xlsm]front!R93C13</stp>
        <tr r="M93" s="1"/>
      </tp>
      <tp t="s">
        <v>FIXED</v>
        <stp/>
        <stp>##V3_BDPV12</stp>
        <stp>XS0765621569 Corp</stp>
        <stp>cpn typ</stp>
        <stp>[AutoPrice 28.xlsm]front!R1005C5</stp>
        <tr r="E1005" s="1"/>
      </tp>
      <tp t="s">
        <v>ENELIM</v>
        <stp/>
        <stp>##V3_BDPV12</stp>
        <stp>XS0954675129 Corp</stp>
        <stp>ticker</stp>
        <stp>[AutoPrice 28.xlsm]front!R1239C4</stp>
        <tr r="D1239" s="1"/>
      </tp>
      <tp t="s">
        <v>FIXED</v>
        <stp/>
        <stp>##V3_BDPV12</stp>
        <stp>XS0875343757 Corp</stp>
        <stp>cpn typ</stp>
        <stp>[AutoPrice 28.xlsm]front!R1182C5</stp>
        <tr r="E1182" s="1"/>
      </tp>
      <tp t="s">
        <v>ALOFP</v>
        <stp/>
        <stp>##V3_BDPV12</stp>
        <stp>FR0010850701 Corp</stp>
        <stp>ticker</stp>
        <stp>[AutoPrice 28.xlsm]front!R1045C4</stp>
        <tr r="D1045" s="1"/>
      </tp>
      <tp t="s">
        <v>ATLIM</v>
        <stp/>
        <stp>##V3_BDPV12</stp>
        <stp>XS0542534192 Corp</stp>
        <stp>ticker</stp>
        <stp>[AutoPrice 28.xlsm]front!R1061C4</stp>
        <tr r="D1061" s="1"/>
      </tp>
      <tp t="s">
        <v>ATLIM</v>
        <stp/>
        <stp>##V3_BDPV12</stp>
        <stp>XS0193947271 Corp</stp>
        <stp>ticker</stp>
        <stp>[AutoPrice 28.xlsm]front!R1053C4</stp>
        <tr r="D1053" s="1"/>
      </tp>
      <tp t="s">
        <v>FIXED</v>
        <stp/>
        <stp>##V3_BDPV12</stp>
        <stp>XS0479542150 Corp</stp>
        <stp>cpn typ</stp>
        <stp>[AutoPrice 28.xlsm]front!R1169C5</stp>
        <tr r="E1169" s="1"/>
      </tp>
      <tp t="s">
        <v>FIXED</v>
        <stp/>
        <stp>##V3_BDPV12</stp>
        <stp>XS0940711947 Corp</stp>
        <stp>cpn typ</stp>
        <stp>[AutoPrice 28.xlsm]front!R1196C5</stp>
        <tr r="E1196" s="1"/>
      </tp>
      <tp t="s">
        <v>WIEAV</v>
        <stp/>
        <stp>##V3_BDPV12</stp>
        <stp>XS0731071055 Corp</stp>
        <stp>ticker</stp>
        <stp>[AutoPrice 28.xlsm]front!R1028C4</stp>
        <tr r="D1028" s="1"/>
      </tp>
      <tp t="s">
        <v>PAY-IN-KIND</v>
        <stp/>
        <stp>##V3_BDPV12</stp>
        <stp>XS0954907431 Corp</stp>
        <stp>cpn typ</stp>
        <stp>[AutoPrice 28.xlsm]front!R1121C5</stp>
        <tr r="E1121" s="1"/>
      </tp>
      <tp t="s">
        <v>FIXED</v>
        <stp/>
        <stp>##V3_BDPV12</stp>
        <stp>XS0614190477 Corp</stp>
        <stp>cpn typ</stp>
        <stp>[AutoPrice 28.xlsm]front!R1191C5</stp>
        <tr r="E1191" s="1"/>
      </tp>
      <tp t="s">
        <v>FIXED</v>
        <stp/>
        <stp>##V3_BDPV12</stp>
        <stp>XS0975256685 Corp</stp>
        <stp>cpn typ</stp>
        <stp>[AutoPrice 28.xlsm]front!R1210C5</stp>
        <tr r="E1210" s="1"/>
      </tp>
      <tp t="s">
        <v>DGFP</v>
        <stp/>
        <stp>##V3_BDPV12</stp>
        <stp>FR0010737882 Corp</stp>
        <stp>ticker</stp>
        <stp>[AutoPrice 28.xlsm]front!R1072C4</stp>
        <tr r="D1072" s="1"/>
      </tp>
      <tp t="s">
        <v>FIXED</v>
        <stp/>
        <stp>##V3_BDPV12</stp>
        <stp>XS0861828407 Corp</stp>
        <stp>cpn typ</stp>
        <stp>[AutoPrice 28.xlsm]front!R1084C5</stp>
        <tr r="E1084" s="1"/>
      </tp>
      <tp t="s">
        <v>SOLBBB</v>
        <stp/>
        <stp>##V3_BDPV12</stp>
        <stp>BE0002169358 Corp</stp>
        <stp>ticker</stp>
        <stp>[AutoPrice 28.xlsm]front!R1129C4</stp>
        <tr r="D1129" s="1"/>
      </tp>
      <tp t="s">
        <v>ORAFP</v>
        <stp/>
        <stp>##V3_BDPV12</stp>
        <stp>XS1028599287 Corp</stp>
        <stp>ticker</stp>
        <stp>[AutoPrice 28.xlsm]front!R1251C4</stp>
        <tr r="D1251" s="1"/>
      </tp>
      <tp t="s">
        <v>ATLIM</v>
        <stp/>
        <stp>##V3_BDPV12</stp>
        <stp>XS0986174851 Corp</stp>
        <stp>ticker</stp>
        <stp>[AutoPrice 28.xlsm]front!R1059C4</stp>
        <tr r="D1059" s="1"/>
      </tp>
      <tp t="s">
        <v>VARIABLE</v>
        <stp/>
        <stp>##V3_BDPV12</stp>
        <stp>XS1048428442 Corp</stp>
        <stp>cpn typ</stp>
        <stp>[AutoPrice 28.xlsm]front!R1269C5</stp>
        <tr r="E1269" s="1"/>
      </tp>
      <tp t="s">
        <v>FIXED</v>
        <stp/>
        <stp>##V3_BDPV12</stp>
        <stp>XS0853679867 Corp</stp>
        <stp>cpn typ</stp>
        <stp>[AutoPrice 28.xlsm]front!R1211C5</stp>
        <tr r="E1211" s="1"/>
      </tp>
      <tp t="s">
        <v>FIXED</v>
        <stp/>
        <stp>##V3_BDPV12</stp>
        <stp>XS0741938624 Corp</stp>
        <stp>cpn typ</stp>
        <stp>[AutoPrice 28.xlsm]front!R1119C5</stp>
        <tr r="E1119" s="1"/>
      </tp>
      <tp t="s">
        <v>AKEFP</v>
        <stp/>
        <stp>##V3_BDPV12</stp>
        <stp>FR0010955559 Corp</stp>
        <stp>ticker</stp>
        <stp>[AutoPrice 28.xlsm]front!R1041C4</stp>
        <tr r="D1041" s="1"/>
      </tp>
      <tp t="s">
        <v>FIXED</v>
        <stp/>
        <stp>##V3_BDPV12</stp>
        <stp>XS0842659426 Corp</stp>
        <stp>cpn typ</stp>
        <stp>[AutoPrice 28.xlsm]front!R1152C5</stp>
        <tr r="E1152" s="1"/>
      </tp>
      <tp t="s">
        <v>FIXED</v>
        <stp/>
        <stp>##V3_BDPV12</stp>
        <stp>XS0842659343 Corp</stp>
        <stp>cpn typ</stp>
        <stp>[AutoPrice 28.xlsm]front!R1147C5</stp>
        <tr r="E1147" s="1"/>
      </tp>
      <tp t="s">
        <v>AT MATURITY</v>
        <stp/>
        <stp>##V3_BDPV12</stp>
        <stp>FR0010955559 Corp</stp>
        <stp>mty_typ</stp>
        <stp>[AutoPrice 28.xlsm]front!R1041C6</stp>
        <tr r="F1041" s="1"/>
      </tp>
      <tp t="s">
        <v>ROLLS</v>
        <stp/>
        <stp>##V3_BDPV12</stp>
        <stp>XS0944838241 Corp</stp>
        <stp>ticker</stp>
        <stp>[AutoPrice 28.xlsm]front!R1111C4</stp>
        <tr r="D1111" s="1"/>
      </tp>
      <tp t="s">
        <v>IBESM</v>
        <stp/>
        <stp>##V3_BDPV12</stp>
        <stp>XS0990109240 Corp</stp>
        <stp>ticker</stp>
        <stp>[AutoPrice 28.xlsm]front!R1198C4</stp>
        <tr r="D1198" s="1"/>
      </tp>
      <tp t="s">
        <v>SRGIM</v>
        <stp/>
        <stp>##V3_BDPV12</stp>
        <stp>XS0914294979 Corp</stp>
        <stp>ticker</stp>
        <stp>[AutoPrice 28.xlsm]front!R1218C4</stp>
        <tr r="D1218" s="1"/>
      </tp>
      <tp t="s">
        <v>FIXED</v>
        <stp/>
        <stp>##V3_BDPV12</stp>
        <stp>FR0010989111 Corp</stp>
        <stp>cpn typ</stp>
        <stp>[AutoPrice 28.xlsm]front!R1050C5</stp>
        <tr r="E1050" s="1"/>
      </tp>
      <tp t="s">
        <v>26/03/2019</v>
        <stp/>
        <stp>##V3_BDPV12</stp>
        <stp>XS0763122578 Corp</stp>
        <stp>maturity</stp>
        <stp>[AutoPrice 28.xlsm]front!R1031C6</stp>
        <tr r="F1031" s="1"/>
      </tp>
      <tp t="s">
        <v>07/06/2017</v>
        <stp/>
        <stp>##V3_BDPV12</stp>
        <stp>XS0940278707 Corp</stp>
        <stp>maturity</stp>
        <stp>[AutoPrice 28.xlsm]front!R1089C6</stp>
        <tr r="F1089" s="1"/>
      </tp>
      <tp t="s">
        <v>15/02/2017</v>
        <stp/>
        <stp>##V3_BDPV12</stp>
        <stp>XS0741938624 Corp</stp>
        <stp>maturity</stp>
        <stp>[AutoPrice 28.xlsm]front!R1119C6</stp>
        <tr r="F1119" s="1"/>
      </tp>
      <tp t="s">
        <v>AT MATURITY</v>
        <stp/>
        <stp>##V3_BDPV12</stp>
        <stp>XS0951565091 Corp</stp>
        <stp>mty_typ</stp>
        <stp>[AutoPrice 28.xlsm]front!R1163C6</stp>
        <tr r="F1163" s="1"/>
      </tp>
      <tp t="s">
        <v>25/01/2016</v>
        <stp/>
        <stp>##V3_BDPV12</stp>
        <stp>XS0693855750 Corp</stp>
        <stp>maturity</stp>
        <stp>[AutoPrice 28.xlsm]front!R1189C6</stp>
        <tr r="F1189" s="1"/>
      </tp>
      <tp t="s">
        <v>AT MATURITY</v>
        <stp/>
        <stp>##V3_BDPV12</stp>
        <stp>XS0741137029 Corp</stp>
        <stp>mty_typ</stp>
        <stp>[AutoPrice 28.xlsm]front!R1160C6</stp>
        <tr r="F1160" s="1"/>
      </tp>
      <tp t="s">
        <v>CALLABLE</v>
        <stp/>
        <stp>##V3_BDPV12</stp>
        <stp>XS0954907787 Corp</stp>
        <stp>mty_typ</stp>
        <stp>[AutoPrice 28.xlsm]front!R1123C6</stp>
        <tr r="F1123" s="1"/>
      </tp>
      <tp t="s">
        <v>AT MATURITY</v>
        <stp/>
        <stp>##V3_BDPV12</stp>
        <stp>XS0731071055 Corp</stp>
        <stp>mty_typ</stp>
        <stp>[AutoPrice 28.xlsm]front!R1028C6</stp>
        <tr r="F1028" s="1"/>
      </tp>
      <tp t="s">
        <v>AT MATURITY</v>
        <stp/>
        <stp>##V3_BDPV12</stp>
        <stp>XS0451457435 Corp</stp>
        <stp>mty_typ</stp>
        <stp>[AutoPrice 28.xlsm]front!R1159C6</stp>
        <tr r="F1159" s="1"/>
      </tp>
      <tp t="s">
        <v>AT MATURITY</v>
        <stp/>
        <stp>##V3_BDPV12</stp>
        <stp>XS0829190585 Corp</stp>
        <stp>mty_typ</stp>
        <stp>[AutoPrice 28.xlsm]front!R1219C6</stp>
        <tr r="F1219" s="1"/>
      </tp>
      <tp t="s">
        <v>PERP/CALL</v>
        <stp/>
        <stp>##V3_BDPV12</stp>
        <stp>XS0546096800 Corp</stp>
        <stp>mty_typ</stp>
        <stp>[AutoPrice 28.xlsm]front!R1241C6</stp>
        <tr r="F1241" s="1"/>
      </tp>
      <tp t="s">
        <v>12/06/2017</v>
        <stp/>
        <stp>##V3_BDPV12</stp>
        <stp>XS0433001137 Corp</stp>
        <stp>maturity</stp>
        <stp>[AutoPrice 28.xlsm]front!R1107C6</stp>
        <tr r="F1107" s="1"/>
      </tp>
      <tp t="s">
        <v>PERP/CALL</v>
        <stp/>
        <stp>##V3_BDPV12</stp>
        <stp>XS1050460739 Corp</stp>
        <stp>mty_typ</stp>
        <stp>[AutoPrice 28.xlsm]front!R1262C6</stp>
        <tr r="F1262" s="1"/>
      </tp>
      <tp t="s">
        <v>AT MATURITY</v>
        <stp/>
        <stp>##V3_BDPV12</stp>
        <stp>XS0843300947 Corp</stp>
        <stp>mty_typ</stp>
        <stp>[AutoPrice 28.xlsm]front!R1172C6</stp>
        <tr r="F1172" s="1"/>
      </tp>
      <tp t="s">
        <v>07/03/2019</v>
        <stp/>
        <stp>##V3_BDPV12</stp>
        <stp>XS0754290459 Corp</stp>
        <stp>maturity</stp>
        <stp>[AutoPrice 28.xlsm]front!R1130C6</stp>
        <tr r="F1130" s="1"/>
      </tp>
      <tp t="s">
        <v>27/01/2020</v>
        <stp/>
        <stp>##V3_BDPV12</stp>
        <stp>XS0829360923 Corp</stp>
        <stp>maturity</stp>
        <stp>[AutoPrice 28.xlsm]front!R1177C6</stp>
        <tr r="F1177" s="1"/>
      </tp>
      <tp t="s">
        <v>AT MATURITY</v>
        <stp/>
        <stp>##V3_BDPV12</stp>
        <stp>XS0838764685 Corp</stp>
        <stp>mty_typ</stp>
        <stp>[AutoPrice 28.xlsm]front!R1026C6</stp>
        <tr r="F1026" s="1"/>
      </tp>
      <tp t="s">
        <v>AT MATURITY</v>
        <stp/>
        <stp>##V3_BDPV12</stp>
        <stp>XS0445463887 Corp</stp>
        <stp>mty_typ</stp>
        <stp>[AutoPrice 28.xlsm]front!R1078C6</stp>
        <tr r="F1078" s="1"/>
      </tp>
      <tp t="s">
        <v>AT MATURITY</v>
        <stp/>
        <stp>##V3_BDPV12</stp>
        <stp>XS0436905821 Corp</stp>
        <stp>mty_typ</stp>
        <stp>[AutoPrice 28.xlsm]front!R1168C6</stp>
        <tr r="F1168" s="1"/>
      </tp>
      <tp t="s">
        <v>26/02/2021</v>
        <stp/>
        <stp>##V3_BDPV12</stp>
        <stp>XS0986174851 Corp</stp>
        <stp>maturity</stp>
        <stp>[AutoPrice 28.xlsm]front!R1059C6</stp>
        <tr r="F1059" s="1"/>
      </tp>
      <tp t="s">
        <v>AT MATURITY</v>
        <stp/>
        <stp>##V3_BDPV12</stp>
        <stp>XS0806449814 Corp</stp>
        <stp>mty_typ</stp>
        <stp>[AutoPrice 28.xlsm]front!R1215C6</stp>
        <tr r="F1215" s="1"/>
      </tp>
      <tp t="s">
        <v>19/03/2018</v>
        <stp/>
        <stp>##V3_BDPV12</stp>
        <stp>XS0829183614 Corp</stp>
        <stp>maturity</stp>
        <stp>[AutoPrice 28.xlsm]front!R1214C6</stp>
        <tr r="F1214" s="1"/>
      </tp>
      <tp t="s">
        <v>29/04/2020</v>
        <stp/>
        <stp>##V3_BDPV12</stp>
        <stp>XS0619706657 Corp</stp>
        <stp>maturity</stp>
        <stp>[AutoPrice 28.xlsm]front!R1202C6</stp>
        <tr r="F1202" s="1"/>
      </tp>
      <tp t="s">
        <v>26/01/2018</v>
        <stp/>
        <stp>##V3_BDPV12</stp>
        <stp>XS0479541699 Corp</stp>
        <stp>maturity</stp>
        <stp>[AutoPrice 28.xlsm]front!R1173C6</stp>
        <tr r="F1173" s="1"/>
      </tp>
      <tp t="s">
        <v>11/10/2018</v>
        <stp/>
        <stp>##V3_BDPV12</stp>
        <stp>XS0767977811 Corp</stp>
        <stp>maturity</stp>
        <stp>[AutoPrice 28.xlsm]front!R1194C6</stp>
        <tr r="F1194" s="1"/>
      </tp>
      <tp t="s">
        <v>CALLABLE</v>
        <stp/>
        <stp>##V3_BDPV12</stp>
        <stp>XS1028959671 Corp</stp>
        <stp>mty_typ</stp>
        <stp>[AutoPrice 28.xlsm]front!R1229C6</stp>
        <tr r="F1229" s="1"/>
      </tp>
      <tp t="s">
        <v>13/10/2016</v>
        <stp/>
        <stp>##V3_BDPV12</stp>
        <stp>XS0548801207 Corp</stp>
        <stp>maturity</stp>
        <stp>[AutoPrice 28.xlsm]front!R1190C6</stp>
        <tr r="F1190" s="1"/>
      </tp>
      <tp t="s">
        <v>28/10/2014</v>
        <stp/>
        <stp>##V3_BDPV12</stp>
        <stp>XS0203714802 Corp</stp>
        <stp>maturity</stp>
        <stp>[AutoPrice 28.xlsm]front!R1221C6</stp>
        <tr r="F1221" s="1"/>
      </tp>
      <tp t="s">
        <v>PERP/CALL</v>
        <stp/>
        <stp>##V3_BDPV12</stp>
        <stp>XS0997535520 Corp</stp>
        <stp>mty_typ</stp>
        <stp>[AutoPrice 28.xlsm]front!R1227C6</stp>
        <tr r="F1227" s="1"/>
      </tp>
      <tp t="s">
        <v>AT MATURITY</v>
        <stp/>
        <stp>##V3_BDPV12</stp>
        <stp>XS0798555537 Corp</stp>
        <stp>mty_typ</stp>
        <stp>[AutoPrice 28.xlsm]front!R1158C6</stp>
        <tr r="F1158" s="1"/>
      </tp>
      <tp>
        <v>106.474</v>
        <stp/>
        <stp>##V3_BDPV12</stp>
        <stp>AT0000A100E2 @bgn Corp</stp>
        <stp>LAST_PRICE</stp>
        <stp>[AutoPrice 28.xlsm]front!R1030C16</stp>
        <tr r="P1030" s="1"/>
      </tp>
      <tp>
        <v>117.416</v>
        <stp/>
        <stp>##V3_BDPV12</stp>
        <stp>ES0211845252 @bgn Corp</stp>
        <stp>LAST_PRICE</stp>
        <stp>[AutoPrice 28.xlsm]front!R1035C16</stp>
        <tr r="P1035" s="1"/>
      </tp>
      <tp>
        <v>112.41</v>
        <stp/>
        <stp>##V3_BDPV12</stp>
        <stp>ES0211845260 @bgn Corp</stp>
        <stp>LAST_PRICE</stp>
        <stp>[AutoPrice 28.xlsm]front!R1038C16</stp>
        <tr r="P1038" s="1"/>
      </tp>
      <tp>
        <v>116.011</v>
        <stp/>
        <stp>##V3_BDPV12</stp>
        <stp>ES0211845203 @bgn Corp</stp>
        <stp>LAST_PRICE</stp>
        <stp>[AutoPrice 28.xlsm]front!R1036C16</stp>
        <tr r="P1036" s="1"/>
      </tp>
      <tp>
        <v>112.46299999999999</v>
        <stp/>
        <stp>##V3_BDPV12</stp>
        <stp>ES0211845211 @bgn Corp</stp>
        <stp>LAST_PRICE</stp>
        <stp>[AutoPrice 28.xlsm]front!R1033C16</stp>
        <tr r="P1033" s="1"/>
      </tp>
      <tp>
        <v>108.771</v>
        <stp/>
        <stp>##V3_BDPV12</stp>
        <stp>ES0211845237 @bgn Corp</stp>
        <stp>LAST_PRICE</stp>
        <stp>[AutoPrice 28.xlsm]front!R1032C16</stp>
        <tr r="P1032" s="1"/>
      </tp>
      <tp>
        <v>105.896</v>
        <stp/>
        <stp>##V3_BDPV12</stp>
        <stp>FR0011606169 @bgn Corp</stp>
        <stp>LAST_PRICE</stp>
        <stp>[AutoPrice 28.xlsm]front!R1228C16</stp>
        <tr r="P1228" s="1"/>
      </tp>
      <tp>
        <v>111.864</v>
        <stp/>
        <stp>##V3_BDPV12</stp>
        <stp>FR0000487217 @bgn Corp</stp>
        <stp>LAST_PRICE</stp>
        <stp>[AutoPrice 28.xlsm]front!R1070C16</stp>
        <tr r="P1070" s="1"/>
      </tp>
      <tp>
        <v>6.6550000000000002</v>
        <stp/>
        <stp>##V3_BDPV12</stp>
        <stp>XS0484213268 @bgn  Corp</stp>
        <stp>coupon</stp>
        <stp>[AutoPrice 28.xlsm]front!R340C42</stp>
        <tr r="AP340" s="1"/>
      </tp>
      <tp>
        <v>4</v>
        <stp/>
        <stp>##V3_BDPV12</stp>
        <stp>XS1026109204 @bgn  Corp</stp>
        <stp>coupon</stp>
        <stp>[AutoPrice 28.xlsm]front!R182C42</stp>
        <tr r="AP182" s="1"/>
      </tp>
      <tp>
        <v>3.25</v>
        <stp/>
        <stp>##V3_BDPV12</stp>
        <stp>XS0633148621 @bgn  Corp</stp>
        <stp>coupon</stp>
        <stp>[AutoPrice 28.xlsm]front!R298C42</stp>
        <tr r="AP298" s="1"/>
      </tp>
      <tp>
        <v>2.75</v>
        <stp/>
        <stp>##V3_BDPV12</stp>
        <stp>XS0789283792 @bgn  Corp</stp>
        <stp>coupon</stp>
        <stp>[AutoPrice 28.xlsm]front!R912C42</stp>
        <tr r="AP912" s="1"/>
      </tp>
      <tp>
        <v>5</v>
        <stp/>
        <stp>##V3_BDPV12</stp>
        <stp>XS0225369403 @bgn  Corp</stp>
        <stp>coupon</stp>
        <stp>[AutoPrice 28.xlsm]front!R160C42</stp>
        <tr r="AP160" s="1"/>
      </tp>
      <tp>
        <v>1.25</v>
        <stp/>
        <stp>##V3_BDPV12</stp>
        <stp>XS0992632702 @bgn  Corp</stp>
        <stp>coupon</stp>
        <stp>[AutoPrice 28.xlsm]front!R586C42</stp>
        <tr r="AP586" s="1"/>
      </tp>
      <tp>
        <v>4.625</v>
        <stp/>
        <stp>##V3_BDPV12</stp>
        <stp>XS0196302425 @bgn  Corp</stp>
        <stp>coupon</stp>
        <stp>[AutoPrice 28.xlsm]front!R312C42</stp>
        <tr r="AP312" s="1"/>
      </tp>
      <tp>
        <v>5.5</v>
        <stp/>
        <stp>##V3_BDPV12</stp>
        <stp>XS0223249003 @bgn  Corp</stp>
        <stp>coupon</stp>
        <stp>[AutoPrice 28.xlsm]front!R237C42</stp>
        <tr r="AP237" s="1"/>
      </tp>
      <tp>
        <v>6.75</v>
        <stp/>
        <stp>##V3_BDPV12</stp>
        <stp>XS0520759803 @bgn  Corp</stp>
        <stp>coupon</stp>
        <stp>[AutoPrice 28.xlsm]front!R965C42</stp>
        <tr r="AP965" s="1"/>
      </tp>
      <tp>
        <v>1.375</v>
        <stp/>
        <stp>##V3_BDPV12</stp>
        <stp>XS1033658565 @bgn  Corp</stp>
        <stp>coupon</stp>
        <stp>[AutoPrice 28.xlsm]front!R729C42</stp>
        <tr r="AP729" s="1"/>
      </tp>
      <tp>
        <v>2.5</v>
        <stp/>
        <stp>##V3_BDPV12</stp>
        <stp>XS0827999318 @bgn  Corp</stp>
        <stp>coupon</stp>
        <stp>[AutoPrice 28.xlsm]front!R656C42</stp>
        <tr r="AP656" s="1"/>
      </tp>
      <tp>
        <v>5.25</v>
        <stp/>
        <stp>##V3_BDPV12</stp>
        <stp>XS0723509104 @bgn  Corp</stp>
        <stp>coupon</stp>
        <stp>[AutoPrice 28.xlsm]front!R175C42</stp>
        <tr r="AP175" s="1"/>
      </tp>
      <tp>
        <v>2.25</v>
        <stp/>
        <stp>##V3_BDPV12</stp>
        <stp>XS0938218400 @bgn  Corp</stp>
        <stp>coupon</stp>
        <stp>[AutoPrice 28.xlsm]front!R212C42</stp>
        <tr r="AP212" s="1"/>
      </tp>
      <tp>
        <v>3.125</v>
        <stp/>
        <stp>##V3_BDPV12</stp>
        <stp>XS0996772876 @bgn  Corp</stp>
        <stp>coupon</stp>
        <stp>[AutoPrice 28.xlsm]front!R172C42</stp>
        <tr r="AP172" s="1"/>
      </tp>
      <tp>
        <v>4.75</v>
        <stp/>
        <stp>##V3_BDPV12</stp>
        <stp>XS0336018832 @bgn  Corp</stp>
        <stp>coupon</stp>
        <stp>[AutoPrice 28.xlsm]front!R195C42</stp>
        <tr r="AP195" s="1"/>
      </tp>
      <tp>
        <v>9.5</v>
        <stp/>
        <stp>##V3_BDPV12</stp>
        <stp>XS0686703736 @bgn  Corp</stp>
        <stp>coupon</stp>
        <stp>[AutoPrice 28.xlsm]front!R969C42</stp>
        <tr r="AP969" s="1"/>
      </tp>
      <tp>
        <v>1.875</v>
        <stp/>
        <stp>##V3_BDPV12</stp>
        <stp>XS0795872901 @bgn  Corp</stp>
        <stp>coupon</stp>
        <stp>[AutoPrice 28.xlsm]front!R478C42</stp>
        <tr r="AP478" s="1"/>
      </tp>
      <tp>
        <v>5.25</v>
        <stp/>
        <stp>##V3_BDPV12</stp>
        <stp>XS0329479728 @bgn  Corp</stp>
        <stp>coupon</stp>
        <stp>[AutoPrice 28.xlsm]front!R753C42</stp>
        <tr r="AP753" s="1"/>
      </tp>
      <tp>
        <v>5.375</v>
        <stp/>
        <stp>##V3_BDPV12</stp>
        <stp>XS0184373925 @bgn  Corp</stp>
        <stp>coupon</stp>
        <stp>[AutoPrice 28.xlsm]front!R711C42</stp>
        <tr r="AP711" s="1"/>
      </tp>
      <tp>
        <v>5</v>
        <stp/>
        <stp>##V3_BDPV12</stp>
        <stp>XS0736488585 @bgn  Corp</stp>
        <stp>coupon</stp>
        <stp>[AutoPrice 28.xlsm]front!R944C42</stp>
        <tr r="AP944" s="1"/>
      </tp>
      <tp>
        <v>111.661</v>
        <stp/>
        <stp>##V3_BDPV12</stp>
        <stp>DE000A0T61L9 @bgn Corp</stp>
        <stp>LAST_PRICE</stp>
        <stp>[AutoPrice 28.xlsm]front!R1020C16</stp>
        <tr r="P1020" s="1"/>
      </tp>
      <tp>
        <v>4.625</v>
        <stp/>
        <stp>##V3_BDPV12</stp>
        <stp>XS0195116008 @bgn  Corp</stp>
        <stp>coupon</stp>
        <stp>[AutoPrice 28.xlsm]front!R6C42</stp>
        <tr r="AP6" s="1"/>
      </tp>
    </main>
    <main first="connect.rtdsub">
      <tp>
        <v>0</v>
        <stp/>
        <stp>EBOND_POSITION|88618=4438098</stp>
        <stp>AMOUNT</stp>
        <stp>RMDS</stp>
        <stp/>
        <stp/>
        <tr r="G139" s="1"/>
      </tp>
      <tp>
        <v>0</v>
        <stp/>
        <stp>EBOND_POSITION|88600=4478144</stp>
        <stp>AMOUNT</stp>
        <stp>RMDS</stp>
        <stp/>
        <stp/>
        <tr r="G362" s="1"/>
      </tp>
      <tp>
        <v>0</v>
        <stp/>
        <stp>EBOND_POSITION|88600=2128411</stp>
        <stp>AMOUNT</stp>
        <stp>RMDS</stp>
        <stp/>
        <stp/>
        <tr r="G285" s="1"/>
      </tp>
      <tp t="s">
        <v>#N/A</v>
        <stp/>
        <stp>EBOND_POSITION|88603=3388278</stp>
        <stp>AMOUNT</stp>
        <stp>RMDS</stp>
        <stp/>
        <stp/>
        <tr r="G975" s="1"/>
      </tp>
      <tp>
        <v>322000</v>
        <stp/>
        <stp>EBOND_POSITION|88612=8348685</stp>
        <stp>AMOUNT</stp>
        <stp>RMDS</stp>
        <stp/>
        <stp/>
        <tr r="G530" s="1"/>
      </tp>
    </main>
    <main first="bloomberg.rtd">
      <tp>
        <v>105.367</v>
        <stp/>
        <stp>##V3_BDPV12</stp>
        <stp>XS0211637839 @CBKG Corp</stp>
        <stp>bid</stp>
        <stp>[AutoPrice 28.xlsm]front!R93C12</stp>
        <tr r="L93" s="1"/>
      </tp>
      <tp>
        <v>106.872</v>
        <stp/>
        <stp>##V3_BDPV12</stp>
        <stp>XS1041042828 @CBKG Corp</stp>
        <stp>bid</stp>
        <stp>[AutoPrice 28.xlsm]front!R78C12</stp>
        <tr r="L78" s="1"/>
      </tp>
    </main>
    <main first="connect.rtdsub">
      <tp>
        <v>0</v>
        <stp/>
        <stp>EBOND_POSITION|88612=8529903</stp>
        <stp>AMOUNT</stp>
        <stp>RMDS</stp>
        <stp/>
        <stp/>
        <tr r="G566" s="1"/>
      </tp>
      <tp>
        <v>0</v>
        <stp/>
        <stp>EBOND_POSITION|88612=5479706</stp>
        <stp>AMOUNT</stp>
        <stp>RMDS</stp>
        <stp/>
        <stp/>
        <tr r="G457" s="1"/>
      </tp>
      <tp>
        <v>0</v>
        <stp/>
        <stp>EBOND_POSITION|88603=7899479</stp>
        <stp>AMOUNT</stp>
        <stp>RMDS</stp>
        <stp/>
        <stp/>
        <tr r="G930" s="1"/>
      </tp>
      <tp>
        <v>0</v>
        <stp/>
        <stp>EBOND_POSITION|88615=8309596</stp>
        <stp>AMOUNT</stp>
        <stp>RMDS</stp>
        <stp/>
        <stp/>
        <tr r="G56" s="1"/>
      </tp>
      <tp>
        <v>2000000</v>
        <stp/>
        <stp>EBOND_POSITION|88615=8369720</stp>
        <stp>AMOUNT</stp>
        <stp>RMDS</stp>
        <stp/>
        <stp/>
        <tr r="G52" s="1"/>
      </tp>
    </main>
    <main first="bloomberg.rtd">
      <tp>
        <v>104.002</v>
        <stp/>
        <stp>##V3_BDPV12</stp>
        <stp>XS1062900912 @CBKG Corp</stp>
        <stp>bid</stp>
        <stp>[AutoPrice 28.xlsm]front!R94C12</stp>
        <tr r="L94" s="1"/>
      </tp>
      <tp t="s">
        <v>VARIABLE</v>
        <stp/>
        <stp>##V3_BDPV12</stp>
        <stp>DE000A1RE1Q3 Corp</stp>
        <stp>cpn typ</stp>
        <stp>[AutoPrice 28.xlsm]front!R88C5</stp>
        <tr r="E88" s="1"/>
      </tp>
    </main>
    <main first="connect.rtdsub">
      <tp>
        <v>0</v>
        <stp/>
        <stp>EBOND_POSITION|88612=5410850</stp>
        <stp>AMOUNT</stp>
        <stp>RMDS</stp>
        <stp/>
        <stp/>
        <tr r="G424" s="1"/>
      </tp>
      <tp>
        <v>0</v>
        <stp/>
        <stp>EBOND_POSITION|88600=7662515</stp>
        <stp>AMOUNT</stp>
        <stp>RMDS</stp>
        <stp/>
        <stp/>
        <tr r="G263" s="1"/>
      </tp>
      <tp>
        <v>-4400000</v>
        <stp/>
        <stp>EBOND_POSITION|88606=8262463</stp>
        <stp>AMOUNT</stp>
        <stp>RMDS</stp>
        <stp/>
        <stp/>
        <tr r="G1107" s="1"/>
      </tp>
    </main>
    <main first="bloomberg.rtd">
      <tp>
        <v>111.294</v>
        <stp/>
        <stp>##V3_BDPV12</stp>
        <stp>XS0303396062 @CBKG Corp</stp>
        <stp>bid</stp>
        <stp>[AutoPrice 28.xlsm]front!R69C12</stp>
        <tr r="L69" s="1"/>
      </tp>
    </main>
    <main first="connect.rtdsub">
      <tp>
        <v>0</v>
        <stp/>
        <stp>EBOND_POSITION|88600=2013712</stp>
        <stp>AMOUNT</stp>
        <stp>RMDS</stp>
        <stp/>
        <stp/>
        <tr r="G240" s="1"/>
      </tp>
    </main>
    <main first="bloomberg.rtd">
      <tp>
        <v>105.742</v>
        <stp/>
        <stp>##V3_BDPV12</stp>
        <stp>XS0612837657 @CBKG Corp</stp>
        <stp>bid</stp>
        <stp>[AutoPrice 28.xlsm]front!R18C12</stp>
        <tr r="L18" s="1"/>
      </tp>
      <tp>
        <v>111.396</v>
        <stp/>
        <stp>##V3_BDPV12</stp>
        <stp>XS0300966495 @CBKG Corp</stp>
        <stp>bid</stp>
        <stp>[AutoPrice 28.xlsm]front!R72C12</stp>
        <tr r="L72" s="1"/>
      </tp>
    </main>
    <main first="connect.rtdsub">
      <tp>
        <v>141000</v>
        <stp/>
        <stp>EBOND_POSITION|88597=8804864</stp>
        <stp>AMOUNT</stp>
        <stp>RMDS</stp>
        <stp/>
        <stp/>
        <tr r="G846" s="1"/>
      </tp>
      <tp>
        <v>0</v>
        <stp/>
        <stp>EBOND_POSITION|88600=8374004</stp>
        <stp>AMOUNT</stp>
        <stp>RMDS</stp>
        <stp/>
        <stp/>
        <tr r="G256" s="1"/>
      </tp>
      <tp>
        <v>732000</v>
        <stp/>
        <stp>EBOND_POSITION|88597=9254121</stp>
        <stp>AMOUNT</stp>
        <stp>RMDS</stp>
        <stp/>
        <stp/>
        <tr r="G830" s="1"/>
      </tp>
      <tp>
        <v>-2100000</v>
        <stp/>
        <stp>EBOND_POSITION|88615=5835935</stp>
        <stp>AMOUNT</stp>
        <stp>RMDS</stp>
        <stp/>
        <stp/>
        <tr r="G36" s="1"/>
      </tp>
      <tp>
        <v>0</v>
        <stp/>
        <stp>EBOND_POSITION|88603=6985868</stp>
        <stp>AMOUNT</stp>
        <stp>RMDS</stp>
        <stp/>
        <stp/>
        <tr r="G953" s="1"/>
      </tp>
      <tp>
        <v>0</v>
        <stp/>
        <stp>EBOND_POSITION|88612=9085619</stp>
        <stp>AMOUNT</stp>
        <stp>RMDS</stp>
        <stp/>
        <stp/>
        <tr r="G486" s="1"/>
      </tp>
      <tp>
        <v>0</v>
        <stp/>
        <stp>EBOND_POSITION|88600=9565695</stp>
        <stp>AMOUNT</stp>
        <stp>RMDS</stp>
        <stp/>
        <stp/>
        <tr r="G222" s="1"/>
      </tp>
      <tp>
        <v>0</v>
        <stp/>
        <stp>EBOND_POSITION|88600=2336420</stp>
        <stp>AMOUNT</stp>
        <stp>RMDS</stp>
        <stp/>
        <stp/>
        <tr r="G370" s="1"/>
      </tp>
      <tp>
        <v>-1591000</v>
        <stp/>
        <stp>EBOND_POSITION|88615=6816617</stp>
        <stp>AMOUNT</stp>
        <stp>RMDS</stp>
        <stp/>
        <stp/>
        <tr r="G38" s="1"/>
      </tp>
      <tp>
        <v>0</v>
        <stp/>
        <stp>EBOND_POSITION|88612=6546435</stp>
        <stp>AMOUNT</stp>
        <stp>RMDS</stp>
        <stp/>
        <stp/>
        <tr r="G564" s="1"/>
      </tp>
      <tp>
        <v>8000</v>
        <stp/>
        <stp>EBOND_POSITION|88603=8576437</stp>
        <stp>AMOUNT</stp>
        <stp>RMDS</stp>
        <stp/>
        <stp/>
        <tr r="G951" s="1"/>
      </tp>
      <tp>
        <v>0</v>
        <stp/>
        <stp>EBOND_POSITION|88600=7857216</stp>
        <stp>AMOUNT</stp>
        <stp>RMDS</stp>
        <stp/>
        <stp/>
        <tr r="G239" s="1"/>
      </tp>
      <tp>
        <v>0</v>
        <stp/>
        <stp>EBOND_POSITION|88612=9687679</stp>
        <stp>AMOUNT</stp>
        <stp>RMDS</stp>
        <stp/>
        <stp/>
        <tr r="G395" s="1"/>
      </tp>
      <tp>
        <v>0</v>
        <stp/>
        <stp>EBOND_POSITION|88600=8857726</stp>
        <stp>AMOUNT</stp>
        <stp>RMDS</stp>
        <stp/>
        <stp/>
        <tr r="G336" s="1"/>
      </tp>
    </main>
    <main first="bloomberg.rtd">
      <tp t="s">
        <v>AT MATURITY</v>
        <stp/>
        <stp>##V3_BDPV12</stp>
        <stp>AT0000A0H999 Corp</stp>
        <stp>mty_typ</stp>
        <stp>[AutoPrice 28.xlsm]front!R1027C6</stp>
        <tr r="F1027" s="1"/>
      </tp>
      <tp t="s">
        <v>CALLABLE</v>
        <stp/>
        <stp>##V3_BDPV12</stp>
        <stp>DE000A1GNAH1 Corp</stp>
        <stp>mty_typ</stp>
        <stp>[AutoPrice 28.xlsm]front!R87C6</stp>
        <tr r="F87" s="1"/>
      </tp>
      <tp>
        <v>131.15285004842852</v>
        <stp/>
        <stp>##V3_BDPV12</stp>
        <stp>BE0002199652 @bval  Corp</stp>
        <stp>asset_swap_spd_mid</stp>
        <stp>[AutoPrice 28.xlsm]front!R330C40</stp>
        <tr r="AN330" s="1"/>
      </tp>
      <tp>
        <v>145.46</v>
        <stp/>
        <stp>##V3_BDPV12</stp>
        <stp>XS0350890470 @CBKG Corp</stp>
        <stp>ask</stp>
        <stp>[AutoPrice 28.xlsm]front!R38C13</stp>
        <tr r="M38" s="1"/>
      </tp>
      <tp>
        <v>101.688</v>
        <stp/>
        <stp>##V3_BDPV12</stp>
        <stp>XS1062493934 @CBKG Corp</stp>
        <stp>ask</stp>
        <stp>[AutoPrice 28.xlsm]front!R57C13</stp>
        <tr r="M57" s="1"/>
      </tp>
      <tp t="s">
        <v>WURTH</v>
        <stp/>
        <stp>##V3_BDPV12</stp>
        <stp>DE000A1HJ483 Corp</stp>
        <stp>ticker</stp>
        <stp>[AutoPrice 28.xlsm]front!R1137C4</stp>
        <tr r="D1137" s="1"/>
      </tp>
      <tp>
        <v>110.804</v>
        <stp/>
        <stp>##V3_BDPV12</stp>
        <stp>XS0229567440 @CBKG Corp</stp>
        <stp>ask</stp>
        <stp>[AutoPrice 28.xlsm]front!R37C13</stp>
        <tr r="M37" s="1"/>
      </tp>
      <tp t="s">
        <v>FIXED</v>
        <stp/>
        <stp>##V3_BDPV12</stp>
        <stp>XS0479541699 Corp</stp>
        <stp>cpn typ</stp>
        <stp>[AutoPrice 28.xlsm]front!R1173C5</stp>
        <tr r="E1173" s="1"/>
      </tp>
      <tp t="s">
        <v>VARIABLE</v>
        <stp/>
        <stp>##V3_BDPV12</stp>
        <stp>XS1014997073 Corp</stp>
        <stp>cpn typ</stp>
        <stp>[AutoPrice 28.xlsm]front!R1240C5</stp>
        <tr r="E1240" s="1"/>
      </tp>
      <tp t="s">
        <v>FIXED</v>
        <stp/>
        <stp>##V3_BDPV12</stp>
        <stp>XS0972530561 Corp</stp>
        <stp>cpn typ</stp>
        <stp>[AutoPrice 28.xlsm]front!R1051C5</stp>
        <tr r="E1051" s="1"/>
      </tp>
      <tp t="s">
        <v>REPSM</v>
        <stp/>
        <stp>##V3_BDPV12</stp>
        <stp>XS0718395089 Corp</stp>
        <stp>ticker</stp>
        <stp>[AutoPrice 28.xlsm]front!R1205C4</stp>
        <tr r="D1205" s="1"/>
      </tp>
      <tp t="s">
        <v>HOFP</v>
        <stp/>
        <stp>##V3_BDPV12</stp>
        <stp>XS0906792014 Corp</stp>
        <stp>ticker</stp>
        <stp>[AutoPrice 28.xlsm]front!R1098C4</stp>
        <tr r="D1098" s="1"/>
      </tp>
      <tp t="s">
        <v>SHAEFF</v>
        <stp/>
        <stp>##V3_BDPV12</stp>
        <stp>XS1067864022 Corp</stp>
        <stp>ticker</stp>
        <stp>[AutoPrice 28.xlsm]front!R1125C4</stp>
        <tr r="D1125" s="1"/>
      </tp>
      <tp t="s">
        <v>ENIIM</v>
        <stp/>
        <stp>##V3_BDPV12</stp>
        <stp>XS0451457435 Corp</stp>
        <stp>ticker</stp>
        <stp>[AutoPrice 28.xlsm]front!R1159C4</stp>
        <tr r="D1159" s="1"/>
      </tp>
      <tp t="s">
        <v>FIXED</v>
        <stp/>
        <stp>##V3_BDPV12</stp>
        <stp>XS0204395213 Corp</stp>
        <stp>cpn typ</stp>
        <stp>[AutoPrice 28.xlsm]front!R1002C5</stp>
        <tr r="E1002" s="1"/>
      </tp>
      <tp t="s">
        <v>FIXED</v>
        <stp/>
        <stp>##V3_BDPV12</stp>
        <stp>XS0747771128 Corp</stp>
        <stp>cpn typ</stp>
        <stp>[AutoPrice 28.xlsm]front!R1222C5</stp>
        <tr r="E1222" s="1"/>
      </tp>
      <tp t="s">
        <v>ABESM</v>
        <stp/>
        <stp>##V3_BDPV12</stp>
        <stp>ES0211845203 Corp</stp>
        <stp>ticker</stp>
        <stp>[AutoPrice 28.xlsm]front!R1036C4</stp>
        <tr r="D1036" s="1"/>
      </tp>
      <tp t="s">
        <v>IBESM</v>
        <stp/>
        <stp>##V3_BDPV12</stp>
        <stp>XS1057055060 Corp</stp>
        <stp>ticker</stp>
        <stp>[AutoPrice 28.xlsm]front!R1199C4</stp>
        <tr r="D1199" s="1"/>
      </tp>
      <tp t="s">
        <v>HOFP</v>
        <stp/>
        <stp>##V3_BDPV12</stp>
        <stp>XS0906792105 Corp</stp>
        <stp>ticker</stp>
        <stp>[AutoPrice 28.xlsm]front!R1099C4</stp>
        <tr r="D1099" s="1"/>
      </tp>
      <tp t="s">
        <v>ENIIM</v>
        <stp/>
        <stp>##V3_BDPV12</stp>
        <stp>XS0798555537 Corp</stp>
        <stp>ticker</stp>
        <stp>[AutoPrice 28.xlsm]front!R1158C4</stp>
        <tr r="D1158" s="1"/>
      </tp>
      <tp t="s">
        <v>FIXED</v>
        <stp/>
        <stp>##V3_BDPV12</stp>
        <stp>XS0829360923 Corp</stp>
        <stp>cpn typ</stp>
        <stp>[AutoPrice 28.xlsm]front!R1177C5</stp>
        <tr r="E1177" s="1"/>
      </tp>
      <tp t="s">
        <v>ALOFP</v>
        <stp/>
        <stp>##V3_BDPV12</stp>
        <stp>FR0011531631 Corp</stp>
        <stp>ticker</stp>
        <stp>[AutoPrice 28.xlsm]front!R1048C4</stp>
        <tr r="D1048" s="1"/>
      </tp>
      <tp t="s">
        <v>IBESM</v>
        <stp/>
        <stp>##V3_BDPV12</stp>
        <stp>XS0494868630 Corp</stp>
        <stp>ticker</stp>
        <stp>[AutoPrice 28.xlsm]front!R1195C4</stp>
        <tr r="D1195" s="1"/>
      </tp>
      <tp t="s">
        <v>FIXED</v>
        <stp/>
        <stp>##V3_BDPV12</stp>
        <stp>XS0436320278 Corp</stp>
        <stp>cpn typ</stp>
        <stp>[AutoPrice 28.xlsm]front!R1224C5</stp>
        <tr r="E1224" s="1"/>
      </tp>
      <tp t="s">
        <v>RIOLN</v>
        <stp/>
        <stp>##V3_BDPV12</stp>
        <stp>XS0863127279 Corp</stp>
        <stp>ticker</stp>
        <stp>[AutoPrice 28.xlsm]front!R1008C4</stp>
        <tr r="D1008" s="1"/>
      </tp>
      <tp t="s">
        <v>GLJGR</v>
        <stp/>
        <stp>##V3_BDPV12</stp>
        <stp>XS1056927061 Corp</stp>
        <stp>ticker</stp>
        <stp>[AutoPrice 28.xlsm]front!R1090C4</stp>
        <tr r="D1090" s="1"/>
      </tp>
      <tp t="s">
        <v>FIXED</v>
        <stp/>
        <stp>##V3_BDPV12</stp>
        <stp>XS0222372178 Corp</stp>
        <stp>cpn typ</stp>
        <stp>[AutoPrice 28.xlsm]front!R1187C5</stp>
        <tr r="E1187" s="1"/>
      </tp>
      <tp t="s">
        <v>FIXED</v>
        <stp/>
        <stp>##V3_BDPV12</stp>
        <stp>XS0546725358 Corp</stp>
        <stp>cpn typ</stp>
        <stp>[AutoPrice 28.xlsm]front!R1115C5</stp>
        <tr r="E1115" s="1"/>
      </tp>
      <tp t="s">
        <v>PERP/CALL</v>
        <stp/>
        <stp>##V3_BDPV12</stp>
        <stp>FR0010289496 Corp</stp>
        <stp>mty_typ</stp>
        <stp>[AutoPrice 28.xlsm]front!R1230C6</stp>
        <tr r="F1230" s="1"/>
      </tp>
      <tp t="s">
        <v>MMM</v>
        <stp/>
        <stp>##V3_BDPV12</stp>
        <stp>XS0982713686 Corp</stp>
        <stp>ticker</stp>
        <stp>[AutoPrice 28.xlsm]front!R1001C4</stp>
        <tr r="D1001" s="1"/>
      </tp>
      <tp t="s">
        <v>AT MATURITY</v>
        <stp/>
        <stp>##V3_BDPV12</stp>
        <stp>ES0211845260 Corp</stp>
        <stp>mty_typ</stp>
        <stp>[AutoPrice 28.xlsm]front!R1038C6</stp>
        <tr r="F1038" s="1"/>
      </tp>
      <tp t="s">
        <v>VARIABLE</v>
        <stp/>
        <stp>##V3_BDPV12</stp>
        <stp>XS0972588643 Corp</stp>
        <stp>cpn typ</stp>
        <stp>[AutoPrice 28.xlsm]front!R1258C5</stp>
        <tr r="E1258" s="1"/>
      </tp>
      <tp t="s">
        <v>VARIABLE</v>
        <stp/>
        <stp>##V3_BDPV12</stp>
        <stp>XS0997326441 Corp</stp>
        <stp>cpn typ</stp>
        <stp>[AutoPrice 28.xlsm]front!R1260C5</stp>
        <tr r="E1260" s="1"/>
      </tp>
      <tp t="s">
        <v>FIXED</v>
        <stp/>
        <stp>##V3_BDPV12</stp>
        <stp>XS0944838241 Corp</stp>
        <stp>cpn typ</stp>
        <stp>[AutoPrice 28.xlsm]front!R1111C5</stp>
        <tr r="E1111" s="1"/>
      </tp>
      <tp t="s">
        <v>FIXED</v>
        <stp/>
        <stp>##V3_BDPV12</stp>
        <stp>XS0693855750 Corp</stp>
        <stp>cpn typ</stp>
        <stp>[AutoPrice 28.xlsm]front!R1189C5</stp>
        <tr r="E1189" s="1"/>
      </tp>
      <tp t="s">
        <v>RBOSGR</v>
        <stp/>
        <stp>##V3_BDPV12</stp>
        <stp>XS0934539726 Corp</stp>
        <stp>ticker</stp>
        <stp>[AutoPrice 28.xlsm]front!R1109C4</stp>
        <tr r="D1109" s="1"/>
      </tp>
      <tp>
        <v>42.416421352820372</v>
        <stp/>
        <stp>##V3_BDPV12</stp>
        <stp>DE000A1RE1W1 @bgn  Corp</stp>
        <stp>asset_swap_spd_mid</stp>
        <stp>[AutoPrice 28.xlsm]front!R474C40</stp>
        <tr r="AN474" s="1"/>
      </tp>
      <tp t="s">
        <v>FIXED</v>
        <stp/>
        <stp>##V3_BDPV12</stp>
        <stp>XS0542369219 Corp</stp>
        <stp>cpn typ</stp>
        <stp>[AutoPrice 28.xlsm]front!R1110C5</stp>
        <tr r="E1110" s="1"/>
      </tp>
      <tp t="s">
        <v>KPN</v>
        <stp/>
        <stp>##V3_BDPV12</stp>
        <stp>XS0903872603 Corp</stp>
        <stp>ticker</stp>
        <stp>[AutoPrice 28.xlsm]front!R1246C4</stp>
        <tr r="D1246" s="1"/>
      </tp>
      <tp t="s">
        <v>FIXED</v>
        <stp/>
        <stp>##V3_BDPV12</stp>
        <stp>XS0782692510 Corp</stp>
        <stp>cpn typ</stp>
        <stp>[AutoPrice 28.xlsm]front!R1064C5</stp>
        <tr r="E1064" s="1"/>
      </tp>
      <tp t="s">
        <v>FIXED</v>
        <stp/>
        <stp>##V3_BDPV12</stp>
        <stp>XS0997941355 Corp</stp>
        <stp>cpn typ</stp>
        <stp>[AutoPrice 28.xlsm]front!R1012C5</stp>
        <tr r="E1012" s="1"/>
      </tp>
      <tp t="s">
        <v>SDFGR</v>
        <stp/>
        <stp>##V3_BDPV12</stp>
        <stp>XS0997941355 Corp</stp>
        <stp>ticker</stp>
        <stp>[AutoPrice 28.xlsm]front!R1012C4</stp>
        <tr r="D1012" s="1"/>
      </tp>
      <tp t="s">
        <v>ESBIRE</v>
        <stp/>
        <stp>##V3_BDPV12</stp>
        <stp>XS0856023493 Corp</stp>
        <stp>ticker</stp>
        <stp>[AutoPrice 28.xlsm]front!R1167C4</stp>
        <tr r="D1167" s="1"/>
      </tp>
      <tp t="s">
        <v>AT MATURITY</v>
        <stp/>
        <stp>##V3_BDPV12</stp>
        <stp>FR0011471010 Corp</stp>
        <stp>mty_typ</stp>
        <stp>[AutoPrice 28.xlsm]front!R1069C6</stp>
        <tr r="F1069" s="1"/>
      </tp>
      <tp t="s">
        <v>04/10/2021</v>
        <stp/>
        <stp>##V3_BDPV12</stp>
        <stp>XS0976307040 Corp</stp>
        <stp>maturity</stp>
        <stp>[AutoPrice 28.xlsm]front!R1186C6</stp>
        <tr r="F1186" s="1"/>
      </tp>
      <tp t="s">
        <v>02/11/2021</v>
        <stp/>
        <stp>##V3_BDPV12</stp>
        <stp>XS1050454682 Corp</stp>
        <stp>maturity</stp>
        <stp>[AutoPrice 28.xlsm]front!R1017C6</stp>
        <tr r="F1017" s="1"/>
      </tp>
      <tp t="s">
        <v>AT MATURITY</v>
        <stp/>
        <stp>##V3_BDPV12</stp>
        <stp>XS0914400246 Corp</stp>
        <stp>mty_typ</stp>
        <stp>[AutoPrice 28.xlsm]front!R1181C6</stp>
        <tr r="F1181" s="1"/>
      </tp>
      <tp t="s">
        <v>19/09/2023</v>
        <stp/>
        <stp>##V3_BDPV12</stp>
        <stp>XS0972530561 Corp</stp>
        <stp>maturity</stp>
        <stp>[AutoPrice 28.xlsm]front!R1051C6</stp>
        <tr r="F1051" s="1"/>
      </tp>
      <tp t="s">
        <v>08/02/2019</v>
        <stp/>
        <stp>##V3_BDPV12</stp>
        <stp>XS0744125302 Corp</stp>
        <stp>maturity</stp>
        <stp>[AutoPrice 28.xlsm]front!R1057C6</stp>
        <tr r="F1057" s="1"/>
      </tp>
      <tp t="s">
        <v>CALLABLE</v>
        <stp/>
        <stp>##V3_BDPV12</stp>
        <stp>XS0954675129 Corp</stp>
        <stp>mty_typ</stp>
        <stp>[AutoPrice 28.xlsm]front!R1239C6</stp>
        <tr r="F1239" s="1"/>
      </tp>
      <tp t="s">
        <v>06/05/2016</v>
        <stp/>
        <stp>##V3_BDPV12</stp>
        <stp>XS0427290357 Corp</stp>
        <stp>maturity</stp>
        <stp>[AutoPrice 28.xlsm]front!R1054C6</stp>
        <tr r="F1054" s="1"/>
      </tp>
      <tp t="s">
        <v>15/01/2075</v>
        <stp/>
        <stp>##V3_BDPV12</stp>
        <stp>XS1014997073 Corp</stp>
        <stp>maturity</stp>
        <stp>[AutoPrice 28.xlsm]front!R1240C6</stp>
        <tr r="F1240" s="1"/>
      </tp>
      <tp t="s">
        <v>AT MATURITY</v>
        <stp/>
        <stp>##V3_BDPV12</stp>
        <stp>XS0545097742 Corp</stp>
        <stp>mty_typ</stp>
        <stp>[AutoPrice 28.xlsm]front!R1200C6</stp>
        <tr r="F1200" s="1"/>
      </tp>
      <tp t="s">
        <v>14/09/2016</v>
        <stp/>
        <stp>##V3_BDPV12</stp>
        <stp>XS0452187759 Corp</stp>
        <stp>maturity</stp>
        <stp>[AutoPrice 28.xlsm]front!R1144C6</stp>
        <tr r="F1144" s="1"/>
      </tp>
      <tp t="s">
        <v>PERP/CALL</v>
        <stp/>
        <stp>##V3_BDPV12</stp>
        <stp>XS0903872355 Corp</stp>
        <stp>mty_typ</stp>
        <stp>[AutoPrice 28.xlsm]front!R1245C6</stp>
        <tr r="F1245" s="1"/>
      </tp>
      <tp t="s">
        <v>AT MATURITY</v>
        <stp/>
        <stp>##V3_BDPV12</stp>
        <stp>XS0427290357 Corp</stp>
        <stp>mty_typ</stp>
        <stp>[AutoPrice 28.xlsm]front!R1054C6</stp>
        <tr r="F1054" s="1"/>
      </tp>
      <tp t="s">
        <v>17/01/2023</v>
        <stp/>
        <stp>##V3_BDPV12</stp>
        <stp>XS0875343757 Corp</stp>
        <stp>maturity</stp>
        <stp>[AutoPrice 28.xlsm]front!R1182C6</stp>
        <tr r="F1182" s="1"/>
      </tp>
      <tp t="s">
        <v>19/10/2016</v>
        <stp/>
        <stp>##V3_BDPV12</stp>
        <stp>XS0550634355 Corp</stp>
        <stp>maturity</stp>
        <stp>[AutoPrice 28.xlsm]front!R1097C6</stp>
        <tr r="F1097" s="1"/>
      </tp>
      <tp t="s">
        <v>PERP/CALL</v>
        <stp/>
        <stp>##V3_BDPV12</stp>
        <stp>XS0629626663 Corp</stp>
        <stp>mty_typ</stp>
        <stp>[AutoPrice 28.xlsm]front!R1249C6</stp>
        <tr r="F1249" s="1"/>
      </tp>
      <tp t="s">
        <v>14/07/2014</v>
        <stp/>
        <stp>##V3_BDPV12</stp>
        <stp>XS0310997068 Corp</stp>
        <stp>maturity</stp>
        <stp>[AutoPrice 28.xlsm]front!R1000C6</stp>
        <tr r="F1000" s="1"/>
      </tp>
      <tp t="s">
        <v>AT MATURITY</v>
        <stp/>
        <stp>##V3_BDPV12</stp>
        <stp>XS0853682069 Corp</stp>
        <stp>mty_typ</stp>
        <stp>[AutoPrice 28.xlsm]front!R1217C6</stp>
        <tr r="F1217" s="1"/>
      </tp>
      <tp t="s">
        <v>AT MATURITY</v>
        <stp/>
        <stp>##V3_BDPV12</stp>
        <stp>XS0856023493 Corp</stp>
        <stp>mty_typ</stp>
        <stp>[AutoPrice 28.xlsm]front!R1167C6</stp>
        <tr r="F1167" s="1"/>
      </tp>
      <tp t="s">
        <v>FIXED</v>
        <stp/>
        <stp>##V3_BDPV12</stp>
        <stp>FR0011531631 Corp</stp>
        <stp>cpn typ</stp>
        <stp>[AutoPrice 28.xlsm]front!R1048C5</stp>
        <tr r="E1048" s="1"/>
      </tp>
      <tp t="s">
        <v>23/10/2014</v>
        <stp/>
        <stp>##V3_BDPV12</stp>
        <stp>XS0459131636 Corp</stp>
        <stp>maturity</stp>
        <stp>[AutoPrice 28.xlsm]front!R1092C6</stp>
        <tr r="F1092" s="1"/>
      </tp>
      <tp t="s">
        <v>16/06/2014</v>
        <stp/>
        <stp>##V3_BDPV12</stp>
        <stp>XS0434144969 Corp</stp>
        <stp>maturity</stp>
        <stp>[AutoPrice 28.xlsm]front!R1141C6</stp>
        <tr r="F1141" s="1"/>
      </tp>
      <tp t="s">
        <v>14/07/2066</v>
        <stp/>
        <stp>##V3_BDPV12</stp>
        <stp>XS0259604329 Corp</stp>
        <stp>maturity</stp>
        <stp>[AutoPrice 28.xlsm]front!R1247C6</stp>
        <tr r="F1247" s="1"/>
      </tp>
      <tp t="s">
        <v>24/04/2017</v>
        <stp/>
        <stp>##V3_BDPV12</stp>
        <stp>XS0843300947 Corp</stp>
        <stp>maturity</stp>
        <stp>[AutoPrice 28.xlsm]front!R1172C6</stp>
        <tr r="F1172" s="1"/>
      </tp>
      <tp t="s">
        <v>VARIABLE</v>
        <stp/>
        <stp>##V3_BDPV12</stp>
        <stp>FR0011697010 Corp</stp>
        <stp>cpn typ</stp>
        <stp>[AutoPrice 28.xlsm]front!R1233C5</stp>
        <tr r="E1233" s="1"/>
      </tp>
      <tp t="s">
        <v>AT MATURITY</v>
        <stp/>
        <stp>##V3_BDPV12</stp>
        <stp>XS0879869187 Corp</stp>
        <stp>mty_typ</stp>
        <stp>[AutoPrice 28.xlsm]front!R1197C6</stp>
        <tr r="F1197" s="1"/>
      </tp>
      <tp>
        <v>109.871</v>
        <stp/>
        <stp>##V3_BDPV12</stp>
        <stp>FR0010955559 @bgn Corp</stp>
        <stp>LAST_PRICE</stp>
        <stp>[AutoPrice 28.xlsm]front!R1041C16</stp>
        <tr r="P1041" s="1"/>
      </tp>
      <tp>
        <v>103.98699999999999</v>
        <stp/>
        <stp>##V3_BDPV12</stp>
        <stp>FR0010945188 @bgn Corp</stp>
        <stp>LAST_PRICE</stp>
        <stp>[AutoPrice 28.xlsm]front!R1253C16</stp>
        <tr r="P1253" s="1"/>
      </tp>
      <tp>
        <v>111.086</v>
        <stp/>
        <stp>##V3_BDPV12</stp>
        <stp>FR0011225127 @bgn Corp</stp>
        <stp>LAST_PRICE</stp>
        <stp>[AutoPrice 28.xlsm]front!R1073C16</stp>
        <tr r="P1073" s="1"/>
      </tp>
      <tp>
        <v>111.267</v>
        <stp/>
        <stp>##V3_BDPV12</stp>
        <stp>FR0011075183 @bgn Corp</stp>
        <stp>LAST_PRICE</stp>
        <stp>[AutoPrice 28.xlsm]front!R1131C16</stp>
        <tr r="P1131" s="1"/>
      </tp>
      <tp>
        <v>2.125</v>
        <stp/>
        <stp>##V3_BDPV12</stp>
        <stp>XS0787510618 @bgn  Corp</stp>
        <stp>coupon</stp>
        <stp>[AutoPrice 28.xlsm]front!R555C42</stp>
        <tr r="AP555" s="1"/>
      </tp>
      <tp>
        <v>6.25</v>
        <stp/>
        <stp>##V3_BDPV12</stp>
        <stp>XS0417209052 @bgn  Corp</stp>
        <stp>coupon</stp>
        <stp>[AutoPrice 28.xlsm]front!R357C42</stp>
        <tr r="AP357" s="1"/>
      </tp>
      <tp>
        <v>3.625</v>
        <stp/>
        <stp>##V3_BDPV12</stp>
        <stp>XS0704178556 @bgn  Corp</stp>
        <stp>coupon</stp>
        <stp>[AutoPrice 28.xlsm]front!R408C42</stp>
        <tr r="AP408" s="1"/>
      </tp>
      <tp>
        <v>6.875</v>
        <stp/>
        <stp>##V3_BDPV12</stp>
        <stp>XS0403958498 @bgn  Corp</stp>
        <stp>coupon</stp>
        <stp>[AutoPrice 28.xlsm]front!R248C42</stp>
        <tr r="AP248" s="1"/>
      </tp>
      <tp>
        <v>3.5</v>
        <stp/>
        <stp>##V3_BDPV12</stp>
        <stp>XS0500128326 @bgn  Corp</stp>
        <stp>coupon</stp>
        <stp>[AutoPrice 28.xlsm]front!R662C42</stp>
        <tr r="AP662" s="1"/>
      </tp>
      <tp>
        <v>0.63700000000000001</v>
        <stp/>
        <stp>##V3_BDPV12</stp>
        <stp>XS0304458564 @bgn  Corp</stp>
        <stp>coupon</stp>
        <stp>[AutoPrice 28.xlsm]front!R743C42</stp>
        <tr r="AP743" s="1"/>
      </tp>
      <tp>
        <v>6.375</v>
        <stp/>
        <stp>##V3_BDPV12</stp>
        <stp>XS0901578681 @bgn  Corp</stp>
        <stp>coupon</stp>
        <stp>[AutoPrice 28.xlsm]front!R141C42</stp>
        <tr r="AP141" s="1"/>
      </tp>
      <tp>
        <v>6.625</v>
        <stp/>
        <stp>##V3_BDPV12</stp>
        <stp>XS0802738434 @bgn  Corp</stp>
        <stp>coupon</stp>
        <stp>[AutoPrice 28.xlsm]front!R142C42</stp>
        <tr r="AP142" s="1"/>
      </tp>
      <tp>
        <v>4.04</v>
        <stp/>
        <stp>##V3_BDPV12</stp>
        <stp>XS0895821055 @bgn  Corp</stp>
        <stp>coupon</stp>
        <stp>[AutoPrice 28.xlsm]front!R594C42</stp>
        <tr r="AP594" s="1"/>
      </tp>
      <tp>
        <v>4.25</v>
        <stp/>
        <stp>##V3_BDPV12</stp>
        <stp>XS0210629522 @bgn  Corp</stp>
        <stp>coupon</stp>
        <stp>[AutoPrice 28.xlsm]front!R719C42</stp>
        <tr r="AP719" s="1"/>
      </tp>
      <tp>
        <v>2</v>
        <stp/>
        <stp>##V3_BDPV12</stp>
        <stp>XS0909788290 @bgn  Corp</stp>
        <stp>coupon</stp>
        <stp>[AutoPrice 28.xlsm]front!R901C42</stp>
        <tr r="AP901" s="1"/>
      </tp>
      <tp>
        <v>6</v>
        <stp/>
        <stp>##V3_BDPV12</stp>
        <stp>XS0418729934 @bgn  Corp</stp>
        <stp>coupon</stp>
        <stp>[AutoPrice 28.xlsm]front!R277C42</stp>
        <tr r="AP277" s="1"/>
      </tp>
      <tp>
        <v>2.875</v>
        <stp/>
        <stp>##V3_BDPV12</stp>
        <stp>XS0994991411 @bgn  Corp</stp>
        <stp>coupon</stp>
        <stp>[AutoPrice 28.xlsm]front!R351C42</stp>
        <tr r="AP351" s="1"/>
      </tp>
      <tp>
        <v>1.25</v>
        <stp/>
        <stp>##V3_BDPV12</stp>
        <stp>XS0881360555 @bgn  Corp</stp>
        <stp>coupon</stp>
        <stp>[AutoPrice 28.xlsm]front!R873C42</stp>
        <tr r="AP873" s="1"/>
      </tp>
      <tp>
        <v>1.875</v>
        <stp/>
        <stp>##V3_BDPV12</stp>
        <stp>XS0883560715 @bgn  Corp</stp>
        <stp>coupon</stp>
        <stp>[AutoPrice 28.xlsm]front!R934C42</stp>
        <tr r="AP934" s="1"/>
      </tp>
      <tp>
        <v>6.375</v>
        <stp/>
        <stp>##V3_BDPV12</stp>
        <stp>XS0409318309 @bgn  Corp</stp>
        <stp>coupon</stp>
        <stp>[AutoPrice 28.xlsm]front!R718C42</stp>
        <tr r="AP718" s="1"/>
      </tp>
      <tp>
        <v>114.78700000000001</v>
        <stp/>
        <stp>##V3_BDPV12</stp>
        <stp>BE0374557404 @bgn Corp</stp>
        <stp>LAST_PRICE</stp>
        <stp>[AutoPrice 28.xlsm]front!R1015C16</stp>
        <tr r="P1015" s="1"/>
      </tp>
      <tp>
        <v>5.125</v>
        <stp/>
        <stp>##V3_BDPV12</stp>
        <stp>XS0418669429 @bgn  Corp</stp>
        <stp>coupon</stp>
        <stp>[AutoPrice 28.xlsm]front!R350C42</stp>
        <tr r="AP350" s="1"/>
      </tp>
      <tp>
        <v>4</v>
        <stp/>
        <stp>##V3_BDPV12</stp>
        <stp>XS0503278847 @bgn  Corp</stp>
        <stp>coupon</stp>
        <stp>[AutoPrice 28.xlsm]front!R211C42</stp>
        <tr r="AP211" s="1"/>
      </tp>
      <tp>
        <v>5</v>
        <stp/>
        <stp>##V3_BDPV12</stp>
        <stp>XS0302948319 @bgn  Corp</stp>
        <stp>coupon</stp>
        <stp>[AutoPrice 28.xlsm]front!R877C42</stp>
        <tr r="AP877" s="1"/>
      </tp>
      <tp>
        <v>101.23699999999999</v>
        <stp/>
        <stp>##V3_BDPV12</stp>
        <stp>DE000A1A6FV5 @bgn Corp</stp>
        <stp>LAST_PRICE</stp>
        <stp>[AutoPrice 28.xlsm]front!R1010C16</stp>
        <tr r="P1010" s="1"/>
      </tp>
      <tp>
        <v>6.875</v>
        <stp/>
        <stp>##V3_BDPV12</stp>
        <stp>XS0399861086 @bgn  Corp</stp>
        <stp>coupon</stp>
        <stp>[AutoPrice 28.xlsm]front!R263C42</stp>
        <tr r="AP263" s="1"/>
      </tp>
      <tp>
        <v>6.25</v>
        <stp/>
        <stp>##V3_BDPV12</stp>
        <stp>XS0501648371 @bgn  Corp</stp>
        <stp>coupon</stp>
        <stp>[AutoPrice 28.xlsm]front!R984C42</stp>
        <tr r="AP984" s="1"/>
      </tp>
      <tp>
        <v>4.75</v>
        <stp/>
        <stp>##V3_BDPV12</stp>
        <stp>XS0215159731 @bgn  Corp</stp>
        <stp>coupon</stp>
        <stp>[AutoPrice 28.xlsm]front!R988C42</stp>
        <tr r="AP988" s="1"/>
      </tp>
      <tp>
        <v>1.17635</v>
        <stp/>
        <stp>##V3_BDPV12</stp>
        <stp>USG0446NAF18 @bval  Corp</stp>
        <stp>coupon</stp>
        <stp>[AutoPrice 28.xlsm]front!R907C42</stp>
        <tr r="AP907" s="1"/>
      </tp>
    </main>
    <main first="connect.rtdsub">
      <tp>
        <v>2100000</v>
        <stp/>
        <stp>EBOND_POSITION|88606=5368192</stp>
        <stp>AMOUNT</stp>
        <stp>RMDS</stp>
        <stp/>
        <stp/>
        <tr r="G1037" s="1"/>
      </tp>
      <tp>
        <v>0</v>
        <stp/>
        <stp>EBOND_POSITION|88612=2248344</stp>
        <stp>AMOUNT</stp>
        <stp>RMDS</stp>
        <stp/>
        <stp/>
        <tr r="G454" s="1"/>
      </tp>
      <tp>
        <v>10000</v>
        <stp/>
        <stp>EBOND_POSITION|88615=2448343</stp>
        <stp>AMOUNT</stp>
        <stp>RMDS</stp>
        <stp/>
        <stp/>
        <tr r="G6" s="1"/>
      </tp>
      <tp>
        <v>0</v>
        <stp/>
        <stp>EBOND_POSITION|88609=5798452</stp>
        <stp>AMOUNT</stp>
        <stp>RMDS</stp>
        <stp/>
        <stp/>
        <tr r="G647" s="1"/>
      </tp>
      <tp>
        <v>0</v>
        <stp/>
        <stp>EBOND_POSITION|88603=2449245</stp>
        <stp>AMOUNT</stp>
        <stp>RMDS</stp>
        <stp/>
        <stp/>
        <tr r="G918" s="1"/>
      </tp>
      <tp>
        <v>0</v>
        <stp/>
        <stp>EBOND_POSITION|88603=6059614</stp>
        <stp>AMOUNT</stp>
        <stp>RMDS</stp>
        <stp/>
        <stp/>
        <tr r="G991" s="1"/>
      </tp>
      <tp>
        <v>1000000</v>
        <stp/>
        <stp>EBOND_POSITION|88612=7939623</stp>
        <stp>AMOUNT</stp>
        <stp>RMDS</stp>
        <stp/>
        <stp/>
        <tr r="G502" s="1"/>
      </tp>
    </main>
    <main first="bloomberg.rtd">
      <tp>
        <v>104.42700000000001</v>
        <stp/>
        <stp>##V3_BDPV12</stp>
        <stp>XS0363471805 @CBKG Corp</stp>
        <stp>bid</stp>
        <stp>[AutoPrice 28.xlsm]front!R12C12</stp>
        <tr r="L12" s="1"/>
      </tp>
      <tp>
        <v>105.759</v>
        <stp/>
        <stp>##V3_BDPV12</stp>
        <stp>XS0874840845 @CBKG Corp</stp>
        <stp>bid</stp>
        <stp>[AutoPrice 28.xlsm]front!R34C12</stp>
        <tr r="L34" s="1"/>
      </tp>
      <tp>
        <v>101.764</v>
        <stp/>
        <stp>##V3_BDPV12</stp>
        <stp>XS0207157743 @CBKG Corp</stp>
        <stp>bid</stp>
        <stp>[AutoPrice 28.xlsm]front!R47C12</stp>
        <tr r="L47" s="1"/>
      </tp>
    </main>
    <main first="connect.rtdsub">
      <tp>
        <v>0</v>
        <stp/>
        <stp>EBOND_POSITION|88606=2440450</stp>
        <stp>AMOUNT</stp>
        <stp>RMDS</stp>
        <stp/>
        <stp/>
        <tr r="G1060" s="1"/>
      </tp>
      <tp>
        <v>0</v>
        <stp/>
        <stp>EBOND_POSITION|88618=3830509</stp>
        <stp>AMOUNT</stp>
        <stp>RMDS</stp>
        <stp/>
        <stp/>
        <tr r="G151" s="1"/>
      </tp>
      <tp>
        <v>0</v>
        <stp/>
        <stp>EBOND_POSITION|88609=6120519</stp>
        <stp>AMOUNT</stp>
        <stp>RMDS</stp>
        <stp/>
        <stp/>
        <tr r="G701" s="1"/>
      </tp>
      <tp>
        <v>0</v>
        <stp/>
        <stp>EBOND_POSITION|88600=8730611</stp>
        <stp>AMOUNT</stp>
        <stp>RMDS</stp>
        <stp/>
        <stp/>
        <tr r="G234" s="1"/>
      </tp>
    </main>
    <main first="bloomberg.rtd">
      <tp>
        <v>108.283</v>
        <stp/>
        <stp>##V3_BDPV12</stp>
        <stp>XS0272770396 @CBKG Corp</stp>
        <stp>bid</stp>
        <stp>[AutoPrice 28.xlsm]front!R21C12</stp>
        <tr r="L21" s="1"/>
      </tp>
      <tp>
        <v>118.70099999999999</v>
        <stp/>
        <stp>##V3_BDPV12</stp>
        <stp>XS0273570241 @CBKG Corp</stp>
        <stp>bid</stp>
        <stp>[AutoPrice 28.xlsm]front!R33C12</stp>
        <tr r="L33" s="1"/>
      </tp>
    </main>
    <main first="connect.rtdsub">
      <tp>
        <v>437000</v>
        <stp/>
        <stp>EBOND_POSITION|88618=3581632</stp>
        <stp>AMOUNT</stp>
        <stp>RMDS</stp>
        <stp/>
        <stp/>
        <tr r="G90" s="1"/>
      </tp>
      <tp>
        <v>0</v>
        <stp/>
        <stp>EBOND_POSITION|88612=8561806</stp>
        <stp>AMOUNT</stp>
        <stp>RMDS</stp>
        <stp/>
        <stp/>
        <tr r="G490" s="1"/>
      </tp>
      <tp>
        <v>0</v>
        <stp/>
        <stp>EBOND_POSITION|88612=9571947</stp>
        <stp>AMOUNT</stp>
        <stp>RMDS</stp>
        <stp/>
        <stp/>
        <tr r="G434" s="1"/>
      </tp>
      <tp>
        <v>6172000</v>
        <stp/>
        <stp>EBOND_POSITION|88597=8661743</stp>
        <stp>AMOUNT</stp>
        <stp>RMDS</stp>
        <stp/>
        <stp/>
        <tr r="G812" s="1"/>
      </tp>
      <tp t="s">
        <v>#N/A</v>
        <stp/>
        <stp>EBOND_POSITION|88600=8041166</stp>
        <stp>AMOUNT</stp>
        <stp>RMDS</stp>
        <stp/>
        <stp/>
        <tr r="G277" s="1"/>
      </tp>
    </main>
    <main first="bloomberg.rtd">
      <tp>
        <v>104.982</v>
        <stp/>
        <stp>##V3_BDPV12</stp>
        <stp>XS0857872500 @CBKG Corp</stp>
        <stp>bid</stp>
        <stp>[AutoPrice 28.xlsm]front!R92C12</stp>
        <tr r="L92" s="1"/>
      </tp>
    </main>
    <main first="connect.rtdsub">
      <tp>
        <v>0</v>
        <stp/>
        <stp>EBOND_POSITION|88606=2322546</stp>
        <stp>AMOUNT</stp>
        <stp>RMDS</stp>
        <stp/>
        <stp/>
        <tr r="G1071" s="1"/>
      </tp>
      <tp>
        <v>0</v>
        <stp/>
        <stp>EBOND_POSITION|88612=8242074</stp>
        <stp>AMOUNT</stp>
        <stp>RMDS</stp>
        <stp/>
        <stp/>
        <tr r="G570" s="1"/>
      </tp>
      <tp>
        <v>2248000</v>
        <stp/>
        <stp>EBOND_POSITION|88603=2453674</stp>
        <stp>AMOUNT</stp>
        <stp>RMDS</stp>
        <stp/>
        <stp/>
        <tr r="G979" s="1"/>
      </tp>
      <tp>
        <v>700000</v>
        <stp/>
        <stp>EBOND_POSITION|88609=8623859</stp>
        <stp>AMOUNT</stp>
        <stp>RMDS</stp>
        <stp/>
        <stp/>
        <tr r="G694" s="1"/>
      </tp>
      <tp>
        <v>300000</v>
        <stp/>
        <stp>EBOND_POSITION|88612=8263946</stp>
        <stp>AMOUNT</stp>
        <stp>RMDS</stp>
        <stp/>
        <stp/>
        <tr r="G518" s="1"/>
      </tp>
      <tp t="s">
        <v>#N/A</v>
        <stp/>
        <stp>EBOND_POSITION|88603=4933902</stp>
        <stp>AMOUNT</stp>
        <stp>RMDS</stp>
        <stp/>
        <stp/>
        <tr r="G1016" s="1"/>
      </tp>
      <tp>
        <v>978000</v>
        <stp/>
        <stp>EBOND_POSITION|88600=8003742</stp>
        <stp>AMOUNT</stp>
        <stp>RMDS</stp>
        <stp/>
        <stp/>
        <tr r="G357" s="1"/>
      </tp>
    </main>
    <main first="bloomberg.rtd">
      <tp>
        <v>101.29600000000001</v>
        <stp/>
        <stp>##V3_BDPV12</stp>
        <stp>XS1061711575 @CBKG Corp</stp>
        <stp>bid</stp>
        <stp>[AutoPrice 28.xlsm]front!R85C12</stp>
        <tr r="L85" s="1"/>
      </tp>
      <tp>
        <v>106.65600000000001</v>
        <stp/>
        <stp>##V3_BDPV12</stp>
        <stp>XS0472940617 @CBKG Corp</stp>
        <stp>bid</stp>
        <stp>[AutoPrice 28.xlsm]front!R77C12</stp>
        <tr r="L77" s="1"/>
      </tp>
    </main>
    <main first="connect.rtdsub">
      <tp>
        <v>2266000</v>
        <stp/>
        <stp>EBOND_POSITION|88597=9624747</stp>
        <stp>AMOUNT</stp>
        <stp>RMDS</stp>
        <stp/>
        <stp/>
        <tr r="G836" s="1"/>
      </tp>
      <tp>
        <v>0</v>
        <stp/>
        <stp>EBOND_POSITION|88612=6135693</stp>
        <stp>AMOUNT</stp>
        <stp>RMDS</stp>
        <stp/>
        <stp/>
        <tr r="G430" s="1"/>
      </tp>
      <tp>
        <v>100000</v>
        <stp/>
        <stp>EBOND_POSITION|88612=8315921</stp>
        <stp>AMOUNT</stp>
        <stp>RMDS</stp>
        <stp/>
        <stp/>
        <tr r="G443" s="1"/>
      </tp>
      <tp>
        <v>-500000</v>
        <stp/>
        <stp>EBOND_POSITION|88612=6275447</stp>
        <stp>AMOUNT</stp>
        <stp>RMDS</stp>
        <stp/>
        <stp/>
        <tr r="G392" s="1"/>
      </tp>
      <tp>
        <v>1150000</v>
        <stp/>
        <stp>EBOND_POSITION|88615=5246333</stp>
        <stp>AMOUNT</stp>
        <stp>RMDS</stp>
        <stp/>
        <stp/>
        <tr r="G40" s="1"/>
      </tp>
      <tp>
        <v>0</v>
        <stp/>
        <stp>EBOND_POSITION|88597=4636136</stp>
        <stp>AMOUNT</stp>
        <stp>RMDS</stp>
        <stp/>
        <stp/>
        <tr r="G841" s="1"/>
      </tp>
      <tp>
        <v>0</v>
        <stp/>
        <stp>EBOND_POSITION|88600=2256297</stp>
        <stp>AMOUNT</stp>
        <stp>RMDS</stp>
        <stp/>
        <stp/>
        <tr r="G315" s="1"/>
      </tp>
      <tp>
        <v>5700000</v>
        <stp/>
        <stp>EBOND_POSITION|88597=7376742</stp>
        <stp>AMOUNT</stp>
        <stp>RMDS</stp>
        <stp/>
        <stp/>
        <tr r="G783" s="1"/>
      </tp>
      <tp>
        <v>0</v>
        <stp/>
        <stp>EBOND_POSITION|88600=8306792</stp>
        <stp>AMOUNT</stp>
        <stp>RMDS</stp>
        <stp/>
        <stp/>
        <tr r="G238" s="1"/>
      </tp>
    </main>
    <main first="bloomberg.rtd">
      <tp>
        <v>26.365429019825218</v>
        <stp/>
        <stp>##V3_BDPV12</stp>
        <stp>DE000A1UDWM7 @bgn  Corp</stp>
        <stp>asset_swap_spd_mid</stp>
        <stp>[AutoPrice 28.xlsm]front!R677C40</stp>
        <tr r="AN677" s="1"/>
      </tp>
      <tp>
        <v>39.190095363038317</v>
        <stp/>
        <stp>##V3_BDPV12</stp>
        <stp>DE000A1UDWN5 @bgn  Corp</stp>
        <stp>asset_swap_spd_mid</stp>
        <stp>[AutoPrice 28.xlsm]front!R678C40</stp>
        <tr r="AN678" s="1"/>
      </tp>
      <tp>
        <v>108.18</v>
        <stp/>
        <stp>##V3_BDPV12</stp>
        <stp>XS0275880267 @CBKG Corp</stp>
        <stp>bid</stp>
        <stp>[AutoPrice 28.xlsm]front!R50C12</stp>
        <tr r="L50" s="1"/>
      </tp>
    </main>
    <main first="connect.rtdsub">
      <tp>
        <v>0</v>
        <stp/>
        <stp>EBOND_POSITION|88609=4337158</stp>
        <stp>AMOUNT</stp>
        <stp>RMDS</stp>
        <stp/>
        <stp/>
        <tr r="G597" s="1"/>
      </tp>
      <tp>
        <v>0</v>
        <stp/>
        <stp>EBOND_POSITION|88615=7367141</stp>
        <stp>AMOUNT</stp>
        <stp>RMDS</stp>
        <stp/>
        <stp/>
        <tr r="G27" s="1"/>
      </tp>
      <tp>
        <v>-2935000</v>
        <stp/>
        <stp>EBOND_POSITION|88612=4477617</stp>
        <stp>AMOUNT</stp>
        <stp>RMDS</stp>
        <stp/>
        <stp/>
        <tr r="G547" s="1"/>
      </tp>
    </main>
    <main first="bloomberg.rtd">
      <tp>
        <v>105.304</v>
        <stp/>
        <stp>##V3_BDPV12</stp>
        <stp>XS0971723233 @CBKG Corp</stp>
        <stp>ask</stp>
        <stp>[AutoPrice 28.xlsm]front!R35C13</stp>
        <tr r="M35" s="1"/>
      </tp>
      <tp>
        <v>116.45699999999999</v>
        <stp/>
        <stp>##V3_BDPV12</stp>
        <stp>XS0340180149 @CBKG Corp</stp>
        <stp>ask</stp>
        <stp>[AutoPrice 28.xlsm]front!R25C13</stp>
        <tr r="M25" s="1"/>
      </tp>
      <tp>
        <v>100.294</v>
        <stp/>
        <stp>##V3_BDPV12</stp>
        <stp>XS0437047292 @CBKG Corp</stp>
        <stp>ask</stp>
        <stp>[AutoPrice 28.xlsm]front!R56C13</stp>
        <tr r="M56" s="1"/>
      </tp>
      <tp>
        <v>-3.0724636025373009</v>
        <stp/>
        <stp>##V3_BDPV12</stp>
        <stp>DE000A1HDA43 @bgn  Corp</stp>
        <stp>asset_swap_spd_mid</stp>
        <stp>[AutoPrice 28.xlsm]front!R760C40</stp>
        <tr r="AN760" s="1"/>
      </tp>
      <tp>
        <v>101.812</v>
        <stp/>
        <stp>##V3_BDPV12</stp>
        <stp>XS0416215910 @CBKG Corp</stp>
        <stp>ask</stp>
        <stp>[AutoPrice 28.xlsm]front!R58C13</stp>
        <tr r="M58" s="1"/>
      </tp>
      <tp>
        <v>110.932</v>
        <stp/>
        <stp>##V3_BDPV12</stp>
        <stp>XS0138717441 @CBKG Corp</stp>
        <stp>ask</stp>
        <stp>[AutoPrice 28.xlsm]front!R99C13</stp>
        <tr r="M99" s="1"/>
      </tp>
      <tp t="s">
        <v>MLFP</v>
        <stp/>
        <stp>##V3_BDPV12</stp>
        <stp>XS0794392588 Corp</stp>
        <stp>ticker</stp>
        <stp>[AutoPrice 28.xlsm]front!R1104C4</stp>
        <tr r="D1104" s="1"/>
      </tp>
      <tp t="s">
        <v>SOLBBB</v>
        <stp/>
        <stp>##V3_BDPV12</stp>
        <stp>XS0254808214 Corp</stp>
        <stp>ticker</stp>
        <stp>[AutoPrice 28.xlsm]front!R1016C4</stp>
        <tr r="D1016" s="1"/>
      </tp>
      <tp t="s">
        <v>FIXED</v>
        <stp/>
        <stp>##V3_BDPV12</stp>
        <stp>XS0735784851 Corp</stp>
        <stp>cpn typ</stp>
        <stp>[AutoPrice 28.xlsm]front!R1065C5</stp>
        <tr r="E1065" s="1"/>
      </tp>
      <tp t="s">
        <v>FIXED</v>
        <stp/>
        <stp>##V3_BDPV12</stp>
        <stp>XS0743603358 Corp</stp>
        <stp>cpn typ</stp>
        <stp>[AutoPrice 28.xlsm]front!R1094C5</stp>
        <tr r="E1094" s="1"/>
      </tp>
      <tp t="s">
        <v>FIXED</v>
        <stp/>
        <stp>##V3_BDPV12</stp>
        <stp>XS1067862919 Corp</stp>
        <stp>cpn typ</stp>
        <stp>[AutoPrice 28.xlsm]front!R1124C5</stp>
        <tr r="E1124" s="1"/>
      </tp>
      <tp t="s">
        <v>VARIABLE</v>
        <stp/>
        <stp>##V3_BDPV12</stp>
        <stp>XS0943371194 Corp</stp>
        <stp>cpn typ</stp>
        <stp>[AutoPrice 28.xlsm]front!R1231C5</stp>
        <tr r="E1231" s="1"/>
      </tp>
      <tp t="s">
        <v>FIXED</v>
        <stp/>
        <stp>##V3_BDPV12</stp>
        <stp>XS0452187916 Corp</stp>
        <stp>cpn typ</stp>
        <stp>[AutoPrice 28.xlsm]front!R1151C5</stp>
        <tr r="E1151" s="1"/>
      </tp>
      <tp t="s">
        <v>VARIABLE</v>
        <stp/>
        <stp>##V3_BDPV12</stp>
        <stp>XS0903872603 Corp</stp>
        <stp>cpn typ</stp>
        <stp>[AutoPrice 28.xlsm]front!R1246C5</stp>
        <tr r="E1246" s="1"/>
      </tp>
      <tp t="s">
        <v>MMM</v>
        <stp/>
        <stp>##V3_BDPV12</stp>
        <stp>XS0310997068 Corp</stp>
        <stp>ticker</stp>
        <stp>[AutoPrice 28.xlsm]front!R1000C4</stp>
        <tr r="D1000" s="1"/>
      </tp>
      <tp t="s">
        <v>FIXED</v>
        <stp/>
        <stp>##V3_BDPV12</stp>
        <stp>XS0831370613 Corp</stp>
        <stp>cpn typ</stp>
        <stp>[AutoPrice 28.xlsm]front!R1207C5</stp>
        <tr r="E1207" s="1"/>
      </tp>
      <tp t="s">
        <v>FIXED</v>
        <stp/>
        <stp>##V3_BDPV12</stp>
        <stp>XS0863127279 Corp</stp>
        <stp>cpn typ</stp>
        <stp>[AutoPrice 28.xlsm]front!R1008C5</stp>
        <tr r="E1008" s="1"/>
      </tp>
      <tp t="s">
        <v>ENIIM</v>
        <stp/>
        <stp>##V3_BDPV12</stp>
        <stp>XS0951565091 Corp</stp>
        <stp>ticker</stp>
        <stp>[AutoPrice 28.xlsm]front!R1163C4</stp>
        <tr r="D1163" s="1"/>
      </tp>
      <tp t="s">
        <v>AT MATURITY</v>
        <stp/>
        <stp>##V3_BDPV12</stp>
        <stp>FR0000487217 Corp</stp>
        <stp>mty_typ</stp>
        <stp>[AutoPrice 28.xlsm]front!R1070C6</stp>
        <tr r="F1070" s="1"/>
      </tp>
      <tp t="s">
        <v>FIXED</v>
        <stp/>
        <stp>##V3_BDPV12</stp>
        <stp>XS0896144655 Corp</stp>
        <stp>cpn typ</stp>
        <stp>[AutoPrice 28.xlsm]front!R1052C5</stp>
        <tr r="E1052" s="1"/>
      </tp>
      <tp t="s">
        <v>PERP/CALL</v>
        <stp/>
        <stp>##V3_BDPV12</stp>
        <stp>FR0010945188 Corp</stp>
        <stp>mty_typ</stp>
        <stp>[AutoPrice 28.xlsm]front!R1253C6</stp>
        <tr r="F1253" s="1"/>
      </tp>
      <tp t="s">
        <v>ENELIM</v>
        <stp/>
        <stp>##V3_BDPV12</stp>
        <stp>XS1014997073 Corp</stp>
        <stp>ticker</stp>
        <stp>[AutoPrice 28.xlsm]front!R1240C4</stp>
        <tr r="D1240" s="1"/>
      </tp>
      <tp t="s">
        <v>AT MATURITY</v>
        <stp/>
        <stp>##V3_BDPV12</stp>
        <stp>FR0011182112 Corp</stp>
        <stp>mty_typ</stp>
        <stp>[AutoPrice 28.xlsm]front!R1085C6</stp>
        <tr r="F1085" s="1"/>
      </tp>
      <tp t="s">
        <v>GASSM</v>
        <stp/>
        <stp>##V3_BDPV12</stp>
        <stp>XS0479541699 Corp</stp>
        <stp>ticker</stp>
        <stp>[AutoPrice 28.xlsm]front!R1173C4</stp>
        <tr r="D1173" s="1"/>
      </tp>
      <tp t="s">
        <v>AT MATURITY</v>
        <stp/>
        <stp>##V3_BDPV12</stp>
        <stp>FR0010491720 Corp</stp>
        <stp>mty_typ</stp>
        <stp>[AutoPrice 28.xlsm]front!R1076C6</stp>
        <tr r="F1076" s="1"/>
      </tp>
      <tp t="s">
        <v>17/02/2017</v>
        <stp/>
        <stp>##V3_BDPV12</stp>
        <stp>XS0747771128 Corp</stp>
        <stp>maturity</stp>
        <stp>[AutoPrice 28.xlsm]front!R1222C6</stp>
        <tr r="F1222" s="1"/>
      </tp>
      <tp t="s">
        <v>07/11/2014</v>
        <stp/>
        <stp>##V3_BDPV12</stp>
        <stp>XS0204395213 Corp</stp>
        <stp>maturity</stp>
        <stp>[AutoPrice 28.xlsm]front!R1002C6</stp>
        <tr r="F1002" s="1"/>
      </tp>
      <tp t="s">
        <v>15/01/2021</v>
        <stp/>
        <stp>##V3_BDPV12</stp>
        <stp>XS1002933403 Corp</stp>
        <stp>maturity</stp>
        <stp>[AutoPrice 28.xlsm]front!R1014C6</stp>
        <tr r="F1014" s="1"/>
      </tp>
      <tp t="s">
        <v>AT MATURITY</v>
        <stp/>
        <stp>##V3_BDPV12</stp>
        <stp>XS0827573766 Corp</stp>
        <stp>mty_typ</stp>
        <stp>[AutoPrice 28.xlsm]front!R1166C6</stp>
        <tr r="F1166" s="1"/>
      </tp>
      <tp t="s">
        <v>15/05/2022</v>
        <stp/>
        <stp>##V3_BDPV12</stp>
        <stp>XS1067864022 Corp</stp>
        <stp>maturity</stp>
        <stp>[AutoPrice 28.xlsm]front!R1125C6</stp>
        <tr r="F1125" s="1"/>
      </tp>
      <tp t="s">
        <v>AT MATURITY</v>
        <stp/>
        <stp>##V3_BDPV12</stp>
        <stp>XS0976307040 Corp</stp>
        <stp>mty_typ</stp>
        <stp>[AutoPrice 28.xlsm]front!R1186C6</stp>
        <tr r="F1186" s="1"/>
      </tp>
      <tp t="s">
        <v>03/10/2019</v>
        <stp/>
        <stp>##V3_BDPV12</stp>
        <stp>XS0436320278 Corp</stp>
        <stp>maturity</stp>
        <stp>[AutoPrice 28.xlsm]front!R1224C6</stp>
        <tr r="F1224" s="1"/>
      </tp>
      <tp t="s">
        <v>16/02/2018</v>
        <stp/>
        <stp>##V3_BDPV12</stp>
        <stp>XS0843310748 Corp</stp>
        <stp>maturity</stp>
        <stp>[AutoPrice 28.xlsm]front!R1223C6</stp>
        <tr r="F1223" s="1"/>
      </tp>
      <tp t="s">
        <v>16/02/2017</v>
        <stp/>
        <stp>##V3_BDPV12</stp>
        <stp>XS0287409212 Corp</stp>
        <stp>maturity</stp>
        <stp>[AutoPrice 28.xlsm]front!R1206C6</stp>
        <tr r="F1206" s="1"/>
      </tp>
      <tp t="s">
        <v>AT MATURITY</v>
        <stp/>
        <stp>##V3_BDPV12</stp>
        <stp>XS0760364116 Corp</stp>
        <stp>mty_typ</stp>
        <stp>[AutoPrice 28.xlsm]front!R1118C6</stp>
        <tr r="F1118" s="1"/>
      </tp>
      <tp t="s">
        <v>AT MATURITY</v>
        <stp/>
        <stp>##V3_BDPV12</stp>
        <stp>XS0951567030 Corp</stp>
        <stp>mty_typ</stp>
        <stp>[AutoPrice 28.xlsm]front!R1140C6</stp>
        <tr r="F1140" s="1"/>
      </tp>
      <tp t="s">
        <v>22/06/2015</v>
        <stp/>
        <stp>##V3_BDPV12</stp>
        <stp>XS0222372178 Corp</stp>
        <stp>maturity</stp>
        <stp>[AutoPrice 28.xlsm]front!R1187C6</stp>
        <tr r="F1187" s="1"/>
      </tp>
      <tp t="s">
        <v>11/09/2017</v>
        <stp/>
        <stp>##V3_BDPV12</stp>
        <stp>XS0827573766 Corp</stp>
        <stp>maturity</stp>
        <stp>[AutoPrice 28.xlsm]front!R1166C6</stp>
        <tr r="F1166" s="1"/>
      </tp>
      <tp t="s">
        <v>30/01/2018</v>
        <stp/>
        <stp>##V3_BDPV12</stp>
        <stp>XS0879082914 Corp</stp>
        <stp>maturity</stp>
        <stp>[AutoPrice 28.xlsm]front!R1082C6</stp>
        <tr r="F1082" s="1"/>
      </tp>
      <tp t="s">
        <v>PERP/CALL</v>
        <stp/>
        <stp>##V3_BDPV12</stp>
        <stp>XS0877720986 Corp</stp>
        <stp>mty_typ</stp>
        <stp>[AutoPrice 28.xlsm]front!R1263C6</stp>
        <tr r="F1263" s="1"/>
      </tp>
      <tp t="s">
        <v>AT MATURITY</v>
        <stp/>
        <stp>##V3_BDPV12</stp>
        <stp>XS0803479442 Corp</stp>
        <stp>mty_typ</stp>
        <stp>[AutoPrice 28.xlsm]front!R1212C6</stp>
        <tr r="F1212" s="1"/>
      </tp>
      <tp t="s">
        <v>22/01/2024</v>
        <stp/>
        <stp>##V3_BDPV12</stp>
        <stp>XS1019326641 Corp</stp>
        <stp>maturity</stp>
        <stp>[AutoPrice 28.xlsm]front!R1220C6</stp>
        <tr r="F1220" s="1"/>
      </tp>
      <tp t="s">
        <v>AT MATURITY</v>
        <stp/>
        <stp>##V3_BDPV12</stp>
        <stp>XS0695401801 Corp</stp>
        <stp>mty_typ</stp>
        <stp>[AutoPrice 28.xlsm]front!R1148C6</stp>
        <tr r="F1148" s="1"/>
      </tp>
      <tp t="s">
        <v>AT MATURITY</v>
        <stp/>
        <stp>##V3_BDPV12</stp>
        <stp>XS0992602465 Corp</stp>
        <stp>mty_typ</stp>
        <stp>[AutoPrice 28.xlsm]front!R1063C6</stp>
        <tr r="F1063" s="1"/>
      </tp>
      <tp t="s">
        <v>AT MATURITY</v>
        <stp/>
        <stp>##V3_BDPV12</stp>
        <stp>XS0982713686 Corp</stp>
        <stp>mty_typ</stp>
        <stp>[AutoPrice 28.xlsm]front!R1001C6</stp>
        <tr r="F1001" s="1"/>
      </tp>
      <tp t="s">
        <v>AT MATURITY</v>
        <stp/>
        <stp>##V3_BDPV12</stp>
        <stp>XS0829209195 Corp</stp>
        <stp>mty_typ</stp>
        <stp>[AutoPrice 28.xlsm]front!R1192C6</stp>
        <tr r="F1192" s="1"/>
      </tp>
      <tp t="s">
        <v>PERP/CALL</v>
        <stp/>
        <stp>##V3_BDPV12</stp>
        <stp>XS1028599287 Corp</stp>
        <stp>mty_typ</stp>
        <stp>[AutoPrice 28.xlsm]front!R1251C6</stp>
        <tr r="F1251" s="1"/>
      </tp>
      <tp t="s">
        <v>02/04/2072</v>
        <stp/>
        <stp>##V3_BDPV12</stp>
        <stp>XS0674277933 Corp</stp>
        <stp>maturity</stp>
        <stp>[AutoPrice 28.xlsm]front!R1237C6</stp>
        <tr r="F1237" s="1"/>
      </tp>
      <tp t="s">
        <v>02/11/2016</v>
        <stp/>
        <stp>##V3_BDPV12</stp>
        <stp>XS0463509959 Corp</stp>
        <stp>maturity</stp>
        <stp>[AutoPrice 28.xlsm]front!R1138C6</stp>
        <tr r="F1138" s="1"/>
      </tp>
      <tp t="s">
        <v>AT MATURITY</v>
        <stp/>
        <stp>##V3_BDPV12</stp>
        <stp>XS1048518358 Corp</stp>
        <stp>mty_typ</stp>
        <stp>[AutoPrice 28.xlsm]front!R1006C6</stp>
        <tr r="F1006" s="1"/>
      </tp>
      <tp>
        <v>3.125</v>
        <stp/>
        <stp>##V3_BDPV12</stp>
        <stp>XS0909369489 @bgn  Corp</stp>
        <stp>coupon</stp>
        <stp>[AutoPrice 28.xlsm]front!R946C42</stp>
        <tr r="AP946" s="1"/>
      </tp>
      <tp>
        <v>2.125</v>
        <stp/>
        <stp>##V3_BDPV12</stp>
        <stp>XS0994990280 @bgn  Corp</stp>
        <stp>coupon</stp>
        <stp>[AutoPrice 28.xlsm]front!R347C42</stp>
        <tr r="AP347" s="1"/>
      </tp>
      <tp>
        <v>5.25</v>
        <stp/>
        <stp>##V3_BDPV12</stp>
        <stp>XS0417208161 @bgn  Corp</stp>
        <stp>coupon</stp>
        <stp>[AutoPrice 28.xlsm]front!R354C42</stp>
        <tr r="AP354" s="1"/>
      </tp>
      <tp>
        <v>3.125</v>
        <stp/>
        <stp>##V3_BDPV12</stp>
        <stp>XS1001749289 @bgn  Corp</stp>
        <stp>coupon</stp>
        <stp>[AutoPrice 28.xlsm]front!R642C42</stp>
        <tr r="AP642" s="1"/>
      </tp>
      <tp>
        <v>1.875</v>
        <stp/>
        <stp>##V3_BDPV12</stp>
        <stp>XS0991090175 @bgn  Corp</stp>
        <stp>coupon</stp>
        <stp>[AutoPrice 28.xlsm]front!R627C42</stp>
        <tr r="AP627" s="1"/>
      </tp>
      <tp>
        <v>8.25</v>
        <stp/>
        <stp>##V3_BDPV12</stp>
        <stp>XS0418508924 @bgn  Corp</stp>
        <stp>coupon</stp>
        <stp>[AutoPrice 28.xlsm]front!R705C42</stp>
        <tr r="AP705" s="1"/>
      </tp>
      <tp>
        <v>2.125</v>
        <stp/>
        <stp>##V3_BDPV12</stp>
        <stp>XS1001749107 @bgn  Corp</stp>
        <stp>coupon</stp>
        <stp>[AutoPrice 28.xlsm]front!R641C42</stp>
        <tr r="AP641" s="1"/>
      </tp>
      <tp>
        <v>4.375</v>
        <stp/>
        <stp>##V3_BDPV12</stp>
        <stp>XS0416848363 @bgn  Corp</stp>
        <stp>coupon</stp>
        <stp>[AutoPrice 28.xlsm]front!R332C42</stp>
        <tr r="AP332" s="1"/>
      </tp>
      <tp>
        <v>1.375</v>
        <stp/>
        <stp>##V3_BDPV12</stp>
        <stp>XS1017828911 @bgn  Corp</stp>
        <stp>coupon</stp>
        <stp>[AutoPrice 28.xlsm]front!R933C42</stp>
        <tr r="AP933" s="1"/>
      </tp>
      <tp>
        <v>1.875</v>
        <stp/>
        <stp>##V3_BDPV12</stp>
        <stp>XS0984751254 @bgn  Corp</stp>
        <stp>coupon</stp>
        <stp>[AutoPrice 28.xlsm]front!R668C42</stp>
        <tr r="AP668" s="1"/>
      </tp>
      <tp>
        <v>5.625</v>
        <stp/>
        <stp>##V3_BDPV12</stp>
        <stp>XS0416848520 @bgn  Corp</stp>
        <stp>coupon</stp>
        <stp>[AutoPrice 28.xlsm]front!R334C42</stp>
        <tr r="AP334" s="1"/>
      </tp>
      <tp>
        <v>5.25</v>
        <stp/>
        <stp>##V3_BDPV12</stp>
        <stp>XS0486101024 @bgn  Corp</stp>
        <stp>coupon</stp>
        <stp>[AutoPrice 28.xlsm]front!R715C42</stp>
        <tr r="AP715" s="1"/>
      </tp>
      <tp>
        <v>7</v>
        <stp/>
        <stp>##V3_BDPV12</stp>
        <stp>XS0693940511 @bgn  Corp</stp>
        <stp>coupon</stp>
        <stp>[AutoPrice 28.xlsm]front!R707C42</stp>
        <tr r="AP707" s="1"/>
      </tp>
      <tp>
        <v>4</v>
        <stp/>
        <stp>##V3_BDPV12</stp>
        <stp>XS0210318795 @bgn  Corp</stp>
        <stp>coupon</stp>
        <stp>[AutoPrice 28.xlsm]front!R610C42</stp>
        <tr r="AP610" s="1"/>
      </tp>
      <tp>
        <v>7.25</v>
        <stp/>
        <stp>##V3_BDPV12</stp>
        <stp>XS0419378236 @bgn  Corp</stp>
        <stp>coupon</stp>
        <stp>[AutoPrice 28.xlsm]front!R926C42</stp>
        <tr r="AP926" s="1"/>
      </tp>
      <tp>
        <v>2.875</v>
        <stp/>
        <stp>##V3_BDPV12</stp>
        <stp>XS0995040051 @bgn  Corp</stp>
        <stp>coupon</stp>
        <stp>[AutoPrice 28.xlsm]front!R913C42</stp>
        <tr r="AP913" s="1"/>
      </tp>
      <tp>
        <v>5</v>
        <stp/>
        <stp>##V3_BDPV12</stp>
        <stp>XS0196630270 @bgn  Corp</stp>
        <stp>coupon</stp>
        <stp>[AutoPrice 28.xlsm]front!R979C42</stp>
        <tr r="AP979" s="1"/>
      </tp>
      <tp>
        <v>3.25</v>
        <stp/>
        <stp>##V3_BDPV12</stp>
        <stp>XS0583801997 @bgn  Corp</stp>
        <stp>coupon</stp>
        <stp>[AutoPrice 28.xlsm]front!R761C42</stp>
        <tr r="AP761" s="1"/>
      </tp>
      <tp>
        <v>2.75</v>
        <stp/>
        <stp>##V3_BDPV12</stp>
        <stp>XS0909359332 @bgn  Corp</stp>
        <stp>coupon</stp>
        <stp>[AutoPrice 28.xlsm]front!R410C42</stp>
        <tr r="AP410" s="1"/>
      </tp>
      <tp>
        <v>4.8819999999999997</v>
        <stp/>
        <stp>##V3_BDPV12</stp>
        <stp>XS0895820834 @bgn  Corp</stp>
        <stp>coupon</stp>
        <stp>[AutoPrice 28.xlsm]front!R595C42</stp>
        <tr r="AP595" s="1"/>
      </tp>
      <tp>
        <v>3.9609999999999999</v>
        <stp/>
        <stp>##V3_BDPV12</stp>
        <stp>XS0907289978 @bgn  Corp</stp>
        <stp>coupon</stp>
        <stp>[AutoPrice 28.xlsm]front!R696C42</stp>
        <tr r="AP696" s="1"/>
      </tp>
      <tp>
        <v>3</v>
        <stp/>
        <stp>##V3_BDPV12</stp>
        <stp>XS0818948928 @bgn  Corp</stp>
        <stp>coupon</stp>
        <stp>[AutoPrice 28.xlsm]front!R893C42</stp>
        <tr r="AP893" s="1"/>
      </tp>
      <tp>
        <v>6.25</v>
        <stp/>
        <stp>##V3_BDPV12</stp>
        <stp>XS0409749206 @bgn  Corp</stp>
        <stp>coupon</stp>
        <stp>[AutoPrice 28.xlsm]front!R244C42</stp>
        <tr r="AP244" s="1"/>
      </tp>
      <tp>
        <v>4.5</v>
        <stp/>
        <stp>##V3_BDPV12</stp>
        <stp>XS0412968876 @bgn  Corp</stp>
        <stp>coupon</stp>
        <stp>[AutoPrice 28.xlsm]front!R307C42</stp>
        <tr r="AP307" s="1"/>
      </tp>
      <tp>
        <v>4.125</v>
        <stp/>
        <stp>##V3_BDPV12</stp>
        <stp>XS0699330097 @bgn  Corp</stp>
        <stp>coupon</stp>
        <stp>[AutoPrice 28.xlsm]front!R275C42</stp>
        <tr r="AP275" s="1"/>
      </tp>
      <tp>
        <v>107.184</v>
        <stp/>
        <stp>##V3_BDPV12</stp>
        <stp>DE000A1R08U3 @bgn Corp</stp>
        <stp>LAST_PRICE</stp>
        <stp>[AutoPrice 28.xlsm]front!R1022C16</stp>
        <tr r="P1022" s="1"/>
      </tp>
      <tp>
        <v>103.176</v>
        <stp/>
        <stp>##V3_BDPV12</stp>
        <stp>DE000A1R0410 @bgn Corp</stp>
        <stp>LAST_PRICE</stp>
        <stp>[AutoPrice 28.xlsm]front!R1023C16</stp>
        <tr r="P1023" s="1"/>
      </tp>
    </main>
    <main first="connect.rtdsub">
      <tp>
        <v>0</v>
        <stp/>
        <stp>EBOND_POSITION|88600=4478142</stp>
        <stp>AMOUNT</stp>
        <stp>RMDS</stp>
        <stp/>
        <stp/>
        <tr r="G366" s="1"/>
      </tp>
      <tp>
        <v>1000000</v>
        <stp/>
        <stp>EBOND_POSITION|88612=9268931</stp>
        <stp>AMOUNT</stp>
        <stp>RMDS</stp>
        <stp/>
        <stp/>
        <tr r="G406" s="1"/>
      </tp>
      <tp>
        <v>-132000</v>
        <stp/>
        <stp>EBOND_POSITION|88615=3718261</stp>
        <stp>AMOUNT</stp>
        <stp>RMDS</stp>
        <stp/>
        <stp/>
        <tr r="G59" s="1"/>
      </tp>
      <tp>
        <v>0</v>
        <stp/>
        <stp>EBOND_POSITION|88600=7658640</stp>
        <stp>AMOUNT</stp>
        <stp>RMDS</stp>
        <stp/>
        <stp/>
        <tr r="G316" s="1"/>
      </tp>
      <tp>
        <v>0</v>
        <stp/>
        <stp>EBOND_POSITION|88612=9718556</stp>
        <stp>AMOUNT</stp>
        <stp>RMDS</stp>
        <stp/>
        <stp/>
        <tr r="G417" s="1"/>
      </tp>
      <tp>
        <v>0</v>
        <stp/>
        <stp>EBOND_POSITION|88603=7738935</stp>
        <stp>AMOUNT</stp>
        <stp>RMDS</stp>
        <stp/>
        <stp/>
        <tr r="G990" s="1"/>
      </tp>
      <tp>
        <v>2864000</v>
        <stp/>
        <stp>EBOND_POSITION|88603=9258363</stp>
        <stp>AMOUNT</stp>
        <stp>RMDS</stp>
        <stp/>
        <stp/>
        <tr r="G965" s="1"/>
      </tp>
      <tp>
        <v>0</v>
        <stp/>
        <stp>EBOND_POSITION|88600=3129517</stp>
        <stp>AMOUNT</stp>
        <stp>RMDS</stp>
        <stp/>
        <stp/>
        <tr r="G273" s="1"/>
      </tp>
      <tp t="s">
        <v>#N/A</v>
        <stp/>
        <stp>EBOND_POSITION|88603=6279171</stp>
        <stp>AMOUNT</stp>
        <stp>RMDS</stp>
        <stp/>
        <stp/>
        <tr r="G1000" s="1"/>
      </tp>
      <tp>
        <v>168000</v>
        <stp/>
        <stp>EBOND_POSITION|88615=9619821</stp>
        <stp>AMOUNT</stp>
        <stp>RMDS</stp>
        <stp/>
        <stp/>
        <tr r="G10" s="1"/>
      </tp>
      <tp>
        <v>0</v>
        <stp/>
        <stp>EBOND_POSITION|88612=9019536</stp>
        <stp>AMOUNT</stp>
        <stp>RMDS</stp>
        <stp/>
        <stp/>
        <tr r="G509" s="1"/>
      </tp>
    </main>
    <main first="bloomberg.rtd">
      <tp>
        <v>100.917</v>
        <stp/>
        <stp>##V3_BDPV12</stp>
        <stp>XS0553035840 @CBKG Corp</stp>
        <stp>bid</stp>
        <stp>[AutoPrice 28.xlsm]front!R10C12</stp>
        <tr r="L10" s="1"/>
      </tp>
    </main>
    <main first="connect.rtdsub">
      <tp>
        <v>0</v>
        <stp/>
        <stp>EBOND_POSITION|88600=2140251</stp>
        <stp>AMOUNT</stp>
        <stp>RMDS</stp>
        <stp/>
        <stp/>
        <tr r="G322" s="1"/>
      </tp>
      <tp>
        <v>0</v>
        <stp/>
        <stp>EBOND_POSITION|88606=9600803</stp>
        <stp>AMOUNT</stp>
        <stp>RMDS</stp>
        <stp/>
        <stp/>
        <tr r="G1041" s="1"/>
      </tp>
      <tp>
        <v>0</v>
        <stp/>
        <stp>EBOND_POSITION|88606=2310812</stp>
        <stp>AMOUNT</stp>
        <stp>RMDS</stp>
        <stp/>
        <stp/>
        <tr r="G1079" s="1"/>
      </tp>
      <tp>
        <v>0</v>
        <stp/>
        <stp>EBOND_POSITION|88615=2461246</stp>
        <stp>AMOUNT</stp>
        <stp>RMDS</stp>
        <stp/>
        <stp/>
        <tr r="G7" s="1"/>
      </tp>
      <tp>
        <v>0</v>
        <stp/>
        <stp>EBOND_POSITION|88615=6411751</stp>
        <stp>AMOUNT</stp>
        <stp>RMDS</stp>
        <stp/>
        <stp/>
        <tr r="G41" s="1"/>
      </tp>
      <tp>
        <v>-1753000</v>
        <stp/>
        <stp>EBOND_POSITION|88600=7001405</stp>
        <stp>AMOUNT</stp>
        <stp>RMDS</stp>
        <stp/>
        <stp/>
        <tr r="G271" s="1"/>
      </tp>
      <tp t="s">
        <v>#N/A</v>
        <stp/>
        <stp>EBOND_POSITION|88600=8621497</stp>
        <stp>AMOUNT</stp>
        <stp>RMDS</stp>
        <stp/>
        <stp/>
        <tr r="G230" s="1"/>
      </tp>
    </main>
    <main first="bloomberg.rtd">
      <tp>
        <v>99.956000000000003</v>
        <stp/>
        <stp>##V3_BDPV12</stp>
        <stp>XS0433923108 @CBKG Corp</stp>
        <stp>bid</stp>
        <stp>[AutoPrice 28.xlsm]front!R45C12</stp>
        <tr r="L45" s="1"/>
      </tp>
      <tp>
        <v>101.01</v>
        <stp/>
        <stp>##V3_BDPV12</stp>
        <stp>XS0832873060 @CBKG Corp</stp>
        <stp>bid</stp>
        <stp>[AutoPrice 28.xlsm]front!R15C12</stp>
        <tr r="L15" s="1"/>
      </tp>
      <tp>
        <v>104.753</v>
        <stp/>
        <stp>##V3_BDPV12</stp>
        <stp>XS0256975458 @CBKG Corp</stp>
        <stp>bid</stp>
        <stp>[AutoPrice 28.xlsm]front!R97C12</stp>
        <tr r="L97" s="1"/>
      </tp>
    </main>
    <main first="connect.rtdsub">
      <tp t="s">
        <v>#N/A</v>
        <stp/>
        <stp>EBOND_POSITION|88615=6852085</stp>
        <stp>AMOUNT</stp>
        <stp>RMDS</stp>
        <stp/>
        <stp/>
        <tr r="G5" s="1"/>
      </tp>
      <tp>
        <v>-339000</v>
        <stp/>
        <stp>EBOND_POSITION|88600=7832676</stp>
        <stp>AMOUNT</stp>
        <stp>RMDS</stp>
        <stp/>
        <stp/>
        <tr r="G290" s="1"/>
      </tp>
      <tp>
        <v>46000</v>
        <stp/>
        <stp>EBOND_POSITION|88612=4322815</stp>
        <stp>AMOUNT</stp>
        <stp>RMDS</stp>
        <stp/>
        <stp/>
        <tr r="G590" s="1"/>
      </tp>
      <tp>
        <v>0</v>
        <stp/>
        <stp>EBOND_POSITION|88603=6173211</stp>
        <stp>AMOUNT</stp>
        <stp>RMDS</stp>
        <stp/>
        <stp/>
        <tr r="G957" s="1"/>
      </tp>
      <tp>
        <v>0</v>
        <stp/>
        <stp>EBOND_POSITION|88612=3333684</stp>
        <stp>AMOUNT</stp>
        <stp>RMDS</stp>
        <stp/>
        <stp/>
        <tr r="G456" s="1"/>
      </tp>
      <tp>
        <v>700000</v>
        <stp/>
        <stp>EBOND_POSITION|88609=8693505</stp>
        <stp>AMOUNT</stp>
        <stp>RMDS</stp>
        <stp/>
        <stp/>
        <tr r="G735" s="1"/>
      </tp>
      <tp>
        <v>-131000</v>
        <stp/>
        <stp>EBOND_POSITION|88597=2204192</stp>
        <stp>AMOUNT</stp>
        <stp>RMDS</stp>
        <stp/>
        <stp/>
        <tr r="G896" s="1"/>
      </tp>
      <tp>
        <v>0</v>
        <stp/>
        <stp>EBOND_POSITION|88603=6964700</stp>
        <stp>AMOUNT</stp>
        <stp>RMDS</stp>
        <stp/>
        <stp/>
        <tr r="G906" s="1"/>
      </tp>
      <tp>
        <v>650000</v>
        <stp/>
        <stp>EBOND_POSITION|88618=4884665</stp>
        <stp>AMOUNT</stp>
        <stp>RMDS</stp>
        <stp/>
        <stp/>
        <tr r="G143" s="1"/>
      </tp>
      <tp t="s">
        <v>#N/A</v>
        <stp/>
        <stp>EBOND_POSITION|88606=7844877</stp>
        <stp>AMOUNT</stp>
        <stp>RMDS</stp>
        <stp/>
        <stp/>
        <tr r="G1112" s="1"/>
      </tp>
      <tp>
        <v>0</v>
        <stp/>
        <stp>EBOND_POSITION|88600=8324047</stp>
        <stp>AMOUNT</stp>
        <stp>RMDS</stp>
        <stp/>
        <stp/>
        <tr r="G319" s="1"/>
      </tp>
      <tp>
        <v>0</v>
        <stp/>
        <stp>EBOND_POSITION|88597=2304852</stp>
        <stp>AMOUNT</stp>
        <stp>RMDS</stp>
        <stp/>
        <stp/>
        <tr r="G840" s="1"/>
      </tp>
      <tp>
        <v>8000</v>
        <stp/>
        <stp>EBOND_POSITION|88600=2454830</stp>
        <stp>AMOUNT</stp>
        <stp>RMDS</stp>
        <stp/>
        <stp/>
        <tr r="G312" s="1"/>
      </tp>
      <tp>
        <v>200000</v>
        <stp/>
        <stp>EBOND_POSITION|88603=9574201</stp>
        <stp>AMOUNT</stp>
        <stp>RMDS</stp>
        <stp/>
        <stp/>
        <tr r="G921" s="1"/>
      </tp>
    </main>
    <main first="bloomberg.rtd">
      <tp>
        <v>122.465</v>
        <stp/>
        <stp>##V3_BDPV12</stp>
        <stp>XS0385688097 @CBKG Corp</stp>
        <stp>bid</stp>
        <stp>[AutoPrice 28.xlsm]front!R27C12</stp>
        <tr r="L27" s="1"/>
      </tp>
      <tp>
        <v>104.605</v>
        <stp/>
        <stp>##V3_BDPV12</stp>
        <stp>XS0267166246 @CBKG Corp</stp>
        <stp>bid</stp>
        <stp>[AutoPrice 28.xlsm]front!R40C12</stp>
        <tr r="L40" s="1"/>
      </tp>
      <tp>
        <v>102.99</v>
        <stp/>
        <stp>##V3_BDPV12</stp>
        <stp>XS0541454467 @CBKG Corp</stp>
        <stp>bid</stp>
        <stp>[AutoPrice 28.xlsm]front!R14C12</stp>
        <tr r="L14" s="1"/>
      </tp>
    </main>
    <main first="connect.rtdsub">
      <tp>
        <v>50000</v>
        <stp/>
        <stp>EBOND_POSITION|88600=9565693</stp>
        <stp>AMOUNT</stp>
        <stp>RMDS</stp>
        <stp/>
        <stp/>
        <tr r="G219" s="1"/>
      </tp>
      <tp>
        <v>0</v>
        <stp/>
        <stp>EBOND_POSITION|88612=9075030</stp>
        <stp>AMOUNT</stp>
        <stp>RMDS</stp>
        <stp/>
        <stp/>
        <tr r="G374" s="1"/>
      </tp>
      <tp>
        <v>0</v>
        <stp/>
        <stp>EBOND_POSITION|88606=8825341</stp>
        <stp>AMOUNT</stp>
        <stp>RMDS</stp>
        <stp/>
        <stp/>
        <tr r="G1093" s="1"/>
      </tp>
    </main>
    <main first="bloomberg.rtd">
      <tp>
        <v>105.318</v>
        <stp/>
        <stp>##V3_BDPV12</stp>
        <stp>XS0954025267 @CBKG Corp</stp>
        <stp>bid</stp>
        <stp>[AutoPrice 28.xlsm]front!R31C12</stp>
        <tr r="L31" s="1"/>
      </tp>
    </main>
    <main first="connect.rtdsub">
      <tp>
        <v>0</v>
        <stp/>
        <stp>EBOND_POSITION|88600=2216754</stp>
        <stp>AMOUNT</stp>
        <stp>RMDS</stp>
        <stp/>
        <stp/>
        <tr r="G300" s="1"/>
      </tp>
      <tp>
        <v>0</v>
        <stp/>
        <stp>EBOND_POSITION|88606=9036920</stp>
        <stp>AMOUNT</stp>
        <stp>RMDS</stp>
        <stp/>
        <stp/>
        <tr r="G1074" s="1"/>
      </tp>
      <tp>
        <v>846000</v>
        <stp/>
        <stp>EBOND_POSITION|88603=9026114</stp>
        <stp>AMOUNT</stp>
        <stp>RMDS</stp>
        <stp/>
        <stp/>
        <tr r="G1027" s="1"/>
      </tp>
      <tp>
        <v>0</v>
        <stp/>
        <stp>EBOND_POSITION|88603=6207956</stp>
        <stp>AMOUNT</stp>
        <stp>RMDS</stp>
        <stp/>
        <stp/>
        <tr r="G983" s="1"/>
      </tp>
      <tp>
        <v>-1400000</v>
        <stp/>
        <stp>EBOND_POSITION|88600=9977242</stp>
        <stp>AMOUNT</stp>
        <stp>RMDS</stp>
        <stp/>
        <stp/>
        <tr r="G245" s="1"/>
      </tp>
    </main>
    <main first="bloomberg.rtd">
      <tp>
        <v>109.248</v>
        <stp/>
        <stp>##V3_BDPV12</stp>
        <stp>XS0747897493 @CBKG Corp</stp>
        <stp>ask</stp>
        <stp>[AutoPrice 28.xlsm]front!R75C13</stp>
        <tr r="M75" s="1"/>
      </tp>
      <tp>
        <v>105.961</v>
        <stp/>
        <stp>##V3_BDPV12</stp>
        <stp>XS0834640541 @CBKG Corp</stp>
        <stp>ask</stp>
        <stp>[AutoPrice 28.xlsm]front!R73C13</stp>
        <tr r="M73" s="1"/>
      </tp>
      <tp>
        <v>66.933897604939574</v>
        <stp/>
        <stp>##V3_BDPV12</stp>
        <stp>XS0924998809 @cbbt  Corp</stp>
        <stp>asset_swap_spd_mid</stp>
        <stp>[AutoPrice 28.xlsm]front!R942C40</stp>
        <tr r="AN942" s="1"/>
      </tp>
      <tp>
        <v>98.75</v>
        <stp/>
        <stp>##V3_BDPV12</stp>
        <stp>XS0254356057 @CBKG Corp</stp>
        <stp>ask</stp>
        <stp>[AutoPrice 28.xlsm]front!R32C13</stp>
        <tr r="M32" s="1"/>
      </tp>
      <tp t="s">
        <v>FIXED</v>
        <stp/>
        <stp>##V3_BDPV12</stp>
        <stp>XS0858803066 Corp</stp>
        <stp>cpn typ</stp>
        <stp>[AutoPrice 28.xlsm]front!R1142C5</stp>
        <tr r="E1142" s="1"/>
      </tp>
      <tp t="s">
        <v>SGOFP</v>
        <stp/>
        <stp>##V3_BDPV12</stp>
        <stp>FR0010333385 Corp</stp>
        <stp>ticker</stp>
        <stp>[AutoPrice 28.xlsm]front!R1113C4</stp>
        <tr r="D1113" s="1"/>
      </tp>
      <tp t="s">
        <v>SIEGR</v>
        <stp/>
        <stp>##V3_BDPV12</stp>
        <stp>XS0266838746 Corp</stp>
        <stp>ticker</stp>
        <stp>[AutoPrice 28.xlsm]front!R1254C4</stp>
        <tr r="D1254" s="1"/>
      </tp>
      <tp t="s">
        <v>FIXED</v>
        <stp/>
        <stp>##V3_BDPV12</stp>
        <stp>XS0763122578 Corp</stp>
        <stp>cpn typ</stp>
        <stp>[AutoPrice 28.xlsm]front!R1031C5</stp>
        <tr r="E1031" s="1"/>
      </tp>
      <tp t="s">
        <v>ABESM</v>
        <stp/>
        <stp>##V3_BDPV12</stp>
        <stp>ES0211845252 Corp</stp>
        <stp>ticker</stp>
        <stp>[AutoPrice 28.xlsm]front!R1035C4</stp>
        <tr r="D1035" s="1"/>
      </tp>
      <tp t="s">
        <v>ENIIM</v>
        <stp/>
        <stp>##V3_BDPV12</stp>
        <stp>XS0970852348 Corp</stp>
        <stp>ticker</stp>
        <stp>[AutoPrice 28.xlsm]front!R1164C4</stp>
        <tr r="D1164" s="1"/>
      </tp>
      <tp t="s">
        <v>GASSM</v>
        <stp/>
        <stp>##V3_BDPV12</stp>
        <stp>XS0436928872 Corp</stp>
        <stp>ticker</stp>
        <stp>[AutoPrice 28.xlsm]front!R1176C4</stp>
        <tr r="D1176" s="1"/>
      </tp>
      <tp t="s">
        <v>ENELIM</v>
        <stp/>
        <stp>##V3_BDPV12</stp>
        <stp>XS0192503695 Corp</stp>
        <stp>ticker</stp>
        <stp>[AutoPrice 28.xlsm]front!R1154C4</stp>
        <tr r="D1154" s="1"/>
      </tp>
      <tp t="s">
        <v>VARIABLE</v>
        <stp/>
        <stp>##V3_BDPV12</stp>
        <stp>XS0808632763 Corp</stp>
        <stp>cpn typ</stp>
        <stp>[AutoPrice 28.xlsm]front!R1244C5</stp>
        <tr r="E1244" s="1"/>
      </tp>
      <tp t="s">
        <v>FIXED</v>
        <stp/>
        <stp>##V3_BDPV12</stp>
        <stp>XS0203712939 Corp</stp>
        <stp>cpn typ</stp>
        <stp>[AutoPrice 28.xlsm]front!R1226C5</stp>
        <tr r="E1226" s="1"/>
      </tp>
      <tp t="s">
        <v>FIXED</v>
        <stp/>
        <stp>##V3_BDPV12</stp>
        <stp>XS0906792105 Corp</stp>
        <stp>cpn typ</stp>
        <stp>[AutoPrice 28.xlsm]front!R1099C5</stp>
        <tr r="E1099" s="1"/>
      </tp>
      <tp t="s">
        <v>FIXED</v>
        <stp/>
        <stp>##V3_BDPV12</stp>
        <stp>XS0906792014 Corp</stp>
        <stp>cpn typ</stp>
        <stp>[AutoPrice 28.xlsm]front!R1098C5</stp>
        <tr r="E1098" s="1"/>
      </tp>
      <tp t="s">
        <v>IBESM</v>
        <stp/>
        <stp>##V3_BDPV12</stp>
        <stp>XS0548801207 Corp</stp>
        <stp>ticker</stp>
        <stp>[AutoPrice 28.xlsm]front!R1190C4</stp>
        <tr r="D1190" s="1"/>
      </tp>
      <tp t="s">
        <v>FIXED</v>
        <stp/>
        <stp>##V3_BDPV12</stp>
        <stp>XS0942094805 Corp</stp>
        <stp>cpn typ</stp>
        <stp>[AutoPrice 28.xlsm]front!R1009C5</stp>
        <tr r="E1009" s="1"/>
      </tp>
      <tp t="s">
        <v>FIXED</v>
        <stp/>
        <stp>##V3_BDPV12</stp>
        <stp>XS1057055060 Corp</stp>
        <stp>cpn typ</stp>
        <stp>[AutoPrice 28.xlsm]front!R1199C5</stp>
        <tr r="E1199" s="1"/>
      </tp>
      <tp t="s">
        <v>#N/A Real Time</v>
        <stp/>
        <stp>##V3_BDPV12</stp>
        <stp>US36962G7B49 @CBKG Corp</stp>
        <stp>ask</stp>
        <stp>[AutoPrice 28.xlsm]front!R20C13</stp>
        <tr r="M20" s="1"/>
      </tp>
      <tp t="s">
        <v>VW</v>
        <stp/>
        <stp>##V3_BDPV12</stp>
        <stp>XS0968913268 Corp</stp>
        <stp>ticker</stp>
        <stp>[AutoPrice 28.xlsm]front!R1267C4</stp>
        <tr r="D1267" s="1"/>
      </tp>
      <tp t="s">
        <v>ENBW</v>
        <stp/>
        <stp>##V3_BDPV12</stp>
        <stp>XS1044811591 Corp</stp>
        <stp>ticker</stp>
        <stp>[AutoPrice 28.xlsm]front!R1238C4</stp>
        <tr r="D1238" s="1"/>
      </tp>
      <tp t="s">
        <v>VW</v>
        <stp/>
        <stp>##V3_BDPV12</stp>
        <stp>XS1048428442 Corp</stp>
        <stp>ticker</stp>
        <stp>[AutoPrice 28.xlsm]front!R1269C4</stp>
        <tr r="D1269" s="1"/>
      </tp>
      <tp t="s">
        <v>VARIABLE</v>
        <stp/>
        <stp>##V3_BDPV12</stp>
        <stp>XS0259604329 Corp</stp>
        <stp>cpn typ</stp>
        <stp>[AutoPrice 28.xlsm]front!R1247C5</stp>
        <tr r="E1247" s="1"/>
      </tp>
      <tp t="s">
        <v>FIXED</v>
        <stp/>
        <stp>##V3_BDPV12</stp>
        <stp>XS0972719412 Corp</stp>
        <stp>cpn typ</stp>
        <stp>[AutoPrice 28.xlsm]front!R1066C5</stp>
        <tr r="E1066" s="1"/>
      </tp>
      <tp t="s">
        <v>FIXED</v>
        <stp/>
        <stp>##V3_BDPV12</stp>
        <stp>XS0647298883 Corp</stp>
        <stp>cpn typ</stp>
        <stp>[AutoPrice 28.xlsm]front!R1150C5</stp>
        <tr r="E1150" s="1"/>
      </tp>
      <tp t="s">
        <v>VARIABLE</v>
        <stp/>
        <stp>##V3_BDPV12</stp>
        <stp>XS0542298012 Corp</stp>
        <stp>cpn typ</stp>
        <stp>[AutoPrice 28.xlsm]front!R1252C5</stp>
        <tr r="E1252" s="1"/>
      </tp>
      <tp t="s">
        <v>AEMSPA</v>
        <stp/>
        <stp>##V3_BDPV12</stp>
        <stp>XS0463509959 Corp</stp>
        <stp>ticker</stp>
        <stp>[AutoPrice 28.xlsm]front!R1138C4</stp>
        <tr r="D1138" s="1"/>
      </tp>
      <tp t="s">
        <v>FIXED</v>
        <stp/>
        <stp>##V3_BDPV12</stp>
        <stp>XS0787483626 Corp</stp>
        <stp>cpn typ</stp>
        <stp>[AutoPrice 28.xlsm]front!R1105C5</stp>
        <tr r="E1105" s="1"/>
      </tp>
      <tp t="s">
        <v>KPN</v>
        <stp/>
        <stp>##V3_BDPV12</stp>
        <stp>XS0903872355 Corp</stp>
        <stp>ticker</stp>
        <stp>[AutoPrice 28.xlsm]front!R1245C4</stp>
        <tr r="D1245" s="1"/>
      </tp>
      <tp t="s">
        <v>TKAGR</v>
        <stp/>
        <stp>##V3_BDPV12</stp>
        <stp>XS0214238239 Corp</stp>
        <stp>ticker</stp>
        <stp>[AutoPrice 28.xlsm]front!R1019C4</stp>
        <tr r="D1019" s="1"/>
      </tp>
      <tp t="s">
        <v>ARRFP</v>
        <stp/>
        <stp>##V3_BDPV12</stp>
        <stp>FR0010989111 Corp</stp>
        <stp>ticker</stp>
        <stp>[AutoPrice 28.xlsm]front!R1050C4</stp>
        <tr r="D1050" s="1"/>
      </tp>
      <tp t="s">
        <v>COFP</v>
        <stp/>
        <stp>##V3_BDPV12</stp>
        <stp>FR0011606169 Corp</stp>
        <stp>ticker</stp>
        <stp>[AutoPrice 28.xlsm]front!R1228C4</stp>
        <tr r="D1228" s="1"/>
      </tp>
      <tp t="s">
        <v>07/09/2017</v>
        <stp/>
        <stp>##V3_BDPV12</stp>
        <stp>XS1040041649 Corp</stp>
        <stp>maturity</stp>
        <stp>[AutoPrice 28.xlsm]front!R1095C6</stp>
        <tr r="F1095" s="1"/>
      </tp>
      <tp t="s">
        <v>30/06/2017</v>
        <stp/>
        <stp>##V3_BDPV12</stp>
        <stp>XS0914292254 Corp</stp>
        <stp>maturity</stp>
        <stp>[AutoPrice 28.xlsm]front!R1213C6</stp>
        <tr r="F1213" s="1"/>
      </tp>
      <tp t="s">
        <v>11/04/2022</v>
        <stp/>
        <stp>##V3_BDPV12</stp>
        <stp>XS0914400246 Corp</stp>
        <stp>maturity</stp>
        <stp>[AutoPrice 28.xlsm]front!R1181C6</stp>
        <tr r="F1181" s="1"/>
      </tp>
      <tp t="s">
        <v>18/03/2015</v>
        <stp/>
        <stp>##V3_BDPV12</stp>
        <stp>XS0214238239 Corp</stp>
        <stp>maturity</stp>
        <stp>[AutoPrice 28.xlsm]front!R1019C6</stp>
        <tr r="F1019" s="1"/>
      </tp>
      <tp t="s">
        <v>CALLABLE</v>
        <stp/>
        <stp>##V3_BDPV12</stp>
        <stp>XS0923613060 Corp</stp>
        <stp>mty_typ</stp>
        <stp>[AutoPrice 28.xlsm]front!R1120C6</stp>
        <tr r="F1120" s="1"/>
      </tp>
      <tp t="s">
        <v>28/01/2016</v>
        <stp/>
        <stp>##V3_BDPV12</stp>
        <stp>XS0411044653 Corp</stp>
        <stp>maturity</stp>
        <stp>[AutoPrice 28.xlsm]front!R1155C6</stp>
        <tr r="F1155" s="1"/>
      </tp>
      <tp t="s">
        <v>09/03/2018</v>
        <stp/>
        <stp>##V3_BDPV12</stp>
        <stp>XS0602534637 Corp</stp>
        <stp>maturity</stp>
        <stp>[AutoPrice 28.xlsm]front!R1034C6</stp>
        <tr r="F1034" s="1"/>
      </tp>
      <tp>
        <v>114.82299999999999</v>
        <stp/>
        <stp>##V3_BDPV12</stp>
        <stp>US36962G4J02 @CBKG Corp</stp>
        <stp>bid</stp>
        <stp>[AutoPrice 28.xlsm]front!R29C12</stp>
        <tr r="L29" s="1"/>
      </tp>
      <tp t="s">
        <v>29/10/2020</v>
        <stp/>
        <stp>##V3_BDPV12</stp>
        <stp>XS0986610425 Corp</stp>
        <stp>maturity</stp>
        <stp>[AutoPrice 28.xlsm]front!R1128C6</stp>
        <tr r="F1128" s="1"/>
      </tp>
      <tp t="s">
        <v>CALLABLE</v>
        <stp/>
        <stp>##V3_BDPV12</stp>
        <stp>XS1044811591 Corp</stp>
        <stp>mty_typ</stp>
        <stp>[AutoPrice 28.xlsm]front!R1238C6</stp>
        <tr r="F1238" s="1"/>
      </tp>
      <tp t="s">
        <v>AT MATURITY</v>
        <stp/>
        <stp>##V3_BDPV12</stp>
        <stp>XS1040041649 Corp</stp>
        <stp>mty_typ</stp>
        <stp>[AutoPrice 28.xlsm]front!R1095C6</stp>
        <tr r="F1095" s="1"/>
      </tp>
      <tp t="s">
        <v>AT MATURITY</v>
        <stp/>
        <stp>##V3_BDPV12</stp>
        <stp>XS0479542580 Corp</stp>
        <stp>mty_typ</stp>
        <stp>[AutoPrice 28.xlsm]front!R1178C6</stp>
        <tr r="F1178" s="1"/>
      </tp>
      <tp>
        <v>99.168366190843528</v>
        <stp/>
        <stp>##V3_BDPV12</stp>
        <stp>US345397WF64 @bgn  Corp</stp>
        <stp>asset_swap_spd_mid</stp>
        <stp>[AutoPrice 28.xlsm]front!R807C40</stp>
        <tr r="AN807" s="1"/>
      </tp>
      <tp t="s">
        <v>13/02/2020</v>
        <stp/>
        <stp>##V3_BDPV12</stp>
        <stp>XS0853682069 Corp</stp>
        <stp>maturity</stp>
        <stp>[AutoPrice 28.xlsm]front!R1217C6</stp>
        <tr r="F1217" s="1"/>
      </tp>
      <tp t="s">
        <v>07/04/2017</v>
        <stp/>
        <stp>##V3_BDPV12</stp>
        <stp>XS0614190477 Corp</stp>
        <stp>maturity</stp>
        <stp>[AutoPrice 28.xlsm]front!R1191C6</stp>
        <tr r="F1191" s="1"/>
      </tp>
      <tp t="s">
        <v>AT MATURITY</v>
        <stp/>
        <stp>##V3_BDPV12</stp>
        <stp>XS0434144969 Corp</stp>
        <stp>mty_typ</stp>
        <stp>[AutoPrice 28.xlsm]front!R1141C6</stp>
        <tr r="F1141" s="1"/>
      </tp>
      <tp t="s">
        <v>16/02/2016</v>
        <stp/>
        <stp>##V3_BDPV12</stp>
        <stp>XS0243960290 Corp</stp>
        <stp>maturity</stp>
        <stp>[AutoPrice 28.xlsm]front!R1184C6</stp>
        <tr r="F1184" s="1"/>
      </tp>
      <tp t="s">
        <v>AT MATURITY</v>
        <stp/>
        <stp>##V3_BDPV12</stp>
        <stp>XS0400006234 Corp</stp>
        <stp>mty_typ</stp>
        <stp>[AutoPrice 28.xlsm]front!R1188C6</stp>
        <tr r="F1188" s="1"/>
      </tp>
      <tp t="s">
        <v>VARIABLE</v>
        <stp/>
        <stp>##V3_BDPV12</stp>
        <stp>FR0011391820 Corp</stp>
        <stp>cpn typ</stp>
        <stp>[AutoPrice 28.xlsm]front!R1265C5</stp>
        <tr r="E1265" s="1"/>
      </tp>
      <tp t="s">
        <v>15/05/2019</v>
        <stp/>
        <stp>##V3_BDPV12</stp>
        <stp>XS1067862919 Corp</stp>
        <stp>maturity</stp>
        <stp>[AutoPrice 28.xlsm]front!R1124C6</stp>
        <tr r="F1124" s="1"/>
      </tp>
      <tp t="s">
        <v>AT MATURITY</v>
        <stp/>
        <stp>##V3_BDPV12</stp>
        <stp>XS0893201433 Corp</stp>
        <stp>mty_typ</stp>
        <stp>[AutoPrice 28.xlsm]front!R1103C6</stp>
        <tr r="F1103" s="1"/>
      </tp>
      <tp t="s">
        <v>FIXED</v>
        <stp/>
        <stp>##V3_BDPV12</stp>
        <stp>FR0011193531 Corp</stp>
        <stp>cpn typ</stp>
        <stp>[AutoPrice 28.xlsm]front!R1044C5</stp>
        <tr r="E1044" s="1"/>
      </tp>
      <tp t="s">
        <v>24/10/2018</v>
        <stp/>
        <stp>##V3_BDPV12</stp>
        <stp>XS0695401801 Corp</stp>
        <stp>maturity</stp>
        <stp>[AutoPrice 28.xlsm]front!R1148C6</stp>
        <tr r="F1148" s="1"/>
      </tp>
      <tp t="s">
        <v>AT MATURITY</v>
        <stp/>
        <stp>##V3_BDPV12</stp>
        <stp>XS0934389221 Corp</stp>
        <stp>mty_typ</stp>
        <stp>[AutoPrice 28.xlsm]front!R1108C6</stp>
        <tr r="F1108" s="1"/>
      </tp>
      <tp t="s">
        <v>AT MATURITY</v>
        <stp/>
        <stp>##V3_BDPV12</stp>
        <stp>XS0996354956 Corp</stp>
        <stp>mty_typ</stp>
        <stp>[AutoPrice 28.xlsm]front!R1162C6</stp>
        <tr r="F1162" s="1"/>
      </tp>
      <tp t="s">
        <v>AT MATURITY</v>
        <stp/>
        <stp>##V3_BDPV12</stp>
        <stp>XS0647288140 Corp</stp>
        <stp>mty_typ</stp>
        <stp>[AutoPrice 28.xlsm]front!R1146C6</stp>
        <tr r="F1146" s="1"/>
      </tp>
      <tp t="s">
        <v>17/11/2017</v>
        <stp/>
        <stp>##V3_BDPV12</stp>
        <stp>XS0559641146 Corp</stp>
        <stp>maturity</stp>
        <stp>[AutoPrice 28.xlsm]front!R1004C6</stp>
        <tr r="F1004" s="1"/>
      </tp>
      <tp t="s">
        <v>24/04/2019</v>
        <stp/>
        <stp>##V3_BDPV12</stp>
        <stp>XS1061410962 Corp</stp>
        <stp>maturity</stp>
        <stp>[AutoPrice 28.xlsm]front!R1216C6</stp>
        <tr r="F1216" s="1"/>
      </tp>
      <tp t="s">
        <v>AT MATURITY</v>
        <stp/>
        <stp>##V3_BDPV12</stp>
        <stp>XS0863129135 Corp</stp>
        <stp>mty_typ</stp>
        <stp>[AutoPrice 28.xlsm]front!R1007C6</stp>
        <tr r="F1007" s="1"/>
      </tp>
      <tp t="s">
        <v>AT MATURITY</v>
        <stp/>
        <stp>##V3_BDPV12</stp>
        <stp>XS0978619194 Corp</stp>
        <stp>mty_typ</stp>
        <stp>[AutoPrice 28.xlsm]front!R1134C6</stp>
        <tr r="F1134" s="1"/>
      </tp>
      <tp>
        <v>105.29900000000001</v>
        <stp/>
        <stp>##V3_BDPV12</stp>
        <stp>FR0011193531 @bgn Corp</stp>
        <stp>LAST_PRICE</stp>
        <stp>[AutoPrice 28.xlsm]front!R1044C16</stp>
        <tr r="P1044" s="1"/>
      </tp>
      <tp>
        <v>105.379</v>
        <stp/>
        <stp>##V3_BDPV12</stp>
        <stp>DE000A1R0TU2 @bgn Corp</stp>
        <stp>LAST_PRICE</stp>
        <stp>[AutoPrice 28.xlsm]front!R1087C16</stp>
        <tr r="P1087" s="1"/>
      </tp>
      <tp>
        <v>108.249</v>
        <stp/>
        <stp>##V3_BDPV12</stp>
        <stp>FR0010333385 @bgn Corp</stp>
        <stp>LAST_PRICE</stp>
        <stp>[AutoPrice 28.xlsm]front!R1113C16</stp>
        <tr r="P1113" s="1"/>
      </tp>
      <tp>
        <v>115.202</v>
        <stp/>
        <stp>##V3_BDPV12</stp>
        <stp>FR0010883058 @bgn Corp</stp>
        <stp>LAST_PRICE</stp>
        <stp>[AutoPrice 28.xlsm]front!R1074C16</stp>
        <tr r="P1074" s="1"/>
      </tp>
      <tp>
        <v>114.268</v>
        <stp/>
        <stp>##V3_BDPV12</stp>
        <stp>FR0011043124 @bgn Corp</stp>
        <stp>LAST_PRICE</stp>
        <stp>[AutoPrice 28.xlsm]front!R1086C16</stp>
        <tr r="P1086" s="1"/>
      </tp>
      <tp>
        <v>2.5</v>
        <stp/>
        <stp>##V3_BDPV12</stp>
        <stp>XS0969368934 @bgn  Corp</stp>
        <stp>coupon</stp>
        <stp>[AutoPrice 28.xlsm]front!R469C42</stp>
        <tr r="AP469" s="1"/>
      </tp>
      <tp>
        <v>4.25</v>
        <stp/>
        <stp>##V3_BDPV12</stp>
        <stp>XS0592627003 @bgn  Corp</stp>
        <stp>coupon</stp>
        <stp>[AutoPrice 28.xlsm]front!R730C42</stp>
        <tr r="AP730" s="1"/>
      </tp>
      <tp>
        <v>2.95</v>
        <stp/>
        <stp>##V3_BDPV12</stp>
        <stp>XS0795877454 @bgn  Corp</stp>
        <stp>coupon</stp>
        <stp>[AutoPrice 28.xlsm]front!R481C42</stp>
        <tr r="AP481" s="1"/>
      </tp>
      <tp>
        <v>5</v>
        <stp/>
        <stp>##V3_BDPV12</stp>
        <stp>XS0170239692 @bgn  Corp</stp>
        <stp>coupon</stp>
        <stp>[AutoPrice 28.xlsm]front!R355C42</stp>
        <tr r="AP355" s="1"/>
      </tp>
      <tp>
        <v>6.875</v>
        <stp/>
        <stp>##V3_BDPV12</stp>
        <stp>XS0364908375 @bgn  Corp</stp>
        <stp>coupon</stp>
        <stp>[AutoPrice 28.xlsm]front!R100C42</stp>
        <tr r="AP100" s="1"/>
      </tp>
      <tp>
        <v>4.375</v>
        <stp/>
        <stp>##V3_BDPV12</stp>
        <stp>XS0485316102 @bgn  Corp</stp>
        <stp>coupon</stp>
        <stp>[AutoPrice 28.xlsm]front!R303C42</stp>
        <tr r="AP303" s="1"/>
      </tp>
      <tp>
        <v>6.25</v>
        <stp/>
        <stp>##V3_BDPV12</stp>
        <stp>XS0764278528 @bgn  Corp</stp>
        <stp>coupon</stp>
        <stp>[AutoPrice 28.xlsm]front!R132C42</stp>
        <tr r="AP132" s="1"/>
      </tp>
      <tp>
        <v>4.5</v>
        <stp/>
        <stp>##V3_BDPV12</stp>
        <stp>XS0485616758 @bgn  Corp</stp>
        <stp>coupon</stp>
        <stp>[AutoPrice 28.xlsm]front!R338C42</stp>
        <tr r="AP338" s="1"/>
      </tp>
      <tp>
        <v>4.5</v>
        <stp/>
        <stp>##V3_BDPV12</stp>
        <stp>XS0677389347 @bgn  Corp</stp>
        <stp>coupon</stp>
        <stp>[AutoPrice 28.xlsm]front!R635C42</stp>
        <tr r="AP635" s="1"/>
      </tp>
      <tp>
        <v>3.875</v>
        <stp/>
        <stp>##V3_BDPV12</stp>
        <stp>XS0491047154 @bgn  Corp</stp>
        <stp>coupon</stp>
        <stp>[AutoPrice 28.xlsm]front!R200C42</stp>
        <tr r="AP200" s="1"/>
      </tp>
      <tp>
        <v>4.625</v>
        <stp/>
        <stp>##V3_BDPV12</stp>
        <stp>XS0275939683 @bgn  Corp</stp>
        <stp>coupon</stp>
        <stp>[AutoPrice 28.xlsm]front!R167C42</stp>
        <tr r="AP167" s="1"/>
      </tp>
      <tp>
        <v>4.625</v>
        <stp/>
        <stp>##V3_BDPV12</stp>
        <stp>XS1061608300 @bgn  Corp</stp>
        <stp>coupon</stp>
        <stp>[AutoPrice 28.xlsm]front!R187C42</stp>
        <tr r="AP187" s="1"/>
      </tp>
      <tp>
        <v>7.5</v>
        <stp/>
        <stp>##V3_BDPV12</stp>
        <stp>XS0161488498 @bgn  Corp</stp>
        <stp>coupon</stp>
        <stp>[AutoPrice 28.xlsm]front!R625C42</stp>
        <tr r="AP625" s="1"/>
      </tp>
      <tp>
        <v>3.4060000000000001</v>
        <stp/>
        <stp>##V3_BDPV12</stp>
        <stp>XS0494547168 @bgn  Corp</stp>
        <stp>coupon</stp>
        <stp>[AutoPrice 28.xlsm]front!R684C42</stp>
        <tr r="AP684" s="1"/>
      </tp>
      <tp>
        <v>6.625</v>
        <stp/>
        <stp>##V3_BDPV12</stp>
        <stp>XS0399647675 @bgn  Corp</stp>
        <stp>coupon</stp>
        <stp>[AutoPrice 28.xlsm]front!R316C42</stp>
        <tr r="AP316" s="1"/>
      </tp>
      <tp>
        <v>3.125</v>
        <stp/>
        <stp>##V3_BDPV12</stp>
        <stp>XS0999667263 @bgn  Corp</stp>
        <stp>coupon</stp>
        <stp>[AutoPrice 28.xlsm]front!R720C42</stp>
        <tr r="AP720" s="1"/>
      </tp>
      <tp>
        <v>4</v>
        <stp/>
        <stp>##V3_BDPV12</stp>
        <stp>XS0868458653 @bgn  Corp</stp>
        <stp>coupon</stp>
        <stp>[AutoPrice 28.xlsm]front!R712C42</stp>
        <tr r="AP712" s="1"/>
      </tp>
      <tp>
        <v>5.375</v>
        <stp/>
        <stp>##V3_BDPV12</stp>
        <stp>XS0369258412 @bgn  Corp</stp>
        <stp>coupon</stp>
        <stp>[AutoPrice 28.xlsm]front!R422C42</stp>
        <tr r="AP422" s="1"/>
      </tp>
      <tp>
        <v>4.6500000000000004</v>
        <stp/>
        <stp>##V3_BDPV12</stp>
        <stp>XS0479869744 @bgn  Corp</stp>
        <stp>coupon</stp>
        <stp>[AutoPrice 28.xlsm]front!R748C42</stp>
        <tr r="AP748" s="1"/>
      </tp>
      <tp>
        <v>3.375</v>
        <stp/>
        <stp>##V3_BDPV12</stp>
        <stp>XS0482656005 @bgn  Corp</stp>
        <stp>coupon</stp>
        <stp>[AutoPrice 28.xlsm]front!R879C42</stp>
        <tr r="AP879" s="1"/>
      </tp>
      <tp>
        <v>1.875</v>
        <stp/>
        <stp>##V3_BDPV12</stp>
        <stp>XS0866278921 @bgn  Corp</stp>
        <stp>coupon</stp>
        <stp>[AutoPrice 28.xlsm]front!R425C42</stp>
        <tr r="AP425" s="1"/>
      </tp>
      <tp>
        <v>5</v>
        <stp/>
        <stp>##V3_BDPV12</stp>
        <stp>XS0169888558 @bgn  Corp</stp>
        <stp>coupon</stp>
        <stp>[AutoPrice 28.xlsm]front!R747C42</stp>
        <tr r="AP747" s="1"/>
      </tp>
      <tp>
        <v>7.25</v>
        <stp/>
        <stp>##V3_BDPV12</stp>
        <stp>XS0387846925 @bgn  Corp</stp>
        <stp>coupon</stp>
        <stp>[AutoPrice 28.xlsm]front!R500C42</stp>
        <tr r="AP500" s="1"/>
      </tp>
      <tp>
        <v>96.629875390309792</v>
        <stp/>
        <stp>##V3_BDPV12</stp>
        <stp>DE000A1HG1L4 @bgn  Corp</stp>
        <stp>asset_swap_spd_mid</stp>
        <stp>[AutoPrice 28.xlsm]front!R55C40</stp>
        <tr r="AN55" s="1"/>
      </tp>
      <tp>
        <v>105.565</v>
        <stp/>
        <stp>##V3_BDPV12</stp>
        <stp>XS0090078907 @CBKG Corp</stp>
        <stp>bid</stp>
        <stp>[AutoPrice 28.xlsm]front!R13C12</stp>
        <tr r="L13" s="1"/>
      </tp>
      <tp>
        <v>101.148</v>
        <stp/>
        <stp>##V3_BDPV12</stp>
        <stp>XS0750684929 @CBKG Corp</stp>
        <stp>bid</stp>
        <stp>[AutoPrice 28.xlsm]front!R11C12</stp>
        <tr r="L11" s="1"/>
      </tp>
    </main>
    <main first="connect.rtdsub">
      <tp>
        <v>0</v>
        <stp/>
        <stp>EBOND_POSITION|88600=3639707</stp>
        <stp>AMOUNT</stp>
        <stp>RMDS</stp>
        <stp/>
        <stp/>
        <tr r="G301" s="1"/>
      </tp>
      <tp>
        <v>0</v>
        <stp/>
        <stp>EBOND_POSITION|88612=8979931</stp>
        <stp>AMOUNT</stp>
        <stp>RMDS</stp>
        <stp/>
        <stp/>
        <tr r="G571" s="1"/>
      </tp>
      <tp>
        <v>0</v>
        <stp/>
        <stp>EBOND_POSITION|88612=9019557</stp>
        <stp>AMOUNT</stp>
        <stp>RMDS</stp>
        <stp/>
        <stp/>
        <tr r="G428" s="1"/>
      </tp>
      <tp>
        <v>0</v>
        <stp/>
        <stp>EBOND_POSITION|88609=7389935</stp>
        <stp>AMOUNT</stp>
        <stp>RMDS</stp>
        <stp/>
        <stp/>
        <tr r="G609" s="1"/>
      </tp>
    </main>
    <main first="bloomberg.rtd">
      <tp>
        <v>105.773</v>
        <stp/>
        <stp>##V3_BDPV12</stp>
        <stp>XS0283629946 @CBKG Corp</stp>
        <stp>bid</stp>
        <stp>[AutoPrice 28.xlsm]front!R98C12</stp>
        <tr r="L98" s="1"/>
      </tp>
      <tp>
        <v>109.166</v>
        <stp/>
        <stp>##V3_BDPV12</stp>
        <stp>XS0559434351 @CBKG Corp</stp>
        <stp>bid</stp>
        <stp>[AutoPrice 28.xlsm]front!R64C12</stp>
        <tr r="L64" s="1"/>
      </tp>
      <tp t="s">
        <v>FIXED</v>
        <stp/>
        <stp>##V3_BDPV12</stp>
        <stp>AT0000A0MS58 Corp</stp>
        <stp>cpn typ</stp>
        <stp>[AutoPrice 28.xlsm]front!R1025C5</stp>
        <tr r="E1025" s="1"/>
      </tp>
      <tp>
        <v>122.958</v>
        <stp/>
        <stp>##V3_BDPV12</stp>
        <stp>XS0288429532 @CBKG Corp</stp>
        <stp>bid</stp>
        <stp>[AutoPrice 28.xlsm]front!R36C12</stp>
        <tr r="L36" s="1"/>
      </tp>
      <tp>
        <v>102.72799999999999</v>
        <stp/>
        <stp>##V3_BDPV12</stp>
        <stp>XS0918600668 @CBKG Corp</stp>
        <stp>bid</stp>
        <stp>[AutoPrice 28.xlsm]front!R66C12</stp>
        <tr r="L66" s="1"/>
      </tp>
      <tp>
        <v>104.22499999999999</v>
        <stp/>
        <stp>##V3_BDPV12</stp>
        <stp>XS0940685091 @CBKG Corp</stp>
        <stp>bid</stp>
        <stp>[AutoPrice 28.xlsm]front!R70C12</stp>
        <tr r="L70" s="1"/>
      </tp>
    </main>
    <main first="connect.rtdsub">
      <tp>
        <v>0</v>
        <stp/>
        <stp>EBOND_POSITION|88615=8290878</stp>
        <stp>AMOUNT</stp>
        <stp>RMDS</stp>
        <stp/>
        <stp/>
        <tr r="G63" s="1"/>
      </tp>
      <tp>
        <v>0</v>
        <stp/>
        <stp>EBOND_POSITION|88615=4890698</stp>
        <stp>AMOUNT</stp>
        <stp>RMDS</stp>
        <stp/>
        <stp/>
        <tr r="G32" s="1"/>
      </tp>
      <tp>
        <v>-3000000</v>
        <stp/>
        <stp>EBOND_POSITION|88600=2231517</stp>
        <stp>AMOUNT</stp>
        <stp>RMDS</stp>
        <stp/>
        <stp/>
        <tr r="G355" s="1"/>
      </tp>
      <tp>
        <v>2000000</v>
        <stp/>
        <stp>EBOND_POSITION|88606=6171485</stp>
        <stp>AMOUNT</stp>
        <stp>RMDS</stp>
        <stp/>
        <stp/>
        <tr r="G1033" s="1"/>
      </tp>
      <tp>
        <v>0</v>
        <stp/>
        <stp>EBOND_POSITION|88600=5362912</stp>
        <stp>AMOUNT</stp>
        <stp>RMDS</stp>
        <stp/>
        <stp/>
        <tr r="G262" s="1"/>
      </tp>
      <tp>
        <v>0</v>
        <stp/>
        <stp>EBOND_POSITION|88600=8003744</stp>
        <stp>AMOUNT</stp>
        <stp>RMDS</stp>
        <stp/>
        <stp/>
        <tr r="G354" s="1"/>
      </tp>
    </main>
    <main first="bloomberg.rtd">
      <tp t="s">
        <v>#N/A Real Time</v>
        <stp/>
        <stp>##V3_BDPV12</stp>
        <stp>XS0066877258 @CBKG Corp</stp>
        <stp>bid</stp>
        <stp>[AutoPrice 28.xlsm]front!R62C12</stp>
        <tr r="L62" s="1"/>
      </tp>
      <tp>
        <v>102.416</v>
        <stp/>
        <stp>##V3_BDPV12</stp>
        <stp>XS0434882014 @CBKG Corp</stp>
        <stp>bid</stp>
        <stp>[AutoPrice 28.xlsm]front!R63C12</stp>
        <tr r="L63" s="1"/>
      </tp>
      <tp>
        <v>5</v>
        <stp/>
        <stp>##V3_BDPV12</stp>
        <stp>DE000A1A6FV5 Corp</stp>
        <stp>cpn</stp>
        <stp>[AutoPrice 28.xlsm]front!R1010C5</stp>
        <tr r="E1010" s="1"/>
      </tp>
    </main>
    <main first="connect.rtdsub">
      <tp>
        <v>6500000</v>
        <stp/>
        <stp>EBOND_POSITION|88615=8104991</stp>
        <stp>AMOUNT</stp>
        <stp>RMDS</stp>
        <stp/>
        <stp/>
        <tr r="G80" s="1"/>
      </tp>
      <tp>
        <v>0</v>
        <stp/>
        <stp>EBOND_POSITION|88615=6664487</stp>
        <stp>AMOUNT</stp>
        <stp>RMDS</stp>
        <stp/>
        <stp/>
        <tr r="G25" s="1"/>
      </tp>
      <tp>
        <v>1802000</v>
        <stp/>
        <stp>EBOND_POSITION|88597=9954446</stp>
        <stp>AMOUNT</stp>
        <stp>RMDS</stp>
        <stp/>
        <stp/>
        <tr r="G761" s="1"/>
      </tp>
      <tp>
        <v>2016000</v>
        <stp/>
        <stp>EBOND_POSITION|88603=8234024</stp>
        <stp>AMOUNT</stp>
        <stp>RMDS</stp>
        <stp/>
        <stp/>
        <tr r="G1003" s="1"/>
      </tp>
      <tp>
        <v>10000</v>
        <stp/>
        <stp>EBOND_POSITION|88600=3405364</stp>
        <stp>AMOUNT</stp>
        <stp>RMDS</stp>
        <stp/>
        <stp/>
        <tr r="G264" s="1"/>
      </tp>
      <tp t="s">
        <v>#N/A</v>
        <stp/>
        <stp>EBOND_POSITION|88615=2015300</stp>
        <stp>AMOUNT</stp>
        <stp>RMDS</stp>
        <stp/>
        <stp/>
        <tr r="G62" s="1"/>
      </tp>
      <tp>
        <v>0</v>
        <stp/>
        <stp>EBOND_POSITION|88600=2245810</stp>
        <stp>AMOUNT</stp>
        <stp>RMDS</stp>
        <stp/>
        <stp/>
        <tr r="G320" s="1"/>
      </tp>
    </main>
    <main first="bloomberg.rtd">
      <tp>
        <v>127.288</v>
        <stp/>
        <stp>##V3_BDPV12</stp>
        <stp>XS0863907522 @CBKG Corp</stp>
        <stp>bid</stp>
        <stp>[AutoPrice 28.xlsm]front!R96C12</stp>
        <tr r="L96" s="1"/>
      </tp>
    </main>
    <main first="connect.rtdsub">
      <tp>
        <v>0</v>
        <stp/>
        <stp>EBOND_POSITION|88612=7956723</stp>
        <stp>AMOUNT</stp>
        <stp>RMDS</stp>
        <stp/>
        <stp/>
        <tr r="G584" s="1"/>
      </tp>
      <tp>
        <v>3619000</v>
        <stp/>
        <stp>EBOND_POSITION|88615=8276376</stp>
        <stp>AMOUNT</stp>
        <stp>RMDS</stp>
        <stp/>
        <stp/>
        <tr r="G45" s="1"/>
      </tp>
    </main>
    <main first="bloomberg.rtd">
      <tp>
        <v>120.63200000000001</v>
        <stp/>
        <stp>##V3_BDPV12</stp>
        <stp>XS0452314536 @CBKG Corp</stp>
        <stp>bid</stp>
        <stp>[AutoPrice 28.xlsm]front!R61C12</stp>
        <tr r="L61" s="1"/>
      </tp>
    </main>
    <main first="connect.rtdsub">
      <tp>
        <v>50000</v>
        <stp/>
        <stp>EBOND_POSITION|88609=8047969</stp>
        <stp>AMOUNT</stp>
        <stp>RMDS</stp>
        <stp/>
        <stp/>
        <tr r="G688" s="1"/>
      </tp>
      <tp>
        <v>272000</v>
        <stp/>
        <stp>EBOND_POSITION|88603=3667141</stp>
        <stp>AMOUNT</stp>
        <stp>RMDS</stp>
        <stp/>
        <stp/>
        <tr r="G1019" s="1"/>
      </tp>
      <tp>
        <v>168000</v>
        <stp/>
        <stp>EBOND_POSITION|88609=2187825</stp>
        <stp>AMOUNT</stp>
        <stp>RMDS</stp>
        <stp/>
        <stp/>
        <tr r="G615" s="1"/>
      </tp>
      <tp>
        <v>0</v>
        <stp/>
        <stp>EBOND_POSITION|88600=3967832</stp>
        <stp>AMOUNT</stp>
        <stp>RMDS</stp>
        <stp/>
        <stp/>
        <tr r="G237" s="1"/>
      </tp>
    </main>
    <main first="bloomberg.rtd">
      <tp>
        <v>106.65</v>
        <stp/>
        <stp>##V3_BDPV12</stp>
        <stp>XS0805452405 @CBKG Corp</stp>
        <stp>ask</stp>
        <stp>[AutoPrice 28.xlsm]front!R49C13</stp>
        <tr r="M49" s="1"/>
      </tp>
      <tp t="s">
        <v>#N/A Real Time</v>
        <stp/>
        <stp>##V3_BDPV12</stp>
        <stp>XS0245166367 @CBKG Corp</stp>
        <stp>ask</stp>
        <stp>[AutoPrice 28.xlsm]front!R17C13</stp>
        <tr r="M17" s="1"/>
      </tp>
      <tp>
        <v>103.614</v>
        <stp/>
        <stp>##V3_BDPV12</stp>
        <stp>XS0873665706 @CBKG Corp</stp>
        <stp>ask</stp>
        <stp>[AutoPrice 28.xlsm]front!R74C13</stp>
        <tr r="M74" s="1"/>
      </tp>
      <tp>
        <v>47.084244416891714</v>
        <stp/>
        <stp>##V3_BDPV12</stp>
        <stp>XS0834385923 @cbbt  Corp</stp>
        <stp>asset_swap_spd_mid</stp>
        <stp>[AutoPrice 28.xlsm]front!R941C40</stp>
        <tr r="AN941" s="1"/>
      </tp>
      <tp>
        <v>103.955</v>
        <stp/>
        <stp>##V3_BDPV12</stp>
        <stp>XS0159527505 @CBKG Corp</stp>
        <stp>ask</stp>
        <stp>[AutoPrice 28.xlsm]front!R86C13</stp>
        <tr r="M86" s="1"/>
      </tp>
      <tp t="s">
        <v>FIXED</v>
        <stp/>
        <stp>##V3_BDPV12</stp>
        <stp>AT0000A0PQY4 Corp</stp>
        <stp>cpn typ</stp>
        <stp>[AutoPrice 28.xlsm]front!R1029C5</stp>
        <tr r="E1029" s="1"/>
      </tp>
      <tp t="s">
        <v>FIXED</v>
        <stp/>
        <stp>##V3_BDPV12</stp>
        <stp>XS0436905821 Corp</stp>
        <stp>cpn typ</stp>
        <stp>[AutoPrice 28.xlsm]front!R1168C5</stp>
        <tr r="E1168" s="1"/>
      </tp>
      <tp t="s">
        <v>ALOFP</v>
        <stp/>
        <stp>##V3_BDPV12</stp>
        <stp>FR0010948232 Corp</stp>
        <stp>ticker</stp>
        <stp>[AutoPrice 28.xlsm]front!R1043C4</stp>
        <tr r="D1043" s="1"/>
      </tp>
      <tp>
        <v>108.79930203442169</v>
        <stp/>
        <stp>##V3_BDPV12</stp>
        <stp>US345397VR12 @bgn  Corp</stp>
        <stp>asset_swap_spd_mid</stp>
        <stp>[AutoPrice 28.xlsm]front!R805C40</stp>
        <tr r="AN805" s="1"/>
      </tp>
      <tp t="s">
        <v>FIXED</v>
        <stp/>
        <stp>##V3_BDPV12</stp>
        <stp>XS0838764685 Corp</stp>
        <stp>cpn typ</stp>
        <stp>[AutoPrice 28.xlsm]front!R1026C5</stp>
        <tr r="E1026" s="1"/>
      </tp>
      <tp t="s">
        <v>FIXED</v>
        <stp/>
        <stp>##V3_BDPV12</stp>
        <stp>XS0445463887 Corp</stp>
        <stp>cpn typ</stp>
        <stp>[AutoPrice 28.xlsm]front!R1078C5</stp>
        <tr r="E1078" s="1"/>
      </tp>
      <tp t="s">
        <v>HOTGR</v>
        <stp/>
        <stp>##V3_BDPV12</stp>
        <stp>DE000A12TZ95 Corp</stp>
        <stp>ticker</stp>
        <stp>[AutoPrice 28.xlsm]front!R1101C4</stp>
        <tr r="D1101" s="1"/>
      </tp>
      <tp t="s">
        <v>OMVAV</v>
        <stp/>
        <stp>##V3_BDPV12</stp>
        <stp>XS0629626663 Corp</stp>
        <stp>ticker</stp>
        <stp>[AutoPrice 28.xlsm]front!R1249C4</stp>
        <tr r="D1249" s="1"/>
      </tp>
      <tp t="s">
        <v>FIXED</v>
        <stp/>
        <stp>##V3_BDPV12</stp>
        <stp>XS0843300947 Corp</stp>
        <stp>cpn typ</stp>
        <stp>[AutoPrice 28.xlsm]front!R1172C5</stp>
        <tr r="E1172" s="1"/>
      </tp>
      <tp t="s">
        <v>SUFP</v>
        <stp/>
        <stp>##V3_BDPV12</stp>
        <stp>FR0011075183 Corp</stp>
        <stp>ticker</stp>
        <stp>[AutoPrice 28.xlsm]front!R1131C4</stp>
        <tr r="D1131" s="1"/>
      </tp>
      <tp t="s">
        <v>VARIABLE</v>
        <stp/>
        <stp>##V3_BDPV12</stp>
        <stp>XS1050460739 Corp</stp>
        <stp>cpn typ</stp>
        <stp>[AutoPrice 28.xlsm]front!R1262C5</stp>
        <tr r="E1262" s="1"/>
      </tp>
      <tp t="s">
        <v>SCABSS</v>
        <stp/>
        <stp>##V3_BDPV12</stp>
        <stp>XS0942094805 Corp</stp>
        <stp>ticker</stp>
        <stp>[AutoPrice 28.xlsm]front!R1009C4</stp>
        <tr r="D1009" s="1"/>
      </tp>
      <tp t="s">
        <v>ATLIM</v>
        <stp/>
        <stp>##V3_BDPV12</stp>
        <stp>XS0542522692 Corp</stp>
        <stp>ticker</stp>
        <stp>[AutoPrice 28.xlsm]front!R1055C4</stp>
        <tr r="D1055" s="1"/>
      </tp>
      <tp t="s">
        <v>FIXED</v>
        <stp/>
        <stp>##V3_BDPV12</stp>
        <stp>XS0829190585 Corp</stp>
        <stp>cpn typ</stp>
        <stp>[AutoPrice 28.xlsm]front!R1219C5</stp>
        <tr r="E1219" s="1"/>
      </tp>
      <tp t="s">
        <v>FIXED</v>
        <stp/>
        <stp>##V3_BDPV12</stp>
        <stp>XS0546096800 Corp</stp>
        <stp>cpn typ</stp>
        <stp>[AutoPrice 28.xlsm]front!R1241C5</stp>
        <tr r="E1241" s="1"/>
      </tp>
      <tp t="s">
        <v>FIXED</v>
        <stp/>
        <stp>##V3_BDPV12</stp>
        <stp>XS0451457435 Corp</stp>
        <stp>cpn typ</stp>
        <stp>[AutoPrice 28.xlsm]front!R1159C5</stp>
        <tr r="E1159" s="1"/>
      </tp>
      <tp t="s">
        <v>PAY-IN-KIND</v>
        <stp/>
        <stp>##V3_BDPV12</stp>
        <stp>XS0954907787 Corp</stp>
        <stp>cpn typ</stp>
        <stp>[AutoPrice 28.xlsm]front!R1123C5</stp>
        <tr r="E1123" s="1"/>
      </tp>
      <tp t="s">
        <v>FIXED</v>
        <stp/>
        <stp>##V3_BDPV12</stp>
        <stp>XS0731071055 Corp</stp>
        <stp>cpn typ</stp>
        <stp>[AutoPrice 28.xlsm]front!R1028C5</stp>
        <tr r="E1028" s="1"/>
      </tp>
      <tp t="s">
        <v>TELEFO</v>
        <stp/>
        <stp>##V3_BDPV12</stp>
        <stp>XS0972588643 Corp</stp>
        <stp>ticker</stp>
        <stp>[AutoPrice 28.xlsm]front!R1258C4</stp>
        <tr r="D1258" s="1"/>
      </tp>
      <tp t="s">
        <v>FIXED</v>
        <stp/>
        <stp>##V3_BDPV12</stp>
        <stp>XS0741137029 Corp</stp>
        <stp>cpn typ</stp>
        <stp>[AutoPrice 28.xlsm]front!R1160C5</stp>
        <tr r="E1160" s="1"/>
      </tp>
      <tp>
        <v>4.625</v>
        <stp/>
        <stp>##V3_BDPV12</stp>
        <stp>XS0195116008 Corp</stp>
        <stp>cpn</stp>
        <stp>[AutoPrice 28.xlsm]front!R6C5</stp>
        <tr r="E6" s="1"/>
      </tp>
      <tp t="s">
        <v>AIRFP</v>
        <stp/>
        <stp>##V3_BDPV12</stp>
        <stp>XS1050846507 Corp</stp>
        <stp>ticker</stp>
        <stp>[AutoPrice 28.xlsm]front!R1040C4</stp>
        <tr r="D1040" s="1"/>
      </tp>
      <tp t="s">
        <v>SGOFP</v>
        <stp/>
        <stp>##V3_BDPV12</stp>
        <stp>XS0294547285 Corp</stp>
        <stp>ticker</stp>
        <stp>[AutoPrice 28.xlsm]front!R1114C4</stp>
        <tr r="D1114" s="1"/>
      </tp>
      <tp t="s">
        <v>FIXED</v>
        <stp/>
        <stp>##V3_BDPV12</stp>
        <stp>XS0951565091 Corp</stp>
        <stp>cpn typ</stp>
        <stp>[AutoPrice 28.xlsm]front!R1163C5</stp>
        <tr r="E1163" s="1"/>
      </tp>
      <tp t="s">
        <v>DGFP</v>
        <stp/>
        <stp>##V3_BDPV12</stp>
        <stp>FR0010883058 Corp</stp>
        <stp>ticker</stp>
        <stp>[AutoPrice 28.xlsm]front!R1074C4</stp>
        <tr r="D1074" s="1"/>
      </tp>
      <tp t="s">
        <v>GASSM</v>
        <stp/>
        <stp>##V3_BDPV12</stp>
        <stp>XS0479542150 Corp</stp>
        <stp>ticker</stp>
        <stp>[AutoPrice 28.xlsm]front!R1169C4</stp>
        <tr r="D1169" s="1"/>
      </tp>
      <tp t="s">
        <v>RBOSGR</v>
        <stp/>
        <stp>##V3_BDPV12</stp>
        <stp>XS0934389221 Corp</stp>
        <stp>ticker</stp>
        <stp>[AutoPrice 28.xlsm]front!R1108C4</stp>
        <tr r="D1108" s="1"/>
      </tp>
      <tp t="s">
        <v>ENIIM</v>
        <stp/>
        <stp>##V3_BDPV12</stp>
        <stp>XS0563739696 Corp</stp>
        <stp>ticker</stp>
        <stp>[AutoPrice 28.xlsm]front!R1157C4</stp>
        <tr r="D1157" s="1"/>
      </tp>
      <tp t="s">
        <v>ABESM</v>
        <stp/>
        <stp>##V3_BDPV12</stp>
        <stp>ES0211845237 Corp</stp>
        <stp>ticker</stp>
        <stp>[AutoPrice 28.xlsm]front!R1032C4</stp>
        <tr r="D1032" s="1"/>
      </tp>
      <tp t="s">
        <v>AT MATURITY</v>
        <stp/>
        <stp>##V3_BDPV12</stp>
        <stp>FR0010989111 Corp</stp>
        <stp>mty_typ</stp>
        <stp>[AutoPrice 28.xlsm]front!R1050C6</stp>
        <tr r="F1050" s="1"/>
      </tp>
      <tp>
        <v>111.25707133327828</v>
        <stp/>
        <stp>##V3_BDPV12</stp>
        <stp>US345397VU41 @bgn  Corp</stp>
        <stp>asset_swap_spd_mid</stp>
        <stp>[AutoPrice 28.xlsm]front!R806C40</stp>
        <tr r="AN806" s="1"/>
      </tp>
      <tp t="s">
        <v>TELEFO</v>
        <stp/>
        <stp>##V3_BDPV12</stp>
        <stp>XS0972570351 Corp</stp>
        <stp>ticker</stp>
        <stp>[AutoPrice 28.xlsm]front!R1259C4</stp>
        <tr r="D1259" s="1"/>
      </tp>
      <tp t="s">
        <v>FIXED</v>
        <stp/>
        <stp>##V3_BDPV12</stp>
        <stp>XS0798555537 Corp</stp>
        <stp>cpn typ</stp>
        <stp>[AutoPrice 28.xlsm]front!R1158C5</stp>
        <tr r="E1158" s="1"/>
      </tp>
      <tp t="s">
        <v>VARIABLE</v>
        <stp/>
        <stp>##V3_BDPV12</stp>
        <stp>XS0997535520 Corp</stp>
        <stp>cpn typ</stp>
        <stp>[AutoPrice 28.xlsm]front!R1227C5</stp>
        <tr r="E1227" s="1"/>
      </tp>
      <tp t="s">
        <v>IBESM</v>
        <stp/>
        <stp>##V3_BDPV12</stp>
        <stp>XS0829209195 Corp</stp>
        <stp>ticker</stp>
        <stp>[AutoPrice 28.xlsm]front!R1192C4</stp>
        <tr r="D1192" s="1"/>
      </tp>
      <tp t="s">
        <v>ATLIM</v>
        <stp/>
        <stp>##V3_BDPV12</stp>
        <stp>XS0828749761 Corp</stp>
        <stp>ticker</stp>
        <stp>[AutoPrice 28.xlsm]front!R1058C4</stp>
        <tr r="D1058" s="1"/>
      </tp>
      <tp t="s">
        <v>VARIABLE</v>
        <stp/>
        <stp>##V3_BDPV12</stp>
        <stp>XS1028959671 Corp</stp>
        <stp>cpn typ</stp>
        <stp>[AutoPrice 28.xlsm]front!R1229C5</stp>
        <tr r="E1229" s="1"/>
      </tp>
      <tp t="s">
        <v>VOEAV</v>
        <stp/>
        <stp>##V3_BDPV12</stp>
        <stp>XS0838764685 Corp</stp>
        <stp>ticker</stp>
        <stp>[AutoPrice 28.xlsm]front!R1026C4</stp>
        <tr r="D1026" s="1"/>
      </tp>
      <tp t="s">
        <v>ENELIM</v>
        <stp/>
        <stp>##V3_BDPV12</stp>
        <stp>XS0827692269 Corp</stp>
        <stp>ticker</stp>
        <stp>[AutoPrice 28.xlsm]front!R1149C4</stp>
        <tr r="D1149" s="1"/>
      </tp>
      <tp t="s">
        <v>FIXED</v>
        <stp/>
        <stp>##V3_BDPV12</stp>
        <stp>XS0806449814 Corp</stp>
        <stp>cpn typ</stp>
        <stp>[AutoPrice 28.xlsm]front!R1215C5</stp>
        <tr r="E1215" s="1"/>
      </tp>
      <tp t="s">
        <v>15/03/2021</v>
        <stp/>
        <stp>##V3_BDPV12</stp>
        <stp>XS0605214336 Corp</stp>
        <stp>maturity</stp>
        <stp>[AutoPrice 28.xlsm]front!R1225C6</stp>
        <tr r="F1225" s="1"/>
      </tp>
      <tp t="s">
        <v>AT MATURITY</v>
        <stp/>
        <stp>##V3_BDPV12</stp>
        <stp>XS0975256685 Corp</stp>
        <stp>mty_typ</stp>
        <stp>[AutoPrice 28.xlsm]front!R1210C6</stp>
        <tr r="F1210" s="1"/>
      </tp>
      <tp t="s">
        <v>AT MATURITY</v>
        <stp/>
        <stp>##V3_BDPV12</stp>
        <stp>XS0614190477 Corp</stp>
        <stp>mty_typ</stp>
        <stp>[AutoPrice 28.xlsm]front!R1191C6</stp>
        <tr r="F1191" s="1"/>
      </tp>
      <tp>
        <v>12.001119103212961</v>
        <stp/>
        <stp>##V3_BDPV12</stp>
        <stp>AT0000A0GMG9 @bgn  Corp</stp>
        <stp>asset_swap_spd_mid</stp>
        <stp>[AutoPrice 28.xlsm]front!R189C40</stp>
        <tr r="AN189" s="1"/>
      </tp>
      <tp t="s">
        <v>20/06/2017</v>
        <stp/>
        <stp>##V3_BDPV12</stp>
        <stp>XS0306644344 Corp</stp>
        <stp>maturity</stp>
        <stp>[AutoPrice 28.xlsm]front!R1145C6</stp>
        <tr r="F1145" s="1"/>
      </tp>
      <tp t="s">
        <v>CALLABLE</v>
        <stp/>
        <stp>##V3_BDPV12</stp>
        <stp>XS0954907431 Corp</stp>
        <stp>mty_typ</stp>
        <stp>[AutoPrice 28.xlsm]front!R1121C6</stp>
        <tr r="F1121" s="1"/>
      </tp>
      <tp t="s">
        <v>21/11/2019</v>
        <stp/>
        <stp>##V3_BDPV12</stp>
        <stp>XS0856023493 Corp</stp>
        <stp>maturity</stp>
        <stp>[AutoPrice 28.xlsm]front!R1167C6</stp>
        <tr r="F1167" s="1"/>
      </tp>
      <tp t="s">
        <v>AT MATURITY</v>
        <stp/>
        <stp>##V3_BDPV12</stp>
        <stp>XS0479542150 Corp</stp>
        <stp>mty_typ</stp>
        <stp>[AutoPrice 28.xlsm]front!R1169C6</stp>
        <tr r="F1169" s="1"/>
      </tp>
      <tp t="s">
        <v>AT MATURITY</v>
        <stp/>
        <stp>##V3_BDPV12</stp>
        <stp>XS0940711947 Corp</stp>
        <stp>mty_typ</stp>
        <stp>[AutoPrice 28.xlsm]front!R1196C6</stp>
        <tr r="F1196" s="1"/>
      </tp>
      <tp t="s">
        <v>15/05/2018</v>
        <stp/>
        <stp>##V3_BDPV12</stp>
        <stp>XS0923613060 Corp</stp>
        <stp>maturity</stp>
        <stp>[AutoPrice 28.xlsm]front!R1120C6</stp>
        <tr r="F1120" s="1"/>
      </tp>
      <tp t="s">
        <v>15/08/2018</v>
        <stp/>
        <stp>##V3_BDPV12</stp>
        <stp>XS0954907787 Corp</stp>
        <stp>maturity</stp>
        <stp>[AutoPrice 28.xlsm]front!R1123C6</stp>
        <tr r="F1123" s="1"/>
      </tp>
      <tp t="s">
        <v>12/09/2025</v>
        <stp/>
        <stp>##V3_BDPV12</stp>
        <stp>XS0970852348 Corp</stp>
        <stp>maturity</stp>
        <stp>[AutoPrice 28.xlsm]front!R1164C6</stp>
        <tr r="F1164" s="1"/>
      </tp>
      <tp t="s">
        <v>16/09/2025</v>
        <stp/>
        <stp>##V3_BDPV12</stp>
        <stp>XS0542534192 Corp</stp>
        <stp>maturity</stp>
        <stp>[AutoPrice 28.xlsm]front!R1061C6</stp>
        <tr r="F1061" s="1"/>
      </tp>
      <tp t="s">
        <v>07/10/2021</v>
        <stp/>
        <stp>##V3_BDPV12</stp>
        <stp>XS0975256685 Corp</stp>
        <stp>maturity</stp>
        <stp>[AutoPrice 28.xlsm]front!R1210C6</stp>
        <tr r="F1210" s="1"/>
      </tp>
      <tp t="s">
        <v>AT MATURITY</v>
        <stp/>
        <stp>##V3_BDPV12</stp>
        <stp>XS0875343757 Corp</stp>
        <stp>mty_typ</stp>
        <stp>[AutoPrice 28.xlsm]front!R1182C6</stp>
        <tr r="F1182" s="1"/>
      </tp>
      <tp t="s">
        <v>AT MATURITY</v>
        <stp/>
        <stp>##V3_BDPV12</stp>
        <stp>XS0765621569 Corp</stp>
        <stp>mty_typ</stp>
        <stp>[AutoPrice 28.xlsm]front!R1005C6</stp>
        <tr r="F1005" s="1"/>
      </tp>
      <tp t="s">
        <v>05/10/2018</v>
        <stp/>
        <stp>##V3_BDPV12</stp>
        <stp>XS0838764685 Corp</stp>
        <stp>maturity</stp>
        <stp>[AutoPrice 28.xlsm]front!R1026C6</stp>
        <tr r="F1026" s="1"/>
      </tp>
      <tp t="s">
        <v>FIXED</v>
        <stp/>
        <stp>##V3_BDPV12</stp>
        <stp>FR0010955559 Corp</stp>
        <stp>cpn typ</stp>
        <stp>[AutoPrice 28.xlsm]front!R1041C5</stp>
        <tr r="E1041" s="1"/>
      </tp>
      <tp t="s">
        <v>09/05/2018</v>
        <stp/>
        <stp>##V3_BDPV12</stp>
        <stp>XS0362224841 Corp</stp>
        <stp>maturity</stp>
        <stp>[AutoPrice 28.xlsm]front!R1193C6</stp>
        <tr r="F1193" s="1"/>
      </tp>
      <tp t="s">
        <v>AT MATURITY</v>
        <stp/>
        <stp>##V3_BDPV12</stp>
        <stp>XS0842659343 Corp</stp>
        <stp>mty_typ</stp>
        <stp>[AutoPrice 28.xlsm]front!R1147C6</stp>
        <tr r="F1147" s="1"/>
      </tp>
      <tp t="s">
        <v>AT MATURITY</v>
        <stp/>
        <stp>##V3_BDPV12</stp>
        <stp>XS0842659426 Corp</stp>
        <stp>mty_typ</stp>
        <stp>[AutoPrice 28.xlsm]front!R1152C6</stp>
        <tr r="F1152" s="1"/>
      </tp>
      <tp t="s">
        <v>AT MATURITY</v>
        <stp/>
        <stp>##V3_BDPV12</stp>
        <stp>XS0741938624 Corp</stp>
        <stp>mty_typ</stp>
        <stp>[AutoPrice 28.xlsm]front!R1119C6</stp>
        <tr r="F1119" s="1"/>
      </tp>
      <tp t="s">
        <v>AT MATURITY</v>
        <stp/>
        <stp>##V3_BDPV12</stp>
        <stp>XS0853679867 Corp</stp>
        <stp>mty_typ</stp>
        <stp>[AutoPrice 28.xlsm]front!R1211C6</stp>
        <tr r="F1211" s="1"/>
      </tp>
      <tp t="s">
        <v>PERP/CALL</v>
        <stp/>
        <stp>##V3_BDPV12</stp>
        <stp>XS1048428442 Corp</stp>
        <stp>mty_typ</stp>
        <stp>[AutoPrice 28.xlsm]front!R1269C6</stp>
        <tr r="F1269" s="1"/>
      </tp>
      <tp t="s">
        <v>28/07/2014</v>
        <stp/>
        <stp>##V3_BDPV12</stp>
        <stp>XS0409153110 Corp</stp>
        <stp>maturity</stp>
        <stp>[AutoPrice 28.xlsm]front!R1112C6</stp>
        <tr r="F1112" s="1"/>
      </tp>
      <tp t="s">
        <v>12/02/2016</v>
        <stp/>
        <stp>##V3_BDPV12</stp>
        <stp>XS0718395089 Corp</stp>
        <stp>maturity</stp>
        <stp>[AutoPrice 28.xlsm]front!R1205C6</stp>
        <tr r="F1205" s="1"/>
      </tp>
      <tp t="s">
        <v>AT MATURITY</v>
        <stp/>
        <stp>##V3_BDPV12</stp>
        <stp>XS0861828407 Corp</stp>
        <stp>mty_typ</stp>
        <stp>[AutoPrice 28.xlsm]front!R1084C6</stp>
        <tr r="F1084" s="1"/>
      </tp>
      <tp>
        <v>116.423</v>
        <stp/>
        <stp>##V3_BDPV12</stp>
        <stp>FR0000473993 @bgn Corp</stp>
        <stp>LAST_PRICE</stp>
        <stp>[AutoPrice 28.xlsm]front!R1071C16</stp>
        <tr r="P1071" s="1"/>
      </tp>
      <tp>
        <v>103.64100000000001</v>
        <stp/>
        <stp>##V3_BDPV12</stp>
        <stp>FR0011342740 @bgn Corp</stp>
        <stp>LAST_PRICE</stp>
        <stp>[AutoPrice 28.xlsm]front!R1046C16</stp>
        <tr r="P1046" s="1"/>
      </tp>
      <tp>
        <v>112.569</v>
        <stp/>
        <stp>##V3_BDPV12</stp>
        <stp>FR0011182112 @bgn Corp</stp>
        <stp>LAST_PRICE</stp>
        <stp>[AutoPrice 28.xlsm]front!R1085C16</stp>
        <tr r="P1085" s="1"/>
      </tp>
      <tp>
        <v>5.875</v>
        <stp/>
        <stp>##V3_BDPV12</stp>
        <stp>XS0162869076 @bgn  Corp</stp>
        <stp>coupon</stp>
        <stp>[AutoPrice 28.xlsm]front!R699C42</stp>
        <tr r="AP699" s="1"/>
      </tp>
      <tp>
        <v>5.7</v>
        <stp/>
        <stp>##V3_BDPV12</stp>
        <stp>XS0177448288 @bgn  Corp</stp>
        <stp>coupon</stp>
        <stp>[AutoPrice 28.xlsm]front!R103C42</stp>
        <tr r="AP103" s="1"/>
      </tp>
      <tp>
        <v>6.875</v>
        <stp/>
        <stp>##V3_BDPV12</stp>
        <stp>XS0465889912 @bgn  Corp</stp>
        <stp>coupon</stp>
        <stp>[AutoPrice 28.xlsm]front!R812C42</stp>
        <tr r="AP812" s="1"/>
      </tp>
      <tp>
        <v>2</v>
        <stp/>
        <stp>##V3_BDPV12</stp>
        <stp>XS0760139773 @bgn  Corp</stp>
        <stp>coupon</stp>
        <stp>[AutoPrice 28.xlsm]front!R202C42</stp>
        <tr r="AP202" s="1"/>
      </tp>
      <tp>
        <v>3.875</v>
        <stp/>
        <stp>##V3_BDPV12</stp>
        <stp>XS0593606550 @bgn  Corp</stp>
        <stp>coupon</stp>
        <stp>[AutoPrice 28.xlsm]front!R337C42</stp>
        <tr r="AP337" s="1"/>
      </tp>
      <tp>
        <v>2.5</v>
        <stp/>
        <stp>##V3_BDPV12</stp>
        <stp>XS1067329570 @bgn  Corp</stp>
        <stp>coupon</stp>
        <stp>[AutoPrice 28.xlsm]front!R752C42</stp>
        <tr r="AP752" s="1"/>
      </tp>
      <tp>
        <v>3.75</v>
        <stp/>
        <stp>##V3_BDPV12</stp>
        <stp>XS0972058175 @bgn  Corp</stp>
        <stp>coupon</stp>
        <stp>[AutoPrice 28.xlsm]front!R543C42</stp>
        <tr r="AP543" s="1"/>
      </tp>
      <tp>
        <v>4.75</v>
        <stp/>
        <stp>##V3_BDPV12</stp>
        <stp>XS0289507997 @bgn  Corp</stp>
        <stp>coupon</stp>
        <stp>[AutoPrice 28.xlsm]front!R728C42</stp>
        <tr r="AP728" s="1"/>
      </tp>
      <tp>
        <v>5</v>
        <stp/>
        <stp>##V3_BDPV12</stp>
        <stp>XS0170798325 @bgn  Corp</stp>
        <stp>coupon</stp>
        <stp>[AutoPrice 28.xlsm]front!R300C42</stp>
        <tr r="AP300" s="1"/>
      </tp>
      <tp>
        <v>6.625</v>
        <stp/>
        <stp>##V3_BDPV12</stp>
        <stp>XS0362329517 @bgn  Corp</stp>
        <stp>coupon</stp>
        <stp>[AutoPrice 28.xlsm]front!R754C42</stp>
        <tr r="AP754" s="1"/>
      </tp>
      <tp>
        <v>5.5</v>
        <stp/>
        <stp>##V3_BDPV12</stp>
        <stp>XS0477568637 @bgn  Corp</stp>
        <stp>coupon</stp>
        <stp>[AutoPrice 28.xlsm]front!R173C42</stp>
        <tr r="AP173" s="1"/>
      </tp>
      <tp>
        <v>2.875</v>
        <stp/>
        <stp>##V3_BDPV12</stp>
        <stp>XS0787527349 @bgn  Corp</stp>
        <stp>coupon</stp>
        <stp>[AutoPrice 28.xlsm]front!R558C42</stp>
        <tr r="AP558" s="1"/>
      </tp>
      <tp>
        <v>4.6929999999999996</v>
        <stp/>
        <stp>##V3_BDPV12</stp>
        <stp>XS0462999573 @bgn  Corp</stp>
        <stp>coupon</stp>
        <stp>[AutoPrice 28.xlsm]front!R694C42</stp>
        <tr r="AP694" s="1"/>
      </tp>
      <tp>
        <v>4.625</v>
        <stp/>
        <stp>##V3_BDPV12</stp>
        <stp>XS0593606121 @bgn  Corp</stp>
        <stp>coupon</stp>
        <stp>[AutoPrice 28.xlsm]front!R339C42</stp>
        <tr r="AP339" s="1"/>
      </tp>
      <tp>
        <v>4.25</v>
        <stp/>
        <stp>##V3_BDPV12</stp>
        <stp>XS0690406243 @bgn  Corp</stp>
        <stp>coupon</stp>
        <stp>[AutoPrice 28.xlsm]front!R304C42</stp>
        <tr r="AP304" s="1"/>
      </tp>
      <tp>
        <v>4.5</v>
        <stp/>
        <stp>##V3_BDPV12</stp>
        <stp>XS0497186758 @bgn  Corp</stp>
        <stp>coupon</stp>
        <stp>[AutoPrice 28.xlsm]front!R193C42</stp>
        <tr r="AP193" s="1"/>
      </tp>
      <tp>
        <v>2.1</v>
        <stp/>
        <stp>##V3_BDPV12</stp>
        <stp>XS0993266625 @bgn  Corp</stp>
        <stp>coupon</stp>
        <stp>[AutoPrice 28.xlsm]front!R485C42</stp>
        <tr r="AP485" s="1"/>
      </tp>
      <tp>
        <v>2.4</v>
        <stp/>
        <stp>##V3_BDPV12</stp>
        <stp>XS1076018131 @bgn  Corp</stp>
        <stp>coupon</stp>
        <stp>[AutoPrice 28.xlsm]front!R681C42</stp>
        <tr r="AP681" s="1"/>
      </tp>
      <tp>
        <v>3.25</v>
        <stp/>
        <stp>##V3_BDPV12</stp>
        <stp>XS0495756537 @bgn  Corp</stp>
        <stp>coupon</stp>
        <stp>[AutoPrice 28.xlsm]front!R257C42</stp>
        <tr r="AP257" s="1"/>
      </tp>
      <tp>
        <v>5.25</v>
        <stp/>
        <stp>##V3_BDPV12</stp>
        <stp>XS0694766279 @bgn  Corp</stp>
        <stp>coupon</stp>
        <stp>[AutoPrice 28.xlsm]front!R426C42</stp>
        <tr r="AP426" s="1"/>
      </tp>
      <tp>
        <v>5.25</v>
        <stp/>
        <stp>##V3_BDPV12</stp>
        <stp>XS1064049767 @bgn  Corp</stp>
        <stp>coupon</stp>
        <stp>[AutoPrice 28.xlsm]front!R150C42</stp>
        <tr r="AP150" s="1"/>
      </tp>
      <tp>
        <v>6.625</v>
        <stp/>
        <stp>##V3_BDPV12</stp>
        <stp>XS0166179381 @bgn  Corp</stp>
        <stp>coupon</stp>
        <stp>[AutoPrice 28.xlsm]front!R615C42</stp>
        <tr r="AP615" s="1"/>
      </tp>
      <tp>
        <v>3.375</v>
        <stp/>
        <stp>##V3_BDPV12</stp>
        <stp>XS1076018305 @bgn  Corp</stp>
        <stp>coupon</stp>
        <stp>[AutoPrice 28.xlsm]front!R683C42</stp>
        <tr r="AP683" s="1"/>
      </tp>
      <tp>
        <v>1.875</v>
        <stp/>
        <stp>##V3_BDPV12</stp>
        <stp>XS0888827333 @bgn  Corp</stp>
        <stp>coupon</stp>
        <stp>[AutoPrice 28.xlsm]front!R800C42</stp>
        <tr r="AP800" s="1"/>
      </tp>
      <tp>
        <v>3</v>
        <stp/>
        <stp>##V3_BDPV12</stp>
        <stp>XS0999296006 @bgn  Corp</stp>
        <stp>coupon</stp>
        <stp>[AutoPrice 28.xlsm]front!R552C42</stp>
        <tr r="AP552" s="1"/>
      </tp>
      <tp>
        <v>6.5</v>
        <stp/>
        <stp>##V3_BDPV12</stp>
        <stp>XS0372358902 @bgn  Corp</stp>
        <stp>coupon</stp>
        <stp>[AutoPrice 28.xlsm]front!R602C42</stp>
        <tr r="AP602" s="1"/>
      </tp>
      <tp>
        <v>1.125</v>
        <stp/>
        <stp>##V3_BDPV12</stp>
        <stp>XS1069539374 @bgn  Corp</stp>
        <stp>coupon</stp>
        <stp>[AutoPrice 28.xlsm]front!R476C42</stp>
        <tr r="AP476" s="1"/>
      </tp>
      <tp>
        <v>4.25</v>
        <stp/>
        <stp>##V3_BDPV12</stp>
        <stp>XS0897406814 @bgn  Corp</stp>
        <stp>coupon</stp>
        <stp>[AutoPrice 28.xlsm]front!R153C42</stp>
        <tr r="AP153" s="1"/>
      </tp>
      <tp>
        <v>3.5</v>
        <stp/>
        <stp>##V3_BDPV12</stp>
        <stp>XS0470518605 @bgn  Corp</stp>
        <stp>coupon</stp>
        <stp>[AutoPrice 28.xlsm]front!R881C42</stp>
        <tr r="AP881" s="1"/>
      </tp>
      <tp>
        <v>3.875</v>
        <stp/>
        <stp>##V3_BDPV12</stp>
        <stp>XS1069439740 @bgn  Corp</stp>
        <stp>coupon</stp>
        <stp>[AutoPrice 28.xlsm]front!R108C42</stp>
        <tr r="AP108" s="1"/>
      </tp>
      <tp>
        <v>1.875</v>
        <stp/>
        <stp>##V3_BDPV12</stp>
        <stp>XS0967299016 @bgn  Corp</stp>
        <stp>coupon</stp>
        <stp>[AutoPrice 28.xlsm]front!R822C42</stp>
        <tr r="AP822" s="1"/>
      </tp>
      <tp>
        <v>2.375</v>
        <stp/>
        <stp>##V3_BDPV12</stp>
        <stp>XS1069539291 @bgn  Corp</stp>
        <stp>coupon</stp>
        <stp>[AutoPrice 28.xlsm]front!R477C42</stp>
        <tr r="AP477" s="1"/>
      </tp>
      <tp>
        <v>4.9669999999999996</v>
        <stp/>
        <stp>##V3_BDPV12</stp>
        <stp>XS0696856847 @bgn  Corp</stp>
        <stp>coupon</stp>
        <stp>[AutoPrice 28.xlsm]front!R687C42</stp>
        <tr r="AP687" s="1"/>
      </tp>
      <tp>
        <v>3.4940000000000002</v>
        <stp/>
        <stp>##V3_BDPV12</stp>
        <stp>XS0992646918 @bgn  Corp</stp>
        <stp>coupon</stp>
        <stp>[AutoPrice 28.xlsm]front!R272C42</stp>
        <tr r="AP272" s="1"/>
      </tp>
      <tp>
        <v>100</v>
        <stp/>
        <stp>##V3_BDPV12</stp>
        <stp>DE000A0Z12Y2 @bval Corp</stp>
        <stp>LAST_PRICE</stp>
        <stp>[AutoPrice 28.xlsm]front!R1018C16</stp>
        <tr r="P1018" s="1"/>
      </tp>
    </main>
    <main first="connect.rtdsub">
      <tp>
        <v>0</v>
        <stp/>
        <stp>EBOND_POSITION|88600=2408427</stp>
        <stp>AMOUNT</stp>
        <stp>RMDS</stp>
        <stp/>
        <stp/>
        <tr r="G358" s="1"/>
      </tp>
      <tp>
        <v>-1157000</v>
        <stp/>
        <stp>EBOND_POSITION|88603=4429096</stp>
        <stp>AMOUNT</stp>
        <stp>RMDS</stp>
        <stp/>
        <stp/>
        <tr r="G947" s="1"/>
      </tp>
      <tp>
        <v>9974000</v>
        <stp/>
        <stp>EBOND_POSITION|88609=7869498</stp>
        <stp>AMOUNT</stp>
        <stp>RMDS</stp>
        <stp/>
        <stp/>
        <tr r="G718" s="1"/>
      </tp>
      <tp>
        <v>0</v>
        <stp/>
        <stp>EBOND_POSITION|88615=8909682</stp>
        <stp>AMOUNT</stp>
        <stp>RMDS</stp>
        <stp/>
        <stp/>
        <tr r="G65" s="1"/>
      </tp>
    </main>
    <main first="bloomberg.rtd">
      <tp>
        <v>102.955</v>
        <stp/>
        <stp>##V3_BDPV12</stp>
        <stp>XS0159527505 @CBKG Corp</stp>
        <stp>bid</stp>
        <stp>[AutoPrice 28.xlsm]front!R86C12</stp>
        <tr r="L86" s="1"/>
      </tp>
      <tp t="s">
        <v>SDFGR</v>
        <stp/>
        <stp>##V3_BDPV12</stp>
        <stp>DE000A1PGZ82 Corp</stp>
        <stp>ticker</stp>
        <stp>[AutoPrice 28.xlsm]front!R1013C4</stp>
        <tr r="D1013" s="1"/>
      </tp>
      <tp t="s">
        <v>FIXED</v>
        <stp/>
        <stp>##V3_BDPV12</stp>
        <stp>AT0000A0H999 Corp</stp>
        <stp>cpn typ</stp>
        <stp>[AutoPrice 28.xlsm]front!R1027C5</stp>
        <tr r="E1027" s="1"/>
      </tp>
    </main>
    <main first="connect.rtdsub">
      <tp>
        <v>-4000000</v>
        <stp/>
        <stp>EBOND_POSITION|88612=7000145</stp>
        <stp>AMOUNT</stp>
        <stp>RMDS</stp>
        <stp/>
        <stp/>
        <tr r="G412" s="1"/>
      </tp>
      <tp>
        <v>0</v>
        <stp/>
        <stp>EBOND_POSITION|88603=5030557</stp>
        <stp>AMOUNT</stp>
        <stp>RMDS</stp>
        <stp/>
        <stp/>
        <tr r="G931" s="1"/>
      </tp>
      <tp>
        <v>-1961000</v>
        <stp/>
        <stp>EBOND_POSITION|88597=9600830</stp>
        <stp>AMOUNT</stp>
        <stp>RMDS</stp>
        <stp/>
        <stp/>
        <tr r="G851" s="1"/>
      </tp>
    </main>
    <main first="bloomberg.rtd">
      <tp>
        <v>106.39</v>
        <stp/>
        <stp>##V3_BDPV12</stp>
        <stp>XS0805452405 @CBKG Corp</stp>
        <stp>bid</stp>
        <stp>[AutoPrice 28.xlsm]front!R49C12</stp>
        <tr r="L49" s="1"/>
      </tp>
    </main>
    <main first="connect.rtdsub">
      <tp>
        <v>0</v>
        <stp/>
        <stp>EBOND_POSITION|88618=3581557</stp>
        <stp>AMOUNT</stp>
        <stp>RMDS</stp>
        <stp/>
        <stp/>
        <tr r="G93" s="1"/>
      </tp>
      <tp>
        <v>0</v>
        <stp/>
        <stp>EBOND_POSITION|88600=8512936</stp>
        <stp>AMOUNT</stp>
        <stp>RMDS</stp>
        <stp/>
        <stp/>
        <tr r="G228" s="1"/>
      </tp>
      <tp>
        <v>2593000</v>
        <stp/>
        <stp>EBOND_POSITION|88597=8352945</stp>
        <stp>AMOUNT</stp>
        <stp>RMDS</stp>
        <stp/>
        <stp/>
        <tr r="G826" s="1"/>
      </tp>
      <tp>
        <v>-900000</v>
        <stp/>
        <stp>EBOND_POSITION|88615=2862014</stp>
        <stp>AMOUNT</stp>
        <stp>RMDS</stp>
        <stp/>
        <stp/>
        <tr r="G79" s="1"/>
      </tp>
      <tp>
        <v>0</v>
        <stp/>
        <stp>EBOND_POSITION|88600=8333974</stp>
        <stp>AMOUNT</stp>
        <stp>RMDS</stp>
        <stp/>
        <stp/>
        <tr r="G265" s="1"/>
      </tp>
      <tp>
        <v>293000</v>
        <stp/>
        <stp>EBOND_POSITION|88612=8333976</stp>
        <stp>AMOUNT</stp>
        <stp>RMDS</stp>
        <stp/>
        <stp/>
        <tr r="G514" s="1"/>
      </tp>
      <tp>
        <v>0</v>
        <stp/>
        <stp>EBOND_POSITION|88609=4973669</stp>
        <stp>AMOUNT</stp>
        <stp>RMDS</stp>
        <stp/>
        <stp/>
        <tr r="G746" s="1"/>
      </tp>
      <tp t="s">
        <v>#N/A</v>
        <stp/>
        <stp>EBOND_POSITION|88600=7743473</stp>
        <stp>AMOUNT</stp>
        <stp>RMDS</stp>
        <stp/>
        <stp/>
        <tr r="G248" s="1"/>
      </tp>
      <tp>
        <v>0</v>
        <stp/>
        <stp>EBOND_POSITION|88609=8693507</stp>
        <stp>AMOUNT</stp>
        <stp>RMDS</stp>
        <stp/>
        <stp/>
        <tr r="G740" s="1"/>
      </tp>
      <tp>
        <v>0</v>
        <stp/>
        <stp>EBOND_POSITION|88600=8353712</stp>
        <stp>AMOUNT</stp>
        <stp>RMDS</stp>
        <stp/>
        <stp/>
        <tr r="G329" s="1"/>
      </tp>
      <tp>
        <v>1150000</v>
        <stp/>
        <stp>EBOND_POSITION|88609=8863238</stp>
        <stp>AMOUNT</stp>
        <stp>RMDS</stp>
        <stp/>
        <stp/>
        <tr r="G715" s="1"/>
      </tp>
    </main>
    <main first="bloomberg.rtd">
      <tp>
        <v>103.114</v>
        <stp/>
        <stp>##V3_BDPV12</stp>
        <stp>XS0873665706 @CBKG Corp</stp>
        <stp>bid</stp>
        <stp>[AutoPrice 28.xlsm]front!R74C12</stp>
        <tr r="L74" s="1"/>
      </tp>
    </main>
    <main first="connect.rtdsub">
      <tp>
        <v>0</v>
        <stp/>
        <stp>EBOND_POSITION|88603=9054391</stp>
        <stp>AMOUNT</stp>
        <stp>RMDS</stp>
        <stp/>
        <stp/>
        <tr r="G984" s="1"/>
      </tp>
    </main>
    <main first="bloomberg.rtd">
      <tp t="s">
        <v>#N/A Real Time</v>
        <stp/>
        <stp>##V3_BDPV12</stp>
        <stp>XS0245166367 @CBKG Corp</stp>
        <stp>bid</stp>
        <stp>[AutoPrice 28.xlsm]front!R17C12</stp>
        <tr r="L17" s="1"/>
      </tp>
    </main>
    <main first="connect.rtdsub">
      <tp t="s">
        <v>#N/A</v>
        <stp/>
        <stp>EBOND_POSITION|88600=7376290</stp>
        <stp>AMOUNT</stp>
        <stp>RMDS</stp>
        <stp/>
        <stp/>
        <tr r="G242" s="1"/>
      </tp>
      <tp>
        <v>2221000</v>
        <stp/>
        <stp>EBOND_POSITION|88618=3596546</stp>
        <stp>AMOUNT</stp>
        <stp>RMDS</stp>
        <stp/>
        <stp/>
        <tr r="G145" s="1"/>
      </tp>
      <tp>
        <v>0</v>
        <stp/>
        <stp>EBOND_POSITION|88600=6076950</stp>
        <stp>AMOUNT</stp>
        <stp>RMDS</stp>
        <stp/>
        <stp/>
        <tr r="G296" s="1"/>
      </tp>
      <tp>
        <v>11000</v>
        <stp/>
        <stp>EBOND_POSITION|88600=7826815</stp>
        <stp>AMOUNT</stp>
        <stp>RMDS</stp>
        <stp/>
        <stp/>
        <tr r="G268" s="1"/>
      </tp>
      <tp>
        <v>2843000</v>
        <stp/>
        <stp>EBOND_POSITION|88600=7367311</stp>
        <stp>AMOUNT</stp>
        <stp>RMDS</stp>
        <stp/>
        <stp/>
        <tr r="G267" s="1"/>
      </tp>
      <tp>
        <v>0</v>
        <stp/>
        <stp>EBOND_POSITION|88615=6417013</stp>
        <stp>AMOUNT</stp>
        <stp>RMDS</stp>
        <stp/>
        <stp/>
        <tr r="G44" s="1"/>
      </tp>
      <tp>
        <v>0</v>
        <stp/>
        <stp>EBOND_POSITION|88600=8857742</stp>
        <stp>AMOUNT</stp>
        <stp>RMDS</stp>
        <stp/>
        <stp/>
        <tr r="G303" s="1"/>
      </tp>
    </main>
    <main first="bloomberg.rtd">
      <tp>
        <v>104.825</v>
        <stp/>
        <stp>##V3_BDPV12</stp>
        <stp>XS0940685091 @CBKG Corp</stp>
        <stp>ask</stp>
        <stp>[AutoPrice 28.xlsm]front!R70C13</stp>
        <tr r="M70" s="1"/>
      </tp>
      <tp>
        <v>54.083082990721621</v>
        <stp/>
        <stp>##V3_BDPV12</stp>
        <stp>XS0496546853 @cbbt  Corp</stp>
        <stp>asset_swap_spd_mid</stp>
        <stp>[AutoPrice 28.xlsm]front!R723C40</stp>
        <tr r="AN723" s="1"/>
      </tp>
      <tp>
        <v>128.28800000000001</v>
        <stp/>
        <stp>##V3_BDPV12</stp>
        <stp>XS0863907522 @CBKG Corp</stp>
        <stp>ask</stp>
        <stp>[AutoPrice 28.xlsm]front!R96C13</stp>
        <tr r="M96" s="1"/>
      </tp>
      <tp>
        <v>121.532</v>
        <stp/>
        <stp>##V3_BDPV12</stp>
        <stp>XS0452314536 @CBKG Corp</stp>
        <stp>ask</stp>
        <stp>[AutoPrice 28.xlsm]front!R61C13</stp>
        <tr r="M61" s="1"/>
      </tp>
      <tp>
        <v>102.566</v>
        <stp/>
        <stp>##V3_BDPV12</stp>
        <stp>XS0434882014 @CBKG Corp</stp>
        <stp>ask</stp>
        <stp>[AutoPrice 28.xlsm]front!R63C13</stp>
        <tr r="M63" s="1"/>
      </tp>
      <tp t="s">
        <v>#N/A Real Time</v>
        <stp/>
        <stp>##V3_BDPV12</stp>
        <stp>XS0066877258 @CBKG Corp</stp>
        <stp>ask</stp>
        <stp>[AutoPrice 28.xlsm]front!R62C13</stp>
        <tr r="M62" s="1"/>
      </tp>
      <tp>
        <v>109.446</v>
        <stp/>
        <stp>##V3_BDPV12</stp>
        <stp>XS0559434351 @CBKG Corp</stp>
        <stp>ask</stp>
        <stp>[AutoPrice 28.xlsm]front!R64C13</stp>
        <tr r="M64" s="1"/>
      </tp>
      <tp>
        <v>106.773</v>
        <stp/>
        <stp>##V3_BDPV12</stp>
        <stp>XS0283629946 @CBKG Corp</stp>
        <stp>ask</stp>
        <stp>[AutoPrice 28.xlsm]front!R98C13</stp>
        <tr r="M98" s="1"/>
      </tp>
      <tp>
        <v>101.248</v>
        <stp/>
        <stp>##V3_BDPV12</stp>
        <stp>XS0750684929 @CBKG Corp</stp>
        <stp>ask</stp>
        <stp>[AutoPrice 28.xlsm]front!R11C13</stp>
        <tr r="M11" s="1"/>
      </tp>
      <tp>
        <v>105.715</v>
        <stp/>
        <stp>##V3_BDPV12</stp>
        <stp>XS0090078907 @CBKG Corp</stp>
        <stp>ask</stp>
        <stp>[AutoPrice 28.xlsm]front!R13C13</stp>
        <tr r="M13" s="1"/>
      </tp>
      <tp>
        <v>103.328</v>
        <stp/>
        <stp>##V3_BDPV12</stp>
        <stp>XS0918600668 @CBKG Corp</stp>
        <stp>ask</stp>
        <stp>[AutoPrice 28.xlsm]front!R66C13</stp>
        <tr r="M66" s="1"/>
      </tp>
      <tp>
        <v>123.658</v>
        <stp/>
        <stp>##V3_BDPV12</stp>
        <stp>XS0288429532 @CBKG Corp</stp>
        <stp>ask</stp>
        <stp>[AutoPrice 28.xlsm]front!R36C13</stp>
        <tr r="M36" s="1"/>
      </tp>
      <tp>
        <v>25.215772588807386</v>
        <stp/>
        <stp>##V3_BDPV12</stp>
        <stp>DE000A1MA9V5 @bgn  Corp</stp>
        <stp>asset_swap_spd_mid</stp>
        <stp>[AutoPrice 28.xlsm]front!R787C40</stp>
        <tr r="AN787" s="1"/>
      </tp>
      <tp t="s">
        <v>FIXED</v>
        <stp/>
        <stp>##V3_BDPV12</stp>
        <stp>XS0856023493 Corp</stp>
        <stp>cpn typ</stp>
        <stp>[AutoPrice 28.xlsm]front!R1167C5</stp>
        <tr r="E1167" s="1"/>
      </tp>
      <tp t="s">
        <v>FIXED</v>
        <stp/>
        <stp>##V3_BDPV12</stp>
        <stp>XS0853682069 Corp</stp>
        <stp>cpn typ</stp>
        <stp>[AutoPrice 28.xlsm]front!R1217C5</stp>
        <tr r="E1217" s="1"/>
      </tp>
      <tp t="s">
        <v>ABESM</v>
        <stp/>
        <stp>##V3_BDPV12</stp>
        <stp>ES0211845211 Corp</stp>
        <stp>ticker</stp>
        <stp>[AutoPrice 28.xlsm]front!R1033C4</stp>
        <tr r="D1033" s="1"/>
      </tp>
      <tp t="s">
        <v>SYNNVX</v>
        <stp/>
        <stp>##V3_BDPV12</stp>
        <stp>XS1050454682 Corp</stp>
        <stp>ticker</stp>
        <stp>[AutoPrice 28.xlsm]front!R1017C4</stp>
        <tr r="D1017" s="1"/>
      </tp>
      <tp t="s">
        <v>SGOFP</v>
        <stp/>
        <stp>##V3_BDPV12</stp>
        <stp>XS0760364116 Corp</stp>
        <stp>ticker</stp>
        <stp>[AutoPrice 28.xlsm]front!R1118C4</stp>
        <tr r="D1118" s="1"/>
      </tp>
      <tp>
        <v>63.282990182387401</v>
        <stp/>
        <stp>##V3_BDPV12</stp>
        <stp>DE000A1MA9K8 @bgn  Corp</stp>
        <stp>asset_swap_spd_mid</stp>
        <stp>[AutoPrice 28.xlsm]front!R534C40</stp>
        <tr r="AN534" s="1"/>
      </tp>
      <tp t="s">
        <v>VARIABLE</v>
        <stp/>
        <stp>##V3_BDPV12</stp>
        <stp>XS0629626663 Corp</stp>
        <stp>cpn typ</stp>
        <stp>[AutoPrice 28.xlsm]front!R1249C5</stp>
        <tr r="E1249" s="1"/>
      </tp>
      <tp t="s">
        <v>ALOFP</v>
        <stp/>
        <stp>##V3_BDPV12</stp>
        <stp>FR0010948240 Corp</stp>
        <stp>ticker</stp>
        <stp>[AutoPrice 28.xlsm]front!R1047C4</stp>
        <tr r="D1047" s="1"/>
      </tp>
      <tp t="s">
        <v>SKFBSS</v>
        <stp/>
        <stp>##V3_BDPV12</stp>
        <stp>XS0630817442 Corp</stp>
        <stp>ticker</stp>
        <stp>[AutoPrice 28.xlsm]front!R1126C4</stp>
        <tr r="D1126" s="1"/>
      </tp>
      <tp t="s">
        <v>GASSM</v>
        <stp/>
        <stp>##V3_BDPV12</stp>
        <stp>XS0741942576 Corp</stp>
        <stp>ticker</stp>
        <stp>[AutoPrice 28.xlsm]front!R1174C4</stp>
        <tr r="D1174" s="1"/>
      </tp>
      <tp t="s">
        <v>FIXED</v>
        <stp/>
        <stp>##V3_BDPV12</stp>
        <stp>XS0427290357 Corp</stp>
        <stp>cpn typ</stp>
        <stp>[AutoPrice 28.xlsm]front!R1054C5</stp>
        <tr r="E1054" s="1"/>
      </tp>
      <tp t="s">
        <v>VARIABLE</v>
        <stp/>
        <stp>##V3_BDPV12</stp>
        <stp>XS0903872355 Corp</stp>
        <stp>cpn typ</stp>
        <stp>[AutoPrice 28.xlsm]front!R1245C5</stp>
        <tr r="E1245" s="1"/>
      </tp>
      <tp t="s">
        <v>FIXED</v>
        <stp/>
        <stp>##V3_BDPV12</stp>
        <stp>XS0545097742 Corp</stp>
        <stp>cpn typ</stp>
        <stp>[AutoPrice 28.xlsm]front!R1200C5</stp>
        <tr r="E1200" s="1"/>
      </tp>
      <tp t="s">
        <v>VARIABLE</v>
        <stp/>
        <stp>##V3_BDPV12</stp>
        <stp>XS0954675129 Corp</stp>
        <stp>cpn typ</stp>
        <stp>[AutoPrice 28.xlsm]front!R1239C5</stp>
        <tr r="E1239" s="1"/>
      </tp>
      <tp t="s">
        <v>ENIIM</v>
        <stp/>
        <stp>##V3_BDPV12</stp>
        <stp>XS1023703090 Corp</stp>
        <stp>ticker</stp>
        <stp>[AutoPrice 28.xlsm]front!R1165C4</stp>
        <tr r="D1165" s="1"/>
      </tp>
      <tp t="s">
        <v>FIXED</v>
        <stp/>
        <stp>##V3_BDPV12</stp>
        <stp>XS0914400246 Corp</stp>
        <stp>cpn typ</stp>
        <stp>[AutoPrice 28.xlsm]front!R1181C5</stp>
        <tr r="E1181" s="1"/>
      </tp>
      <tp t="s">
        <v>ENELIM</v>
        <stp/>
        <stp>##V3_BDPV12</stp>
        <stp>XS0177089298 Corp</stp>
        <stp>ticker</stp>
        <stp>[AutoPrice 28.xlsm]front!R1153C4</stp>
        <tr r="D1153" s="1"/>
      </tp>
      <tp t="s">
        <v>FIXED</v>
        <stp/>
        <stp>##V3_BDPV12</stp>
        <stp>XS0879869187 Corp</stp>
        <stp>cpn typ</stp>
        <stp>[AutoPrice 28.xlsm]front!R1197C5</stp>
        <tr r="E1197" s="1"/>
      </tp>
      <tp t="s">
        <v>PERP/CALL</v>
        <stp/>
        <stp>##V3_BDPV12</stp>
        <stp>FR0011697010 Corp</stp>
        <stp>mty_typ</stp>
        <stp>[AutoPrice 28.xlsm]front!R1233C6</stp>
        <tr r="F1233" s="1"/>
      </tp>
      <tp t="s">
        <v>ENELIM</v>
        <stp/>
        <stp>##V3_BDPV12</stp>
        <stp>XS0647298883 Corp</stp>
        <stp>ticker</stp>
        <stp>[AutoPrice 28.xlsm]front!R1150C4</stp>
        <tr r="D1150" s="1"/>
      </tp>
      <tp>
        <v>-46.356044515140219</v>
        <stp/>
        <stp>##V3_BDPV12</stp>
        <stp>AT0000A0DRQ4 @bgn  Corp</stp>
        <stp>asset_swap_spd_mid</stp>
        <stp>[AutoPrice 28.xlsm]front!R188C40</stp>
        <tr r="AN188" s="1"/>
      </tp>
      <tp t="s">
        <v>REPSM</v>
        <stp/>
        <stp>##V3_BDPV12</stp>
        <stp>XS0975256685 Corp</stp>
        <stp>ticker</stp>
        <stp>[AutoPrice 28.xlsm]front!R1210C4</stp>
        <tr r="D1210" s="1"/>
      </tp>
      <tp t="s">
        <v>AT MATURITY</v>
        <stp/>
        <stp>##V3_BDPV12</stp>
        <stp>FR0011531631 Corp</stp>
        <stp>mty_typ</stp>
        <stp>[AutoPrice 28.xlsm]front!R1048C6</stp>
        <tr r="F1048" s="1"/>
      </tp>
      <tp t="s">
        <v>VARIABLE</v>
        <stp/>
        <stp>##V3_BDPV12</stp>
        <stp>FR0010289496 Corp</stp>
        <stp>cpn typ</stp>
        <stp>[AutoPrice 28.xlsm]front!R1230C5</stp>
        <tr r="E1230" s="1"/>
      </tp>
      <tp t="s">
        <v>24/05/2021</v>
        <stp/>
        <stp>##V3_BDPV12</stp>
        <stp>XS0934389221 Corp</stp>
        <stp>maturity</stp>
        <stp>[AutoPrice 28.xlsm]front!R1108C6</stp>
        <tr r="F1108" s="1"/>
      </tp>
      <tp t="s">
        <v>17/10/2017</v>
        <stp/>
        <stp>##V3_BDPV12</stp>
        <stp>XS1056927061 Corp</stp>
        <stp>maturity</stp>
        <stp>[AutoPrice 28.xlsm]front!R1090C6</stp>
        <tr r="F1090" s="1"/>
      </tp>
      <tp t="s">
        <v>AT MATURITY</v>
        <stp/>
        <stp>##V3_BDPV12</stp>
        <stp>XS0546725358 Corp</stp>
        <stp>mty_typ</stp>
        <stp>[AutoPrice 28.xlsm]front!R1115C6</stp>
        <tr r="F1115" s="1"/>
      </tp>
      <tp t="s">
        <v>24/01/2020</v>
        <stp/>
        <stp>##V3_BDPV12</stp>
        <stp>XS0875513268 Corp</stp>
        <stp>maturity</stp>
        <stp>[AutoPrice 28.xlsm]front!R1096C6</stp>
        <tr r="F1096" s="1"/>
      </tp>
      <tp t="s">
        <v>AT MATURITY</v>
        <stp/>
        <stp>##V3_BDPV12</stp>
        <stp>XS0222372178 Corp</stp>
        <stp>mty_typ</stp>
        <stp>[AutoPrice 28.xlsm]front!R1187C6</stp>
        <tr r="F1187" s="1"/>
      </tp>
      <tp t="s">
        <v>13/02/2018</v>
        <stp/>
        <stp>##V3_BDPV12</stp>
        <stp>XS0741942576 Corp</stp>
        <stp>maturity</stp>
        <stp>[AutoPrice 28.xlsm]front!R1174C6</stp>
        <tr r="F1174" s="1"/>
      </tp>
      <tp t="s">
        <v>25/05/2018</v>
        <stp/>
        <stp>##V3_BDPV12</stp>
        <stp>XS0630817442 Corp</stp>
        <stp>maturity</stp>
        <stp>[AutoPrice 28.xlsm]front!R1126C6</stp>
        <tr r="F1126" s="1"/>
      </tp>
      <tp t="s">
        <v>AT MATURITY</v>
        <stp/>
        <stp>##V3_BDPV12</stp>
        <stp>XS0436320278 Corp</stp>
        <stp>mty_typ</stp>
        <stp>[AutoPrice 28.xlsm]front!R1224C6</stp>
        <tr r="F1224" s="1"/>
      </tp>
      <tp t="s">
        <v>AT MATURITY</v>
        <stp/>
        <stp>##V3_BDPV12</stp>
        <stp>XS0829360923 Corp</stp>
        <stp>mty_typ</stp>
        <stp>[AutoPrice 28.xlsm]front!R1177C6</stp>
        <tr r="F1177" s="1"/>
      </tp>
      <tp t="s">
        <v>AT MATURITY</v>
        <stp/>
        <stp>##V3_BDPV12</stp>
        <stp>XS0204395213 Corp</stp>
        <stp>mty_typ</stp>
        <stp>[AutoPrice 28.xlsm]front!R1002C6</stp>
        <tr r="F1002" s="1"/>
      </tp>
      <tp t="s">
        <v>AT MATURITY</v>
        <stp/>
        <stp>##V3_BDPV12</stp>
        <stp>XS0747771128 Corp</stp>
        <stp>mty_typ</stp>
        <stp>[AutoPrice 28.xlsm]front!R1222C6</stp>
        <tr r="F1222" s="1"/>
      </tp>
      <tp t="s">
        <v>29/03/2018</v>
        <stp/>
        <stp>##V3_BDPV12</stp>
        <stp>XS0765621569 Corp</stp>
        <stp>maturity</stp>
        <stp>[AutoPrice 28.xlsm]front!R1005C6</stp>
        <tr r="F1005" s="1"/>
      </tp>
      <tp t="s">
        <v>AT MATURITY</v>
        <stp/>
        <stp>##V3_BDPV12</stp>
        <stp>XS0972530561 Corp</stp>
        <stp>mty_typ</stp>
        <stp>[AutoPrice 28.xlsm]front!R1051C6</stp>
        <tr r="F1051" s="1"/>
      </tp>
      <tp t="s">
        <v>10/01/2021</v>
        <stp/>
        <stp>##V3_BDPV12</stp>
        <stp>XS0951567030 Corp</stp>
        <stp>maturity</stp>
        <stp>[AutoPrice 28.xlsm]front!R1140C6</stp>
        <tr r="F1140" s="1"/>
      </tp>
      <tp t="s">
        <v>CALLABLE</v>
        <stp/>
        <stp>##V3_BDPV12</stp>
        <stp>XS1014997073 Corp</stp>
        <stp>mty_typ</stp>
        <stp>[AutoPrice 28.xlsm]front!R1240C6</stp>
        <tr r="F1240" s="1"/>
      </tp>
      <tp t="s">
        <v>AT MATURITY</v>
        <stp/>
        <stp>##V3_BDPV12</stp>
        <stp>XS0479541699 Corp</stp>
        <stp>mty_typ</stp>
        <stp>[AutoPrice 28.xlsm]front!R1173C6</stp>
        <tr r="F1173" s="1"/>
      </tp>
      <tp t="s">
        <v>FLOATING</v>
        <stp/>
        <stp>##V3_BDPV12</stp>
        <stp>FR0011471010 Corp</stp>
        <stp>cpn typ</stp>
        <stp>[AutoPrice 28.xlsm]front!R1069C5</stp>
        <tr r="E1069" s="1"/>
      </tp>
      <tp t="s">
        <v>08/04/2074</v>
        <stp/>
        <stp>##V3_BDPV12</stp>
        <stp>XS1028959671 Corp</stp>
        <stp>maturity</stp>
        <stp>[AutoPrice 28.xlsm]front!R1229C6</stp>
        <tr r="F1229" s="1"/>
      </tp>
      <tp t="s">
        <v>AT MATURITY</v>
        <stp/>
        <stp>##V3_BDPV12</stp>
        <stp>XS0997941355 Corp</stp>
        <stp>mty_typ</stp>
        <stp>[AutoPrice 28.xlsm]front!R1012C6</stp>
        <tr r="F1012" s="1"/>
      </tp>
      <tp t="s">
        <v>24/01/2017</v>
        <stp/>
        <stp>##V3_BDPV12</stp>
        <stp>XS0735784851 Corp</stp>
        <stp>maturity</stp>
        <stp>[AutoPrice 28.xlsm]front!R1065C6</stp>
        <tr r="F1065" s="1"/>
      </tp>
      <tp t="s">
        <v>AT MATURITY</v>
        <stp/>
        <stp>##V3_BDPV12</stp>
        <stp>XS0782692510 Corp</stp>
        <stp>mty_typ</stp>
        <stp>[AutoPrice 28.xlsm]front!R1064C6</stp>
        <tr r="F1064" s="1"/>
      </tp>
      <tp t="s">
        <v>AT MATURITY</v>
        <stp/>
        <stp>##V3_BDPV12</stp>
        <stp>XS0542369219 Corp</stp>
        <stp>mty_typ</stp>
        <stp>[AutoPrice 28.xlsm]front!R1110C6</stp>
        <tr r="F1110" s="1"/>
      </tp>
      <tp t="s">
        <v>AT MATURITY</v>
        <stp/>
        <stp>##V3_BDPV12</stp>
        <stp>XS0944838241 Corp</stp>
        <stp>mty_typ</stp>
        <stp>[AutoPrice 28.xlsm]front!R1111C6</stp>
        <tr r="F1111" s="1"/>
      </tp>
      <tp t="s">
        <v>AT MATURITY</v>
        <stp/>
        <stp>##V3_BDPV12</stp>
        <stp>XS0693855750 Corp</stp>
        <stp>mty_typ</stp>
        <stp>[AutoPrice 28.xlsm]front!R1189C6</stp>
        <tr r="F1189" s="1"/>
      </tp>
      <tp t="s">
        <v>PERP/CALL</v>
        <stp/>
        <stp>##V3_BDPV12</stp>
        <stp>XS0997326441 Corp</stp>
        <stp>mty_typ</stp>
        <stp>[AutoPrice 28.xlsm]front!R1260C6</stp>
        <tr r="F1260" s="1"/>
      </tp>
      <tp t="s">
        <v>PERP/CALL</v>
        <stp/>
        <stp>##V3_BDPV12</stp>
        <stp>XS0972588643 Corp</stp>
        <stp>mty_typ</stp>
        <stp>[AutoPrice 28.xlsm]front!R1258C6</stp>
        <tr r="F1258" s="1"/>
      </tp>
      <tp t="s">
        <v>FIXED</v>
        <stp/>
        <stp>##V3_BDPV12</stp>
        <stp>ES0211845260 Corp</stp>
        <stp>cpn typ</stp>
        <stp>[AutoPrice 28.xlsm]front!R1038C5</stp>
        <tr r="E1038" s="1"/>
      </tp>
      <tp>
        <v>103.901</v>
        <stp/>
        <stp>##V3_BDPV12</stp>
        <stp>FR0011391820 @bgn Corp</stp>
        <stp>LAST_PRICE</stp>
        <stp>[AutoPrice 28.xlsm]front!R1265C16</stp>
        <tr r="P1265" s="1"/>
      </tp>
      <tp>
        <v>0.48980000000000001</v>
        <stp/>
        <stp>##V3_BDPV12</stp>
        <stp>US36962GK948 @bgn  Corp</stp>
        <stp>coupon</stp>
        <stp>[AutoPrice 28.xlsm]front!R9C42</stp>
        <tr r="AP9" s="1"/>
      </tp>
      <tp>
        <v>100.953</v>
        <stp/>
        <stp>##V3_BDPV12</stp>
        <stp>FR0010801761 @bgn Corp</stp>
        <stp>LAST_PRICE</stp>
        <stp>[AutoPrice 28.xlsm]front!R1042C16</stp>
        <tr r="P1042" s="1"/>
      </tp>
      <tp>
        <v>106.863</v>
        <stp/>
        <stp>##V3_BDPV12</stp>
        <stp>FR0011531631 @bgn Corp</stp>
        <stp>LAST_PRICE</stp>
        <stp>[AutoPrice 28.xlsm]front!R1048C16</stp>
        <tr r="P1048" s="1"/>
      </tp>
      <tp>
        <v>127.483</v>
        <stp/>
        <stp>##V3_BDPV12</stp>
        <stp>FR0010491720 @bgn Corp</stp>
        <stp>LAST_PRICE</stp>
        <stp>[AutoPrice 28.xlsm]front!R1076C16</stp>
        <tr r="P1076" s="1"/>
      </tp>
      <tp>
        <v>107.125</v>
        <stp/>
        <stp>##V3_BDPV12</stp>
        <stp>FR0011401736 @bgn Corp</stp>
        <stp>LAST_PRICE</stp>
        <stp>[AutoPrice 28.xlsm]front!R1234C16</stp>
        <tr r="P1234" s="1"/>
      </tp>
      <tp>
        <v>111.48699999999999</v>
        <stp/>
        <stp>##V3_BDPV12</stp>
        <stp>FR0011401751 @bgn Corp</stp>
        <stp>LAST_PRICE</stp>
        <stp>[AutoPrice 28.xlsm]front!R1236C16</stp>
        <tr r="P1236" s="1"/>
      </tp>
      <tp>
        <v>109.934</v>
        <stp/>
        <stp>##V3_BDPV12</stp>
        <stp>FR0011531730 @bgn Corp</stp>
        <stp>LAST_PRICE</stp>
        <stp>[AutoPrice 28.xlsm]front!R1242C16</stp>
        <tr r="P1242" s="1"/>
      </tp>
      <tp>
        <v>105.286</v>
        <stp/>
        <stp>##V3_BDPV12</stp>
        <stp>FR0011531714 @bgn Corp</stp>
        <stp>LAST_PRICE</stp>
        <stp>[AutoPrice 28.xlsm]front!R1243C16</stp>
        <tr r="P1243" s="1"/>
      </tp>
      <tp>
        <v>105.985</v>
        <stp/>
        <stp>##V3_BDPV12</stp>
        <stp>FR0011561000 @bgn Corp</stp>
        <stp>LAST_PRICE</stp>
        <stp>[AutoPrice 28.xlsm]front!R1133C16</stp>
        <tr r="P1133" s="1"/>
      </tp>
      <tp>
        <v>100.62</v>
        <stp/>
        <stp>##V3_BDPV12</stp>
        <stp>FR0011471010 @bgn Corp</stp>
        <stp>LAST_PRICE</stp>
        <stp>[AutoPrice 28.xlsm]front!R1069C16</stp>
        <tr r="P1069" s="1"/>
      </tp>
      <tp>
        <v>4</v>
        <stp/>
        <stp>##V3_BDPV12</stp>
        <stp>XS0592505316 @bgn  Corp</stp>
        <stp>coupon</stp>
        <stp>[AutoPrice 28.xlsm]front!R519C42</stp>
        <tr r="AP519" s="1"/>
      </tp>
      <tp>
        <v>2.25</v>
        <stp/>
        <stp>##V3_BDPV12</stp>
        <stp>XS1040508167 @bgn  Corp</stp>
        <stp>coupon</stp>
        <stp>[AutoPrice 28.xlsm]front!R505C42</stp>
        <tr r="AP505" s="1"/>
      </tp>
      <tp>
        <v>4.75</v>
        <stp/>
        <stp>##V3_BDPV12</stp>
        <stp>XS1048568452 @bgn  Corp</stp>
        <stp>coupon</stp>
        <stp>[AutoPrice 28.xlsm]front!R820C42</stp>
        <tr r="AP820" s="1"/>
      </tp>
      <tp>
        <v>1.75</v>
        <stp/>
        <stp>##V3_BDPV12</stp>
        <stp>XS0988384904 @bgn  Corp</stp>
        <stp>coupon</stp>
        <stp>[AutoPrice 28.xlsm]front!R463C42</stp>
        <tr r="AP463" s="1"/>
      </tp>
      <tp>
        <v>2.65</v>
        <stp/>
        <stp>##V3_BDPV12</stp>
        <stp>XS0993145084 @bgn  Corp</stp>
        <stp>coupon</stp>
        <stp>[AutoPrice 28.xlsm]front!R679C42</stp>
        <tr r="AP679" s="1"/>
      </tp>
      <tp>
        <v>3.375</v>
        <stp/>
        <stp>##V3_BDPV12</stp>
        <stp>XS0697395472 @bgn  Corp</stp>
        <stp>coupon</stp>
        <stp>[AutoPrice 28.xlsm]front!R587C42</stp>
        <tr r="AP587" s="1"/>
      </tp>
      <tp>
        <v>4.375</v>
        <stp/>
        <stp>##V3_BDPV12</stp>
        <stp>XS0247308595 @bgn  Corp</stp>
        <stp>coupon</stp>
        <stp>[AutoPrice 28.xlsm]front!R403C42</stp>
        <tr r="AP403" s="1"/>
      </tp>
      <tp>
        <v>4.75</v>
        <stp/>
        <stp>##V3_BDPV12</stp>
        <stp>XS0585904443 @bgn  Corp</stp>
        <stp>coupon</stp>
        <stp>[AutoPrice 28.xlsm]front!R689C42</stp>
        <tr r="AP689" s="1"/>
      </tp>
      <tp>
        <v>4</v>
        <stp/>
        <stp>##V3_BDPV12</stp>
        <stp>XS0843328526 @bgn  Corp</stp>
        <stp>coupon</stp>
        <stp>[AutoPrice 28.xlsm]front!R168C42</stp>
        <tr r="AP168" s="1"/>
      </tp>
      <tp>
        <v>2.375</v>
        <stp/>
        <stp>##V3_BDPV12</stp>
        <stp>XS0858089740 @bgn  Corp</stp>
        <stp>coupon</stp>
        <stp>[AutoPrice 28.xlsm]front!R878C42</stp>
        <tr r="AP878" s="1"/>
      </tp>
      <tp>
        <v>0.28419181126082549</v>
        <stp/>
        <stp>##V3_BDPV12</stp>
        <stp>DE000A1A6FV5 @bgn  Corp</stp>
        <stp>risk_mid</stp>
        <stp>[AutoPrice 28.xlsm]front!R1010C36</stp>
        <tr r="AJ1010" s="1"/>
      </tp>
      <tp>
        <v>5.25</v>
        <stp/>
        <stp>##V3_BDPV12</stp>
        <stp>XS0385754733 @bgn  Corp</stp>
        <stp>coupon</stp>
        <stp>[AutoPrice 28.xlsm]front!R267C42</stp>
        <tr r="AP267" s="1"/>
      </tp>
      <tp>
        <v>3.875</v>
        <stp/>
        <stp>##V3_BDPV12</stp>
        <stp>XS0545428285 @bgn  Corp</stp>
        <stp>coupon</stp>
        <stp>[AutoPrice 28.xlsm]front!R734C42</stp>
        <tr r="AP734" s="1"/>
      </tp>
      <tp>
        <v>2.625</v>
        <stp/>
        <stp>##V3_BDPV12</stp>
        <stp>XS0996455399 @bgn  Corp</stp>
        <stp>coupon</stp>
        <stp>[AutoPrice 28.xlsm]front!R579C42</stp>
        <tr r="AP579" s="1"/>
      </tp>
      <tp>
        <v>2.75</v>
        <stp/>
        <stp>##V3_BDPV12</stp>
        <stp>XS0947658208 @bgn  Corp</stp>
        <stp>coupon</stp>
        <stp>[AutoPrice 28.xlsm]front!R402C42</stp>
        <tr r="AP402" s="1"/>
      </tp>
      <tp>
        <v>3</v>
        <stp/>
        <stp>##V3_BDPV12</stp>
        <stp>XS0794245018 @bgn  Corp</stp>
        <stp>coupon</stp>
        <stp>[AutoPrice 28.xlsm]front!R654C42</stp>
        <tr r="AP654" s="1"/>
      </tp>
      <tp>
        <v>4</v>
        <stp/>
        <stp>##V3_BDPV12</stp>
        <stp>XS0451689565 @bgn  Corp</stp>
        <stp>coupon</stp>
        <stp>[AutoPrice 28.xlsm]front!R756C42</stp>
        <tr r="AP756" s="1"/>
      </tp>
      <tp>
        <v>3.375</v>
        <stp/>
        <stp>##V3_BDPV12</stp>
        <stp>XS0497185511 @bgn  Corp</stp>
        <stp>coupon</stp>
        <stp>[AutoPrice 28.xlsm]front!R192C42</stp>
        <tr r="AP192" s="1"/>
      </tp>
      <tp>
        <v>1.75</v>
        <stp/>
        <stp>##V3_BDPV12</stp>
        <stp>XS0790015548 @bgn  Corp</stp>
        <stp>coupon</stp>
        <stp>[AutoPrice 28.xlsm]front!R993C42</stp>
        <tr r="AP993" s="1"/>
      </tp>
      <tp>
        <v>4.5</v>
        <stp/>
        <stp>##V3_BDPV12</stp>
        <stp>XS0848458179 @bgn  Corp</stp>
        <stp>coupon</stp>
        <stp>[AutoPrice 28.xlsm]front!R453C42</stp>
        <tr r="AP453" s="1"/>
      </tp>
      <tp>
        <v>5.125</v>
        <stp/>
        <stp>##V3_BDPV12</stp>
        <stp>XS0559319172 @bgn  Corp</stp>
        <stp>coupon</stp>
        <stp>[AutoPrice 28.xlsm]front!R799C42</stp>
        <tr r="AP799" s="1"/>
      </tp>
      <tp>
        <v>4</v>
        <stp/>
        <stp>##V3_BDPV12</stp>
        <stp>XS0680904827 @bgn  Corp</stp>
        <stp>coupon</stp>
        <stp>[AutoPrice 28.xlsm]front!R732C42</stp>
        <tr r="AP732" s="1"/>
      </tp>
      <tp>
        <v>2.25</v>
        <stp/>
        <stp>##V3_BDPV12</stp>
        <stp>XS0945158821 @bgn  Corp</stp>
        <stp>coupon</stp>
        <stp>[AutoPrice 28.xlsm]front!R535C42</stp>
        <tr r="AP535" s="1"/>
      </tp>
      <tp>
        <v>5</v>
        <stp/>
        <stp>##V3_BDPV12</stp>
        <stp>XS0442988217 @bgn  Corp</stp>
        <stp>coupon</stp>
        <stp>[AutoPrice 28.xlsm]front!R842C42</stp>
        <tr r="AP842" s="1"/>
      </tp>
      <tp>
        <v>7.375</v>
        <stp/>
        <stp>##V3_BDPV12</stp>
        <stp>XS0158739739 @bgn  Corp</stp>
        <stp>coupon</stp>
        <stp>[AutoPrice 28.xlsm]front!R617C42</stp>
        <tr r="AP617" s="1"/>
      </tp>
      <tp>
        <v>3.25</v>
        <stp/>
        <stp>##V3_BDPV12</stp>
        <stp>XS0985874543 @bgn  Corp</stp>
        <stp>coupon</stp>
        <stp>[AutoPrice 28.xlsm]front!R973C42</stp>
        <tr r="AP973" s="1"/>
      </tp>
      <tp>
        <v>4</v>
        <stp/>
        <stp>##V3_BDPV12</stp>
        <stp>XS0982584004 @bgn  Corp</stp>
        <stp>coupon</stp>
        <stp>[AutoPrice 28.xlsm]front!R809C42</stp>
        <tr r="AP809" s="1"/>
      </tp>
      <tp>
        <v>2.5</v>
        <stp/>
        <stp>##V3_BDPV12</stp>
        <stp>XS0758419658 @bgn  Corp</stp>
        <stp>coupon</stp>
        <stp>[AutoPrice 28.xlsm]front!R491C42</stp>
        <tr r="AP491" s="1"/>
      </tp>
      <tp>
        <v>108.85599999999999</v>
        <stp/>
        <stp>##V3_BDPV12</stp>
        <stp>BE6254681248 @bgn Corp</stp>
        <stp>LAST_PRICE</stp>
        <stp>[AutoPrice 28.xlsm]front!R1062C16</stp>
        <tr r="P1062" s="1"/>
      </tp>
      <tp>
        <v>48.379070144674927</v>
        <stp/>
        <stp>##V3_BDPV12</stp>
        <stp>DE000A1HG1K6 @bgn  Corp</stp>
        <stp>asset_swap_spd_mid</stp>
        <stp>[AutoPrice 28.xlsm]front!R54C40</stp>
        <tr r="AN54" s="1"/>
      </tp>
    </main>
    <main first="connect.rtdsub">
      <tp>
        <v>0</v>
        <stp/>
        <stp>EBOND_POSITION|88600=7918397</stp>
        <stp>AMOUNT</stp>
        <stp>RMDS</stp>
        <stp/>
        <stp/>
        <tr r="G318" s="1"/>
      </tp>
      <tp>
        <v>987000</v>
        <stp/>
        <stp>EBOND_POSITION|88612=3838367</stp>
        <stp>AMOUNT</stp>
        <stp>RMDS</stp>
        <stp/>
        <stp/>
        <tr r="G563" s="1"/>
      </tp>
      <tp>
        <v>0</v>
        <stp/>
        <stp>EBOND_POSITION|88606=9548754</stp>
        <stp>AMOUNT</stp>
        <stp>RMDS</stp>
        <stp/>
        <stp/>
        <tr r="G1115" s="1"/>
      </tp>
      <tp t="s">
        <v>#N/A</v>
        <stp/>
        <stp>EBOND_POSITION|88603=2239426</stp>
        <stp>AMOUNT</stp>
        <stp>RMDS</stp>
        <stp/>
        <stp/>
        <tr r="G1015" s="1"/>
      </tp>
      <tp>
        <v>0</v>
        <stp/>
        <stp>EBOND_POSITION|88612=6229636</stp>
        <stp>AMOUNT</stp>
        <stp>RMDS</stp>
        <stp/>
        <stp/>
        <tr r="G405" s="1"/>
      </tp>
      <tp>
        <v>3655000</v>
        <stp/>
        <stp>EBOND_POSITION|88615=8979824</stp>
        <stp>AMOUNT</stp>
        <stp>RMDS</stp>
        <stp/>
        <stp/>
        <tr r="G67" s="1"/>
      </tp>
      <tp>
        <v>-544000</v>
        <stp/>
        <stp>EBOND_POSITION|88612=9669572</stp>
        <stp>AMOUNT</stp>
        <stp>RMDS</stp>
        <stp/>
        <stp/>
        <tr r="G515" s="1"/>
      </tp>
      <tp>
        <v>0</v>
        <stp/>
        <stp>EBOND_POSITION|88612=8509644</stp>
        <stp>AMOUNT</stp>
        <stp>RMDS</stp>
        <stp/>
        <stp/>
        <tr r="G465" s="1"/>
      </tp>
      <tp>
        <v>37000</v>
        <stp/>
        <stp>EBOND_POSITION|88603=6459960</stp>
        <stp>AMOUNT</stp>
        <stp>RMDS</stp>
        <stp/>
        <stp/>
        <tr r="G929" s="1"/>
      </tp>
    </main>
    <main first="connect.rtdsub">
      <tp>
        <v>0</v>
        <stp/>
        <stp>EBOND_POSITION|88600=6460610</stp>
        <stp>AMOUNT</stp>
        <stp>RMDS</stp>
        <stp/>
        <stp/>
        <tr r="G270" s="1"/>
      </tp>
      <tp>
        <v>-2050000</v>
        <stp/>
        <stp>EBOND_POSITION|88600=6120454</stp>
        <stp>AMOUNT</stp>
        <stp>RMDS</stp>
        <stp/>
        <stp/>
        <tr r="G308" s="1"/>
      </tp>
      <tp>
        <v>0</v>
        <stp/>
        <stp>EBOND_POSITION|88603=8050770</stp>
        <stp>AMOUNT</stp>
        <stp>RMDS</stp>
        <stp/>
        <stp/>
        <tr r="G926" s="1"/>
      </tp>
    </main>
    <main first="bloomberg.rtd">
      <tp>
        <v>105.64100000000001</v>
        <stp/>
        <stp>##V3_BDPV12</stp>
        <stp>XS0834640541 @CBKG Corp</stp>
        <stp>bid</stp>
        <stp>[AutoPrice 28.xlsm]front!R73C12</stp>
        <tr r="L73" s="1"/>
      </tp>
    </main>
    <main first="connect.rtdsub">
      <tp>
        <v>0</v>
        <stp/>
        <stp>EBOND_POSITION|88597=8692778</stp>
        <stp>AMOUNT</stp>
        <stp>RMDS</stp>
        <stp/>
        <stp/>
        <tr r="G881" s="1"/>
      </tp>
      <tp>
        <v>0</v>
        <stp/>
        <stp>EBOND_POSITION|88603=8802195</stp>
        <stp>AMOUNT</stp>
        <stp>RMDS</stp>
        <stp/>
        <stp/>
        <tr r="G972" s="1"/>
      </tp>
      <tp t="s">
        <v>#N/A</v>
        <stp/>
        <stp>EBOND_POSITION|88606=9892359</stp>
        <stp>AMOUNT</stp>
        <stp>RMDS</stp>
        <stp/>
        <stp/>
        <tr r="G1050" s="1"/>
      </tp>
    </main>
    <main first="bloomberg.rtd">
      <tp>
        <v>108.648</v>
        <stp/>
        <stp>##V3_BDPV12</stp>
        <stp>XS0747897493 @CBKG Corp</stp>
        <stp>bid</stp>
        <stp>[AutoPrice 28.xlsm]front!R75C12</stp>
        <tr r="L75" s="1"/>
      </tp>
    </main>
    <main first="connect.rtdsub">
      <tp>
        <v>0</v>
        <stp/>
        <stp>EBOND_POSITION|88612=6473173</stp>
        <stp>AMOUNT</stp>
        <stp>RMDS</stp>
        <stp/>
        <stp/>
        <tr r="G421" s="1"/>
      </tp>
    </main>
    <main first="bloomberg.rtd">
      <tp>
        <v>97.75</v>
        <stp/>
        <stp>##V3_BDPV12</stp>
        <stp>XS0254356057 @CBKG Corp</stp>
        <stp>bid</stp>
        <stp>[AutoPrice 28.xlsm]front!R32C12</stp>
        <tr r="L32" s="1"/>
      </tp>
    </main>
    <main first="connect.rtdsub">
      <tp>
        <v>5680000</v>
        <stp/>
        <stp>EBOND_POSITION|88603=7954240</stp>
        <stp>AMOUNT</stp>
        <stp>RMDS</stp>
        <stp/>
        <stp/>
        <tr r="G1020" s="1"/>
      </tp>
      <tp>
        <v>0</v>
        <stp/>
        <stp>EBOND_POSITION|88615=8524521</stp>
        <stp>AMOUNT</stp>
        <stp>RMDS</stp>
        <stp/>
        <stp/>
        <tr r="G30" s="1"/>
      </tp>
      <tp>
        <v>0</v>
        <stp/>
        <stp>EBOND_POSITION|88606=8974587</stp>
        <stp>AMOUNT</stp>
        <stp>RMDS</stp>
        <stp/>
        <stp/>
        <tr r="G1049" s="1"/>
      </tp>
      <tp>
        <v>100000</v>
        <stp/>
        <stp>EBOND_POSITION|88609=9464349</stp>
        <stp>AMOUNT</stp>
        <stp>RMDS</stp>
        <stp/>
        <stp/>
        <tr r="G691" s="1"/>
      </tp>
      <tp>
        <v>0</v>
        <stp/>
        <stp>EBOND_POSITION|88609=6895456</stp>
        <stp>AMOUNT</stp>
        <stp>RMDS</stp>
        <stp/>
        <stp/>
        <tr r="G630" s="1"/>
      </tp>
      <tp>
        <v>0</v>
        <stp/>
        <stp>EBOND_POSITION|88606=9545574</stp>
        <stp>AMOUNT</stp>
        <stp>RMDS</stp>
        <stp/>
        <stp/>
        <tr r="G1043" s="1"/>
      </tp>
      <tp>
        <v>650000</v>
        <stp/>
        <stp>EBOND_POSITION|88600=7865950</stp>
        <stp>AMOUNT</stp>
        <stp>RMDS</stp>
        <stp/>
        <stp/>
        <tr r="G244" s="1"/>
      </tp>
      <tp>
        <v>0</v>
        <stp/>
        <stp>EBOND_POSITION|88603=8075792</stp>
        <stp>AMOUNT</stp>
        <stp>RMDS</stp>
        <stp/>
        <stp/>
        <tr r="G937" s="1"/>
      </tp>
      <tp t="s">
        <v>#N/A</v>
        <stp/>
        <stp>EBOND_POSITION|88606=8496929</stp>
        <stp>AMOUNT</stp>
        <stp>RMDS</stp>
        <stp/>
        <stp/>
        <tr r="G1042" s="1"/>
      </tp>
      <tp>
        <v>0</v>
        <stp/>
        <stp>EBOND_POSITION|88612=2016325</stp>
        <stp>AMOUNT</stp>
        <stp>RMDS</stp>
        <stp/>
        <stp/>
        <tr r="G551" s="1"/>
      </tp>
      <tp t="s">
        <v>#N/A</v>
        <stp/>
        <stp>EBOND_POSITION|88600=8156643</stp>
        <stp>AMOUNT</stp>
        <stp>RMDS</stp>
        <stp/>
        <stp/>
        <tr r="G235" s="1"/>
      </tp>
      <tp>
        <v>-1300000</v>
        <stp/>
        <stp>EBOND_POSITION|88612=9206254</stp>
        <stp>AMOUNT</stp>
        <stp>RMDS</stp>
        <stp/>
        <stp/>
        <tr r="G462" s="1"/>
      </tp>
      <tp>
        <v>0</v>
        <stp/>
        <stp>EBOND_POSITION|88612=6827686</stp>
        <stp>AMOUNT</stp>
        <stp>RMDS</stp>
        <stp/>
        <stp/>
        <tr r="G404" s="1"/>
      </tp>
      <tp>
        <v>1975000</v>
        <stp/>
        <stp>EBOND_POSITION|88612=3137137</stp>
        <stp>AMOUNT</stp>
        <stp>RMDS</stp>
        <stp/>
        <stp/>
        <tr r="G583" s="1"/>
      </tp>
      <tp>
        <v>0</v>
        <stp/>
        <stp>EBOND_POSITION|88612=7407904</stp>
        <stp>AMOUNT</stp>
        <stp>RMDS</stp>
        <stp/>
        <stp/>
        <tr r="G500" s="1"/>
      </tp>
      <tp>
        <v>0</v>
        <stp/>
        <stp>EBOND_POSITION|88600=8857733</stp>
        <stp>AMOUNT</stp>
        <stp>RMDS</stp>
        <stp/>
        <stp/>
        <tr r="G338" s="1"/>
      </tp>
    </main>
    <main first="bloomberg.rtd">
      <tp>
        <v>105.753</v>
        <stp/>
        <stp>##V3_BDPV12</stp>
        <stp>XS0256975458 @CBKG Corp</stp>
        <stp>ask</stp>
        <stp>[AutoPrice 28.xlsm]front!R97C13</stp>
        <tr r="M97" s="1"/>
      </tp>
      <tp>
        <v>101.13</v>
        <stp/>
        <stp>##V3_BDPV12</stp>
        <stp>XS0832873060 @CBKG Corp</stp>
        <stp>ask</stp>
        <stp>[AutoPrice 28.xlsm]front!R15C13</stp>
        <tr r="M15" s="1"/>
      </tp>
      <tp>
        <v>100.096</v>
        <stp/>
        <stp>##V3_BDPV12</stp>
        <stp>XS0433923108 @CBKG Corp</stp>
        <stp>ask</stp>
        <stp>[AutoPrice 28.xlsm]front!R45C13</stp>
        <tr r="M45" s="1"/>
      </tp>
      <tp>
        <v>105.55800000000001</v>
        <stp/>
        <stp>##V3_BDPV12</stp>
        <stp>XS0954025267 @CBKG Corp</stp>
        <stp>ask</stp>
        <stp>[AutoPrice 28.xlsm]front!R31C13</stp>
        <tr r="M31" s="1"/>
      </tp>
      <tp>
        <v>103.09</v>
        <stp/>
        <stp>##V3_BDPV12</stp>
        <stp>XS0541454467 @CBKG Corp</stp>
        <stp>ask</stp>
        <stp>[AutoPrice 28.xlsm]front!R14C13</stp>
        <tr r="M14" s="1"/>
      </tp>
      <tp>
        <v>105.605</v>
        <stp/>
        <stp>##V3_BDPV12</stp>
        <stp>XS0267166246 @CBKG Corp</stp>
        <stp>ask</stp>
        <stp>[AutoPrice 28.xlsm]front!R40C13</stp>
        <tr r="M40" s="1"/>
      </tp>
      <tp>
        <v>122.765</v>
        <stp/>
        <stp>##V3_BDPV12</stp>
        <stp>XS0385688097 @CBKG Corp</stp>
        <stp>ask</stp>
        <stp>[AutoPrice 28.xlsm]front!R27C13</stp>
        <tr r="M27" s="1"/>
      </tp>
      <tp>
        <v>101.017</v>
        <stp/>
        <stp>##V3_BDPV12</stp>
        <stp>XS0553035840 @CBKG Corp</stp>
        <stp>ask</stp>
        <stp>[AutoPrice 28.xlsm]front!R10C13</stp>
        <tr r="M10" s="1"/>
      </tp>
      <tp t="s">
        <v>VARIABLE</v>
        <stp/>
        <stp>##V3_BDPV12</stp>
        <stp>XS0877720986 Corp</stp>
        <stp>cpn typ</stp>
        <stp>[AutoPrice 28.xlsm]front!R1263C5</stp>
        <tr r="E1263" s="1"/>
      </tp>
      <tp t="s">
        <v>FIXED</v>
        <stp/>
        <stp>##V3_BDPV12</stp>
        <stp>XS0760364116 Corp</stp>
        <stp>cpn typ</stp>
        <stp>[AutoPrice 28.xlsm]front!R1118C5</stp>
        <tr r="E1118" s="1"/>
      </tp>
      <tp t="s">
        <v>FIXED</v>
        <stp/>
        <stp>##V3_BDPV12</stp>
        <stp>XS0951567030 Corp</stp>
        <stp>cpn typ</stp>
        <stp>[AutoPrice 28.xlsm]front!R1140C5</stp>
        <tr r="E1140" s="1"/>
      </tp>
      <tp t="s">
        <v>SKFBSS</v>
        <stp/>
        <stp>##V3_BDPV12</stp>
        <stp>XS0827529198 Corp</stp>
        <stp>ticker</stp>
        <stp>[AutoPrice 28.xlsm]front!R1127C4</stp>
        <tr r="D1127" s="1"/>
      </tp>
      <tp t="s">
        <v>MTNA</v>
        <stp/>
        <stp>##V3_BDPV12</stp>
        <stp>XS0431928414 Corp</stp>
        <stp>ticker</stp>
        <stp>[AutoPrice 28.xlsm]front!R1003C4</stp>
        <tr r="D1003" s="1"/>
      </tp>
      <tp t="s">
        <v>GASSM</v>
        <stp/>
        <stp>##V3_BDPV12</stp>
        <stp>XS1041934800 Corp</stp>
        <stp>ticker</stp>
        <stp>[AutoPrice 28.xlsm]front!R1183C4</stp>
        <tr r="D1183" s="1"/>
      </tp>
      <tp t="s">
        <v>FIXED</v>
        <stp/>
        <stp>##V3_BDPV12</stp>
        <stp>XS0976307040 Corp</stp>
        <stp>cpn typ</stp>
        <stp>[AutoPrice 28.xlsm]front!R1186C5</stp>
        <tr r="E1186" s="1"/>
      </tp>
      <tp t="s">
        <v>IBESM</v>
        <stp/>
        <stp>##V3_BDPV12</stp>
        <stp>XS0400006234 Corp</stp>
        <stp>ticker</stp>
        <stp>[AutoPrice 28.xlsm]front!R1188C4</stp>
        <tr r="D1188" s="1"/>
      </tp>
      <tp t="s">
        <v>FIXED</v>
        <stp/>
        <stp>##V3_BDPV12</stp>
        <stp>XS0827573766 Corp</stp>
        <stp>cpn typ</stp>
        <stp>[AutoPrice 28.xlsm]front!R1166C5</stp>
        <tr r="E1166" s="1"/>
      </tp>
      <tp t="s">
        <v>DGFP</v>
        <stp/>
        <stp>##V3_BDPV12</stp>
        <stp>FR0010289496 Corp</stp>
        <stp>ticker</stp>
        <stp>[AutoPrice 28.xlsm]front!R1230C4</stp>
        <tr r="D1230" s="1"/>
      </tp>
      <tp t="s">
        <v>FIXED</v>
        <stp/>
        <stp>##V3_BDPV12</stp>
        <stp>XS1048518358 Corp</stp>
        <stp>cpn typ</stp>
        <stp>[AutoPrice 28.xlsm]front!R1006C5</stp>
        <tr r="E1006" s="1"/>
      </tp>
      <tp t="s">
        <v>ULFP</v>
        <stp/>
        <stp>##V3_BDPV12</stp>
        <stp>XS0978619194 Corp</stp>
        <stp>ticker</stp>
        <stp>[AutoPrice 28.xlsm]front!R1134C4</stp>
        <tr r="D1134" s="1"/>
      </tp>
      <tp t="s">
        <v>REPSM</v>
        <stp/>
        <stp>##V3_BDPV12</stp>
        <stp>XS0933604943 Corp</stp>
        <stp>ticker</stp>
        <stp>[AutoPrice 28.xlsm]front!R1209C4</stp>
        <tr r="D1209" s="1"/>
      </tp>
      <tp t="s">
        <v>DONGAS</v>
        <stp/>
        <stp>##V3_BDPV12</stp>
        <stp>XS0943371194 Corp</stp>
        <stp>ticker</stp>
        <stp>[AutoPrice 28.xlsm]front!R1231C4</stp>
        <tr r="D1231" s="1"/>
      </tp>
      <tp t="s">
        <v>FIXED</v>
        <stp/>
        <stp>##V3_BDPV12</stp>
        <stp>XS0829209195 Corp</stp>
        <stp>cpn typ</stp>
        <stp>[AutoPrice 28.xlsm]front!R1192C5</stp>
        <tr r="E1192" s="1"/>
      </tp>
      <tp t="s">
        <v>VARIABLE</v>
        <stp/>
        <stp>##V3_BDPV12</stp>
        <stp>XS1028599287 Corp</stp>
        <stp>cpn typ</stp>
        <stp>[AutoPrice 28.xlsm]front!R1251C5</stp>
        <tr r="E1251" s="1"/>
      </tp>
      <tp t="s">
        <v>FIXED</v>
        <stp/>
        <stp>##V3_BDPV12</stp>
        <stp>XS0992602465 Corp</stp>
        <stp>cpn typ</stp>
        <stp>[AutoPrice 28.xlsm]front!R1063C5</stp>
        <tr r="E1063" s="1"/>
      </tp>
      <tp t="s">
        <v>FIXED</v>
        <stp/>
        <stp>##V3_BDPV12</stp>
        <stp>XS0982713686 Corp</stp>
        <stp>cpn typ</stp>
        <stp>[AutoPrice 28.xlsm]front!R1001C5</stp>
        <tr r="E1001" s="1"/>
      </tp>
      <tp t="s">
        <v>FIXED</v>
        <stp/>
        <stp>##V3_BDPV12</stp>
        <stp>XS0695401801 Corp</stp>
        <stp>cpn typ</stp>
        <stp>[AutoPrice 28.xlsm]front!R1148C5</stp>
        <tr r="E1148" s="1"/>
      </tp>
      <tp>
        <v>116.32299999999999</v>
        <stp/>
        <stp>##V3_BDPV12</stp>
        <stp>US36962G4J02 @CBKG Corp</stp>
        <stp>ask</stp>
        <stp>[AutoPrice 28.xlsm]front!R29C13</stp>
        <tr r="M29" s="1"/>
      </tp>
      <tp t="s">
        <v>SHAEFF</v>
        <stp/>
        <stp>##V3_BDPV12</stp>
        <stp>XS0954907431 Corp</stp>
        <stp>ticker</stp>
        <stp>[AutoPrice 28.xlsm]front!R1121C4</stp>
        <tr r="D1121" s="1"/>
      </tp>
      <tp t="s">
        <v>FIXED</v>
        <stp/>
        <stp>##V3_BDPV12</stp>
        <stp>XS0803479442 Corp</stp>
        <stp>cpn typ</stp>
        <stp>[AutoPrice 28.xlsm]front!R1212C5</stp>
        <tr r="E1212" s="1"/>
      </tp>
      <tp t="s">
        <v>GLJGR</v>
        <stp/>
        <stp>##V3_BDPV12</stp>
        <stp>XS0940278707 Corp</stp>
        <stp>ticker</stp>
        <stp>[AutoPrice 28.xlsm]front!R1089C4</stp>
        <tr r="D1089" s="1"/>
      </tp>
      <tp t="s">
        <v>AT MATURITY</v>
        <stp/>
        <stp>##V3_BDPV12</stp>
        <stp>XS0863127279 Corp</stp>
        <stp>mty_typ</stp>
        <stp>[AutoPrice 28.xlsm]front!R1008C6</stp>
        <tr r="F1008" s="1"/>
      </tp>
      <tp t="s">
        <v>18/09/2017</v>
        <stp/>
        <stp>##V3_BDPV12</stp>
        <stp>XS0542522692 Corp</stp>
        <stp>maturity</stp>
        <stp>[AutoPrice 28.xlsm]front!R1055C6</stp>
        <tr r="F1055" s="1"/>
      </tp>
      <tp t="s">
        <v>AT MATURITY</v>
        <stp/>
        <stp>##V3_BDPV12</stp>
        <stp>XS0831370613 Corp</stp>
        <stp>mty_typ</stp>
        <stp>[AutoPrice 28.xlsm]front!R1207C6</stp>
        <tr r="F1207" s="1"/>
      </tp>
      <tp t="s">
        <v>02/04/2024</v>
        <stp/>
        <stp>##V3_BDPV12</stp>
        <stp>XS1050846507 Corp</stp>
        <stp>maturity</stp>
        <stp>[AutoPrice 28.xlsm]front!R1040C6</stp>
        <tr r="F1040" s="1"/>
      </tp>
      <tp t="s">
        <v>CALLABLE</v>
        <stp/>
        <stp>##V3_BDPV12</stp>
        <stp>XS0903872603 Corp</stp>
        <stp>mty_typ</stp>
        <stp>[AutoPrice 28.xlsm]front!R1246C6</stp>
        <tr r="F1246" s="1"/>
      </tp>
      <tp t="s">
        <v>AT MATURITY</v>
        <stp/>
        <stp>##V3_BDPV12</stp>
        <stp>XS0452187916 Corp</stp>
        <stp>mty_typ</stp>
        <stp>[AutoPrice 28.xlsm]front!R1151C6</stp>
        <tr r="F1151" s="1"/>
      </tp>
      <tp t="s">
        <v>07/10/2016</v>
        <stp/>
        <stp>##V3_BDPV12</stp>
        <stp>XS0545097742 Corp</stp>
        <stp>maturity</stp>
        <stp>[AutoPrice 28.xlsm]front!R1200C6</stp>
        <tr r="F1200" s="1"/>
      </tp>
      <tp t="s">
        <v>19/05/2016</v>
        <stp/>
        <stp>##V3_BDPV12</stp>
        <stp>XS0254720633 Corp</stp>
        <stp>maturity</stp>
        <stp>[AutoPrice 28.xlsm]front!R1106C6</stp>
        <tr r="F1106" s="1"/>
      </tp>
      <tp t="s">
        <v>CALLABLE</v>
        <stp/>
        <stp>##V3_BDPV12</stp>
        <stp>XS0943371194 Corp</stp>
        <stp>mty_typ</stp>
        <stp>[AutoPrice 28.xlsm]front!R1231C6</stp>
        <tr r="F1231" s="1"/>
      </tp>
      <tp t="s">
        <v>24/05/2028</v>
        <stp/>
        <stp>##V3_BDPV12</stp>
        <stp>XS0934539726 Corp</stp>
        <stp>maturity</stp>
        <stp>[AutoPrice 28.xlsm]front!R1109C6</stp>
        <tr r="F1109" s="1"/>
      </tp>
      <tp t="s">
        <v>CALLABLE</v>
        <stp/>
        <stp>##V3_BDPV12</stp>
        <stp>XS1067862919 Corp</stp>
        <stp>mty_typ</stp>
        <stp>[AutoPrice 28.xlsm]front!R1124C6</stp>
        <tr r="F1124" s="1"/>
      </tp>
      <tp t="s">
        <v>08/02/2018</v>
        <stp/>
        <stp>##V3_BDPV12</stp>
        <stp>XS0743603358 Corp</stp>
        <stp>maturity</stp>
        <stp>[AutoPrice 28.xlsm]front!R1094C6</stp>
        <tr r="F1094" s="1"/>
      </tp>
      <tp t="s">
        <v>03/12/2019</v>
        <stp/>
        <stp>##V3_BDPV12</stp>
        <stp>XS0471071133 Corp</stp>
        <stp>maturity</stp>
        <stp>[AutoPrice 28.xlsm]front!R1185C6</stp>
        <tr r="F1185" s="1"/>
      </tp>
      <tp t="s">
        <v>15/08/2018</v>
        <stp/>
        <stp>##V3_BDPV12</stp>
        <stp>XS0954907431 Corp</stp>
        <stp>maturity</stp>
        <stp>[AutoPrice 28.xlsm]front!R1121C6</stp>
        <tr r="F1121" s="1"/>
      </tp>
      <tp t="s">
        <v>AT MATURITY</v>
        <stp/>
        <stp>##V3_BDPV12</stp>
        <stp>XS0743603358 Corp</stp>
        <stp>mty_typ</stp>
        <stp>[AutoPrice 28.xlsm]front!R1094C6</stp>
        <tr r="F1094" s="1"/>
      </tp>
      <tp t="s">
        <v>AT MATURITY</v>
        <stp/>
        <stp>##V3_BDPV12</stp>
        <stp>XS0735784851 Corp</stp>
        <stp>mty_typ</stp>
        <stp>[AutoPrice 28.xlsm]front!R1065C6</stp>
        <tr r="F1065" s="1"/>
      </tp>
      <tp t="s">
        <v>03/02/2020</v>
        <stp/>
        <stp>##V3_BDPV12</stp>
        <stp>XS0741137029 Corp</stp>
        <stp>maturity</stp>
        <stp>[AutoPrice 28.xlsm]front!R1160C6</stp>
        <tr r="F1160" s="1"/>
      </tp>
      <tp t="s">
        <v>10/07/2023</v>
        <stp/>
        <stp>##V3_BDPV12</stp>
        <stp>XS0951565091 Corp</stp>
        <stp>maturity</stp>
        <stp>[AutoPrice 28.xlsm]front!R1163C6</stp>
        <tr r="F1163" s="1"/>
      </tp>
      <tp t="s">
        <v>FIXED</v>
        <stp/>
        <stp>##V3_BDPV12</stp>
        <stp>FR0010491720 Corp</stp>
        <stp>cpn typ</stp>
        <stp>[AutoPrice 28.xlsm]front!R1076C5</stp>
        <tr r="E1076" s="1"/>
      </tp>
      <tp t="s">
        <v>16/03/2020</v>
        <stp/>
        <stp>##V3_BDPV12</stp>
        <stp>XS0828749761 Corp</stp>
        <stp>maturity</stp>
        <stp>[AutoPrice 28.xlsm]front!R1058C6</stp>
        <tr r="F1058" s="1"/>
      </tp>
      <tp t="s">
        <v>FIXED</v>
        <stp/>
        <stp>##V3_BDPV12</stp>
        <stp>FR0011182112 Corp</stp>
        <stp>cpn typ</stp>
        <stp>[AutoPrice 28.xlsm]front!R1085C5</stp>
        <tr r="E1085" s="1"/>
      </tp>
      <tp t="s">
        <v>VARIABLE</v>
        <stp/>
        <stp>##V3_BDPV12</stp>
        <stp>FR0010945188 Corp</stp>
        <stp>cpn typ</stp>
        <stp>[AutoPrice 28.xlsm]front!R1253C5</stp>
        <tr r="E1253" s="1"/>
      </tp>
      <tp t="s">
        <v>#N/A Real Time</v>
        <stp/>
        <stp>##V3_BDPV12</stp>
        <stp>US36962G7B49 @CBKG Corp</stp>
        <stp>bid</stp>
        <stp>[AutoPrice 28.xlsm]front!R20C12</stp>
        <tr r="L20" s="1"/>
      </tp>
      <tp t="s">
        <v>AT MATURITY</v>
        <stp/>
        <stp>##V3_BDPV12</stp>
        <stp>XS0896144655 Corp</stp>
        <stp>mty_typ</stp>
        <stp>[AutoPrice 28.xlsm]front!R1052C6</stp>
        <tr r="F1052" s="1"/>
      </tp>
      <tp t="s">
        <v>14/09/2022</v>
        <stp/>
        <stp>##V3_BDPV12</stp>
        <stp>XS0452187916 Corp</stp>
        <stp>maturity</stp>
        <stp>[AutoPrice 28.xlsm]front!R1151C6</stp>
        <tr r="F1151" s="1"/>
      </tp>
      <tp t="s">
        <v>29/06/2020</v>
        <stp/>
        <stp>##V3_BDPV12</stp>
        <stp>XS0521000975 Corp</stp>
        <stp>maturity</stp>
        <stp>[AutoPrice 28.xlsm]front!R1161C6</stp>
        <tr r="F1161" s="1"/>
      </tp>
      <tp t="s">
        <v>FIXED</v>
        <stp/>
        <stp>##V3_BDPV12</stp>
        <stp>FR0000487217 Corp</stp>
        <stp>cpn typ</stp>
        <stp>[AutoPrice 28.xlsm]front!R1070C5</stp>
        <tr r="E1070" s="1"/>
      </tp>
      <tp t="s">
        <v>11/11/2020</v>
        <stp/>
        <stp>##V3_BDPV12</stp>
        <stp>XS0940711947 Corp</stp>
        <stp>maturity</stp>
        <stp>[AutoPrice 28.xlsm]front!R1196C6</stp>
        <tr r="F1196" s="1"/>
      </tp>
      <tp t="s">
        <v>07/06/2021</v>
        <stp/>
        <stp>##V3_BDPV12</stp>
        <stp>XS0940284937 Corp</stp>
        <stp>maturity</stp>
        <stp>[AutoPrice 28.xlsm]front!R1083C6</stp>
        <tr r="F1083" s="1"/>
      </tp>
      <tp t="s">
        <v>11/03/2024</v>
        <stp/>
        <stp>##V3_BDPV12</stp>
        <stp>XS1041934800 Corp</stp>
        <stp>maturity</stp>
        <stp>[AutoPrice 28.xlsm]front!R1183C6</stp>
        <tr r="F1183" s="1"/>
      </tp>
      <tp>
        <v>102.188</v>
        <stp/>
        <stp>##V3_BDPV12</stp>
        <stp>AT0000A069T7 @bgn Corp</stp>
        <stp>LAST_PRICE</stp>
        <stp>[AutoPrice 28.xlsm]front!R1266C16</stp>
        <tr r="P1266" s="1"/>
      </tp>
      <tp>
        <v>114.747</v>
        <stp/>
        <stp>##V3_BDPV12</stp>
        <stp>FR0010870949 @bgn Corp</stp>
        <stp>LAST_PRICE</stp>
        <stp>[AutoPrice 28.xlsm]front!R1049C16</stp>
        <tr r="P1049" s="1"/>
      </tp>
      <tp>
        <v>107.93899999999999</v>
        <stp/>
        <stp>##V3_BDPV12</stp>
        <stp>FR0010850701 @bgn Corp</stp>
        <stp>LAST_PRICE</stp>
        <stp>[AutoPrice 28.xlsm]front!R1045C16</stp>
        <tr r="P1045" s="1"/>
      </tp>
      <tp>
        <v>5.625</v>
        <stp/>
        <stp>##V3_BDPV12</stp>
        <stp>XS0247659542 @bgn  Corp</stp>
        <stp>coupon</stp>
        <stp>[AutoPrice 28.xlsm]front!R673C42</stp>
        <tr r="AP673" s="1"/>
      </tp>
      <tp>
        <v>1.9</v>
        <stp/>
        <stp>##V3_BDPV12</stp>
        <stp>XS1054528457 @bgn  Corp</stp>
        <stp>coupon</stp>
        <stp>[AutoPrice 28.xlsm]front!R592C42</stp>
        <tr r="AP592" s="1"/>
      </tp>
      <tp>
        <v>2.25</v>
        <stp/>
        <stp>##V3_BDPV12</stp>
        <stp>XS1048519596 @bgn  Corp</stp>
        <stp>coupon</stp>
        <stp>[AutoPrice 28.xlsm]front!R865C42</stp>
        <tr r="AP865" s="1"/>
      </tp>
      <tp>
        <v>1.75</v>
        <stp/>
        <stp>##V3_BDPV12</stp>
        <stp>XS0957258212 @bgn  Corp</stp>
        <stp>coupon</stp>
        <stp>[AutoPrice 28.xlsm]front!R591C42</stp>
        <tr r="AP591" s="1"/>
      </tp>
      <tp>
        <v>5.875</v>
        <stp/>
        <stp>##V3_BDPV12</stp>
        <stp>XS0358158052 @bgn  Corp</stp>
        <stp>coupon</stp>
        <stp>[AutoPrice 28.xlsm]front!R906C42</stp>
        <tr r="AP906" s="1"/>
      </tp>
      <tp>
        <v>4.375</v>
        <stp/>
        <stp>##V3_BDPV12</stp>
        <stp>XS0452868788 @bgn  Corp</stp>
        <stp>coupon</stp>
        <stp>[AutoPrice 28.xlsm]front!R465C42</stp>
        <tr r="AP465" s="1"/>
      </tp>
      <tp>
        <v>4.5</v>
        <stp/>
        <stp>##V3_BDPV12</stp>
        <stp>XS0553728709 @bgn  Corp</stp>
        <stp>coupon</stp>
        <stp>[AutoPrice 28.xlsm]front!R624C42</stp>
        <tr r="AP624" s="1"/>
      </tp>
      <tp>
        <v>4.5</v>
        <stp/>
        <stp>##V3_BDPV12</stp>
        <stp>XS0645669200 @bgn  Corp</stp>
        <stp>coupon</stp>
        <stp>[AutoPrice 28.xlsm]front!R503C42</stp>
        <tr r="AP503" s="1"/>
      </tp>
      <tp>
        <v>4.75</v>
        <stp/>
        <stp>##V3_BDPV12</stp>
        <stp>XS0286705321 @bgn  Corp</stp>
        <stp>coupon</stp>
        <stp>[AutoPrice 28.xlsm]front!R647C42</stp>
        <tr r="AP647" s="1"/>
      </tp>
      <tp>
        <v>2.75</v>
        <stp/>
        <stp>##V3_BDPV12</stp>
        <stp>XS0794224369 @bgn  Corp</stp>
        <stp>coupon</stp>
        <stp>[AutoPrice 28.xlsm]front!R466C42</stp>
        <tr r="AP466" s="1"/>
      </tp>
      <tp>
        <v>52.400049195921717</v>
        <stp/>
        <stp>##V3_BDPV12</stp>
        <stp>DE000A1G0RU9 @bgn  Corp</stp>
        <stp>asset_swap_spd_mid</stp>
        <stp>[AutoPrice 28.xlsm]front!R53C40</stp>
        <tr r="AN53" s="1"/>
      </tp>
      <tp>
        <v>2.5</v>
        <stp/>
        <stp>##V3_BDPV12</stp>
        <stp>XS1048519679 @bgn  Corp</stp>
        <stp>coupon</stp>
        <stp>[AutoPrice 28.xlsm]front!R352C42</stp>
        <tr r="AP352" s="1"/>
      </tp>
      <tp>
        <v>1.75</v>
        <stp/>
        <stp>##V3_BDPV12</stp>
        <stp>XS0996734868 @bgn  Corp</stp>
        <stp>coupon</stp>
        <stp>[AutoPrice 28.xlsm]front!R302C42</stp>
        <tr r="AP302" s="1"/>
      </tp>
      <tp>
        <v>7</v>
        <stp/>
        <stp>##V3_BDPV12</stp>
        <stp>XS0456708212 @bgn  Corp</stp>
        <stp>coupon</stp>
        <stp>[AutoPrice 28.xlsm]front!R951C42</stp>
        <tr r="AP951" s="1"/>
      </tp>
      <tp>
        <v>2.625</v>
        <stp/>
        <stp>##V3_BDPV12</stp>
        <stp>XS0989155089 @bgn  Corp</stp>
        <stp>coupon</stp>
        <stp>[AutoPrice 28.xlsm]front!R440C42</stp>
        <tr r="AP440" s="1"/>
      </tp>
      <tp>
        <v>3.25</v>
        <stp/>
        <stp>##V3_BDPV12</stp>
        <stp>XS0485615867 @bgn  Corp</stp>
        <stp>coupon</stp>
        <stp>[AutoPrice 28.xlsm]front!R336C42</stp>
        <tr r="AP336" s="1"/>
      </tp>
      <tp>
        <v>0.78500000000000003</v>
        <stp/>
        <stp>##V3_BDPV12</stp>
        <stp>XS1046499981 @bgn  Corp</stp>
        <stp>coupon</stp>
        <stp>[AutoPrice 28.xlsm]front!R797C42</stp>
        <tr r="AP797" s="1"/>
      </tp>
      <tp>
        <v>7.875</v>
        <stp/>
        <stp>##V3_BDPV12</stp>
        <stp>XS0851688860 @bgn  Corp</stp>
        <stp>coupon</stp>
        <stp>[AutoPrice 28.xlsm]front!R121C42</stp>
        <tr r="AP121" s="1"/>
      </tp>
      <tp>
        <v>4.5</v>
        <stp/>
        <stp>##V3_BDPV12</stp>
        <stp>XS0999654873 @bgn  Corp</stp>
        <stp>coupon</stp>
        <stp>[AutoPrice 28.xlsm]front!R821C42</stp>
        <tr r="AP821" s="1"/>
      </tp>
      <tp>
        <v>6.375</v>
        <stp/>
        <stp>##V3_BDPV12</stp>
        <stp>XS0148579153 @bgn  Corp</stp>
        <stp>coupon</stp>
        <stp>[AutoPrice 28.xlsm]front!R269C42</stp>
        <tr r="AP269" s="1"/>
      </tp>
      <tp>
        <v>2.5</v>
        <stp/>
        <stp>##V3_BDPV12</stp>
        <stp>XS1048529041 @bgn  Corp</stp>
        <stp>coupon</stp>
        <stp>[AutoPrice 28.xlsm]front!R311C42</stp>
        <tr r="AP311" s="1"/>
      </tp>
      <tp>
        <v>5.375</v>
        <stp/>
        <stp>##V3_BDPV12</stp>
        <stp>XS0191154961 @bgn  Corp</stp>
        <stp>coupon</stp>
        <stp>[AutoPrice 28.xlsm]front!R358C42</stp>
        <tr r="AP35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584200</xdr:colOff>
      <xdr:row>2</xdr:row>
      <xdr:rowOff>63500</xdr:rowOff>
    </xdr:from>
    <xdr:to>
      <xdr:col>11</xdr:col>
      <xdr:colOff>0</xdr:colOff>
      <xdr:row>6</xdr:row>
      <xdr:rowOff>114300</xdr:rowOff>
    </xdr:to>
    <xdr:sp macro="" textlink="">
      <xdr:nvSpPr>
        <xdr:cNvPr id="2" name="TextBox 1"/>
        <xdr:cNvSpPr txBox="1"/>
      </xdr:nvSpPr>
      <xdr:spPr>
        <a:xfrm>
          <a:off x="1193800" y="342900"/>
          <a:ext cx="5270500" cy="60960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solidFill>
                <a:srgbClr val="FF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AutoPrice</a:t>
          </a:r>
          <a:r>
            <a:rPr lang="en-GB" sz="2000" b="1" baseline="0">
              <a:solidFill>
                <a:srgbClr val="FF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Global Control Sheet</a:t>
          </a:r>
          <a:endParaRPr lang="en-GB" sz="1200" b="1">
            <a:solidFill>
              <a:srgbClr val="FF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2</xdr:row>
          <xdr:rowOff>114300</xdr:rowOff>
        </xdr:from>
        <xdr:to>
          <xdr:col>16</xdr:col>
          <xdr:colOff>504825</xdr:colOff>
          <xdr:row>4</xdr:row>
          <xdr:rowOff>47625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uristically%20Programmed%20ALgorithmic%20Computer%2090210%20v2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onib/bonds/Repo/Bond%20borrow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ndustrials"/>
      <sheetName val="Materials"/>
      <sheetName val="Food &amp; Retail"/>
      <sheetName val="Autos"/>
      <sheetName val="TMT"/>
      <sheetName val="Health &amp; Pharma"/>
      <sheetName val="Snr Insurers"/>
      <sheetName val="Sub Insurers"/>
      <sheetName val="GE"/>
      <sheetName val="Perps"/>
      <sheetName val="Peripheral"/>
      <sheetName val="Bond Info"/>
      <sheetName val="dds"/>
      <sheetName val="Bid-Offer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Industrials</v>
          </cell>
        </row>
        <row r="2">
          <cell r="A2" t="str">
            <v>ISIN</v>
          </cell>
        </row>
        <row r="3">
          <cell r="A3" t="str">
            <v>ES0211845237</v>
          </cell>
        </row>
        <row r="4">
          <cell r="A4" t="str">
            <v>ES0211845211</v>
          </cell>
        </row>
        <row r="5">
          <cell r="A5" t="str">
            <v>XS0602534637</v>
          </cell>
        </row>
        <row r="6">
          <cell r="A6" t="str">
            <v>ES0211845252</v>
          </cell>
        </row>
        <row r="7">
          <cell r="A7" t="str">
            <v>ES0211845203</v>
          </cell>
        </row>
        <row r="8">
          <cell r="A8" t="str">
            <v>XS0271758301</v>
          </cell>
        </row>
        <row r="9">
          <cell r="A9" t="str">
            <v>FR0011509488</v>
          </cell>
        </row>
        <row r="10">
          <cell r="A10" t="str">
            <v>FR0011342740</v>
          </cell>
        </row>
        <row r="11">
          <cell r="A11" t="str">
            <v>XS0972530561</v>
          </cell>
        </row>
        <row r="12">
          <cell r="A12" t="str">
            <v>XS0896144655</v>
          </cell>
        </row>
        <row r="13">
          <cell r="A13" t="str">
            <v>XS0193947271</v>
          </cell>
        </row>
        <row r="14">
          <cell r="A14" t="str">
            <v>XS0427290357</v>
          </cell>
        </row>
        <row r="15">
          <cell r="A15" t="str">
            <v>XS0542522692</v>
          </cell>
        </row>
        <row r="16">
          <cell r="A16" t="str">
            <v>IT0004869985</v>
          </cell>
        </row>
        <row r="17">
          <cell r="A17" t="str">
            <v>XS0744125302</v>
          </cell>
        </row>
        <row r="18">
          <cell r="A18" t="str">
            <v>XS0828749761</v>
          </cell>
        </row>
        <row r="19">
          <cell r="A19" t="str">
            <v>XS0193945655</v>
          </cell>
        </row>
        <row r="20">
          <cell r="A20" t="str">
            <v>XS0542534192</v>
          </cell>
        </row>
        <row r="21">
          <cell r="A21" t="str">
            <v>XS0735784851</v>
          </cell>
        </row>
        <row r="22">
          <cell r="A22" t="str">
            <v>FR0010289496</v>
          </cell>
        </row>
        <row r="23">
          <cell r="A23" t="str">
            <v>XS0445463887</v>
          </cell>
        </row>
        <row r="24">
          <cell r="A24" t="str">
            <v>XS0456708212</v>
          </cell>
        </row>
        <row r="25">
          <cell r="A25" t="str">
            <v>XS0954248729</v>
          </cell>
        </row>
        <row r="26">
          <cell r="A26" t="str">
            <v>XS0879082914</v>
          </cell>
        </row>
        <row r="27">
          <cell r="A27" t="str">
            <v>XS0940284937</v>
          </cell>
        </row>
        <row r="28">
          <cell r="A28" t="str">
            <v>XS0861828407</v>
          </cell>
        </row>
        <row r="29">
          <cell r="A29" t="str">
            <v>FR0011182112</v>
          </cell>
        </row>
        <row r="30">
          <cell r="A30" t="str">
            <v>FR0011043124</v>
          </cell>
        </row>
        <row r="31">
          <cell r="A31" t="str">
            <v>DE000A1R0TU2</v>
          </cell>
        </row>
        <row r="32">
          <cell r="A32" t="str">
            <v>DE000A1KQ1M5</v>
          </cell>
        </row>
        <row r="33">
          <cell r="A33" t="str">
            <v>XS0550634355</v>
          </cell>
        </row>
        <row r="34">
          <cell r="A34" t="str">
            <v>XS0906792014</v>
          </cell>
        </row>
        <row r="35">
          <cell r="A35" t="str">
            <v>XS0906792105</v>
          </cell>
        </row>
        <row r="36">
          <cell r="A36" t="str">
            <v>DE000A1MA9X1</v>
          </cell>
        </row>
        <row r="37">
          <cell r="A37" t="str">
            <v>XS0893201433</v>
          </cell>
        </row>
        <row r="38">
          <cell r="A38" t="str">
            <v>XS0616432224</v>
          </cell>
        </row>
        <row r="39">
          <cell r="A39" t="str">
            <v>DE000A1E8X87</v>
          </cell>
        </row>
        <row r="40">
          <cell r="A40" t="str">
            <v>XS0794392588</v>
          </cell>
        </row>
        <row r="41">
          <cell r="A41" t="str">
            <v>FR0010034298</v>
          </cell>
        </row>
        <row r="42">
          <cell r="A42" t="str">
            <v>XS0524563128</v>
          </cell>
        </row>
        <row r="43">
          <cell r="A43" t="str">
            <v>XS0254720633</v>
          </cell>
        </row>
        <row r="44">
          <cell r="A44" t="str">
            <v>XS0433001137</v>
          </cell>
        </row>
        <row r="45">
          <cell r="A45" t="str">
            <v>XS0934389221</v>
          </cell>
        </row>
        <row r="46">
          <cell r="A46" t="str">
            <v>XS0934539726</v>
          </cell>
        </row>
        <row r="47">
          <cell r="A47" t="str">
            <v>XS0542369219</v>
          </cell>
        </row>
        <row r="48">
          <cell r="A48" t="str">
            <v>XS0863129135</v>
          </cell>
        </row>
        <row r="49">
          <cell r="A49" t="str">
            <v>XS0863127279</v>
          </cell>
        </row>
        <row r="50">
          <cell r="A50" t="str">
            <v>FR0010333385</v>
          </cell>
        </row>
        <row r="51">
          <cell r="A51" t="str">
            <v>XS0294547285</v>
          </cell>
        </row>
        <row r="52">
          <cell r="A52" t="str">
            <v>XS0546725358</v>
          </cell>
        </row>
        <row r="53">
          <cell r="A53" t="str">
            <v>XS0683564156</v>
          </cell>
        </row>
        <row r="54">
          <cell r="A54" t="str">
            <v>XS0791007734</v>
          </cell>
        </row>
        <row r="55">
          <cell r="A55" t="str">
            <v>XS0760364116</v>
          </cell>
        </row>
        <row r="56">
          <cell r="A56" t="str">
            <v>XS0630817442</v>
          </cell>
        </row>
        <row r="57">
          <cell r="A57" t="str">
            <v>XS0827529198</v>
          </cell>
        </row>
        <row r="58">
          <cell r="A58" t="str">
            <v>XS0986610425</v>
          </cell>
        </row>
        <row r="59">
          <cell r="A59" t="str">
            <v>XS0628089426</v>
          </cell>
        </row>
        <row r="60">
          <cell r="A60" t="str">
            <v>FR0011561000</v>
          </cell>
        </row>
        <row r="61">
          <cell r="A61" t="str">
            <v>XS0942388462</v>
          </cell>
        </row>
        <row r="62">
          <cell r="A62" t="str">
            <v>XS0306488627</v>
          </cell>
        </row>
        <row r="63">
          <cell r="A63" t="str">
            <v>DE000A1HJ483</v>
          </cell>
        </row>
        <row r="64">
          <cell r="A64" t="e">
            <v>#N/A</v>
          </cell>
        </row>
        <row r="65">
          <cell r="A65" t="e">
            <v>#N/A</v>
          </cell>
        </row>
        <row r="66">
          <cell r="A66" t="e">
            <v>#N/A</v>
          </cell>
        </row>
        <row r="67">
          <cell r="A67" t="e">
            <v>#N/A</v>
          </cell>
        </row>
        <row r="68">
          <cell r="A68" t="e">
            <v>#N/A</v>
          </cell>
        </row>
        <row r="69">
          <cell r="A69" t="e">
            <v>#N/A</v>
          </cell>
        </row>
        <row r="70">
          <cell r="A70" t="e">
            <v>#N/A</v>
          </cell>
        </row>
        <row r="71">
          <cell r="A71" t="e">
            <v>#N/A</v>
          </cell>
        </row>
        <row r="72">
          <cell r="A72" t="e">
            <v>#N/A</v>
          </cell>
        </row>
        <row r="73">
          <cell r="A73" t="e">
            <v>#N/A</v>
          </cell>
        </row>
        <row r="74">
          <cell r="A74" t="e">
            <v>#N/A</v>
          </cell>
        </row>
        <row r="75">
          <cell r="A75" t="e">
            <v>#N/A</v>
          </cell>
        </row>
        <row r="76">
          <cell r="A76" t="e">
            <v>#N/A</v>
          </cell>
        </row>
        <row r="77">
          <cell r="A77" t="e">
            <v>#N/A</v>
          </cell>
        </row>
        <row r="78">
          <cell r="A78" t="e">
            <v>#N/A</v>
          </cell>
        </row>
        <row r="79">
          <cell r="A79" t="e">
            <v>#N/A</v>
          </cell>
        </row>
        <row r="80">
          <cell r="A80" t="e">
            <v>#N/A</v>
          </cell>
        </row>
        <row r="81">
          <cell r="A81" t="e">
            <v>#N/A</v>
          </cell>
        </row>
        <row r="82">
          <cell r="A82" t="e">
            <v>#N/A</v>
          </cell>
        </row>
        <row r="83">
          <cell r="A83" t="e">
            <v>#N/A</v>
          </cell>
        </row>
        <row r="84">
          <cell r="A84" t="e">
            <v>#N/A</v>
          </cell>
        </row>
        <row r="85">
          <cell r="A85" t="e">
            <v>#N/A</v>
          </cell>
        </row>
        <row r="86">
          <cell r="A86" t="e">
            <v>#N/A</v>
          </cell>
        </row>
        <row r="87">
          <cell r="A87" t="e">
            <v>#N/A</v>
          </cell>
        </row>
        <row r="88">
          <cell r="A88" t="e">
            <v>#N/A</v>
          </cell>
        </row>
        <row r="89">
          <cell r="A89" t="e">
            <v>#N/A</v>
          </cell>
        </row>
        <row r="90">
          <cell r="A90" t="e">
            <v>#N/A</v>
          </cell>
        </row>
        <row r="91">
          <cell r="A91" t="e">
            <v>#N/A</v>
          </cell>
        </row>
        <row r="92">
          <cell r="A92" t="e">
            <v>#N/A</v>
          </cell>
        </row>
        <row r="93">
          <cell r="A93" t="e">
            <v>#N/A</v>
          </cell>
        </row>
        <row r="94">
          <cell r="A94" t="e">
            <v>#N/A</v>
          </cell>
        </row>
        <row r="95">
          <cell r="A95" t="e">
            <v>#N/A</v>
          </cell>
        </row>
        <row r="96">
          <cell r="A96" t="e">
            <v>#N/A</v>
          </cell>
        </row>
        <row r="97">
          <cell r="A97" t="e">
            <v>#N/A</v>
          </cell>
        </row>
        <row r="98">
          <cell r="A98" t="e">
            <v>#N/A</v>
          </cell>
        </row>
        <row r="99">
          <cell r="A99" t="e">
            <v>#N/A</v>
          </cell>
        </row>
        <row r="100">
          <cell r="A100" t="e">
            <v>#N/A</v>
          </cell>
        </row>
        <row r="101">
          <cell r="A101" t="e">
            <v>#N/A</v>
          </cell>
        </row>
        <row r="102">
          <cell r="A102" t="e">
            <v>#N/A</v>
          </cell>
        </row>
        <row r="103">
          <cell r="A103" t="e">
            <v>#N/A</v>
          </cell>
        </row>
        <row r="104">
          <cell r="A104" t="e">
            <v>#N/A</v>
          </cell>
        </row>
        <row r="105">
          <cell r="A105" t="e">
            <v>#N/A</v>
          </cell>
        </row>
        <row r="106">
          <cell r="A106" t="e">
            <v>#N/A</v>
          </cell>
        </row>
        <row r="107">
          <cell r="A107" t="e">
            <v>#N/A</v>
          </cell>
        </row>
        <row r="108">
          <cell r="A108" t="e">
            <v>#N/A</v>
          </cell>
        </row>
        <row r="109">
          <cell r="A109" t="e">
            <v>#N/A</v>
          </cell>
        </row>
        <row r="110">
          <cell r="A110" t="e">
            <v>#N/A</v>
          </cell>
        </row>
        <row r="111">
          <cell r="A111" t="e">
            <v>#N/A</v>
          </cell>
        </row>
        <row r="112">
          <cell r="A112" t="e">
            <v>#N/A</v>
          </cell>
        </row>
        <row r="113">
          <cell r="A113" t="e">
            <v>#N/A</v>
          </cell>
        </row>
        <row r="114">
          <cell r="A114" t="e">
            <v>#N/A</v>
          </cell>
        </row>
        <row r="115">
          <cell r="A115" t="e">
            <v>#N/A</v>
          </cell>
        </row>
        <row r="116">
          <cell r="A116" t="e">
            <v>#N/A</v>
          </cell>
        </row>
        <row r="117">
          <cell r="A117" t="e">
            <v>#N/A</v>
          </cell>
        </row>
        <row r="118">
          <cell r="A118" t="e">
            <v>#N/A</v>
          </cell>
        </row>
        <row r="119">
          <cell r="A119" t="e">
            <v>#N/A</v>
          </cell>
        </row>
        <row r="120">
          <cell r="A120" t="e">
            <v>#N/A</v>
          </cell>
        </row>
        <row r="121">
          <cell r="A121" t="e">
            <v>#N/A</v>
          </cell>
        </row>
        <row r="122">
          <cell r="A122" t="e">
            <v>#N/A</v>
          </cell>
        </row>
        <row r="123">
          <cell r="A123" t="e">
            <v>#N/A</v>
          </cell>
        </row>
        <row r="124">
          <cell r="A124" t="e">
            <v>#N/A</v>
          </cell>
        </row>
        <row r="125">
          <cell r="A125" t="e">
            <v>#N/A</v>
          </cell>
        </row>
        <row r="126">
          <cell r="A126" t="e">
            <v>#N/A</v>
          </cell>
        </row>
        <row r="127">
          <cell r="A127" t="e">
            <v>#N/A</v>
          </cell>
        </row>
        <row r="128">
          <cell r="A128" t="e">
            <v>#N/A</v>
          </cell>
        </row>
        <row r="129">
          <cell r="A129" t="e">
            <v>#N/A</v>
          </cell>
        </row>
        <row r="130">
          <cell r="A130" t="e">
            <v>#N/A</v>
          </cell>
        </row>
        <row r="131">
          <cell r="A131" t="e">
            <v>#N/A</v>
          </cell>
        </row>
        <row r="132">
          <cell r="A132" t="e">
            <v>#N/A</v>
          </cell>
        </row>
        <row r="133">
          <cell r="A133" t="e">
            <v>#N/A</v>
          </cell>
        </row>
        <row r="134">
          <cell r="A134" t="e">
            <v>#N/A</v>
          </cell>
        </row>
        <row r="135">
          <cell r="A135" t="e">
            <v>#N/A</v>
          </cell>
        </row>
        <row r="136">
          <cell r="A136" t="e">
            <v>#N/A</v>
          </cell>
        </row>
        <row r="137">
          <cell r="A137" t="e">
            <v>#N/A</v>
          </cell>
        </row>
        <row r="138">
          <cell r="A138" t="e">
            <v>#N/A</v>
          </cell>
        </row>
        <row r="139">
          <cell r="A139" t="e">
            <v>#N/A</v>
          </cell>
        </row>
        <row r="140">
          <cell r="A140" t="e">
            <v>#N/A</v>
          </cell>
        </row>
        <row r="141">
          <cell r="A141" t="e">
            <v>#N/A</v>
          </cell>
        </row>
        <row r="142">
          <cell r="A142" t="e">
            <v>#N/A</v>
          </cell>
        </row>
        <row r="143">
          <cell r="A143" t="e">
            <v>#N/A</v>
          </cell>
        </row>
        <row r="144">
          <cell r="A144" t="e">
            <v>#N/A</v>
          </cell>
        </row>
        <row r="145">
          <cell r="A145" t="e">
            <v>#N/A</v>
          </cell>
        </row>
        <row r="146">
          <cell r="A146" t="e">
            <v>#N/A</v>
          </cell>
        </row>
        <row r="147">
          <cell r="A147" t="e">
            <v>#N/A</v>
          </cell>
        </row>
        <row r="148">
          <cell r="A148" t="e">
            <v>#N/A</v>
          </cell>
        </row>
        <row r="149">
          <cell r="A149" t="e">
            <v>#N/A</v>
          </cell>
        </row>
        <row r="150">
          <cell r="A150" t="e">
            <v>#N/A</v>
          </cell>
        </row>
        <row r="151">
          <cell r="A151" t="e">
            <v>#N/A</v>
          </cell>
        </row>
        <row r="152">
          <cell r="A152" t="e">
            <v>#N/A</v>
          </cell>
        </row>
        <row r="153">
          <cell r="A153" t="e">
            <v>#N/A</v>
          </cell>
        </row>
        <row r="154">
          <cell r="A154" t="e">
            <v>#N/A</v>
          </cell>
        </row>
        <row r="155">
          <cell r="A155" t="e">
            <v>#N/A</v>
          </cell>
        </row>
        <row r="156">
          <cell r="A156" t="e">
            <v>#N/A</v>
          </cell>
        </row>
        <row r="157">
          <cell r="A157" t="e">
            <v>#N/A</v>
          </cell>
        </row>
        <row r="158">
          <cell r="A158" t="e">
            <v>#N/A</v>
          </cell>
        </row>
        <row r="159">
          <cell r="A159" t="e">
            <v>#N/A</v>
          </cell>
        </row>
        <row r="160">
          <cell r="A160" t="e">
            <v>#N/A</v>
          </cell>
        </row>
        <row r="161">
          <cell r="A161" t="e">
            <v>#N/A</v>
          </cell>
        </row>
        <row r="162">
          <cell r="A162" t="e">
            <v>#N/A</v>
          </cell>
        </row>
        <row r="163">
          <cell r="A163" t="e">
            <v>#N/A</v>
          </cell>
        </row>
        <row r="164">
          <cell r="A164" t="e">
            <v>#N/A</v>
          </cell>
        </row>
        <row r="165">
          <cell r="A165" t="e">
            <v>#N/A</v>
          </cell>
        </row>
        <row r="166">
          <cell r="A166" t="e">
            <v>#N/A</v>
          </cell>
        </row>
        <row r="167">
          <cell r="A167" t="e">
            <v>#N/A</v>
          </cell>
        </row>
        <row r="168">
          <cell r="A168" t="e">
            <v>#N/A</v>
          </cell>
        </row>
        <row r="169">
          <cell r="A169" t="e">
            <v>#N/A</v>
          </cell>
        </row>
        <row r="170">
          <cell r="A170" t="e">
            <v>#N/A</v>
          </cell>
        </row>
        <row r="171">
          <cell r="A171" t="e">
            <v>#N/A</v>
          </cell>
        </row>
        <row r="172">
          <cell r="A172" t="e">
            <v>#N/A</v>
          </cell>
        </row>
        <row r="173">
          <cell r="A173" t="e">
            <v>#N/A</v>
          </cell>
        </row>
        <row r="174">
          <cell r="A174" t="e">
            <v>#N/A</v>
          </cell>
        </row>
        <row r="175">
          <cell r="A175" t="e">
            <v>#N/A</v>
          </cell>
        </row>
        <row r="176">
          <cell r="A176" t="e">
            <v>#N/A</v>
          </cell>
        </row>
        <row r="177">
          <cell r="A177" t="e">
            <v>#N/A</v>
          </cell>
        </row>
        <row r="178">
          <cell r="A178" t="e">
            <v>#N/A</v>
          </cell>
        </row>
        <row r="179">
          <cell r="A179" t="e">
            <v>#N/A</v>
          </cell>
        </row>
        <row r="180">
          <cell r="A180" t="e">
            <v>#N/A</v>
          </cell>
        </row>
        <row r="181">
          <cell r="A181" t="e">
            <v>#N/A</v>
          </cell>
        </row>
        <row r="182">
          <cell r="A182" t="e">
            <v>#N/A</v>
          </cell>
        </row>
        <row r="183">
          <cell r="A183" t="e">
            <v>#N/A</v>
          </cell>
        </row>
        <row r="184">
          <cell r="A184" t="e">
            <v>#N/A</v>
          </cell>
        </row>
        <row r="185">
          <cell r="A185" t="e">
            <v>#N/A</v>
          </cell>
        </row>
        <row r="186">
          <cell r="A186" t="e">
            <v>#N/A</v>
          </cell>
        </row>
        <row r="187">
          <cell r="A187" t="e">
            <v>#N/A</v>
          </cell>
        </row>
        <row r="188">
          <cell r="A188" t="e">
            <v>#N/A</v>
          </cell>
        </row>
        <row r="189">
          <cell r="A189" t="e">
            <v>#N/A</v>
          </cell>
        </row>
        <row r="190">
          <cell r="A190" t="e">
            <v>#N/A</v>
          </cell>
        </row>
        <row r="191">
          <cell r="A191" t="e">
            <v>#N/A</v>
          </cell>
        </row>
        <row r="192">
          <cell r="A192" t="e">
            <v>#N/A</v>
          </cell>
        </row>
        <row r="193">
          <cell r="A193" t="e">
            <v>#N/A</v>
          </cell>
        </row>
        <row r="194">
          <cell r="A194" t="e">
            <v>#N/A</v>
          </cell>
        </row>
        <row r="195">
          <cell r="A195" t="e">
            <v>#N/A</v>
          </cell>
        </row>
        <row r="196">
          <cell r="A196" t="e">
            <v>#N/A</v>
          </cell>
        </row>
        <row r="197">
          <cell r="A197" t="e">
            <v>#N/A</v>
          </cell>
        </row>
        <row r="198">
          <cell r="A198" t="e">
            <v>#N/A</v>
          </cell>
        </row>
        <row r="199">
          <cell r="A199" t="e">
            <v>#N/A</v>
          </cell>
        </row>
        <row r="200">
          <cell r="A200" t="e">
            <v>#N/A</v>
          </cell>
        </row>
        <row r="201">
          <cell r="A201" t="e">
            <v>#N/A</v>
          </cell>
        </row>
        <row r="202">
          <cell r="A202" t="e">
            <v>#N/A</v>
          </cell>
        </row>
        <row r="203">
          <cell r="A203" t="e">
            <v>#N/A</v>
          </cell>
        </row>
        <row r="204">
          <cell r="A204" t="e">
            <v>#N/A</v>
          </cell>
        </row>
        <row r="205">
          <cell r="A205" t="e">
            <v>#N/A</v>
          </cell>
        </row>
        <row r="206">
          <cell r="A206" t="e">
            <v>#N/A</v>
          </cell>
        </row>
        <row r="207">
          <cell r="A207" t="e">
            <v>#N/A</v>
          </cell>
        </row>
        <row r="208">
          <cell r="A208" t="e">
            <v>#N/A</v>
          </cell>
        </row>
        <row r="209">
          <cell r="A209" t="e">
            <v>#N/A</v>
          </cell>
        </row>
        <row r="210">
          <cell r="A210" t="e">
            <v>#N/A</v>
          </cell>
        </row>
        <row r="211">
          <cell r="A211" t="e">
            <v>#N/A</v>
          </cell>
        </row>
        <row r="212">
          <cell r="A212" t="e">
            <v>#N/A</v>
          </cell>
        </row>
        <row r="213">
          <cell r="A213" t="e">
            <v>#N/A</v>
          </cell>
        </row>
        <row r="214">
          <cell r="A214" t="e">
            <v>#N/A</v>
          </cell>
        </row>
        <row r="215">
          <cell r="A215" t="e">
            <v>#N/A</v>
          </cell>
        </row>
        <row r="216">
          <cell r="A216" t="e">
            <v>#N/A</v>
          </cell>
        </row>
        <row r="217">
          <cell r="A217" t="e">
            <v>#N/A</v>
          </cell>
        </row>
        <row r="218">
          <cell r="A218" t="e">
            <v>#N/A</v>
          </cell>
        </row>
        <row r="219">
          <cell r="A219" t="e">
            <v>#N/A</v>
          </cell>
        </row>
        <row r="220">
          <cell r="A220" t="e">
            <v>#N/A</v>
          </cell>
        </row>
        <row r="221">
          <cell r="A221" t="e">
            <v>#N/A</v>
          </cell>
        </row>
        <row r="222">
          <cell r="A222" t="e">
            <v>#N/A</v>
          </cell>
        </row>
        <row r="223">
          <cell r="A223" t="e">
            <v>#N/A</v>
          </cell>
        </row>
        <row r="224">
          <cell r="A224" t="e">
            <v>#N/A</v>
          </cell>
        </row>
        <row r="225">
          <cell r="A225" t="e">
            <v>#N/A</v>
          </cell>
        </row>
        <row r="226">
          <cell r="A226" t="e">
            <v>#N/A</v>
          </cell>
        </row>
        <row r="227">
          <cell r="A227" t="e">
            <v>#N/A</v>
          </cell>
        </row>
        <row r="228">
          <cell r="A228" t="e">
            <v>#N/A</v>
          </cell>
        </row>
        <row r="229">
          <cell r="A229" t="e">
            <v>#N/A</v>
          </cell>
        </row>
        <row r="230">
          <cell r="A230" t="e">
            <v>#N/A</v>
          </cell>
        </row>
        <row r="231">
          <cell r="A231" t="e">
            <v>#N/A</v>
          </cell>
        </row>
        <row r="232">
          <cell r="A232" t="e">
            <v>#N/A</v>
          </cell>
        </row>
        <row r="233">
          <cell r="A233" t="e">
            <v>#N/A</v>
          </cell>
        </row>
        <row r="234">
          <cell r="A234" t="e">
            <v>#N/A</v>
          </cell>
        </row>
        <row r="235">
          <cell r="A235" t="e">
            <v>#N/A</v>
          </cell>
        </row>
        <row r="236">
          <cell r="A236" t="e">
            <v>#N/A</v>
          </cell>
        </row>
        <row r="237">
          <cell r="A237" t="e">
            <v>#N/A</v>
          </cell>
        </row>
        <row r="238">
          <cell r="A238" t="e">
            <v>#N/A</v>
          </cell>
        </row>
        <row r="239">
          <cell r="A239" t="e">
            <v>#N/A</v>
          </cell>
        </row>
        <row r="240">
          <cell r="A240" t="e">
            <v>#N/A</v>
          </cell>
        </row>
        <row r="241">
          <cell r="A241" t="e">
            <v>#N/A</v>
          </cell>
        </row>
        <row r="242">
          <cell r="A242" t="e">
            <v>#N/A</v>
          </cell>
        </row>
        <row r="243">
          <cell r="A243" t="e">
            <v>#N/A</v>
          </cell>
        </row>
        <row r="244">
          <cell r="A244" t="e">
            <v>#N/A</v>
          </cell>
        </row>
        <row r="245">
          <cell r="A245" t="e">
            <v>#N/A</v>
          </cell>
        </row>
        <row r="246">
          <cell r="A246" t="e">
            <v>#N/A</v>
          </cell>
        </row>
        <row r="247">
          <cell r="A247" t="e">
            <v>#N/A</v>
          </cell>
        </row>
        <row r="248">
          <cell r="A248" t="e">
            <v>#N/A</v>
          </cell>
        </row>
        <row r="249">
          <cell r="A249" t="e">
            <v>#N/A</v>
          </cell>
        </row>
        <row r="250">
          <cell r="A250" t="e">
            <v>#N/A</v>
          </cell>
        </row>
        <row r="251">
          <cell r="A251" t="e">
            <v>#N/A</v>
          </cell>
        </row>
        <row r="252">
          <cell r="A252" t="e">
            <v>#N/A</v>
          </cell>
        </row>
        <row r="253">
          <cell r="A253" t="e">
            <v>#N/A</v>
          </cell>
        </row>
        <row r="254">
          <cell r="A254" t="e">
            <v>#N/A</v>
          </cell>
        </row>
        <row r="255">
          <cell r="A255" t="e">
            <v>#N/A</v>
          </cell>
        </row>
        <row r="256">
          <cell r="A256" t="e">
            <v>#N/A</v>
          </cell>
        </row>
        <row r="257">
          <cell r="A257" t="e">
            <v>#N/A</v>
          </cell>
        </row>
        <row r="258">
          <cell r="A258" t="e">
            <v>#N/A</v>
          </cell>
        </row>
        <row r="259">
          <cell r="A259" t="e">
            <v>#N/A</v>
          </cell>
        </row>
        <row r="260">
          <cell r="A260" t="e">
            <v>#N/A</v>
          </cell>
        </row>
        <row r="261">
          <cell r="A261" t="e">
            <v>#N/A</v>
          </cell>
        </row>
        <row r="262">
          <cell r="A262" t="e">
            <v>#N/A</v>
          </cell>
        </row>
        <row r="263">
          <cell r="A263" t="e">
            <v>#N/A</v>
          </cell>
        </row>
        <row r="264">
          <cell r="A264" t="e">
            <v>#N/A</v>
          </cell>
        </row>
        <row r="265">
          <cell r="A265" t="e">
            <v>#N/A</v>
          </cell>
        </row>
        <row r="266">
          <cell r="A266" t="e">
            <v>#N/A</v>
          </cell>
        </row>
        <row r="267">
          <cell r="A267" t="e">
            <v>#N/A</v>
          </cell>
        </row>
        <row r="268">
          <cell r="A268" t="e">
            <v>#N/A</v>
          </cell>
        </row>
        <row r="269">
          <cell r="A269" t="e">
            <v>#N/A</v>
          </cell>
        </row>
        <row r="270">
          <cell r="A270" t="e">
            <v>#N/A</v>
          </cell>
        </row>
        <row r="271">
          <cell r="A271" t="e">
            <v>#N/A</v>
          </cell>
        </row>
        <row r="272">
          <cell r="A272" t="e">
            <v>#N/A</v>
          </cell>
        </row>
        <row r="273">
          <cell r="A273" t="e">
            <v>#N/A</v>
          </cell>
        </row>
        <row r="274">
          <cell r="A274" t="e">
            <v>#N/A</v>
          </cell>
        </row>
        <row r="275">
          <cell r="A275" t="e">
            <v>#N/A</v>
          </cell>
        </row>
        <row r="276">
          <cell r="A276" t="e">
            <v>#N/A</v>
          </cell>
        </row>
        <row r="277">
          <cell r="A277" t="e">
            <v>#N/A</v>
          </cell>
        </row>
        <row r="278">
          <cell r="A278" t="e">
            <v>#N/A</v>
          </cell>
        </row>
        <row r="279">
          <cell r="A279" t="e">
            <v>#N/A</v>
          </cell>
        </row>
        <row r="280">
          <cell r="A280" t="e">
            <v>#N/A</v>
          </cell>
        </row>
        <row r="281">
          <cell r="A281" t="e">
            <v>#N/A</v>
          </cell>
        </row>
        <row r="282">
          <cell r="A282" t="e">
            <v>#N/A</v>
          </cell>
        </row>
        <row r="283">
          <cell r="A283" t="e">
            <v>#N/A</v>
          </cell>
        </row>
        <row r="284">
          <cell r="A284" t="e">
            <v>#N/A</v>
          </cell>
        </row>
        <row r="285">
          <cell r="A285" t="e">
            <v>#N/A</v>
          </cell>
        </row>
        <row r="286">
          <cell r="A286" t="e">
            <v>#N/A</v>
          </cell>
        </row>
        <row r="287">
          <cell r="A287" t="e">
            <v>#N/A</v>
          </cell>
        </row>
        <row r="288">
          <cell r="A288" t="e">
            <v>#N/A</v>
          </cell>
        </row>
        <row r="289">
          <cell r="A289" t="e">
            <v>#N/A</v>
          </cell>
        </row>
        <row r="290">
          <cell r="A290" t="e">
            <v>#N/A</v>
          </cell>
        </row>
        <row r="291">
          <cell r="A291" t="e">
            <v>#N/A</v>
          </cell>
        </row>
        <row r="292">
          <cell r="A292" t="e">
            <v>#N/A</v>
          </cell>
        </row>
        <row r="293">
          <cell r="A293" t="e">
            <v>#N/A</v>
          </cell>
        </row>
        <row r="294">
          <cell r="A294" t="e">
            <v>#N/A</v>
          </cell>
        </row>
        <row r="295">
          <cell r="A295" t="e">
            <v>#N/A</v>
          </cell>
        </row>
        <row r="296">
          <cell r="A296" t="e">
            <v>#N/A</v>
          </cell>
        </row>
        <row r="297">
          <cell r="A297" t="e">
            <v>#N/A</v>
          </cell>
        </row>
        <row r="298">
          <cell r="A298" t="e">
            <v>#N/A</v>
          </cell>
        </row>
        <row r="299">
          <cell r="A299" t="e">
            <v>#N/A</v>
          </cell>
        </row>
        <row r="300">
          <cell r="A300" t="e">
            <v>#N/A</v>
          </cell>
        </row>
        <row r="301">
          <cell r="A301" t="e">
            <v>#N/A</v>
          </cell>
        </row>
        <row r="302">
          <cell r="A302" t="e">
            <v>#N/A</v>
          </cell>
        </row>
        <row r="303">
          <cell r="A303" t="e">
            <v>#N/A</v>
          </cell>
        </row>
        <row r="304">
          <cell r="A304" t="e">
            <v>#N/A</v>
          </cell>
        </row>
        <row r="305">
          <cell r="A305" t="e">
            <v>#N/A</v>
          </cell>
        </row>
        <row r="306">
          <cell r="A306" t="e">
            <v>#N/A</v>
          </cell>
        </row>
        <row r="307">
          <cell r="A307" t="e">
            <v>#N/A</v>
          </cell>
        </row>
        <row r="308">
          <cell r="A308" t="e">
            <v>#N/A</v>
          </cell>
        </row>
        <row r="309">
          <cell r="A309" t="e">
            <v>#N/A</v>
          </cell>
        </row>
        <row r="310">
          <cell r="A310" t="e">
            <v>#N/A</v>
          </cell>
        </row>
        <row r="311">
          <cell r="A311" t="e">
            <v>#N/A</v>
          </cell>
        </row>
        <row r="312">
          <cell r="A312" t="e">
            <v>#N/A</v>
          </cell>
        </row>
        <row r="313">
          <cell r="A313" t="e">
            <v>#N/A</v>
          </cell>
        </row>
        <row r="314">
          <cell r="A314" t="e">
            <v>#N/A</v>
          </cell>
        </row>
        <row r="315">
          <cell r="A315" t="e">
            <v>#N/A</v>
          </cell>
        </row>
        <row r="316">
          <cell r="A316" t="e">
            <v>#N/A</v>
          </cell>
        </row>
        <row r="317">
          <cell r="A317" t="e">
            <v>#N/A</v>
          </cell>
        </row>
        <row r="318">
          <cell r="A318" t="e">
            <v>#N/A</v>
          </cell>
        </row>
        <row r="319">
          <cell r="A319" t="e">
            <v>#N/A</v>
          </cell>
        </row>
        <row r="320">
          <cell r="A320" t="e">
            <v>#N/A</v>
          </cell>
        </row>
        <row r="321">
          <cell r="A321" t="e">
            <v>#N/A</v>
          </cell>
        </row>
        <row r="322">
          <cell r="A322" t="e">
            <v>#N/A</v>
          </cell>
        </row>
        <row r="323">
          <cell r="A323" t="e">
            <v>#N/A</v>
          </cell>
        </row>
        <row r="324">
          <cell r="A324" t="e">
            <v>#N/A</v>
          </cell>
        </row>
        <row r="325">
          <cell r="A325" t="e">
            <v>#N/A</v>
          </cell>
        </row>
        <row r="326">
          <cell r="A326" t="e">
            <v>#N/A</v>
          </cell>
        </row>
        <row r="327">
          <cell r="A327" t="e">
            <v>#N/A</v>
          </cell>
        </row>
        <row r="328">
          <cell r="A328" t="e">
            <v>#N/A</v>
          </cell>
        </row>
        <row r="329">
          <cell r="A329" t="e">
            <v>#N/A</v>
          </cell>
        </row>
        <row r="330">
          <cell r="A330" t="e">
            <v>#N/A</v>
          </cell>
        </row>
        <row r="331">
          <cell r="A331" t="e">
            <v>#N/A</v>
          </cell>
        </row>
        <row r="332">
          <cell r="A332" t="e">
            <v>#N/A</v>
          </cell>
        </row>
        <row r="333">
          <cell r="A333" t="e">
            <v>#N/A</v>
          </cell>
        </row>
        <row r="334">
          <cell r="A334" t="e">
            <v>#N/A</v>
          </cell>
        </row>
        <row r="335">
          <cell r="A335" t="e">
            <v>#N/A</v>
          </cell>
        </row>
        <row r="336">
          <cell r="A336" t="e">
            <v>#N/A</v>
          </cell>
        </row>
        <row r="337">
          <cell r="A337" t="e">
            <v>#N/A</v>
          </cell>
        </row>
        <row r="338">
          <cell r="A338" t="e">
            <v>#N/A</v>
          </cell>
        </row>
        <row r="339">
          <cell r="A339" t="e">
            <v>#N/A</v>
          </cell>
        </row>
        <row r="340">
          <cell r="A340" t="e">
            <v>#N/A</v>
          </cell>
        </row>
        <row r="341">
          <cell r="A341" t="e">
            <v>#N/A</v>
          </cell>
        </row>
        <row r="342">
          <cell r="A342" t="e">
            <v>#N/A</v>
          </cell>
        </row>
        <row r="343">
          <cell r="A343" t="e">
            <v>#N/A</v>
          </cell>
        </row>
        <row r="344">
          <cell r="A344" t="e">
            <v>#N/A</v>
          </cell>
        </row>
        <row r="345">
          <cell r="A345" t="e">
            <v>#N/A</v>
          </cell>
        </row>
        <row r="346">
          <cell r="A346" t="e">
            <v>#N/A</v>
          </cell>
        </row>
        <row r="347">
          <cell r="A347" t="e">
            <v>#N/A</v>
          </cell>
        </row>
        <row r="348">
          <cell r="A348" t="e">
            <v>#N/A</v>
          </cell>
        </row>
        <row r="349">
          <cell r="A349" t="e">
            <v>#N/A</v>
          </cell>
        </row>
        <row r="350">
          <cell r="A350" t="e">
            <v>#N/A</v>
          </cell>
        </row>
        <row r="351">
          <cell r="A351" t="e">
            <v>#N/A</v>
          </cell>
        </row>
        <row r="352">
          <cell r="A352" t="e">
            <v>#N/A</v>
          </cell>
        </row>
        <row r="353">
          <cell r="A353" t="e">
            <v>#N/A</v>
          </cell>
        </row>
        <row r="354">
          <cell r="A354" t="e">
            <v>#N/A</v>
          </cell>
        </row>
        <row r="355">
          <cell r="A355" t="e">
            <v>#N/A</v>
          </cell>
        </row>
        <row r="356">
          <cell r="A356" t="e">
            <v>#N/A</v>
          </cell>
        </row>
        <row r="357">
          <cell r="A357" t="e">
            <v>#N/A</v>
          </cell>
        </row>
        <row r="358">
          <cell r="A358" t="e">
            <v>#N/A</v>
          </cell>
        </row>
        <row r="359">
          <cell r="A359" t="e">
            <v>#N/A</v>
          </cell>
        </row>
        <row r="360">
          <cell r="A360" t="e">
            <v>#N/A</v>
          </cell>
        </row>
        <row r="361">
          <cell r="A361" t="e">
            <v>#N/A</v>
          </cell>
        </row>
        <row r="362">
          <cell r="A362" t="e">
            <v>#N/A</v>
          </cell>
        </row>
        <row r="363">
          <cell r="A363" t="e">
            <v>#N/A</v>
          </cell>
        </row>
        <row r="364">
          <cell r="A364" t="e">
            <v>#N/A</v>
          </cell>
        </row>
        <row r="365">
          <cell r="A365" t="e">
            <v>#N/A</v>
          </cell>
        </row>
        <row r="366">
          <cell r="A366" t="e">
            <v>#N/A</v>
          </cell>
        </row>
        <row r="367">
          <cell r="A367" t="e">
            <v>#N/A</v>
          </cell>
        </row>
        <row r="368">
          <cell r="A368" t="e">
            <v>#N/A</v>
          </cell>
        </row>
        <row r="369">
          <cell r="A369" t="e">
            <v>#N/A</v>
          </cell>
        </row>
        <row r="370">
          <cell r="A370" t="e">
            <v>#N/A</v>
          </cell>
        </row>
        <row r="371">
          <cell r="A371" t="e">
            <v>#N/A</v>
          </cell>
        </row>
        <row r="372">
          <cell r="A372" t="e">
            <v>#N/A</v>
          </cell>
        </row>
        <row r="373">
          <cell r="A373" t="e">
            <v>#N/A</v>
          </cell>
        </row>
        <row r="374">
          <cell r="A374" t="e">
            <v>#N/A</v>
          </cell>
        </row>
        <row r="375">
          <cell r="A375" t="e">
            <v>#N/A</v>
          </cell>
        </row>
        <row r="376">
          <cell r="A376" t="e">
            <v>#N/A</v>
          </cell>
        </row>
        <row r="377">
          <cell r="A377" t="e">
            <v>#N/A</v>
          </cell>
        </row>
        <row r="378">
          <cell r="A378" t="e">
            <v>#N/A</v>
          </cell>
        </row>
        <row r="379">
          <cell r="A379" t="e">
            <v>#N/A</v>
          </cell>
        </row>
        <row r="380">
          <cell r="A380" t="e">
            <v>#N/A</v>
          </cell>
        </row>
        <row r="381">
          <cell r="A381" t="e">
            <v>#N/A</v>
          </cell>
        </row>
        <row r="382">
          <cell r="A382" t="e">
            <v>#N/A</v>
          </cell>
        </row>
        <row r="383">
          <cell r="A383" t="e">
            <v>#N/A</v>
          </cell>
        </row>
        <row r="384">
          <cell r="A384" t="e">
            <v>#N/A</v>
          </cell>
        </row>
        <row r="385">
          <cell r="A385" t="e">
            <v>#N/A</v>
          </cell>
        </row>
        <row r="386">
          <cell r="A386" t="e">
            <v>#N/A</v>
          </cell>
        </row>
        <row r="387">
          <cell r="A387" t="e">
            <v>#N/A</v>
          </cell>
        </row>
        <row r="388">
          <cell r="A388" t="e">
            <v>#N/A</v>
          </cell>
        </row>
        <row r="389">
          <cell r="A389" t="e">
            <v>#N/A</v>
          </cell>
        </row>
        <row r="390">
          <cell r="A390" t="e">
            <v>#N/A</v>
          </cell>
        </row>
        <row r="391">
          <cell r="A391" t="e">
            <v>#N/A</v>
          </cell>
        </row>
        <row r="392">
          <cell r="A392" t="e">
            <v>#N/A</v>
          </cell>
        </row>
        <row r="393">
          <cell r="A393" t="e">
            <v>#N/A</v>
          </cell>
        </row>
        <row r="394">
          <cell r="A394" t="e">
            <v>#N/A</v>
          </cell>
        </row>
        <row r="395">
          <cell r="A395" t="e">
            <v>#N/A</v>
          </cell>
        </row>
        <row r="396">
          <cell r="A396" t="e">
            <v>#N/A</v>
          </cell>
        </row>
        <row r="397">
          <cell r="A397" t="e">
            <v>#N/A</v>
          </cell>
        </row>
        <row r="398">
          <cell r="A398" t="e">
            <v>#N/A</v>
          </cell>
        </row>
        <row r="399">
          <cell r="A399" t="e">
            <v>#N/A</v>
          </cell>
        </row>
        <row r="400">
          <cell r="A400" t="e">
            <v>#N/A</v>
          </cell>
        </row>
        <row r="401">
          <cell r="A401" t="e">
            <v>#N/A</v>
          </cell>
        </row>
        <row r="402">
          <cell r="A402" t="e">
            <v>#N/A</v>
          </cell>
        </row>
        <row r="403">
          <cell r="A403" t="e">
            <v>#N/A</v>
          </cell>
        </row>
        <row r="404">
          <cell r="A404" t="e">
            <v>#N/A</v>
          </cell>
        </row>
        <row r="405">
          <cell r="A405" t="e">
            <v>#N/A</v>
          </cell>
        </row>
        <row r="406">
          <cell r="A406" t="e">
            <v>#N/A</v>
          </cell>
        </row>
        <row r="407">
          <cell r="A407" t="e">
            <v>#N/A</v>
          </cell>
        </row>
        <row r="408">
          <cell r="A408" t="e">
            <v>#N/A</v>
          </cell>
        </row>
        <row r="409">
          <cell r="A409" t="e">
            <v>#N/A</v>
          </cell>
        </row>
        <row r="410">
          <cell r="A410" t="e">
            <v>#N/A</v>
          </cell>
        </row>
        <row r="411">
          <cell r="A411" t="e">
            <v>#N/A</v>
          </cell>
        </row>
        <row r="412">
          <cell r="A412" t="e">
            <v>#N/A</v>
          </cell>
        </row>
        <row r="413">
          <cell r="A413" t="e">
            <v>#N/A</v>
          </cell>
        </row>
        <row r="414">
          <cell r="A414" t="e">
            <v>#N/A</v>
          </cell>
        </row>
        <row r="415">
          <cell r="A415" t="e">
            <v>#N/A</v>
          </cell>
        </row>
        <row r="416">
          <cell r="A416" t="e">
            <v>#N/A</v>
          </cell>
        </row>
        <row r="417">
          <cell r="A417" t="e">
            <v>#N/A</v>
          </cell>
        </row>
        <row r="418">
          <cell r="A418" t="e">
            <v>#N/A</v>
          </cell>
        </row>
        <row r="419">
          <cell r="A419" t="e">
            <v>#N/A</v>
          </cell>
        </row>
        <row r="420">
          <cell r="A420" t="e">
            <v>#N/A</v>
          </cell>
        </row>
        <row r="421">
          <cell r="A421" t="e">
            <v>#N/A</v>
          </cell>
        </row>
        <row r="422">
          <cell r="A422" t="e">
            <v>#N/A</v>
          </cell>
        </row>
        <row r="423">
          <cell r="A423" t="e">
            <v>#N/A</v>
          </cell>
        </row>
        <row r="424">
          <cell r="A424" t="e">
            <v>#N/A</v>
          </cell>
        </row>
        <row r="425">
          <cell r="A425" t="e">
            <v>#N/A</v>
          </cell>
        </row>
        <row r="426">
          <cell r="A426" t="e">
            <v>#N/A</v>
          </cell>
        </row>
        <row r="427">
          <cell r="A427" t="e">
            <v>#N/A</v>
          </cell>
        </row>
        <row r="428">
          <cell r="A428" t="e">
            <v>#N/A</v>
          </cell>
        </row>
        <row r="429">
          <cell r="A429" t="e">
            <v>#N/A</v>
          </cell>
        </row>
        <row r="430">
          <cell r="A430" t="e">
            <v>#N/A</v>
          </cell>
        </row>
        <row r="431">
          <cell r="A431" t="e">
            <v>#N/A</v>
          </cell>
        </row>
        <row r="432">
          <cell r="A432" t="e">
            <v>#N/A</v>
          </cell>
        </row>
        <row r="433">
          <cell r="A433" t="e">
            <v>#N/A</v>
          </cell>
        </row>
        <row r="434">
          <cell r="A434" t="e">
            <v>#N/A</v>
          </cell>
        </row>
        <row r="435">
          <cell r="A435" t="e">
            <v>#N/A</v>
          </cell>
        </row>
        <row r="436">
          <cell r="A436" t="e">
            <v>#N/A</v>
          </cell>
        </row>
        <row r="437">
          <cell r="A437" t="e">
            <v>#N/A</v>
          </cell>
        </row>
        <row r="438">
          <cell r="A438" t="e">
            <v>#N/A</v>
          </cell>
        </row>
        <row r="439">
          <cell r="A439" t="e">
            <v>#N/A</v>
          </cell>
        </row>
        <row r="440">
          <cell r="A440" t="e">
            <v>#N/A</v>
          </cell>
        </row>
        <row r="441">
          <cell r="A441" t="e">
            <v>#N/A</v>
          </cell>
        </row>
        <row r="442">
          <cell r="A442" t="e">
            <v>#N/A</v>
          </cell>
        </row>
        <row r="443">
          <cell r="A443" t="e">
            <v>#N/A</v>
          </cell>
        </row>
        <row r="444">
          <cell r="A444" t="e">
            <v>#N/A</v>
          </cell>
        </row>
        <row r="445">
          <cell r="A445" t="e">
            <v>#N/A</v>
          </cell>
        </row>
        <row r="446">
          <cell r="A446" t="e">
            <v>#N/A</v>
          </cell>
        </row>
        <row r="447">
          <cell r="A447" t="e">
            <v>#N/A</v>
          </cell>
        </row>
        <row r="448">
          <cell r="A448" t="e">
            <v>#N/A</v>
          </cell>
        </row>
        <row r="449">
          <cell r="A449" t="e">
            <v>#N/A</v>
          </cell>
        </row>
        <row r="450">
          <cell r="A450" t="e">
            <v>#N/A</v>
          </cell>
        </row>
        <row r="451">
          <cell r="A451" t="e">
            <v>#N/A</v>
          </cell>
        </row>
        <row r="452">
          <cell r="A452" t="e">
            <v>#N/A</v>
          </cell>
        </row>
        <row r="453">
          <cell r="A453" t="e">
            <v>#N/A</v>
          </cell>
        </row>
        <row r="454">
          <cell r="A454" t="e">
            <v>#N/A</v>
          </cell>
        </row>
        <row r="455">
          <cell r="A455" t="e">
            <v>#N/A</v>
          </cell>
        </row>
        <row r="456">
          <cell r="A456" t="e">
            <v>#N/A</v>
          </cell>
        </row>
        <row r="457">
          <cell r="A457" t="e">
            <v>#N/A</v>
          </cell>
        </row>
        <row r="458">
          <cell r="A458" t="e">
            <v>#N/A</v>
          </cell>
        </row>
        <row r="459">
          <cell r="A459" t="e">
            <v>#N/A</v>
          </cell>
        </row>
        <row r="460">
          <cell r="A460" t="e">
            <v>#N/A</v>
          </cell>
        </row>
        <row r="461">
          <cell r="A461" t="e">
            <v>#N/A</v>
          </cell>
        </row>
        <row r="462">
          <cell r="A462" t="e">
            <v>#N/A</v>
          </cell>
        </row>
        <row r="463">
          <cell r="A463" t="e">
            <v>#N/A</v>
          </cell>
        </row>
        <row r="464">
          <cell r="A464" t="e">
            <v>#N/A</v>
          </cell>
        </row>
        <row r="465">
          <cell r="A465" t="e">
            <v>#N/A</v>
          </cell>
        </row>
        <row r="466">
          <cell r="A466" t="e">
            <v>#N/A</v>
          </cell>
        </row>
        <row r="467">
          <cell r="A467" t="e">
            <v>#N/A</v>
          </cell>
        </row>
        <row r="468">
          <cell r="A468" t="e">
            <v>#N/A</v>
          </cell>
        </row>
        <row r="469">
          <cell r="A469" t="e">
            <v>#N/A</v>
          </cell>
        </row>
        <row r="470">
          <cell r="A470" t="e">
            <v>#N/A</v>
          </cell>
        </row>
        <row r="471">
          <cell r="A471" t="e">
            <v>#N/A</v>
          </cell>
        </row>
        <row r="472">
          <cell r="A472" t="e">
            <v>#N/A</v>
          </cell>
        </row>
        <row r="473">
          <cell r="A473" t="e">
            <v>#N/A</v>
          </cell>
        </row>
        <row r="474">
          <cell r="A474" t="e">
            <v>#N/A</v>
          </cell>
        </row>
        <row r="475">
          <cell r="A475" t="e">
            <v>#N/A</v>
          </cell>
        </row>
        <row r="476">
          <cell r="A476" t="e">
            <v>#N/A</v>
          </cell>
        </row>
        <row r="477">
          <cell r="A477" t="e">
            <v>#N/A</v>
          </cell>
        </row>
        <row r="478">
          <cell r="A478" t="e">
            <v>#N/A</v>
          </cell>
        </row>
        <row r="479">
          <cell r="A479" t="e">
            <v>#N/A</v>
          </cell>
        </row>
        <row r="480">
          <cell r="A480" t="e">
            <v>#N/A</v>
          </cell>
        </row>
        <row r="481">
          <cell r="A481" t="e">
            <v>#N/A</v>
          </cell>
        </row>
        <row r="482">
          <cell r="A482" t="e">
            <v>#N/A</v>
          </cell>
        </row>
        <row r="483">
          <cell r="A483" t="e">
            <v>#N/A</v>
          </cell>
        </row>
        <row r="484">
          <cell r="A484" t="e">
            <v>#N/A</v>
          </cell>
        </row>
        <row r="485">
          <cell r="A485" t="e">
            <v>#N/A</v>
          </cell>
        </row>
        <row r="486">
          <cell r="A486" t="e">
            <v>#N/A</v>
          </cell>
        </row>
        <row r="487">
          <cell r="A487" t="e">
            <v>#N/A</v>
          </cell>
        </row>
        <row r="488">
          <cell r="A488" t="e">
            <v>#N/A</v>
          </cell>
        </row>
        <row r="489">
          <cell r="A489" t="e">
            <v>#N/A</v>
          </cell>
        </row>
        <row r="490">
          <cell r="A490" t="e">
            <v>#N/A</v>
          </cell>
        </row>
        <row r="491">
          <cell r="A491" t="e">
            <v>#N/A</v>
          </cell>
        </row>
        <row r="492">
          <cell r="A492" t="e">
            <v>#N/A</v>
          </cell>
        </row>
        <row r="493">
          <cell r="A493" t="e">
            <v>#N/A</v>
          </cell>
        </row>
        <row r="494">
          <cell r="A494" t="e">
            <v>#N/A</v>
          </cell>
        </row>
        <row r="495">
          <cell r="A495" t="e">
            <v>#N/A</v>
          </cell>
        </row>
        <row r="496">
          <cell r="A496" t="e">
            <v>#N/A</v>
          </cell>
        </row>
        <row r="497">
          <cell r="A497" t="e">
            <v>#N/A</v>
          </cell>
        </row>
        <row r="498">
          <cell r="A498" t="e">
            <v>#N/A</v>
          </cell>
        </row>
        <row r="499">
          <cell r="A499" t="e">
            <v>#N/A</v>
          </cell>
        </row>
        <row r="500">
          <cell r="A500" t="e">
            <v>#N/A</v>
          </cell>
        </row>
        <row r="501">
          <cell r="A501" t="e">
            <v>#N/A</v>
          </cell>
        </row>
        <row r="502">
          <cell r="A502" t="e">
            <v>#N/A</v>
          </cell>
        </row>
        <row r="503">
          <cell r="A503" t="e">
            <v>#N/A</v>
          </cell>
        </row>
        <row r="504">
          <cell r="A504" t="e">
            <v>#N/A</v>
          </cell>
        </row>
        <row r="505">
          <cell r="A505" t="e">
            <v>#N/A</v>
          </cell>
        </row>
        <row r="506">
          <cell r="A506" t="e">
            <v>#N/A</v>
          </cell>
        </row>
        <row r="507">
          <cell r="A507" t="e">
            <v>#N/A</v>
          </cell>
        </row>
        <row r="508">
          <cell r="A508" t="e">
            <v>#N/A</v>
          </cell>
        </row>
        <row r="509">
          <cell r="A509" t="e">
            <v>#N/A</v>
          </cell>
        </row>
        <row r="510">
          <cell r="A510" t="e">
            <v>#N/A</v>
          </cell>
        </row>
        <row r="511">
          <cell r="A511" t="e">
            <v>#N/A</v>
          </cell>
        </row>
        <row r="512">
          <cell r="A512" t="e">
            <v>#N/A</v>
          </cell>
        </row>
        <row r="513">
          <cell r="A513" t="e">
            <v>#N/A</v>
          </cell>
        </row>
        <row r="514">
          <cell r="A514" t="e">
            <v>#N/A</v>
          </cell>
        </row>
        <row r="515">
          <cell r="A515" t="e">
            <v>#N/A</v>
          </cell>
        </row>
        <row r="516">
          <cell r="A516" t="e">
            <v>#N/A</v>
          </cell>
        </row>
        <row r="517">
          <cell r="A517" t="e">
            <v>#N/A</v>
          </cell>
        </row>
        <row r="518">
          <cell r="A518" t="e">
            <v>#N/A</v>
          </cell>
        </row>
        <row r="519">
          <cell r="A519" t="e">
            <v>#N/A</v>
          </cell>
        </row>
        <row r="520">
          <cell r="A520" t="e">
            <v>#N/A</v>
          </cell>
        </row>
        <row r="521">
          <cell r="A521" t="e">
            <v>#N/A</v>
          </cell>
        </row>
        <row r="522">
          <cell r="A522" t="e">
            <v>#N/A</v>
          </cell>
        </row>
        <row r="523">
          <cell r="A523" t="e">
            <v>#N/A</v>
          </cell>
        </row>
        <row r="524">
          <cell r="A524" t="e">
            <v>#N/A</v>
          </cell>
        </row>
        <row r="525">
          <cell r="A525" t="e">
            <v>#N/A</v>
          </cell>
        </row>
        <row r="526">
          <cell r="A526" t="e">
            <v>#N/A</v>
          </cell>
        </row>
        <row r="527">
          <cell r="A527" t="e">
            <v>#N/A</v>
          </cell>
        </row>
        <row r="528">
          <cell r="A528" t="e">
            <v>#N/A</v>
          </cell>
        </row>
        <row r="529">
          <cell r="A529" t="e">
            <v>#N/A</v>
          </cell>
        </row>
        <row r="530">
          <cell r="A530" t="e">
            <v>#N/A</v>
          </cell>
        </row>
        <row r="531">
          <cell r="A531" t="e">
            <v>#N/A</v>
          </cell>
        </row>
        <row r="532">
          <cell r="A532" t="e">
            <v>#N/A</v>
          </cell>
        </row>
        <row r="533">
          <cell r="A533" t="e">
            <v>#N/A</v>
          </cell>
        </row>
        <row r="534">
          <cell r="A534" t="e">
            <v>#N/A</v>
          </cell>
        </row>
        <row r="535">
          <cell r="A535" t="e">
            <v>#N/A</v>
          </cell>
        </row>
        <row r="536">
          <cell r="A536" t="e">
            <v>#N/A</v>
          </cell>
        </row>
        <row r="537">
          <cell r="A537" t="e">
            <v>#N/A</v>
          </cell>
        </row>
        <row r="538">
          <cell r="A538" t="e">
            <v>#N/A</v>
          </cell>
        </row>
        <row r="539">
          <cell r="A539" t="e">
            <v>#N/A</v>
          </cell>
        </row>
        <row r="540">
          <cell r="A540" t="e">
            <v>#N/A</v>
          </cell>
        </row>
        <row r="541">
          <cell r="A541" t="e">
            <v>#N/A</v>
          </cell>
        </row>
        <row r="542">
          <cell r="A542" t="e">
            <v>#N/A</v>
          </cell>
        </row>
        <row r="543">
          <cell r="A543" t="e">
            <v>#N/A</v>
          </cell>
        </row>
        <row r="544">
          <cell r="A544" t="e">
            <v>#N/A</v>
          </cell>
        </row>
        <row r="545">
          <cell r="A545" t="e">
            <v>#N/A</v>
          </cell>
        </row>
        <row r="546">
          <cell r="A546" t="e">
            <v>#N/A</v>
          </cell>
        </row>
        <row r="547">
          <cell r="A547" t="e">
            <v>#N/A</v>
          </cell>
        </row>
        <row r="548">
          <cell r="A548" t="e">
            <v>#N/A</v>
          </cell>
        </row>
        <row r="549">
          <cell r="A549" t="e">
            <v>#N/A</v>
          </cell>
        </row>
        <row r="550">
          <cell r="A550" t="e">
            <v>#N/A</v>
          </cell>
        </row>
        <row r="551">
          <cell r="A551" t="e">
            <v>#N/A</v>
          </cell>
        </row>
        <row r="552">
          <cell r="A552" t="e">
            <v>#N/A</v>
          </cell>
        </row>
        <row r="553">
          <cell r="A553" t="e">
            <v>#N/A</v>
          </cell>
        </row>
        <row r="554">
          <cell r="A554" t="e">
            <v>#N/A</v>
          </cell>
        </row>
        <row r="555">
          <cell r="A555" t="e">
            <v>#N/A</v>
          </cell>
        </row>
        <row r="556">
          <cell r="A556" t="e">
            <v>#N/A</v>
          </cell>
        </row>
        <row r="557">
          <cell r="A557" t="e">
            <v>#N/A</v>
          </cell>
        </row>
        <row r="558">
          <cell r="A558" t="e">
            <v>#N/A</v>
          </cell>
        </row>
        <row r="559">
          <cell r="A559" t="e">
            <v>#N/A</v>
          </cell>
        </row>
        <row r="560">
          <cell r="A560" t="e">
            <v>#N/A</v>
          </cell>
        </row>
        <row r="561">
          <cell r="A561" t="e">
            <v>#N/A</v>
          </cell>
        </row>
        <row r="562">
          <cell r="A562" t="e">
            <v>#N/A</v>
          </cell>
        </row>
        <row r="563">
          <cell r="A563" t="e">
            <v>#N/A</v>
          </cell>
        </row>
        <row r="564">
          <cell r="A564" t="e">
            <v>#N/A</v>
          </cell>
        </row>
        <row r="565">
          <cell r="A565" t="e">
            <v>#N/A</v>
          </cell>
        </row>
        <row r="566">
          <cell r="A566" t="e">
            <v>#N/A</v>
          </cell>
        </row>
        <row r="567">
          <cell r="A567" t="e">
            <v>#N/A</v>
          </cell>
        </row>
        <row r="568">
          <cell r="A568" t="e">
            <v>#N/A</v>
          </cell>
        </row>
        <row r="569">
          <cell r="A569" t="e">
            <v>#N/A</v>
          </cell>
        </row>
        <row r="570">
          <cell r="A570" t="e">
            <v>#N/A</v>
          </cell>
        </row>
        <row r="571">
          <cell r="A571" t="e">
            <v>#N/A</v>
          </cell>
        </row>
        <row r="572">
          <cell r="A572" t="e">
            <v>#N/A</v>
          </cell>
        </row>
        <row r="573">
          <cell r="A573" t="e">
            <v>#N/A</v>
          </cell>
        </row>
        <row r="574">
          <cell r="A574" t="e">
            <v>#N/A</v>
          </cell>
        </row>
        <row r="575">
          <cell r="A575" t="e">
            <v>#N/A</v>
          </cell>
        </row>
        <row r="576">
          <cell r="A576" t="e">
            <v>#N/A</v>
          </cell>
        </row>
        <row r="577">
          <cell r="A577" t="e">
            <v>#N/A</v>
          </cell>
        </row>
        <row r="578">
          <cell r="A578" t="e">
            <v>#N/A</v>
          </cell>
        </row>
        <row r="579">
          <cell r="A579" t="e">
            <v>#N/A</v>
          </cell>
        </row>
        <row r="580">
          <cell r="A580" t="e">
            <v>#N/A</v>
          </cell>
        </row>
        <row r="581">
          <cell r="A581" t="e">
            <v>#N/A</v>
          </cell>
        </row>
        <row r="582">
          <cell r="A582" t="e">
            <v>#N/A</v>
          </cell>
        </row>
        <row r="583">
          <cell r="A583" t="e">
            <v>#N/A</v>
          </cell>
        </row>
        <row r="584">
          <cell r="A584" t="e">
            <v>#N/A</v>
          </cell>
        </row>
        <row r="585">
          <cell r="A585" t="e">
            <v>#N/A</v>
          </cell>
        </row>
        <row r="586">
          <cell r="A586" t="e">
            <v>#N/A</v>
          </cell>
        </row>
        <row r="587">
          <cell r="A587" t="e">
            <v>#N/A</v>
          </cell>
        </row>
        <row r="588">
          <cell r="A588" t="e">
            <v>#N/A</v>
          </cell>
        </row>
        <row r="589">
          <cell r="A589" t="e">
            <v>#N/A</v>
          </cell>
        </row>
        <row r="590">
          <cell r="A590" t="e">
            <v>#N/A</v>
          </cell>
        </row>
        <row r="591">
          <cell r="A591" t="e">
            <v>#N/A</v>
          </cell>
        </row>
        <row r="592">
          <cell r="A592" t="e">
            <v>#N/A</v>
          </cell>
        </row>
        <row r="593">
          <cell r="A593" t="e">
            <v>#N/A</v>
          </cell>
        </row>
        <row r="594">
          <cell r="A594" t="e">
            <v>#N/A</v>
          </cell>
        </row>
        <row r="595">
          <cell r="A595" t="e">
            <v>#N/A</v>
          </cell>
        </row>
        <row r="596">
          <cell r="A596" t="e">
            <v>#N/A</v>
          </cell>
        </row>
        <row r="597">
          <cell r="A597" t="e">
            <v>#N/A</v>
          </cell>
        </row>
        <row r="598">
          <cell r="A598" t="e">
            <v>#N/A</v>
          </cell>
        </row>
        <row r="599">
          <cell r="A599" t="e">
            <v>#N/A</v>
          </cell>
        </row>
        <row r="600">
          <cell r="A600" t="e">
            <v>#N/A</v>
          </cell>
        </row>
        <row r="601">
          <cell r="A601" t="e">
            <v>#N/A</v>
          </cell>
        </row>
        <row r="602">
          <cell r="A602" t="e">
            <v>#N/A</v>
          </cell>
        </row>
        <row r="603">
          <cell r="A603" t="e">
            <v>#N/A</v>
          </cell>
        </row>
        <row r="604">
          <cell r="A604" t="e">
            <v>#N/A</v>
          </cell>
        </row>
        <row r="605">
          <cell r="A605" t="e">
            <v>#N/A</v>
          </cell>
        </row>
        <row r="606">
          <cell r="A606" t="e">
            <v>#N/A</v>
          </cell>
        </row>
        <row r="607">
          <cell r="A607" t="e">
            <v>#N/A</v>
          </cell>
        </row>
        <row r="608">
          <cell r="A608" t="e">
            <v>#N/A</v>
          </cell>
        </row>
        <row r="609">
          <cell r="A609" t="e">
            <v>#N/A</v>
          </cell>
        </row>
        <row r="610">
          <cell r="A610" t="e">
            <v>#N/A</v>
          </cell>
        </row>
        <row r="611">
          <cell r="A611" t="e">
            <v>#N/A</v>
          </cell>
        </row>
        <row r="612">
          <cell r="A612" t="e">
            <v>#N/A</v>
          </cell>
        </row>
        <row r="613">
          <cell r="A613" t="e">
            <v>#N/A</v>
          </cell>
        </row>
        <row r="614">
          <cell r="A614" t="e">
            <v>#N/A</v>
          </cell>
        </row>
        <row r="615">
          <cell r="A615" t="e">
            <v>#N/A</v>
          </cell>
        </row>
        <row r="616">
          <cell r="A616" t="e">
            <v>#N/A</v>
          </cell>
        </row>
        <row r="617">
          <cell r="A617" t="e">
            <v>#N/A</v>
          </cell>
        </row>
        <row r="618">
          <cell r="A618" t="e">
            <v>#N/A</v>
          </cell>
        </row>
        <row r="619">
          <cell r="A619" t="e">
            <v>#N/A</v>
          </cell>
        </row>
        <row r="620">
          <cell r="A620" t="e">
            <v>#N/A</v>
          </cell>
        </row>
        <row r="621">
          <cell r="A621" t="e">
            <v>#N/A</v>
          </cell>
        </row>
        <row r="622">
          <cell r="A622" t="e">
            <v>#N/A</v>
          </cell>
        </row>
        <row r="623">
          <cell r="A623" t="e">
            <v>#N/A</v>
          </cell>
        </row>
        <row r="624">
          <cell r="A624" t="e">
            <v>#N/A</v>
          </cell>
        </row>
        <row r="625">
          <cell r="A625" t="e">
            <v>#N/A</v>
          </cell>
        </row>
        <row r="626">
          <cell r="A626" t="e">
            <v>#N/A</v>
          </cell>
        </row>
        <row r="627">
          <cell r="A627" t="e">
            <v>#N/A</v>
          </cell>
        </row>
        <row r="628">
          <cell r="A628" t="e">
            <v>#N/A</v>
          </cell>
        </row>
        <row r="629">
          <cell r="A629" t="e">
            <v>#N/A</v>
          </cell>
        </row>
        <row r="630">
          <cell r="A630" t="e">
            <v>#N/A</v>
          </cell>
        </row>
        <row r="631">
          <cell r="A631" t="e">
            <v>#N/A</v>
          </cell>
        </row>
        <row r="632">
          <cell r="A632" t="e">
            <v>#N/A</v>
          </cell>
        </row>
        <row r="633">
          <cell r="A633" t="e">
            <v>#N/A</v>
          </cell>
        </row>
        <row r="634">
          <cell r="A634" t="e">
            <v>#N/A</v>
          </cell>
        </row>
        <row r="635">
          <cell r="A635" t="e">
            <v>#N/A</v>
          </cell>
        </row>
        <row r="636">
          <cell r="A636" t="e">
            <v>#N/A</v>
          </cell>
        </row>
        <row r="637">
          <cell r="A637" t="e">
            <v>#N/A</v>
          </cell>
        </row>
        <row r="638">
          <cell r="A638" t="e">
            <v>#N/A</v>
          </cell>
        </row>
        <row r="639">
          <cell r="A639" t="e">
            <v>#N/A</v>
          </cell>
        </row>
        <row r="640">
          <cell r="A640" t="e">
            <v>#N/A</v>
          </cell>
        </row>
        <row r="641">
          <cell r="A641" t="e">
            <v>#N/A</v>
          </cell>
        </row>
        <row r="642">
          <cell r="A642" t="e">
            <v>#N/A</v>
          </cell>
        </row>
        <row r="643">
          <cell r="A643" t="e">
            <v>#N/A</v>
          </cell>
        </row>
        <row r="644">
          <cell r="A644" t="e">
            <v>#N/A</v>
          </cell>
        </row>
        <row r="645">
          <cell r="A645" t="e">
            <v>#N/A</v>
          </cell>
        </row>
        <row r="646">
          <cell r="A646" t="e">
            <v>#N/A</v>
          </cell>
        </row>
        <row r="647">
          <cell r="A647" t="e">
            <v>#N/A</v>
          </cell>
        </row>
        <row r="648">
          <cell r="A648" t="e">
            <v>#N/A</v>
          </cell>
        </row>
        <row r="649">
          <cell r="A649" t="e">
            <v>#N/A</v>
          </cell>
        </row>
        <row r="650">
          <cell r="A650" t="e">
            <v>#N/A</v>
          </cell>
        </row>
        <row r="651">
          <cell r="A651" t="e">
            <v>#N/A</v>
          </cell>
        </row>
        <row r="652">
          <cell r="A652" t="e">
            <v>#N/A</v>
          </cell>
        </row>
        <row r="653">
          <cell r="A653" t="e">
            <v>#N/A</v>
          </cell>
        </row>
        <row r="654">
          <cell r="A654" t="e">
            <v>#N/A</v>
          </cell>
        </row>
        <row r="655">
          <cell r="A655" t="e">
            <v>#N/A</v>
          </cell>
        </row>
        <row r="656">
          <cell r="A656" t="e">
            <v>#N/A</v>
          </cell>
        </row>
        <row r="657">
          <cell r="A657" t="e">
            <v>#N/A</v>
          </cell>
        </row>
        <row r="658">
          <cell r="A658" t="e">
            <v>#N/A</v>
          </cell>
        </row>
        <row r="659">
          <cell r="A659" t="e">
            <v>#N/A</v>
          </cell>
        </row>
        <row r="660">
          <cell r="A660" t="e">
            <v>#N/A</v>
          </cell>
        </row>
        <row r="661">
          <cell r="A661" t="e">
            <v>#N/A</v>
          </cell>
        </row>
        <row r="662">
          <cell r="A662" t="e">
            <v>#N/A</v>
          </cell>
        </row>
        <row r="663">
          <cell r="A663" t="e">
            <v>#N/A</v>
          </cell>
        </row>
        <row r="664">
          <cell r="A664" t="e">
            <v>#N/A</v>
          </cell>
        </row>
        <row r="665">
          <cell r="A665" t="e">
            <v>#N/A</v>
          </cell>
        </row>
        <row r="666">
          <cell r="A666" t="e">
            <v>#N/A</v>
          </cell>
        </row>
        <row r="667">
          <cell r="A667" t="e">
            <v>#N/A</v>
          </cell>
        </row>
        <row r="668">
          <cell r="A668" t="e">
            <v>#N/A</v>
          </cell>
        </row>
        <row r="669">
          <cell r="A669" t="e">
            <v>#N/A</v>
          </cell>
        </row>
        <row r="670">
          <cell r="A670" t="e">
            <v>#N/A</v>
          </cell>
        </row>
        <row r="671">
          <cell r="A671" t="e">
            <v>#N/A</v>
          </cell>
        </row>
        <row r="672">
          <cell r="A672" t="e">
            <v>#N/A</v>
          </cell>
        </row>
        <row r="673">
          <cell r="A673" t="e">
            <v>#N/A</v>
          </cell>
        </row>
        <row r="674">
          <cell r="A674" t="e">
            <v>#N/A</v>
          </cell>
        </row>
        <row r="675">
          <cell r="A675" t="e">
            <v>#N/A</v>
          </cell>
        </row>
        <row r="676">
          <cell r="A676" t="e">
            <v>#N/A</v>
          </cell>
        </row>
        <row r="677">
          <cell r="A677" t="e">
            <v>#N/A</v>
          </cell>
        </row>
        <row r="678">
          <cell r="A678" t="e">
            <v>#N/A</v>
          </cell>
        </row>
        <row r="679">
          <cell r="A679" t="e">
            <v>#N/A</v>
          </cell>
        </row>
        <row r="680">
          <cell r="A680" t="e">
            <v>#N/A</v>
          </cell>
        </row>
        <row r="681">
          <cell r="A681" t="e">
            <v>#N/A</v>
          </cell>
        </row>
        <row r="682">
          <cell r="A682" t="e">
            <v>#N/A</v>
          </cell>
        </row>
        <row r="683">
          <cell r="A683" t="e">
            <v>#N/A</v>
          </cell>
        </row>
        <row r="684">
          <cell r="A684" t="e">
            <v>#N/A</v>
          </cell>
        </row>
        <row r="685">
          <cell r="A685" t="e">
            <v>#N/A</v>
          </cell>
        </row>
        <row r="686">
          <cell r="A686" t="e">
            <v>#N/A</v>
          </cell>
        </row>
        <row r="687">
          <cell r="A687" t="e">
            <v>#N/A</v>
          </cell>
        </row>
        <row r="688">
          <cell r="A688" t="e">
            <v>#N/A</v>
          </cell>
        </row>
        <row r="689">
          <cell r="A689" t="e">
            <v>#N/A</v>
          </cell>
        </row>
        <row r="690">
          <cell r="A690" t="e">
            <v>#N/A</v>
          </cell>
        </row>
        <row r="691">
          <cell r="A691" t="e">
            <v>#N/A</v>
          </cell>
        </row>
        <row r="692">
          <cell r="A692" t="e">
            <v>#N/A</v>
          </cell>
        </row>
        <row r="693">
          <cell r="A693" t="e">
            <v>#N/A</v>
          </cell>
        </row>
        <row r="694">
          <cell r="A694" t="e">
            <v>#N/A</v>
          </cell>
        </row>
        <row r="695">
          <cell r="A695" t="e">
            <v>#N/A</v>
          </cell>
        </row>
        <row r="696">
          <cell r="A696" t="e">
            <v>#N/A</v>
          </cell>
        </row>
        <row r="697">
          <cell r="A697" t="e">
            <v>#N/A</v>
          </cell>
        </row>
        <row r="698">
          <cell r="A698" t="e">
            <v>#N/A</v>
          </cell>
        </row>
        <row r="699">
          <cell r="A699" t="e">
            <v>#N/A</v>
          </cell>
        </row>
        <row r="700">
          <cell r="A700" t="e">
            <v>#N/A</v>
          </cell>
        </row>
        <row r="701">
          <cell r="A701" t="e">
            <v>#N/A</v>
          </cell>
        </row>
        <row r="702">
          <cell r="A702" t="e">
            <v>#N/A</v>
          </cell>
        </row>
        <row r="703">
          <cell r="A703" t="e">
            <v>#N/A</v>
          </cell>
        </row>
        <row r="704">
          <cell r="A704" t="e">
            <v>#N/A</v>
          </cell>
        </row>
        <row r="705">
          <cell r="A705" t="e">
            <v>#N/A</v>
          </cell>
        </row>
        <row r="706">
          <cell r="A706" t="e">
            <v>#N/A</v>
          </cell>
        </row>
        <row r="707">
          <cell r="A707" t="e">
            <v>#N/A</v>
          </cell>
        </row>
        <row r="708">
          <cell r="A708" t="e">
            <v>#N/A</v>
          </cell>
        </row>
        <row r="709">
          <cell r="A709" t="e">
            <v>#N/A</v>
          </cell>
        </row>
        <row r="710">
          <cell r="A710" t="e">
            <v>#N/A</v>
          </cell>
        </row>
        <row r="711">
          <cell r="A711" t="e">
            <v>#N/A</v>
          </cell>
        </row>
        <row r="712">
          <cell r="A712" t="e">
            <v>#N/A</v>
          </cell>
        </row>
        <row r="713">
          <cell r="A713" t="e">
            <v>#N/A</v>
          </cell>
        </row>
        <row r="714">
          <cell r="A714" t="e">
            <v>#N/A</v>
          </cell>
        </row>
        <row r="715">
          <cell r="A715" t="e">
            <v>#N/A</v>
          </cell>
        </row>
        <row r="716">
          <cell r="A716" t="e">
            <v>#N/A</v>
          </cell>
        </row>
        <row r="717">
          <cell r="A717" t="e">
            <v>#N/A</v>
          </cell>
        </row>
        <row r="718">
          <cell r="A718" t="e">
            <v>#N/A</v>
          </cell>
        </row>
        <row r="719">
          <cell r="A719" t="e">
            <v>#N/A</v>
          </cell>
        </row>
        <row r="720">
          <cell r="A720" t="e">
            <v>#N/A</v>
          </cell>
        </row>
        <row r="721">
          <cell r="A721" t="e">
            <v>#N/A</v>
          </cell>
        </row>
        <row r="722">
          <cell r="A722" t="e">
            <v>#N/A</v>
          </cell>
        </row>
        <row r="723">
          <cell r="A723" t="e">
            <v>#N/A</v>
          </cell>
        </row>
        <row r="724">
          <cell r="A724" t="e">
            <v>#N/A</v>
          </cell>
        </row>
        <row r="725">
          <cell r="A725" t="e">
            <v>#N/A</v>
          </cell>
        </row>
        <row r="726">
          <cell r="A726" t="e">
            <v>#N/A</v>
          </cell>
        </row>
        <row r="727">
          <cell r="A727" t="e">
            <v>#N/A</v>
          </cell>
        </row>
        <row r="728">
          <cell r="A728" t="e">
            <v>#N/A</v>
          </cell>
        </row>
        <row r="729">
          <cell r="A729" t="e">
            <v>#N/A</v>
          </cell>
        </row>
        <row r="730">
          <cell r="A730" t="e">
            <v>#N/A</v>
          </cell>
        </row>
        <row r="731">
          <cell r="A731" t="e">
            <v>#N/A</v>
          </cell>
        </row>
        <row r="732">
          <cell r="A732" t="e">
            <v>#N/A</v>
          </cell>
        </row>
        <row r="733">
          <cell r="A733" t="e">
            <v>#N/A</v>
          </cell>
        </row>
        <row r="734">
          <cell r="A734" t="e">
            <v>#N/A</v>
          </cell>
        </row>
        <row r="735">
          <cell r="A735" t="e">
            <v>#N/A</v>
          </cell>
        </row>
        <row r="736">
          <cell r="A736" t="e">
            <v>#N/A</v>
          </cell>
        </row>
        <row r="737">
          <cell r="A737" t="e">
            <v>#N/A</v>
          </cell>
        </row>
        <row r="738">
          <cell r="A738" t="e">
            <v>#N/A</v>
          </cell>
        </row>
        <row r="739">
          <cell r="A739" t="e">
            <v>#N/A</v>
          </cell>
        </row>
        <row r="740">
          <cell r="A740" t="e">
            <v>#N/A</v>
          </cell>
        </row>
        <row r="741">
          <cell r="A741" t="e">
            <v>#N/A</v>
          </cell>
        </row>
        <row r="742">
          <cell r="A742" t="e">
            <v>#N/A</v>
          </cell>
        </row>
        <row r="743">
          <cell r="A743" t="e">
            <v>#N/A</v>
          </cell>
        </row>
        <row r="744">
          <cell r="A744" t="e">
            <v>#N/A</v>
          </cell>
        </row>
        <row r="745">
          <cell r="A745" t="e">
            <v>#N/A</v>
          </cell>
        </row>
        <row r="746">
          <cell r="A746" t="e">
            <v>#N/A</v>
          </cell>
        </row>
        <row r="747">
          <cell r="A747" t="e">
            <v>#N/A</v>
          </cell>
        </row>
        <row r="748">
          <cell r="A748" t="e">
            <v>#N/A</v>
          </cell>
        </row>
        <row r="749">
          <cell r="A749" t="e">
            <v>#N/A</v>
          </cell>
        </row>
        <row r="750">
          <cell r="A750" t="e">
            <v>#N/A</v>
          </cell>
        </row>
        <row r="751">
          <cell r="A751" t="e">
            <v>#N/A</v>
          </cell>
        </row>
        <row r="752">
          <cell r="A752" t="e">
            <v>#N/A</v>
          </cell>
        </row>
        <row r="753">
          <cell r="A753" t="e">
            <v>#N/A</v>
          </cell>
        </row>
        <row r="754">
          <cell r="A754" t="e">
            <v>#N/A</v>
          </cell>
        </row>
        <row r="755">
          <cell r="A755" t="e">
            <v>#N/A</v>
          </cell>
        </row>
        <row r="756">
          <cell r="A756" t="e">
            <v>#N/A</v>
          </cell>
        </row>
        <row r="757">
          <cell r="A757" t="e">
            <v>#N/A</v>
          </cell>
        </row>
        <row r="758">
          <cell r="A758" t="e">
            <v>#N/A</v>
          </cell>
        </row>
        <row r="759">
          <cell r="A759" t="e">
            <v>#N/A</v>
          </cell>
        </row>
        <row r="760">
          <cell r="A760" t="e">
            <v>#N/A</v>
          </cell>
        </row>
        <row r="761">
          <cell r="A761" t="e">
            <v>#N/A</v>
          </cell>
        </row>
        <row r="762">
          <cell r="A762" t="e">
            <v>#N/A</v>
          </cell>
        </row>
        <row r="763">
          <cell r="A763" t="e">
            <v>#N/A</v>
          </cell>
        </row>
        <row r="764">
          <cell r="A764" t="e">
            <v>#N/A</v>
          </cell>
        </row>
        <row r="765">
          <cell r="A765" t="e">
            <v>#N/A</v>
          </cell>
        </row>
        <row r="766">
          <cell r="A766" t="e">
            <v>#N/A</v>
          </cell>
        </row>
        <row r="767">
          <cell r="A767" t="e">
            <v>#N/A</v>
          </cell>
        </row>
        <row r="768">
          <cell r="A768" t="e">
            <v>#N/A</v>
          </cell>
        </row>
        <row r="769">
          <cell r="A769" t="e">
            <v>#N/A</v>
          </cell>
        </row>
        <row r="770">
          <cell r="A770" t="e">
            <v>#N/A</v>
          </cell>
        </row>
        <row r="771">
          <cell r="A771" t="e">
            <v>#N/A</v>
          </cell>
        </row>
        <row r="772">
          <cell r="A772" t="e">
            <v>#N/A</v>
          </cell>
        </row>
        <row r="773">
          <cell r="A773" t="e">
            <v>#N/A</v>
          </cell>
        </row>
        <row r="774">
          <cell r="A774" t="e">
            <v>#N/A</v>
          </cell>
        </row>
        <row r="775">
          <cell r="A775" t="e">
            <v>#N/A</v>
          </cell>
        </row>
        <row r="776">
          <cell r="A776" t="e">
            <v>#N/A</v>
          </cell>
        </row>
        <row r="777">
          <cell r="A777" t="e">
            <v>#N/A</v>
          </cell>
        </row>
        <row r="778">
          <cell r="A778" t="e">
            <v>#N/A</v>
          </cell>
        </row>
        <row r="779">
          <cell r="A779" t="e">
            <v>#N/A</v>
          </cell>
        </row>
        <row r="780">
          <cell r="A780" t="e">
            <v>#N/A</v>
          </cell>
        </row>
        <row r="781">
          <cell r="A781" t="e">
            <v>#N/A</v>
          </cell>
        </row>
        <row r="782">
          <cell r="A782" t="e">
            <v>#N/A</v>
          </cell>
        </row>
        <row r="783">
          <cell r="A783" t="e">
            <v>#N/A</v>
          </cell>
        </row>
        <row r="784">
          <cell r="A784" t="e">
            <v>#N/A</v>
          </cell>
        </row>
        <row r="785">
          <cell r="A785" t="e">
            <v>#N/A</v>
          </cell>
        </row>
        <row r="786">
          <cell r="A786" t="e">
            <v>#N/A</v>
          </cell>
        </row>
        <row r="787">
          <cell r="A787" t="e">
            <v>#N/A</v>
          </cell>
        </row>
        <row r="788">
          <cell r="A788" t="e">
            <v>#N/A</v>
          </cell>
        </row>
        <row r="789">
          <cell r="A789" t="e">
            <v>#N/A</v>
          </cell>
        </row>
        <row r="790">
          <cell r="A790" t="e">
            <v>#N/A</v>
          </cell>
        </row>
        <row r="791">
          <cell r="A791" t="e">
            <v>#N/A</v>
          </cell>
        </row>
        <row r="792">
          <cell r="A792" t="e">
            <v>#N/A</v>
          </cell>
        </row>
        <row r="793">
          <cell r="A793" t="e">
            <v>#N/A</v>
          </cell>
        </row>
        <row r="794">
          <cell r="A794" t="e">
            <v>#N/A</v>
          </cell>
        </row>
        <row r="795">
          <cell r="A795" t="e">
            <v>#N/A</v>
          </cell>
        </row>
        <row r="796">
          <cell r="A796" t="e">
            <v>#N/A</v>
          </cell>
        </row>
        <row r="797">
          <cell r="A797" t="e">
            <v>#N/A</v>
          </cell>
        </row>
        <row r="798">
          <cell r="A798" t="e">
            <v>#N/A</v>
          </cell>
        </row>
        <row r="799">
          <cell r="A799" t="e">
            <v>#N/A</v>
          </cell>
        </row>
        <row r="800">
          <cell r="A800" t="e">
            <v>#N/A</v>
          </cell>
        </row>
        <row r="801">
          <cell r="A801" t="e">
            <v>#N/A</v>
          </cell>
        </row>
        <row r="802">
          <cell r="A802" t="e">
            <v>#N/A</v>
          </cell>
        </row>
        <row r="803">
          <cell r="A803" t="e">
            <v>#N/A</v>
          </cell>
        </row>
        <row r="804">
          <cell r="A804" t="e">
            <v>#N/A</v>
          </cell>
        </row>
        <row r="805">
          <cell r="A805" t="e">
            <v>#N/A</v>
          </cell>
        </row>
        <row r="806">
          <cell r="A806" t="e">
            <v>#N/A</v>
          </cell>
        </row>
        <row r="807">
          <cell r="A807" t="e">
            <v>#N/A</v>
          </cell>
        </row>
        <row r="808">
          <cell r="A808" t="e">
            <v>#N/A</v>
          </cell>
        </row>
        <row r="809">
          <cell r="A809" t="e">
            <v>#N/A</v>
          </cell>
        </row>
        <row r="810">
          <cell r="A810" t="e">
            <v>#N/A</v>
          </cell>
        </row>
        <row r="811">
          <cell r="A811" t="e">
            <v>#N/A</v>
          </cell>
        </row>
        <row r="812">
          <cell r="A812" t="e">
            <v>#N/A</v>
          </cell>
        </row>
        <row r="813">
          <cell r="A813" t="e">
            <v>#N/A</v>
          </cell>
        </row>
        <row r="814">
          <cell r="A814" t="e">
            <v>#N/A</v>
          </cell>
        </row>
        <row r="815">
          <cell r="A815" t="e">
            <v>#N/A</v>
          </cell>
        </row>
        <row r="816">
          <cell r="A816" t="e">
            <v>#N/A</v>
          </cell>
        </row>
        <row r="817">
          <cell r="A817" t="e">
            <v>#N/A</v>
          </cell>
        </row>
        <row r="818">
          <cell r="A818" t="e">
            <v>#N/A</v>
          </cell>
        </row>
        <row r="819">
          <cell r="A819" t="e">
            <v>#N/A</v>
          </cell>
        </row>
        <row r="820">
          <cell r="A820" t="e">
            <v>#N/A</v>
          </cell>
        </row>
        <row r="821">
          <cell r="A821" t="e">
            <v>#N/A</v>
          </cell>
        </row>
        <row r="822">
          <cell r="A822" t="e">
            <v>#N/A</v>
          </cell>
        </row>
        <row r="823">
          <cell r="A823" t="e">
            <v>#N/A</v>
          </cell>
        </row>
        <row r="824">
          <cell r="A824" t="e">
            <v>#N/A</v>
          </cell>
        </row>
        <row r="825">
          <cell r="A825" t="e">
            <v>#N/A</v>
          </cell>
        </row>
        <row r="826">
          <cell r="A826" t="e">
            <v>#N/A</v>
          </cell>
        </row>
        <row r="827">
          <cell r="A827" t="e">
            <v>#N/A</v>
          </cell>
        </row>
        <row r="828">
          <cell r="A828" t="e">
            <v>#N/A</v>
          </cell>
        </row>
        <row r="829">
          <cell r="A829" t="e">
            <v>#N/A</v>
          </cell>
        </row>
        <row r="830">
          <cell r="A830" t="e">
            <v>#N/A</v>
          </cell>
        </row>
        <row r="831">
          <cell r="A831" t="e">
            <v>#N/A</v>
          </cell>
        </row>
        <row r="832">
          <cell r="A832" t="e">
            <v>#N/A</v>
          </cell>
        </row>
        <row r="833">
          <cell r="A833" t="e">
            <v>#N/A</v>
          </cell>
        </row>
        <row r="834">
          <cell r="A834" t="e">
            <v>#N/A</v>
          </cell>
        </row>
        <row r="835">
          <cell r="A835" t="e">
            <v>#N/A</v>
          </cell>
        </row>
        <row r="836">
          <cell r="A836" t="e">
            <v>#N/A</v>
          </cell>
        </row>
        <row r="837">
          <cell r="A837" t="e">
            <v>#N/A</v>
          </cell>
        </row>
        <row r="838">
          <cell r="A838" t="e">
            <v>#N/A</v>
          </cell>
        </row>
        <row r="839">
          <cell r="A839" t="e">
            <v>#N/A</v>
          </cell>
        </row>
        <row r="840">
          <cell r="A840" t="e">
            <v>#N/A</v>
          </cell>
        </row>
        <row r="841">
          <cell r="A841" t="e">
            <v>#N/A</v>
          </cell>
        </row>
        <row r="842">
          <cell r="A842" t="e">
            <v>#N/A</v>
          </cell>
        </row>
        <row r="843">
          <cell r="A843" t="e">
            <v>#N/A</v>
          </cell>
        </row>
        <row r="844">
          <cell r="A844" t="e">
            <v>#N/A</v>
          </cell>
        </row>
        <row r="845">
          <cell r="A845" t="e">
            <v>#N/A</v>
          </cell>
        </row>
        <row r="846">
          <cell r="A846" t="e">
            <v>#N/A</v>
          </cell>
        </row>
        <row r="847">
          <cell r="A847" t="e">
            <v>#N/A</v>
          </cell>
        </row>
        <row r="848">
          <cell r="A848" t="e">
            <v>#N/A</v>
          </cell>
        </row>
        <row r="849">
          <cell r="A849" t="e">
            <v>#N/A</v>
          </cell>
        </row>
        <row r="850">
          <cell r="A850" t="e">
            <v>#N/A</v>
          </cell>
        </row>
        <row r="851">
          <cell r="A851" t="e">
            <v>#N/A</v>
          </cell>
        </row>
        <row r="852">
          <cell r="A852" t="e">
            <v>#N/A</v>
          </cell>
        </row>
        <row r="853">
          <cell r="A853" t="e">
            <v>#N/A</v>
          </cell>
        </row>
        <row r="854">
          <cell r="A854" t="e">
            <v>#N/A</v>
          </cell>
        </row>
        <row r="855">
          <cell r="A855" t="e">
            <v>#N/A</v>
          </cell>
        </row>
        <row r="856">
          <cell r="A856" t="e">
            <v>#N/A</v>
          </cell>
        </row>
        <row r="857">
          <cell r="A857" t="e">
            <v>#N/A</v>
          </cell>
        </row>
        <row r="858">
          <cell r="A858" t="e">
            <v>#N/A</v>
          </cell>
        </row>
        <row r="859">
          <cell r="A859" t="e">
            <v>#N/A</v>
          </cell>
        </row>
        <row r="860">
          <cell r="A860" t="e">
            <v>#N/A</v>
          </cell>
        </row>
        <row r="861">
          <cell r="A861" t="e">
            <v>#N/A</v>
          </cell>
        </row>
        <row r="862">
          <cell r="A862" t="e">
            <v>#N/A</v>
          </cell>
        </row>
        <row r="863">
          <cell r="A863" t="e">
            <v>#N/A</v>
          </cell>
        </row>
        <row r="864">
          <cell r="A864" t="e">
            <v>#N/A</v>
          </cell>
        </row>
        <row r="865">
          <cell r="A865" t="e">
            <v>#N/A</v>
          </cell>
        </row>
        <row r="866">
          <cell r="A866" t="e">
            <v>#N/A</v>
          </cell>
        </row>
        <row r="867">
          <cell r="A867" t="e">
            <v>#N/A</v>
          </cell>
        </row>
        <row r="868">
          <cell r="A868" t="e">
            <v>#N/A</v>
          </cell>
        </row>
        <row r="869">
          <cell r="A869" t="e">
            <v>#N/A</v>
          </cell>
        </row>
        <row r="870">
          <cell r="A870" t="e">
            <v>#N/A</v>
          </cell>
        </row>
        <row r="871">
          <cell r="A871" t="e">
            <v>#N/A</v>
          </cell>
        </row>
        <row r="872">
          <cell r="A872" t="e">
            <v>#N/A</v>
          </cell>
        </row>
        <row r="873">
          <cell r="A873" t="e">
            <v>#N/A</v>
          </cell>
        </row>
        <row r="874">
          <cell r="A874" t="e">
            <v>#N/A</v>
          </cell>
        </row>
        <row r="875">
          <cell r="A875" t="e">
            <v>#N/A</v>
          </cell>
        </row>
        <row r="876">
          <cell r="A876" t="e">
            <v>#N/A</v>
          </cell>
        </row>
        <row r="877">
          <cell r="A877" t="e">
            <v>#N/A</v>
          </cell>
        </row>
        <row r="878">
          <cell r="A878" t="e">
            <v>#N/A</v>
          </cell>
        </row>
        <row r="879">
          <cell r="A879" t="e">
            <v>#N/A</v>
          </cell>
        </row>
        <row r="880">
          <cell r="A880" t="e">
            <v>#N/A</v>
          </cell>
        </row>
        <row r="881">
          <cell r="A881" t="e">
            <v>#N/A</v>
          </cell>
        </row>
        <row r="882">
          <cell r="A882" t="e">
            <v>#N/A</v>
          </cell>
        </row>
        <row r="883">
          <cell r="A883" t="e">
            <v>#N/A</v>
          </cell>
        </row>
        <row r="884">
          <cell r="A884" t="e">
            <v>#N/A</v>
          </cell>
        </row>
        <row r="885">
          <cell r="A885" t="e">
            <v>#N/A</v>
          </cell>
        </row>
        <row r="886">
          <cell r="A886" t="e">
            <v>#N/A</v>
          </cell>
        </row>
        <row r="887">
          <cell r="A887" t="e">
            <v>#N/A</v>
          </cell>
        </row>
        <row r="888">
          <cell r="A888" t="e">
            <v>#N/A</v>
          </cell>
        </row>
        <row r="889">
          <cell r="A889" t="e">
            <v>#N/A</v>
          </cell>
        </row>
        <row r="890">
          <cell r="A890" t="e">
            <v>#N/A</v>
          </cell>
        </row>
        <row r="891">
          <cell r="A891" t="e">
            <v>#N/A</v>
          </cell>
        </row>
        <row r="892">
          <cell r="A892" t="e">
            <v>#N/A</v>
          </cell>
        </row>
        <row r="893">
          <cell r="A893" t="e">
            <v>#N/A</v>
          </cell>
        </row>
        <row r="894">
          <cell r="A894" t="e">
            <v>#N/A</v>
          </cell>
        </row>
        <row r="895">
          <cell r="A895" t="e">
            <v>#N/A</v>
          </cell>
        </row>
        <row r="896">
          <cell r="A896" t="e">
            <v>#N/A</v>
          </cell>
        </row>
        <row r="897">
          <cell r="A897" t="e">
            <v>#N/A</v>
          </cell>
        </row>
        <row r="898">
          <cell r="A898" t="e">
            <v>#N/A</v>
          </cell>
        </row>
        <row r="899">
          <cell r="A899" t="e">
            <v>#N/A</v>
          </cell>
        </row>
        <row r="900">
          <cell r="A900" t="e">
            <v>#N/A</v>
          </cell>
        </row>
        <row r="901">
          <cell r="A901" t="e">
            <v>#N/A</v>
          </cell>
        </row>
        <row r="902">
          <cell r="A902" t="e">
            <v>#N/A</v>
          </cell>
        </row>
        <row r="903">
          <cell r="A903" t="e">
            <v>#N/A</v>
          </cell>
        </row>
        <row r="904">
          <cell r="A904" t="e">
            <v>#N/A</v>
          </cell>
        </row>
        <row r="905">
          <cell r="A905" t="e">
            <v>#N/A</v>
          </cell>
        </row>
        <row r="906">
          <cell r="A906" t="e">
            <v>#N/A</v>
          </cell>
        </row>
        <row r="907">
          <cell r="A907" t="e">
            <v>#N/A</v>
          </cell>
        </row>
        <row r="908">
          <cell r="A908" t="e">
            <v>#N/A</v>
          </cell>
        </row>
        <row r="909">
          <cell r="A909" t="e">
            <v>#N/A</v>
          </cell>
        </row>
        <row r="910">
          <cell r="A910" t="e">
            <v>#N/A</v>
          </cell>
        </row>
        <row r="911">
          <cell r="A911" t="e">
            <v>#N/A</v>
          </cell>
        </row>
        <row r="912">
          <cell r="A912" t="e">
            <v>#N/A</v>
          </cell>
        </row>
        <row r="913">
          <cell r="A913" t="e">
            <v>#N/A</v>
          </cell>
        </row>
        <row r="914">
          <cell r="A914" t="e">
            <v>#N/A</v>
          </cell>
        </row>
        <row r="915">
          <cell r="A915" t="e">
            <v>#N/A</v>
          </cell>
        </row>
        <row r="916">
          <cell r="A916" t="e">
            <v>#N/A</v>
          </cell>
        </row>
        <row r="917">
          <cell r="A917" t="e">
            <v>#N/A</v>
          </cell>
        </row>
        <row r="918">
          <cell r="A918" t="e">
            <v>#N/A</v>
          </cell>
        </row>
        <row r="919">
          <cell r="A919" t="e">
            <v>#N/A</v>
          </cell>
        </row>
        <row r="920">
          <cell r="A920" t="e">
            <v>#N/A</v>
          </cell>
        </row>
        <row r="921">
          <cell r="A921" t="e">
            <v>#N/A</v>
          </cell>
        </row>
        <row r="922">
          <cell r="A922" t="e">
            <v>#N/A</v>
          </cell>
        </row>
        <row r="923">
          <cell r="A923" t="e">
            <v>#N/A</v>
          </cell>
        </row>
        <row r="924">
          <cell r="A924" t="e">
            <v>#N/A</v>
          </cell>
        </row>
        <row r="925">
          <cell r="A925" t="e">
            <v>#N/A</v>
          </cell>
        </row>
        <row r="926">
          <cell r="A926" t="e">
            <v>#N/A</v>
          </cell>
        </row>
        <row r="927">
          <cell r="A927" t="e">
            <v>#N/A</v>
          </cell>
        </row>
        <row r="928">
          <cell r="A928" t="e">
            <v>#N/A</v>
          </cell>
        </row>
        <row r="929">
          <cell r="A929" t="e">
            <v>#N/A</v>
          </cell>
        </row>
        <row r="930">
          <cell r="A930" t="e">
            <v>#N/A</v>
          </cell>
        </row>
        <row r="931">
          <cell r="A931" t="e">
            <v>#N/A</v>
          </cell>
        </row>
        <row r="932">
          <cell r="A932" t="e">
            <v>#N/A</v>
          </cell>
        </row>
        <row r="933">
          <cell r="A933" t="e">
            <v>#N/A</v>
          </cell>
        </row>
        <row r="934">
          <cell r="A934" t="e">
            <v>#N/A</v>
          </cell>
        </row>
        <row r="935">
          <cell r="A935" t="e">
            <v>#N/A</v>
          </cell>
        </row>
        <row r="936">
          <cell r="A936" t="e">
            <v>#N/A</v>
          </cell>
        </row>
        <row r="937">
          <cell r="A937" t="e">
            <v>#N/A</v>
          </cell>
        </row>
        <row r="938">
          <cell r="A938" t="e">
            <v>#N/A</v>
          </cell>
        </row>
        <row r="939">
          <cell r="A939" t="e">
            <v>#N/A</v>
          </cell>
        </row>
        <row r="940">
          <cell r="A940" t="e">
            <v>#N/A</v>
          </cell>
        </row>
        <row r="941">
          <cell r="A941" t="e">
            <v>#N/A</v>
          </cell>
        </row>
        <row r="942">
          <cell r="A942" t="e">
            <v>#N/A</v>
          </cell>
        </row>
        <row r="943">
          <cell r="A943" t="e">
            <v>#N/A</v>
          </cell>
        </row>
        <row r="944">
          <cell r="A944" t="e">
            <v>#N/A</v>
          </cell>
        </row>
        <row r="945">
          <cell r="A945" t="e">
            <v>#N/A</v>
          </cell>
        </row>
        <row r="946">
          <cell r="A946" t="e">
            <v>#N/A</v>
          </cell>
        </row>
        <row r="947">
          <cell r="A947" t="e">
            <v>#N/A</v>
          </cell>
        </row>
        <row r="948">
          <cell r="A948" t="e">
            <v>#N/A</v>
          </cell>
        </row>
        <row r="949">
          <cell r="A949" t="e">
            <v>#N/A</v>
          </cell>
        </row>
        <row r="950">
          <cell r="A950" t="e">
            <v>#N/A</v>
          </cell>
        </row>
        <row r="951">
          <cell r="A951" t="e">
            <v>#N/A</v>
          </cell>
        </row>
        <row r="952">
          <cell r="A952" t="e">
            <v>#N/A</v>
          </cell>
        </row>
        <row r="953">
          <cell r="A953" t="e">
            <v>#N/A</v>
          </cell>
        </row>
        <row r="954">
          <cell r="A954" t="e">
            <v>#N/A</v>
          </cell>
        </row>
        <row r="955">
          <cell r="A955" t="e">
            <v>#N/A</v>
          </cell>
        </row>
        <row r="956">
          <cell r="A956" t="e">
            <v>#N/A</v>
          </cell>
        </row>
        <row r="957">
          <cell r="A957" t="e">
            <v>#N/A</v>
          </cell>
        </row>
        <row r="958">
          <cell r="A958" t="e">
            <v>#N/A</v>
          </cell>
        </row>
        <row r="959">
          <cell r="A959" t="e">
            <v>#N/A</v>
          </cell>
        </row>
        <row r="960">
          <cell r="A960" t="e">
            <v>#N/A</v>
          </cell>
        </row>
        <row r="961">
          <cell r="A961" t="e">
            <v>#N/A</v>
          </cell>
        </row>
        <row r="962">
          <cell r="A962" t="e">
            <v>#N/A</v>
          </cell>
        </row>
        <row r="963">
          <cell r="A963" t="e">
            <v>#N/A</v>
          </cell>
        </row>
        <row r="964">
          <cell r="A964" t="e">
            <v>#N/A</v>
          </cell>
        </row>
        <row r="965">
          <cell r="A965" t="e">
            <v>#N/A</v>
          </cell>
        </row>
        <row r="966">
          <cell r="A966" t="e">
            <v>#N/A</v>
          </cell>
        </row>
        <row r="967">
          <cell r="A967" t="e">
            <v>#N/A</v>
          </cell>
        </row>
        <row r="968">
          <cell r="A968" t="e">
            <v>#N/A</v>
          </cell>
        </row>
        <row r="969">
          <cell r="A969" t="e">
            <v>#N/A</v>
          </cell>
        </row>
        <row r="970">
          <cell r="A970" t="e">
            <v>#N/A</v>
          </cell>
        </row>
        <row r="971">
          <cell r="A971" t="e">
            <v>#N/A</v>
          </cell>
        </row>
        <row r="972">
          <cell r="A972" t="e">
            <v>#N/A</v>
          </cell>
        </row>
        <row r="973">
          <cell r="A973" t="e">
            <v>#N/A</v>
          </cell>
        </row>
        <row r="974">
          <cell r="A974" t="e">
            <v>#N/A</v>
          </cell>
        </row>
        <row r="975">
          <cell r="A975" t="e">
            <v>#N/A</v>
          </cell>
        </row>
        <row r="976">
          <cell r="A976" t="e">
            <v>#N/A</v>
          </cell>
        </row>
        <row r="977">
          <cell r="A977" t="e">
            <v>#N/A</v>
          </cell>
        </row>
        <row r="978">
          <cell r="A978" t="e">
            <v>#N/A</v>
          </cell>
        </row>
        <row r="979">
          <cell r="A979" t="e">
            <v>#N/A</v>
          </cell>
        </row>
        <row r="980">
          <cell r="A980" t="e">
            <v>#N/A</v>
          </cell>
        </row>
        <row r="981">
          <cell r="A981" t="e">
            <v>#N/A</v>
          </cell>
        </row>
        <row r="982">
          <cell r="A982" t="e">
            <v>#N/A</v>
          </cell>
        </row>
        <row r="983">
          <cell r="A983" t="e">
            <v>#N/A</v>
          </cell>
        </row>
        <row r="984">
          <cell r="A984" t="e">
            <v>#N/A</v>
          </cell>
        </row>
        <row r="985">
          <cell r="A985" t="e">
            <v>#N/A</v>
          </cell>
        </row>
        <row r="986">
          <cell r="A986" t="e">
            <v>#N/A</v>
          </cell>
        </row>
        <row r="987">
          <cell r="A987" t="e">
            <v>#N/A</v>
          </cell>
        </row>
        <row r="988">
          <cell r="A988" t="e">
            <v>#N/A</v>
          </cell>
        </row>
        <row r="989">
          <cell r="A989" t="e">
            <v>#N/A</v>
          </cell>
        </row>
        <row r="990">
          <cell r="A990" t="e">
            <v>#N/A</v>
          </cell>
        </row>
        <row r="991">
          <cell r="A991" t="e">
            <v>#N/A</v>
          </cell>
        </row>
        <row r="992">
          <cell r="A992" t="e">
            <v>#N/A</v>
          </cell>
        </row>
        <row r="993">
          <cell r="A993" t="e">
            <v>#N/A</v>
          </cell>
        </row>
        <row r="994">
          <cell r="A994" t="e">
            <v>#N/A</v>
          </cell>
        </row>
        <row r="995">
          <cell r="A995" t="e">
            <v>#N/A</v>
          </cell>
        </row>
        <row r="996">
          <cell r="A996" t="e">
            <v>#N/A</v>
          </cell>
        </row>
        <row r="997">
          <cell r="A997" t="e">
            <v>#N/A</v>
          </cell>
        </row>
        <row r="998">
          <cell r="A998" t="e">
            <v>#N/A</v>
          </cell>
        </row>
        <row r="999">
          <cell r="A999" t="e">
            <v>#N/A</v>
          </cell>
        </row>
        <row r="1000">
          <cell r="A1000" t="e">
            <v>#N/A</v>
          </cell>
        </row>
      </sheetData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</sheetNames>
    <sheetDataSet>
      <sheetData sheetId="0">
        <row r="1">
          <cell r="B1" t="str">
            <v>ISIN</v>
          </cell>
          <cell r="H1" t="str">
            <v>Rate</v>
          </cell>
        </row>
        <row r="3">
          <cell r="B3" t="str">
            <v>XS0862941506</v>
          </cell>
          <cell r="H3">
            <v>-3.2</v>
          </cell>
        </row>
        <row r="4">
          <cell r="B4" t="str">
            <v>XS0805500062</v>
          </cell>
          <cell r="H4">
            <v>-3.2</v>
          </cell>
        </row>
        <row r="5">
          <cell r="B5" t="str">
            <v>DE000A1TM5X8</v>
          </cell>
          <cell r="H5">
            <v>-3</v>
          </cell>
        </row>
        <row r="6">
          <cell r="B6" t="str">
            <v>DE000A1ALVC5</v>
          </cell>
          <cell r="H6">
            <v>-3</v>
          </cell>
        </row>
        <row r="7">
          <cell r="B7" t="str">
            <v>XS0802756683</v>
          </cell>
          <cell r="H7">
            <v>-2.5</v>
          </cell>
        </row>
        <row r="8">
          <cell r="B8" t="str">
            <v>DE000A1ALVC5</v>
          </cell>
          <cell r="H8">
            <v>-2.5</v>
          </cell>
        </row>
        <row r="9">
          <cell r="B9" t="str">
            <v>XS0802756683</v>
          </cell>
          <cell r="H9">
            <v>-2.25</v>
          </cell>
        </row>
        <row r="10">
          <cell r="B10" t="str">
            <v>XS0883614231</v>
          </cell>
          <cell r="H10">
            <v>-2.2000000000000002</v>
          </cell>
        </row>
        <row r="11">
          <cell r="B11" t="str">
            <v>US500769EM26</v>
          </cell>
          <cell r="H11">
            <v>-2</v>
          </cell>
        </row>
        <row r="12">
          <cell r="B12" t="str">
            <v>XS0765299655</v>
          </cell>
          <cell r="H12">
            <v>-2</v>
          </cell>
        </row>
        <row r="13">
          <cell r="B13" t="str">
            <v>XS0273437169</v>
          </cell>
          <cell r="H13">
            <v>-1.8</v>
          </cell>
        </row>
        <row r="14">
          <cell r="B14" t="str">
            <v>XS0273437169</v>
          </cell>
          <cell r="H14">
            <v>-1.75</v>
          </cell>
        </row>
        <row r="15">
          <cell r="B15" t="str">
            <v>XS0861828407</v>
          </cell>
          <cell r="H15">
            <v>-1.55</v>
          </cell>
        </row>
        <row r="16">
          <cell r="B16" t="str">
            <v>XS0630545852</v>
          </cell>
          <cell r="H16">
            <v>-1.5</v>
          </cell>
        </row>
        <row r="17">
          <cell r="B17" t="str">
            <v>XS0883614231</v>
          </cell>
          <cell r="H17">
            <v>-1.5</v>
          </cell>
        </row>
        <row r="18">
          <cell r="B18" t="str">
            <v>IT0004932619</v>
          </cell>
          <cell r="H18">
            <v>-1.5</v>
          </cell>
        </row>
        <row r="19">
          <cell r="B19" t="str">
            <v>CH0188931932</v>
          </cell>
          <cell r="H19">
            <v>-1.5</v>
          </cell>
        </row>
        <row r="20">
          <cell r="B20" t="str">
            <v>XS0883614231</v>
          </cell>
          <cell r="H20">
            <v>-1.5</v>
          </cell>
        </row>
        <row r="21">
          <cell r="B21" t="str">
            <v>CH0033037679</v>
          </cell>
          <cell r="H21">
            <v>-1.5</v>
          </cell>
        </row>
        <row r="22">
          <cell r="B22" t="str">
            <v>XS1019652368</v>
          </cell>
          <cell r="H22">
            <v>-1.5</v>
          </cell>
        </row>
        <row r="23">
          <cell r="B23" t="str">
            <v>USF22797RT78</v>
          </cell>
          <cell r="H23">
            <v>-1.5</v>
          </cell>
        </row>
        <row r="24">
          <cell r="B24" t="str">
            <v>XS0746002392</v>
          </cell>
          <cell r="H24">
            <v>-1.4</v>
          </cell>
        </row>
        <row r="25">
          <cell r="B25" t="str">
            <v>XS0234284668</v>
          </cell>
          <cell r="H25">
            <v>-1.35</v>
          </cell>
        </row>
        <row r="26">
          <cell r="B26" t="str">
            <v>XS0292269544</v>
          </cell>
          <cell r="H26">
            <v>-1.35</v>
          </cell>
        </row>
        <row r="27">
          <cell r="B27" t="str">
            <v>CH0194405335</v>
          </cell>
          <cell r="H27">
            <v>-1.35</v>
          </cell>
        </row>
        <row r="28">
          <cell r="B28" t="str">
            <v>XS0361975443</v>
          </cell>
          <cell r="H28">
            <v>-1.35</v>
          </cell>
        </row>
        <row r="29">
          <cell r="B29" t="str">
            <v>XS0998123037</v>
          </cell>
          <cell r="H29">
            <v>-1.35</v>
          </cell>
        </row>
        <row r="30">
          <cell r="B30" t="str">
            <v>CH0147023466</v>
          </cell>
          <cell r="H30">
            <v>-1.35</v>
          </cell>
        </row>
        <row r="31">
          <cell r="B31" t="str">
            <v>PTPTIHOT0014</v>
          </cell>
          <cell r="H31">
            <v>-1.35</v>
          </cell>
        </row>
        <row r="32">
          <cell r="B32" t="str">
            <v>DE000A0TU305</v>
          </cell>
          <cell r="H32">
            <v>-1.35</v>
          </cell>
        </row>
        <row r="33">
          <cell r="B33" t="str">
            <v>XS0170239692</v>
          </cell>
          <cell r="H33">
            <v>-1.3</v>
          </cell>
        </row>
        <row r="34">
          <cell r="B34" t="str">
            <v>XS0838764685</v>
          </cell>
          <cell r="H34">
            <v>-1.3</v>
          </cell>
        </row>
        <row r="35">
          <cell r="B35" t="str">
            <v>CH0215275519</v>
          </cell>
          <cell r="H35">
            <v>-1.3</v>
          </cell>
        </row>
        <row r="36">
          <cell r="B36" t="str">
            <v>CH0188931932</v>
          </cell>
          <cell r="H36">
            <v>-1.3</v>
          </cell>
        </row>
        <row r="37">
          <cell r="B37" t="str">
            <v>XS0287195233</v>
          </cell>
          <cell r="H37">
            <v>-1.3</v>
          </cell>
        </row>
        <row r="38">
          <cell r="B38" t="str">
            <v>XS0273437169</v>
          </cell>
          <cell r="H38">
            <v>-1.25</v>
          </cell>
        </row>
        <row r="39">
          <cell r="B39" t="str">
            <v>XS0273437169</v>
          </cell>
          <cell r="H39">
            <v>-1.25</v>
          </cell>
        </row>
        <row r="40">
          <cell r="B40" t="str">
            <v>XS0802756683</v>
          </cell>
          <cell r="H40">
            <v>-1.25</v>
          </cell>
        </row>
        <row r="41">
          <cell r="B41" t="str">
            <v>US500769FP48</v>
          </cell>
          <cell r="H41">
            <v>-1.25</v>
          </cell>
        </row>
        <row r="42">
          <cell r="B42" t="str">
            <v>XS1016720853</v>
          </cell>
          <cell r="H42">
            <v>-1.25</v>
          </cell>
        </row>
        <row r="43">
          <cell r="B43" t="str">
            <v>CH0118532834</v>
          </cell>
          <cell r="H43">
            <v>-1.25</v>
          </cell>
        </row>
        <row r="44">
          <cell r="B44" t="str">
            <v>US298785FZ47</v>
          </cell>
          <cell r="H44">
            <v>-1.25</v>
          </cell>
        </row>
        <row r="45">
          <cell r="B45" t="str">
            <v>FR0011441831</v>
          </cell>
          <cell r="H45">
            <v>-1.25</v>
          </cell>
        </row>
        <row r="46">
          <cell r="B46" t="str">
            <v>FR0011565985</v>
          </cell>
          <cell r="H46">
            <v>-1.2</v>
          </cell>
        </row>
        <row r="47">
          <cell r="B47" t="str">
            <v>DE000A1ALVC5</v>
          </cell>
          <cell r="H47">
            <v>-1.2</v>
          </cell>
        </row>
        <row r="48">
          <cell r="B48" t="str">
            <v>XS0982712449</v>
          </cell>
          <cell r="H48">
            <v>-1.2</v>
          </cell>
        </row>
        <row r="49">
          <cell r="B49" t="str">
            <v>XS0168155512</v>
          </cell>
          <cell r="H49">
            <v>-1.1000000000000001</v>
          </cell>
        </row>
        <row r="50">
          <cell r="B50" t="str">
            <v>XS0996772876</v>
          </cell>
          <cell r="H50">
            <v>-1.1000000000000001</v>
          </cell>
        </row>
        <row r="51">
          <cell r="B51" t="str">
            <v>CH0194405335</v>
          </cell>
          <cell r="H51">
            <v>-1.1000000000000001</v>
          </cell>
        </row>
        <row r="52">
          <cell r="B52" t="str">
            <v>CH0188931932</v>
          </cell>
          <cell r="H52">
            <v>-1.1000000000000001</v>
          </cell>
        </row>
        <row r="53">
          <cell r="B53" t="str">
            <v>CH0215275519</v>
          </cell>
          <cell r="H53">
            <v>-1.1000000000000001</v>
          </cell>
        </row>
        <row r="54">
          <cell r="B54" t="str">
            <v>XS0215828913</v>
          </cell>
          <cell r="H54">
            <v>-1.1000000000000001</v>
          </cell>
        </row>
        <row r="55">
          <cell r="B55" t="str">
            <v>CH0215275519</v>
          </cell>
          <cell r="H55">
            <v>-1.1000000000000001</v>
          </cell>
        </row>
        <row r="56">
          <cell r="B56" t="str">
            <v>CH0215275519</v>
          </cell>
          <cell r="H56">
            <v>-1.1000000000000001</v>
          </cell>
        </row>
        <row r="57">
          <cell r="B57" t="str">
            <v>XS0215828913</v>
          </cell>
          <cell r="H57">
            <v>-1.1000000000000001</v>
          </cell>
        </row>
        <row r="58">
          <cell r="B58" t="str">
            <v>USF8586CRW49</v>
          </cell>
          <cell r="H58">
            <v>-1.1000000000000001</v>
          </cell>
        </row>
        <row r="59">
          <cell r="B59" t="str">
            <v>FR0011197409</v>
          </cell>
          <cell r="H59">
            <v>-1.05</v>
          </cell>
        </row>
        <row r="60">
          <cell r="B60" t="str">
            <v>CH0194405335</v>
          </cell>
          <cell r="H60">
            <v>-1.05</v>
          </cell>
        </row>
        <row r="61">
          <cell r="B61" t="str">
            <v>XS0323922376</v>
          </cell>
          <cell r="H61">
            <v>-1</v>
          </cell>
        </row>
        <row r="62">
          <cell r="B62" t="str">
            <v>XS0526606537</v>
          </cell>
          <cell r="H62">
            <v>-1</v>
          </cell>
        </row>
        <row r="63">
          <cell r="B63" t="str">
            <v>XS0490013801</v>
          </cell>
          <cell r="H63">
            <v>-1</v>
          </cell>
        </row>
        <row r="64">
          <cell r="B64" t="str">
            <v>XS0526606537</v>
          </cell>
          <cell r="H64">
            <v>-1</v>
          </cell>
        </row>
        <row r="65">
          <cell r="B65" t="str">
            <v>XS0445843526</v>
          </cell>
          <cell r="H65">
            <v>-1</v>
          </cell>
        </row>
        <row r="66">
          <cell r="B66" t="str">
            <v>XS0490013801</v>
          </cell>
          <cell r="H66">
            <v>-1</v>
          </cell>
        </row>
        <row r="67">
          <cell r="B67" t="str">
            <v>FR0010500744</v>
          </cell>
          <cell r="H67">
            <v>-1</v>
          </cell>
        </row>
        <row r="68">
          <cell r="B68" t="str">
            <v>XS0802756683</v>
          </cell>
          <cell r="H68">
            <v>-1</v>
          </cell>
        </row>
        <row r="69">
          <cell r="B69" t="str">
            <v>XS0490013801</v>
          </cell>
          <cell r="H69">
            <v>-1</v>
          </cell>
        </row>
        <row r="70">
          <cell r="B70" t="str">
            <v>XS0795877454</v>
          </cell>
          <cell r="H70">
            <v>-1</v>
          </cell>
        </row>
        <row r="71">
          <cell r="B71" t="str">
            <v>XS0490013801</v>
          </cell>
          <cell r="H71">
            <v>-1</v>
          </cell>
        </row>
        <row r="72">
          <cell r="B72" t="str">
            <v>XS0350890470</v>
          </cell>
          <cell r="H72">
            <v>-1</v>
          </cell>
        </row>
        <row r="73">
          <cell r="B73" t="str">
            <v>XS0526606537</v>
          </cell>
          <cell r="H73">
            <v>-1</v>
          </cell>
        </row>
        <row r="74">
          <cell r="B74" t="str">
            <v>XS0847433561</v>
          </cell>
          <cell r="H74">
            <v>-1</v>
          </cell>
        </row>
        <row r="75">
          <cell r="B75" t="str">
            <v>XS0732016596</v>
          </cell>
          <cell r="H75">
            <v>-1</v>
          </cell>
        </row>
        <row r="76">
          <cell r="B76" t="str">
            <v>XS0981632804</v>
          </cell>
          <cell r="H76">
            <v>-1</v>
          </cell>
        </row>
        <row r="77">
          <cell r="B77" t="str">
            <v>XS0937169570</v>
          </cell>
          <cell r="H77">
            <v>-1</v>
          </cell>
        </row>
        <row r="78">
          <cell r="B78" t="str">
            <v>XS0840062979</v>
          </cell>
          <cell r="H78">
            <v>-1</v>
          </cell>
        </row>
        <row r="79">
          <cell r="B79" t="str">
            <v>CH0115457670</v>
          </cell>
          <cell r="H79">
            <v>-1</v>
          </cell>
        </row>
        <row r="80">
          <cell r="B80" t="str">
            <v>XS0647298883</v>
          </cell>
          <cell r="H80">
            <v>-1</v>
          </cell>
        </row>
        <row r="81">
          <cell r="B81" t="str">
            <v>XS0619051971</v>
          </cell>
          <cell r="H81">
            <v>-1</v>
          </cell>
        </row>
        <row r="82">
          <cell r="B82" t="str">
            <v>XS0811555183</v>
          </cell>
          <cell r="H82">
            <v>-1</v>
          </cell>
        </row>
        <row r="83">
          <cell r="B83" t="str">
            <v>XS0212401920</v>
          </cell>
          <cell r="H83">
            <v>-1</v>
          </cell>
        </row>
        <row r="84">
          <cell r="B84" t="str">
            <v>XS1016720853</v>
          </cell>
          <cell r="H84">
            <v>-1</v>
          </cell>
        </row>
        <row r="85">
          <cell r="B85" t="str">
            <v>FR0010693309</v>
          </cell>
          <cell r="H85">
            <v>-1</v>
          </cell>
        </row>
        <row r="86">
          <cell r="B86" t="str">
            <v>XS0831571434</v>
          </cell>
          <cell r="H86">
            <v>-1</v>
          </cell>
        </row>
        <row r="87">
          <cell r="B87" t="str">
            <v>FR0011462571</v>
          </cell>
          <cell r="H87">
            <v>-0.95</v>
          </cell>
        </row>
        <row r="88">
          <cell r="B88" t="str">
            <v>XS0212342066</v>
          </cell>
          <cell r="H88">
            <v>-0.95</v>
          </cell>
        </row>
        <row r="89">
          <cell r="B89" t="str">
            <v>XS0816374663</v>
          </cell>
          <cell r="H89">
            <v>-0.95</v>
          </cell>
        </row>
        <row r="90">
          <cell r="B90" t="str">
            <v>XS0490013801</v>
          </cell>
          <cell r="H90">
            <v>-0.9</v>
          </cell>
        </row>
        <row r="91">
          <cell r="B91" t="str">
            <v>XS0490013801</v>
          </cell>
          <cell r="H91">
            <v>-0.9</v>
          </cell>
        </row>
        <row r="92">
          <cell r="B92" t="str">
            <v>CH0111999816</v>
          </cell>
          <cell r="H92">
            <v>-0.9</v>
          </cell>
        </row>
        <row r="93">
          <cell r="B93" t="str">
            <v>XS0335880463</v>
          </cell>
          <cell r="H93">
            <v>-0.9</v>
          </cell>
        </row>
        <row r="94">
          <cell r="B94" t="str">
            <v>XS0935287275</v>
          </cell>
          <cell r="H94">
            <v>-0.9</v>
          </cell>
        </row>
        <row r="95">
          <cell r="B95" t="str">
            <v>XS0810720515</v>
          </cell>
          <cell r="H95">
            <v>-0.9</v>
          </cell>
        </row>
        <row r="96">
          <cell r="B96" t="str">
            <v>XS0417209052</v>
          </cell>
          <cell r="H96">
            <v>-0.9</v>
          </cell>
        </row>
        <row r="97">
          <cell r="B97" t="str">
            <v>XS0647298883</v>
          </cell>
          <cell r="H97">
            <v>-0.9</v>
          </cell>
        </row>
        <row r="98">
          <cell r="B98" t="str">
            <v>DE000CZ302M3</v>
          </cell>
          <cell r="H98">
            <v>-0.9</v>
          </cell>
        </row>
        <row r="99">
          <cell r="B99" t="str">
            <v>XS0843300947</v>
          </cell>
          <cell r="H99">
            <v>-0.9</v>
          </cell>
        </row>
        <row r="100">
          <cell r="B100" t="str">
            <v>FR0011485051</v>
          </cell>
          <cell r="H100">
            <v>-0.9</v>
          </cell>
        </row>
        <row r="101">
          <cell r="B101" t="str">
            <v>XS0859920406</v>
          </cell>
          <cell r="H101">
            <v>-0.9</v>
          </cell>
        </row>
        <row r="102">
          <cell r="B102" t="str">
            <v>CH0194405335</v>
          </cell>
          <cell r="H102">
            <v>-0.9</v>
          </cell>
        </row>
        <row r="103">
          <cell r="B103" t="str">
            <v>XS0496481200</v>
          </cell>
          <cell r="H103">
            <v>-0.9</v>
          </cell>
        </row>
        <row r="104">
          <cell r="B104" t="str">
            <v>XS0447977801</v>
          </cell>
          <cell r="H104">
            <v>-0.9</v>
          </cell>
        </row>
        <row r="105">
          <cell r="B105" t="str">
            <v>XS0630545852</v>
          </cell>
          <cell r="H105">
            <v>-0.85</v>
          </cell>
        </row>
        <row r="106">
          <cell r="B106" t="str">
            <v>XS0933994807</v>
          </cell>
          <cell r="H106">
            <v>-0.85</v>
          </cell>
        </row>
        <row r="107">
          <cell r="B107" t="str">
            <v>US500769FP48</v>
          </cell>
          <cell r="H107">
            <v>-0.85</v>
          </cell>
        </row>
        <row r="108">
          <cell r="B108" t="str">
            <v>FR0010279273</v>
          </cell>
          <cell r="H108">
            <v>-0.85</v>
          </cell>
        </row>
        <row r="109">
          <cell r="B109" t="str">
            <v>XS1014627571</v>
          </cell>
          <cell r="H109">
            <v>-0.85</v>
          </cell>
        </row>
        <row r="110">
          <cell r="B110" t="str">
            <v>XS0554975325</v>
          </cell>
          <cell r="H110">
            <v>-0.85</v>
          </cell>
        </row>
        <row r="111">
          <cell r="B111" t="str">
            <v>XS0999654873</v>
          </cell>
          <cell r="H111">
            <v>-0.85</v>
          </cell>
        </row>
        <row r="112">
          <cell r="B112" t="str">
            <v>FR0010136382</v>
          </cell>
          <cell r="H112">
            <v>-0.85</v>
          </cell>
        </row>
        <row r="113">
          <cell r="B113" t="str">
            <v>XS0798333802</v>
          </cell>
          <cell r="H113">
            <v>-0.85</v>
          </cell>
        </row>
        <row r="114">
          <cell r="B114" t="str">
            <v>XS0988384904</v>
          </cell>
          <cell r="H114">
            <v>-0.85</v>
          </cell>
        </row>
        <row r="115">
          <cell r="B115" t="str">
            <v>US298785FY71</v>
          </cell>
          <cell r="H115">
            <v>-0.85</v>
          </cell>
        </row>
        <row r="116">
          <cell r="B116" t="str">
            <v>DE000CB83CE3</v>
          </cell>
          <cell r="H116">
            <v>-0.85</v>
          </cell>
        </row>
        <row r="117">
          <cell r="B117" t="str">
            <v>XS0918747097</v>
          </cell>
          <cell r="H117">
            <v>-0.8</v>
          </cell>
        </row>
        <row r="118">
          <cell r="B118" t="str">
            <v>FR0010967216</v>
          </cell>
          <cell r="H118">
            <v>-0.8</v>
          </cell>
        </row>
        <row r="119">
          <cell r="B119" t="str">
            <v>XS0449361350</v>
          </cell>
          <cell r="H119">
            <v>-0.8</v>
          </cell>
        </row>
        <row r="120">
          <cell r="B120" t="str">
            <v>XS0541453147</v>
          </cell>
          <cell r="H120">
            <v>-0.8</v>
          </cell>
        </row>
        <row r="121">
          <cell r="B121" t="str">
            <v>XS0834386228</v>
          </cell>
          <cell r="H121">
            <v>-0.8</v>
          </cell>
        </row>
        <row r="122">
          <cell r="B122" t="str">
            <v>XS0456451771</v>
          </cell>
          <cell r="H122">
            <v>-0.8</v>
          </cell>
        </row>
        <row r="123">
          <cell r="B123" t="str">
            <v>FR0011527241</v>
          </cell>
          <cell r="H123">
            <v>-0.8</v>
          </cell>
        </row>
        <row r="124">
          <cell r="B124" t="str">
            <v>CH0033037679</v>
          </cell>
          <cell r="H124">
            <v>-0.8</v>
          </cell>
        </row>
        <row r="125">
          <cell r="B125" t="str">
            <v>US46507NAD21</v>
          </cell>
          <cell r="H125">
            <v>-0.8</v>
          </cell>
        </row>
        <row r="126">
          <cell r="B126" t="str">
            <v>DE000A1HJ483</v>
          </cell>
          <cell r="H126">
            <v>-0.8</v>
          </cell>
        </row>
        <row r="127">
          <cell r="B127" t="str">
            <v>XS0956066442</v>
          </cell>
          <cell r="H127">
            <v>-0.8</v>
          </cell>
        </row>
        <row r="128">
          <cell r="B128" t="str">
            <v>XS0759200321</v>
          </cell>
          <cell r="H128">
            <v>-0.8</v>
          </cell>
        </row>
        <row r="129">
          <cell r="B129" t="str">
            <v>XS0759200321</v>
          </cell>
          <cell r="H129">
            <v>-0.8</v>
          </cell>
        </row>
        <row r="130">
          <cell r="B130" t="str">
            <v>XS0935287275</v>
          </cell>
          <cell r="H130">
            <v>-0.8</v>
          </cell>
        </row>
        <row r="131">
          <cell r="B131" t="str">
            <v>XS0496481200</v>
          </cell>
          <cell r="H131">
            <v>-0.8</v>
          </cell>
        </row>
        <row r="132">
          <cell r="B132" t="str">
            <v>XS0592505316</v>
          </cell>
          <cell r="H132">
            <v>-0.8</v>
          </cell>
        </row>
        <row r="133">
          <cell r="B133" t="str">
            <v>XS0927671080</v>
          </cell>
          <cell r="H133">
            <v>-0.8</v>
          </cell>
        </row>
        <row r="134">
          <cell r="B134" t="str">
            <v>US06739FHK03</v>
          </cell>
          <cell r="H134">
            <v>-0.8</v>
          </cell>
        </row>
        <row r="135">
          <cell r="B135" t="str">
            <v>US298785GJ95</v>
          </cell>
          <cell r="H135">
            <v>-0.8</v>
          </cell>
        </row>
        <row r="136">
          <cell r="B136" t="str">
            <v>XS0436320278</v>
          </cell>
          <cell r="H136">
            <v>-0.75</v>
          </cell>
        </row>
        <row r="137">
          <cell r="B137" t="str">
            <v>CH0188726852</v>
          </cell>
          <cell r="H137">
            <v>-0.75</v>
          </cell>
        </row>
        <row r="138">
          <cell r="B138" t="str">
            <v>XS0612837657</v>
          </cell>
          <cell r="H138">
            <v>-0.75</v>
          </cell>
        </row>
        <row r="139">
          <cell r="B139" t="str">
            <v>BE6248510610</v>
          </cell>
          <cell r="H139">
            <v>-0.75</v>
          </cell>
        </row>
        <row r="140">
          <cell r="B140" t="str">
            <v>XS0147306301</v>
          </cell>
          <cell r="H140">
            <v>-0.75</v>
          </cell>
        </row>
        <row r="141">
          <cell r="B141" t="str">
            <v>XS0811555183</v>
          </cell>
          <cell r="H141">
            <v>-0.75</v>
          </cell>
        </row>
        <row r="142">
          <cell r="B142" t="str">
            <v>XS0851683473</v>
          </cell>
          <cell r="H142">
            <v>-0.75</v>
          </cell>
        </row>
        <row r="143">
          <cell r="B143" t="str">
            <v>CH0101589353</v>
          </cell>
          <cell r="H143">
            <v>-0.75</v>
          </cell>
        </row>
        <row r="144">
          <cell r="B144" t="str">
            <v>XS0944435121</v>
          </cell>
          <cell r="H144">
            <v>-0.75</v>
          </cell>
        </row>
        <row r="145">
          <cell r="B145" t="str">
            <v>XS0468940068</v>
          </cell>
          <cell r="H145">
            <v>-0.75</v>
          </cell>
        </row>
        <row r="146">
          <cell r="B146" t="str">
            <v>XS0813400305</v>
          </cell>
          <cell r="H146">
            <v>-0.75</v>
          </cell>
        </row>
        <row r="147">
          <cell r="B147" t="str">
            <v>XS0888089082</v>
          </cell>
          <cell r="H147">
            <v>-0.75</v>
          </cell>
        </row>
        <row r="148">
          <cell r="B148" t="str">
            <v>XS0929666070</v>
          </cell>
          <cell r="H148">
            <v>-0.75</v>
          </cell>
        </row>
        <row r="149">
          <cell r="B149" t="str">
            <v>XS0605995561</v>
          </cell>
          <cell r="H149">
            <v>-0.75</v>
          </cell>
        </row>
        <row r="150">
          <cell r="B150" t="str">
            <v>XS0699618863</v>
          </cell>
          <cell r="H150">
            <v>-0.75</v>
          </cell>
        </row>
        <row r="151">
          <cell r="B151" t="str">
            <v>US71656MAY57</v>
          </cell>
          <cell r="H151">
            <v>-0.75</v>
          </cell>
        </row>
        <row r="152">
          <cell r="B152" t="str">
            <v>US445545AJ57</v>
          </cell>
          <cell r="H152">
            <v>-0.75</v>
          </cell>
        </row>
        <row r="153">
          <cell r="B153" t="str">
            <v>XS0327237136</v>
          </cell>
          <cell r="H153">
            <v>-0.75</v>
          </cell>
        </row>
        <row r="154">
          <cell r="B154" t="str">
            <v>US760942AZ58</v>
          </cell>
          <cell r="H154">
            <v>-0.75</v>
          </cell>
        </row>
        <row r="155">
          <cell r="B155" t="str">
            <v>XS0800582339</v>
          </cell>
          <cell r="H155">
            <v>-0.75</v>
          </cell>
        </row>
        <row r="156">
          <cell r="B156" t="str">
            <v>CH0228531452</v>
          </cell>
          <cell r="H156">
            <v>-0.75</v>
          </cell>
        </row>
        <row r="157">
          <cell r="B157" t="str">
            <v>XS1020952435</v>
          </cell>
          <cell r="H157">
            <v>-0.75</v>
          </cell>
        </row>
        <row r="158">
          <cell r="B158" t="str">
            <v>XS1014627571</v>
          </cell>
          <cell r="H158">
            <v>-0.75</v>
          </cell>
        </row>
        <row r="159">
          <cell r="B159" t="str">
            <v>XS0747744232</v>
          </cell>
          <cell r="H159">
            <v>-0.75</v>
          </cell>
        </row>
        <row r="160">
          <cell r="B160" t="str">
            <v>XS0997664411</v>
          </cell>
          <cell r="H160">
            <v>-0.75</v>
          </cell>
        </row>
        <row r="161">
          <cell r="B161" t="str">
            <v>XS1020952435</v>
          </cell>
          <cell r="H161">
            <v>-0.75</v>
          </cell>
        </row>
        <row r="162">
          <cell r="B162" t="str">
            <v>XS0874859605</v>
          </cell>
          <cell r="H162">
            <v>-0.75</v>
          </cell>
        </row>
        <row r="163">
          <cell r="B163" t="str">
            <v>XS0563306314</v>
          </cell>
          <cell r="H163">
            <v>-0.75</v>
          </cell>
        </row>
        <row r="164">
          <cell r="B164" t="str">
            <v>XS0192503695</v>
          </cell>
          <cell r="H164">
            <v>-0.75</v>
          </cell>
        </row>
        <row r="165">
          <cell r="B165" t="str">
            <v>DE000A0KAAA7</v>
          </cell>
          <cell r="H165">
            <v>-0.7</v>
          </cell>
        </row>
        <row r="166">
          <cell r="B166" t="str">
            <v>XS0907907140</v>
          </cell>
          <cell r="H166">
            <v>-0.7</v>
          </cell>
        </row>
        <row r="167">
          <cell r="B167" t="str">
            <v>XS0490013801</v>
          </cell>
          <cell r="H167">
            <v>-0.7</v>
          </cell>
        </row>
        <row r="168">
          <cell r="B168" t="str">
            <v>DE000A0KAAA7</v>
          </cell>
          <cell r="H168">
            <v>-0.7</v>
          </cell>
        </row>
        <row r="169">
          <cell r="B169" t="str">
            <v>XS0526606537</v>
          </cell>
          <cell r="H169">
            <v>-0.7</v>
          </cell>
        </row>
        <row r="170">
          <cell r="B170" t="str">
            <v>XS0907907140</v>
          </cell>
          <cell r="H170">
            <v>-0.7</v>
          </cell>
        </row>
        <row r="171">
          <cell r="B171" t="str">
            <v>XS0935795939</v>
          </cell>
          <cell r="H171">
            <v>-0.7</v>
          </cell>
        </row>
        <row r="172">
          <cell r="B172" t="str">
            <v>XS0994424843</v>
          </cell>
          <cell r="H172">
            <v>-0.7</v>
          </cell>
        </row>
        <row r="173">
          <cell r="B173" t="str">
            <v>FR0011565985</v>
          </cell>
          <cell r="H173">
            <v>-0.7</v>
          </cell>
        </row>
        <row r="174">
          <cell r="B174" t="str">
            <v>XS0802738434</v>
          </cell>
          <cell r="H174">
            <v>-0.7</v>
          </cell>
        </row>
        <row r="175">
          <cell r="B175" t="str">
            <v>XS0795877454</v>
          </cell>
          <cell r="H175">
            <v>-0.7</v>
          </cell>
        </row>
        <row r="176">
          <cell r="B176" t="str">
            <v>XS0747205101</v>
          </cell>
          <cell r="H176">
            <v>-0.7</v>
          </cell>
        </row>
        <row r="177">
          <cell r="B177" t="str">
            <v>XS0883560715</v>
          </cell>
          <cell r="H177">
            <v>-0.7</v>
          </cell>
        </row>
        <row r="178">
          <cell r="B178" t="str">
            <v>XS0479945353</v>
          </cell>
          <cell r="H178">
            <v>-0.7</v>
          </cell>
        </row>
        <row r="179">
          <cell r="B179" t="str">
            <v>XS0479945353</v>
          </cell>
          <cell r="H179">
            <v>-0.7</v>
          </cell>
        </row>
        <row r="180">
          <cell r="B180" t="str">
            <v>XS0323657527</v>
          </cell>
          <cell r="H180">
            <v>-0.7</v>
          </cell>
        </row>
        <row r="181">
          <cell r="B181" t="str">
            <v>XS0490013801</v>
          </cell>
          <cell r="H181">
            <v>-0.7</v>
          </cell>
        </row>
        <row r="182">
          <cell r="B182" t="str">
            <v>XS0440279338</v>
          </cell>
          <cell r="H182">
            <v>-0.7</v>
          </cell>
        </row>
        <row r="183">
          <cell r="B183" t="str">
            <v>XS0596704170</v>
          </cell>
          <cell r="H183">
            <v>-0.7</v>
          </cell>
        </row>
        <row r="184">
          <cell r="B184" t="str">
            <v>XS0306644344</v>
          </cell>
          <cell r="H184">
            <v>-0.7</v>
          </cell>
        </row>
        <row r="185">
          <cell r="B185" t="str">
            <v>FR0011197409</v>
          </cell>
          <cell r="H185">
            <v>-0.7</v>
          </cell>
        </row>
        <row r="186">
          <cell r="B186" t="str">
            <v>XS0808632763</v>
          </cell>
          <cell r="H186">
            <v>-0.7</v>
          </cell>
        </row>
        <row r="187">
          <cell r="B187" t="str">
            <v>FR0011688464</v>
          </cell>
          <cell r="H187">
            <v>-0.7</v>
          </cell>
        </row>
        <row r="188">
          <cell r="B188" t="str">
            <v>XS0647288140</v>
          </cell>
          <cell r="H188">
            <v>-0.7</v>
          </cell>
        </row>
        <row r="189">
          <cell r="B189" t="str">
            <v>XS0813400305</v>
          </cell>
          <cell r="H189">
            <v>-0.7</v>
          </cell>
        </row>
        <row r="190">
          <cell r="B190" t="str">
            <v>XS0819759571</v>
          </cell>
          <cell r="H190">
            <v>-0.7</v>
          </cell>
        </row>
        <row r="191">
          <cell r="B191" t="str">
            <v>DE000CZ40HY9</v>
          </cell>
          <cell r="H191">
            <v>-0.7</v>
          </cell>
        </row>
        <row r="192">
          <cell r="B192" t="str">
            <v>FR0010945188</v>
          </cell>
          <cell r="H192">
            <v>-0.7</v>
          </cell>
        </row>
        <row r="193">
          <cell r="B193" t="str">
            <v>XS0350890470</v>
          </cell>
          <cell r="H193">
            <v>-0.7</v>
          </cell>
        </row>
        <row r="194">
          <cell r="B194" t="str">
            <v>XS0819759571</v>
          </cell>
          <cell r="H194">
            <v>-0.7</v>
          </cell>
        </row>
        <row r="195">
          <cell r="B195" t="str">
            <v>XS0647288140</v>
          </cell>
          <cell r="H195">
            <v>-0.7</v>
          </cell>
        </row>
        <row r="196">
          <cell r="B196" t="str">
            <v>FR0010945188</v>
          </cell>
          <cell r="H196">
            <v>-0.7</v>
          </cell>
        </row>
        <row r="197">
          <cell r="B197" t="str">
            <v>XS0802738434</v>
          </cell>
          <cell r="H197">
            <v>-0.7</v>
          </cell>
        </row>
        <row r="198">
          <cell r="B198" t="str">
            <v>XS0733696495</v>
          </cell>
          <cell r="H198">
            <v>-0.7</v>
          </cell>
        </row>
        <row r="199">
          <cell r="B199" t="str">
            <v>XS0342289575</v>
          </cell>
          <cell r="H199">
            <v>-0.7</v>
          </cell>
        </row>
        <row r="200">
          <cell r="B200" t="str">
            <v>DE000A1G85B4</v>
          </cell>
          <cell r="H200">
            <v>-0.7</v>
          </cell>
        </row>
        <row r="201">
          <cell r="B201" t="str">
            <v>XS0803117612</v>
          </cell>
          <cell r="H201">
            <v>-0.7</v>
          </cell>
        </row>
        <row r="202">
          <cell r="B202" t="str">
            <v>DE000CZ40HY9</v>
          </cell>
          <cell r="H202">
            <v>-0.7</v>
          </cell>
        </row>
        <row r="203">
          <cell r="B203" t="str">
            <v>XS0729213131</v>
          </cell>
          <cell r="H203">
            <v>-0.7</v>
          </cell>
        </row>
        <row r="204">
          <cell r="B204" t="str">
            <v>XS0214398199</v>
          </cell>
          <cell r="H204">
            <v>-0.7</v>
          </cell>
        </row>
        <row r="205">
          <cell r="B205" t="str">
            <v>FR0011452291</v>
          </cell>
          <cell r="H205">
            <v>-0.7</v>
          </cell>
        </row>
        <row r="206">
          <cell r="B206" t="str">
            <v>DE000CB83CE3</v>
          </cell>
          <cell r="H206">
            <v>-0.7</v>
          </cell>
        </row>
        <row r="207">
          <cell r="B207" t="str">
            <v>XS0619706657</v>
          </cell>
          <cell r="H207">
            <v>-0.7</v>
          </cell>
        </row>
        <row r="208">
          <cell r="B208" t="str">
            <v>XS0858585051</v>
          </cell>
          <cell r="H208">
            <v>-0.7</v>
          </cell>
        </row>
        <row r="209">
          <cell r="B209" t="str">
            <v>XS0429484891</v>
          </cell>
          <cell r="H209">
            <v>-0.7</v>
          </cell>
        </row>
        <row r="210">
          <cell r="B210" t="str">
            <v>DE000A1G85B4</v>
          </cell>
          <cell r="H210">
            <v>-0.7</v>
          </cell>
        </row>
        <row r="211">
          <cell r="B211" t="str">
            <v>XS0750894577</v>
          </cell>
          <cell r="H211">
            <v>-0.7</v>
          </cell>
        </row>
        <row r="212">
          <cell r="B212" t="str">
            <v>XS0758420748</v>
          </cell>
          <cell r="H212">
            <v>-0.7</v>
          </cell>
        </row>
        <row r="213">
          <cell r="B213" t="str">
            <v>XS0997342562</v>
          </cell>
          <cell r="H213">
            <v>-0.7</v>
          </cell>
        </row>
        <row r="214">
          <cell r="B214" t="str">
            <v>XS0935287275</v>
          </cell>
          <cell r="H214">
            <v>-0.7</v>
          </cell>
        </row>
        <row r="215">
          <cell r="B215" t="str">
            <v>XS0798334875</v>
          </cell>
          <cell r="H215">
            <v>-0.7</v>
          </cell>
        </row>
        <row r="216">
          <cell r="B216" t="str">
            <v>XS0619437147</v>
          </cell>
          <cell r="H216">
            <v>-0.7</v>
          </cell>
        </row>
        <row r="217">
          <cell r="B217" t="str">
            <v>XS0497187640</v>
          </cell>
          <cell r="H217">
            <v>-0.7</v>
          </cell>
        </row>
        <row r="218">
          <cell r="B218" t="str">
            <v>XS0438844093</v>
          </cell>
          <cell r="H218">
            <v>-0.7</v>
          </cell>
        </row>
        <row r="219">
          <cell r="B219" t="str">
            <v>XS0273570241</v>
          </cell>
          <cell r="H219">
            <v>-0.7</v>
          </cell>
        </row>
        <row r="220">
          <cell r="B220" t="str">
            <v>US500769FW98</v>
          </cell>
          <cell r="H220">
            <v>-0.7</v>
          </cell>
        </row>
        <row r="221">
          <cell r="B221" t="str">
            <v>FR0011439975</v>
          </cell>
          <cell r="H221">
            <v>-0.7</v>
          </cell>
        </row>
        <row r="222">
          <cell r="B222" t="str">
            <v>XS0982712449</v>
          </cell>
          <cell r="H222">
            <v>-0.7</v>
          </cell>
        </row>
        <row r="223">
          <cell r="B223" t="str">
            <v>CH0118532834</v>
          </cell>
          <cell r="H223">
            <v>-0.7</v>
          </cell>
        </row>
        <row r="224">
          <cell r="B224" t="str">
            <v>CH0118532834</v>
          </cell>
          <cell r="H224">
            <v>-0.7</v>
          </cell>
        </row>
        <row r="225">
          <cell r="B225" t="str">
            <v>XS0873248420</v>
          </cell>
          <cell r="H225">
            <v>-0.7</v>
          </cell>
        </row>
        <row r="226">
          <cell r="B226" t="str">
            <v>FR0011124635</v>
          </cell>
          <cell r="H226">
            <v>-0.68</v>
          </cell>
        </row>
        <row r="227">
          <cell r="B227" t="str">
            <v>XS0335880463</v>
          </cell>
          <cell r="H227">
            <v>-0.65</v>
          </cell>
        </row>
        <row r="228">
          <cell r="B228" t="str">
            <v>XS0445843526</v>
          </cell>
          <cell r="H228">
            <v>-0.65</v>
          </cell>
        </row>
        <row r="229">
          <cell r="B229" t="str">
            <v>XS0526606537</v>
          </cell>
          <cell r="H229">
            <v>-0.65</v>
          </cell>
        </row>
        <row r="230">
          <cell r="B230" t="str">
            <v>XS0273437169</v>
          </cell>
          <cell r="H230">
            <v>-0.65</v>
          </cell>
        </row>
        <row r="231">
          <cell r="B231" t="str">
            <v>XS0750702507</v>
          </cell>
          <cell r="H231">
            <v>-0.65</v>
          </cell>
        </row>
        <row r="232">
          <cell r="B232" t="str">
            <v>FR0010908905</v>
          </cell>
          <cell r="H232">
            <v>-0.65</v>
          </cell>
        </row>
        <row r="233">
          <cell r="B233" t="str">
            <v>XS0596704170</v>
          </cell>
          <cell r="H233">
            <v>-0.65</v>
          </cell>
        </row>
        <row r="234">
          <cell r="B234" t="str">
            <v>XS0906837645</v>
          </cell>
          <cell r="H234">
            <v>-0.65</v>
          </cell>
        </row>
        <row r="235">
          <cell r="B235" t="str">
            <v>XS0494953820</v>
          </cell>
          <cell r="H235">
            <v>-0.65</v>
          </cell>
        </row>
        <row r="236">
          <cell r="B236" t="str">
            <v>CH0008435569</v>
          </cell>
          <cell r="H236">
            <v>-0.65</v>
          </cell>
        </row>
        <row r="237">
          <cell r="B237" t="str">
            <v>CH0188931932</v>
          </cell>
          <cell r="H237">
            <v>-0.65</v>
          </cell>
        </row>
        <row r="238">
          <cell r="B238" t="str">
            <v>XS0819759571</v>
          </cell>
          <cell r="H238">
            <v>-0.65</v>
          </cell>
        </row>
        <row r="239">
          <cell r="B239" t="str">
            <v>US36962GU517</v>
          </cell>
          <cell r="H239">
            <v>-0.65</v>
          </cell>
        </row>
        <row r="240">
          <cell r="B240" t="str">
            <v>XS0935287275</v>
          </cell>
          <cell r="H240">
            <v>-0.65</v>
          </cell>
        </row>
        <row r="241">
          <cell r="B241" t="str">
            <v>CH0026620846</v>
          </cell>
          <cell r="H241">
            <v>-0.65</v>
          </cell>
        </row>
        <row r="242">
          <cell r="B242" t="str">
            <v>XS0775916058</v>
          </cell>
          <cell r="H242">
            <v>-0.65</v>
          </cell>
        </row>
        <row r="243">
          <cell r="B243" t="str">
            <v>XS0810720515</v>
          </cell>
          <cell r="H243">
            <v>-0.65</v>
          </cell>
        </row>
        <row r="244">
          <cell r="B244" t="str">
            <v>XS0975638882</v>
          </cell>
          <cell r="H244">
            <v>-0.65</v>
          </cell>
        </row>
        <row r="245">
          <cell r="B245" t="str">
            <v>XS0976223452</v>
          </cell>
          <cell r="H245">
            <v>-0.65</v>
          </cell>
        </row>
        <row r="246">
          <cell r="B246" t="str">
            <v>XS0439260398</v>
          </cell>
          <cell r="H246">
            <v>-0.65</v>
          </cell>
        </row>
        <row r="247">
          <cell r="B247" t="str">
            <v>XS0458230082</v>
          </cell>
          <cell r="H247">
            <v>-0.65</v>
          </cell>
        </row>
        <row r="248">
          <cell r="B248" t="str">
            <v>FR0011439975</v>
          </cell>
          <cell r="H248">
            <v>-0.65</v>
          </cell>
        </row>
        <row r="249">
          <cell r="B249" t="str">
            <v>XS0254356057</v>
          </cell>
          <cell r="H249">
            <v>-0.65</v>
          </cell>
        </row>
        <row r="250">
          <cell r="B250" t="str">
            <v>FR0011567940</v>
          </cell>
          <cell r="H250">
            <v>-0.65</v>
          </cell>
        </row>
        <row r="251">
          <cell r="B251" t="str">
            <v>XS0438150160</v>
          </cell>
          <cell r="H251">
            <v>-0.65</v>
          </cell>
        </row>
        <row r="252">
          <cell r="B252" t="str">
            <v>XS0853250271</v>
          </cell>
          <cell r="H252">
            <v>-0.65</v>
          </cell>
        </row>
        <row r="253">
          <cell r="B253" t="str">
            <v>XS0828235225</v>
          </cell>
          <cell r="H253">
            <v>-0.65</v>
          </cell>
        </row>
        <row r="254">
          <cell r="B254" t="str">
            <v>FR0011261916</v>
          </cell>
          <cell r="H254">
            <v>-0.65</v>
          </cell>
        </row>
        <row r="255">
          <cell r="B255" t="str">
            <v>DE000A1PGQY7</v>
          </cell>
          <cell r="H255">
            <v>-0.65</v>
          </cell>
        </row>
        <row r="256">
          <cell r="B256" t="str">
            <v>XS0926832907</v>
          </cell>
          <cell r="H256">
            <v>-0.65</v>
          </cell>
        </row>
        <row r="257">
          <cell r="B257" t="str">
            <v>XS0525146907</v>
          </cell>
          <cell r="H257">
            <v>-0.6</v>
          </cell>
        </row>
        <row r="258">
          <cell r="B258" t="str">
            <v>XS0630545852</v>
          </cell>
          <cell r="H258">
            <v>-0.6</v>
          </cell>
        </row>
        <row r="259">
          <cell r="B259" t="str">
            <v>FR0000472334</v>
          </cell>
          <cell r="H259">
            <v>-0.6</v>
          </cell>
        </row>
        <row r="260">
          <cell r="B260" t="str">
            <v>XS0210629522</v>
          </cell>
          <cell r="H260">
            <v>-0.6</v>
          </cell>
        </row>
        <row r="261">
          <cell r="B261" t="str">
            <v>CH0194958986</v>
          </cell>
          <cell r="H261">
            <v>-0.6</v>
          </cell>
        </row>
        <row r="262">
          <cell r="B262" t="str">
            <v>FR0011437367</v>
          </cell>
          <cell r="H262">
            <v>-0.6</v>
          </cell>
        </row>
        <row r="263">
          <cell r="B263" t="str">
            <v>XS0750702507</v>
          </cell>
          <cell r="H263">
            <v>-0.6</v>
          </cell>
        </row>
        <row r="264">
          <cell r="B264" t="str">
            <v>XS0802995166</v>
          </cell>
          <cell r="H264">
            <v>-0.6</v>
          </cell>
        </row>
        <row r="265">
          <cell r="B265" t="str">
            <v>XS0906815591</v>
          </cell>
          <cell r="H265">
            <v>-0.6</v>
          </cell>
        </row>
        <row r="266">
          <cell r="B266" t="str">
            <v>XS0350890470</v>
          </cell>
          <cell r="H266">
            <v>-0.6</v>
          </cell>
        </row>
        <row r="267">
          <cell r="B267" t="str">
            <v>FR0011301480</v>
          </cell>
          <cell r="H267">
            <v>-0.6</v>
          </cell>
        </row>
        <row r="268">
          <cell r="B268" t="str">
            <v>XS0295018070</v>
          </cell>
          <cell r="H268">
            <v>-0.6</v>
          </cell>
        </row>
        <row r="269">
          <cell r="B269" t="str">
            <v>XS0361975443</v>
          </cell>
          <cell r="H269">
            <v>-0.6</v>
          </cell>
        </row>
        <row r="270">
          <cell r="B270" t="str">
            <v>XS0361975443</v>
          </cell>
          <cell r="H270">
            <v>-0.6</v>
          </cell>
        </row>
        <row r="271">
          <cell r="B271" t="str">
            <v>XS0364908375</v>
          </cell>
          <cell r="H271">
            <v>-0.6</v>
          </cell>
        </row>
        <row r="272">
          <cell r="B272" t="str">
            <v>XS0478074924</v>
          </cell>
          <cell r="H272">
            <v>-0.6</v>
          </cell>
        </row>
        <row r="273">
          <cell r="B273" t="str">
            <v>XS0819759571</v>
          </cell>
          <cell r="H273">
            <v>-0.6</v>
          </cell>
        </row>
        <row r="274">
          <cell r="B274" t="str">
            <v>XS0760364116</v>
          </cell>
          <cell r="H274">
            <v>-0.6</v>
          </cell>
        </row>
        <row r="275">
          <cell r="B275" t="str">
            <v>CH0180513068</v>
          </cell>
          <cell r="H275">
            <v>-0.6</v>
          </cell>
        </row>
        <row r="276">
          <cell r="B276" t="str">
            <v>XS0921252465</v>
          </cell>
          <cell r="H276">
            <v>-0.6</v>
          </cell>
        </row>
        <row r="277">
          <cell r="B277" t="str">
            <v>XS0881362502</v>
          </cell>
          <cell r="H277">
            <v>-0.6</v>
          </cell>
        </row>
        <row r="278">
          <cell r="B278" t="str">
            <v>XS0323657527</v>
          </cell>
          <cell r="H278">
            <v>-0.6</v>
          </cell>
        </row>
        <row r="279">
          <cell r="B279" t="str">
            <v>XS0934389221</v>
          </cell>
          <cell r="H279">
            <v>-0.6</v>
          </cell>
        </row>
        <row r="280">
          <cell r="B280" t="str">
            <v>XS0811690550</v>
          </cell>
          <cell r="H280">
            <v>-0.6</v>
          </cell>
        </row>
        <row r="281">
          <cell r="B281" t="str">
            <v>XS0529414319</v>
          </cell>
          <cell r="H281">
            <v>-0.6</v>
          </cell>
        </row>
        <row r="282">
          <cell r="B282" t="str">
            <v>CH0101589353</v>
          </cell>
          <cell r="H282">
            <v>-0.6</v>
          </cell>
        </row>
        <row r="283">
          <cell r="B283" t="str">
            <v>US298785FH49</v>
          </cell>
          <cell r="H283">
            <v>-0.6</v>
          </cell>
        </row>
        <row r="284">
          <cell r="B284" t="str">
            <v>XS0490013801</v>
          </cell>
          <cell r="H284">
            <v>-0.6</v>
          </cell>
        </row>
        <row r="285">
          <cell r="B285" t="str">
            <v>XS0813400305</v>
          </cell>
          <cell r="H285">
            <v>-0.6</v>
          </cell>
        </row>
        <row r="286">
          <cell r="B286" t="str">
            <v>XS0935287275</v>
          </cell>
          <cell r="H286">
            <v>-0.6</v>
          </cell>
        </row>
        <row r="287">
          <cell r="B287" t="str">
            <v>XS0901370691</v>
          </cell>
          <cell r="H287">
            <v>-0.6</v>
          </cell>
        </row>
        <row r="288">
          <cell r="B288" t="str">
            <v>XS0883560715</v>
          </cell>
          <cell r="H288">
            <v>-0.6</v>
          </cell>
        </row>
        <row r="289">
          <cell r="B289" t="str">
            <v>FR0010409789</v>
          </cell>
          <cell r="H289">
            <v>-0.6</v>
          </cell>
        </row>
        <row r="290">
          <cell r="B290" t="str">
            <v>XS0854746343</v>
          </cell>
          <cell r="H290">
            <v>-0.6</v>
          </cell>
        </row>
        <row r="291">
          <cell r="B291" t="str">
            <v>FR0010409789</v>
          </cell>
          <cell r="H291">
            <v>-0.6</v>
          </cell>
        </row>
        <row r="292">
          <cell r="B292" t="str">
            <v>XS0819759571</v>
          </cell>
          <cell r="H292">
            <v>-0.6</v>
          </cell>
        </row>
        <row r="293">
          <cell r="B293" t="str">
            <v>XS0412842857</v>
          </cell>
          <cell r="H293">
            <v>-0.6</v>
          </cell>
        </row>
        <row r="294">
          <cell r="B294" t="str">
            <v>XS0342289575</v>
          </cell>
          <cell r="H294">
            <v>-0.6</v>
          </cell>
        </row>
        <row r="295">
          <cell r="B295" t="str">
            <v>XS0810720515</v>
          </cell>
          <cell r="H295">
            <v>-0.6</v>
          </cell>
        </row>
        <row r="296">
          <cell r="B296" t="str">
            <v>XS0418268198</v>
          </cell>
          <cell r="H296">
            <v>-0.6</v>
          </cell>
        </row>
        <row r="297">
          <cell r="B297" t="str">
            <v>XS0733696495</v>
          </cell>
          <cell r="H297">
            <v>-0.6</v>
          </cell>
        </row>
        <row r="298">
          <cell r="B298" t="str">
            <v>USF22797RT78</v>
          </cell>
          <cell r="H298">
            <v>-0.6</v>
          </cell>
        </row>
        <row r="299">
          <cell r="B299" t="str">
            <v>FR0011452291</v>
          </cell>
          <cell r="H299">
            <v>-0.6</v>
          </cell>
        </row>
        <row r="300">
          <cell r="B300" t="str">
            <v>XS0954684972</v>
          </cell>
          <cell r="H300">
            <v>-0.6</v>
          </cell>
        </row>
        <row r="301">
          <cell r="B301" t="str">
            <v>US06740L8C27</v>
          </cell>
          <cell r="H301">
            <v>-0.6</v>
          </cell>
        </row>
        <row r="302">
          <cell r="B302" t="str">
            <v>XS0874841066</v>
          </cell>
          <cell r="H302">
            <v>-0.6</v>
          </cell>
        </row>
        <row r="303">
          <cell r="B303" t="str">
            <v>XS0545106592</v>
          </cell>
          <cell r="H303">
            <v>-0.6</v>
          </cell>
        </row>
        <row r="304">
          <cell r="B304" t="str">
            <v>XS0876828541</v>
          </cell>
          <cell r="H304">
            <v>-0.6</v>
          </cell>
        </row>
        <row r="305">
          <cell r="B305" t="str">
            <v>XS0808635436</v>
          </cell>
          <cell r="H305">
            <v>-0.6</v>
          </cell>
        </row>
        <row r="306">
          <cell r="B306" t="str">
            <v>XS0500128326</v>
          </cell>
          <cell r="H306">
            <v>-0.6</v>
          </cell>
        </row>
        <row r="307">
          <cell r="B307" t="str">
            <v>XS0956066442</v>
          </cell>
          <cell r="H307">
            <v>-0.6</v>
          </cell>
        </row>
        <row r="308">
          <cell r="B308" t="str">
            <v>XS0808635436</v>
          </cell>
          <cell r="H308">
            <v>-0.6</v>
          </cell>
        </row>
        <row r="309">
          <cell r="B309" t="str">
            <v>XS0480133338</v>
          </cell>
          <cell r="H309">
            <v>-0.6</v>
          </cell>
        </row>
        <row r="310">
          <cell r="B310" t="str">
            <v>XS0341439197</v>
          </cell>
          <cell r="H310">
            <v>-0.6</v>
          </cell>
        </row>
        <row r="311">
          <cell r="B311" t="str">
            <v>XS0302633598</v>
          </cell>
          <cell r="H311">
            <v>-0.6</v>
          </cell>
        </row>
        <row r="312">
          <cell r="B312" t="str">
            <v>XS0753297414</v>
          </cell>
          <cell r="H312">
            <v>-0.55000000000000004</v>
          </cell>
        </row>
        <row r="313">
          <cell r="B313" t="str">
            <v>XS0526606537</v>
          </cell>
          <cell r="H313">
            <v>-0.55000000000000004</v>
          </cell>
        </row>
        <row r="314">
          <cell r="B314" t="str">
            <v>XS0802995166</v>
          </cell>
          <cell r="H314">
            <v>-0.55000000000000004</v>
          </cell>
        </row>
        <row r="315">
          <cell r="B315" t="str">
            <v>XS0526606537</v>
          </cell>
          <cell r="H315">
            <v>-0.55000000000000004</v>
          </cell>
        </row>
        <row r="316">
          <cell r="B316" t="str">
            <v>XS0901370691</v>
          </cell>
          <cell r="H316">
            <v>-0.55000000000000004</v>
          </cell>
        </row>
        <row r="317">
          <cell r="B317" t="str">
            <v>XS0526606537</v>
          </cell>
          <cell r="H317">
            <v>-0.55000000000000004</v>
          </cell>
        </row>
        <row r="318">
          <cell r="B318" t="str">
            <v>CH0225071585</v>
          </cell>
          <cell r="H318">
            <v>-0.55000000000000004</v>
          </cell>
        </row>
        <row r="319">
          <cell r="B319" t="str">
            <v>XS0729014281</v>
          </cell>
          <cell r="H319">
            <v>-0.55000000000000004</v>
          </cell>
        </row>
        <row r="320">
          <cell r="B320" t="str">
            <v>XS0966078908</v>
          </cell>
          <cell r="H320">
            <v>-0.55000000000000004</v>
          </cell>
        </row>
        <row r="321">
          <cell r="B321" t="str">
            <v>XS0445843526</v>
          </cell>
          <cell r="H321">
            <v>-0.55000000000000004</v>
          </cell>
        </row>
        <row r="322">
          <cell r="B322" t="str">
            <v>XS0526606537</v>
          </cell>
          <cell r="H322">
            <v>-0.55000000000000004</v>
          </cell>
        </row>
        <row r="323">
          <cell r="B323" t="str">
            <v>DE000A1G85B4</v>
          </cell>
          <cell r="H323">
            <v>-0.55000000000000004</v>
          </cell>
        </row>
        <row r="324">
          <cell r="B324" t="str">
            <v>FR0011355791</v>
          </cell>
          <cell r="H324">
            <v>-0.55000000000000004</v>
          </cell>
        </row>
        <row r="325">
          <cell r="B325" t="str">
            <v>XS0935287275</v>
          </cell>
          <cell r="H325">
            <v>-0.55000000000000004</v>
          </cell>
        </row>
        <row r="326">
          <cell r="B326" t="str">
            <v>XS0497187640</v>
          </cell>
          <cell r="H326">
            <v>-0.55000000000000004</v>
          </cell>
        </row>
        <row r="327">
          <cell r="B327" t="str">
            <v>XS0901370691</v>
          </cell>
          <cell r="H327">
            <v>-0.55000000000000004</v>
          </cell>
        </row>
        <row r="328">
          <cell r="B328" t="str">
            <v>CH0147023466</v>
          </cell>
          <cell r="H328">
            <v>-0.55000000000000004</v>
          </cell>
        </row>
        <row r="329">
          <cell r="B329" t="str">
            <v>US298785FX98</v>
          </cell>
          <cell r="H329">
            <v>-0.55000000000000004</v>
          </cell>
        </row>
        <row r="330">
          <cell r="B330" t="str">
            <v>XS1003905152</v>
          </cell>
          <cell r="H330">
            <v>-0.55000000000000004</v>
          </cell>
        </row>
        <row r="331">
          <cell r="B331" t="str">
            <v>XS0361975443</v>
          </cell>
          <cell r="H331">
            <v>-0.55000000000000004</v>
          </cell>
        </row>
        <row r="332">
          <cell r="B332" t="str">
            <v>XS0935427970</v>
          </cell>
          <cell r="H332">
            <v>-0.55000000000000004</v>
          </cell>
        </row>
        <row r="333">
          <cell r="B333" t="str">
            <v>XS0955023931</v>
          </cell>
          <cell r="H333">
            <v>-0.55000000000000004</v>
          </cell>
        </row>
        <row r="334">
          <cell r="B334" t="str">
            <v>FR0011391853</v>
          </cell>
          <cell r="H334">
            <v>-0.55000000000000004</v>
          </cell>
        </row>
        <row r="335">
          <cell r="B335" t="str">
            <v>XS0916242497</v>
          </cell>
          <cell r="H335">
            <v>-0.55000000000000004</v>
          </cell>
        </row>
        <row r="336">
          <cell r="B336" t="str">
            <v>XS0917607896</v>
          </cell>
          <cell r="H336">
            <v>-0.55000000000000004</v>
          </cell>
        </row>
        <row r="337">
          <cell r="B337" t="str">
            <v>XS0916242497</v>
          </cell>
          <cell r="H337">
            <v>-0.55000000000000004</v>
          </cell>
        </row>
        <row r="338">
          <cell r="B338" t="str">
            <v>XS0497186758</v>
          </cell>
          <cell r="H338">
            <v>-0.55000000000000004</v>
          </cell>
        </row>
        <row r="339">
          <cell r="B339" t="str">
            <v>US05958AAF57</v>
          </cell>
          <cell r="H339">
            <v>-0.55000000000000004</v>
          </cell>
        </row>
        <row r="340">
          <cell r="B340" t="str">
            <v>XS0859236092</v>
          </cell>
          <cell r="H340">
            <v>-0.55000000000000004</v>
          </cell>
        </row>
        <row r="341">
          <cell r="B341" t="str">
            <v>US731011AS13</v>
          </cell>
          <cell r="H341">
            <v>-0.55000000000000004</v>
          </cell>
        </row>
        <row r="342">
          <cell r="B342" t="str">
            <v>XS0480857415</v>
          </cell>
          <cell r="H342">
            <v>-0.55000000000000004</v>
          </cell>
        </row>
        <row r="343">
          <cell r="B343" t="str">
            <v>XS0997664411</v>
          </cell>
          <cell r="H343">
            <v>-0.55000000000000004</v>
          </cell>
        </row>
        <row r="344">
          <cell r="B344" t="str">
            <v>XS1002801758</v>
          </cell>
          <cell r="H344">
            <v>-0.55000000000000004</v>
          </cell>
        </row>
        <row r="345">
          <cell r="B345" t="str">
            <v>US298785GB69</v>
          </cell>
          <cell r="H345">
            <v>-0.55000000000000004</v>
          </cell>
        </row>
        <row r="346">
          <cell r="B346" t="str">
            <v>XS0366102555</v>
          </cell>
          <cell r="H346">
            <v>-0.55000000000000004</v>
          </cell>
        </row>
        <row r="347">
          <cell r="B347" t="str">
            <v>XS0491211644</v>
          </cell>
          <cell r="H347">
            <v>-0.55000000000000004</v>
          </cell>
        </row>
        <row r="348">
          <cell r="B348" t="str">
            <v>XS1014627571</v>
          </cell>
          <cell r="H348">
            <v>-0.55000000000000004</v>
          </cell>
        </row>
        <row r="349">
          <cell r="B349" t="str">
            <v>XS0500187843</v>
          </cell>
          <cell r="H349">
            <v>-0.55000000000000004</v>
          </cell>
        </row>
        <row r="350">
          <cell r="B350" t="str">
            <v>XS0972645112</v>
          </cell>
          <cell r="H350">
            <v>-0.55000000000000004</v>
          </cell>
        </row>
        <row r="351">
          <cell r="B351" t="str">
            <v>XS0499243300</v>
          </cell>
          <cell r="H351">
            <v>-0.5</v>
          </cell>
        </row>
        <row r="352">
          <cell r="B352" t="str">
            <v>XS0525146907</v>
          </cell>
          <cell r="H352">
            <v>-0.5</v>
          </cell>
        </row>
        <row r="353">
          <cell r="B353" t="str">
            <v>CH0149176122</v>
          </cell>
          <cell r="H353">
            <v>-0.5</v>
          </cell>
        </row>
        <row r="354">
          <cell r="B354" t="str">
            <v>XS0273766732</v>
          </cell>
          <cell r="H354">
            <v>-0.5</v>
          </cell>
        </row>
        <row r="355">
          <cell r="B355" t="str">
            <v>XS0802995166</v>
          </cell>
          <cell r="H355">
            <v>-0.5</v>
          </cell>
        </row>
        <row r="356">
          <cell r="B356" t="str">
            <v>XS0901370691</v>
          </cell>
          <cell r="H356">
            <v>-0.5</v>
          </cell>
        </row>
        <row r="357">
          <cell r="B357" t="str">
            <v>CH0149176122</v>
          </cell>
          <cell r="H357">
            <v>-0.5</v>
          </cell>
        </row>
        <row r="358">
          <cell r="B358" t="str">
            <v>CH0131610740</v>
          </cell>
          <cell r="H358">
            <v>-0.5</v>
          </cell>
        </row>
        <row r="359">
          <cell r="B359" t="str">
            <v>CH0225941605</v>
          </cell>
          <cell r="H359">
            <v>-0.5</v>
          </cell>
        </row>
        <row r="360">
          <cell r="B360" t="str">
            <v>CH0225941605</v>
          </cell>
          <cell r="H360">
            <v>-0.5</v>
          </cell>
        </row>
        <row r="361">
          <cell r="B361" t="str">
            <v>XS0195116008</v>
          </cell>
          <cell r="H361">
            <v>-0.5</v>
          </cell>
        </row>
        <row r="362">
          <cell r="B362" t="str">
            <v>FR0010261396</v>
          </cell>
          <cell r="H362">
            <v>-0.5</v>
          </cell>
        </row>
        <row r="363">
          <cell r="B363" t="str">
            <v>XS0981632804</v>
          </cell>
          <cell r="H363">
            <v>-0.5</v>
          </cell>
        </row>
        <row r="364">
          <cell r="B364" t="str">
            <v>XS0981632804</v>
          </cell>
          <cell r="H364">
            <v>-0.5</v>
          </cell>
        </row>
        <row r="365">
          <cell r="B365" t="str">
            <v>XS0916242497</v>
          </cell>
          <cell r="H365">
            <v>-0.5</v>
          </cell>
        </row>
        <row r="366">
          <cell r="B366" t="str">
            <v>XS0819759571</v>
          </cell>
          <cell r="H366">
            <v>-0.5</v>
          </cell>
        </row>
        <row r="367">
          <cell r="B367" t="str">
            <v>DE000A1G85B4</v>
          </cell>
          <cell r="H367">
            <v>-0.5</v>
          </cell>
        </row>
        <row r="368">
          <cell r="B368" t="str">
            <v>XS0916242497</v>
          </cell>
          <cell r="H368">
            <v>-0.5</v>
          </cell>
        </row>
        <row r="369">
          <cell r="B369" t="str">
            <v>XS0612837657</v>
          </cell>
          <cell r="H369">
            <v>-0.5</v>
          </cell>
        </row>
        <row r="370">
          <cell r="B370" t="str">
            <v>XS0916242497</v>
          </cell>
          <cell r="H370">
            <v>-0.5</v>
          </cell>
        </row>
        <row r="371">
          <cell r="B371" t="str">
            <v>XS0490013801</v>
          </cell>
          <cell r="H371">
            <v>-0.5</v>
          </cell>
        </row>
        <row r="372">
          <cell r="B372" t="str">
            <v>XS0300113254</v>
          </cell>
          <cell r="H372">
            <v>-0.5</v>
          </cell>
        </row>
        <row r="373">
          <cell r="B373" t="str">
            <v>XS0982712449</v>
          </cell>
          <cell r="H373">
            <v>-0.5</v>
          </cell>
        </row>
        <row r="374">
          <cell r="B374" t="str">
            <v>XS0801636571</v>
          </cell>
          <cell r="H374">
            <v>-0.5</v>
          </cell>
        </row>
        <row r="375">
          <cell r="B375" t="str">
            <v>XS0811554962</v>
          </cell>
          <cell r="H375">
            <v>-0.5</v>
          </cell>
        </row>
        <row r="376">
          <cell r="B376" t="str">
            <v>XS0903531795</v>
          </cell>
          <cell r="H376">
            <v>-0.5</v>
          </cell>
        </row>
        <row r="377">
          <cell r="B377" t="str">
            <v>XS0820547825</v>
          </cell>
          <cell r="H377">
            <v>-0.5</v>
          </cell>
        </row>
        <row r="378">
          <cell r="B378" t="str">
            <v>XS0819759571</v>
          </cell>
          <cell r="H378">
            <v>-0.5</v>
          </cell>
        </row>
        <row r="379">
          <cell r="B379" t="str">
            <v>XS0479945353</v>
          </cell>
          <cell r="H379">
            <v>-0.5</v>
          </cell>
        </row>
        <row r="380">
          <cell r="B380" t="str">
            <v>DE000A1G85B4</v>
          </cell>
          <cell r="H380">
            <v>-0.5</v>
          </cell>
        </row>
        <row r="381">
          <cell r="B381" t="str">
            <v>XS0957258212</v>
          </cell>
          <cell r="H381">
            <v>-0.5</v>
          </cell>
        </row>
        <row r="382">
          <cell r="B382" t="str">
            <v>DE000A0Z2A12</v>
          </cell>
          <cell r="H382">
            <v>-0.5</v>
          </cell>
        </row>
        <row r="383">
          <cell r="B383" t="str">
            <v>XS0350890470</v>
          </cell>
          <cell r="H383">
            <v>-0.5</v>
          </cell>
        </row>
        <row r="384">
          <cell r="B384" t="str">
            <v>FR0010871376</v>
          </cell>
          <cell r="H384">
            <v>-0.5</v>
          </cell>
        </row>
        <row r="385">
          <cell r="B385" t="str">
            <v>DE000HV0EDV7</v>
          </cell>
          <cell r="H385">
            <v>-0.5</v>
          </cell>
        </row>
        <row r="386">
          <cell r="B386" t="str">
            <v>XS0419378236</v>
          </cell>
          <cell r="H386">
            <v>-0.5</v>
          </cell>
        </row>
        <row r="387">
          <cell r="B387" t="str">
            <v>FR0011509488</v>
          </cell>
          <cell r="H387">
            <v>-0.5</v>
          </cell>
        </row>
        <row r="388">
          <cell r="B388" t="str">
            <v>FR0011361948</v>
          </cell>
          <cell r="H388">
            <v>-0.5</v>
          </cell>
        </row>
        <row r="389">
          <cell r="B389" t="str">
            <v>XS0496281618</v>
          </cell>
          <cell r="H389">
            <v>-0.5</v>
          </cell>
        </row>
        <row r="390">
          <cell r="B390" t="str">
            <v>XS0496481200</v>
          </cell>
          <cell r="H390">
            <v>-0.5</v>
          </cell>
        </row>
        <row r="391">
          <cell r="B391" t="str">
            <v>XS0301945860</v>
          </cell>
          <cell r="H391">
            <v>-0.5</v>
          </cell>
        </row>
        <row r="392">
          <cell r="B392" t="str">
            <v>XS0288429532</v>
          </cell>
          <cell r="H392">
            <v>-0.5</v>
          </cell>
        </row>
        <row r="393">
          <cell r="B393" t="str">
            <v>XS0415624120</v>
          </cell>
          <cell r="H393">
            <v>-0.5</v>
          </cell>
        </row>
        <row r="394">
          <cell r="B394" t="str">
            <v>XS0843300947</v>
          </cell>
          <cell r="H394">
            <v>-0.5</v>
          </cell>
        </row>
        <row r="395">
          <cell r="B395" t="str">
            <v>XS1020295348</v>
          </cell>
          <cell r="H395">
            <v>-0.5</v>
          </cell>
        </row>
        <row r="396">
          <cell r="B396" t="str">
            <v>XS0275937471</v>
          </cell>
          <cell r="H396">
            <v>-0.5</v>
          </cell>
        </row>
        <row r="397">
          <cell r="B397" t="str">
            <v>XS0284728465</v>
          </cell>
          <cell r="H397">
            <v>-0.5</v>
          </cell>
        </row>
        <row r="398">
          <cell r="B398" t="str">
            <v>XS0647288140</v>
          </cell>
          <cell r="H398">
            <v>-0.5</v>
          </cell>
        </row>
        <row r="399">
          <cell r="B399" t="str">
            <v>XS0495913229</v>
          </cell>
          <cell r="H399">
            <v>-0.5</v>
          </cell>
        </row>
        <row r="400">
          <cell r="B400" t="str">
            <v>US00254ELY67</v>
          </cell>
          <cell r="H400">
            <v>-0.5</v>
          </cell>
        </row>
        <row r="401">
          <cell r="B401" t="str">
            <v>XS0432070752</v>
          </cell>
          <cell r="H401">
            <v>-0.5</v>
          </cell>
        </row>
        <row r="402">
          <cell r="B402" t="str">
            <v>DE000A1A55G9</v>
          </cell>
          <cell r="H402">
            <v>-0.5</v>
          </cell>
        </row>
        <row r="403">
          <cell r="B403" t="str">
            <v>XS0934042549</v>
          </cell>
          <cell r="H403">
            <v>-0.5</v>
          </cell>
        </row>
        <row r="404">
          <cell r="B404" t="str">
            <v>XS0295018070</v>
          </cell>
          <cell r="H404">
            <v>-0.5</v>
          </cell>
        </row>
        <row r="405">
          <cell r="B405" t="str">
            <v>US00254ELY67</v>
          </cell>
          <cell r="H405">
            <v>-0.5</v>
          </cell>
        </row>
        <row r="406">
          <cell r="B406" t="str">
            <v>XS0975638882</v>
          </cell>
          <cell r="H406">
            <v>-0.5</v>
          </cell>
        </row>
        <row r="407">
          <cell r="B407" t="str">
            <v>US298785FU59</v>
          </cell>
          <cell r="H407">
            <v>-0.5</v>
          </cell>
        </row>
        <row r="408">
          <cell r="B408" t="str">
            <v>US298785FU59</v>
          </cell>
          <cell r="H408">
            <v>-0.5</v>
          </cell>
        </row>
        <row r="409">
          <cell r="B409" t="str">
            <v>US298785FU59</v>
          </cell>
          <cell r="H409">
            <v>-0.5</v>
          </cell>
        </row>
        <row r="410">
          <cell r="B410" t="str">
            <v>XS0647288140</v>
          </cell>
          <cell r="H410">
            <v>-0.5</v>
          </cell>
        </row>
        <row r="411">
          <cell r="B411" t="str">
            <v>XS0335880463</v>
          </cell>
          <cell r="H411">
            <v>-0.45</v>
          </cell>
        </row>
        <row r="412">
          <cell r="B412" t="str">
            <v>XS0850057588</v>
          </cell>
          <cell r="H412">
            <v>-0.45</v>
          </cell>
        </row>
        <row r="413">
          <cell r="B413" t="str">
            <v>XS0445843526</v>
          </cell>
          <cell r="H413">
            <v>-0.45</v>
          </cell>
        </row>
        <row r="414">
          <cell r="B414" t="str">
            <v>XS0445843526</v>
          </cell>
          <cell r="H414">
            <v>-0.45</v>
          </cell>
        </row>
        <row r="415">
          <cell r="B415" t="str">
            <v>CH0197368654</v>
          </cell>
          <cell r="H415">
            <v>-0.45</v>
          </cell>
        </row>
        <row r="416">
          <cell r="B416" t="str">
            <v>XS0901370691</v>
          </cell>
          <cell r="H416">
            <v>-0.45</v>
          </cell>
        </row>
        <row r="417">
          <cell r="B417" t="str">
            <v>XS0445843526</v>
          </cell>
          <cell r="H417">
            <v>-0.45</v>
          </cell>
        </row>
        <row r="418">
          <cell r="B418" t="str">
            <v>CH0111999816</v>
          </cell>
          <cell r="H418">
            <v>-0.45</v>
          </cell>
        </row>
        <row r="419">
          <cell r="B419" t="str">
            <v>XS0810720515</v>
          </cell>
          <cell r="H419">
            <v>-0.45</v>
          </cell>
        </row>
        <row r="420">
          <cell r="B420" t="str">
            <v>XS0445843526</v>
          </cell>
          <cell r="H420">
            <v>-0.45</v>
          </cell>
        </row>
        <row r="421">
          <cell r="B421" t="str">
            <v>XS0849517650</v>
          </cell>
          <cell r="H421">
            <v>-0.45</v>
          </cell>
        </row>
        <row r="422">
          <cell r="B422" t="str">
            <v>XS0971213201</v>
          </cell>
          <cell r="H422">
            <v>-0.45</v>
          </cell>
        </row>
        <row r="423">
          <cell r="B423" t="str">
            <v>XS0497187640</v>
          </cell>
          <cell r="H423">
            <v>-0.45</v>
          </cell>
        </row>
        <row r="424">
          <cell r="B424" t="str">
            <v>XS0596704170</v>
          </cell>
          <cell r="H424">
            <v>-0.45</v>
          </cell>
        </row>
        <row r="425">
          <cell r="B425" t="str">
            <v>DE000A1G85B4</v>
          </cell>
          <cell r="H425">
            <v>-0.45</v>
          </cell>
        </row>
        <row r="426">
          <cell r="B426" t="str">
            <v>XS0906815591</v>
          </cell>
          <cell r="H426">
            <v>-0.45</v>
          </cell>
        </row>
        <row r="427">
          <cell r="B427" t="str">
            <v>XS1003905152</v>
          </cell>
          <cell r="H427">
            <v>-0.45</v>
          </cell>
        </row>
        <row r="428">
          <cell r="B428" t="str">
            <v>XS1003905152</v>
          </cell>
          <cell r="H428">
            <v>-0.45</v>
          </cell>
        </row>
        <row r="429">
          <cell r="B429" t="str">
            <v>XS1002977103</v>
          </cell>
          <cell r="H429">
            <v>-0.45</v>
          </cell>
        </row>
        <row r="430">
          <cell r="B430" t="str">
            <v>XS0901370691</v>
          </cell>
          <cell r="H430">
            <v>-0.45</v>
          </cell>
        </row>
        <row r="431">
          <cell r="B431" t="str">
            <v>XS0794230507</v>
          </cell>
          <cell r="H431">
            <v>-0.45</v>
          </cell>
        </row>
        <row r="432">
          <cell r="B432" t="str">
            <v>XS0525602339</v>
          </cell>
          <cell r="H432">
            <v>-0.45</v>
          </cell>
        </row>
        <row r="433">
          <cell r="B433" t="str">
            <v>XS0935427970</v>
          </cell>
          <cell r="H433">
            <v>-0.45</v>
          </cell>
        </row>
        <row r="434">
          <cell r="B434" t="str">
            <v>XS0729213131</v>
          </cell>
          <cell r="H434">
            <v>-0.45</v>
          </cell>
        </row>
        <row r="435">
          <cell r="B435" t="str">
            <v>XS0933540527</v>
          </cell>
          <cell r="H435">
            <v>-0.45</v>
          </cell>
        </row>
        <row r="436">
          <cell r="B436" t="str">
            <v>FR0011509488</v>
          </cell>
          <cell r="H436">
            <v>-0.45</v>
          </cell>
        </row>
        <row r="437">
          <cell r="B437" t="str">
            <v>FR0010526848</v>
          </cell>
          <cell r="H437">
            <v>-0.45</v>
          </cell>
        </row>
        <row r="438">
          <cell r="B438" t="str">
            <v>XS0901370691</v>
          </cell>
          <cell r="H438">
            <v>-0.45</v>
          </cell>
        </row>
        <row r="439">
          <cell r="B439" t="str">
            <v>XS0832446230</v>
          </cell>
          <cell r="H439">
            <v>-0.45</v>
          </cell>
        </row>
        <row r="440">
          <cell r="B440" t="str">
            <v>XS0729213131</v>
          </cell>
          <cell r="H440">
            <v>-0.45</v>
          </cell>
        </row>
        <row r="441">
          <cell r="B441" t="str">
            <v>FR0010499392</v>
          </cell>
          <cell r="H441">
            <v>-0.45</v>
          </cell>
        </row>
        <row r="442">
          <cell r="B442" t="str">
            <v>FR0010693309</v>
          </cell>
          <cell r="H442">
            <v>-0.45</v>
          </cell>
        </row>
        <row r="443">
          <cell r="B443" t="str">
            <v>XS0192503695</v>
          </cell>
          <cell r="H443">
            <v>-0.45</v>
          </cell>
        </row>
        <row r="444">
          <cell r="B444" t="str">
            <v>US00254ELY67</v>
          </cell>
          <cell r="H444">
            <v>-0.45</v>
          </cell>
        </row>
        <row r="445">
          <cell r="B445" t="str">
            <v>FR0011391853</v>
          </cell>
          <cell r="H445">
            <v>-0.45</v>
          </cell>
        </row>
        <row r="446">
          <cell r="B446" t="str">
            <v>CH0115457670</v>
          </cell>
          <cell r="H446">
            <v>-0.45</v>
          </cell>
        </row>
        <row r="447">
          <cell r="B447" t="str">
            <v>XS0916242497</v>
          </cell>
          <cell r="H447">
            <v>-0.45</v>
          </cell>
        </row>
        <row r="448">
          <cell r="B448" t="str">
            <v>XS0832446230</v>
          </cell>
          <cell r="H448">
            <v>-0.45</v>
          </cell>
        </row>
        <row r="449">
          <cell r="B449" t="str">
            <v>XS0795872901</v>
          </cell>
          <cell r="H449">
            <v>-0.45</v>
          </cell>
        </row>
        <row r="450">
          <cell r="B450" t="str">
            <v>XS0750684929</v>
          </cell>
          <cell r="H450">
            <v>-0.45</v>
          </cell>
        </row>
        <row r="451">
          <cell r="B451" t="str">
            <v>XS0626808223</v>
          </cell>
          <cell r="H451">
            <v>-0.45</v>
          </cell>
        </row>
        <row r="452">
          <cell r="B452" t="str">
            <v>XS0850057588</v>
          </cell>
          <cell r="H452">
            <v>-0.45</v>
          </cell>
        </row>
        <row r="453">
          <cell r="B453" t="str">
            <v>XS0496481200</v>
          </cell>
          <cell r="H453">
            <v>-0.45</v>
          </cell>
        </row>
        <row r="454">
          <cell r="B454" t="str">
            <v>FR0010499392</v>
          </cell>
          <cell r="H454">
            <v>-0.45</v>
          </cell>
        </row>
        <row r="455">
          <cell r="B455" t="str">
            <v>XS0926832907</v>
          </cell>
          <cell r="H455">
            <v>-0.45</v>
          </cell>
        </row>
        <row r="456">
          <cell r="B456" t="str">
            <v>XS1004918774</v>
          </cell>
          <cell r="H456">
            <v>-0.45</v>
          </cell>
        </row>
        <row r="457">
          <cell r="B457" t="str">
            <v>XS0901370691</v>
          </cell>
          <cell r="H457">
            <v>-0.45</v>
          </cell>
        </row>
        <row r="458">
          <cell r="B458" t="str">
            <v>FR0011365196</v>
          </cell>
          <cell r="H458">
            <v>-0.4</v>
          </cell>
        </row>
        <row r="459">
          <cell r="B459" t="str">
            <v>XS0982712449</v>
          </cell>
          <cell r="H459">
            <v>-0.4</v>
          </cell>
        </row>
        <row r="460">
          <cell r="B460" t="str">
            <v>DE000HV2AH47</v>
          </cell>
          <cell r="H460">
            <v>-0.4</v>
          </cell>
        </row>
        <row r="461">
          <cell r="B461" t="str">
            <v>XS0436928872</v>
          </cell>
          <cell r="H461">
            <v>-0.4</v>
          </cell>
        </row>
        <row r="462">
          <cell r="B462" t="str">
            <v>XS0411850075</v>
          </cell>
          <cell r="H462">
            <v>-0.4</v>
          </cell>
        </row>
        <row r="463">
          <cell r="B463" t="str">
            <v>XS0619437147</v>
          </cell>
          <cell r="H463">
            <v>-0.4</v>
          </cell>
        </row>
        <row r="464">
          <cell r="B464" t="str">
            <v>US298785FU59</v>
          </cell>
          <cell r="H464">
            <v>-0.4</v>
          </cell>
        </row>
        <row r="465">
          <cell r="B465" t="str">
            <v>XS0335880463</v>
          </cell>
          <cell r="H465">
            <v>-0.4</v>
          </cell>
        </row>
        <row r="466">
          <cell r="B466" t="str">
            <v>XS0975638882</v>
          </cell>
          <cell r="H466">
            <v>-0.4</v>
          </cell>
        </row>
        <row r="467">
          <cell r="B467" t="str">
            <v>XS0452187916</v>
          </cell>
          <cell r="H467">
            <v>-0.4</v>
          </cell>
        </row>
        <row r="468">
          <cell r="B468" t="str">
            <v>XS0862322947</v>
          </cell>
          <cell r="H468">
            <v>-0.4</v>
          </cell>
        </row>
        <row r="469">
          <cell r="B469" t="str">
            <v>XS0843300947</v>
          </cell>
          <cell r="H469">
            <v>-0.4</v>
          </cell>
        </row>
        <row r="470">
          <cell r="B470" t="str">
            <v>DE000RLP0355</v>
          </cell>
          <cell r="H470">
            <v>-0.4</v>
          </cell>
        </row>
        <row r="471">
          <cell r="B471" t="str">
            <v>FR0011124544</v>
          </cell>
          <cell r="H471">
            <v>-0.4</v>
          </cell>
        </row>
        <row r="472">
          <cell r="B472" t="str">
            <v>XS0519902851</v>
          </cell>
          <cell r="H472">
            <v>-0.4</v>
          </cell>
        </row>
        <row r="473">
          <cell r="B473" t="str">
            <v>USF22797RT78</v>
          </cell>
          <cell r="H473">
            <v>-0.4</v>
          </cell>
        </row>
        <row r="474">
          <cell r="B474" t="str">
            <v>DE000A1AKHB8</v>
          </cell>
          <cell r="H474">
            <v>-0.4</v>
          </cell>
        </row>
        <row r="475">
          <cell r="B475" t="str">
            <v>XS0827818203</v>
          </cell>
          <cell r="H475">
            <v>-0.4</v>
          </cell>
        </row>
        <row r="476">
          <cell r="B476" t="str">
            <v>XS0207157743</v>
          </cell>
          <cell r="H476">
            <v>-0.4</v>
          </cell>
        </row>
        <row r="477">
          <cell r="B477" t="str">
            <v>XS0933994807</v>
          </cell>
          <cell r="H477">
            <v>-0.4</v>
          </cell>
        </row>
        <row r="478">
          <cell r="B478" t="str">
            <v>XS0903136736</v>
          </cell>
          <cell r="H478">
            <v>-0.4</v>
          </cell>
        </row>
        <row r="479">
          <cell r="B479" t="str">
            <v>XS0995413696</v>
          </cell>
          <cell r="H479">
            <v>-0.35</v>
          </cell>
        </row>
        <row r="480">
          <cell r="B480" t="str">
            <v>XS0966078908</v>
          </cell>
          <cell r="H480">
            <v>-0.35</v>
          </cell>
        </row>
        <row r="481">
          <cell r="B481" t="str">
            <v>DE000A1MLU18</v>
          </cell>
          <cell r="H481">
            <v>-0.35</v>
          </cell>
        </row>
        <row r="482">
          <cell r="B482" t="str">
            <v>US06740L8C27</v>
          </cell>
          <cell r="H482">
            <v>-0.35</v>
          </cell>
        </row>
        <row r="483">
          <cell r="B483" t="str">
            <v>US00254ELY67</v>
          </cell>
          <cell r="H483">
            <v>-0.35</v>
          </cell>
        </row>
        <row r="484">
          <cell r="B484" t="str">
            <v>XS0210629522</v>
          </cell>
          <cell r="H484">
            <v>-0.3</v>
          </cell>
        </row>
        <row r="485">
          <cell r="B485" t="str">
            <v>BE6242809836</v>
          </cell>
          <cell r="H485">
            <v>-0.3</v>
          </cell>
        </row>
        <row r="486">
          <cell r="B486" t="str">
            <v>US500769EX80</v>
          </cell>
          <cell r="H486">
            <v>-0.3</v>
          </cell>
        </row>
        <row r="487">
          <cell r="B487" t="str">
            <v>BE6248510610</v>
          </cell>
          <cell r="H487">
            <v>-0.3</v>
          </cell>
        </row>
        <row r="488">
          <cell r="B488" t="str">
            <v>US00254ELY67</v>
          </cell>
          <cell r="H488">
            <v>-0.3</v>
          </cell>
        </row>
        <row r="489">
          <cell r="B489" t="str">
            <v>FR0011616416</v>
          </cell>
          <cell r="H489">
            <v>-0.3</v>
          </cell>
        </row>
        <row r="490">
          <cell r="B490" t="str">
            <v>CH0214139930</v>
          </cell>
          <cell r="H490">
            <v>-0.3</v>
          </cell>
        </row>
        <row r="491">
          <cell r="B491" t="str">
            <v>CH0214139930</v>
          </cell>
          <cell r="H491">
            <v>-0.3</v>
          </cell>
        </row>
        <row r="492">
          <cell r="B492" t="str">
            <v>XS0957135212</v>
          </cell>
          <cell r="H492">
            <v>-0.3</v>
          </cell>
        </row>
        <row r="493">
          <cell r="B493" t="str">
            <v>XS0998123037</v>
          </cell>
          <cell r="H493">
            <v>-0.25</v>
          </cell>
        </row>
        <row r="494">
          <cell r="B494" t="str">
            <v>DE000CZ40JR9</v>
          </cell>
          <cell r="H494">
            <v>-0.2</v>
          </cell>
        </row>
        <row r="495">
          <cell r="B495" t="str">
            <v>XS0849423917</v>
          </cell>
          <cell r="H495">
            <v>-0.2</v>
          </cell>
        </row>
        <row r="496">
          <cell r="B496" t="str">
            <v>XS0876828541</v>
          </cell>
          <cell r="H496">
            <v>-0.2</v>
          </cell>
        </row>
        <row r="497">
          <cell r="B497" t="str">
            <v>XS0832446230</v>
          </cell>
          <cell r="H497">
            <v>-0.2</v>
          </cell>
        </row>
        <row r="498">
          <cell r="B498" t="str">
            <v>XS0192503695</v>
          </cell>
          <cell r="H498">
            <v>-0.2</v>
          </cell>
        </row>
        <row r="499">
          <cell r="B499" t="str">
            <v>XS0895249620</v>
          </cell>
          <cell r="H499">
            <v>-0.2</v>
          </cell>
        </row>
        <row r="500">
          <cell r="B500" t="str">
            <v>XS0240383603</v>
          </cell>
          <cell r="H500">
            <v>-0.2</v>
          </cell>
        </row>
        <row r="501">
          <cell r="B501" t="str">
            <v>XS0912138939</v>
          </cell>
          <cell r="H501">
            <v>-0.15</v>
          </cell>
        </row>
        <row r="502">
          <cell r="B502" t="str">
            <v>US500769ET78</v>
          </cell>
          <cell r="H502">
            <v>-0.1</v>
          </cell>
        </row>
      </sheetData>
    </sheetDataSet>
  </externalBook>
</externalLink>
</file>

<file path=xl/tables/table1.xml><?xml version="1.0" encoding="utf-8"?>
<table xmlns="http://schemas.openxmlformats.org/spreadsheetml/2006/main" id="5" name="Main" displayName="Main" ref="A4:AU1271" totalsRowShown="0" headerRowDxfId="107" dataDxfId="106">
  <tableColumns count="47">
    <tableColumn id="1" name="isin" dataDxfId="105"/>
    <tableColumn id="2" name="masterfile ID" dataDxfId="104"/>
    <tableColumn id="3" name="book" dataDxfId="103"/>
    <tableColumn id="4" name="ticker" dataDxfId="102">
      <calculatedColumnFormula>_xll.BDP($A5&amp;" Corp",D$4)</calculatedColumnFormula>
    </tableColumn>
    <tableColumn id="5" name="cpn" dataDxfId="101">
      <calculatedColumnFormula>IF(_xll.BDP($A5&amp;" Corp","cpn typ")="floating","frn",_xll.BDP($A5&amp;" Corp",E$4))</calculatedColumnFormula>
    </tableColumn>
    <tableColumn id="6" name="maturity" dataDxfId="100">
      <calculatedColumnFormula>IF(LEFT(_xll.BDP($A5&amp;" Corp","mty_typ"),4)="perp","perp",_xll.BDP($A5&amp;" Corp",F$4)*1)</calculatedColumnFormula>
    </tableColumn>
    <tableColumn id="7" name="position" dataDxfId="99">
      <calculatedColumnFormula>_xll.RtGet("EBOND_POSITION",INDEX(bookMap[eBondID],MATCH(TEXT(C5,"0"),bookMap[bbgID],0))&amp;"="&amp;B5,"AMOUNT")</calculatedColumnFormula>
    </tableColumn>
    <tableColumn id="8" name="parallel" dataDxfId="98">
      <calculatedColumnFormula>INDEX(control!$E$12:$E$22,MATCH(C5,control!$C$12:$C$22,0))</calculatedColumnFormula>
    </tableColumn>
    <tableColumn id="9" name="bias" dataDxfId="97">
      <calculatedColumnFormula>IFERROR(INDEX(bias[symbol],MIN(MAX(MATCH(IF($I$2="manual",_xll.RtGet("EBOND_LDN",B5,-20268),$I$2),bias[symbol],0)+H5,1),27)),"-")</calculatedColumnFormula>
    </tableColumn>
    <tableColumn id="10" name="width" dataDxfId="96">
      <calculatedColumnFormula>IFERROR(_xll.RtGet("EBOND_LDN",B5,-20270)*1,"-")</calculatedColumnFormula>
    </tableColumn>
    <tableColumn id="11" name="on/off" dataDxfId="95">
      <calculatedColumnFormula>_xll.RtGet("EBOND_LDN",$B5,-20271)</calculatedColumnFormula>
    </tableColumn>
    <tableColumn id="12" name="previous bid" dataDxfId="94">
      <calculatedColumnFormula>_xll.BDP(A5&amp;" @CBKG Corp","bid")</calculatedColumnFormula>
    </tableColumn>
    <tableColumn id="13" name="previous ask" dataDxfId="93">
      <calculatedColumnFormula>_xll.BDP(A5&amp;" @CBKG Corp","ask")</calculatedColumnFormula>
    </tableColumn>
    <tableColumn id="14" name="source" dataDxfId="92"/>
    <tableColumn id="46" name="time Stamp" dataDxfId="91">
      <calculatedColumnFormula>_xll.BDP(A5&amp;" @"&amp;N5&amp;" Corp","LAST_UPDATE")</calculatedColumnFormula>
    </tableColumn>
    <tableColumn id="15" name="bbg mid" dataDxfId="90">
      <calculatedColumnFormula>_xll.BDP(A5&amp;" @"&amp;N5&amp;" Corp","LAST_PRICE")</calculatedColumnFormula>
    </tableColumn>
    <tableColumn id="16" name="compress" dataDxfId="89">
      <calculatedColumnFormula>INDEX(control!$F$12:$F$22,MATCH(C5,control!$C$12:$C$22,0))</calculatedColumnFormula>
    </tableColumn>
    <tableColumn id="17" name="skew bid" dataDxfId="88">
      <calculatedColumnFormula>P5-J5*INDEX(bias[value],MATCH(I5,bias[symbol],0))*(Q5/100)</calculatedColumnFormula>
    </tableColumn>
    <tableColumn id="18" name="skew ask" dataDxfId="87">
      <calculatedColumnFormula>R5+J5*(Q5/100)</calculatedColumnFormula>
    </tableColumn>
    <tableColumn id="19" name="overwrite bid" dataDxfId="86" dataCellStyle="Input"/>
    <tableColumn id="20" name="overwrite ask" dataDxfId="85" dataCellStyle="Input"/>
    <tableColumn id="21" name="last price" dataDxfId="84">
      <calculatedColumnFormula>P5</calculatedColumnFormula>
    </tableColumn>
    <tableColumn id="22" name="new bid" dataDxfId="83">
      <calculatedColumnFormula>IF(ISNUMBER(T5),T5,R5)</calculatedColumnFormula>
    </tableColumn>
    <tableColumn id="23" name="new ask" dataDxfId="82">
      <calculatedColumnFormula>IF(ISNUMBER(U5),U5,S5)</calculatedColumnFormula>
    </tableColumn>
    <tableColumn id="24" name="change" dataDxfId="81">
      <calculatedColumnFormula>IF(ISERROR((W5+X5)-(L5+M5)),"err",((W5+X5)-(L5+M5)))</calculatedColumnFormula>
    </tableColumn>
    <tableColumn id="25" name="main" dataDxfId="80"/>
    <tableColumn id="26" name="eBond on" dataDxfId="79">
      <calculatedColumnFormula>IF(K5="on",1,0)</calculatedColumnFormula>
    </tableColumn>
    <tableColumn id="27" name="isNumber" dataDxfId="78">
      <calculatedColumnFormula>IF(ISNUMBER(V5),1,0)*IF(ISNUMBER(W5),1,0)*IF(ISNUMBER(X5),1,0)</calculatedColumnFormula>
    </tableColumn>
    <tableColumn id="28" name="bias chk" dataDxfId="77">
      <calculatedColumnFormula>IF(ISNUMBER(INDEX(bias[value],MATCH(I5,bias[symbol],0))),1,0)</calculatedColumnFormula>
    </tableColumn>
    <tableColumn id="29" name="width chk" dataDxfId="76">
      <calculatedColumnFormula>IF(ISNUMBER(J5),1,0)</calculatedColumnFormula>
    </tableColumn>
    <tableColumn id="30" name="bid &gt; offer" dataDxfId="75">
      <calculatedColumnFormula>IF(AB5,IF(W5&gt;X5,0,1),0)</calculatedColumnFormula>
    </tableColumn>
    <tableColumn id="31" name="sample freq" dataDxfId="74">
      <calculatedColumnFormula>IF($C$3="update",1,0)</calculatedColumnFormula>
    </tableColumn>
    <tableColumn id="32" name="total" dataDxfId="73">
      <calculatedColumnFormula>PRODUCT(Z5:AF5)</calculatedColumnFormula>
    </tableColumn>
    <tableColumn id="33" name="contribute" dataDxfId="72">
      <calculatedColumnFormula>IF(AG5=1,_xll.RtContribute("DDS_BONDS",$B5&amp;"=EXT",$V$3:$X$3,V5:X5,"FTC:CHANGED;SCOPE:SERVER"),"-")</calculatedColumnFormula>
    </tableColumn>
    <tableColumn id="34" name="dds exist" dataDxfId="71">
      <calculatedColumnFormula>_xll.RtGet("DDS_BONDS",B5&amp;"=EXT",3)</calculatedColumnFormula>
    </tableColumn>
    <tableColumn id="35" name="dv01" dataDxfId="70">
      <calculatedColumnFormula>_xll.BDP($A5&amp;" @"&amp; $N5 &amp;"  Corp","risk_mid")</calculatedColumnFormula>
    </tableColumn>
    <tableColumn id="36" name="risk ccy" dataDxfId="69">
      <calculatedColumnFormula>IFERROR(G5*AJ5/10000,"-")</calculatedColumnFormula>
    </tableColumn>
    <tableColumn id="37" name="repo" dataDxfId="68">
      <calculatedColumnFormula>IFERROR(INDEX(repoRate,MATCH(A5,repoIsin,0)),"-")</calculatedColumnFormula>
    </tableColumn>
    <tableColumn id="38" name="repo cost" dataDxfId="67">
      <calculatedColumnFormula>IFERROR(G5*1,0)*IFERROR(P5*1,0)/100*IF(AL5="-",$AM$3,AL5)/100/360</calculatedColumnFormula>
    </tableColumn>
    <tableColumn id="39" name="asset swp" dataDxfId="66">
      <calculatedColumnFormula>_xll.BDP($A5&amp;" @"&amp; $N5 &amp;"  Corp","asset_swap_spd_mid")</calculatedColumnFormula>
    </tableColumn>
    <tableColumn id="40" name="L carry" dataDxfId="65">
      <calculatedColumnFormula>IFERROR(G5*1,0)*IFERROR(AN5*1,0)/10000</calculatedColumnFormula>
    </tableColumn>
    <tableColumn id="41" name="daily accrue" dataDxfId="64">
      <calculatedColumnFormula>IFERROR(_xll.BDP($A5&amp;" @"&amp; $N5 &amp;"  Corp","coupon")*G5/100/365,"-")</calculatedColumnFormula>
    </tableColumn>
    <tableColumn id="42" name="eBond ticker" dataDxfId="63">
      <calculatedColumnFormula>_xll.RtGet("EBOND_LDN",B5,"DSPLY_NAME")</calculatedColumnFormula>
    </tableColumn>
    <tableColumn id="43" name="spread bid" dataDxfId="62">
      <calculatedColumnFormula>_xll.RtGet("EBOND_LDN", B5, -18560)</calculatedColumnFormula>
    </tableColumn>
    <tableColumn id="44" name="spread ask" dataDxfId="61">
      <calculatedColumnFormula>_xll.RtGet("EBOND_LDN", B5, -18562)</calculatedColumnFormula>
    </tableColumn>
    <tableColumn id="45" name="matured" dataDxfId="60">
      <calculatedColumnFormula>IF(Main[[#This Row],[maturity]]&lt;TODAY(),"matured","-")</calculatedColumnFormula>
    </tableColumn>
    <tableColumn id="47" name="bid=offer" dataDxfId="59">
      <calculatedColumnFormula>IF(Main[[#This Row],[spread bid]]=Main[[#This Row],[spread ask]],"error","-")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bias" displayName="bias" ref="B2:C29" totalsRowShown="0" headerRowDxfId="58" dataDxfId="57">
  <autoFilter ref="B2:C29"/>
  <tableColumns count="2">
    <tableColumn id="1" name="symbol" dataDxfId="56"/>
    <tableColumn id="2" name="value" dataDxfId="55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2" name="rtParam" displayName="rtParam" ref="B32:C37" totalsRowShown="0" headerRowDxfId="54" dataDxfId="53">
  <autoFilter ref="B32:C37"/>
  <tableColumns count="2">
    <tableColumn id="1" name="fieldName" dataDxfId="52"/>
    <tableColumn id="2" name="value" dataDxfId="51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3" name="bookMap" displayName="bookMap" ref="B41:D285" totalsRowShown="0" headerRowDxfId="50" tableBorderDxfId="49">
  <autoFilter ref="B41:D285"/>
  <tableColumns count="3">
    <tableColumn id="1" name="bbgID" dataDxfId="48"/>
    <tableColumn id="2" name="eBondID" dataDxfId="47"/>
    <tableColumn id="3" name="bkName" dataDxfId="46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_Control">
    <tabColor theme="1"/>
  </sheetPr>
  <dimension ref="C4:T42"/>
  <sheetViews>
    <sheetView showGridLines="0" tabSelected="1" zoomScale="75" zoomScaleNormal="75" workbookViewId="0">
      <selection activeCell="P7" sqref="P7"/>
    </sheetView>
  </sheetViews>
  <sheetFormatPr defaultRowHeight="12.75" x14ac:dyDescent="0.2"/>
  <cols>
    <col min="1" max="4" width="9.140625" style="1"/>
    <col min="5" max="5" width="6.140625" style="1" customWidth="1"/>
    <col min="6" max="6" width="8.5703125" style="1" customWidth="1"/>
    <col min="7" max="7" width="11.7109375" style="1" customWidth="1"/>
    <col min="8" max="8" width="11.140625" style="1" customWidth="1"/>
    <col min="9" max="9" width="10.7109375" style="1" customWidth="1"/>
    <col min="10" max="10" width="9.7109375" style="1" customWidth="1"/>
    <col min="11" max="17" width="9.140625" style="1"/>
    <col min="20" max="16384" width="9.140625" style="1"/>
  </cols>
  <sheetData>
    <row r="4" spans="3:20" x14ac:dyDescent="0.2">
      <c r="N4" s="42" t="str">
        <f ca="1">front!C3</f>
        <v>-</v>
      </c>
      <c r="R4" s="1"/>
      <c r="S4" s="1"/>
    </row>
    <row r="6" spans="3:20" x14ac:dyDescent="0.2">
      <c r="M6" s="14" t="s">
        <v>1157</v>
      </c>
      <c r="N6" s="1">
        <f ca="1">front!AH1</f>
        <v>1267</v>
      </c>
      <c r="R6" s="1"/>
      <c r="S6" s="1"/>
    </row>
    <row r="7" spans="3:20" x14ac:dyDescent="0.2">
      <c r="M7" s="14" t="s">
        <v>1158</v>
      </c>
      <c r="N7" s="1">
        <f ca="1">front!AH2</f>
        <v>0</v>
      </c>
      <c r="R7" s="1"/>
      <c r="S7" s="1"/>
    </row>
    <row r="8" spans="3:20" x14ac:dyDescent="0.2">
      <c r="M8" s="14" t="s">
        <v>70</v>
      </c>
      <c r="N8" s="1">
        <f ca="1">front!AH3</f>
        <v>1267</v>
      </c>
      <c r="R8" s="1"/>
      <c r="S8" s="1"/>
    </row>
    <row r="9" spans="3:20" x14ac:dyDescent="0.2">
      <c r="C9" s="1" t="s">
        <v>1509</v>
      </c>
      <c r="R9" s="1"/>
      <c r="S9" s="1"/>
    </row>
    <row r="11" spans="3:20" x14ac:dyDescent="0.2">
      <c r="C11" s="36" t="s">
        <v>1491</v>
      </c>
      <c r="D11" s="36" t="s">
        <v>1490</v>
      </c>
      <c r="E11" s="36" t="s">
        <v>1489</v>
      </c>
      <c r="F11" s="36" t="s">
        <v>1155</v>
      </c>
      <c r="G11" s="37" t="s">
        <v>1493</v>
      </c>
      <c r="H11" s="37" t="s">
        <v>1494</v>
      </c>
      <c r="I11" s="37" t="s">
        <v>1495</v>
      </c>
      <c r="J11" s="37" t="s">
        <v>1497</v>
      </c>
      <c r="K11" s="37" t="s">
        <v>3</v>
      </c>
      <c r="L11" s="37" t="s">
        <v>1496</v>
      </c>
      <c r="M11" s="37" t="s">
        <v>1511</v>
      </c>
      <c r="N11" s="37" t="s">
        <v>1500</v>
      </c>
      <c r="O11" s="37" t="s">
        <v>1513</v>
      </c>
      <c r="P11" s="37" t="s">
        <v>1506</v>
      </c>
      <c r="Q11" s="37" t="s">
        <v>1514</v>
      </c>
      <c r="R11" s="1"/>
      <c r="S11" s="1"/>
    </row>
    <row r="12" spans="3:20" x14ac:dyDescent="0.2">
      <c r="C12" s="1">
        <v>1994223</v>
      </c>
      <c r="D12" s="1" t="s">
        <v>696</v>
      </c>
      <c r="E12" s="1">
        <v>0</v>
      </c>
      <c r="F12" s="1">
        <v>100</v>
      </c>
      <c r="G12" s="25">
        <f>SUMIFS(front!$G$5:$G$1273,front!$C$5:$C$1273,C12,front!$G$5:$G$1273,"&gt;0")</f>
        <v>134940000</v>
      </c>
      <c r="H12" s="25">
        <f>SUMIFS(front!$G$5:$G$1273,front!$C$5:$C$1273,C12,front!$G$5:$G$1273,"&lt;0")</f>
        <v>-24751000</v>
      </c>
      <c r="I12" s="25">
        <f>G12+H12</f>
        <v>110189000</v>
      </c>
      <c r="J12" s="25">
        <f>SUMIFS(front!$AK$5:$AK$1273,front!$C$5:$C$1273,C12)</f>
        <v>23308.221935559286</v>
      </c>
      <c r="K12" s="32">
        <f>AVERAGEIFS(front!$J$5:$J$1273,front!$C$5:$C$1273,C12,front!$G$5:$G$1273,"&lt;&gt;0")*F12/100</f>
        <v>0.24129870129870123</v>
      </c>
      <c r="L12" s="25">
        <f>J12*K12/$K$24</f>
        <v>11844.282542694791</v>
      </c>
      <c r="M12" s="25">
        <f>SUMIFS(front!$AP$5:$AP$1273,front!$C$5:$C$1273,C12)</f>
        <v>11409.726164383563</v>
      </c>
      <c r="N12" s="25">
        <f>SUMIFS(front!$AM$5:$AM$1273,front!$C$5:$C$1273,C12)</f>
        <v>1007.518055036111</v>
      </c>
      <c r="O12" s="25">
        <f t="shared" ref="O12:O22" si="0">M12-N12</f>
        <v>10402.208109347452</v>
      </c>
      <c r="P12" s="25">
        <f>SUMIFS(front!$AO$5:$AO$1273,front!$C$5:$C$1273,C12)</f>
        <v>653256.62021064397</v>
      </c>
      <c r="Q12" s="25">
        <f t="shared" ref="Q12:Q17" si="1">P12/365</f>
        <v>1789.7441649606685</v>
      </c>
      <c r="R12" s="1"/>
      <c r="S12" s="1">
        <v>-2</v>
      </c>
      <c r="T12" s="1">
        <v>300</v>
      </c>
    </row>
    <row r="13" spans="3:20" x14ac:dyDescent="0.2">
      <c r="C13" s="1">
        <v>1994224</v>
      </c>
      <c r="D13" s="1" t="s">
        <v>1484</v>
      </c>
      <c r="E13" s="1">
        <v>0</v>
      </c>
      <c r="F13" s="1">
        <v>100</v>
      </c>
      <c r="G13" s="25">
        <f>SUMIFS(front!$G$5:$G$1273,front!$C$5:$C$1273,C13,front!$G$5:$G$1273,"&gt;0")</f>
        <v>39555000</v>
      </c>
      <c r="H13" s="25">
        <f>SUMIFS(front!$G$5:$G$1273,front!$C$5:$C$1273,C13,front!$G$5:$G$1273,"&lt;0")</f>
        <v>-12044000</v>
      </c>
      <c r="I13" s="25">
        <f t="shared" ref="I13:I24" si="2">G13+H13</f>
        <v>27511000</v>
      </c>
      <c r="J13" s="25">
        <f>SUMIFS(front!$AK$5:$AK$1273,front!$C$5:$C$1273,C13)</f>
        <v>17354.660745188805</v>
      </c>
      <c r="K13" s="32">
        <f>AVERAGEIFS(front!$J$5:$J$1273,front!$C$5:$C$1273,C13,front!$G$5:$G$1273,"&lt;&gt;0")*F13/100</f>
        <v>0.42299999999999982</v>
      </c>
      <c r="L13" s="25">
        <f t="shared" ref="L13:L22" si="3">J13*K13/$K$24</f>
        <v>15459.702254690563</v>
      </c>
      <c r="M13" s="25">
        <f>SUMIFS(front!$AP$5:$AP$1273,front!$C$5:$C$1273,C13)</f>
        <v>1859.708904109589</v>
      </c>
      <c r="N13" s="25">
        <f>SUMIFS(front!$AM$5:$AM$1273,front!$C$5:$C$1273,C13)</f>
        <v>420.40384648333338</v>
      </c>
      <c r="O13" s="25">
        <f t="shared" si="0"/>
        <v>1439.3050576262556</v>
      </c>
      <c r="P13" s="25">
        <f>SUMIFS(front!$AO$5:$AO$1273,front!$C$5:$C$1273,C13)</f>
        <v>138110.15475552555</v>
      </c>
      <c r="Q13" s="25">
        <f t="shared" si="1"/>
        <v>378.38398563157688</v>
      </c>
      <c r="R13" s="1"/>
      <c r="S13" s="1">
        <v>-2</v>
      </c>
      <c r="T13" s="1">
        <v>150</v>
      </c>
    </row>
    <row r="14" spans="3:20" x14ac:dyDescent="0.2">
      <c r="C14" s="1">
        <v>1994225</v>
      </c>
      <c r="D14" s="1" t="s">
        <v>1485</v>
      </c>
      <c r="E14" s="1">
        <v>0</v>
      </c>
      <c r="F14" s="1">
        <v>100</v>
      </c>
      <c r="G14" s="25">
        <f>SUMIFS(front!$G$5:$G$1273,front!$C$5:$C$1273,C14,front!$G$5:$G$1273,"&gt;0")</f>
        <v>68000000</v>
      </c>
      <c r="H14" s="25">
        <f>SUMIFS(front!$G$5:$G$1273,front!$C$5:$C$1273,C14,front!$G$5:$G$1273,"&lt;0")</f>
        <v>-11667000</v>
      </c>
      <c r="I14" s="25">
        <f t="shared" si="2"/>
        <v>56333000</v>
      </c>
      <c r="J14" s="25">
        <f>SUMIFS(front!$AK$5:$AK$1273,front!$C$5:$C$1273,C14)</f>
        <v>19016.75411264574</v>
      </c>
      <c r="K14" s="32">
        <f>AVERAGEIFS(front!$J$5:$J$1273,front!$C$5:$C$1273,C14,front!$G$5:$G$1273,"&lt;&gt;0")*F14/100</f>
        <v>0.32452830188679244</v>
      </c>
      <c r="L14" s="25">
        <f t="shared" si="3"/>
        <v>12996.715074478425</v>
      </c>
      <c r="M14" s="25">
        <f>SUMIFS(front!$AP$5:$AP$1273,front!$C$5:$C$1273,C14)</f>
        <v>7937.9050000000025</v>
      </c>
      <c r="N14" s="25">
        <f>SUMIFS(front!$AM$5:$AM$1273,front!$C$5:$C$1273,C14)</f>
        <v>329.25146154722216</v>
      </c>
      <c r="O14" s="25">
        <f t="shared" si="0"/>
        <v>7608.6535384527806</v>
      </c>
      <c r="P14" s="25">
        <f>SUMIFS(front!$AO$5:$AO$1273,front!$C$5:$C$1273,C14)</f>
        <v>424541.53909224534</v>
      </c>
      <c r="Q14" s="25">
        <f t="shared" si="1"/>
        <v>1163.1275043623159</v>
      </c>
      <c r="R14" s="1"/>
      <c r="S14" s="1">
        <v>-2</v>
      </c>
      <c r="T14" s="1">
        <v>150</v>
      </c>
    </row>
    <row r="15" spans="3:20" x14ac:dyDescent="0.2">
      <c r="C15" s="1">
        <v>1994226</v>
      </c>
      <c r="D15" s="1" t="s">
        <v>1486</v>
      </c>
      <c r="E15" s="1">
        <v>0</v>
      </c>
      <c r="F15" s="1">
        <v>100</v>
      </c>
      <c r="G15" s="25">
        <f>SUMIFS(front!$G$5:$G$1273,front!$C$5:$C$1273,C15,front!$G$5:$G$1273,"&gt;0")</f>
        <v>29940000</v>
      </c>
      <c r="H15" s="25">
        <f>SUMIFS(front!$G$5:$G$1273,front!$C$5:$C$1273,C15,front!$G$5:$G$1273,"&lt;0")</f>
        <v>-14509000</v>
      </c>
      <c r="I15" s="25">
        <f t="shared" si="2"/>
        <v>15431000</v>
      </c>
      <c r="J15" s="25">
        <f>SUMIFS(front!$AK$5:$AK$1273,front!$C$5:$C$1273,C15)</f>
        <v>9383.2319240637644</v>
      </c>
      <c r="K15" s="32">
        <f>AVERAGEIFS(front!$J$5:$J$1273,front!$C$5:$C$1273,C15,front!$G$5:$G$1273,"&lt;&gt;0")*F15/100</f>
        <v>0.41969696969696968</v>
      </c>
      <c r="L15" s="25">
        <f t="shared" si="3"/>
        <v>8293.4057602447592</v>
      </c>
      <c r="M15" s="25">
        <f>SUMIFS(front!$AP$5:$AP$1273,front!$C$5:$C$1273,C15)</f>
        <v>1231.1267123287671</v>
      </c>
      <c r="N15" s="25">
        <f>SUMIFS(front!$AM$5:$AM$1273,front!$C$5:$C$1273,C15)</f>
        <v>367.55779824166666</v>
      </c>
      <c r="O15" s="25">
        <f t="shared" si="0"/>
        <v>863.56891408710044</v>
      </c>
      <c r="P15" s="25">
        <f>SUMIFS(front!$AO$5:$AO$1273,front!$C$5:$C$1273,C15)</f>
        <v>118490.47601328774</v>
      </c>
      <c r="Q15" s="25">
        <f t="shared" si="1"/>
        <v>324.63144113229521</v>
      </c>
      <c r="R15" s="1"/>
      <c r="S15" s="1">
        <v>-2</v>
      </c>
      <c r="T15" s="1">
        <v>150</v>
      </c>
    </row>
    <row r="16" spans="3:20" x14ac:dyDescent="0.2">
      <c r="C16" s="1">
        <v>1994227</v>
      </c>
      <c r="D16" s="1" t="s">
        <v>695</v>
      </c>
      <c r="E16" s="1">
        <v>0</v>
      </c>
      <c r="F16" s="1">
        <v>100</v>
      </c>
      <c r="G16" s="25">
        <f>SUMIFS(front!$G$5:$G$1273,front!$C$5:$C$1273,C16,front!$G$5:$G$1273,"&gt;0")</f>
        <v>106075000</v>
      </c>
      <c r="H16" s="25">
        <f>SUMIFS(front!$G$5:$G$1273,front!$C$5:$C$1273,C16,front!$G$5:$G$1273,"&lt;0")</f>
        <v>-24038000</v>
      </c>
      <c r="I16" s="25">
        <f t="shared" si="2"/>
        <v>82037000</v>
      </c>
      <c r="J16" s="25">
        <f>SUMIFS(front!$AK$5:$AK$1273,front!$C$5:$C$1273,C16)</f>
        <v>56711.433161518762</v>
      </c>
      <c r="K16" s="32">
        <f>AVERAGEIFS(front!$J$5:$J$1273,front!$C$5:$C$1273,C16,front!$G$5:$G$1273,"&lt;&gt;0")*F16/100</f>
        <v>0.31827586206896552</v>
      </c>
      <c r="L16" s="25">
        <f t="shared" si="3"/>
        <v>38011.845493520908</v>
      </c>
      <c r="M16" s="25">
        <f>SUMIFS(front!$AP$5:$AP$1273,front!$C$5:$C$1273,C16)</f>
        <v>6456.9863013698623</v>
      </c>
      <c r="N16" s="25">
        <f>SUMIFS(front!$AM$5:$AM$1273,front!$C$5:$C$1273,C16)</f>
        <v>725.19705881666687</v>
      </c>
      <c r="O16" s="25">
        <f t="shared" si="0"/>
        <v>5731.7892425531954</v>
      </c>
      <c r="P16" s="25">
        <f>SUMIFS(front!$AO$5:$AO$1273,front!$C$5:$C$1273,C16)</f>
        <v>525498.31793041516</v>
      </c>
      <c r="Q16" s="25">
        <f t="shared" si="1"/>
        <v>1439.7214189874387</v>
      </c>
      <c r="R16" s="1"/>
      <c r="S16" s="1">
        <v>0</v>
      </c>
      <c r="T16" s="1">
        <v>100</v>
      </c>
    </row>
    <row r="17" spans="3:20" x14ac:dyDescent="0.2">
      <c r="C17" s="1">
        <v>1994228</v>
      </c>
      <c r="D17" s="1" t="s">
        <v>373</v>
      </c>
      <c r="E17" s="1">
        <v>0</v>
      </c>
      <c r="F17" s="1">
        <v>100</v>
      </c>
      <c r="G17" s="25">
        <f>SUMIFS(front!$G$5:$G$1273,front!$C$5:$C$1273,C17,front!$G$5:$G$1273,"&gt;0")</f>
        <v>97603000</v>
      </c>
      <c r="H17" s="25">
        <f>SUMIFS(front!$G$5:$G$1273,front!$C$5:$C$1273,C17,front!$G$5:$G$1273,"&lt;0")</f>
        <v>-36322000</v>
      </c>
      <c r="I17" s="25">
        <f t="shared" si="2"/>
        <v>61281000</v>
      </c>
      <c r="J17" s="25">
        <f>SUMIFS(front!$AK$5:$AK$1273,front!$C$5:$C$1273,C17)</f>
        <v>41110.638296244972</v>
      </c>
      <c r="K17" s="32">
        <f>AVERAGEIFS(front!$J$5:$J$1273,front!$C$5:$C$1273,C17,front!$G$5:$G$1273,"&lt;&gt;0")*F17/100</f>
        <v>0.47857142857142843</v>
      </c>
      <c r="L17" s="25">
        <f t="shared" si="3"/>
        <v>41432.927161715153</v>
      </c>
      <c r="M17" s="25">
        <f>SUMIFS(front!$AP$5:$AP$1273,front!$C$5:$C$1273,C17)</f>
        <v>4243.8006849315079</v>
      </c>
      <c r="N17" s="25">
        <f>SUMIFS(front!$AM$5:$AM$1273,front!$C$5:$C$1273,C17)</f>
        <v>510.19861674444445</v>
      </c>
      <c r="O17" s="25">
        <f t="shared" si="0"/>
        <v>3733.6020681870637</v>
      </c>
      <c r="P17" s="25">
        <f>SUMIFS(front!$AO$5:$AO$1273,front!$C$5:$C$1273,C17)</f>
        <v>496148.14029447077</v>
      </c>
      <c r="Q17" s="25">
        <f t="shared" si="1"/>
        <v>1359.309973409509</v>
      </c>
      <c r="R17" s="1"/>
      <c r="S17" s="1">
        <v>-2</v>
      </c>
      <c r="T17" s="1">
        <v>150</v>
      </c>
    </row>
    <row r="18" spans="3:20" ht="11.25" x14ac:dyDescent="0.2">
      <c r="C18" s="1">
        <v>1994229</v>
      </c>
      <c r="D18" s="1" t="s">
        <v>1492</v>
      </c>
      <c r="E18" s="1">
        <v>0</v>
      </c>
      <c r="F18" s="1">
        <v>100</v>
      </c>
      <c r="G18" s="25">
        <f>SUMIFS(front!$G$5:$G$1273,front!$C$5:$C$1273,C18,front!$G$5:$G$1273,"&gt;0")</f>
        <v>32690000</v>
      </c>
      <c r="H18" s="25">
        <f>SUMIFS(front!$G$5:$G$1273,front!$C$5:$C$1273,C18,front!$G$5:$G$1273,"&lt;0")</f>
        <v>-13791000</v>
      </c>
      <c r="I18" s="25">
        <f t="shared" si="2"/>
        <v>18899000</v>
      </c>
      <c r="J18" s="25">
        <f>SUMIFS(front!$AK$5:$AK$1273,front!$C$5:$C$1273,C18)</f>
        <v>-2223.5083944705721</v>
      </c>
      <c r="K18" s="32">
        <f>AVERAGEIFS(front!$J$5:$J$1273,front!$C$5:$C$1273,C18,front!$G$5:$G$1273,"&lt;&gt;0")*F18/100</f>
        <v>0.47882352941176465</v>
      </c>
      <c r="L18" s="25">
        <f>J18*K18/$K$24</f>
        <v>-2242.1201750485357</v>
      </c>
      <c r="M18" s="25">
        <f>SUMIFS(front!$AP$5:$AP$1273,front!$C$5:$C$1273,C18)</f>
        <v>2447.8589041095888</v>
      </c>
      <c r="N18" s="25">
        <f>SUMIFS(front!$AM$5:$AM$1273,front!$C$5:$C$1273,C18)</f>
        <v>120.17949760555553</v>
      </c>
      <c r="O18" s="25">
        <f t="shared" si="0"/>
        <v>2327.6794065040331</v>
      </c>
      <c r="P18" s="25">
        <f>SUMIFS(front!$AO$5:$AO$1273,front!$C$5:$C$1273,C18)</f>
        <v>179080.11700668398</v>
      </c>
      <c r="Q18" s="25">
        <f>P18/365</f>
        <v>490.63045755255888</v>
      </c>
      <c r="R18" s="1"/>
      <c r="S18" s="1">
        <v>-1</v>
      </c>
      <c r="T18" s="1">
        <v>150</v>
      </c>
    </row>
    <row r="19" spans="3:20" ht="11.25" x14ac:dyDescent="0.2">
      <c r="C19" s="1">
        <v>1994230</v>
      </c>
      <c r="D19" s="1" t="s">
        <v>1487</v>
      </c>
      <c r="E19" s="1">
        <v>0</v>
      </c>
      <c r="F19" s="1">
        <v>100</v>
      </c>
      <c r="G19" s="25">
        <f>SUMIFS(front!$G$5:$G$1273,front!$C$5:$C$1273,C19,front!$G$5:$G$1273,"&gt;0")</f>
        <v>30311000</v>
      </c>
      <c r="H19" s="25">
        <f>SUMIFS(front!$G$5:$G$1273,front!$C$5:$C$1273,C19,front!$G$5:$G$1273,"&lt;0")</f>
        <v>-2463000</v>
      </c>
      <c r="I19" s="25">
        <f t="shared" si="2"/>
        <v>27848000</v>
      </c>
      <c r="J19" s="25">
        <f>SUMIFS(front!$AK$5:$AK$1273,front!$C$5:$C$1273,C19)</f>
        <v>15123.635707199908</v>
      </c>
      <c r="K19" s="32">
        <f>AVERAGEIFS(front!$J$5:$J$1273,front!$C$5:$C$1273,C19,front!$G$5:$G$1273,"&lt;&gt;0")*F19/100</f>
        <v>1.0387096774193549</v>
      </c>
      <c r="L19" s="25">
        <f t="shared" si="3"/>
        <v>33082.248168405837</v>
      </c>
      <c r="M19" s="25">
        <f>SUMIFS(front!$AP$5:$AP$1273,front!$C$5:$C$1273,C19)</f>
        <v>4858.258843835617</v>
      </c>
      <c r="N19" s="25">
        <f>SUMIFS(front!$AM$5:$AM$1273,front!$C$5:$C$1273,C19)</f>
        <v>194.43950689444441</v>
      </c>
      <c r="O19" s="25">
        <f t="shared" si="0"/>
        <v>4663.8193369411729</v>
      </c>
      <c r="P19" s="25">
        <f>SUMIFS(front!$AO$5:$AO$1273,front!$C$5:$C$1273,C19)</f>
        <v>594437.79992013192</v>
      </c>
      <c r="Q19" s="25">
        <f t="shared" ref="Q19:Q22" si="4">P19/365</f>
        <v>1628.5967121099504</v>
      </c>
      <c r="R19" s="1"/>
      <c r="S19" s="1">
        <v>-2</v>
      </c>
      <c r="T19" s="1">
        <v>150</v>
      </c>
    </row>
    <row r="20" spans="3:20" ht="11.25" x14ac:dyDescent="0.2">
      <c r="C20" s="1">
        <v>1996704</v>
      </c>
      <c r="D20" s="1" t="s">
        <v>1036</v>
      </c>
      <c r="E20" s="1">
        <v>0</v>
      </c>
      <c r="F20" s="1">
        <v>100</v>
      </c>
      <c r="G20" s="25">
        <f>SUMIFS(front!$G$5:$G$1273,front!$C$5:$C$1273,C20,front!$G$5:$G$1273,"&gt;0")</f>
        <v>55152000</v>
      </c>
      <c r="H20" s="25">
        <f>SUMIFS(front!$G$5:$G$1273,front!$C$5:$C$1273,C20,front!$G$5:$G$1273,"&lt;0")</f>
        <v>-15744000</v>
      </c>
      <c r="I20" s="25">
        <f t="shared" si="2"/>
        <v>39408000</v>
      </c>
      <c r="J20" s="25">
        <f>SUMIFS(front!$AK$5:$AK$1273,front!$C$5:$C$1273,C20)</f>
        <v>20667.271207003643</v>
      </c>
      <c r="K20" s="32">
        <f>AVERAGEIFS(front!$J$5:$J$1273,front!$C$5:$C$1273,C20,front!$G$5:$G$1273,"&lt;&gt;0")*F20/100</f>
        <v>0.30976190476190468</v>
      </c>
      <c r="L20" s="25">
        <f t="shared" si="3"/>
        <v>13482.045062043731</v>
      </c>
      <c r="M20" s="25">
        <f>SUMIFS(front!$AP$5:$AP$1273,front!$C$5:$C$1273,C20)</f>
        <v>4775.25</v>
      </c>
      <c r="N20" s="25">
        <f>SUMIFS(front!$AM$5:$AM$1273,front!$C$5:$C$1273,C20)</f>
        <v>420.98411887222221</v>
      </c>
      <c r="O20" s="25">
        <f t="shared" si="0"/>
        <v>4354.2658811277779</v>
      </c>
      <c r="P20" s="25">
        <f>SUMIFS(front!$AO$5:$AO$1273,front!$C$5:$C$1273,C20)</f>
        <v>222228.72621465879</v>
      </c>
      <c r="Q20" s="25">
        <f t="shared" si="4"/>
        <v>608.84582524564053</v>
      </c>
      <c r="R20" s="1"/>
      <c r="S20" s="1">
        <v>-2</v>
      </c>
      <c r="T20" s="1">
        <v>150</v>
      </c>
    </row>
    <row r="21" spans="3:20" ht="11.25" x14ac:dyDescent="0.2">
      <c r="C21" s="1">
        <v>1996707</v>
      </c>
      <c r="D21" s="1" t="s">
        <v>1488</v>
      </c>
      <c r="E21" s="1">
        <v>0</v>
      </c>
      <c r="F21" s="1">
        <v>100</v>
      </c>
      <c r="G21" s="25">
        <f>SUMIFS(front!$G$5:$G$1273,front!$C$5:$C$1273,C21,front!$G$5:$G$1273,"&gt;0")</f>
        <v>22720000</v>
      </c>
      <c r="H21" s="25">
        <f>SUMIFS(front!$G$5:$G$1273,front!$C$5:$C$1273,C21,front!$G$5:$G$1273,"&lt;0")</f>
        <v>-13855000</v>
      </c>
      <c r="I21" s="25">
        <f t="shared" si="2"/>
        <v>8865000</v>
      </c>
      <c r="J21" s="25">
        <f>SUMIFS(front!$AK$5:$AK$1273,front!$C$5:$C$1273,C21)</f>
        <v>-163.28574135972792</v>
      </c>
      <c r="K21" s="32">
        <f>AVERAGEIFS(front!$J$5:$J$1273,front!$C$5:$C$1273,C21,front!$G$5:$G$1273,"&lt;&gt;0")*F21/100</f>
        <v>0.70317073170731714</v>
      </c>
      <c r="L21" s="25">
        <f t="shared" si="3"/>
        <v>-241.79854194598477</v>
      </c>
      <c r="M21" s="25">
        <f>SUMIFS(front!$AP$5:$AP$1273,front!$C$5:$C$1273,C21)</f>
        <v>574.22465753424649</v>
      </c>
      <c r="N21" s="25">
        <f>SUMIFS(front!$AM$5:$AM$1273,front!$C$5:$C$1273,C21)</f>
        <v>-56.440211811111119</v>
      </c>
      <c r="O21" s="25">
        <f t="shared" si="0"/>
        <v>630.6648693453576</v>
      </c>
      <c r="P21" s="25">
        <f>SUMIFS(front!$AO$5:$AO$1273,front!$C$5:$C$1273,C21)</f>
        <v>-2806.5551325687229</v>
      </c>
      <c r="Q21" s="25">
        <f t="shared" si="4"/>
        <v>-7.6891921440238979</v>
      </c>
      <c r="R21" s="1"/>
      <c r="S21" s="1">
        <v>-2</v>
      </c>
      <c r="T21" s="1">
        <v>150</v>
      </c>
    </row>
    <row r="22" spans="3:20" ht="11.25" x14ac:dyDescent="0.2">
      <c r="C22" s="1">
        <v>1996718</v>
      </c>
      <c r="D22" s="1" t="s">
        <v>1424</v>
      </c>
      <c r="E22" s="1">
        <v>0</v>
      </c>
      <c r="F22" s="1">
        <v>100</v>
      </c>
      <c r="G22" s="25">
        <f>SUMIFS(front!$G$5:$G$1273,front!$C$5:$C$1273,C22,front!$G$5:$G$1273,"&gt;0")</f>
        <v>18940000</v>
      </c>
      <c r="H22" s="25">
        <f>SUMIFS(front!$G$5:$G$1273,front!$C$5:$C$1273,C22,front!$G$5:$G$1273,"&lt;0")</f>
        <v>-6719000</v>
      </c>
      <c r="I22" s="25">
        <f t="shared" si="2"/>
        <v>12221000</v>
      </c>
      <c r="J22" s="25">
        <f>SUMIFS(front!$AK$5:$AK$1273,front!$C$5:$C$1273,C22)</f>
        <v>6409.6578779230576</v>
      </c>
      <c r="K22" s="32">
        <f>AVERAGEIFS(front!$J$5:$J$1273,front!$C$5:$C$1273,C22,front!$G$5:$G$1273,"&lt;&gt;0")*F22/100</f>
        <v>0.48749999999999999</v>
      </c>
      <c r="L22" s="25">
        <f t="shared" si="3"/>
        <v>6580.427352747889</v>
      </c>
      <c r="M22" s="25">
        <f>SUMIFS(front!$AP$5:$AP$1273,front!$C$5:$C$1273,C22)</f>
        <v>1776.9143835616439</v>
      </c>
      <c r="N22" s="25">
        <f>SUMIFS(front!$AM$5:$AM$1273,front!$C$5:$C$1273,C22)</f>
        <v>112.83666226666665</v>
      </c>
      <c r="O22" s="25">
        <f t="shared" si="0"/>
        <v>1664.0777212949772</v>
      </c>
      <c r="P22" s="25">
        <f>SUMIFS(front!$AO$5:$AO$1273,front!$C$5:$C$1273,C22)</f>
        <v>313281.48018316488</v>
      </c>
      <c r="Q22" s="25">
        <f t="shared" si="4"/>
        <v>858.30542515935588</v>
      </c>
      <c r="R22" s="1"/>
      <c r="S22" s="1">
        <v>0</v>
      </c>
      <c r="T22" s="1">
        <v>100</v>
      </c>
    </row>
    <row r="24" spans="3:20" ht="11.25" x14ac:dyDescent="0.2">
      <c r="C24" s="39" t="s">
        <v>1499</v>
      </c>
      <c r="D24" s="39"/>
      <c r="E24" s="39"/>
      <c r="F24" s="39"/>
      <c r="G24" s="40">
        <f>SUM(G12:G22)</f>
        <v>635926000</v>
      </c>
      <c r="H24" s="40">
        <f>SUM(H12:H22)</f>
        <v>-175903000</v>
      </c>
      <c r="I24" s="40">
        <f t="shared" si="2"/>
        <v>460023000</v>
      </c>
      <c r="J24" s="40">
        <f>SUM(J12:J22)</f>
        <v>206698.71083151759</v>
      </c>
      <c r="K24" s="41">
        <f>AVERAGE(K12:K22)</f>
        <v>0.47484882789301802</v>
      </c>
      <c r="L24" s="40">
        <f>SUM(L12:L22)</f>
        <v>178699.68015354752</v>
      </c>
      <c r="M24" s="40">
        <f>SUM(M12:M23)</f>
        <v>47571.760556164387</v>
      </c>
      <c r="N24" s="40">
        <f>SUM(N12:N22)</f>
        <v>4152.1264106972221</v>
      </c>
      <c r="O24" s="40">
        <f>SUM(O12:O23)</f>
        <v>43419.634145467171</v>
      </c>
      <c r="P24" s="40">
        <f>SUM(P12:P23)</f>
        <v>3662266.8164886599</v>
      </c>
      <c r="Q24" s="40">
        <f>SUM(Q12:Q23)</f>
        <v>10033.607716407287</v>
      </c>
      <c r="R24" s="1"/>
      <c r="S24" s="1"/>
    </row>
    <row r="28" spans="3:20" ht="11.25" x14ac:dyDescent="0.2">
      <c r="C28" s="1" t="s">
        <v>1453</v>
      </c>
      <c r="G28" s="25">
        <f>front!G1275</f>
        <v>635926000</v>
      </c>
      <c r="H28" s="12" t="str">
        <f>TEXT(-G28/G29,"#") &amp; " : 1 ratio"</f>
        <v>4 : 1 ratio</v>
      </c>
      <c r="R28" s="1"/>
      <c r="S28" s="1"/>
    </row>
    <row r="29" spans="3:20" ht="11.25" x14ac:dyDescent="0.2">
      <c r="C29" s="1" t="s">
        <v>1454</v>
      </c>
      <c r="G29" s="25">
        <f>front!G1276</f>
        <v>-175903000</v>
      </c>
      <c r="R29" s="1"/>
      <c r="S29" s="1"/>
    </row>
    <row r="30" spans="3:20" ht="11.25" x14ac:dyDescent="0.2">
      <c r="G30" s="25">
        <f>G28+G29</f>
        <v>460023000</v>
      </c>
      <c r="R30" s="1"/>
      <c r="S30" s="1"/>
    </row>
    <row r="35" spans="3:5" s="1" customFormat="1" ht="11.25" x14ac:dyDescent="0.2">
      <c r="C35" s="1" t="s">
        <v>1518</v>
      </c>
      <c r="D35" s="42" t="s">
        <v>1519</v>
      </c>
    </row>
    <row r="36" spans="3:5" s="1" customFormat="1" ht="11.25" x14ac:dyDescent="0.2">
      <c r="D36" s="1" t="str">
        <f>IF(D35="on",_xll.BDP("bbhbeat index","last_price"),"the heartbeat is off")</f>
        <v>the heartbeat is off</v>
      </c>
    </row>
    <row r="41" spans="3:5" s="1" customFormat="1" ht="11.25" x14ac:dyDescent="0.2">
      <c r="C41" s="45" t="s">
        <v>1520</v>
      </c>
      <c r="D41" s="46"/>
      <c r="E41" s="47"/>
    </row>
    <row r="42" spans="3:5" s="1" customFormat="1" ht="11.25" x14ac:dyDescent="0.2">
      <c r="C42" s="48" t="s">
        <v>12</v>
      </c>
      <c r="D42" s="7">
        <v>-2</v>
      </c>
      <c r="E42" s="49" t="str">
        <f>INDEX(bias[symbol],MIN(MAX(MATCH(C42,bias[symbol],0)+D42,1),25))</f>
        <v>ss</v>
      </c>
    </row>
  </sheetData>
  <conditionalFormatting sqref="E16:E17 E20 E22">
    <cfRule type="cellIs" dxfId="45" priority="68" operator="lessThanOrEqual">
      <formula>-1</formula>
    </cfRule>
    <cfRule type="cellIs" dxfId="44" priority="69" operator="greaterThanOrEqual">
      <formula>1</formula>
    </cfRule>
  </conditionalFormatting>
  <conditionalFormatting sqref="N4">
    <cfRule type="containsText" dxfId="43" priority="63" operator="containsText" text="update">
      <formula>NOT(ISERROR(SEARCH("update",N4)))</formula>
    </cfRule>
  </conditionalFormatting>
  <conditionalFormatting sqref="I12:I22">
    <cfRule type="dataBar" priority="60">
      <dataBar>
        <cfvo type="min"/>
        <cfvo type="max"/>
        <color rgb="FFEFABDC"/>
      </dataBar>
      <extLst>
        <ext xmlns:x14="http://schemas.microsoft.com/office/spreadsheetml/2009/9/main" uri="{B025F937-C7B1-47D3-B67F-A62EFF666E3E}">
          <x14:id>{10E58A3D-CC2F-46E8-8F20-A377CF54FBAE}</x14:id>
        </ext>
      </extLst>
    </cfRule>
    <cfRule type="dataBar" priority="6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{3CD63ABC-43A9-4019-BE13-081A127256C1}</x14:id>
        </ext>
      </extLst>
    </cfRule>
  </conditionalFormatting>
  <conditionalFormatting sqref="J12:J22">
    <cfRule type="dataBar" priority="58">
      <dataBar>
        <cfvo type="min"/>
        <cfvo type="max"/>
        <color rgb="FFFF6699"/>
      </dataBar>
      <extLst>
        <ext xmlns:x14="http://schemas.microsoft.com/office/spreadsheetml/2009/9/main" uri="{B025F937-C7B1-47D3-B67F-A62EFF666E3E}">
          <x14:id>{AE1498D3-C6E3-4EBE-94BB-A457898F9F87}</x14:id>
        </ext>
      </extLst>
    </cfRule>
    <cfRule type="dataBar" priority="5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{F5A3C8A5-1241-41BF-B5D8-978616733BE4}</x14:id>
        </ext>
      </extLst>
    </cfRule>
  </conditionalFormatting>
  <conditionalFormatting sqref="L12:L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{7439D45E-03E6-441B-87C5-8C2BF178EE51}</x14:id>
        </ext>
      </extLst>
    </cfRule>
    <cfRule type="dataBar" priority="5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{0D95448F-8743-4F4F-AF0F-D83FCA0F84C5}</x14:id>
        </ext>
      </extLst>
    </cfRule>
  </conditionalFormatting>
  <conditionalFormatting sqref="D35">
    <cfRule type="containsText" dxfId="42" priority="53" operator="containsText" text="on">
      <formula>NOT(ISERROR(SEARCH("on",D35)))</formula>
    </cfRule>
    <cfRule type="containsText" dxfId="41" priority="54" operator="containsText" text="off">
      <formula>NOT(ISERROR(SEARCH("off",D35)))</formula>
    </cfRule>
  </conditionalFormatting>
  <conditionalFormatting sqref="F12:F22">
    <cfRule type="cellIs" dxfId="40" priority="25" operator="lessThan">
      <formula>90</formula>
    </cfRule>
    <cfRule type="cellIs" dxfId="39" priority="26" operator="lessThan">
      <formula>90</formula>
    </cfRule>
    <cfRule type="cellIs" dxfId="38" priority="27" operator="lessThan">
      <formula>100</formula>
    </cfRule>
    <cfRule type="cellIs" dxfId="37" priority="28" operator="greaterThan">
      <formula>100</formula>
    </cfRule>
  </conditionalFormatting>
  <conditionalFormatting sqref="E12:E22">
    <cfRule type="cellIs" dxfId="36" priority="23" operator="lessThanOrEqual">
      <formula>-1</formula>
    </cfRule>
    <cfRule type="cellIs" dxfId="35" priority="24" operator="greaterThanOrEqual">
      <formula>1</formula>
    </cfRule>
  </conditionalFormatting>
  <conditionalFormatting sqref="F12:F22">
    <cfRule type="cellIs" dxfId="34" priority="19" operator="lessThan">
      <formula>90</formula>
    </cfRule>
    <cfRule type="cellIs" dxfId="33" priority="20" operator="lessThan">
      <formula>90</formula>
    </cfRule>
    <cfRule type="cellIs" dxfId="32" priority="21" operator="lessThan">
      <formula>100</formula>
    </cfRule>
    <cfRule type="cellIs" dxfId="31" priority="22" operator="greaterThan">
      <formula>100</formula>
    </cfRule>
  </conditionalFormatting>
  <conditionalFormatting sqref="E18">
    <cfRule type="cellIs" dxfId="30" priority="17" operator="lessThanOrEqual">
      <formula>-1</formula>
    </cfRule>
    <cfRule type="cellIs" dxfId="29" priority="18" operator="greaterThanOrEqual">
      <formula>1</formula>
    </cfRule>
  </conditionalFormatting>
  <conditionalFormatting sqref="F18">
    <cfRule type="cellIs" dxfId="28" priority="13" operator="lessThan">
      <formula>90</formula>
    </cfRule>
    <cfRule type="cellIs" dxfId="27" priority="14" operator="lessThan">
      <formula>90</formula>
    </cfRule>
    <cfRule type="cellIs" dxfId="26" priority="15" operator="lessThan">
      <formula>100</formula>
    </cfRule>
    <cfRule type="cellIs" dxfId="25" priority="16" operator="greaterThan">
      <formula>100</formula>
    </cfRule>
  </conditionalFormatting>
  <conditionalFormatting sqref="E12:E22">
    <cfRule type="cellIs" dxfId="24" priority="11" operator="lessThanOrEqual">
      <formula>-1</formula>
    </cfRule>
    <cfRule type="cellIs" dxfId="23" priority="12" operator="greaterThanOrEqual">
      <formula>1</formula>
    </cfRule>
  </conditionalFormatting>
  <conditionalFormatting sqref="F19">
    <cfRule type="cellIs" dxfId="22" priority="7" operator="lessThan">
      <formula>90</formula>
    </cfRule>
    <cfRule type="cellIs" dxfId="21" priority="8" operator="lessThan">
      <formula>90</formula>
    </cfRule>
    <cfRule type="cellIs" dxfId="20" priority="9" operator="lessThan">
      <formula>100</formula>
    </cfRule>
    <cfRule type="cellIs" dxfId="19" priority="10" operator="greaterThan">
      <formula>100</formula>
    </cfRule>
  </conditionalFormatting>
  <conditionalFormatting sqref="E21">
    <cfRule type="cellIs" dxfId="18" priority="5" operator="lessThanOrEqual">
      <formula>-1</formula>
    </cfRule>
    <cfRule type="cellIs" dxfId="17" priority="6" operator="greaterThanOrEqual">
      <formula>1</formula>
    </cfRule>
  </conditionalFormatting>
  <conditionalFormatting sqref="F21">
    <cfRule type="cellIs" dxfId="16" priority="1" operator="lessThan">
      <formula>90</formula>
    </cfRule>
    <cfRule type="cellIs" dxfId="15" priority="2" operator="lessThan">
      <formula>90</formula>
    </cfRule>
    <cfRule type="cellIs" dxfId="14" priority="3" operator="lessThan">
      <formula>100</formula>
    </cfRule>
    <cfRule type="cellIs" dxfId="13" priority="4" operator="greaterThan">
      <formula>100</formula>
    </cfRule>
  </conditionalFormatting>
  <dataValidations count="1">
    <dataValidation type="list" allowBlank="1" showInputMessage="1" showErrorMessage="1" sqref="D35">
      <formula1>"on, off"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15</xdr:col>
                <xdr:colOff>161925</xdr:colOff>
                <xdr:row>2</xdr:row>
                <xdr:rowOff>114300</xdr:rowOff>
              </from>
              <to>
                <xdr:col>16</xdr:col>
                <xdr:colOff>504825</xdr:colOff>
                <xdr:row>4</xdr:row>
                <xdr:rowOff>47625</xdr:rowOff>
              </to>
            </anchor>
          </controlPr>
        </control>
      </mc:Choice>
      <mc:Fallback>
        <control shapeId="1028" r:id="rId4" name="CommandButton1"/>
      </mc:Fallback>
    </mc:AlternateContent>
  </controls>
  <webPublishItems count="1">
    <webPublishItem id="21315" divId="AutoPrice 21_21315" sourceType="sheet" destinationFile="P:\Lonib\bonds\Risk\Structured Products\3_BondTrading\history\AutoPrice 21.htm" autoRepublish="1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E58A3D-CC2F-46E8-8F20-A377CF54FB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CD63ABC-43A9-4019-BE13-081A127256C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I12:I22</xm:sqref>
        </x14:conditionalFormatting>
        <x14:conditionalFormatting xmlns:xm="http://schemas.microsoft.com/office/excel/2006/main">
          <x14:cfRule type="dataBar" id="{AE1498D3-C6E3-4EBE-94BB-A457898F9F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5A3C8A5-1241-41BF-B5D8-978616733BE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J12:J22</xm:sqref>
        </x14:conditionalFormatting>
        <x14:conditionalFormatting xmlns:xm="http://schemas.microsoft.com/office/excel/2006/main">
          <x14:cfRule type="dataBar" id="{7439D45E-03E6-441B-87C5-8C2BF178EE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D95448F-8743-4F4F-AF0F-D83FCA0F84C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L12:L22</xm:sqref>
        </x14:conditionalFormatting>
        <x14:conditionalFormatting xmlns:xm="http://schemas.microsoft.com/office/excel/2006/main">
          <x14:cfRule type="containsText" priority="62" operator="containsText" id="{14FAB1EF-A6EB-4064-98DC-A36DDFA27C9A}">
            <xm:f>NOT(ISERROR(SEARCH("-",N4)))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N4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MainPricer">
    <tabColor rgb="FFFF0000"/>
  </sheetPr>
  <dimension ref="A1:AW1290"/>
  <sheetViews>
    <sheetView zoomScale="75" zoomScaleNormal="75" workbookViewId="0">
      <pane xSplit="6" ySplit="4" topLeftCell="G124" activePane="bottomRight" state="frozen"/>
      <selection pane="topRight" activeCell="G1" sqref="G1"/>
      <selection pane="bottomLeft" activeCell="A5" sqref="A5"/>
      <selection pane="bottomRight" activeCell="L148" sqref="L148"/>
    </sheetView>
  </sheetViews>
  <sheetFormatPr defaultRowHeight="11.25" x14ac:dyDescent="0.2"/>
  <cols>
    <col min="1" max="1" width="13.85546875" style="1" customWidth="1"/>
    <col min="2" max="2" width="9.5703125" style="1" customWidth="1"/>
    <col min="3" max="4" width="8.42578125" style="1" customWidth="1"/>
    <col min="5" max="5" width="6.42578125" style="1" customWidth="1"/>
    <col min="6" max="6" width="10.42578125" style="1" customWidth="1"/>
    <col min="7" max="7" width="11.140625" style="1" customWidth="1"/>
    <col min="8" max="8" width="3.140625" style="1" customWidth="1"/>
    <col min="9" max="9" width="3" style="1" customWidth="1"/>
    <col min="10" max="10" width="5.28515625" style="1" customWidth="1"/>
    <col min="11" max="11" width="5" style="1" customWidth="1"/>
    <col min="12" max="12" width="7.85546875" style="1" customWidth="1"/>
    <col min="13" max="13" width="8.42578125" style="1" customWidth="1"/>
    <col min="14" max="14" width="4.5703125" style="1" customWidth="1"/>
    <col min="15" max="15" width="8.28515625" style="1" customWidth="1"/>
    <col min="16" max="16" width="7.5703125" style="1" customWidth="1"/>
    <col min="17" max="17" width="4.140625" style="1" customWidth="1"/>
    <col min="18" max="19" width="8.28515625" style="1" customWidth="1"/>
    <col min="20" max="20" width="7.140625" style="1" customWidth="1"/>
    <col min="21" max="21" width="6.85546875" style="1" customWidth="1"/>
    <col min="22" max="22" width="7.140625" style="1" customWidth="1"/>
    <col min="23" max="23" width="8.42578125" style="1" customWidth="1"/>
    <col min="24" max="24" width="8.5703125" style="1" customWidth="1"/>
    <col min="25" max="25" width="5.7109375" style="1" customWidth="1"/>
    <col min="26" max="32" width="2.85546875" style="1" customWidth="1"/>
    <col min="33" max="33" width="3.140625" style="1" customWidth="1"/>
    <col min="34" max="34" width="12.7109375" style="1" bestFit="1" customWidth="1"/>
    <col min="35" max="35" width="12.42578125" style="1" bestFit="1" customWidth="1"/>
    <col min="36" max="36" width="9.140625" style="1"/>
    <col min="37" max="37" width="6.28515625" style="1" customWidth="1"/>
    <col min="38" max="38" width="5.7109375" style="1" customWidth="1"/>
    <col min="39" max="39" width="6.28515625" style="1" customWidth="1"/>
    <col min="40" max="40" width="5.7109375" style="1" customWidth="1"/>
    <col min="41" max="41" width="8.140625" style="1" customWidth="1"/>
    <col min="42" max="42" width="6.85546875" style="1" customWidth="1"/>
    <col min="43" max="43" width="16" style="1" bestFit="1" customWidth="1"/>
    <col min="44" max="44" width="6.42578125" style="1" customWidth="1"/>
    <col min="45" max="45" width="5.140625" style="1" customWidth="1"/>
    <col min="46" max="46" width="4" style="1" customWidth="1"/>
    <col min="47" max="47" width="5.28515625" style="1" customWidth="1"/>
    <col min="48" max="16384" width="9.140625" style="1"/>
  </cols>
  <sheetData>
    <row r="1" spans="1:47" x14ac:dyDescent="0.2">
      <c r="B1" s="44"/>
      <c r="G1" s="25">
        <f>SUM(G5:G1271)</f>
        <v>460023000</v>
      </c>
      <c r="H1" s="25"/>
      <c r="M1" s="32"/>
      <c r="P1" s="32">
        <f>SUMPRODUCT(G5:G1273,P5:P1273)/G1</f>
        <v>104.97394333326812</v>
      </c>
      <c r="AG1" s="14" t="s">
        <v>1157</v>
      </c>
      <c r="AH1" s="1">
        <f ca="1">COUNTIF(AH5:AH1271,"-")</f>
        <v>1267</v>
      </c>
    </row>
    <row r="2" spans="1:47" x14ac:dyDescent="0.2">
      <c r="A2" s="1" t="s">
        <v>217</v>
      </c>
      <c r="B2" s="1">
        <v>5</v>
      </c>
      <c r="F2" s="14" t="s">
        <v>2</v>
      </c>
      <c r="G2" s="14"/>
      <c r="H2" s="14"/>
      <c r="I2" s="1" t="s">
        <v>1154</v>
      </c>
      <c r="P2" s="14" t="s">
        <v>1156</v>
      </c>
      <c r="Q2" s="1">
        <v>100</v>
      </c>
      <c r="S2" s="1" t="str">
        <f>IF($I$2="parallel","yes","no")</f>
        <v>no</v>
      </c>
      <c r="AG2" s="14" t="s">
        <v>1158</v>
      </c>
      <c r="AH2" s="1">
        <f ca="1">COUNTA(AH5:AH1271)-COUNTIF(AH5:AH1271,"-")</f>
        <v>0</v>
      </c>
      <c r="AM2" s="1" t="s">
        <v>1502</v>
      </c>
      <c r="AS2" s="14" t="s">
        <v>1604</v>
      </c>
      <c r="AT2" s="1">
        <f ca="1">COUNTIF(Main[matured],"matured")</f>
        <v>4</v>
      </c>
    </row>
    <row r="3" spans="1:47" x14ac:dyDescent="0.2">
      <c r="A3" s="1" t="s">
        <v>218</v>
      </c>
      <c r="B3" s="12">
        <f ca="1">SECOND(NOW())</f>
        <v>27</v>
      </c>
      <c r="C3" s="1" t="str">
        <f ca="1">IF(B2="continuous","update",IF(B2="off","off",IF((B3/B2)-INT(B3/B2)&lt;0.25,"update","-")))</f>
        <v>-</v>
      </c>
      <c r="F3" s="14" t="s">
        <v>1483</v>
      </c>
      <c r="I3" s="1">
        <v>0</v>
      </c>
      <c r="V3" s="1">
        <f>INDEX(rtParam[value],MATCH(V4,rtParam[fieldName],0))</f>
        <v>134</v>
      </c>
      <c r="W3" s="1">
        <f>INDEX(rtParam[value],MATCH(W4,rtParam[fieldName],0))</f>
        <v>22</v>
      </c>
      <c r="X3" s="1">
        <f>INDEX(rtParam[value],MATCH(X4,rtParam[fieldName],0))</f>
        <v>25</v>
      </c>
      <c r="AG3" s="14" t="s">
        <v>70</v>
      </c>
      <c r="AH3" s="1">
        <f ca="1">AH1+AH2</f>
        <v>1267</v>
      </c>
      <c r="AM3" s="1">
        <v>0.32</v>
      </c>
    </row>
    <row r="4" spans="1:47" ht="51.75" customHeight="1" x14ac:dyDescent="0.2">
      <c r="A4" s="2" t="s">
        <v>0</v>
      </c>
      <c r="B4" s="5" t="s">
        <v>1</v>
      </c>
      <c r="C4" s="2" t="s">
        <v>371</v>
      </c>
      <c r="D4" s="2" t="s">
        <v>1562</v>
      </c>
      <c r="E4" s="2" t="s">
        <v>1563</v>
      </c>
      <c r="F4" s="56" t="s">
        <v>1564</v>
      </c>
      <c r="G4" s="5" t="s">
        <v>1415</v>
      </c>
      <c r="H4" s="5" t="s">
        <v>1483</v>
      </c>
      <c r="I4" s="5" t="s">
        <v>2</v>
      </c>
      <c r="J4" s="5" t="s">
        <v>3</v>
      </c>
      <c r="K4" s="5" t="s">
        <v>220</v>
      </c>
      <c r="L4" s="5" t="s">
        <v>4</v>
      </c>
      <c r="M4" s="5" t="s">
        <v>5</v>
      </c>
      <c r="N4" s="5" t="s">
        <v>1455</v>
      </c>
      <c r="O4" s="5" t="s">
        <v>1617</v>
      </c>
      <c r="P4" s="5" t="s">
        <v>22</v>
      </c>
      <c r="Q4" s="5" t="s">
        <v>1155</v>
      </c>
      <c r="R4" s="5" t="s">
        <v>23</v>
      </c>
      <c r="S4" s="5" t="s">
        <v>24</v>
      </c>
      <c r="T4" s="5" t="s">
        <v>26</v>
      </c>
      <c r="U4" s="5" t="s">
        <v>27</v>
      </c>
      <c r="V4" s="5" t="s">
        <v>20</v>
      </c>
      <c r="W4" s="5" t="s">
        <v>6</v>
      </c>
      <c r="X4" s="5" t="s">
        <v>7</v>
      </c>
      <c r="Y4" s="5" t="s">
        <v>25</v>
      </c>
      <c r="Z4" s="55" t="s">
        <v>221</v>
      </c>
      <c r="AA4" s="55" t="s">
        <v>222</v>
      </c>
      <c r="AB4" s="55" t="s">
        <v>71</v>
      </c>
      <c r="AC4" s="55" t="s">
        <v>29</v>
      </c>
      <c r="AD4" s="55" t="s">
        <v>28</v>
      </c>
      <c r="AE4" s="55" t="s">
        <v>72</v>
      </c>
      <c r="AF4" s="55" t="s">
        <v>219</v>
      </c>
      <c r="AG4" s="55" t="s">
        <v>70</v>
      </c>
      <c r="AH4" s="33" t="s">
        <v>21</v>
      </c>
      <c r="AI4" s="33" t="s">
        <v>1434</v>
      </c>
      <c r="AJ4" s="43" t="s">
        <v>1497</v>
      </c>
      <c r="AK4" s="43" t="s">
        <v>1498</v>
      </c>
      <c r="AL4" s="43" t="s">
        <v>1500</v>
      </c>
      <c r="AM4" s="43" t="s">
        <v>1501</v>
      </c>
      <c r="AN4" s="43" t="s">
        <v>1503</v>
      </c>
      <c r="AO4" s="43" t="s">
        <v>1504</v>
      </c>
      <c r="AP4" s="43" t="s">
        <v>1512</v>
      </c>
      <c r="AQ4" s="43" t="s">
        <v>1593</v>
      </c>
      <c r="AR4" s="43" t="s">
        <v>1596</v>
      </c>
      <c r="AS4" s="43" t="s">
        <v>1597</v>
      </c>
      <c r="AT4" s="59" t="s">
        <v>1604</v>
      </c>
      <c r="AU4" s="43" t="s">
        <v>1618</v>
      </c>
    </row>
    <row r="5" spans="1:47" x14ac:dyDescent="0.2">
      <c r="A5" s="1" t="s">
        <v>30</v>
      </c>
      <c r="B5" s="1">
        <v>6852085</v>
      </c>
      <c r="C5" s="9">
        <v>1994229</v>
      </c>
      <c r="D5" s="51" t="str">
        <f>_xll.BDP($A5&amp;" Corp",D$4)</f>
        <v>GE</v>
      </c>
      <c r="E5" s="51" t="str">
        <f>IF(_xll.BDP($A5&amp;" Corp","cpn typ")="floating","frn",_xll.BDP($A5&amp;" Corp",E$4))</f>
        <v>frn</v>
      </c>
      <c r="F5" s="52">
        <f>IF(LEFT(_xll.BDP($A5&amp;" Corp","mty_typ"),4)="perp","perp",_xll.BDP($A5&amp;" Corp",F$4)*1)</f>
        <v>41810</v>
      </c>
      <c r="G5" s="25" t="str">
        <f>_xll.RtGet("EBOND_POSITION",INDEX(bookMap[eBondID],MATCH(TEXT(C5,"0"),bookMap[bbgID],0))&amp;"="&amp;B5,"AMOUNT")</f>
        <v>#N/A</v>
      </c>
      <c r="H5" s="1">
        <f>INDEX(control!$E$12:$E$22,MATCH(C5,control!$C$12:$C$22,0))</f>
        <v>0</v>
      </c>
      <c r="I5" s="1" t="str">
        <f>IFERROR(INDEX(bias[symbol],MIN(MAX(MATCH(IF($I$2="manual",_xll.RtGet("EBOND_LDN",B5,-20268),$I$2),bias[symbol],0)+H5,1),27)),"-")</f>
        <v>-</v>
      </c>
      <c r="J5" s="1" t="str">
        <f>IFERROR(_xll.RtGet("EBOND_LDN",B5,-20270)*1,"-")</f>
        <v>-</v>
      </c>
      <c r="K5" s="1" t="str">
        <f>_xll.RtGet("EBOND_LDN",$B5,-20271)</f>
        <v>#N/A</v>
      </c>
      <c r="L5" s="1" t="str">
        <f>_xll.BDP(A5&amp;" @CBKG Corp","bid")</f>
        <v>#N/A Real Time</v>
      </c>
      <c r="M5" s="1" t="str">
        <f>_xll.BDP(A5&amp;" @CBKG Corp","ask")</f>
        <v>#N/A Real Time</v>
      </c>
      <c r="N5" s="1" t="s">
        <v>1457</v>
      </c>
      <c r="O5" s="1" t="str">
        <f>_xll.BDP(A5&amp;" @"&amp;N5&amp;" Corp","LAST_UPDATE")</f>
        <v>11/06/2014</v>
      </c>
      <c r="P5" s="57">
        <f>_xll.BDP(A5&amp;" @"&amp;N5&amp;" Corp","LAST_PRICE")</f>
        <v>100.01600000000001</v>
      </c>
      <c r="Q5" s="1">
        <f>INDEX(control!$F$12:$F$22,MATCH(C5,control!$C$12:$C$22,0))</f>
        <v>100</v>
      </c>
      <c r="R5" s="1" t="e">
        <f>P5-J5*INDEX(bias[value],MATCH(I5,bias[symbol],0))*(Q5/100)</f>
        <v>#VALUE!</v>
      </c>
      <c r="S5" s="1" t="e">
        <f t="shared" ref="S5:S240" si="0">R5+J5*(Q5/100)</f>
        <v>#VALUE!</v>
      </c>
      <c r="T5" s="4"/>
      <c r="U5" s="4"/>
      <c r="V5" s="1">
        <f t="shared" ref="V5:V238" si="1">P5</f>
        <v>100.01600000000001</v>
      </c>
      <c r="W5" s="1" t="e">
        <f t="shared" ref="W5:W238" si="2">IF(ISNUMBER(T5),T5,R5)</f>
        <v>#VALUE!</v>
      </c>
      <c r="X5" s="1" t="e">
        <f t="shared" ref="X5:X238" si="3">IF(ISNUMBER(U5),U5,S5)</f>
        <v>#VALUE!</v>
      </c>
      <c r="Y5" s="13" t="str">
        <f t="shared" ref="Y5:Y238" si="4">IF(ISERROR((W5+X5)-(L5+M5)),"err",((W5+X5)-(L5+M5)))</f>
        <v>err</v>
      </c>
      <c r="Z5" s="1">
        <v>1</v>
      </c>
      <c r="AA5" s="1">
        <f t="shared" ref="AA5:AA238" si="5">IF(K5="on",1,0)</f>
        <v>0</v>
      </c>
      <c r="AB5" s="1">
        <f t="shared" ref="AB5:AB238" si="6">IF(ISNUMBER(V5),1,0)*IF(ISNUMBER(W5),1,0)*IF(ISNUMBER(X5),1,0)</f>
        <v>0</v>
      </c>
      <c r="AC5" s="1">
        <f>IF(ISNUMBER(INDEX(bias[value],MATCH(I5,bias[symbol],0))),1,0)</f>
        <v>0</v>
      </c>
      <c r="AD5" s="1">
        <f t="shared" ref="AD5:AD238" si="7">IF(ISNUMBER(J5),1,0)</f>
        <v>0</v>
      </c>
      <c r="AE5" s="1">
        <f t="shared" ref="AE5:AE238" si="8">IF(AB5,IF(W5&gt;X5,0,1),0)</f>
        <v>0</v>
      </c>
      <c r="AF5" s="1">
        <f t="shared" ref="AF5:AF65" ca="1" si="9">IF($C$3="update",1,0)</f>
        <v>0</v>
      </c>
      <c r="AG5" s="1">
        <f t="shared" ref="AG5:AG65" ca="1" si="10">PRODUCT(Z5:AF5)</f>
        <v>0</v>
      </c>
      <c r="AH5" s="1" t="str">
        <f ca="1">IF(AG5=1,_xll.RtContribute("DDS_BONDS",$B5&amp;"=EXT",$V$3:$X$3,V5:X5,"FTC:CHANGED;SCOPE:SERVER"),"-")</f>
        <v>-</v>
      </c>
      <c r="AI5" s="1" t="str">
        <f>_xll.RtGet("DDS_BONDS",B5&amp;"=EXT",3)</f>
        <v>6852085=EXT</v>
      </c>
      <c r="AJ5" s="32">
        <f>_xll.BDP($A5&amp;" @"&amp; $N5 &amp;"  Corp","risk_mid")</f>
        <v>8.3408421097885821E-3</v>
      </c>
      <c r="AK5" s="25" t="str">
        <f t="shared" ref="AK5:AK66" si="11">IFERROR(G5*AJ5/10000,"-")</f>
        <v>-</v>
      </c>
      <c r="AL5" s="1" t="str">
        <f t="shared" ref="AL5:AL67" si="12">IFERROR(INDEX(repoRate,MATCH(A5,repoIsin,0)),"-")</f>
        <v>-</v>
      </c>
      <c r="AM5" s="38">
        <f t="shared" ref="AM5:AM66" si="13">IFERROR(G5*1,0)*IFERROR(P5*1,0)/100*IF(AL5="-",$AM$3,AL5)/100/360</f>
        <v>0</v>
      </c>
      <c r="AN5" s="12">
        <f>_xll.BDP($A5&amp;" @"&amp; $N5 &amp;"  Corp","asset_swap_spd_mid")</f>
        <v>-5.6739791254928695</v>
      </c>
      <c r="AO5" s="25">
        <f t="shared" ref="AO5:AO66" si="14">IFERROR(G5*1,0)*IFERROR(AN5*1,0)/10000</f>
        <v>0</v>
      </c>
      <c r="AP5" s="25" t="str">
        <f>IFERROR(_xll.BDP($A5&amp;" @"&amp; $N5 &amp;"  Corp","coupon")*G5/100/365,"-")</f>
        <v>-</v>
      </c>
      <c r="AQ5" s="1" t="str">
        <f>_xll.RtGet("EBOND_LDN",B5,"DSPLY_NAME")</f>
        <v>#N/A</v>
      </c>
      <c r="AR5" s="38" t="str">
        <f>_xll.RtGet("EBOND_LDN", B5, -18560)</f>
        <v>#N/A</v>
      </c>
      <c r="AS5" s="38" t="str">
        <f>_xll.RtGet("EBOND_LDN", B5, -18562)</f>
        <v>#N/A</v>
      </c>
      <c r="AT5" s="58" t="str">
        <f ca="1">IF(Main[[#This Row],[maturity]]&lt;TODAY(),"matured","-")</f>
        <v>-</v>
      </c>
      <c r="AU5" s="1" t="str">
        <f>IF(Main[[#This Row],[spread bid]]=Main[[#This Row],[spread ask]],"error","-")</f>
        <v>error</v>
      </c>
    </row>
    <row r="6" spans="1:47" x14ac:dyDescent="0.2">
      <c r="A6" s="1" t="s">
        <v>31</v>
      </c>
      <c r="B6" s="1">
        <v>2448343</v>
      </c>
      <c r="C6" s="9">
        <v>1994229</v>
      </c>
      <c r="D6" s="51" t="str">
        <f>_xll.BDP($A6&amp;" Corp",D$4)</f>
        <v>GE</v>
      </c>
      <c r="E6" s="51">
        <f>IF(_xll.BDP($A6&amp;" Corp","cpn typ")="floating","frn",_xll.BDP($A6&amp;" Corp",E$4))</f>
        <v>4.625</v>
      </c>
      <c r="F6" s="52">
        <f>IF(LEFT(_xll.BDP($A6&amp;" Corp","mty_typ"),4)="perp","perp",_xll.BDP($A6&amp;" Corp",F$4)*1)</f>
        <v>41824</v>
      </c>
      <c r="G6" s="25">
        <f>_xll.RtGet("EBOND_POSITION",INDEX(bookMap[eBondID],MATCH(TEXT(C6,"0"),bookMap[bbgID],0))&amp;"="&amp;B6,"AMOUNT")</f>
        <v>10000</v>
      </c>
      <c r="H6" s="1">
        <f>INDEX(control!$E$12:$E$22,MATCH(C6,control!$C$12:$C$22,0))</f>
        <v>0</v>
      </c>
      <c r="I6" s="1" t="str">
        <f>IFERROR(INDEX(bias[symbol],MIN(MAX(MATCH(IF($I$2="manual",_xll.RtGet("EBOND_LDN",B6,-20268),$I$2),bias[symbol],0)+H6,1),27)),"-")</f>
        <v>b</v>
      </c>
      <c r="J6" s="1">
        <f>IFERROR(_xll.RtGet("EBOND_LDN",B6,-20270)*1,"-")</f>
        <v>0.1</v>
      </c>
      <c r="K6" s="1" t="str">
        <f>_xll.RtGet("EBOND_LDN",$B6,-20271)</f>
        <v>on</v>
      </c>
      <c r="L6" s="1">
        <f>_xll.BDP(A6&amp;" @CBKG Corp","bid")</f>
        <v>100.172</v>
      </c>
      <c r="M6" s="1">
        <f>_xll.BDP(A6&amp;" @CBKG Corp","ask")</f>
        <v>100.27200000000001</v>
      </c>
      <c r="N6" s="1" t="s">
        <v>1456</v>
      </c>
      <c r="O6" s="1" t="str">
        <f>_xll.BDP(A6&amp;" @"&amp;N6&amp;" Corp","LAST_UPDATE")</f>
        <v>11/06/2014</v>
      </c>
      <c r="P6" s="57">
        <f>_xll.BDP(A6&amp;" @"&amp;N6&amp;" Corp","LAST_PRICE")</f>
        <v>100.209</v>
      </c>
      <c r="Q6" s="1">
        <f>INDEX(control!$F$12:$F$22,MATCH(C6,control!$C$12:$C$22,0))</f>
        <v>100</v>
      </c>
      <c r="R6" s="1">
        <f>P6-J6*INDEX(bias[value],MATCH(I6,bias[symbol],0))*(Q6/100)</f>
        <v>100.17150000000001</v>
      </c>
      <c r="S6" s="1">
        <f t="shared" si="0"/>
        <v>100.2715</v>
      </c>
      <c r="T6" s="4"/>
      <c r="U6" s="4"/>
      <c r="V6" s="1">
        <f t="shared" si="1"/>
        <v>100.209</v>
      </c>
      <c r="W6" s="1">
        <f t="shared" si="2"/>
        <v>100.17150000000001</v>
      </c>
      <c r="X6" s="1">
        <f t="shared" si="3"/>
        <v>100.2715</v>
      </c>
      <c r="Y6" s="13">
        <f t="shared" si="4"/>
        <v>-1.0000000000047748E-3</v>
      </c>
      <c r="Z6" s="1">
        <v>1</v>
      </c>
      <c r="AA6" s="1">
        <f t="shared" si="5"/>
        <v>1</v>
      </c>
      <c r="AB6" s="1">
        <f t="shared" si="6"/>
        <v>1</v>
      </c>
      <c r="AC6" s="1">
        <f>IF(ISNUMBER(INDEX(bias[value],MATCH(I6,bias[symbol],0))),1,0)</f>
        <v>1</v>
      </c>
      <c r="AD6" s="1">
        <f t="shared" si="7"/>
        <v>1</v>
      </c>
      <c r="AE6" s="1">
        <f t="shared" si="8"/>
        <v>1</v>
      </c>
      <c r="AF6" s="1">
        <f t="shared" ca="1" si="9"/>
        <v>0</v>
      </c>
      <c r="AG6" s="1">
        <f t="shared" ca="1" si="10"/>
        <v>0</v>
      </c>
      <c r="AH6" s="1" t="str">
        <f ca="1">IF(AG6=1,_xll.RtContribute("DDS_BONDS",$B6&amp;"=EXT",$V$3:$X$3,V6:X6,"FTC:CHANGED;SCOPE:SERVER"),"-")</f>
        <v>-</v>
      </c>
      <c r="AI6" s="1" t="str">
        <f>_xll.RtGet("DDS_BONDS",B6&amp;"=EXT",3)</f>
        <v>2448343=EXT</v>
      </c>
      <c r="AJ6" s="32">
        <f>_xll.BDP($A6&amp;" @"&amp; $N6 &amp;"  Corp","risk_mid")</f>
        <v>4.8732795330153067E-2</v>
      </c>
      <c r="AK6" s="25">
        <f t="shared" si="11"/>
        <v>4.8732795330153067E-2</v>
      </c>
      <c r="AL6" s="1">
        <f t="shared" si="12"/>
        <v>-0.5</v>
      </c>
      <c r="AM6" s="38">
        <f t="shared" si="13"/>
        <v>-0.13917916666666666</v>
      </c>
      <c r="AN6" s="12">
        <f>_xll.BDP($A6&amp;" @"&amp; $N6 &amp;"  Corp","asset_swap_spd_mid")</f>
        <v>-24.536087771437703</v>
      </c>
      <c r="AO6" s="25">
        <f t="shared" si="14"/>
        <v>-24.536087771437703</v>
      </c>
      <c r="AP6" s="25">
        <f>IFERROR(_xll.BDP($A6&amp;" @"&amp; $N6 &amp;"  Corp","coupon")*G6/100/365,"-")</f>
        <v>1.2671232876712328</v>
      </c>
      <c r="AQ6" s="1" t="str">
        <f>_xll.RtGet("EBOND_LDN",B6,"DSPLY_NAME")</f>
        <v xml:space="preserve">GE 4 5/8 04 Jul </v>
      </c>
      <c r="AR6" s="38">
        <f>_xll.RtGet("EBOND_LDN", B6, -18560)</f>
        <v>87.038784288564003</v>
      </c>
      <c r="AS6" s="38">
        <f>_xll.RtGet("EBOND_LDN", B6, -18562)</f>
        <v>-118.152080556076</v>
      </c>
      <c r="AT6" s="58" t="str">
        <f ca="1">IF(Main[[#This Row],[maturity]]&lt;TODAY(),"matured","-")</f>
        <v>-</v>
      </c>
      <c r="AU6" s="1" t="str">
        <f>IF(Main[[#This Row],[spread bid]]=Main[[#This Row],[spread ask]],"error","-")</f>
        <v>-</v>
      </c>
    </row>
    <row r="7" spans="1:47" x14ac:dyDescent="0.2">
      <c r="A7" s="1" t="s">
        <v>32</v>
      </c>
      <c r="B7" s="1">
        <v>2461246</v>
      </c>
      <c r="C7" s="9">
        <v>1994229</v>
      </c>
      <c r="D7" s="51" t="str">
        <f>_xll.BDP($A7&amp;" Corp",D$4)</f>
        <v>GE</v>
      </c>
      <c r="E7" s="51" t="str">
        <f>IF(_xll.BDP($A7&amp;" Corp","cpn typ")="floating","frn",_xll.BDP($A7&amp;" Corp",E$4))</f>
        <v>frn</v>
      </c>
      <c r="F7" s="52">
        <f>IF(LEFT(_xll.BDP($A7&amp;" Corp","mty_typ"),4)="perp","perp",_xll.BDP($A7&amp;" Corp",F$4)*1)</f>
        <v>41848</v>
      </c>
      <c r="G7" s="25">
        <f>_xll.RtGet("EBOND_POSITION",INDEX(bookMap[eBondID],MATCH(TEXT(C7,"0"),bookMap[bbgID],0))&amp;"="&amp;B7,"AMOUNT")</f>
        <v>0</v>
      </c>
      <c r="H7" s="1">
        <f>INDEX(control!$E$12:$E$22,MATCH(C7,control!$C$12:$C$22,0))</f>
        <v>0</v>
      </c>
      <c r="I7" s="1" t="str">
        <f>IFERROR(INDEX(bias[symbol],MIN(MAX(MATCH(IF($I$2="manual",_xll.RtGet("EBOND_LDN",B7,-20268),$I$2),bias[symbol],0)+H7,1),27)),"-")</f>
        <v>m</v>
      </c>
      <c r="J7" s="1">
        <f>IFERROR(_xll.RtGet("EBOND_LDN",B7,-20270)*1,"-")</f>
        <v>0.1</v>
      </c>
      <c r="K7" s="1" t="str">
        <f>_xll.RtGet("EBOND_LDN",$B7,-20271)</f>
        <v>on</v>
      </c>
      <c r="L7" s="1">
        <f>_xll.BDP(A7&amp;" @CBKG Corp","bid")</f>
        <v>99.991</v>
      </c>
      <c r="M7" s="1">
        <f>_xll.BDP(A7&amp;" @CBKG Corp","ask")</f>
        <v>100.09099999999999</v>
      </c>
      <c r="N7" s="1" t="s">
        <v>1456</v>
      </c>
      <c r="O7" s="1" t="str">
        <f>_xll.BDP(A7&amp;" @"&amp;N7&amp;" Corp","LAST_UPDATE")</f>
        <v>11/06/2014</v>
      </c>
      <c r="P7" s="57">
        <f>_xll.BDP(A7&amp;" @"&amp;N7&amp;" Corp","LAST_PRICE")</f>
        <v>100.041</v>
      </c>
      <c r="Q7" s="1">
        <f>INDEX(control!$F$12:$F$22,MATCH(C7,control!$C$12:$C$22,0))</f>
        <v>100</v>
      </c>
      <c r="R7" s="1">
        <f>P7-J7*INDEX(bias[value],MATCH(I7,bias[symbol],0))*(Q7/100)</f>
        <v>99.991</v>
      </c>
      <c r="S7" s="1">
        <f t="shared" si="0"/>
        <v>100.09099999999999</v>
      </c>
      <c r="T7" s="4"/>
      <c r="U7" s="4"/>
      <c r="V7" s="1">
        <f t="shared" si="1"/>
        <v>100.041</v>
      </c>
      <c r="W7" s="1">
        <f t="shared" si="2"/>
        <v>99.991</v>
      </c>
      <c r="X7" s="1">
        <f t="shared" si="3"/>
        <v>100.09099999999999</v>
      </c>
      <c r="Y7" s="13">
        <f t="shared" si="4"/>
        <v>0</v>
      </c>
      <c r="Z7" s="1">
        <v>1</v>
      </c>
      <c r="AA7" s="1">
        <f t="shared" si="5"/>
        <v>1</v>
      </c>
      <c r="AB7" s="1">
        <f t="shared" si="6"/>
        <v>1</v>
      </c>
      <c r="AC7" s="1">
        <f>IF(ISNUMBER(INDEX(bias[value],MATCH(I7,bias[symbol],0))),1,0)</f>
        <v>1</v>
      </c>
      <c r="AD7" s="1">
        <f t="shared" si="7"/>
        <v>1</v>
      </c>
      <c r="AE7" s="1">
        <f t="shared" si="8"/>
        <v>1</v>
      </c>
      <c r="AF7" s="1">
        <f t="shared" ca="1" si="9"/>
        <v>0</v>
      </c>
      <c r="AG7" s="1">
        <f t="shared" ca="1" si="10"/>
        <v>0</v>
      </c>
      <c r="AH7" s="1" t="str">
        <f ca="1">IF(AG7=1,_xll.RtContribute("DDS_BONDS",$B7&amp;"=EXT",$V$3:$X$3,V7:X7,"FTC:CHANGED;SCOPE:SERVER"),"-")</f>
        <v>-</v>
      </c>
      <c r="AI7" s="1" t="str">
        <f>_xll.RtGet("DDS_BONDS",B7&amp;"=EXT",3)</f>
        <v>2461246=EXT</v>
      </c>
      <c r="AJ7" s="32">
        <f>_xll.BDP($A7&amp;" @"&amp; $N7 &amp;"  Corp","risk_mid")</f>
        <v>0.11398618568563279</v>
      </c>
      <c r="AK7" s="25">
        <f t="shared" si="11"/>
        <v>0</v>
      </c>
      <c r="AL7" s="1" t="str">
        <f t="shared" si="12"/>
        <v>-</v>
      </c>
      <c r="AM7" s="38">
        <f t="shared" si="13"/>
        <v>0</v>
      </c>
      <c r="AN7" s="12">
        <f>_xll.BDP($A7&amp;" @"&amp; $N7 &amp;"  Corp","asset_swap_spd_mid")</f>
        <v>5.7550557096013675</v>
      </c>
      <c r="AO7" s="25">
        <f t="shared" si="14"/>
        <v>0</v>
      </c>
      <c r="AP7" s="25">
        <f>IFERROR(_xll.BDP($A7&amp;" @"&amp; $N7 &amp;"  Corp","coupon")*G7/100/365,"-")</f>
        <v>0</v>
      </c>
      <c r="AQ7" s="1" t="str">
        <f>_xll.RtGet("EBOND_LDN",B7,"DSPLY_NAME")</f>
        <v>GE 0 28 Jul 2014</v>
      </c>
      <c r="AR7" s="38">
        <f>_xll.RtGet("EBOND_LDN", B7, -18560)</f>
        <v>0</v>
      </c>
      <c r="AS7" s="38">
        <f>_xll.RtGet("EBOND_LDN", B7, -18562)</f>
        <v>0</v>
      </c>
      <c r="AT7" s="58" t="str">
        <f ca="1">IF(Main[[#This Row],[maturity]]&lt;TODAY(),"matured","-")</f>
        <v>-</v>
      </c>
      <c r="AU7" s="1" t="str">
        <f>IF(Main[[#This Row],[spread bid]]=Main[[#This Row],[spread ask]],"error","-")</f>
        <v>error</v>
      </c>
    </row>
    <row r="8" spans="1:47" x14ac:dyDescent="0.2">
      <c r="A8" s="1" t="s">
        <v>33</v>
      </c>
      <c r="B8" s="1">
        <v>8381372</v>
      </c>
      <c r="C8" s="9">
        <v>1994229</v>
      </c>
      <c r="D8" s="51" t="str">
        <f>_xll.BDP($A8&amp;" Corp",D$4)</f>
        <v>GE</v>
      </c>
      <c r="E8" s="51">
        <f>IF(_xll.BDP($A8&amp;" Corp","cpn typ")="floating","frn",_xll.BDP($A8&amp;" Corp",E$4))</f>
        <v>4.75</v>
      </c>
      <c r="F8" s="52">
        <f>IF(LEFT(_xll.BDP($A8&amp;" Corp","mty_typ"),4)="perp","perp",_xll.BDP($A8&amp;" Corp",F$4)*1)</f>
        <v>41850</v>
      </c>
      <c r="G8" s="25">
        <f>_xll.RtGet("EBOND_POSITION",INDEX(bookMap[eBondID],MATCH(TEXT(C8,"0"),bookMap[bbgID],0))&amp;"="&amp;B8,"AMOUNT")</f>
        <v>693000</v>
      </c>
      <c r="H8" s="1">
        <f>INDEX(control!$E$12:$E$22,MATCH(C8,control!$C$12:$C$22,0))</f>
        <v>0</v>
      </c>
      <c r="I8" s="1" t="str">
        <f>IFERROR(INDEX(bias[symbol],MIN(MAX(MATCH(IF($I$2="manual",_xll.RtGet("EBOND_LDN",B8,-20268),$I$2),bias[symbol],0)+H8,1),27)),"-")</f>
        <v>m</v>
      </c>
      <c r="J8" s="1">
        <f>IFERROR(_xll.RtGet("EBOND_LDN",B8,-20270)*1,"-")</f>
        <v>0.1</v>
      </c>
      <c r="K8" s="1" t="str">
        <f>_xll.RtGet("EBOND_LDN",$B8,-20271)</f>
        <v>on</v>
      </c>
      <c r="L8" s="1">
        <f>_xll.BDP(A8&amp;" @CBKG Corp","bid")</f>
        <v>100.49</v>
      </c>
      <c r="M8" s="1">
        <f>_xll.BDP(A8&amp;" @CBKG Corp","ask")</f>
        <v>100.59</v>
      </c>
      <c r="N8" s="1" t="s">
        <v>1456</v>
      </c>
      <c r="O8" s="1" t="str">
        <f>_xll.BDP(A8&amp;" @"&amp;N8&amp;" Corp","LAST_UPDATE")</f>
        <v>11/06/2014</v>
      </c>
      <c r="P8" s="57">
        <f>_xll.BDP(A8&amp;" @"&amp;N8&amp;" Corp","LAST_PRICE")</f>
        <v>100.54</v>
      </c>
      <c r="Q8" s="1">
        <f>INDEX(control!$F$12:$F$22,MATCH(C8,control!$C$12:$C$22,0))</f>
        <v>100</v>
      </c>
      <c r="R8" s="1">
        <f>P8-J8*INDEX(bias[value],MATCH(I8,bias[symbol],0))*(Q8/100)</f>
        <v>100.49000000000001</v>
      </c>
      <c r="S8" s="1">
        <f t="shared" si="0"/>
        <v>100.59</v>
      </c>
      <c r="T8" s="4"/>
      <c r="U8" s="4"/>
      <c r="V8" s="1">
        <f t="shared" si="1"/>
        <v>100.54</v>
      </c>
      <c r="W8" s="1">
        <f t="shared" si="2"/>
        <v>100.49000000000001</v>
      </c>
      <c r="X8" s="1">
        <f t="shared" si="3"/>
        <v>100.59</v>
      </c>
      <c r="Y8" s="13">
        <f t="shared" si="4"/>
        <v>2.8421709430404007E-14</v>
      </c>
      <c r="Z8" s="1">
        <v>1</v>
      </c>
      <c r="AA8" s="1">
        <f t="shared" si="5"/>
        <v>1</v>
      </c>
      <c r="AB8" s="1">
        <f t="shared" si="6"/>
        <v>1</v>
      </c>
      <c r="AC8" s="1">
        <f>IF(ISNUMBER(INDEX(bias[value],MATCH(I8,bias[symbol],0))),1,0)</f>
        <v>1</v>
      </c>
      <c r="AD8" s="1">
        <f t="shared" si="7"/>
        <v>1</v>
      </c>
      <c r="AE8" s="1">
        <f t="shared" si="8"/>
        <v>1</v>
      </c>
      <c r="AF8" s="1">
        <f t="shared" ca="1" si="9"/>
        <v>0</v>
      </c>
      <c r="AG8" s="1">
        <f t="shared" ca="1" si="10"/>
        <v>0</v>
      </c>
      <c r="AH8" s="1" t="str">
        <f ca="1">IF(AG8=1,_xll.RtContribute("DDS_BONDS",$B8&amp;"=EXT",$V$3:$X$3,V8:X8,"FTC:CHANGED;SCOPE:SERVER"),"-")</f>
        <v>-</v>
      </c>
      <c r="AI8" s="1" t="str">
        <f>_xll.RtGet("DDS_BONDS",B8&amp;"=EXT",3)</f>
        <v>8381372=EXT</v>
      </c>
      <c r="AJ8" s="32">
        <f>_xll.BDP($A8&amp;" @"&amp; $N8 &amp;"  Corp","risk_mid")</f>
        <v>0.12338033931129644</v>
      </c>
      <c r="AK8" s="25">
        <f t="shared" si="11"/>
        <v>8.5502575142728432</v>
      </c>
      <c r="AL8" s="1" t="str">
        <f t="shared" si="12"/>
        <v>-</v>
      </c>
      <c r="AM8" s="38">
        <f>IFERROR(G8*1,0)*IFERROR(P8*1,0)/100*IF(AL8="-",$AM$3,AL8)/100/360</f>
        <v>6.1932639999999992</v>
      </c>
      <c r="AN8" s="12">
        <f>_xll.BDP($A8&amp;" @"&amp; $N8 &amp;"  Corp","asset_swap_spd_mid")</f>
        <v>-12.374328176953343</v>
      </c>
      <c r="AO8" s="25">
        <f t="shared" si="14"/>
        <v>-857.54094266286666</v>
      </c>
      <c r="AP8" s="25">
        <f>IFERROR(_xll.BDP($A8&amp;" @"&amp; $N8 &amp;"  Corp","coupon")*G8/100/365,"-")</f>
        <v>90.18493150684931</v>
      </c>
      <c r="AQ8" s="1" t="str">
        <f>_xll.RtGet("EBOND_LDN",B8,"DSPLY_NAME")</f>
        <v xml:space="preserve">GE 4 3/4 30 Jul </v>
      </c>
      <c r="AR8" s="38">
        <f>_xll.RtGet("EBOND_LDN", B8, -18560)</f>
        <v>53.317878638158</v>
      </c>
      <c r="AS8" s="38">
        <f>_xll.RtGet("EBOND_LDN", B8, -18562)</f>
        <v>-27.747034952578002</v>
      </c>
      <c r="AT8" s="58" t="str">
        <f ca="1">IF(Main[[#This Row],[maturity]]&lt;TODAY(),"matured","-")</f>
        <v>-</v>
      </c>
      <c r="AU8" s="1" t="str">
        <f>IF(Main[[#This Row],[spread bid]]=Main[[#This Row],[spread ask]],"error","-")</f>
        <v>-</v>
      </c>
    </row>
    <row r="9" spans="1:47" x14ac:dyDescent="0.2">
      <c r="A9" s="1" t="s">
        <v>34</v>
      </c>
      <c r="B9" s="1">
        <v>3063243</v>
      </c>
      <c r="C9" s="9">
        <v>1994229</v>
      </c>
      <c r="D9" s="51" t="str">
        <f>_xll.BDP($A9&amp;" Corp",D$4)</f>
        <v>GE</v>
      </c>
      <c r="E9" s="51" t="str">
        <f>IF(_xll.BDP($A9&amp;" Corp","cpn typ")="floating","frn",_xll.BDP($A9&amp;" Corp",E$4))</f>
        <v>frn</v>
      </c>
      <c r="F9" s="52">
        <f>IF(LEFT(_xll.BDP($A9&amp;" Corp","mty_typ"),4)="perp","perp",_xll.BDP($A9&amp;" Corp",F$4)*1)</f>
        <v>41897</v>
      </c>
      <c r="G9" s="25">
        <f>_xll.RtGet("EBOND_POSITION",INDEX(bookMap[eBondID],MATCH(TEXT(C9,"0"),bookMap[bbgID],0))&amp;"="&amp;B9,"AMOUNT")</f>
        <v>0</v>
      </c>
      <c r="H9" s="1">
        <f>INDEX(control!$E$12:$E$22,MATCH(C9,control!$C$12:$C$22,0))</f>
        <v>0</v>
      </c>
      <c r="I9" s="1" t="str">
        <f>IFERROR(INDEX(bias[symbol],MIN(MAX(MATCH(IF($I$2="manual",_xll.RtGet("EBOND_LDN",B9,-20268),$I$2),bias[symbol],0)+H9,1),27)),"-")</f>
        <v>-</v>
      </c>
      <c r="J9" s="1" t="str">
        <f>IFERROR(_xll.RtGet("EBOND_LDN",B9,-20270)*1,"-")</f>
        <v>-</v>
      </c>
      <c r="K9" s="1" t="str">
        <f>_xll.RtGet("EBOND_LDN",$B9,-20271)</f>
        <v>#N/A</v>
      </c>
      <c r="L9" s="1" t="str">
        <f>_xll.BDP(A9&amp;" @CBKG Corp","bid")</f>
        <v>#N/A Real Time</v>
      </c>
      <c r="M9" s="1" t="str">
        <f>_xll.BDP(A9&amp;" @CBKG Corp","ask")</f>
        <v>#N/A Real Time</v>
      </c>
      <c r="N9" s="1" t="s">
        <v>1456</v>
      </c>
      <c r="O9" s="1" t="str">
        <f>_xll.BDP(A9&amp;" @"&amp;N9&amp;" Corp","LAST_UPDATE")</f>
        <v>11/06/2014</v>
      </c>
      <c r="P9" s="57">
        <f>_xll.BDP(A9&amp;" @"&amp;N9&amp;" Corp","LAST_PRICE")</f>
        <v>100.05500000000001</v>
      </c>
      <c r="Q9" s="1">
        <f>INDEX(control!$F$12:$F$22,MATCH(C9,control!$C$12:$C$22,0))</f>
        <v>100</v>
      </c>
      <c r="R9" s="1" t="e">
        <f>P9-J9*INDEX(bias[value],MATCH(I9,bias[symbol],0))*(Q9/100)</f>
        <v>#VALUE!</v>
      </c>
      <c r="S9" s="1" t="e">
        <f t="shared" si="0"/>
        <v>#VALUE!</v>
      </c>
      <c r="T9" s="4"/>
      <c r="U9" s="4"/>
      <c r="V9" s="1">
        <f t="shared" si="1"/>
        <v>100.05500000000001</v>
      </c>
      <c r="W9" s="1" t="e">
        <f t="shared" si="2"/>
        <v>#VALUE!</v>
      </c>
      <c r="X9" s="1" t="e">
        <f t="shared" si="3"/>
        <v>#VALUE!</v>
      </c>
      <c r="Y9" s="13" t="str">
        <f t="shared" si="4"/>
        <v>err</v>
      </c>
      <c r="Z9" s="1">
        <v>1</v>
      </c>
      <c r="AA9" s="1">
        <f t="shared" si="5"/>
        <v>0</v>
      </c>
      <c r="AB9" s="1">
        <f t="shared" si="6"/>
        <v>0</v>
      </c>
      <c r="AC9" s="1">
        <f>IF(ISNUMBER(INDEX(bias[value],MATCH(I9,bias[symbol],0))),1,0)</f>
        <v>0</v>
      </c>
      <c r="AD9" s="1">
        <f t="shared" si="7"/>
        <v>0</v>
      </c>
      <c r="AE9" s="1">
        <f t="shared" si="8"/>
        <v>0</v>
      </c>
      <c r="AF9" s="1">
        <f t="shared" ca="1" si="9"/>
        <v>0</v>
      </c>
      <c r="AG9" s="1">
        <f t="shared" ca="1" si="10"/>
        <v>0</v>
      </c>
      <c r="AH9" s="1" t="str">
        <f ca="1">IF(AG9=1,_xll.RtContribute("DDS_BONDS",$B9&amp;"=EXT",$V$3:$X$3,V9:X9,"FTC:CHANGED;SCOPE:SERVER"),"-")</f>
        <v>-</v>
      </c>
      <c r="AI9" s="1" t="str">
        <f>_xll.RtGet("DDS_BONDS",B9&amp;"=EXT",3)</f>
        <v>3063243=EXT</v>
      </c>
      <c r="AJ9" s="32">
        <f>_xll.BDP($A9&amp;" @"&amp; $N9 &amp;"  Corp","risk_mid")</f>
        <v>0.24997239014084016</v>
      </c>
      <c r="AK9" s="25">
        <f t="shared" si="11"/>
        <v>0</v>
      </c>
      <c r="AL9" s="1" t="str">
        <f t="shared" si="12"/>
        <v>-</v>
      </c>
      <c r="AM9" s="38">
        <f t="shared" si="13"/>
        <v>0</v>
      </c>
      <c r="AN9" s="12">
        <f>_xll.BDP($A9&amp;" @"&amp; $N9 &amp;"  Corp","asset_swap_spd_mid")</f>
        <v>3.987208138213501</v>
      </c>
      <c r="AO9" s="25">
        <f t="shared" si="14"/>
        <v>0</v>
      </c>
      <c r="AP9" s="25">
        <f>IFERROR(_xll.BDP($A9&amp;" @"&amp; $N9 &amp;"  Corp","coupon")*G9/100/365,"-")</f>
        <v>0</v>
      </c>
      <c r="AQ9" s="1" t="str">
        <f>_xll.RtGet("EBOND_LDN",B9,"DSPLY_NAME")</f>
        <v>#N/A</v>
      </c>
      <c r="AR9" s="38" t="str">
        <f>_xll.RtGet("EBOND_LDN", B9, -18560)</f>
        <v>#N/A</v>
      </c>
      <c r="AS9" s="38" t="str">
        <f>_xll.RtGet("EBOND_LDN", B9, -18562)</f>
        <v>#N/A</v>
      </c>
      <c r="AT9" s="58" t="str">
        <f ca="1">IF(Main[[#This Row],[maturity]]&lt;TODAY(),"matured","-")</f>
        <v>-</v>
      </c>
      <c r="AU9" s="1" t="str">
        <f>IF(Main[[#This Row],[spread bid]]=Main[[#This Row],[spread ask]],"error","-")</f>
        <v>error</v>
      </c>
    </row>
    <row r="10" spans="1:47" x14ac:dyDescent="0.2">
      <c r="A10" s="1" t="s">
        <v>35</v>
      </c>
      <c r="B10" s="1">
        <v>9619821</v>
      </c>
      <c r="C10" s="9">
        <v>1994229</v>
      </c>
      <c r="D10" s="51" t="str">
        <f>_xll.BDP($A10&amp;" Corp",D$4)</f>
        <v>GE</v>
      </c>
      <c r="E10" s="51">
        <f>IF(_xll.BDP($A10&amp;" Corp","cpn typ")="floating","frn",_xll.BDP($A10&amp;" Corp",E$4))</f>
        <v>2.875</v>
      </c>
      <c r="F10" s="52">
        <f>IF(LEFT(_xll.BDP($A10&amp;" Corp","mty_typ"),4)="perp","perp",_xll.BDP($A10&amp;" Corp",F$4)*1)</f>
        <v>41940</v>
      </c>
      <c r="G10" s="25">
        <f>_xll.RtGet("EBOND_POSITION",INDEX(bookMap[eBondID],MATCH(TEXT(C10,"0"),bookMap[bbgID],0))&amp;"="&amp;B10,"AMOUNT")</f>
        <v>168000</v>
      </c>
      <c r="H10" s="1">
        <f>INDEX(control!$E$12:$E$22,MATCH(C10,control!$C$12:$C$22,0))</f>
        <v>0</v>
      </c>
      <c r="I10" s="1" t="str">
        <f>IFERROR(INDEX(bias[symbol],MIN(MAX(MATCH(IF($I$2="manual",_xll.RtGet("EBOND_LDN",B10,-20268),$I$2),bias[symbol],0)+H10,1),27)),"-")</f>
        <v>b</v>
      </c>
      <c r="J10" s="1">
        <f>IFERROR(_xll.RtGet("EBOND_LDN",B10,-20270)*1,"-")</f>
        <v>0.1</v>
      </c>
      <c r="K10" s="1" t="str">
        <f>_xll.RtGet("EBOND_LDN",$B10,-20271)</f>
        <v>on</v>
      </c>
      <c r="L10" s="1">
        <f>_xll.BDP(A10&amp;" @CBKG Corp","bid")</f>
        <v>100.917</v>
      </c>
      <c r="M10" s="1">
        <f>_xll.BDP(A10&amp;" @CBKG Corp","ask")</f>
        <v>101.017</v>
      </c>
      <c r="N10" s="1" t="s">
        <v>1456</v>
      </c>
      <c r="O10" s="1" t="str">
        <f>_xll.BDP(A10&amp;" @"&amp;N10&amp;" Corp","LAST_UPDATE")</f>
        <v>11/06/2014</v>
      </c>
      <c r="P10" s="57">
        <f>_xll.BDP(A10&amp;" @"&amp;N10&amp;" Corp","LAST_PRICE")</f>
        <v>100.95399999999999</v>
      </c>
      <c r="Q10" s="1">
        <f>INDEX(control!$F$12:$F$22,MATCH(C10,control!$C$12:$C$22,0))</f>
        <v>100</v>
      </c>
      <c r="R10" s="1">
        <f>P10-J10*INDEX(bias[value],MATCH(I10,bias[symbol],0))*(Q10/100)</f>
        <v>100.9165</v>
      </c>
      <c r="S10" s="1">
        <f t="shared" si="0"/>
        <v>101.01649999999999</v>
      </c>
      <c r="T10" s="4"/>
      <c r="U10" s="4"/>
      <c r="V10" s="1">
        <f t="shared" si="1"/>
        <v>100.95399999999999</v>
      </c>
      <c r="W10" s="1">
        <f t="shared" si="2"/>
        <v>100.9165</v>
      </c>
      <c r="X10" s="1">
        <f t="shared" si="3"/>
        <v>101.01649999999999</v>
      </c>
      <c r="Y10" s="13">
        <f t="shared" si="4"/>
        <v>-1.0000000000047748E-3</v>
      </c>
      <c r="Z10" s="1">
        <v>1</v>
      </c>
      <c r="AA10" s="1">
        <f t="shared" si="5"/>
        <v>1</v>
      </c>
      <c r="AB10" s="1">
        <f t="shared" si="6"/>
        <v>1</v>
      </c>
      <c r="AC10" s="1">
        <f>IF(ISNUMBER(INDEX(bias[value],MATCH(I10,bias[symbol],0))),1,0)</f>
        <v>1</v>
      </c>
      <c r="AD10" s="1">
        <f t="shared" si="7"/>
        <v>1</v>
      </c>
      <c r="AE10" s="1">
        <f t="shared" si="8"/>
        <v>1</v>
      </c>
      <c r="AF10" s="1">
        <f t="shared" ca="1" si="9"/>
        <v>0</v>
      </c>
      <c r="AG10" s="1">
        <f t="shared" ca="1" si="10"/>
        <v>0</v>
      </c>
      <c r="AH10" s="1" t="str">
        <f ca="1">IF(AG10=1,_xll.RtContribute("DDS_BONDS",$B10&amp;"=EXT",$V$3:$X$3,V10:X10,"FTC:CHANGED;SCOPE:SERVER"),"-")</f>
        <v>-</v>
      </c>
      <c r="AI10" s="1" t="str">
        <f>_xll.RtGet("DDS_BONDS",B10&amp;"=EXT",3)</f>
        <v>9619821=EXT</v>
      </c>
      <c r="AJ10" s="32">
        <f>_xll.BDP($A10&amp;" @"&amp; $N10 &amp;"  Corp","risk_mid")</f>
        <v>0.37423964527789622</v>
      </c>
      <c r="AK10" s="25">
        <f t="shared" si="11"/>
        <v>6.2872260406686564</v>
      </c>
      <c r="AL10" s="1" t="str">
        <f t="shared" si="12"/>
        <v>-</v>
      </c>
      <c r="AM10" s="38">
        <f t="shared" si="13"/>
        <v>1.5075797333333334</v>
      </c>
      <c r="AN10" s="12">
        <f>_xll.BDP($A10&amp;" @"&amp; $N10 &amp;"  Corp","asset_swap_spd_mid")</f>
        <v>-3.8929569402280975</v>
      </c>
      <c r="AO10" s="25">
        <f t="shared" si="14"/>
        <v>-65.401676595832029</v>
      </c>
      <c r="AP10" s="25">
        <f>IFERROR(_xll.BDP($A10&amp;" @"&amp; $N10 &amp;"  Corp","coupon")*G10/100/365,"-")</f>
        <v>13.232876712328768</v>
      </c>
      <c r="AQ10" s="1" t="str">
        <f>_xll.RtGet("EBOND_LDN",B10,"DSPLY_NAME")</f>
        <v xml:space="preserve">GE 2 7/8 28 Oct </v>
      </c>
      <c r="AR10" s="38">
        <f>_xll.RtGet("EBOND_LDN", B10, -18560)</f>
        <v>33.182147028126003</v>
      </c>
      <c r="AS10" s="38">
        <f>_xll.RtGet("EBOND_LDN", B10, -18562)</f>
        <v>6.4633740065729999</v>
      </c>
      <c r="AT10" s="58" t="str">
        <f ca="1">IF(Main[[#This Row],[maturity]]&lt;TODAY(),"matured","-")</f>
        <v>-</v>
      </c>
      <c r="AU10" s="1" t="str">
        <f>IF(Main[[#This Row],[spread bid]]=Main[[#This Row],[spread ask]],"error","-")</f>
        <v>-</v>
      </c>
    </row>
    <row r="11" spans="1:47" x14ac:dyDescent="0.2">
      <c r="A11" s="1" t="s">
        <v>36</v>
      </c>
      <c r="B11" s="1">
        <v>13404382</v>
      </c>
      <c r="C11" s="9">
        <v>1994229</v>
      </c>
      <c r="D11" s="51" t="str">
        <f>_xll.BDP($A11&amp;" Corp",D$4)</f>
        <v>GE</v>
      </c>
      <c r="E11" s="51">
        <f>IF(_xll.BDP($A11&amp;" Corp","cpn typ")="floating","frn",_xll.BDP($A11&amp;" Corp",E$4))</f>
        <v>2</v>
      </c>
      <c r="F11" s="52">
        <f>IF(LEFT(_xll.BDP($A11&amp;" Corp","mty_typ"),4)="perp","perp",_xll.BDP($A11&amp;" Corp",F$4)*1)</f>
        <v>42062</v>
      </c>
      <c r="G11" s="25">
        <f>_xll.RtGet("EBOND_POSITION",INDEX(bookMap[eBondID],MATCH(TEXT(C11,"0"),bookMap[bbgID],0))&amp;"="&amp;B11,"AMOUNT")</f>
        <v>4442000</v>
      </c>
      <c r="H11" s="1">
        <f>INDEX(control!$E$12:$E$22,MATCH(C11,control!$C$12:$C$22,0))</f>
        <v>0</v>
      </c>
      <c r="I11" s="1" t="str">
        <f>IFERROR(INDEX(bias[symbol],MIN(MAX(MATCH(IF($I$2="manual",_xll.RtGet("EBOND_LDN",B11,-20268),$I$2),bias[symbol],0)+H11,1),27)),"-")</f>
        <v>b</v>
      </c>
      <c r="J11" s="1">
        <f>IFERROR(_xll.RtGet("EBOND_LDN",B11,-20270)*1,"-")</f>
        <v>0.1</v>
      </c>
      <c r="K11" s="1" t="str">
        <f>_xll.RtGet("EBOND_LDN",$B11,-20271)</f>
        <v>on</v>
      </c>
      <c r="L11" s="1">
        <f>_xll.BDP(A11&amp;" @CBKG Corp","bid")</f>
        <v>101.148</v>
      </c>
      <c r="M11" s="1">
        <f>_xll.BDP(A11&amp;" @CBKG Corp","ask")</f>
        <v>101.248</v>
      </c>
      <c r="N11" s="1" t="s">
        <v>1456</v>
      </c>
      <c r="O11" s="1" t="str">
        <f>_xll.BDP(A11&amp;" @"&amp;N11&amp;" Corp","LAST_UPDATE")</f>
        <v>11/06/2014</v>
      </c>
      <c r="P11" s="57">
        <f>_xll.BDP(A11&amp;" @"&amp;N11&amp;" Corp","LAST_PRICE")</f>
        <v>101.185</v>
      </c>
      <c r="Q11" s="1">
        <f>INDEX(control!$F$12:$F$22,MATCH(C11,control!$C$12:$C$22,0))</f>
        <v>100</v>
      </c>
      <c r="R11" s="1">
        <f>P11-J11*INDEX(bias[value],MATCH(I11,bias[symbol],0))*(Q11/100)</f>
        <v>101.14750000000001</v>
      </c>
      <c r="S11" s="1">
        <f t="shared" si="0"/>
        <v>101.2475</v>
      </c>
      <c r="T11" s="4"/>
      <c r="U11" s="4"/>
      <c r="V11" s="1">
        <f t="shared" si="1"/>
        <v>101.185</v>
      </c>
      <c r="W11" s="1">
        <f t="shared" si="2"/>
        <v>101.14750000000001</v>
      </c>
      <c r="X11" s="1">
        <f t="shared" si="3"/>
        <v>101.2475</v>
      </c>
      <c r="Y11" s="13">
        <f t="shared" si="4"/>
        <v>-1.0000000000047748E-3</v>
      </c>
      <c r="Z11" s="1">
        <v>1</v>
      </c>
      <c r="AA11" s="1">
        <f t="shared" si="5"/>
        <v>1</v>
      </c>
      <c r="AB11" s="1">
        <f t="shared" si="6"/>
        <v>1</v>
      </c>
      <c r="AC11" s="1">
        <f>IF(ISNUMBER(INDEX(bias[value],MATCH(I11,bias[symbol],0))),1,0)</f>
        <v>1</v>
      </c>
      <c r="AD11" s="1">
        <f t="shared" si="7"/>
        <v>1</v>
      </c>
      <c r="AE11" s="1">
        <f t="shared" si="8"/>
        <v>1</v>
      </c>
      <c r="AF11" s="1">
        <f t="shared" ca="1" si="9"/>
        <v>0</v>
      </c>
      <c r="AG11" s="1">
        <f t="shared" ca="1" si="10"/>
        <v>0</v>
      </c>
      <c r="AH11" s="1" t="str">
        <f ca="1">IF(AG11=1,_xll.RtContribute("DDS_BONDS",$B11&amp;"=EXT",$V$3:$X$3,V11:X11,"FTC:CHANGED;SCOPE:SERVER"),"-")</f>
        <v>-</v>
      </c>
      <c r="AI11" s="1" t="str">
        <f>_xll.RtGet("DDS_BONDS",B11&amp;"=EXT",3)</f>
        <v>13404382=EXT</v>
      </c>
      <c r="AJ11" s="32">
        <f>_xll.BDP($A11&amp;" @"&amp; $N11 &amp;"  Corp","risk_mid")</f>
        <v>0.70958422760014628</v>
      </c>
      <c r="AK11" s="25">
        <f t="shared" si="11"/>
        <v>315.19731389998498</v>
      </c>
      <c r="AL11" s="1">
        <f t="shared" si="12"/>
        <v>-0.45</v>
      </c>
      <c r="AM11" s="38">
        <f t="shared" si="13"/>
        <v>-56.182971250000001</v>
      </c>
      <c r="AN11" s="12">
        <f>_xll.BDP($A11&amp;" @"&amp; $N11 &amp;"  Corp","asset_swap_spd_mid")</f>
        <v>-12.043704875040547</v>
      </c>
      <c r="AO11" s="25">
        <f t="shared" si="14"/>
        <v>-5349.8137054930103</v>
      </c>
      <c r="AP11" s="25">
        <f>IFERROR(_xll.BDP($A11&amp;" @"&amp; $N11 &amp;"  Corp","coupon")*G11/100/365,"-")</f>
        <v>243.39726027397259</v>
      </c>
      <c r="AQ11" s="1" t="str">
        <f>_xll.RtGet("EBOND_LDN",B11,"DSPLY_NAME")</f>
        <v>GE 2 27 Feb 2015</v>
      </c>
      <c r="AR11" s="38">
        <f>_xll.RtGet("EBOND_LDN", B11, -18560)</f>
        <v>33.903831132294002</v>
      </c>
      <c r="AS11" s="38">
        <f>_xll.RtGet("EBOND_LDN", B11, -18562)</f>
        <v>19.815635973252</v>
      </c>
      <c r="AT11" s="58" t="str">
        <f ca="1">IF(Main[[#This Row],[maturity]]&lt;TODAY(),"matured","-")</f>
        <v>-</v>
      </c>
      <c r="AU11" s="1" t="str">
        <f>IF(Main[[#This Row],[spread bid]]=Main[[#This Row],[spread ask]],"error","-")</f>
        <v>-</v>
      </c>
    </row>
    <row r="12" spans="1:47" x14ac:dyDescent="0.2">
      <c r="A12" s="1" t="s">
        <v>37</v>
      </c>
      <c r="B12" s="1">
        <v>7032807</v>
      </c>
      <c r="C12" s="9">
        <v>1994229</v>
      </c>
      <c r="D12" s="51" t="str">
        <f>_xll.BDP($A12&amp;" Corp",D$4)</f>
        <v>GE</v>
      </c>
      <c r="E12" s="51">
        <f>IF(_xll.BDP($A12&amp;" Corp","cpn typ")="floating","frn",_xll.BDP($A12&amp;" Corp",E$4))</f>
        <v>5.25</v>
      </c>
      <c r="F12" s="52">
        <f>IF(LEFT(_xll.BDP($A12&amp;" Corp","mty_typ"),4)="perp","perp",_xll.BDP($A12&amp;" Corp",F$4)*1)</f>
        <v>42142</v>
      </c>
      <c r="G12" s="25">
        <f>_xll.RtGet("EBOND_POSITION",INDEX(bookMap[eBondID],MATCH(TEXT(C12,"0"),bookMap[bbgID],0))&amp;"="&amp;B12,"AMOUNT")</f>
        <v>0</v>
      </c>
      <c r="H12" s="1">
        <f>INDEX(control!$E$12:$E$22,MATCH(C12,control!$C$12:$C$22,0))</f>
        <v>0</v>
      </c>
      <c r="I12" s="1" t="str">
        <f>IFERROR(INDEX(bias[symbol],MIN(MAX(MATCH(IF($I$2="manual",_xll.RtGet("EBOND_LDN",B12,-20268),$I$2),bias[symbol],0)+H12,1),27)),"-")</f>
        <v>b</v>
      </c>
      <c r="J12" s="1">
        <f>IFERROR(_xll.RtGet("EBOND_LDN",B12,-20270)*1,"-")</f>
        <v>0.1</v>
      </c>
      <c r="K12" s="1" t="str">
        <f>_xll.RtGet("EBOND_LDN",$B12,-20271)</f>
        <v>on</v>
      </c>
      <c r="L12" s="1">
        <f>_xll.BDP(A12&amp;" @CBKG Corp","bid")</f>
        <v>104.42700000000001</v>
      </c>
      <c r="M12" s="1">
        <f>_xll.BDP(A12&amp;" @CBKG Corp","ask")</f>
        <v>104.527</v>
      </c>
      <c r="N12" s="1" t="s">
        <v>1456</v>
      </c>
      <c r="O12" s="1" t="str">
        <f>_xll.BDP(A12&amp;" @"&amp;N12&amp;" Corp","LAST_UPDATE")</f>
        <v>11/06/2014</v>
      </c>
      <c r="P12" s="57">
        <f>_xll.BDP(A12&amp;" @"&amp;N12&amp;" Corp","LAST_PRICE")</f>
        <v>104.464</v>
      </c>
      <c r="Q12" s="1">
        <f>INDEX(control!$F$12:$F$22,MATCH(C12,control!$C$12:$C$22,0))</f>
        <v>100</v>
      </c>
      <c r="R12" s="1">
        <f>P12-J12*INDEX(bias[value],MATCH(I12,bias[symbol],0))*(Q12/100)</f>
        <v>104.4265</v>
      </c>
      <c r="S12" s="1">
        <f t="shared" si="0"/>
        <v>104.5265</v>
      </c>
      <c r="T12" s="4"/>
      <c r="U12" s="4"/>
      <c r="V12" s="1">
        <f t="shared" si="1"/>
        <v>104.464</v>
      </c>
      <c r="W12" s="1">
        <f t="shared" si="2"/>
        <v>104.4265</v>
      </c>
      <c r="X12" s="1">
        <f t="shared" si="3"/>
        <v>104.5265</v>
      </c>
      <c r="Y12" s="13">
        <f t="shared" si="4"/>
        <v>-1.0000000000047748E-3</v>
      </c>
      <c r="Z12" s="1">
        <v>1</v>
      </c>
      <c r="AA12" s="1">
        <f t="shared" si="5"/>
        <v>1</v>
      </c>
      <c r="AB12" s="1">
        <f t="shared" si="6"/>
        <v>1</v>
      </c>
      <c r="AC12" s="1">
        <f>IF(ISNUMBER(INDEX(bias[value],MATCH(I12,bias[symbol],0))),1,0)</f>
        <v>1</v>
      </c>
      <c r="AD12" s="1">
        <f t="shared" si="7"/>
        <v>1</v>
      </c>
      <c r="AE12" s="1">
        <f t="shared" si="8"/>
        <v>1</v>
      </c>
      <c r="AF12" s="1">
        <f t="shared" ca="1" si="9"/>
        <v>0</v>
      </c>
      <c r="AG12" s="1">
        <f t="shared" ca="1" si="10"/>
        <v>0</v>
      </c>
      <c r="AH12" s="1" t="str">
        <f ca="1">IF(AG12=1,_xll.RtContribute("DDS_BONDS",$B12&amp;"=EXT",$V$3:$X$3,V12:X12,"FTC:CHANGED;SCOPE:SERVER"),"-")</f>
        <v>-</v>
      </c>
      <c r="AI12" s="1" t="str">
        <f>_xll.RtGet("DDS_BONDS",B12&amp;"=EXT",3)</f>
        <v>7032807=EXT</v>
      </c>
      <c r="AJ12" s="32">
        <f>_xll.BDP($A12&amp;" @"&amp; $N12 &amp;"  Corp","risk_mid")</f>
        <v>0.95962504717377328</v>
      </c>
      <c r="AK12" s="25">
        <f t="shared" si="11"/>
        <v>0</v>
      </c>
      <c r="AL12" s="1" t="str">
        <f t="shared" si="12"/>
        <v>-</v>
      </c>
      <c r="AM12" s="38">
        <f t="shared" si="13"/>
        <v>0</v>
      </c>
      <c r="AN12" s="12">
        <f>_xll.BDP($A12&amp;" @"&amp; $N12 &amp;"  Corp","asset_swap_spd_mid")</f>
        <v>-14.805280300320115</v>
      </c>
      <c r="AO12" s="25">
        <f t="shared" si="14"/>
        <v>0</v>
      </c>
      <c r="AP12" s="25">
        <f>IFERROR(_xll.BDP($A12&amp;" @"&amp; $N12 &amp;"  Corp","coupon")*G12/100/365,"-")</f>
        <v>0</v>
      </c>
      <c r="AQ12" s="1" t="str">
        <f>_xll.RtGet("EBOND_LDN",B12,"DSPLY_NAME")</f>
        <v xml:space="preserve">GE 5 1/4 18 May </v>
      </c>
      <c r="AR12" s="38">
        <f>_xll.RtGet("EBOND_LDN", B12, -18560)</f>
        <v>40.971419390202001</v>
      </c>
      <c r="AS12" s="38">
        <f>_xll.RtGet("EBOND_LDN", B12, -18562)</f>
        <v>30.551772806117999</v>
      </c>
      <c r="AT12" s="58" t="str">
        <f ca="1">IF(Main[[#This Row],[maturity]]&lt;TODAY(),"matured","-")</f>
        <v>-</v>
      </c>
      <c r="AU12" s="1" t="str">
        <f>IF(Main[[#This Row],[spread bid]]=Main[[#This Row],[spread ask]],"error","-")</f>
        <v>-</v>
      </c>
    </row>
    <row r="13" spans="1:47" x14ac:dyDescent="0.2">
      <c r="A13" s="1" t="s">
        <v>38</v>
      </c>
      <c r="B13" s="1">
        <v>2003038</v>
      </c>
      <c r="C13" s="9">
        <v>1994229</v>
      </c>
      <c r="D13" s="51" t="str">
        <f>_xll.BDP($A13&amp;" Corp",D$4)</f>
        <v>GE</v>
      </c>
      <c r="E13" s="51">
        <f>IF(_xll.BDP($A13&amp;" Corp","cpn typ")="floating","frn",_xll.BDP($A13&amp;" Corp",E$4))</f>
        <v>5.125</v>
      </c>
      <c r="F13" s="52">
        <f>IF(LEFT(_xll.BDP($A13&amp;" Corp","mty_typ"),4)="perp","perp",_xll.BDP($A13&amp;" Corp",F$4)*1)</f>
        <v>42249</v>
      </c>
      <c r="G13" s="25">
        <f>_xll.RtGet("EBOND_POSITION",INDEX(bookMap[eBondID],MATCH(TEXT(C13,"0"),bookMap[bbgID],0))&amp;"="&amp;B13,"AMOUNT")</f>
        <v>144000</v>
      </c>
      <c r="H13" s="1">
        <f>INDEX(control!$E$12:$E$22,MATCH(C13,control!$C$12:$C$22,0))</f>
        <v>0</v>
      </c>
      <c r="I13" s="1" t="str">
        <f>IFERROR(INDEX(bias[symbol],MIN(MAX(MATCH(IF($I$2="manual",_xll.RtGet("EBOND_LDN",B13,-20268),$I$2),bias[symbol],0)+H13,1),27)),"-")</f>
        <v>b</v>
      </c>
      <c r="J13" s="1">
        <f>IFERROR(_xll.RtGet("EBOND_LDN",B13,-20270)*1,"-")</f>
        <v>0.15</v>
      </c>
      <c r="K13" s="1" t="str">
        <f>_xll.RtGet("EBOND_LDN",$B13,-20271)</f>
        <v>on</v>
      </c>
      <c r="L13" s="1">
        <f>_xll.BDP(A13&amp;" @CBKG Corp","bid")</f>
        <v>105.565</v>
      </c>
      <c r="M13" s="1">
        <f>_xll.BDP(A13&amp;" @CBKG Corp","ask")</f>
        <v>105.715</v>
      </c>
      <c r="N13" s="1" t="s">
        <v>1456</v>
      </c>
      <c r="O13" s="1" t="str">
        <f>_xll.BDP(A13&amp;" @"&amp;N13&amp;" Corp","LAST_UPDATE")</f>
        <v>07:01:48</v>
      </c>
      <c r="P13" s="57">
        <f>_xll.BDP(A13&amp;" @"&amp;N13&amp;" Corp","LAST_PRICE")</f>
        <v>105.621</v>
      </c>
      <c r="Q13" s="1">
        <f>INDEX(control!$F$12:$F$22,MATCH(C13,control!$C$12:$C$22,0))</f>
        <v>100</v>
      </c>
      <c r="R13" s="1">
        <f>P13-J13*INDEX(bias[value],MATCH(I13,bias[symbol],0))*(Q13/100)</f>
        <v>105.56474999999999</v>
      </c>
      <c r="S13" s="1">
        <f t="shared" si="0"/>
        <v>105.71475</v>
      </c>
      <c r="T13" s="4"/>
      <c r="U13" s="4"/>
      <c r="V13" s="1">
        <f t="shared" si="1"/>
        <v>105.621</v>
      </c>
      <c r="W13" s="1">
        <f t="shared" si="2"/>
        <v>105.56474999999999</v>
      </c>
      <c r="X13" s="1">
        <f t="shared" si="3"/>
        <v>105.71475</v>
      </c>
      <c r="Y13" s="13">
        <f t="shared" si="4"/>
        <v>-5.0000000001659828E-4</v>
      </c>
      <c r="Z13" s="1">
        <v>1</v>
      </c>
      <c r="AA13" s="1">
        <f t="shared" si="5"/>
        <v>1</v>
      </c>
      <c r="AB13" s="1">
        <f t="shared" si="6"/>
        <v>1</v>
      </c>
      <c r="AC13" s="1">
        <f>IF(ISNUMBER(INDEX(bias[value],MATCH(I13,bias[symbol],0))),1,0)</f>
        <v>1</v>
      </c>
      <c r="AD13" s="1">
        <f t="shared" si="7"/>
        <v>1</v>
      </c>
      <c r="AE13" s="1">
        <f t="shared" si="8"/>
        <v>1</v>
      </c>
      <c r="AF13" s="1">
        <f t="shared" ca="1" si="9"/>
        <v>0</v>
      </c>
      <c r="AG13" s="1">
        <f t="shared" ca="1" si="10"/>
        <v>0</v>
      </c>
      <c r="AH13" s="1" t="str">
        <f ca="1">IF(AG13=1,_xll.RtContribute("DDS_BONDS",$B13&amp;"=EXT",$V$3:$X$3,V13:X13,"FTC:CHANGED;SCOPE:SERVER"),"-")</f>
        <v>-</v>
      </c>
      <c r="AI13" s="1" t="str">
        <f>_xll.RtGet("DDS_BONDS",B13&amp;"=EXT",3)</f>
        <v>2003038=EXT</v>
      </c>
      <c r="AJ13" s="32">
        <f>_xll.BDP($A13&amp;" @"&amp; $N13 &amp;"  Corp","risk_mid")</f>
        <v>1.2680486732122631</v>
      </c>
      <c r="AK13" s="25">
        <f t="shared" si="11"/>
        <v>18.259900894256589</v>
      </c>
      <c r="AL13" s="1" t="str">
        <f t="shared" si="12"/>
        <v>-</v>
      </c>
      <c r="AM13" s="38">
        <f t="shared" si="13"/>
        <v>1.3519488</v>
      </c>
      <c r="AN13" s="12">
        <f>_xll.BDP($A13&amp;" @"&amp; $N13 &amp;"  Corp","asset_swap_spd_mid")</f>
        <v>2.0693064812900031</v>
      </c>
      <c r="AO13" s="25">
        <f t="shared" si="14"/>
        <v>29.798013330576044</v>
      </c>
      <c r="AP13" s="25">
        <f>IFERROR(_xll.BDP($A13&amp;" @"&amp; $N13 &amp;"  Corp","coupon")*G13/100/365,"-")</f>
        <v>20.219178082191782</v>
      </c>
      <c r="AQ13" s="1" t="str">
        <f>_xll.RtGet("EBOND_LDN",B13,"DSPLY_NAME")</f>
        <v xml:space="preserve">GE 5 1/8 02 Sep </v>
      </c>
      <c r="AR13" s="38">
        <f>_xll.RtGet("EBOND_LDN", B13, -18560)</f>
        <v>46.508659455566999</v>
      </c>
      <c r="AS13" s="38">
        <f>_xll.RtGet("EBOND_LDN", B13, -18562)</f>
        <v>34.686448895555003</v>
      </c>
      <c r="AT13" s="58" t="str">
        <f ca="1">IF(Main[[#This Row],[maturity]]&lt;TODAY(),"matured","-")</f>
        <v>-</v>
      </c>
      <c r="AU13" s="1" t="str">
        <f>IF(Main[[#This Row],[spread bid]]=Main[[#This Row],[spread ask]],"error","-")</f>
        <v>-</v>
      </c>
    </row>
    <row r="14" spans="1:47" x14ac:dyDescent="0.2">
      <c r="A14" s="1" t="s">
        <v>39</v>
      </c>
      <c r="B14" s="1">
        <v>9482702</v>
      </c>
      <c r="C14" s="9">
        <v>1994229</v>
      </c>
      <c r="D14" s="51" t="str">
        <f>_xll.BDP($A14&amp;" Corp",D$4)</f>
        <v>GE</v>
      </c>
      <c r="E14" s="51">
        <f>IF(_xll.BDP($A14&amp;" Corp","cpn typ")="floating","frn",_xll.BDP($A14&amp;" Corp",E$4))</f>
        <v>2.875</v>
      </c>
      <c r="F14" s="52">
        <f>IF(LEFT(_xll.BDP($A14&amp;" Corp","mty_typ"),4)="perp","perp",_xll.BDP($A14&amp;" Corp",F$4)*1)</f>
        <v>42264</v>
      </c>
      <c r="G14" s="25">
        <f>_xll.RtGet("EBOND_POSITION",INDEX(bookMap[eBondID],MATCH(TEXT(C14,"0"),bookMap[bbgID],0))&amp;"="&amp;B14,"AMOUNT")</f>
        <v>2105000</v>
      </c>
      <c r="H14" s="1">
        <f>INDEX(control!$E$12:$E$22,MATCH(C14,control!$C$12:$C$22,0))</f>
        <v>0</v>
      </c>
      <c r="I14" s="1" t="str">
        <f>IFERROR(INDEX(bias[symbol],MIN(MAX(MATCH(IF($I$2="manual",_xll.RtGet("EBOND_LDN",B14,-20268),$I$2),bias[symbol],0)+H14,1),27)),"-")</f>
        <v>m</v>
      </c>
      <c r="J14" s="1">
        <f>IFERROR(_xll.RtGet("EBOND_LDN",B14,-20270)*1,"-")</f>
        <v>0.1</v>
      </c>
      <c r="K14" s="1" t="str">
        <f>_xll.RtGet("EBOND_LDN",$B14,-20271)</f>
        <v>on</v>
      </c>
      <c r="L14" s="1">
        <f>_xll.BDP(A14&amp;" @CBKG Corp","bid")</f>
        <v>102.99</v>
      </c>
      <c r="M14" s="1">
        <f>_xll.BDP(A14&amp;" @CBKG Corp","ask")</f>
        <v>103.09</v>
      </c>
      <c r="N14" s="1" t="s">
        <v>1456</v>
      </c>
      <c r="O14" s="1" t="str">
        <f>_xll.BDP(A14&amp;" @"&amp;N14&amp;" Corp","LAST_UPDATE")</f>
        <v>11/06/2014</v>
      </c>
      <c r="P14" s="57">
        <f>_xll.BDP(A14&amp;" @"&amp;N14&amp;" Corp","LAST_PRICE")</f>
        <v>103.04</v>
      </c>
      <c r="Q14" s="1">
        <f>INDEX(control!$F$12:$F$22,MATCH(C14,control!$C$12:$C$22,0))</f>
        <v>100</v>
      </c>
      <c r="R14" s="1">
        <f>P14-J14*INDEX(bias[value],MATCH(I14,bias[symbol],0))*(Q14/100)</f>
        <v>102.99000000000001</v>
      </c>
      <c r="S14" s="1">
        <f t="shared" si="0"/>
        <v>103.09</v>
      </c>
      <c r="T14" s="4"/>
      <c r="U14" s="4"/>
      <c r="V14" s="1">
        <f t="shared" si="1"/>
        <v>103.04</v>
      </c>
      <c r="W14" s="1">
        <f t="shared" si="2"/>
        <v>102.99000000000001</v>
      </c>
      <c r="X14" s="1">
        <f t="shared" si="3"/>
        <v>103.09</v>
      </c>
      <c r="Y14" s="13">
        <f t="shared" si="4"/>
        <v>2.8421709430404007E-14</v>
      </c>
      <c r="Z14" s="1">
        <v>1</v>
      </c>
      <c r="AA14" s="1">
        <f t="shared" si="5"/>
        <v>1</v>
      </c>
      <c r="AB14" s="1">
        <f t="shared" si="6"/>
        <v>1</v>
      </c>
      <c r="AC14" s="1">
        <f>IF(ISNUMBER(INDEX(bias[value],MATCH(I14,bias[symbol],0))),1,0)</f>
        <v>1</v>
      </c>
      <c r="AD14" s="1">
        <f t="shared" si="7"/>
        <v>1</v>
      </c>
      <c r="AE14" s="1">
        <f t="shared" si="8"/>
        <v>1</v>
      </c>
      <c r="AF14" s="1">
        <f t="shared" ca="1" si="9"/>
        <v>0</v>
      </c>
      <c r="AG14" s="1">
        <f t="shared" ca="1" si="10"/>
        <v>0</v>
      </c>
      <c r="AH14" s="1" t="str">
        <f ca="1">IF(AG14=1,_xll.RtContribute("DDS_BONDS",$B14&amp;"=EXT",$V$3:$X$3,V14:X14,"FTC:CHANGED;SCOPE:SERVER"),"-")</f>
        <v>-</v>
      </c>
      <c r="AI14" s="1" t="str">
        <f>_xll.RtGet("DDS_BONDS",B14&amp;"=EXT",3)</f>
        <v>9482702=EXT</v>
      </c>
      <c r="AJ14" s="32">
        <f>_xll.BDP($A14&amp;" @"&amp; $N14 &amp;"  Corp","risk_mid")</f>
        <v>1.2825066845913113</v>
      </c>
      <c r="AK14" s="25">
        <f t="shared" si="11"/>
        <v>269.96765710647099</v>
      </c>
      <c r="AL14" s="1" t="str">
        <f t="shared" si="12"/>
        <v>-</v>
      </c>
      <c r="AM14" s="38">
        <f t="shared" si="13"/>
        <v>19.27992888888889</v>
      </c>
      <c r="AN14" s="12">
        <f>_xll.BDP($A14&amp;" @"&amp; $N14 &amp;"  Corp","asset_swap_spd_mid")</f>
        <v>2.118656372315519</v>
      </c>
      <c r="AO14" s="25">
        <f t="shared" si="14"/>
        <v>445.97716637241672</v>
      </c>
      <c r="AP14" s="25">
        <f>IFERROR(_xll.BDP($A14&amp;" @"&amp; $N14 &amp;"  Corp","coupon")*G14/100/365,"-")</f>
        <v>165.80479452054794</v>
      </c>
      <c r="AQ14" s="1" t="str">
        <f>_xll.RtGet("EBOND_LDN",B14,"DSPLY_NAME")</f>
        <v xml:space="preserve">GE 2 7/8 17 Sep </v>
      </c>
      <c r="AR14" s="38">
        <f>_xll.RtGet("EBOND_LDN", B14, -18560)</f>
        <v>44.985229737585001</v>
      </c>
      <c r="AS14" s="38">
        <f>_xll.RtGet("EBOND_LDN", B14, -18562)</f>
        <v>37.189493289537999</v>
      </c>
      <c r="AT14" s="58" t="str">
        <f ca="1">IF(Main[[#This Row],[maturity]]&lt;TODAY(),"matured","-")</f>
        <v>-</v>
      </c>
      <c r="AU14" s="1" t="str">
        <f>IF(Main[[#This Row],[spread bid]]=Main[[#This Row],[spread ask]],"error","-")</f>
        <v>-</v>
      </c>
    </row>
    <row r="15" spans="1:47" x14ac:dyDescent="0.2">
      <c r="A15" s="1" t="s">
        <v>40</v>
      </c>
      <c r="B15" s="1">
        <v>15485561</v>
      </c>
      <c r="C15" s="9">
        <v>1994229</v>
      </c>
      <c r="D15" s="51" t="str">
        <f>_xll.BDP($A15&amp;" Corp",D$4)</f>
        <v>GE</v>
      </c>
      <c r="E15" s="51">
        <f>IF(_xll.BDP($A15&amp;" Corp","cpn typ")="floating","frn",_xll.BDP($A15&amp;" Corp",E$4))</f>
        <v>1.25</v>
      </c>
      <c r="F15" s="52">
        <f>IF(LEFT(_xll.BDP($A15&amp;" Corp","mty_typ"),4)="perp","perp",_xll.BDP($A15&amp;" Corp",F$4)*1)</f>
        <v>42292</v>
      </c>
      <c r="G15" s="25">
        <f>_xll.RtGet("EBOND_POSITION",INDEX(bookMap[eBondID],MATCH(TEXT(C15,"0"),bookMap[bbgID],0))&amp;"="&amp;B15,"AMOUNT")</f>
        <v>2000000</v>
      </c>
      <c r="H15" s="1">
        <f>INDEX(control!$E$12:$E$22,MATCH(C15,control!$C$12:$C$22,0))</f>
        <v>0</v>
      </c>
      <c r="I15" s="1" t="str">
        <f>IFERROR(INDEX(bias[symbol],MIN(MAX(MATCH(IF($I$2="manual",_xll.RtGet("EBOND_LDN",B15,-20268),$I$2),bias[symbol],0)+H15,1),27)),"-")</f>
        <v>m</v>
      </c>
      <c r="J15" s="1">
        <f>IFERROR(_xll.RtGet("EBOND_LDN",B15,-20270)*1,"-")</f>
        <v>0.12</v>
      </c>
      <c r="K15" s="1" t="str">
        <f>_xll.RtGet("EBOND_LDN",$B15,-20271)</f>
        <v>on</v>
      </c>
      <c r="L15" s="1">
        <f>_xll.BDP(A15&amp;" @CBKG Corp","bid")</f>
        <v>101.01</v>
      </c>
      <c r="M15" s="1">
        <f>_xll.BDP(A15&amp;" @CBKG Corp","ask")</f>
        <v>101.13</v>
      </c>
      <c r="N15" s="1" t="s">
        <v>1456</v>
      </c>
      <c r="O15" s="1" t="str">
        <f>_xll.BDP(A15&amp;" @"&amp;N15&amp;" Corp","LAST_UPDATE")</f>
        <v>11/06/2014</v>
      </c>
      <c r="P15" s="57">
        <f>_xll.BDP(A15&amp;" @"&amp;N15&amp;" Corp","LAST_PRICE")</f>
        <v>101.07</v>
      </c>
      <c r="Q15" s="1">
        <f>INDEX(control!$F$12:$F$22,MATCH(C15,control!$C$12:$C$22,0))</f>
        <v>100</v>
      </c>
      <c r="R15" s="1">
        <f>P15-J15*INDEX(bias[value],MATCH(I15,bias[symbol],0))*(Q15/100)</f>
        <v>101.00999999999999</v>
      </c>
      <c r="S15" s="1">
        <f t="shared" si="0"/>
        <v>101.13</v>
      </c>
      <c r="T15" s="4"/>
      <c r="U15" s="4"/>
      <c r="V15" s="1">
        <f t="shared" si="1"/>
        <v>101.07</v>
      </c>
      <c r="W15" s="1">
        <f t="shared" si="2"/>
        <v>101.00999999999999</v>
      </c>
      <c r="X15" s="1">
        <f t="shared" si="3"/>
        <v>101.13</v>
      </c>
      <c r="Y15" s="13">
        <f t="shared" si="4"/>
        <v>0</v>
      </c>
      <c r="Z15" s="1">
        <v>1</v>
      </c>
      <c r="AA15" s="1">
        <f t="shared" si="5"/>
        <v>1</v>
      </c>
      <c r="AB15" s="1">
        <f t="shared" si="6"/>
        <v>1</v>
      </c>
      <c r="AC15" s="1">
        <f>IF(ISNUMBER(INDEX(bias[value],MATCH(I15,bias[symbol],0))),1,0)</f>
        <v>1</v>
      </c>
      <c r="AD15" s="1">
        <f t="shared" si="7"/>
        <v>1</v>
      </c>
      <c r="AE15" s="1">
        <f t="shared" si="8"/>
        <v>1</v>
      </c>
      <c r="AF15" s="1">
        <f t="shared" ca="1" si="9"/>
        <v>0</v>
      </c>
      <c r="AG15" s="1">
        <f t="shared" ca="1" si="10"/>
        <v>0</v>
      </c>
      <c r="AH15" s="1" t="str">
        <f ca="1">IF(AG15=1,_xll.RtContribute("DDS_BONDS",$B15&amp;"=EXT",$V$3:$X$3,V15:X15,"FTC:CHANGED;SCOPE:SERVER"),"-")</f>
        <v>-</v>
      </c>
      <c r="AI15" s="1" t="str">
        <f>_xll.RtGet("DDS_BONDS",B15&amp;"=EXT",3)</f>
        <v>15485561=EXT</v>
      </c>
      <c r="AJ15" s="32">
        <f>_xll.BDP($A15&amp;" @"&amp; $N15 &amp;"  Corp","risk_mid")</f>
        <v>1.3354482506564125</v>
      </c>
      <c r="AK15" s="25">
        <f t="shared" si="11"/>
        <v>267.0896501312825</v>
      </c>
      <c r="AL15" s="1" t="str">
        <f t="shared" si="12"/>
        <v>-</v>
      </c>
      <c r="AM15" s="38">
        <f t="shared" si="13"/>
        <v>17.968</v>
      </c>
      <c r="AN15" s="12">
        <f>_xll.BDP($A15&amp;" @"&amp; $N15 &amp;"  Corp","asset_swap_spd_mid")</f>
        <v>5.5639178442139343</v>
      </c>
      <c r="AO15" s="25">
        <f t="shared" si="14"/>
        <v>1112.783568842787</v>
      </c>
      <c r="AP15" s="25">
        <f>IFERROR(_xll.BDP($A15&amp;" @"&amp; $N15 &amp;"  Corp","coupon")*G15/100/365,"-")</f>
        <v>68.493150684931507</v>
      </c>
      <c r="AQ15" s="1" t="str">
        <f>_xll.RtGet("EBOND_LDN",B15,"DSPLY_NAME")</f>
        <v xml:space="preserve">GE 1 1/4 15 Oct </v>
      </c>
      <c r="AR15" s="38">
        <f>_xll.RtGet("EBOND_LDN", B15, -18560)</f>
        <v>45.749740093617</v>
      </c>
      <c r="AS15" s="38">
        <f>_xll.RtGet("EBOND_LDN", B15, -18562)</f>
        <v>36.766171111384999</v>
      </c>
      <c r="AT15" s="58" t="str">
        <f ca="1">IF(Main[[#This Row],[maturity]]&lt;TODAY(),"matured","-")</f>
        <v>-</v>
      </c>
      <c r="AU15" s="1" t="str">
        <f>IF(Main[[#This Row],[spread bid]]=Main[[#This Row],[spread ask]],"error","-")</f>
        <v>-</v>
      </c>
    </row>
    <row r="16" spans="1:47" x14ac:dyDescent="0.2">
      <c r="A16" s="1" t="s">
        <v>41</v>
      </c>
      <c r="B16" s="1">
        <v>4594974</v>
      </c>
      <c r="C16" s="9">
        <v>1994229</v>
      </c>
      <c r="D16" s="51" t="str">
        <f>_xll.BDP($A16&amp;" Corp",D$4)</f>
        <v>GE</v>
      </c>
      <c r="E16" s="51" t="str">
        <f>IF(_xll.BDP($A16&amp;" Corp","cpn typ")="floating","frn",_xll.BDP($A16&amp;" Corp",E$4))</f>
        <v>frn</v>
      </c>
      <c r="F16" s="52">
        <f>IF(LEFT(_xll.BDP($A16&amp;" Corp","mty_typ"),4)="perp","perp",_xll.BDP($A16&amp;" Corp",F$4)*1)</f>
        <v>42377</v>
      </c>
      <c r="G16" s="25">
        <f>_xll.RtGet("EBOND_POSITION",INDEX(bookMap[eBondID],MATCH(TEXT(C16,"0"),bookMap[bbgID],0))&amp;"="&amp;B16,"AMOUNT")</f>
        <v>0</v>
      </c>
      <c r="H16" s="1">
        <f>INDEX(control!$E$12:$E$22,MATCH(C16,control!$C$12:$C$22,0))</f>
        <v>0</v>
      </c>
      <c r="I16" s="1" t="str">
        <f>IFERROR(INDEX(bias[symbol],MIN(MAX(MATCH(IF($I$2="manual",_xll.RtGet("EBOND_LDN",B16,-20268),$I$2),bias[symbol],0)+H16,1),27)),"-")</f>
        <v>-</v>
      </c>
      <c r="J16" s="1" t="str">
        <f>IFERROR(_xll.RtGet("EBOND_LDN",B16,-20270)*1,"-")</f>
        <v>-</v>
      </c>
      <c r="K16" s="1" t="str">
        <f>_xll.RtGet("EBOND_LDN",$B16,-20271)</f>
        <v>#N/A</v>
      </c>
      <c r="L16" s="1" t="str">
        <f>_xll.BDP(A16&amp;" @CBKG Corp","bid")</f>
        <v>#N/A Real Time</v>
      </c>
      <c r="M16" s="1" t="str">
        <f>_xll.BDP(A16&amp;" @CBKG Corp","ask")</f>
        <v>#N/A Real Time</v>
      </c>
      <c r="N16" s="1" t="s">
        <v>1456</v>
      </c>
      <c r="O16" s="1" t="str">
        <f>_xll.BDP(A16&amp;" @"&amp;N16&amp;" Corp","LAST_UPDATE")</f>
        <v>11/06/2014</v>
      </c>
      <c r="P16" s="57">
        <f>_xll.BDP(A16&amp;" @"&amp;N16&amp;" Corp","LAST_PRICE")</f>
        <v>100.01900000000001</v>
      </c>
      <c r="Q16" s="1">
        <f>INDEX(control!$F$12:$F$22,MATCH(C16,control!$C$12:$C$22,0))</f>
        <v>100</v>
      </c>
      <c r="R16" s="1" t="e">
        <f>P16-J16*INDEX(bias[value],MATCH(I16,bias[symbol],0))*(Q16/100)</f>
        <v>#VALUE!</v>
      </c>
      <c r="S16" s="1" t="e">
        <f t="shared" si="0"/>
        <v>#VALUE!</v>
      </c>
      <c r="T16" s="4"/>
      <c r="U16" s="4"/>
      <c r="V16" s="1">
        <f t="shared" si="1"/>
        <v>100.01900000000001</v>
      </c>
      <c r="W16" s="1" t="e">
        <f t="shared" si="2"/>
        <v>#VALUE!</v>
      </c>
      <c r="X16" s="1" t="e">
        <f t="shared" si="3"/>
        <v>#VALUE!</v>
      </c>
      <c r="Y16" s="13" t="str">
        <f t="shared" si="4"/>
        <v>err</v>
      </c>
      <c r="Z16" s="1">
        <v>1</v>
      </c>
      <c r="AA16" s="1">
        <f t="shared" si="5"/>
        <v>0</v>
      </c>
      <c r="AB16" s="1">
        <f t="shared" si="6"/>
        <v>0</v>
      </c>
      <c r="AC16" s="1">
        <f>IF(ISNUMBER(INDEX(bias[value],MATCH(I16,bias[symbol],0))),1,0)</f>
        <v>0</v>
      </c>
      <c r="AD16" s="1">
        <f t="shared" si="7"/>
        <v>0</v>
      </c>
      <c r="AE16" s="1">
        <f t="shared" si="8"/>
        <v>0</v>
      </c>
      <c r="AF16" s="1">
        <f t="shared" ca="1" si="9"/>
        <v>0</v>
      </c>
      <c r="AG16" s="1">
        <f t="shared" ca="1" si="10"/>
        <v>0</v>
      </c>
      <c r="AH16" s="1" t="str">
        <f ca="1">IF(AG16=1,_xll.RtContribute("DDS_BONDS",$B16&amp;"=EXT",$V$3:$X$3,V16:X16,"FTC:CHANGED;SCOPE:SERVER"),"-")</f>
        <v>-</v>
      </c>
      <c r="AI16" s="1" t="str">
        <f>_xll.RtGet("DDS_BONDS",B16&amp;"=EXT",3)</f>
        <v>4594974=EXT</v>
      </c>
      <c r="AJ16" s="32">
        <f>_xll.BDP($A16&amp;" @"&amp; $N16 &amp;"  Corp","risk_mid")</f>
        <v>5.8310308072861972E-2</v>
      </c>
      <c r="AK16" s="25">
        <f t="shared" si="11"/>
        <v>0</v>
      </c>
      <c r="AL16" s="1">
        <f t="shared" si="12"/>
        <v>-0.65</v>
      </c>
      <c r="AM16" s="38">
        <f t="shared" si="13"/>
        <v>0</v>
      </c>
      <c r="AN16" s="12">
        <f>_xll.BDP($A16&amp;" @"&amp; $N16 &amp;"  Corp","asset_swap_spd_mid")</f>
        <v>22.767511330032733</v>
      </c>
      <c r="AO16" s="25">
        <f t="shared" si="14"/>
        <v>0</v>
      </c>
      <c r="AP16" s="25">
        <f>IFERROR(_xll.BDP($A16&amp;" @"&amp; $N16 &amp;"  Corp","coupon")*G16/100/365,"-")</f>
        <v>0</v>
      </c>
      <c r="AQ16" s="1" t="str">
        <f>_xll.RtGet("EBOND_LDN",B16,"DSPLY_NAME")</f>
        <v>#N/A</v>
      </c>
      <c r="AR16" s="38" t="str">
        <f>_xll.RtGet("EBOND_LDN", B16, -18560)</f>
        <v>#N/A</v>
      </c>
      <c r="AS16" s="38" t="str">
        <f>_xll.RtGet("EBOND_LDN", B16, -18562)</f>
        <v>#N/A</v>
      </c>
      <c r="AT16" s="58" t="str">
        <f ca="1">IF(Main[[#This Row],[maturity]]&lt;TODAY(),"matured","-")</f>
        <v>-</v>
      </c>
      <c r="AU16" s="1" t="str">
        <f>IF(Main[[#This Row],[spread bid]]=Main[[#This Row],[spread ask]],"error","-")</f>
        <v>error</v>
      </c>
    </row>
    <row r="17" spans="1:47" x14ac:dyDescent="0.2">
      <c r="A17" s="1" t="s">
        <v>42</v>
      </c>
      <c r="B17" s="1">
        <v>4686194</v>
      </c>
      <c r="C17" s="9">
        <v>1994229</v>
      </c>
      <c r="D17" s="51" t="str">
        <f>_xll.BDP($A17&amp;" Corp",D$4)</f>
        <v>GE</v>
      </c>
      <c r="E17" s="51" t="str">
        <f>IF(_xll.BDP($A17&amp;" Corp","cpn typ")="floating","frn",_xll.BDP($A17&amp;" Corp",E$4))</f>
        <v>frn</v>
      </c>
      <c r="F17" s="52">
        <f>IF(LEFT(_xll.BDP($A17&amp;" Corp","mty_typ"),4)="perp","perp",_xll.BDP($A17&amp;" Corp",F$4)*1)</f>
        <v>42422</v>
      </c>
      <c r="G17" s="25">
        <f>_xll.RtGet("EBOND_POSITION",INDEX(bookMap[eBondID],MATCH(TEXT(C17,"0"),bookMap[bbgID],0))&amp;"="&amp;B17,"AMOUNT")</f>
        <v>0</v>
      </c>
      <c r="H17" s="1">
        <f>INDEX(control!$E$12:$E$22,MATCH(C17,control!$C$12:$C$22,0))</f>
        <v>0</v>
      </c>
      <c r="I17" s="1" t="str">
        <f>IFERROR(INDEX(bias[symbol],MIN(MAX(MATCH(IF($I$2="manual",_xll.RtGet("EBOND_LDN",B17,-20268),$I$2),bias[symbol],0)+H17,1),27)),"-")</f>
        <v>-</v>
      </c>
      <c r="J17" s="1" t="str">
        <f>IFERROR(_xll.RtGet("EBOND_LDN",B17,-20270)*1,"-")</f>
        <v>-</v>
      </c>
      <c r="K17" s="1" t="str">
        <f>_xll.RtGet("EBOND_LDN",$B17,-20271)</f>
        <v>#N/A</v>
      </c>
      <c r="L17" s="1" t="str">
        <f>_xll.BDP(A17&amp;" @CBKG Corp","bid")</f>
        <v>#N/A Real Time</v>
      </c>
      <c r="M17" s="1" t="str">
        <f>_xll.BDP(A17&amp;" @CBKG Corp","ask")</f>
        <v>#N/A Real Time</v>
      </c>
      <c r="N17" s="1" t="s">
        <v>1456</v>
      </c>
      <c r="O17" s="1" t="str">
        <f>_xll.BDP(A17&amp;" @"&amp;N17&amp;" Corp","LAST_UPDATE")</f>
        <v>11/06/2014</v>
      </c>
      <c r="P17" s="57">
        <f>_xll.BDP(A17&amp;" @"&amp;N17&amp;" Corp","LAST_PRICE")</f>
        <v>99.959000000000003</v>
      </c>
      <c r="Q17" s="1">
        <f>INDEX(control!$F$12:$F$22,MATCH(C17,control!$C$12:$C$22,0))</f>
        <v>100</v>
      </c>
      <c r="R17" s="1" t="e">
        <f>P17-J17*INDEX(bias[value],MATCH(I17,bias[symbol],0))*(Q17/100)</f>
        <v>#VALUE!</v>
      </c>
      <c r="S17" s="1" t="e">
        <f t="shared" si="0"/>
        <v>#VALUE!</v>
      </c>
      <c r="T17" s="4"/>
      <c r="U17" s="4"/>
      <c r="V17" s="1">
        <f t="shared" si="1"/>
        <v>99.959000000000003</v>
      </c>
      <c r="W17" s="1" t="e">
        <f t="shared" si="2"/>
        <v>#VALUE!</v>
      </c>
      <c r="X17" s="1" t="e">
        <f t="shared" si="3"/>
        <v>#VALUE!</v>
      </c>
      <c r="Y17" s="13" t="str">
        <f t="shared" si="4"/>
        <v>err</v>
      </c>
      <c r="Z17" s="1">
        <v>1</v>
      </c>
      <c r="AA17" s="1">
        <f t="shared" si="5"/>
        <v>0</v>
      </c>
      <c r="AB17" s="1">
        <f t="shared" si="6"/>
        <v>0</v>
      </c>
      <c r="AC17" s="1">
        <f>IF(ISNUMBER(INDEX(bias[value],MATCH(I17,bias[symbol],0))),1,0)</f>
        <v>0</v>
      </c>
      <c r="AD17" s="1">
        <f t="shared" si="7"/>
        <v>0</v>
      </c>
      <c r="AE17" s="1">
        <f t="shared" si="8"/>
        <v>0</v>
      </c>
      <c r="AF17" s="1">
        <f t="shared" ca="1" si="9"/>
        <v>0</v>
      </c>
      <c r="AG17" s="1">
        <f t="shared" ca="1" si="10"/>
        <v>0</v>
      </c>
      <c r="AH17" s="1" t="str">
        <f ca="1">IF(AG17=1,_xll.RtContribute("DDS_BONDS",$B17&amp;"=EXT",$V$3:$X$3,V17:X17,"FTC:CHANGED;SCOPE:SERVER"),"-")</f>
        <v>-</v>
      </c>
      <c r="AI17" s="1" t="str">
        <f>_xll.RtGet("DDS_BONDS",B17&amp;"=EXT",3)</f>
        <v>4686194=EXT</v>
      </c>
      <c r="AJ17" s="32">
        <f>_xll.BDP($A17&amp;" @"&amp; $N17 &amp;"  Corp","risk_mid")</f>
        <v>0.18307880620014316</v>
      </c>
      <c r="AK17" s="25">
        <f t="shared" si="11"/>
        <v>0</v>
      </c>
      <c r="AL17" s="1" t="str">
        <f t="shared" si="12"/>
        <v>-</v>
      </c>
      <c r="AM17" s="38">
        <f t="shared" si="13"/>
        <v>0</v>
      </c>
      <c r="AN17" s="12">
        <f>_xll.BDP($A17&amp;" @"&amp; $N17 &amp;"  Corp","asset_swap_spd_mid")</f>
        <v>17.761915136561814</v>
      </c>
      <c r="AO17" s="25">
        <f t="shared" si="14"/>
        <v>0</v>
      </c>
      <c r="AP17" s="25">
        <f>IFERROR(_xll.BDP($A17&amp;" @"&amp; $N17 &amp;"  Corp","coupon")*G17/100/365,"-")</f>
        <v>0</v>
      </c>
      <c r="AQ17" s="1" t="str">
        <f>_xll.RtGet("EBOND_LDN",B17,"DSPLY_NAME")</f>
        <v>#N/A</v>
      </c>
      <c r="AR17" s="38" t="str">
        <f>_xll.RtGet("EBOND_LDN", B17, -18560)</f>
        <v>#N/A</v>
      </c>
      <c r="AS17" s="38" t="str">
        <f>_xll.RtGet("EBOND_LDN", B17, -18562)</f>
        <v>#N/A</v>
      </c>
      <c r="AT17" s="58" t="str">
        <f ca="1">IF(Main[[#This Row],[maturity]]&lt;TODAY(),"matured","-")</f>
        <v>-</v>
      </c>
      <c r="AU17" s="1" t="str">
        <f>IF(Main[[#This Row],[spread bid]]=Main[[#This Row],[spread ask]],"error","-")</f>
        <v>error</v>
      </c>
    </row>
    <row r="18" spans="1:47" x14ac:dyDescent="0.2">
      <c r="A18" s="1" t="s">
        <v>43</v>
      </c>
      <c r="B18" s="1">
        <v>10335495</v>
      </c>
      <c r="C18" s="9">
        <v>1994229</v>
      </c>
      <c r="D18" s="51" t="str">
        <f>_xll.BDP($A18&amp;" Corp",D$4)</f>
        <v>GE</v>
      </c>
      <c r="E18" s="51">
        <f>IF(_xll.BDP($A18&amp;" Corp","cpn typ")="floating","frn",_xll.BDP($A18&amp;" Corp",E$4))</f>
        <v>3.75</v>
      </c>
      <c r="F18" s="52">
        <f>IF(LEFT(_xll.BDP($A18&amp;" Corp","mty_typ"),4)="perp","perp",_xll.BDP($A18&amp;" Corp",F$4)*1)</f>
        <v>42464</v>
      </c>
      <c r="G18" s="25">
        <f>_xll.RtGet("EBOND_POSITION",INDEX(bookMap[eBondID],MATCH(TEXT(C18,"0"),bookMap[bbgID],0))&amp;"="&amp;B18,"AMOUNT")</f>
        <v>0</v>
      </c>
      <c r="H18" s="1">
        <f>INDEX(control!$E$12:$E$22,MATCH(C18,control!$C$12:$C$22,0))</f>
        <v>0</v>
      </c>
      <c r="I18" s="1" t="str">
        <f>IFERROR(INDEX(bias[symbol],MIN(MAX(MATCH(IF($I$2="manual",_xll.RtGet("EBOND_LDN",B18,-20268),$I$2),bias[symbol],0)+H18,1),27)),"-")</f>
        <v>b</v>
      </c>
      <c r="J18" s="1">
        <f>IFERROR(_xll.RtGet("EBOND_LDN",B18,-20270)*1,"-")</f>
        <v>0.18</v>
      </c>
      <c r="K18" s="1" t="str">
        <f>_xll.RtGet("EBOND_LDN",$B18,-20271)</f>
        <v>on</v>
      </c>
      <c r="L18" s="1">
        <f>_xll.BDP(A18&amp;" @CBKG Corp","bid")</f>
        <v>105.742</v>
      </c>
      <c r="M18" s="1">
        <f>_xll.BDP(A18&amp;" @CBKG Corp","ask")</f>
        <v>105.922</v>
      </c>
      <c r="N18" s="1" t="s">
        <v>1456</v>
      </c>
      <c r="O18" s="1" t="str">
        <f>_xll.BDP(A18&amp;" @"&amp;N18&amp;" Corp","LAST_UPDATE")</f>
        <v>11/06/2014</v>
      </c>
      <c r="P18" s="57">
        <f>_xll.BDP(A18&amp;" @"&amp;N18&amp;" Corp","LAST_PRICE")</f>
        <v>105.809</v>
      </c>
      <c r="Q18" s="1">
        <f>INDEX(control!$F$12:$F$22,MATCH(C18,control!$C$12:$C$22,0))</f>
        <v>100</v>
      </c>
      <c r="R18" s="1">
        <f>P18-J18*INDEX(bias[value],MATCH(I18,bias[symbol],0))*(Q18/100)</f>
        <v>105.7415</v>
      </c>
      <c r="S18" s="1">
        <f t="shared" si="0"/>
        <v>105.92150000000001</v>
      </c>
      <c r="T18" s="4"/>
      <c r="U18" s="4"/>
      <c r="V18" s="1">
        <f t="shared" si="1"/>
        <v>105.809</v>
      </c>
      <c r="W18" s="1">
        <f t="shared" si="2"/>
        <v>105.7415</v>
      </c>
      <c r="X18" s="1">
        <f t="shared" si="3"/>
        <v>105.92150000000001</v>
      </c>
      <c r="Y18" s="13">
        <f t="shared" si="4"/>
        <v>-9.9999999997635314E-4</v>
      </c>
      <c r="Z18" s="1">
        <v>1</v>
      </c>
      <c r="AA18" s="1">
        <f t="shared" si="5"/>
        <v>1</v>
      </c>
      <c r="AB18" s="1">
        <f t="shared" si="6"/>
        <v>1</v>
      </c>
      <c r="AC18" s="1">
        <f>IF(ISNUMBER(INDEX(bias[value],MATCH(I18,bias[symbol],0))),1,0)</f>
        <v>1</v>
      </c>
      <c r="AD18" s="1">
        <f t="shared" si="7"/>
        <v>1</v>
      </c>
      <c r="AE18" s="1">
        <f t="shared" si="8"/>
        <v>1</v>
      </c>
      <c r="AF18" s="1">
        <f t="shared" ca="1" si="9"/>
        <v>0</v>
      </c>
      <c r="AG18" s="1">
        <f t="shared" ca="1" si="10"/>
        <v>0</v>
      </c>
      <c r="AH18" s="1" t="str">
        <f ca="1">IF(AG18=1,_xll.RtContribute("DDS_BONDS",$B18&amp;"=EXT",$V$3:$X$3,V18:X18,"FTC:CHANGED;SCOPE:SERVER"),"-")</f>
        <v>-</v>
      </c>
      <c r="AI18" s="1" t="str">
        <f>_xll.RtGet("DDS_BONDS",B18&amp;"=EXT",3)</f>
        <v>10335495=EXT</v>
      </c>
      <c r="AJ18" s="32">
        <f>_xll.BDP($A18&amp;" @"&amp; $N18 &amp;"  Corp","risk_mid")</f>
        <v>1.868717061421421</v>
      </c>
      <c r="AK18" s="25">
        <f t="shared" si="11"/>
        <v>0</v>
      </c>
      <c r="AL18" s="1">
        <f t="shared" si="12"/>
        <v>-0.75</v>
      </c>
      <c r="AM18" s="38">
        <f t="shared" si="13"/>
        <v>0</v>
      </c>
      <c r="AN18" s="12">
        <f>_xll.BDP($A18&amp;" @"&amp; $N18 &amp;"  Corp","asset_swap_spd_mid")</f>
        <v>16.57762512211692</v>
      </c>
      <c r="AO18" s="25">
        <f t="shared" si="14"/>
        <v>0</v>
      </c>
      <c r="AP18" s="25">
        <f>IFERROR(_xll.BDP($A18&amp;" @"&amp; $N18 &amp;"  Corp","coupon")*G18/100/365,"-")</f>
        <v>0</v>
      </c>
      <c r="AQ18" s="1" t="str">
        <f>_xll.RtGet("EBOND_LDN",B18,"DSPLY_NAME")</f>
        <v xml:space="preserve">GE 3 3/4 04 Apr </v>
      </c>
      <c r="AR18" s="38">
        <f>_xll.RtGet("EBOND_LDN", B18, -18560)</f>
        <v>50.502195349025001</v>
      </c>
      <c r="AS18" s="38">
        <f>_xll.RtGet("EBOND_LDN", B18, -18562)</f>
        <v>40.873193987851003</v>
      </c>
      <c r="AT18" s="58" t="str">
        <f ca="1">IF(Main[[#This Row],[maturity]]&lt;TODAY(),"matured","-")</f>
        <v>-</v>
      </c>
      <c r="AU18" s="1" t="str">
        <f>IF(Main[[#This Row],[spread bid]]=Main[[#This Row],[spread ask]],"error","-")</f>
        <v>-</v>
      </c>
    </row>
    <row r="19" spans="1:47" x14ac:dyDescent="0.2">
      <c r="A19" s="1" t="s">
        <v>44</v>
      </c>
      <c r="B19" s="1">
        <v>17733743</v>
      </c>
      <c r="C19" s="9">
        <v>1994229</v>
      </c>
      <c r="D19" s="51" t="str">
        <f>_xll.BDP($A19&amp;" Corp",D$4)</f>
        <v>GE</v>
      </c>
      <c r="E19" s="51" t="str">
        <f>IF(_xll.BDP($A19&amp;" Corp","cpn typ")="floating","frn",_xll.BDP($A19&amp;" Corp",E$4))</f>
        <v>frn</v>
      </c>
      <c r="F19" s="52">
        <f>IF(LEFT(_xll.BDP($A19&amp;" Corp","mty_typ"),4)="perp","perp",_xll.BDP($A19&amp;" Corp",F$4)*1)</f>
        <v>42493</v>
      </c>
      <c r="G19" s="25">
        <f>_xll.RtGet("EBOND_POSITION",INDEX(bookMap[eBondID],MATCH(TEXT(C19,"0"),bookMap[bbgID],0))&amp;"="&amp;B19,"AMOUNT")</f>
        <v>0</v>
      </c>
      <c r="H19" s="1">
        <f>INDEX(control!$E$12:$E$22,MATCH(C19,control!$C$12:$C$22,0))</f>
        <v>0</v>
      </c>
      <c r="I19" s="1" t="str">
        <f>IFERROR(INDEX(bias[symbol],MIN(MAX(MATCH(IF($I$2="manual",_xll.RtGet("EBOND_LDN",B19,-20268),$I$2),bias[symbol],0)+H19,1),27)),"-")</f>
        <v>-</v>
      </c>
      <c r="J19" s="1" t="str">
        <f>IFERROR(_xll.RtGet("EBOND_LDN",B19,-20270)*1,"-")</f>
        <v>-</v>
      </c>
      <c r="K19" s="1" t="str">
        <f>_xll.RtGet("EBOND_LDN",$B19,-20271)</f>
        <v>#N/A</v>
      </c>
      <c r="L19" s="1" t="str">
        <f>_xll.BDP(A19&amp;" @CBKG Corp","bid")</f>
        <v>#N/A Real Time</v>
      </c>
      <c r="M19" s="1" t="str">
        <f>_xll.BDP(A19&amp;" @CBKG Corp","ask")</f>
        <v>#N/A Real Time</v>
      </c>
      <c r="N19" s="1" t="s">
        <v>1456</v>
      </c>
      <c r="O19" s="1" t="str">
        <f>_xll.BDP(A19&amp;" @"&amp;N19&amp;" Corp","LAST_UPDATE")</f>
        <v>11/06/2014</v>
      </c>
      <c r="P19" s="57">
        <f>_xll.BDP(A19&amp;" @"&amp;N19&amp;" Corp","LAST_PRICE")</f>
        <v>100.464</v>
      </c>
      <c r="Q19" s="1">
        <f>INDEX(control!$F$12:$F$22,MATCH(C19,control!$C$12:$C$22,0))</f>
        <v>100</v>
      </c>
      <c r="R19" s="1" t="e">
        <f>P19-J19*INDEX(bias[value],MATCH(I19,bias[symbol],0))*(Q19/100)</f>
        <v>#VALUE!</v>
      </c>
      <c r="S19" s="1" t="e">
        <f t="shared" si="0"/>
        <v>#VALUE!</v>
      </c>
      <c r="T19" s="4"/>
      <c r="U19" s="4"/>
      <c r="V19" s="1">
        <f t="shared" si="1"/>
        <v>100.464</v>
      </c>
      <c r="W19" s="1" t="e">
        <f t="shared" si="2"/>
        <v>#VALUE!</v>
      </c>
      <c r="X19" s="1" t="e">
        <f t="shared" si="3"/>
        <v>#VALUE!</v>
      </c>
      <c r="Y19" s="13" t="str">
        <f t="shared" si="4"/>
        <v>err</v>
      </c>
      <c r="Z19" s="1">
        <v>1</v>
      </c>
      <c r="AA19" s="1">
        <f t="shared" si="5"/>
        <v>0</v>
      </c>
      <c r="AB19" s="1">
        <f t="shared" si="6"/>
        <v>0</v>
      </c>
      <c r="AC19" s="1">
        <f>IF(ISNUMBER(INDEX(bias[value],MATCH(I19,bias[symbol],0))),1,0)</f>
        <v>0</v>
      </c>
      <c r="AD19" s="1">
        <f t="shared" si="7"/>
        <v>0</v>
      </c>
      <c r="AE19" s="1">
        <f t="shared" si="8"/>
        <v>0</v>
      </c>
      <c r="AF19" s="1">
        <f t="shared" ca="1" si="9"/>
        <v>0</v>
      </c>
      <c r="AG19" s="1">
        <f t="shared" ca="1" si="10"/>
        <v>0</v>
      </c>
      <c r="AH19" s="1" t="str">
        <f ca="1">IF(AG19=1,_xll.RtContribute("DDS_BONDS",$B19&amp;"=EXT",$V$3:$X$3,V19:X19,"FTC:CHANGED;SCOPE:SERVER"),"-")</f>
        <v>-</v>
      </c>
      <c r="AI19" s="1" t="str">
        <f>_xll.RtGet("DDS_BONDS",B19&amp;"=EXT",3)</f>
        <v>17733743=EXT</v>
      </c>
      <c r="AJ19" s="32">
        <f>_xll.BDP($A19&amp;" @"&amp; $N19 &amp;"  Corp","risk_mid")</f>
        <v>0.13733466272825012</v>
      </c>
      <c r="AK19" s="25">
        <f t="shared" si="11"/>
        <v>0</v>
      </c>
      <c r="AL19" s="1" t="str">
        <f t="shared" si="12"/>
        <v>-</v>
      </c>
      <c r="AM19" s="38">
        <f t="shared" si="13"/>
        <v>0</v>
      </c>
      <c r="AN19" s="12">
        <f>_xll.BDP($A19&amp;" @"&amp; $N19 &amp;"  Corp","asset_swap_spd_mid")</f>
        <v>22.368256454588838</v>
      </c>
      <c r="AO19" s="25">
        <f t="shared" si="14"/>
        <v>0</v>
      </c>
      <c r="AP19" s="25">
        <f>IFERROR(_xll.BDP($A19&amp;" @"&amp; $N19 &amp;"  Corp","coupon")*G19/100/365,"-")</f>
        <v>0</v>
      </c>
      <c r="AQ19" s="1" t="str">
        <f>_xll.RtGet("EBOND_LDN",B19,"DSPLY_NAME")</f>
        <v>#N/A</v>
      </c>
      <c r="AR19" s="38" t="str">
        <f>_xll.RtGet("EBOND_LDN", B19, -18560)</f>
        <v>#N/A</v>
      </c>
      <c r="AS19" s="38" t="str">
        <f>_xll.RtGet("EBOND_LDN", B19, -18562)</f>
        <v>#N/A</v>
      </c>
      <c r="AT19" s="58" t="str">
        <f ca="1">IF(Main[[#This Row],[maturity]]&lt;TODAY(),"matured","-")</f>
        <v>-</v>
      </c>
      <c r="AU19" s="1" t="str">
        <f>IF(Main[[#This Row],[spread bid]]=Main[[#This Row],[spread ask]],"error","-")</f>
        <v>error</v>
      </c>
    </row>
    <row r="20" spans="1:47" x14ac:dyDescent="0.2">
      <c r="A20" s="1" t="s">
        <v>45</v>
      </c>
      <c r="B20" s="1">
        <v>18717232</v>
      </c>
      <c r="C20" s="9">
        <v>1994229</v>
      </c>
      <c r="D20" s="51" t="str">
        <f>_xll.BDP($A20&amp;" Corp",D$4)</f>
        <v>GE</v>
      </c>
      <c r="E20" s="51">
        <f>IF(_xll.BDP($A20&amp;" Corp","cpn typ")="floating","frn",_xll.BDP($A20&amp;" Corp",E$4))</f>
        <v>1.45</v>
      </c>
      <c r="F20" s="52">
        <f>IF(LEFT(_xll.BDP($A20&amp;" Corp","mty_typ"),4)="perp","perp",_xll.BDP($A20&amp;" Corp",F$4)*1)</f>
        <v>42583</v>
      </c>
      <c r="G20" s="25" t="str">
        <f>_xll.RtGet("EBOND_POSITION",INDEX(bookMap[eBondID],MATCH(TEXT(C20,"0"),bookMap[bbgID],0))&amp;"="&amp;B20,"AMOUNT")</f>
        <v>#N/A</v>
      </c>
      <c r="H20" s="1">
        <f>INDEX(control!$E$12:$E$22,MATCH(C20,control!$C$12:$C$22,0))</f>
        <v>0</v>
      </c>
      <c r="I20" s="1" t="str">
        <f>IFERROR(INDEX(bias[symbol],MIN(MAX(MATCH(IF($I$2="manual",_xll.RtGet("EBOND_LDN",B20,-20268),$I$2),bias[symbol],0)+H20,1),27)),"-")</f>
        <v>-</v>
      </c>
      <c r="J20" s="1" t="str">
        <f>IFERROR(_xll.RtGet("EBOND_LDN",B20,-20270)*1,"-")</f>
        <v>-</v>
      </c>
      <c r="K20" s="1" t="str">
        <f>_xll.RtGet("EBOND_LDN",$B20,-20271)</f>
        <v>#N/A</v>
      </c>
      <c r="L20" s="1" t="str">
        <f>_xll.BDP(A20&amp;" @CBKG Corp","bid")</f>
        <v>#N/A Real Time</v>
      </c>
      <c r="M20" s="1" t="str">
        <f>_xll.BDP(A20&amp;" @CBKG Corp","ask")</f>
        <v>#N/A Real Time</v>
      </c>
      <c r="N20" s="1" t="s">
        <v>1457</v>
      </c>
      <c r="O20" s="1" t="str">
        <f>_xll.BDP(A20&amp;" @"&amp;N20&amp;" Corp","LAST_UPDATE")</f>
        <v>11/06/2014</v>
      </c>
      <c r="P20" s="57">
        <f>_xll.BDP(A20&amp;" @"&amp;N20&amp;" Corp","LAST_PRICE")</f>
        <v>100.435</v>
      </c>
      <c r="Q20" s="1">
        <f>INDEX(control!$F$12:$F$22,MATCH(C20,control!$C$12:$C$22,0))</f>
        <v>100</v>
      </c>
      <c r="R20" s="1" t="e">
        <f>P20-J20*INDEX(bias[value],MATCH(I20,bias[symbol],0))*(Q20/100)</f>
        <v>#VALUE!</v>
      </c>
      <c r="S20" s="1" t="e">
        <f t="shared" si="0"/>
        <v>#VALUE!</v>
      </c>
      <c r="T20" s="4"/>
      <c r="U20" s="4"/>
      <c r="V20" s="1">
        <f t="shared" si="1"/>
        <v>100.435</v>
      </c>
      <c r="W20" s="1" t="e">
        <f t="shared" si="2"/>
        <v>#VALUE!</v>
      </c>
      <c r="X20" s="1" t="e">
        <f t="shared" si="3"/>
        <v>#VALUE!</v>
      </c>
      <c r="Y20" s="13" t="str">
        <f t="shared" si="4"/>
        <v>err</v>
      </c>
      <c r="Z20" s="1">
        <v>1</v>
      </c>
      <c r="AA20" s="1">
        <f t="shared" si="5"/>
        <v>0</v>
      </c>
      <c r="AB20" s="1">
        <f t="shared" si="6"/>
        <v>0</v>
      </c>
      <c r="AC20" s="1">
        <f>IF(ISNUMBER(INDEX(bias[value],MATCH(I20,bias[symbol],0))),1,0)</f>
        <v>0</v>
      </c>
      <c r="AD20" s="1">
        <f t="shared" si="7"/>
        <v>0</v>
      </c>
      <c r="AE20" s="1">
        <f t="shared" si="8"/>
        <v>0</v>
      </c>
      <c r="AF20" s="1">
        <f t="shared" ca="1" si="9"/>
        <v>0</v>
      </c>
      <c r="AG20" s="1">
        <f t="shared" ca="1" si="10"/>
        <v>0</v>
      </c>
      <c r="AH20" s="1" t="str">
        <f ca="1">IF(AG20=1,_xll.RtContribute("DDS_BONDS",$B20&amp;"=EXT",$V$3:$X$3,V20:X20,"FTC:CHANGED;SCOPE:SERVER"),"-")</f>
        <v>-</v>
      </c>
      <c r="AI20" s="1" t="str">
        <f>_xll.RtGet("DDS_BONDS",B20&amp;"=EXT",3)</f>
        <v>18717232=EXT</v>
      </c>
      <c r="AJ20" s="32">
        <f>_xll.BDP($A20&amp;" @"&amp; $N20 &amp;"  Corp","risk_mid")</f>
        <v>2.0968849969385417</v>
      </c>
      <c r="AK20" s="25" t="str">
        <f t="shared" si="11"/>
        <v>-</v>
      </c>
      <c r="AL20" s="1" t="str">
        <f t="shared" si="12"/>
        <v>-</v>
      </c>
      <c r="AM20" s="38">
        <f t="shared" si="13"/>
        <v>0</v>
      </c>
      <c r="AN20" s="12">
        <f>_xll.BDP($A20&amp;" @"&amp; $N20 &amp;"  Corp","asset_swap_spd_mid")</f>
        <v>54.496317388547297</v>
      </c>
      <c r="AO20" s="25">
        <f t="shared" si="14"/>
        <v>0</v>
      </c>
      <c r="AP20" s="25" t="str">
        <f>IFERROR(_xll.BDP($A20&amp;" @"&amp; $N20 &amp;"  Corp","coupon")*G20/100/365,"-")</f>
        <v>-</v>
      </c>
      <c r="AQ20" s="1" t="str">
        <f>_xll.RtGet("EBOND_LDN",B20,"DSPLY_NAME")</f>
        <v>#N/A</v>
      </c>
      <c r="AR20" s="38" t="str">
        <f>_xll.RtGet("EBOND_LDN", B20, -18560)</f>
        <v>#N/A</v>
      </c>
      <c r="AS20" s="38" t="str">
        <f>_xll.RtGet("EBOND_LDN", B20, -18562)</f>
        <v>#N/A</v>
      </c>
      <c r="AT20" s="58" t="str">
        <f ca="1">IF(Main[[#This Row],[maturity]]&lt;TODAY(),"matured","-")</f>
        <v>-</v>
      </c>
      <c r="AU20" s="1" t="str">
        <f>IF(Main[[#This Row],[spread bid]]=Main[[#This Row],[spread ask]],"error","-")</f>
        <v>error</v>
      </c>
    </row>
    <row r="21" spans="1:47" x14ac:dyDescent="0.2">
      <c r="A21" s="1" t="s">
        <v>46</v>
      </c>
      <c r="B21" s="1">
        <v>5391666</v>
      </c>
      <c r="C21" s="9">
        <v>1994229</v>
      </c>
      <c r="D21" s="51" t="str">
        <f>_xll.BDP($A21&amp;" Corp",D$4)</f>
        <v>GE</v>
      </c>
      <c r="E21" s="51">
        <f>IF(_xll.BDP($A21&amp;" Corp","cpn typ")="floating","frn",_xll.BDP($A21&amp;" Corp",E$4))</f>
        <v>4.125</v>
      </c>
      <c r="F21" s="52">
        <f>IF(LEFT(_xll.BDP($A21&amp;" Corp","mty_typ"),4)="perp","perp",_xll.BDP($A21&amp;" Corp",F$4)*1)</f>
        <v>42670</v>
      </c>
      <c r="G21" s="25">
        <f>_xll.RtGet("EBOND_POSITION",INDEX(bookMap[eBondID],MATCH(TEXT(C21,"0"),bookMap[bbgID],0))&amp;"="&amp;B21,"AMOUNT")</f>
        <v>0</v>
      </c>
      <c r="H21" s="1">
        <f>INDEX(control!$E$12:$E$22,MATCH(C21,control!$C$12:$C$22,0))</f>
        <v>0</v>
      </c>
      <c r="I21" s="1" t="str">
        <f>IFERROR(INDEX(bias[symbol],MIN(MAX(MATCH(IF($I$2="manual",_xll.RtGet("EBOND_LDN",B21,-20268),$I$2),bias[symbol],0)+H21,1),27)),"-")</f>
        <v>b</v>
      </c>
      <c r="J21" s="1">
        <f>IFERROR(_xll.RtGet("EBOND_LDN",B21,-20270)*1,"-")</f>
        <v>0.15</v>
      </c>
      <c r="K21" s="1" t="str">
        <f>_xll.RtGet("EBOND_LDN",$B21,-20271)</f>
        <v>on</v>
      </c>
      <c r="L21" s="1">
        <f>_xll.BDP(A21&amp;" @CBKG Corp","bid")</f>
        <v>108.283</v>
      </c>
      <c r="M21" s="1">
        <f>_xll.BDP(A21&amp;" @CBKG Corp","ask")</f>
        <v>108.43300000000001</v>
      </c>
      <c r="N21" s="1" t="s">
        <v>1456</v>
      </c>
      <c r="O21" s="1" t="str">
        <f>_xll.BDP(A21&amp;" @"&amp;N21&amp;" Corp","LAST_UPDATE")</f>
        <v>11/06/2014</v>
      </c>
      <c r="P21" s="57">
        <f>_xll.BDP(A21&amp;" @"&amp;N21&amp;" Corp","LAST_PRICE")</f>
        <v>108.339</v>
      </c>
      <c r="Q21" s="1">
        <f>INDEX(control!$F$12:$F$22,MATCH(C21,control!$C$12:$C$22,0))</f>
        <v>100</v>
      </c>
      <c r="R21" s="1">
        <f>P21-J21*INDEX(bias[value],MATCH(I21,bias[symbol],0))*(Q21/100)</f>
        <v>108.28274999999999</v>
      </c>
      <c r="S21" s="1">
        <f t="shared" si="0"/>
        <v>108.43275</v>
      </c>
      <c r="T21" s="4"/>
      <c r="U21" s="4"/>
      <c r="V21" s="1">
        <f t="shared" si="1"/>
        <v>108.339</v>
      </c>
      <c r="W21" s="1">
        <f t="shared" si="2"/>
        <v>108.28274999999999</v>
      </c>
      <c r="X21" s="1">
        <f t="shared" si="3"/>
        <v>108.43275</v>
      </c>
      <c r="Y21" s="13">
        <f t="shared" si="4"/>
        <v>-5.0000000001659828E-4</v>
      </c>
      <c r="Z21" s="1">
        <v>1</v>
      </c>
      <c r="AA21" s="1">
        <f t="shared" si="5"/>
        <v>1</v>
      </c>
      <c r="AB21" s="1">
        <f t="shared" si="6"/>
        <v>1</v>
      </c>
      <c r="AC21" s="1">
        <f>IF(ISNUMBER(INDEX(bias[value],MATCH(I21,bias[symbol],0))),1,0)</f>
        <v>1</v>
      </c>
      <c r="AD21" s="1">
        <f t="shared" si="7"/>
        <v>1</v>
      </c>
      <c r="AE21" s="1">
        <f t="shared" si="8"/>
        <v>1</v>
      </c>
      <c r="AF21" s="1">
        <f t="shared" ca="1" si="9"/>
        <v>0</v>
      </c>
      <c r="AG21" s="1">
        <f t="shared" ca="1" si="10"/>
        <v>0</v>
      </c>
      <c r="AH21" s="1" t="str">
        <f ca="1">IF(AG21=1,_xll.RtContribute("DDS_BONDS",$B21&amp;"=EXT",$V$3:$X$3,V21:X21,"FTC:CHANGED;SCOPE:SERVER"),"-")</f>
        <v>-</v>
      </c>
      <c r="AI21" s="1" t="str">
        <f>_xll.RtGet("DDS_BONDS",B21&amp;"=EXT",3)</f>
        <v>5391666=EXT</v>
      </c>
      <c r="AJ21" s="32">
        <f>_xll.BDP($A21&amp;" @"&amp; $N21 &amp;"  Corp","risk_mid")</f>
        <v>2.4834502166399375</v>
      </c>
      <c r="AK21" s="25">
        <f t="shared" si="11"/>
        <v>0</v>
      </c>
      <c r="AL21" s="1" t="str">
        <f t="shared" si="12"/>
        <v>-</v>
      </c>
      <c r="AM21" s="38">
        <f t="shared" si="13"/>
        <v>0</v>
      </c>
      <c r="AN21" s="12">
        <f>_xll.BDP($A21&amp;" @"&amp; $N21 &amp;"  Corp","asset_swap_spd_mid")</f>
        <v>21.503952672376933</v>
      </c>
      <c r="AO21" s="25">
        <f t="shared" si="14"/>
        <v>0</v>
      </c>
      <c r="AP21" s="25">
        <f>IFERROR(_xll.BDP($A21&amp;" @"&amp; $N21 &amp;"  Corp","coupon")*G21/100/365,"-")</f>
        <v>0</v>
      </c>
      <c r="AQ21" s="1" t="str">
        <f>_xll.RtGet("EBOND_LDN",B21,"DSPLY_NAME")</f>
        <v xml:space="preserve">GE 4 1/8 27 Oct </v>
      </c>
      <c r="AR21" s="38">
        <f>_xll.RtGet("EBOND_LDN", B21, -18560)</f>
        <v>54.211794133266999</v>
      </c>
      <c r="AS21" s="38">
        <f>_xll.RtGet("EBOND_LDN", B21, -18562)</f>
        <v>48.173678632314001</v>
      </c>
      <c r="AT21" s="58" t="str">
        <f ca="1">IF(Main[[#This Row],[maturity]]&lt;TODAY(),"matured","-")</f>
        <v>-</v>
      </c>
      <c r="AU21" s="1" t="str">
        <f>IF(Main[[#This Row],[spread bid]]=Main[[#This Row],[spread ask]],"error","-")</f>
        <v>-</v>
      </c>
    </row>
    <row r="22" spans="1:47" x14ac:dyDescent="0.2">
      <c r="A22" s="1" t="s">
        <v>47</v>
      </c>
      <c r="B22" s="1">
        <v>8925697</v>
      </c>
      <c r="C22" s="9">
        <v>1994229</v>
      </c>
      <c r="D22" s="51" t="str">
        <f>_xll.BDP($A22&amp;" Corp",D$4)</f>
        <v>GE</v>
      </c>
      <c r="E22" s="51">
        <f>IF(_xll.BDP($A22&amp;" Corp","cpn typ")="floating","frn",_xll.BDP($A22&amp;" Corp",E$4))</f>
        <v>4.25</v>
      </c>
      <c r="F22" s="52">
        <f>IF(LEFT(_xll.BDP($A22&amp;" Corp","mty_typ"),4)="perp","perp",_xll.BDP($A22&amp;" Corp",F$4)*1)</f>
        <v>42795</v>
      </c>
      <c r="G22" s="25">
        <f>_xll.RtGet("EBOND_POSITION",INDEX(bookMap[eBondID],MATCH(TEXT(C22,"0"),bookMap[bbgID],0))&amp;"="&amp;B22,"AMOUNT")</f>
        <v>2094000</v>
      </c>
      <c r="H22" s="1">
        <f>INDEX(control!$E$12:$E$22,MATCH(C22,control!$C$12:$C$22,0))</f>
        <v>0</v>
      </c>
      <c r="I22" s="1" t="str">
        <f>IFERROR(INDEX(bias[symbol],MIN(MAX(MATCH(IF($I$2="manual",_xll.RtGet("EBOND_LDN",B22,-20268),$I$2),bias[symbol],0)+H22,1),27)),"-")</f>
        <v>b</v>
      </c>
      <c r="J22" s="1">
        <f>IFERROR(_xll.RtGet("EBOND_LDN",B22,-20270)*1,"-")</f>
        <v>0.16</v>
      </c>
      <c r="K22" s="1" t="str">
        <f>_xll.RtGet("EBOND_LDN",$B22,-20271)</f>
        <v>on</v>
      </c>
      <c r="L22" s="1">
        <f>_xll.BDP(A22&amp;" @CBKG Corp","bid")</f>
        <v>109.624</v>
      </c>
      <c r="M22" s="1">
        <f>_xll.BDP(A22&amp;" @CBKG Corp","ask")</f>
        <v>109.78400000000001</v>
      </c>
      <c r="N22" s="1" t="s">
        <v>1456</v>
      </c>
      <c r="O22" s="1" t="str">
        <f>_xll.BDP(A22&amp;" @"&amp;N22&amp;" Corp","LAST_UPDATE")</f>
        <v>11/06/2014</v>
      </c>
      <c r="P22" s="57">
        <f>_xll.BDP(A22&amp;" @"&amp;N22&amp;" Corp","LAST_PRICE")</f>
        <v>109.684</v>
      </c>
      <c r="Q22" s="1">
        <f>INDEX(control!$F$12:$F$22,MATCH(C22,control!$C$12:$C$22,0))</f>
        <v>100</v>
      </c>
      <c r="R22" s="1">
        <f>P22-J22*INDEX(bias[value],MATCH(I22,bias[symbol],0))*(Q22/100)</f>
        <v>109.624</v>
      </c>
      <c r="S22" s="1">
        <f t="shared" si="0"/>
        <v>109.78399999999999</v>
      </c>
      <c r="T22" s="4"/>
      <c r="U22" s="4"/>
      <c r="V22" s="1">
        <f t="shared" si="1"/>
        <v>109.684</v>
      </c>
      <c r="W22" s="1">
        <f t="shared" si="2"/>
        <v>109.624</v>
      </c>
      <c r="X22" s="1">
        <f t="shared" si="3"/>
        <v>109.78399999999999</v>
      </c>
      <c r="Y22" s="13">
        <f t="shared" si="4"/>
        <v>-2.8421709430404007E-14</v>
      </c>
      <c r="Z22" s="1">
        <v>1</v>
      </c>
      <c r="AA22" s="1">
        <f t="shared" si="5"/>
        <v>1</v>
      </c>
      <c r="AB22" s="1">
        <f t="shared" si="6"/>
        <v>1</v>
      </c>
      <c r="AC22" s="1">
        <f>IF(ISNUMBER(INDEX(bias[value],MATCH(I22,bias[symbol],0))),1,0)</f>
        <v>1</v>
      </c>
      <c r="AD22" s="1">
        <f t="shared" si="7"/>
        <v>1</v>
      </c>
      <c r="AE22" s="1">
        <f t="shared" si="8"/>
        <v>1</v>
      </c>
      <c r="AF22" s="1">
        <f t="shared" ca="1" si="9"/>
        <v>0</v>
      </c>
      <c r="AG22" s="1">
        <f t="shared" ca="1" si="10"/>
        <v>0</v>
      </c>
      <c r="AH22" s="1" t="str">
        <f ca="1">IF(AG22=1,_xll.RtContribute("DDS_BONDS",$B22&amp;"=EXT",$V$3:$X$3,V22:X22,"FTC:CHANGED;SCOPE:SERVER"),"-")</f>
        <v>-</v>
      </c>
      <c r="AI22" s="1" t="str">
        <f>_xll.RtGet("DDS_BONDS",B22&amp;"=EXT",3)</f>
        <v>8925697=EXT</v>
      </c>
      <c r="AJ22" s="32">
        <f>_xll.BDP($A22&amp;" @"&amp; $N22 &amp;"  Corp","risk_mid")</f>
        <v>2.8547696206906892</v>
      </c>
      <c r="AK22" s="25">
        <f t="shared" si="11"/>
        <v>597.78875857263029</v>
      </c>
      <c r="AL22" s="1" t="str">
        <f t="shared" si="12"/>
        <v>-</v>
      </c>
      <c r="AM22" s="38">
        <f t="shared" si="13"/>
        <v>20.415848533333335</v>
      </c>
      <c r="AN22" s="12">
        <f>_xll.BDP($A22&amp;" @"&amp; $N22 &amp;"  Corp","asset_swap_spd_mid")</f>
        <v>26.019583624047375</v>
      </c>
      <c r="AO22" s="25">
        <f t="shared" si="14"/>
        <v>5448.5008108755201</v>
      </c>
      <c r="AP22" s="25">
        <f>IFERROR(_xll.BDP($A22&amp;" @"&amp; $N22 &amp;"  Corp","coupon")*G22/100/365,"-")</f>
        <v>243.82191780821918</v>
      </c>
      <c r="AQ22" s="1" t="str">
        <f>_xll.RtGet("EBOND_LDN",B22,"DSPLY_NAME")</f>
        <v xml:space="preserve">GE 4 1/4 01 Mar </v>
      </c>
      <c r="AR22" s="38">
        <f>_xll.RtGet("EBOND_LDN", B22, -18560)</f>
        <v>59.550848625591001</v>
      </c>
      <c r="AS22" s="38">
        <f>_xll.RtGet("EBOND_LDN", B22, -18562)</f>
        <v>53.948902433933</v>
      </c>
      <c r="AT22" s="58" t="str">
        <f ca="1">IF(Main[[#This Row],[maturity]]&lt;TODAY(),"matured","-")</f>
        <v>-</v>
      </c>
      <c r="AU22" s="1" t="str">
        <f>IF(Main[[#This Row],[spread bid]]=Main[[#This Row],[spread ask]],"error","-")</f>
        <v>-</v>
      </c>
    </row>
    <row r="23" spans="1:47" x14ac:dyDescent="0.2">
      <c r="A23" s="1" t="s">
        <v>48</v>
      </c>
      <c r="B23" s="1">
        <v>17731062</v>
      </c>
      <c r="C23" s="9">
        <v>1994229</v>
      </c>
      <c r="D23" s="51" t="str">
        <f>_xll.BDP($A23&amp;" Corp",D$4)</f>
        <v>GE</v>
      </c>
      <c r="E23" s="51">
        <f>IF(_xll.BDP($A23&amp;" Corp","cpn typ")="floating","frn",_xll.BDP($A23&amp;" Corp",E$4))</f>
        <v>1</v>
      </c>
      <c r="F23" s="52">
        <f>IF(LEFT(_xll.BDP($A23&amp;" Corp","mty_typ"),4)="perp","perp",_xll.BDP($A23&amp;" Corp",F$4)*1)</f>
        <v>42857</v>
      </c>
      <c r="G23" s="25">
        <f>_xll.RtGet("EBOND_POSITION",INDEX(bookMap[eBondID],MATCH(TEXT(C23,"0"),bookMap[bbgID],0))&amp;"="&amp;B23,"AMOUNT")</f>
        <v>0</v>
      </c>
      <c r="H23" s="1">
        <f>INDEX(control!$E$12:$E$22,MATCH(C23,control!$C$12:$C$22,0))</f>
        <v>0</v>
      </c>
      <c r="I23" s="1" t="str">
        <f>IFERROR(INDEX(bias[symbol],MIN(MAX(MATCH(IF($I$2="manual",_xll.RtGet("EBOND_LDN",B23,-20268),$I$2),bias[symbol],0)+H23,1),27)),"-")</f>
        <v>m</v>
      </c>
      <c r="J23" s="1">
        <f>IFERROR(_xll.RtGet("EBOND_LDN",B23,-20270)*1,"-")</f>
        <v>0.2</v>
      </c>
      <c r="K23" s="1" t="str">
        <f>_xll.RtGet("EBOND_LDN",$B23,-20271)</f>
        <v>on</v>
      </c>
      <c r="L23" s="1">
        <f>_xll.BDP(A23&amp;" @CBKG Corp","bid")</f>
        <v>101.044</v>
      </c>
      <c r="M23" s="1">
        <f>_xll.BDP(A23&amp;" @CBKG Corp","ask")</f>
        <v>101.244</v>
      </c>
      <c r="N23" s="1" t="s">
        <v>1456</v>
      </c>
      <c r="O23" s="1" t="str">
        <f>_xll.BDP(A23&amp;" @"&amp;N23&amp;" Corp","LAST_UPDATE")</f>
        <v>11/06/2014</v>
      </c>
      <c r="P23" s="57">
        <f>_xll.BDP(A23&amp;" @"&amp;N23&amp;" Corp","LAST_PRICE")</f>
        <v>101.14400000000001</v>
      </c>
      <c r="Q23" s="1">
        <f>INDEX(control!$F$12:$F$22,MATCH(C23,control!$C$12:$C$22,0))</f>
        <v>100</v>
      </c>
      <c r="R23" s="1">
        <f>P23-J23*INDEX(bias[value],MATCH(I23,bias[symbol],0))*(Q23/100)</f>
        <v>101.04400000000001</v>
      </c>
      <c r="S23" s="1">
        <f t="shared" si="0"/>
        <v>101.24400000000001</v>
      </c>
      <c r="T23" s="4"/>
      <c r="U23" s="4"/>
      <c r="V23" s="1">
        <f t="shared" si="1"/>
        <v>101.14400000000001</v>
      </c>
      <c r="W23" s="1">
        <f t="shared" si="2"/>
        <v>101.04400000000001</v>
      </c>
      <c r="X23" s="1">
        <f t="shared" si="3"/>
        <v>101.24400000000001</v>
      </c>
      <c r="Y23" s="13">
        <f t="shared" si="4"/>
        <v>0</v>
      </c>
      <c r="Z23" s="1">
        <v>1</v>
      </c>
      <c r="AA23" s="1">
        <f t="shared" si="5"/>
        <v>1</v>
      </c>
      <c r="AB23" s="1">
        <f t="shared" si="6"/>
        <v>1</v>
      </c>
      <c r="AC23" s="1">
        <f>IF(ISNUMBER(INDEX(bias[value],MATCH(I23,bias[symbol],0))),1,0)</f>
        <v>1</v>
      </c>
      <c r="AD23" s="1">
        <f t="shared" si="7"/>
        <v>1</v>
      </c>
      <c r="AE23" s="1">
        <f t="shared" si="8"/>
        <v>1</v>
      </c>
      <c r="AF23" s="1">
        <f t="shared" ca="1" si="9"/>
        <v>0</v>
      </c>
      <c r="AG23" s="1">
        <f t="shared" ca="1" si="10"/>
        <v>0</v>
      </c>
      <c r="AH23" s="1" t="str">
        <f ca="1">IF(AG23=1,_xll.RtContribute("DDS_BONDS",$B23&amp;"=EXT",$V$3:$X$3,V23:X23,"FTC:CHANGED;SCOPE:SERVER"),"-")</f>
        <v>-</v>
      </c>
      <c r="AI23" s="1" t="str">
        <f>_xll.RtGet("DDS_BONDS",B23&amp;"=EXT",3)</f>
        <v>17731062=EXT</v>
      </c>
      <c r="AJ23" s="32">
        <f>_xll.BDP($A23&amp;" @"&amp; $N23 &amp;"  Corp","risk_mid")</f>
        <v>2.8633555918901266</v>
      </c>
      <c r="AK23" s="25">
        <f t="shared" si="11"/>
        <v>0</v>
      </c>
      <c r="AL23" s="1" t="str">
        <f t="shared" si="12"/>
        <v>-</v>
      </c>
      <c r="AM23" s="38">
        <f t="shared" si="13"/>
        <v>0</v>
      </c>
      <c r="AN23" s="12">
        <f>_xll.BDP($A23&amp;" @"&amp; $N23 &amp;"  Corp","asset_swap_spd_mid")</f>
        <v>19.767529647858222</v>
      </c>
      <c r="AO23" s="25">
        <f t="shared" si="14"/>
        <v>0</v>
      </c>
      <c r="AP23" s="25">
        <f>IFERROR(_xll.BDP($A23&amp;" @"&amp; $N23 &amp;"  Corp","coupon")*G23/100/365,"-")</f>
        <v>0</v>
      </c>
      <c r="AQ23" s="1" t="str">
        <f>_xll.RtGet("EBOND_LDN",B23,"DSPLY_NAME")</f>
        <v>GE 1 02 May 2017</v>
      </c>
      <c r="AR23" s="38">
        <f>_xll.RtGet("EBOND_LDN", B23, -18560)</f>
        <v>55.678867734831996</v>
      </c>
      <c r="AS23" s="38">
        <f>_xll.RtGet("EBOND_LDN", B23, -18562)</f>
        <v>48.694613836716002</v>
      </c>
      <c r="AT23" s="58" t="str">
        <f ca="1">IF(Main[[#This Row],[maturity]]&lt;TODAY(),"matured","-")</f>
        <v>-</v>
      </c>
      <c r="AU23" s="1" t="str">
        <f>IF(Main[[#This Row],[spread bid]]=Main[[#This Row],[spread ask]],"error","-")</f>
        <v>-</v>
      </c>
    </row>
    <row r="24" spans="1:47" x14ac:dyDescent="0.2">
      <c r="A24" s="1" t="s">
        <v>49</v>
      </c>
      <c r="B24" s="1">
        <v>10727215</v>
      </c>
      <c r="C24" s="9">
        <v>1994229</v>
      </c>
      <c r="D24" s="51" t="str">
        <f>_xll.BDP($A24&amp;" Corp",D$4)</f>
        <v>GE</v>
      </c>
      <c r="E24" s="51" t="str">
        <f>IF(_xll.BDP($A24&amp;" Corp","cpn typ")="floating","frn",_xll.BDP($A24&amp;" Corp",E$4))</f>
        <v>frn</v>
      </c>
      <c r="F24" s="52">
        <f>IF(LEFT(_xll.BDP($A24&amp;" Corp","mty_typ"),4)="perp","perp",_xll.BDP($A24&amp;" Corp",F$4)*1)</f>
        <v>42901</v>
      </c>
      <c r="G24" s="25">
        <f>_xll.RtGet("EBOND_POSITION",INDEX(bookMap[eBondID],MATCH(TEXT(C24,"0"),bookMap[bbgID],0))&amp;"="&amp;B24,"AMOUNT")</f>
        <v>0</v>
      </c>
      <c r="H24" s="1">
        <f>INDEX(control!$E$12:$E$22,MATCH(C24,control!$C$12:$C$22,0))</f>
        <v>0</v>
      </c>
      <c r="I24" s="1" t="str">
        <f>IFERROR(INDEX(bias[symbol],MIN(MAX(MATCH(IF($I$2="manual",_xll.RtGet("EBOND_LDN",B24,-20268),$I$2),bias[symbol],0)+H24,1),27)),"-")</f>
        <v>-</v>
      </c>
      <c r="J24" s="1" t="str">
        <f>IFERROR(_xll.RtGet("EBOND_LDN",B24,-20270)*1,"-")</f>
        <v>-</v>
      </c>
      <c r="K24" s="1" t="str">
        <f>_xll.RtGet("EBOND_LDN",$B24,-20271)</f>
        <v>#N/A</v>
      </c>
      <c r="L24" s="1" t="str">
        <f>_xll.BDP(A24&amp;" @CBKG Corp","bid")</f>
        <v>#N/A Real Time</v>
      </c>
      <c r="M24" s="1" t="str">
        <f>_xll.BDP(A24&amp;" @CBKG Corp","ask")</f>
        <v>#N/A Real Time</v>
      </c>
      <c r="N24" s="1" t="s">
        <v>1456</v>
      </c>
      <c r="O24" s="1" t="str">
        <f>_xll.BDP(A24&amp;" @"&amp;N24&amp;" Corp","LAST_UPDATE")</f>
        <v>11/06/2014</v>
      </c>
      <c r="P24" s="57">
        <f>_xll.BDP(A24&amp;" @"&amp;N24&amp;" Corp","LAST_PRICE")</f>
        <v>101.45099999999999</v>
      </c>
      <c r="Q24" s="1">
        <f>INDEX(control!$F$12:$F$22,MATCH(C24,control!$C$12:$C$22,0))</f>
        <v>100</v>
      </c>
      <c r="R24" s="1" t="e">
        <f>P24-J24*INDEX(bias[value],MATCH(I24,bias[symbol],0))*(Q24/100)</f>
        <v>#VALUE!</v>
      </c>
      <c r="S24" s="1" t="e">
        <f t="shared" si="0"/>
        <v>#VALUE!</v>
      </c>
      <c r="T24" s="4"/>
      <c r="U24" s="4"/>
      <c r="V24" s="1">
        <f t="shared" si="1"/>
        <v>101.45099999999999</v>
      </c>
      <c r="W24" s="1" t="e">
        <f t="shared" si="2"/>
        <v>#VALUE!</v>
      </c>
      <c r="X24" s="1" t="e">
        <f t="shared" si="3"/>
        <v>#VALUE!</v>
      </c>
      <c r="Y24" s="13" t="str">
        <f t="shared" si="4"/>
        <v>err</v>
      </c>
      <c r="Z24" s="1">
        <v>1</v>
      </c>
      <c r="AA24" s="1">
        <f t="shared" si="5"/>
        <v>0</v>
      </c>
      <c r="AB24" s="1">
        <f t="shared" si="6"/>
        <v>0</v>
      </c>
      <c r="AC24" s="1">
        <f>IF(ISNUMBER(INDEX(bias[value],MATCH(I24,bias[symbol],0))),1,0)</f>
        <v>0</v>
      </c>
      <c r="AD24" s="1">
        <f t="shared" si="7"/>
        <v>0</v>
      </c>
      <c r="AE24" s="1">
        <f t="shared" si="8"/>
        <v>0</v>
      </c>
      <c r="AF24" s="1">
        <f t="shared" ca="1" si="9"/>
        <v>0</v>
      </c>
      <c r="AG24" s="1">
        <f t="shared" ca="1" si="10"/>
        <v>0</v>
      </c>
      <c r="AH24" s="1" t="str">
        <f ca="1">IF(AG24=1,_xll.RtContribute("DDS_BONDS",$B24&amp;"=EXT",$V$3:$X$3,V24:X24,"FTC:CHANGED;SCOPE:SERVER"),"-")</f>
        <v>-</v>
      </c>
      <c r="AI24" s="1" t="str">
        <f>_xll.RtGet("DDS_BONDS",B24&amp;"=EXT",3)</f>
        <v>10727215=EXT</v>
      </c>
      <c r="AJ24" s="32">
        <f>_xll.BDP($A24&amp;" @"&amp; $N24 &amp;"  Corp","risk_mid")</f>
        <v>0.51437775132967545</v>
      </c>
      <c r="AK24" s="25">
        <f t="shared" si="11"/>
        <v>0</v>
      </c>
      <c r="AL24" s="1">
        <f t="shared" si="12"/>
        <v>-0.45</v>
      </c>
      <c r="AM24" s="38">
        <f t="shared" si="13"/>
        <v>0</v>
      </c>
      <c r="AN24" s="12">
        <f>_xll.BDP($A24&amp;" @"&amp; $N24 &amp;"  Corp","asset_swap_spd_mid")</f>
        <v>36.063709756896117</v>
      </c>
      <c r="AO24" s="25">
        <f t="shared" si="14"/>
        <v>0</v>
      </c>
      <c r="AP24" s="25">
        <f>IFERROR(_xll.BDP($A24&amp;" @"&amp; $N24 &amp;"  Corp","coupon")*G24/100/365,"-")</f>
        <v>0</v>
      </c>
      <c r="AQ24" s="1" t="str">
        <f>_xll.RtGet("EBOND_LDN",B24,"DSPLY_NAME")</f>
        <v>#N/A</v>
      </c>
      <c r="AR24" s="38" t="str">
        <f>_xll.RtGet("EBOND_LDN", B24, -18560)</f>
        <v>#N/A</v>
      </c>
      <c r="AS24" s="38" t="str">
        <f>_xll.RtGet("EBOND_LDN", B24, -18562)</f>
        <v>#N/A</v>
      </c>
      <c r="AT24" s="58" t="str">
        <f ca="1">IF(Main[[#This Row],[maturity]]&lt;TODAY(),"matured","-")</f>
        <v>-</v>
      </c>
      <c r="AU24" s="1" t="str">
        <f>IF(Main[[#This Row],[spread bid]]=Main[[#This Row],[spread ask]],"error","-")</f>
        <v>error</v>
      </c>
    </row>
    <row r="25" spans="1:47" x14ac:dyDescent="0.2">
      <c r="A25" s="1" t="s">
        <v>50</v>
      </c>
      <c r="B25" s="1">
        <v>6664487</v>
      </c>
      <c r="C25" s="9">
        <v>1994229</v>
      </c>
      <c r="D25" s="51" t="str">
        <f>_xll.BDP($A25&amp;" Corp",D$4)</f>
        <v>GE</v>
      </c>
      <c r="E25" s="51">
        <f>IF(_xll.BDP($A25&amp;" Corp","cpn typ")="floating","frn",_xll.BDP($A25&amp;" Corp",E$4))</f>
        <v>5.375</v>
      </c>
      <c r="F25" s="52">
        <f>IF(LEFT(_xll.BDP($A25&amp;" Corp","mty_typ"),4)="perp","perp",_xll.BDP($A25&amp;" Corp",F$4)*1)</f>
        <v>43116</v>
      </c>
      <c r="G25" s="25">
        <f>_xll.RtGet("EBOND_POSITION",INDEX(bookMap[eBondID],MATCH(TEXT(C25,"0"),bookMap[bbgID],0))&amp;"="&amp;B25,"AMOUNT")</f>
        <v>0</v>
      </c>
      <c r="H25" s="1">
        <f>INDEX(control!$E$12:$E$22,MATCH(C25,control!$C$12:$C$22,0))</f>
        <v>0</v>
      </c>
      <c r="I25" s="1" t="str">
        <f>IFERROR(INDEX(bias[symbol],MIN(MAX(MATCH(IF($I$2="manual",_xll.RtGet("EBOND_LDN",B25,-20268),$I$2),bias[symbol],0)+H25,1),27)),"-")</f>
        <v>b</v>
      </c>
      <c r="J25" s="1">
        <f>IFERROR(_xll.RtGet("EBOND_LDN",B25,-20270)*1,"-")</f>
        <v>0.18</v>
      </c>
      <c r="K25" s="1" t="str">
        <f>_xll.RtGet("EBOND_LDN",$B25,-20271)</f>
        <v>on</v>
      </c>
      <c r="L25" s="1">
        <f>_xll.BDP(A25&amp;" @CBKG Corp","bid")</f>
        <v>116.277</v>
      </c>
      <c r="M25" s="1">
        <f>_xll.BDP(A25&amp;" @CBKG Corp","ask")</f>
        <v>116.45699999999999</v>
      </c>
      <c r="N25" s="1" t="s">
        <v>1456</v>
      </c>
      <c r="O25" s="1" t="str">
        <f>_xll.BDP(A25&amp;" @"&amp;N25&amp;" Corp","LAST_UPDATE")</f>
        <v>11/06/2014</v>
      </c>
      <c r="P25" s="57">
        <f>_xll.BDP(A25&amp;" @"&amp;N25&amp;" Corp","LAST_PRICE")</f>
        <v>116.34399999999999</v>
      </c>
      <c r="Q25" s="1">
        <f>INDEX(control!$F$12:$F$22,MATCH(C25,control!$C$12:$C$22,0))</f>
        <v>100</v>
      </c>
      <c r="R25" s="1">
        <f>P25-J25*INDEX(bias[value],MATCH(I25,bias[symbol],0))*(Q25/100)</f>
        <v>116.2765</v>
      </c>
      <c r="S25" s="1">
        <f t="shared" si="0"/>
        <v>116.45650000000001</v>
      </c>
      <c r="T25" s="4"/>
      <c r="U25" s="4"/>
      <c r="V25" s="1">
        <f t="shared" si="1"/>
        <v>116.34399999999999</v>
      </c>
      <c r="W25" s="1">
        <f t="shared" si="2"/>
        <v>116.2765</v>
      </c>
      <c r="X25" s="1">
        <f t="shared" si="3"/>
        <v>116.45650000000001</v>
      </c>
      <c r="Y25" s="13">
        <f t="shared" si="4"/>
        <v>-9.9999999997635314E-4</v>
      </c>
      <c r="Z25" s="1">
        <v>1</v>
      </c>
      <c r="AA25" s="1">
        <f t="shared" si="5"/>
        <v>1</v>
      </c>
      <c r="AB25" s="1">
        <f t="shared" si="6"/>
        <v>1</v>
      </c>
      <c r="AC25" s="1">
        <f>IF(ISNUMBER(INDEX(bias[value],MATCH(I25,bias[symbol],0))),1,0)</f>
        <v>1</v>
      </c>
      <c r="AD25" s="1">
        <f t="shared" si="7"/>
        <v>1</v>
      </c>
      <c r="AE25" s="1">
        <f t="shared" si="8"/>
        <v>1</v>
      </c>
      <c r="AF25" s="1">
        <f t="shared" ca="1" si="9"/>
        <v>0</v>
      </c>
      <c r="AG25" s="1">
        <f t="shared" ca="1" si="10"/>
        <v>0</v>
      </c>
      <c r="AH25" s="1" t="str">
        <f ca="1">IF(AG25=1,_xll.RtContribute("DDS_BONDS",$B25&amp;"=EXT",$V$3:$X$3,V25:X25,"FTC:CHANGED;SCOPE:SERVER"),"-")</f>
        <v>-</v>
      </c>
      <c r="AI25" s="1" t="str">
        <f>_xll.RtGet("DDS_BONDS",B25&amp;"=EXT",3)</f>
        <v>6664487=EXT</v>
      </c>
      <c r="AJ25" s="32">
        <f>_xll.BDP($A25&amp;" @"&amp; $N25 &amp;"  Corp","risk_mid")</f>
        <v>3.899785016956514</v>
      </c>
      <c r="AK25" s="25">
        <f t="shared" si="11"/>
        <v>0</v>
      </c>
      <c r="AL25" s="1" t="str">
        <f t="shared" si="12"/>
        <v>-</v>
      </c>
      <c r="AM25" s="38">
        <f t="shared" si="13"/>
        <v>0</v>
      </c>
      <c r="AN25" s="12">
        <f>_xll.BDP($A25&amp;" @"&amp; $N25 &amp;"  Corp","asset_swap_spd_mid")</f>
        <v>27.839383554562922</v>
      </c>
      <c r="AO25" s="25">
        <f t="shared" si="14"/>
        <v>0</v>
      </c>
      <c r="AP25" s="25">
        <f>IFERROR(_xll.BDP($A25&amp;" @"&amp; $N25 &amp;"  Corp","coupon")*G25/100/365,"-")</f>
        <v>0</v>
      </c>
      <c r="AQ25" s="1" t="str">
        <f>_xll.RtGet("EBOND_LDN",B25,"DSPLY_NAME")</f>
        <v xml:space="preserve">GE 5 3/8 16 Jan </v>
      </c>
      <c r="AR25" s="38">
        <f>_xll.RtGet("EBOND_LDN", B25, -18560)</f>
        <v>61.633612932753998</v>
      </c>
      <c r="AS25" s="38">
        <f>_xll.RtGet("EBOND_LDN", B25, -18562)</f>
        <v>57.020840561916003</v>
      </c>
      <c r="AT25" s="58" t="str">
        <f ca="1">IF(Main[[#This Row],[maturity]]&lt;TODAY(),"matured","-")</f>
        <v>-</v>
      </c>
      <c r="AU25" s="1" t="str">
        <f>IF(Main[[#This Row],[spread bid]]=Main[[#This Row],[spread ask]],"error","-")</f>
        <v>-</v>
      </c>
    </row>
    <row r="26" spans="1:47" x14ac:dyDescent="0.2">
      <c r="A26" s="1" t="s">
        <v>51</v>
      </c>
      <c r="B26" s="1">
        <v>16538463</v>
      </c>
      <c r="C26" s="9">
        <v>1994229</v>
      </c>
      <c r="D26" s="51" t="str">
        <f>_xll.BDP($A26&amp;" Corp",D$4)</f>
        <v>GE</v>
      </c>
      <c r="E26" s="51">
        <f>IF(_xll.BDP($A26&amp;" Corp","cpn typ")="floating","frn",_xll.BDP($A26&amp;" Corp",E$4))</f>
        <v>1.625</v>
      </c>
      <c r="F26" s="52">
        <f>IF(LEFT(_xll.BDP($A26&amp;" Corp","mty_typ"),4)="perp","perp",_xll.BDP($A26&amp;" Corp",F$4)*1)</f>
        <v>43174</v>
      </c>
      <c r="G26" s="25">
        <f>_xll.RtGet("EBOND_POSITION",INDEX(bookMap[eBondID],MATCH(TEXT(C26,"0"),bookMap[bbgID],0))&amp;"="&amp;B26,"AMOUNT")</f>
        <v>0</v>
      </c>
      <c r="H26" s="1">
        <f>INDEX(control!$E$12:$E$22,MATCH(C26,control!$C$12:$C$22,0))</f>
        <v>0</v>
      </c>
      <c r="I26" s="1" t="str">
        <f>IFERROR(INDEX(bias[symbol],MIN(MAX(MATCH(IF($I$2="manual",_xll.RtGet("EBOND_LDN",B26,-20268),$I$2),bias[symbol],0)+H26,1),27)),"-")</f>
        <v>m</v>
      </c>
      <c r="J26" s="1">
        <f>IFERROR(_xll.RtGet("EBOND_LDN",B26,-20270)*1,"-")</f>
        <v>0.22</v>
      </c>
      <c r="K26" s="1" t="str">
        <f>_xll.RtGet("EBOND_LDN",$B26,-20271)</f>
        <v>on</v>
      </c>
      <c r="L26" s="1">
        <f>_xll.BDP(A26&amp;" @CBKG Corp","bid")</f>
        <v>103.032</v>
      </c>
      <c r="M26" s="1">
        <f>_xll.BDP(A26&amp;" @CBKG Corp","ask")</f>
        <v>103.252</v>
      </c>
      <c r="N26" s="1" t="s">
        <v>1456</v>
      </c>
      <c r="O26" s="1" t="str">
        <f>_xll.BDP(A26&amp;" @"&amp;N26&amp;" Corp","LAST_UPDATE")</f>
        <v>11/06/2014</v>
      </c>
      <c r="P26" s="57">
        <f>_xll.BDP(A26&amp;" @"&amp;N26&amp;" Corp","LAST_PRICE")</f>
        <v>103.142</v>
      </c>
      <c r="Q26" s="1">
        <f>INDEX(control!$F$12:$F$22,MATCH(C26,control!$C$12:$C$22,0))</f>
        <v>100</v>
      </c>
      <c r="R26" s="1">
        <f>P26-J26*INDEX(bias[value],MATCH(I26,bias[symbol],0))*(Q26/100)</f>
        <v>103.032</v>
      </c>
      <c r="S26" s="1">
        <f t="shared" si="0"/>
        <v>103.252</v>
      </c>
      <c r="T26" s="4"/>
      <c r="U26" s="4"/>
      <c r="V26" s="1">
        <f t="shared" si="1"/>
        <v>103.142</v>
      </c>
      <c r="W26" s="1">
        <f t="shared" si="2"/>
        <v>103.032</v>
      </c>
      <c r="X26" s="1">
        <f t="shared" si="3"/>
        <v>103.252</v>
      </c>
      <c r="Y26" s="13">
        <f t="shared" si="4"/>
        <v>0</v>
      </c>
      <c r="Z26" s="1">
        <v>1</v>
      </c>
      <c r="AA26" s="1">
        <f t="shared" si="5"/>
        <v>1</v>
      </c>
      <c r="AB26" s="1">
        <f t="shared" si="6"/>
        <v>1</v>
      </c>
      <c r="AC26" s="1">
        <f>IF(ISNUMBER(INDEX(bias[value],MATCH(I26,bias[symbol],0))),1,0)</f>
        <v>1</v>
      </c>
      <c r="AD26" s="1">
        <f t="shared" si="7"/>
        <v>1</v>
      </c>
      <c r="AE26" s="1">
        <f t="shared" si="8"/>
        <v>1</v>
      </c>
      <c r="AF26" s="1">
        <f t="shared" ca="1" si="9"/>
        <v>0</v>
      </c>
      <c r="AG26" s="1">
        <f t="shared" ca="1" si="10"/>
        <v>0</v>
      </c>
      <c r="AH26" s="1" t="str">
        <f ca="1">IF(AG26=1,_xll.RtContribute("DDS_BONDS",$B26&amp;"=EXT",$V$3:$X$3,V26:X26,"FTC:CHANGED;SCOPE:SERVER"),"-")</f>
        <v>-</v>
      </c>
      <c r="AI26" s="1" t="str">
        <f>_xll.RtGet("DDS_BONDS",B26&amp;"=EXT",3)</f>
        <v>16538463=EXT</v>
      </c>
      <c r="AJ26" s="32">
        <f>_xll.BDP($A26&amp;" @"&amp; $N26 &amp;"  Corp","risk_mid")</f>
        <v>3.7496699945840817</v>
      </c>
      <c r="AK26" s="25">
        <f t="shared" si="11"/>
        <v>0</v>
      </c>
      <c r="AL26" s="1" t="str">
        <f t="shared" si="12"/>
        <v>-</v>
      </c>
      <c r="AM26" s="38">
        <f t="shared" si="13"/>
        <v>0</v>
      </c>
      <c r="AN26" s="12">
        <f>_xll.BDP($A26&amp;" @"&amp; $N26 &amp;"  Corp","asset_swap_spd_mid")</f>
        <v>26.397277716629308</v>
      </c>
      <c r="AO26" s="25">
        <f t="shared" si="14"/>
        <v>0</v>
      </c>
      <c r="AP26" s="25">
        <f>IFERROR(_xll.BDP($A26&amp;" @"&amp; $N26 &amp;"  Corp","coupon")*G26/100/365,"-")</f>
        <v>0</v>
      </c>
      <c r="AQ26" s="1" t="str">
        <f>_xll.RtGet("EBOND_LDN",B26,"DSPLY_NAME")</f>
        <v xml:space="preserve">GE 1 5/8 15 Mar </v>
      </c>
      <c r="AR26" s="38">
        <f>_xll.RtGet("EBOND_LDN", B26, -18560)</f>
        <v>66.244510995073</v>
      </c>
      <c r="AS26" s="38">
        <f>_xll.RtGet("EBOND_LDN", B26, -18562)</f>
        <v>60.378457041560999</v>
      </c>
      <c r="AT26" s="58" t="str">
        <f ca="1">IF(Main[[#This Row],[maturity]]&lt;TODAY(),"matured","-")</f>
        <v>-</v>
      </c>
      <c r="AU26" s="1" t="str">
        <f>IF(Main[[#This Row],[spread bid]]=Main[[#This Row],[spread ask]],"error","-")</f>
        <v>-</v>
      </c>
    </row>
    <row r="27" spans="1:47" x14ac:dyDescent="0.2">
      <c r="A27" s="1" t="s">
        <v>52</v>
      </c>
      <c r="B27" s="1">
        <v>7367141</v>
      </c>
      <c r="C27" s="9">
        <v>1994229</v>
      </c>
      <c r="D27" s="51" t="str">
        <f>_xll.BDP($A27&amp;" Corp",D$4)</f>
        <v>GE</v>
      </c>
      <c r="E27" s="51">
        <f>IF(_xll.BDP($A27&amp;" Corp","cpn typ")="floating","frn",_xll.BDP($A27&amp;" Corp",E$4))</f>
        <v>6</v>
      </c>
      <c r="F27" s="52">
        <f>IF(LEFT(_xll.BDP($A27&amp;" Corp","mty_typ"),4)="perp","perp",_xll.BDP($A27&amp;" Corp",F$4)*1)</f>
        <v>43480</v>
      </c>
      <c r="G27" s="25">
        <f>_xll.RtGet("EBOND_POSITION",INDEX(bookMap[eBondID],MATCH(TEXT(C27,"0"),bookMap[bbgID],0))&amp;"="&amp;B27,"AMOUNT")</f>
        <v>0</v>
      </c>
      <c r="H27" s="1">
        <f>INDEX(control!$E$12:$E$22,MATCH(C27,control!$C$12:$C$22,0))</f>
        <v>0</v>
      </c>
      <c r="I27" s="1" t="str">
        <f>IFERROR(INDEX(bias[symbol],MIN(MAX(MATCH(IF($I$2="manual",_xll.RtGet("EBOND_LDN",B27,-20268),$I$2),bias[symbol],0)+H27,1),27)),"-")</f>
        <v>m</v>
      </c>
      <c r="J27" s="1">
        <f>IFERROR(_xll.RtGet("EBOND_LDN",B27,-20270)*1,"-")</f>
        <v>0.3</v>
      </c>
      <c r="K27" s="1" t="str">
        <f>_xll.RtGet("EBOND_LDN",$B27,-20271)</f>
        <v>on</v>
      </c>
      <c r="L27" s="1">
        <f>_xll.BDP(A27&amp;" @CBKG Corp","bid")</f>
        <v>122.465</v>
      </c>
      <c r="M27" s="1">
        <f>_xll.BDP(A27&amp;" @CBKG Corp","ask")</f>
        <v>122.765</v>
      </c>
      <c r="N27" s="1" t="s">
        <v>1456</v>
      </c>
      <c r="O27" s="1" t="str">
        <f>_xll.BDP(A27&amp;" @"&amp;N27&amp;" Corp","LAST_UPDATE")</f>
        <v>11/06/2014</v>
      </c>
      <c r="P27" s="57">
        <f>_xll.BDP(A27&amp;" @"&amp;N27&amp;" Corp","LAST_PRICE")</f>
        <v>122.61499999999999</v>
      </c>
      <c r="Q27" s="1">
        <f>INDEX(control!$F$12:$F$22,MATCH(C27,control!$C$12:$C$22,0))</f>
        <v>100</v>
      </c>
      <c r="R27" s="1">
        <f>P27-J27*INDEX(bias[value],MATCH(I27,bias[symbol],0))*(Q27/100)</f>
        <v>122.46499999999999</v>
      </c>
      <c r="S27" s="1">
        <f t="shared" si="0"/>
        <v>122.76499999999999</v>
      </c>
      <c r="T27" s="4"/>
      <c r="U27" s="4"/>
      <c r="V27" s="1">
        <f t="shared" si="1"/>
        <v>122.61499999999999</v>
      </c>
      <c r="W27" s="1">
        <f t="shared" si="2"/>
        <v>122.46499999999999</v>
      </c>
      <c r="X27" s="1">
        <f t="shared" si="3"/>
        <v>122.76499999999999</v>
      </c>
      <c r="Y27" s="13">
        <f t="shared" si="4"/>
        <v>-5.6843418860808015E-14</v>
      </c>
      <c r="Z27" s="1">
        <v>1</v>
      </c>
      <c r="AA27" s="1">
        <f t="shared" si="5"/>
        <v>1</v>
      </c>
      <c r="AB27" s="1">
        <f t="shared" si="6"/>
        <v>1</v>
      </c>
      <c r="AC27" s="1">
        <f>IF(ISNUMBER(INDEX(bias[value],MATCH(I27,bias[symbol],0))),1,0)</f>
        <v>1</v>
      </c>
      <c r="AD27" s="1">
        <f t="shared" si="7"/>
        <v>1</v>
      </c>
      <c r="AE27" s="1">
        <f t="shared" si="8"/>
        <v>1</v>
      </c>
      <c r="AF27" s="1">
        <f t="shared" ca="1" si="9"/>
        <v>0</v>
      </c>
      <c r="AG27" s="1">
        <f t="shared" ca="1" si="10"/>
        <v>0</v>
      </c>
      <c r="AH27" s="1" t="str">
        <f ca="1">IF(AG27=1,_xll.RtContribute("DDS_BONDS",$B27&amp;"=EXT",$V$3:$X$3,V27:X27,"FTC:CHANGED;SCOPE:SERVER"),"-")</f>
        <v>-</v>
      </c>
      <c r="AI27" s="1" t="str">
        <f>_xll.RtGet("DDS_BONDS",B27&amp;"=EXT",3)</f>
        <v>7367141=EXT</v>
      </c>
      <c r="AJ27" s="32">
        <f>_xll.BDP($A27&amp;" @"&amp; $N27 &amp;"  Corp","risk_mid")</f>
        <v>5.0913895904891149</v>
      </c>
      <c r="AK27" s="25">
        <f t="shared" si="11"/>
        <v>0</v>
      </c>
      <c r="AL27" s="1" t="str">
        <f t="shared" si="12"/>
        <v>-</v>
      </c>
      <c r="AM27" s="38">
        <f t="shared" si="13"/>
        <v>0</v>
      </c>
      <c r="AN27" s="12">
        <f>_xll.BDP($A27&amp;" @"&amp; $N27 &amp;"  Corp","asset_swap_spd_mid")</f>
        <v>33.597568167072176</v>
      </c>
      <c r="AO27" s="25">
        <f t="shared" si="14"/>
        <v>0</v>
      </c>
      <c r="AP27" s="25">
        <f>IFERROR(_xll.BDP($A27&amp;" @"&amp; $N27 &amp;"  Corp","coupon")*G27/100/365,"-")</f>
        <v>0</v>
      </c>
      <c r="AQ27" s="1" t="str">
        <f>_xll.RtGet("EBOND_LDN",B27,"DSPLY_NAME")</f>
        <v>GE 6 15 Jan 2019</v>
      </c>
      <c r="AR27" s="38">
        <f>_xll.RtGet("EBOND_LDN", B27, -18560)</f>
        <v>75.420968656637001</v>
      </c>
      <c r="AS27" s="38">
        <f>_xll.RtGet("EBOND_LDN", B27, -18562)</f>
        <v>69.530767304156996</v>
      </c>
      <c r="AT27" s="58" t="str">
        <f ca="1">IF(Main[[#This Row],[maturity]]&lt;TODAY(),"matured","-")</f>
        <v>-</v>
      </c>
      <c r="AU27" s="1" t="str">
        <f>IF(Main[[#This Row],[spread bid]]=Main[[#This Row],[spread ask]],"error","-")</f>
        <v>-</v>
      </c>
    </row>
    <row r="28" spans="1:47" x14ac:dyDescent="0.2">
      <c r="A28" s="1" t="s">
        <v>53</v>
      </c>
      <c r="B28" s="1">
        <v>14435624</v>
      </c>
      <c r="C28" s="9">
        <v>1994229</v>
      </c>
      <c r="D28" s="51" t="str">
        <f>_xll.BDP($A28&amp;" Corp",D$4)</f>
        <v>GE</v>
      </c>
      <c r="E28" s="51">
        <f>IF(_xll.BDP($A28&amp;" Corp","cpn typ")="floating","frn",_xll.BDP($A28&amp;" Corp",E$4))</f>
        <v>2.875</v>
      </c>
      <c r="F28" s="52">
        <f>IF(LEFT(_xll.BDP($A28&amp;" Corp","mty_typ"),4)="perp","perp",_xll.BDP($A28&amp;" Corp",F$4)*1)</f>
        <v>43634</v>
      </c>
      <c r="G28" s="25">
        <f>_xll.RtGet("EBOND_POSITION",INDEX(bookMap[eBondID],MATCH(TEXT(C28,"0"),bookMap[bbgID],0))&amp;"="&amp;B28,"AMOUNT")</f>
        <v>0</v>
      </c>
      <c r="H28" s="1">
        <f>INDEX(control!$E$12:$E$22,MATCH(C28,control!$C$12:$C$22,0))</f>
        <v>0</v>
      </c>
      <c r="I28" s="1" t="str">
        <f>IFERROR(INDEX(bias[symbol],MIN(MAX(MATCH(IF($I$2="manual",_xll.RtGet("EBOND_LDN",B28,-20268),$I$2),bias[symbol],0)+H28,1),27)),"-")</f>
        <v>b</v>
      </c>
      <c r="J28" s="1">
        <f>IFERROR(_xll.RtGet("EBOND_LDN",B28,-20270)*1,"-")</f>
        <v>0.26</v>
      </c>
      <c r="K28" s="1" t="str">
        <f>_xll.RtGet("EBOND_LDN",$B28,-20271)</f>
        <v>on</v>
      </c>
      <c r="L28" s="1">
        <f>_xll.BDP(A28&amp;" @CBKG Corp","bid")</f>
        <v>108.70399999999999</v>
      </c>
      <c r="M28" s="1">
        <f>_xll.BDP(A28&amp;" @CBKG Corp","ask")</f>
        <v>108.964</v>
      </c>
      <c r="N28" s="1" t="s">
        <v>1456</v>
      </c>
      <c r="O28" s="1" t="str">
        <f>_xll.BDP(A28&amp;" @"&amp;N28&amp;" Corp","LAST_UPDATE")</f>
        <v>11/06/2014</v>
      </c>
      <c r="P28" s="57">
        <f>_xll.BDP(A28&amp;" @"&amp;N28&amp;" Corp","LAST_PRICE")</f>
        <v>108.801</v>
      </c>
      <c r="Q28" s="1">
        <f>INDEX(control!$F$12:$F$22,MATCH(C28,control!$C$12:$C$22,0))</f>
        <v>100</v>
      </c>
      <c r="R28" s="1">
        <f>P28-J28*INDEX(bias[value],MATCH(I28,bias[symbol],0))*(Q28/100)</f>
        <v>108.70350000000001</v>
      </c>
      <c r="S28" s="1">
        <f t="shared" si="0"/>
        <v>108.96350000000001</v>
      </c>
      <c r="T28" s="4"/>
      <c r="U28" s="4"/>
      <c r="V28" s="1">
        <f t="shared" si="1"/>
        <v>108.801</v>
      </c>
      <c r="W28" s="1">
        <f t="shared" si="2"/>
        <v>108.70350000000001</v>
      </c>
      <c r="X28" s="1">
        <f t="shared" si="3"/>
        <v>108.96350000000001</v>
      </c>
      <c r="Y28" s="13">
        <f t="shared" si="4"/>
        <v>-9.9999999997635314E-4</v>
      </c>
      <c r="Z28" s="1">
        <v>1</v>
      </c>
      <c r="AA28" s="1">
        <f t="shared" si="5"/>
        <v>1</v>
      </c>
      <c r="AB28" s="1">
        <f t="shared" si="6"/>
        <v>1</v>
      </c>
      <c r="AC28" s="1">
        <f>IF(ISNUMBER(INDEX(bias[value],MATCH(I28,bias[symbol],0))),1,0)</f>
        <v>1</v>
      </c>
      <c r="AD28" s="1">
        <f t="shared" si="7"/>
        <v>1</v>
      </c>
      <c r="AE28" s="1">
        <f t="shared" si="8"/>
        <v>1</v>
      </c>
      <c r="AF28" s="1">
        <f t="shared" ca="1" si="9"/>
        <v>0</v>
      </c>
      <c r="AG28" s="1">
        <f t="shared" ca="1" si="10"/>
        <v>0</v>
      </c>
      <c r="AH28" s="1" t="str">
        <f ca="1">IF(AG28=1,_xll.RtContribute("DDS_BONDS",$B28&amp;"=EXT",$V$3:$X$3,V28:X28,"FTC:CHANGED;SCOPE:SERVER"),"-")</f>
        <v>-</v>
      </c>
      <c r="AI28" s="1" t="str">
        <f>_xll.RtGet("DDS_BONDS",B28&amp;"=EXT",3)</f>
        <v>14435624=EXT</v>
      </c>
      <c r="AJ28" s="32">
        <f>_xll.BDP($A28&amp;" @"&amp; $N28 &amp;"  Corp","risk_mid")</f>
        <v>5.103020726289742</v>
      </c>
      <c r="AK28" s="25">
        <f t="shared" si="11"/>
        <v>0</v>
      </c>
      <c r="AL28" s="1">
        <f t="shared" si="12"/>
        <v>-0.45</v>
      </c>
      <c r="AM28" s="38">
        <f t="shared" si="13"/>
        <v>0</v>
      </c>
      <c r="AN28" s="12">
        <f>_xll.BDP($A28&amp;" @"&amp; $N28 &amp;"  Corp","asset_swap_spd_mid")</f>
        <v>35.936543239348453</v>
      </c>
      <c r="AO28" s="25">
        <f t="shared" si="14"/>
        <v>0</v>
      </c>
      <c r="AP28" s="25">
        <f>IFERROR(_xll.BDP($A28&amp;" @"&amp; $N28 &amp;"  Corp","coupon")*G28/100/365,"-")</f>
        <v>0</v>
      </c>
      <c r="AQ28" s="1" t="str">
        <f>_xll.RtGet("EBOND_LDN",B28,"DSPLY_NAME")</f>
        <v xml:space="preserve">GE 2 7/8 18 Jun </v>
      </c>
      <c r="AR28" s="38">
        <f>_xll.RtGet("EBOND_LDN", B28, -18560)</f>
        <v>70.169133223954006</v>
      </c>
      <c r="AS28" s="38">
        <f>_xll.RtGet("EBOND_LDN", B28, -18562)</f>
        <v>65.080069467784995</v>
      </c>
      <c r="AT28" s="58" t="str">
        <f ca="1">IF(Main[[#This Row],[maturity]]&lt;TODAY(),"matured","-")</f>
        <v>-</v>
      </c>
      <c r="AU28" s="1" t="str">
        <f>IF(Main[[#This Row],[spread bid]]=Main[[#This Row],[spread ask]],"error","-")</f>
        <v>-</v>
      </c>
    </row>
    <row r="29" spans="1:47" x14ac:dyDescent="0.2">
      <c r="A29" s="1" t="s">
        <v>54</v>
      </c>
      <c r="B29" s="1">
        <v>8783234</v>
      </c>
      <c r="C29" s="9">
        <v>1994229</v>
      </c>
      <c r="D29" s="51" t="str">
        <f>_xll.BDP($A29&amp;" Corp",D$4)</f>
        <v>GE</v>
      </c>
      <c r="E29" s="51">
        <f>IF(_xll.BDP($A29&amp;" Corp","cpn typ")="floating","frn",_xll.BDP($A29&amp;" Corp",E$4))</f>
        <v>5.5</v>
      </c>
      <c r="F29" s="52">
        <f>IF(LEFT(_xll.BDP($A29&amp;" Corp","mty_typ"),4)="perp","perp",_xll.BDP($A29&amp;" Corp",F$4)*1)</f>
        <v>43838</v>
      </c>
      <c r="G29" s="25">
        <f>_xll.RtGet("EBOND_POSITION",INDEX(bookMap[eBondID],MATCH(TEXT(C29,"0"),bookMap[bbgID],0))&amp;"="&amp;B29,"AMOUNT")</f>
        <v>0</v>
      </c>
      <c r="H29" s="1">
        <f>INDEX(control!$E$12:$E$22,MATCH(C29,control!$C$12:$C$22,0))</f>
        <v>0</v>
      </c>
      <c r="I29" s="1" t="str">
        <f>IFERROR(INDEX(bias[symbol],MIN(MAX(MATCH(IF($I$2="manual",_xll.RtGet("EBOND_LDN",B29,-20268),$I$2),bias[symbol],0)+H29,1),27)),"-")</f>
        <v>m</v>
      </c>
      <c r="J29" s="1">
        <f>IFERROR(_xll.RtGet("EBOND_LDN",B29,-20270)*1,"-")</f>
        <v>1.5</v>
      </c>
      <c r="K29" s="1" t="str">
        <f>_xll.RtGet("EBOND_LDN",$B29,-20271)</f>
        <v>on</v>
      </c>
      <c r="L29" s="1">
        <f>_xll.BDP(A29&amp;" @CBKG Corp","bid")</f>
        <v>114.82299999999999</v>
      </c>
      <c r="M29" s="1">
        <f>_xll.BDP(A29&amp;" @CBKG Corp","ask")</f>
        <v>116.32299999999999</v>
      </c>
      <c r="N29" s="1" t="s">
        <v>1456</v>
      </c>
      <c r="O29" s="1" t="str">
        <f>_xll.BDP(A29&amp;" @"&amp;N29&amp;" Corp","LAST_UPDATE")</f>
        <v>11/06/2014</v>
      </c>
      <c r="P29" s="57">
        <f>_xll.BDP(A29&amp;" @"&amp;N29&amp;" Corp","LAST_PRICE")</f>
        <v>115.614</v>
      </c>
      <c r="Q29" s="1">
        <f>INDEX(control!$F$12:$F$22,MATCH(C29,control!$C$12:$C$22,0))</f>
        <v>100</v>
      </c>
      <c r="R29" s="1">
        <f>P29-J29*INDEX(bias[value],MATCH(I29,bias[symbol],0))*(Q29/100)</f>
        <v>114.864</v>
      </c>
      <c r="S29" s="1">
        <f t="shared" si="0"/>
        <v>116.364</v>
      </c>
      <c r="T29" s="4"/>
      <c r="U29" s="4"/>
      <c r="V29" s="1">
        <f t="shared" si="1"/>
        <v>115.614</v>
      </c>
      <c r="W29" s="1">
        <f t="shared" si="2"/>
        <v>114.864</v>
      </c>
      <c r="X29" s="1">
        <f t="shared" si="3"/>
        <v>116.364</v>
      </c>
      <c r="Y29" s="13">
        <f t="shared" si="4"/>
        <v>8.2000000000022055E-2</v>
      </c>
      <c r="Z29" s="1">
        <v>1</v>
      </c>
      <c r="AA29" s="1">
        <f t="shared" si="5"/>
        <v>1</v>
      </c>
      <c r="AB29" s="1">
        <f t="shared" si="6"/>
        <v>1</v>
      </c>
      <c r="AC29" s="1">
        <f>IF(ISNUMBER(INDEX(bias[value],MATCH(I29,bias[symbol],0))),1,0)</f>
        <v>1</v>
      </c>
      <c r="AD29" s="1">
        <f t="shared" si="7"/>
        <v>1</v>
      </c>
      <c r="AE29" s="1">
        <f t="shared" si="8"/>
        <v>1</v>
      </c>
      <c r="AF29" s="1">
        <f t="shared" ca="1" si="9"/>
        <v>0</v>
      </c>
      <c r="AG29" s="1">
        <f t="shared" ca="1" si="10"/>
        <v>0</v>
      </c>
      <c r="AH29" s="1" t="str">
        <f ca="1">IF(AG29=1,_xll.RtContribute("DDS_BONDS",$B29&amp;"=EXT",$V$3:$X$3,V29:X29,"FTC:CHANGED;SCOPE:SERVER"),"-")</f>
        <v>-</v>
      </c>
      <c r="AI29" s="1" t="str">
        <f>_xll.RtGet("DDS_BONDS",B29&amp;"=EXT",3)</f>
        <v>8783234=EXT</v>
      </c>
      <c r="AJ29" s="32">
        <f>_xll.BDP($A29&amp;" @"&amp; $N29 &amp;"  Corp","risk_mid")</f>
        <v>5.6133969251177973</v>
      </c>
      <c r="AK29" s="25">
        <f t="shared" si="11"/>
        <v>0</v>
      </c>
      <c r="AL29" s="1" t="str">
        <f t="shared" si="12"/>
        <v>-</v>
      </c>
      <c r="AM29" s="38">
        <f t="shared" si="13"/>
        <v>0</v>
      </c>
      <c r="AN29" s="12">
        <f>_xll.BDP($A29&amp;" @"&amp; $N29 &amp;"  Corp","asset_swap_spd_mid")</f>
        <v>62.841197376901953</v>
      </c>
      <c r="AO29" s="25">
        <f t="shared" si="14"/>
        <v>0</v>
      </c>
      <c r="AP29" s="25">
        <f>IFERROR(_xll.BDP($A29&amp;" @"&amp; $N29 &amp;"  Corp","coupon")*G29/100/365,"-")</f>
        <v>0</v>
      </c>
      <c r="AQ29" s="1" t="str">
        <f>_xll.RtGet("EBOND_LDN",B29,"DSPLY_NAME")</f>
        <v xml:space="preserve">GE 5 1/2 08 Jan </v>
      </c>
      <c r="AR29" s="38">
        <f>_xll.RtGet("EBOND_LDN", B29, -18560)</f>
        <v>83.237089210229001</v>
      </c>
      <c r="AS29" s="38">
        <f>_xll.RtGet("EBOND_LDN", B29, -18562)</f>
        <v>56.552804151857998</v>
      </c>
      <c r="AT29" s="58" t="str">
        <f ca="1">IF(Main[[#This Row],[maturity]]&lt;TODAY(),"matured","-")</f>
        <v>-</v>
      </c>
      <c r="AU29" s="1" t="str">
        <f>IF(Main[[#This Row],[spread bid]]=Main[[#This Row],[spread ask]],"error","-")</f>
        <v>-</v>
      </c>
    </row>
    <row r="30" spans="1:47" x14ac:dyDescent="0.2">
      <c r="A30" s="1" t="s">
        <v>55</v>
      </c>
      <c r="B30" s="1">
        <v>8524521</v>
      </c>
      <c r="C30" s="9">
        <v>1994229</v>
      </c>
      <c r="D30" s="51" t="str">
        <f>_xll.BDP($A30&amp;" Corp",D$4)</f>
        <v>GE</v>
      </c>
      <c r="E30" s="51">
        <f>IF(_xll.BDP($A30&amp;" Corp","cpn typ")="floating","frn",_xll.BDP($A30&amp;" Corp",E$4))</f>
        <v>5.375</v>
      </c>
      <c r="F30" s="52">
        <f>IF(LEFT(_xll.BDP($A30&amp;" Corp","mty_typ"),4)="perp","perp",_xll.BDP($A30&amp;" Corp",F$4)*1)</f>
        <v>43853</v>
      </c>
      <c r="G30" s="25">
        <f>_xll.RtGet("EBOND_POSITION",INDEX(bookMap[eBondID],MATCH(TEXT(C30,"0"),bookMap[bbgID],0))&amp;"="&amp;B30,"AMOUNT")</f>
        <v>0</v>
      </c>
      <c r="H30" s="1">
        <f>INDEX(control!$E$12:$E$22,MATCH(C30,control!$C$12:$C$22,0))</f>
        <v>0</v>
      </c>
      <c r="I30" s="1" t="str">
        <f>IFERROR(INDEX(bias[symbol],MIN(MAX(MATCH(IF($I$2="manual",_xll.RtGet("EBOND_LDN",B30,-20268),$I$2),bias[symbol],0)+H30,1),27)),"-")</f>
        <v>m</v>
      </c>
      <c r="J30" s="1">
        <f>IFERROR(_xll.RtGet("EBOND_LDN",B30,-20270)*1,"-")</f>
        <v>0.2</v>
      </c>
      <c r="K30" s="1" t="str">
        <f>_xll.RtGet("EBOND_LDN",$B30,-20271)</f>
        <v>on</v>
      </c>
      <c r="L30" s="1">
        <f>_xll.BDP(A30&amp;" @CBKG Corp","bid")</f>
        <v>122.377</v>
      </c>
      <c r="M30" s="1">
        <f>_xll.BDP(A30&amp;" @CBKG Corp","ask")</f>
        <v>122.577</v>
      </c>
      <c r="N30" s="1" t="s">
        <v>1456</v>
      </c>
      <c r="O30" s="1" t="str">
        <f>_xll.BDP(A30&amp;" @"&amp;N30&amp;" Corp","LAST_UPDATE")</f>
        <v>11/06/2014</v>
      </c>
      <c r="P30" s="57">
        <f>_xll.BDP(A30&amp;" @"&amp;N30&amp;" Corp","LAST_PRICE")</f>
        <v>122.477</v>
      </c>
      <c r="Q30" s="1">
        <f>INDEX(control!$F$12:$F$22,MATCH(C30,control!$C$12:$C$22,0))</f>
        <v>100</v>
      </c>
      <c r="R30" s="1">
        <f>P30-J30*INDEX(bias[value],MATCH(I30,bias[symbol],0))*(Q30/100)</f>
        <v>122.37700000000001</v>
      </c>
      <c r="S30" s="1">
        <f t="shared" si="0"/>
        <v>122.57700000000001</v>
      </c>
      <c r="T30" s="4"/>
      <c r="U30" s="4"/>
      <c r="V30" s="1">
        <f t="shared" si="1"/>
        <v>122.477</v>
      </c>
      <c r="W30" s="1">
        <f t="shared" si="2"/>
        <v>122.37700000000001</v>
      </c>
      <c r="X30" s="1">
        <f t="shared" si="3"/>
        <v>122.57700000000001</v>
      </c>
      <c r="Y30" s="13">
        <f t="shared" si="4"/>
        <v>0</v>
      </c>
      <c r="Z30" s="1">
        <v>1</v>
      </c>
      <c r="AA30" s="1">
        <f t="shared" si="5"/>
        <v>1</v>
      </c>
      <c r="AB30" s="1">
        <f t="shared" si="6"/>
        <v>1</v>
      </c>
      <c r="AC30" s="1">
        <f>IF(ISNUMBER(INDEX(bias[value],MATCH(I30,bias[symbol],0))),1,0)</f>
        <v>1</v>
      </c>
      <c r="AD30" s="1">
        <f t="shared" si="7"/>
        <v>1</v>
      </c>
      <c r="AE30" s="1">
        <f t="shared" si="8"/>
        <v>1</v>
      </c>
      <c r="AF30" s="1">
        <f t="shared" ca="1" si="9"/>
        <v>0</v>
      </c>
      <c r="AG30" s="1">
        <f t="shared" ca="1" si="10"/>
        <v>0</v>
      </c>
      <c r="AH30" s="1" t="str">
        <f ca="1">IF(AG30=1,_xll.RtContribute("DDS_BONDS",$B30&amp;"=EXT",$V$3:$X$3,V30:X30,"FTC:CHANGED;SCOPE:SERVER"),"-")</f>
        <v>-</v>
      </c>
      <c r="AI30" s="1" t="str">
        <f>_xll.RtGet("DDS_BONDS",B30&amp;"=EXT",3)</f>
        <v>8524521=EXT</v>
      </c>
      <c r="AJ30" s="32">
        <f>_xll.BDP($A30&amp;" @"&amp; $N30 &amp;"  Corp","risk_mid")</f>
        <v>6.1164386091007827</v>
      </c>
      <c r="AK30" s="25">
        <f t="shared" si="11"/>
        <v>0</v>
      </c>
      <c r="AL30" s="1" t="str">
        <f t="shared" si="12"/>
        <v>-</v>
      </c>
      <c r="AM30" s="38">
        <f t="shared" si="13"/>
        <v>0</v>
      </c>
      <c r="AN30" s="12">
        <f>_xll.BDP($A30&amp;" @"&amp; $N30 &amp;"  Corp","asset_swap_spd_mid")</f>
        <v>44.607200735772075</v>
      </c>
      <c r="AO30" s="25">
        <f t="shared" si="14"/>
        <v>0</v>
      </c>
      <c r="AP30" s="25">
        <f>IFERROR(_xll.BDP($A30&amp;" @"&amp; $N30 &amp;"  Corp","coupon")*G30/100/365,"-")</f>
        <v>0</v>
      </c>
      <c r="AQ30" s="1" t="str">
        <f>_xll.RtGet("EBOND_LDN",B30,"DSPLY_NAME")</f>
        <v xml:space="preserve">GE 5 3/8 23 Jan </v>
      </c>
      <c r="AR30" s="38">
        <f>_xll.RtGet("EBOND_LDN", B30, -18560)</f>
        <v>84.074745095910998</v>
      </c>
      <c r="AS30" s="38">
        <f>_xll.RtGet("EBOND_LDN", B30, -18562)</f>
        <v>80.806914759576003</v>
      </c>
      <c r="AT30" s="58" t="str">
        <f ca="1">IF(Main[[#This Row],[maturity]]&lt;TODAY(),"matured","-")</f>
        <v>-</v>
      </c>
      <c r="AU30" s="1" t="str">
        <f>IF(Main[[#This Row],[spread bid]]=Main[[#This Row],[spread ask]],"error","-")</f>
        <v>-</v>
      </c>
    </row>
    <row r="31" spans="1:47" x14ac:dyDescent="0.2">
      <c r="A31" s="1" t="s">
        <v>56</v>
      </c>
      <c r="B31" s="1">
        <v>18586530</v>
      </c>
      <c r="C31" s="9">
        <v>1994229</v>
      </c>
      <c r="D31" s="51" t="str">
        <f>_xll.BDP($A31&amp;" Corp",D$4)</f>
        <v>GE</v>
      </c>
      <c r="E31" s="51">
        <f>IF(_xll.BDP($A31&amp;" Corp","cpn typ")="floating","frn",_xll.BDP($A31&amp;" Corp",E$4))</f>
        <v>2.25</v>
      </c>
      <c r="F31" s="52">
        <f>IF(LEFT(_xll.BDP($A31&amp;" Corp","mty_typ"),4)="perp","perp",_xll.BDP($A31&amp;" Corp",F$4)*1)</f>
        <v>44032</v>
      </c>
      <c r="G31" s="25">
        <f>_xll.RtGet("EBOND_POSITION",INDEX(bookMap[eBondID],MATCH(TEXT(C31,"0"),bookMap[bbgID],0))&amp;"="&amp;B31,"AMOUNT")</f>
        <v>0</v>
      </c>
      <c r="H31" s="1">
        <f>INDEX(control!$E$12:$E$22,MATCH(C31,control!$C$12:$C$22,0))</f>
        <v>0</v>
      </c>
      <c r="I31" s="1" t="str">
        <f>IFERROR(INDEX(bias[symbol],MIN(MAX(MATCH(IF($I$2="manual",_xll.RtGet("EBOND_LDN",B31,-20268),$I$2),bias[symbol],0)+H31,1),27)),"-")</f>
        <v>b</v>
      </c>
      <c r="J31" s="1">
        <f>IFERROR(_xll.RtGet("EBOND_LDN",B31,-20270)*1,"-")</f>
        <v>0.24</v>
      </c>
      <c r="K31" s="1" t="str">
        <f>_xll.RtGet("EBOND_LDN",$B31,-20271)</f>
        <v>on</v>
      </c>
      <c r="L31" s="1">
        <f>_xll.BDP(A31&amp;" @CBKG Corp","bid")</f>
        <v>105.318</v>
      </c>
      <c r="M31" s="1">
        <f>_xll.BDP(A31&amp;" @CBKG Corp","ask")</f>
        <v>105.55800000000001</v>
      </c>
      <c r="N31" s="1" t="s">
        <v>1456</v>
      </c>
      <c r="O31" s="1" t="str">
        <f>_xll.BDP(A31&amp;" @"&amp;N31&amp;" Corp","LAST_UPDATE")</f>
        <v>11/06/2014</v>
      </c>
      <c r="P31" s="57">
        <f>_xll.BDP(A31&amp;" @"&amp;N31&amp;" Corp","LAST_PRICE")</f>
        <v>105.408</v>
      </c>
      <c r="Q31" s="1">
        <f>INDEX(control!$F$12:$F$22,MATCH(C31,control!$C$12:$C$22,0))</f>
        <v>100</v>
      </c>
      <c r="R31" s="1">
        <f>P31-J31*INDEX(bias[value],MATCH(I31,bias[symbol],0))*(Q31/100)</f>
        <v>105.318</v>
      </c>
      <c r="S31" s="1">
        <f t="shared" si="0"/>
        <v>105.55799999999999</v>
      </c>
      <c r="T31" s="4"/>
      <c r="U31" s="4"/>
      <c r="V31" s="1">
        <f t="shared" si="1"/>
        <v>105.408</v>
      </c>
      <c r="W31" s="1">
        <f t="shared" si="2"/>
        <v>105.318</v>
      </c>
      <c r="X31" s="1">
        <f t="shared" si="3"/>
        <v>105.55799999999999</v>
      </c>
      <c r="Y31" s="13">
        <f t="shared" si="4"/>
        <v>-2.8421709430404007E-14</v>
      </c>
      <c r="Z31" s="1">
        <v>1</v>
      </c>
      <c r="AA31" s="1">
        <f t="shared" si="5"/>
        <v>1</v>
      </c>
      <c r="AB31" s="1">
        <f t="shared" si="6"/>
        <v>1</v>
      </c>
      <c r="AC31" s="1">
        <f>IF(ISNUMBER(INDEX(bias[value],MATCH(I31,bias[symbol],0))),1,0)</f>
        <v>1</v>
      </c>
      <c r="AD31" s="1">
        <f t="shared" si="7"/>
        <v>1</v>
      </c>
      <c r="AE31" s="1">
        <f t="shared" si="8"/>
        <v>1</v>
      </c>
      <c r="AF31" s="1">
        <f t="shared" ca="1" si="9"/>
        <v>0</v>
      </c>
      <c r="AG31" s="1">
        <f t="shared" ca="1" si="10"/>
        <v>0</v>
      </c>
      <c r="AH31" s="1" t="str">
        <f ca="1">IF(AG31=1,_xll.RtContribute("DDS_BONDS",$B31&amp;"=EXT",$V$3:$X$3,V31:X31,"FTC:CHANGED;SCOPE:SERVER"),"-")</f>
        <v>-</v>
      </c>
      <c r="AI31" s="1" t="str">
        <f>_xll.RtGet("DDS_BONDS",B31&amp;"=EXT",3)</f>
        <v>18586530=EXT</v>
      </c>
      <c r="AJ31" s="32">
        <f>_xll.BDP($A31&amp;" @"&amp; $N31 &amp;"  Corp","risk_mid")</f>
        <v>5.9971719479257501</v>
      </c>
      <c r="AK31" s="25">
        <f t="shared" si="11"/>
        <v>0</v>
      </c>
      <c r="AL31" s="1" t="str">
        <f t="shared" si="12"/>
        <v>-</v>
      </c>
      <c r="AM31" s="38">
        <f t="shared" si="13"/>
        <v>0</v>
      </c>
      <c r="AN31" s="12">
        <f>_xll.BDP($A31&amp;" @"&amp; $N31 &amp;"  Corp","asset_swap_spd_mid")</f>
        <v>41.756890184414821</v>
      </c>
      <c r="AO31" s="25">
        <f t="shared" si="14"/>
        <v>0</v>
      </c>
      <c r="AP31" s="25">
        <f>IFERROR(_xll.BDP($A31&amp;" @"&amp; $N31 &amp;"  Corp","coupon")*G31/100/365,"-")</f>
        <v>0</v>
      </c>
      <c r="AQ31" s="1" t="str">
        <f>_xll.RtGet("EBOND_LDN",B31,"DSPLY_NAME")</f>
        <v xml:space="preserve">GE 2 1/4 20 Jul </v>
      </c>
      <c r="AR31" s="38">
        <f>_xll.RtGet("EBOND_LDN", B31, -18560)</f>
        <v>75.159726904844007</v>
      </c>
      <c r="AS31" s="38">
        <f>_xll.RtGet("EBOND_LDN", B31, -18562)</f>
        <v>71.163330169348995</v>
      </c>
      <c r="AT31" s="58" t="str">
        <f ca="1">IF(Main[[#This Row],[maturity]]&lt;TODAY(),"matured","-")</f>
        <v>-</v>
      </c>
      <c r="AU31" s="1" t="str">
        <f>IF(Main[[#This Row],[spread bid]]=Main[[#This Row],[spread ask]],"error","-")</f>
        <v>-</v>
      </c>
    </row>
    <row r="32" spans="1:47" x14ac:dyDescent="0.2">
      <c r="A32" s="1" t="s">
        <v>57</v>
      </c>
      <c r="B32" s="1">
        <v>4890698</v>
      </c>
      <c r="C32" s="9">
        <v>1994229</v>
      </c>
      <c r="D32" s="51" t="str">
        <f>_xll.BDP($A32&amp;" Corp",D$4)</f>
        <v>GE</v>
      </c>
      <c r="E32" s="51" t="str">
        <f>IF(_xll.BDP($A32&amp;" Corp","cpn typ")="floating","frn",_xll.BDP($A32&amp;" Corp",E$4))</f>
        <v>frn</v>
      </c>
      <c r="F32" s="52">
        <f>IF(LEFT(_xll.BDP($A32&amp;" Corp","mty_typ"),4)="perp","perp",_xll.BDP($A32&amp;" Corp",F$4)*1)</f>
        <v>44333</v>
      </c>
      <c r="G32" s="25">
        <f>_xll.RtGet("EBOND_POSITION",INDEX(bookMap[eBondID],MATCH(TEXT(C32,"0"),bookMap[bbgID],0))&amp;"="&amp;B32,"AMOUNT")</f>
        <v>0</v>
      </c>
      <c r="H32" s="1">
        <f>INDEX(control!$E$12:$E$22,MATCH(C32,control!$C$12:$C$22,0))</f>
        <v>0</v>
      </c>
      <c r="I32" s="1" t="str">
        <f>IFERROR(INDEX(bias[symbol],MIN(MAX(MATCH(IF($I$2="manual",_xll.RtGet("EBOND_LDN",B32,-20268),$I$2),bias[symbol],0)+H32,1),27)),"-")</f>
        <v>-</v>
      </c>
      <c r="J32" s="1" t="str">
        <f>IFERROR(_xll.RtGet("EBOND_LDN",B32,-20270)*1,"-")</f>
        <v>-</v>
      </c>
      <c r="K32" s="1" t="str">
        <f>_xll.RtGet("EBOND_LDN",$B32,-20271)</f>
        <v>on</v>
      </c>
      <c r="L32" s="1">
        <f>_xll.BDP(A32&amp;" @CBKG Corp","bid")</f>
        <v>97.75</v>
      </c>
      <c r="M32" s="1">
        <f>_xll.BDP(A32&amp;" @CBKG Corp","ask")</f>
        <v>98.75</v>
      </c>
      <c r="N32" s="1" t="s">
        <v>1456</v>
      </c>
      <c r="O32" s="1" t="str">
        <f>_xll.BDP(A32&amp;" @"&amp;N32&amp;" Corp","LAST_UPDATE")</f>
        <v>11/06/2014</v>
      </c>
      <c r="P32" s="57">
        <f>_xll.BDP(A32&amp;" @"&amp;N32&amp;" Corp","LAST_PRICE")</f>
        <v>97.951999999999998</v>
      </c>
      <c r="Q32" s="1">
        <f>INDEX(control!$F$12:$F$22,MATCH(C32,control!$C$12:$C$22,0))</f>
        <v>100</v>
      </c>
      <c r="R32" s="1" t="e">
        <f>P32-J32*INDEX(bias[value],MATCH(I32,bias[symbol],0))*(Q32/100)</f>
        <v>#VALUE!</v>
      </c>
      <c r="S32" s="1" t="e">
        <f t="shared" si="0"/>
        <v>#VALUE!</v>
      </c>
      <c r="T32" s="4"/>
      <c r="U32" s="4"/>
      <c r="V32" s="1">
        <f t="shared" si="1"/>
        <v>97.951999999999998</v>
      </c>
      <c r="W32" s="1" t="e">
        <f t="shared" si="2"/>
        <v>#VALUE!</v>
      </c>
      <c r="X32" s="1" t="e">
        <f t="shared" si="3"/>
        <v>#VALUE!</v>
      </c>
      <c r="Y32" s="13" t="str">
        <f t="shared" si="4"/>
        <v>err</v>
      </c>
      <c r="Z32" s="1">
        <v>1</v>
      </c>
      <c r="AA32" s="1">
        <f t="shared" si="5"/>
        <v>1</v>
      </c>
      <c r="AB32" s="1">
        <f t="shared" si="6"/>
        <v>0</v>
      </c>
      <c r="AC32" s="1">
        <f>IF(ISNUMBER(INDEX(bias[value],MATCH(I32,bias[symbol],0))),1,0)</f>
        <v>0</v>
      </c>
      <c r="AD32" s="1">
        <f t="shared" si="7"/>
        <v>0</v>
      </c>
      <c r="AE32" s="1">
        <f t="shared" si="8"/>
        <v>0</v>
      </c>
      <c r="AF32" s="1">
        <f t="shared" ca="1" si="9"/>
        <v>0</v>
      </c>
      <c r="AG32" s="1">
        <f t="shared" ca="1" si="10"/>
        <v>0</v>
      </c>
      <c r="AH32" s="1" t="str">
        <f ca="1">IF(AG32=1,_xll.RtContribute("DDS_BONDS",$B32&amp;"=EXT",$V$3:$X$3,V32:X32,"FTC:CHANGED;SCOPE:SERVER"),"-")</f>
        <v>-</v>
      </c>
      <c r="AI32" s="1" t="str">
        <f>_xll.RtGet("DDS_BONDS",B32&amp;"=EXT",3)</f>
        <v>4890698=EXT</v>
      </c>
      <c r="AJ32" s="32">
        <f>_xll.BDP($A32&amp;" @"&amp; $N32 &amp;"  Corp","risk_mid")</f>
        <v>0.16564477368277153</v>
      </c>
      <c r="AK32" s="25">
        <f t="shared" si="11"/>
        <v>0</v>
      </c>
      <c r="AL32" s="1">
        <f t="shared" si="12"/>
        <v>-0.65</v>
      </c>
      <c r="AM32" s="38">
        <f t="shared" si="13"/>
        <v>0</v>
      </c>
      <c r="AN32" s="12">
        <f>_xll.BDP($A32&amp;" @"&amp; $N32 &amp;"  Corp","asset_swap_spd_mid")</f>
        <v>50.019215116427226</v>
      </c>
      <c r="AO32" s="25">
        <f t="shared" si="14"/>
        <v>0</v>
      </c>
      <c r="AP32" s="25">
        <f>IFERROR(_xll.BDP($A32&amp;" @"&amp; $N32 &amp;"  Corp","coupon")*G32/100/365,"-")</f>
        <v>0</v>
      </c>
      <c r="AQ32" s="1" t="str">
        <f>_xll.RtGet("EBOND_LDN",B32,"DSPLY_NAME")</f>
        <v>GE 0 17 May 2021</v>
      </c>
      <c r="AR32" s="38">
        <f>_xll.RtGet("EBOND_LDN", B32, -18560)</f>
        <v>0</v>
      </c>
      <c r="AS32" s="38">
        <f>_xll.RtGet("EBOND_LDN", B32, -18562)</f>
        <v>0</v>
      </c>
      <c r="AT32" s="58" t="str">
        <f ca="1">IF(Main[[#This Row],[maturity]]&lt;TODAY(),"matured","-")</f>
        <v>-</v>
      </c>
      <c r="AU32" s="1" t="str">
        <f>IF(Main[[#This Row],[spread bid]]=Main[[#This Row],[spread ask]],"error","-")</f>
        <v>error</v>
      </c>
    </row>
    <row r="33" spans="1:47" x14ac:dyDescent="0.2">
      <c r="A33" s="1" t="s">
        <v>58</v>
      </c>
      <c r="B33" s="1">
        <v>5423649</v>
      </c>
      <c r="C33" s="9">
        <v>1994229</v>
      </c>
      <c r="D33" s="51" t="str">
        <f>_xll.BDP($A33&amp;" Corp",D$4)</f>
        <v>GE</v>
      </c>
      <c r="E33" s="51">
        <f>IF(_xll.BDP($A33&amp;" Corp","cpn typ")="floating","frn",_xll.BDP($A33&amp;" Corp",E$4))</f>
        <v>4.3499999999999996</v>
      </c>
      <c r="F33" s="52">
        <f>IF(LEFT(_xll.BDP($A33&amp;" Corp","mty_typ"),4)="perp","perp",_xll.BDP($A33&amp;" Corp",F$4)*1)</f>
        <v>44503</v>
      </c>
      <c r="G33" s="25">
        <f>_xll.RtGet("EBOND_POSITION",INDEX(bookMap[eBondID],MATCH(TEXT(C33,"0"),bookMap[bbgID],0))&amp;"="&amp;B33,"AMOUNT")</f>
        <v>-2185000</v>
      </c>
      <c r="H33" s="1">
        <f>INDEX(control!$E$12:$E$22,MATCH(C33,control!$C$12:$C$22,0))</f>
        <v>0</v>
      </c>
      <c r="I33" s="1" t="str">
        <f>IFERROR(INDEX(bias[symbol],MIN(MAX(MATCH(IF($I$2="manual",_xll.RtGet("EBOND_LDN",B33,-20268),$I$2),bias[symbol],0)+H33,1),27)),"-")</f>
        <v>bb</v>
      </c>
      <c r="J33" s="1">
        <f>IFERROR(_xll.RtGet("EBOND_LDN",B33,-20270)*1,"-")</f>
        <v>0.4</v>
      </c>
      <c r="K33" s="1" t="str">
        <f>_xll.RtGet("EBOND_LDN",$B33,-20271)</f>
        <v>on</v>
      </c>
      <c r="L33" s="1">
        <f>_xll.BDP(A33&amp;" @CBKG Corp","bid")</f>
        <v>118.70099999999999</v>
      </c>
      <c r="M33" s="1">
        <f>_xll.BDP(A33&amp;" @CBKG Corp","ask")</f>
        <v>119.101</v>
      </c>
      <c r="N33" s="1" t="s">
        <v>1456</v>
      </c>
      <c r="O33" s="1" t="str">
        <f>_xll.BDP(A33&amp;" @"&amp;N33&amp;" Corp","LAST_UPDATE")</f>
        <v>11/06/2014</v>
      </c>
      <c r="P33" s="57">
        <f>_xll.BDP(A33&amp;" @"&amp;N33&amp;" Corp","LAST_PRICE")</f>
        <v>118.801</v>
      </c>
      <c r="Q33" s="1">
        <f>INDEX(control!$F$12:$F$22,MATCH(C33,control!$C$12:$C$22,0))</f>
        <v>100</v>
      </c>
      <c r="R33" s="1">
        <f>P33-J33*INDEX(bias[value],MATCH(I33,bias[symbol],0))*(Q33/100)</f>
        <v>118.70100000000001</v>
      </c>
      <c r="S33" s="1">
        <f t="shared" si="0"/>
        <v>119.10100000000001</v>
      </c>
      <c r="T33" s="4"/>
      <c r="U33" s="4"/>
      <c r="V33" s="1">
        <f t="shared" si="1"/>
        <v>118.801</v>
      </c>
      <c r="W33" s="1">
        <f t="shared" si="2"/>
        <v>118.70100000000001</v>
      </c>
      <c r="X33" s="1">
        <f t="shared" si="3"/>
        <v>119.10100000000001</v>
      </c>
      <c r="Y33" s="13">
        <f t="shared" si="4"/>
        <v>2.8421709430404007E-14</v>
      </c>
      <c r="Z33" s="1">
        <v>1</v>
      </c>
      <c r="AA33" s="1">
        <f t="shared" si="5"/>
        <v>1</v>
      </c>
      <c r="AB33" s="1">
        <f t="shared" si="6"/>
        <v>1</v>
      </c>
      <c r="AC33" s="1">
        <f>IF(ISNUMBER(INDEX(bias[value],MATCH(I33,bias[symbol],0))),1,0)</f>
        <v>1</v>
      </c>
      <c r="AD33" s="1">
        <f t="shared" si="7"/>
        <v>1</v>
      </c>
      <c r="AE33" s="1">
        <f t="shared" si="8"/>
        <v>1</v>
      </c>
      <c r="AF33" s="1">
        <f t="shared" ca="1" si="9"/>
        <v>0</v>
      </c>
      <c r="AG33" s="1">
        <f t="shared" ca="1" si="10"/>
        <v>0</v>
      </c>
      <c r="AH33" s="1" t="str">
        <f ca="1">IF(AG33=1,_xll.RtContribute("DDS_BONDS",$B33&amp;"=EXT",$V$3:$X$3,V33:X33,"FTC:CHANGED;SCOPE:SERVER"),"-")</f>
        <v>-</v>
      </c>
      <c r="AI33" s="1" t="str">
        <f>_xll.RtGet("DDS_BONDS",B33&amp;"=EXT",3)</f>
        <v>5423649=EXT</v>
      </c>
      <c r="AJ33" s="32">
        <f>_xll.BDP($A33&amp;" @"&amp; $N33 &amp;"  Corp","risk_mid")</f>
        <v>7.6614370793301134</v>
      </c>
      <c r="AK33" s="25">
        <f t="shared" si="11"/>
        <v>-1674.0240018336299</v>
      </c>
      <c r="AL33" s="1">
        <f t="shared" si="12"/>
        <v>-0.7</v>
      </c>
      <c r="AM33" s="38">
        <f t="shared" si="13"/>
        <v>50.473924861111108</v>
      </c>
      <c r="AN33" s="12">
        <f>_xll.BDP($A33&amp;" @"&amp; $N33 &amp;"  Corp","asset_swap_spd_mid")</f>
        <v>54.849804708559709</v>
      </c>
      <c r="AO33" s="25">
        <f t="shared" si="14"/>
        <v>-11984.682328820298</v>
      </c>
      <c r="AP33" s="25">
        <f>IFERROR(_xll.BDP($A33&amp;" @"&amp; $N33 &amp;"  Corp","coupon")*G33/100/365,"-")</f>
        <v>-260.40410958904107</v>
      </c>
      <c r="AQ33" s="1" t="str">
        <f>_xll.RtGet("EBOND_LDN",B33,"DSPLY_NAME")</f>
        <v>GE 4.35 03 Nov 2</v>
      </c>
      <c r="AR33" s="38">
        <f>_xll.RtGet("EBOND_LDN", B33, -18560)</f>
        <v>83.921262018549001</v>
      </c>
      <c r="AS33" s="38">
        <f>_xll.RtGet("EBOND_LDN", B33, -18562)</f>
        <v>78.711531347462994</v>
      </c>
      <c r="AT33" s="58" t="str">
        <f ca="1">IF(Main[[#This Row],[maturity]]&lt;TODAY(),"matured","-")</f>
        <v>-</v>
      </c>
      <c r="AU33" s="1" t="str">
        <f>IF(Main[[#This Row],[spread bid]]=Main[[#This Row],[spread ask]],"error","-")</f>
        <v>-</v>
      </c>
    </row>
    <row r="34" spans="1:47" x14ac:dyDescent="0.2">
      <c r="A34" s="1" t="s">
        <v>59</v>
      </c>
      <c r="B34" s="1">
        <v>16538323</v>
      </c>
      <c r="C34" s="9">
        <v>1994229</v>
      </c>
      <c r="D34" s="51" t="str">
        <f>_xll.BDP($A34&amp;" Corp",D$4)</f>
        <v>GE</v>
      </c>
      <c r="E34" s="51">
        <f>IF(_xll.BDP($A34&amp;" Corp","cpn typ")="floating","frn",_xll.BDP($A34&amp;" Corp",E$4))</f>
        <v>2.625</v>
      </c>
      <c r="F34" s="52">
        <f>IF(LEFT(_xll.BDP($A34&amp;" Corp","mty_typ"),4)="perp","perp",_xll.BDP($A34&amp;" Corp",F$4)*1)</f>
        <v>45000</v>
      </c>
      <c r="G34" s="25">
        <f>_xll.RtGet("EBOND_POSITION",INDEX(bookMap[eBondID],MATCH(TEXT(C34,"0"),bookMap[bbgID],0))&amp;"="&amp;B34,"AMOUNT")</f>
        <v>0</v>
      </c>
      <c r="H34" s="1">
        <f>INDEX(control!$E$12:$E$22,MATCH(C34,control!$C$12:$C$22,0))</f>
        <v>0</v>
      </c>
      <c r="I34" s="1" t="str">
        <f>IFERROR(INDEX(bias[symbol],MIN(MAX(MATCH(IF($I$2="manual",_xll.RtGet("EBOND_LDN",B34,-20268),$I$2),bias[symbol],0)+H34,1),27)),"-")</f>
        <v>m</v>
      </c>
      <c r="J34" s="1">
        <f>IFERROR(_xll.RtGet("EBOND_LDN",B34,-20270)*1,"-")</f>
        <v>0.46</v>
      </c>
      <c r="K34" s="1" t="str">
        <f>_xll.RtGet("EBOND_LDN",$B34,-20271)</f>
        <v>on</v>
      </c>
      <c r="L34" s="1">
        <f>_xll.BDP(A34&amp;" @CBKG Corp","bid")</f>
        <v>105.759</v>
      </c>
      <c r="M34" s="1">
        <f>_xll.BDP(A34&amp;" @CBKG Corp","ask")</f>
        <v>106.21899999999999</v>
      </c>
      <c r="N34" s="1" t="s">
        <v>1456</v>
      </c>
      <c r="O34" s="1" t="str">
        <f>_xll.BDP(A34&amp;" @"&amp;N34&amp;" Corp","LAST_UPDATE")</f>
        <v>11/06/2014</v>
      </c>
      <c r="P34" s="57">
        <f>_xll.BDP(A34&amp;" @"&amp;N34&amp;" Corp","LAST_PRICE")</f>
        <v>105.989</v>
      </c>
      <c r="Q34" s="1">
        <f>INDEX(control!$F$12:$F$22,MATCH(C34,control!$C$12:$C$22,0))</f>
        <v>100</v>
      </c>
      <c r="R34" s="1">
        <f>P34-J34*INDEX(bias[value],MATCH(I34,bias[symbol],0))*(Q34/100)</f>
        <v>105.759</v>
      </c>
      <c r="S34" s="1">
        <f t="shared" si="0"/>
        <v>106.21899999999999</v>
      </c>
      <c r="T34" s="4"/>
      <c r="U34" s="4"/>
      <c r="V34" s="1">
        <f t="shared" si="1"/>
        <v>105.989</v>
      </c>
      <c r="W34" s="1">
        <f t="shared" si="2"/>
        <v>105.759</v>
      </c>
      <c r="X34" s="1">
        <f t="shared" si="3"/>
        <v>106.21899999999999</v>
      </c>
      <c r="Y34" s="13">
        <f t="shared" si="4"/>
        <v>0</v>
      </c>
      <c r="Z34" s="1">
        <v>1</v>
      </c>
      <c r="AA34" s="1">
        <f t="shared" si="5"/>
        <v>1</v>
      </c>
      <c r="AB34" s="1">
        <f t="shared" si="6"/>
        <v>1</v>
      </c>
      <c r="AC34" s="1">
        <f>IF(ISNUMBER(INDEX(bias[value],MATCH(I34,bias[symbol],0))),1,0)</f>
        <v>1</v>
      </c>
      <c r="AD34" s="1">
        <f t="shared" si="7"/>
        <v>1</v>
      </c>
      <c r="AE34" s="1">
        <f t="shared" si="8"/>
        <v>1</v>
      </c>
      <c r="AF34" s="1">
        <f t="shared" ca="1" si="9"/>
        <v>0</v>
      </c>
      <c r="AG34" s="1">
        <f t="shared" ca="1" si="10"/>
        <v>0</v>
      </c>
      <c r="AH34" s="1" t="str">
        <f ca="1">IF(AG34=1,_xll.RtContribute("DDS_BONDS",$B34&amp;"=EXT",$V$3:$X$3,V34:X34,"FTC:CHANGED;SCOPE:SERVER"),"-")</f>
        <v>-</v>
      </c>
      <c r="AI34" s="1" t="str">
        <f>_xll.RtGet("DDS_BONDS",B34&amp;"=EXT",3)</f>
        <v>16538323=EXT</v>
      </c>
      <c r="AJ34" s="32">
        <f>_xll.BDP($A34&amp;" @"&amp; $N34 &amp;"  Corp","risk_mid")</f>
        <v>8.2630979654162218</v>
      </c>
      <c r="AK34" s="25">
        <f t="shared" si="11"/>
        <v>0</v>
      </c>
      <c r="AL34" s="1" t="str">
        <f t="shared" si="12"/>
        <v>-</v>
      </c>
      <c r="AM34" s="38">
        <f t="shared" si="13"/>
        <v>0</v>
      </c>
      <c r="AN34" s="12">
        <f>_xll.BDP($A34&amp;" @"&amp; $N34 &amp;"  Corp","asset_swap_spd_mid")</f>
        <v>50.482180021825869</v>
      </c>
      <c r="AO34" s="25">
        <f t="shared" si="14"/>
        <v>0</v>
      </c>
      <c r="AP34" s="25">
        <f>IFERROR(_xll.BDP($A34&amp;" @"&amp; $N34 &amp;"  Corp","coupon")*G34/100/365,"-")</f>
        <v>0</v>
      </c>
      <c r="AQ34" s="1" t="str">
        <f>_xll.RtGet("EBOND_LDN",B34,"DSPLY_NAME")</f>
        <v xml:space="preserve">GE 2 5/8 15 Mar </v>
      </c>
      <c r="AR34" s="38">
        <f>_xll.RtGet("EBOND_LDN", B34, -18560)</f>
        <v>82.859914411475003</v>
      </c>
      <c r="AS34" s="38">
        <f>_xll.RtGet("EBOND_LDN", B34, -18562)</f>
        <v>77.302221382873</v>
      </c>
      <c r="AT34" s="58" t="str">
        <f ca="1">IF(Main[[#This Row],[maturity]]&lt;TODAY(),"matured","-")</f>
        <v>-</v>
      </c>
      <c r="AU34" s="1" t="str">
        <f>IF(Main[[#This Row],[spread bid]]=Main[[#This Row],[spread ask]],"error","-")</f>
        <v>-</v>
      </c>
    </row>
    <row r="35" spans="1:47" x14ac:dyDescent="0.2">
      <c r="A35" s="1" t="s">
        <v>60</v>
      </c>
      <c r="B35" s="1">
        <v>19223589</v>
      </c>
      <c r="C35" s="9">
        <v>1994229</v>
      </c>
      <c r="D35" s="51" t="str">
        <f>_xll.BDP($A35&amp;" Corp",D$4)</f>
        <v>GE</v>
      </c>
      <c r="E35" s="51">
        <f>IF(_xll.BDP($A35&amp;" Corp","cpn typ")="floating","frn",_xll.BDP($A35&amp;" Corp",E$4))</f>
        <v>4.125</v>
      </c>
      <c r="F35" s="52">
        <f>IF(LEFT(_xll.BDP($A35&amp;" Corp","mty_typ"),4)="perp","perp",_xll.BDP($A35&amp;" Corp",F$4)*1)</f>
        <v>45182</v>
      </c>
      <c r="G35" s="25">
        <f>_xll.RtGet("EBOND_POSITION",INDEX(bookMap[eBondID],MATCH(TEXT(C35,"0"),bookMap[bbgID],0))&amp;"="&amp;B35,"AMOUNT")</f>
        <v>-30000</v>
      </c>
      <c r="H35" s="1">
        <f>INDEX(control!$E$12:$E$22,MATCH(C35,control!$C$12:$C$22,0))</f>
        <v>0</v>
      </c>
      <c r="I35" s="1" t="str">
        <f>IFERROR(INDEX(bias[symbol],MIN(MAX(MATCH(IF($I$2="manual",_xll.RtGet("EBOND_LDN",B35,-20268),$I$2),bias[symbol],0)+H35,1),27)),"-")</f>
        <v>m</v>
      </c>
      <c r="J35" s="1">
        <f>IFERROR(_xll.RtGet("EBOND_LDN",B35,-20270)*1,"-")</f>
        <v>0.6</v>
      </c>
      <c r="K35" s="1" t="str">
        <f>_xll.RtGet("EBOND_LDN",$B35,-20271)</f>
        <v>on</v>
      </c>
      <c r="L35" s="1">
        <f>_xll.BDP(A35&amp;" @CBKG Corp","bid")</f>
        <v>104.70399999999999</v>
      </c>
      <c r="M35" s="1">
        <f>_xll.BDP(A35&amp;" @CBKG Corp","ask")</f>
        <v>105.304</v>
      </c>
      <c r="N35" s="1" t="s">
        <v>1456</v>
      </c>
      <c r="O35" s="1" t="str">
        <f>_xll.BDP(A35&amp;" @"&amp;N35&amp;" Corp","LAST_UPDATE")</f>
        <v>11/06/2014</v>
      </c>
      <c r="P35" s="57">
        <f>_xll.BDP(A35&amp;" @"&amp;N35&amp;" Corp","LAST_PRICE")</f>
        <v>105.004</v>
      </c>
      <c r="Q35" s="1">
        <f>INDEX(control!$F$12:$F$22,MATCH(C35,control!$C$12:$C$22,0))</f>
        <v>100</v>
      </c>
      <c r="R35" s="1">
        <f>P35-J35*INDEX(bias[value],MATCH(I35,bias[symbol],0))*(Q35/100)</f>
        <v>104.70400000000001</v>
      </c>
      <c r="S35" s="1">
        <f t="shared" si="0"/>
        <v>105.304</v>
      </c>
      <c r="T35" s="4"/>
      <c r="U35" s="4"/>
      <c r="V35" s="1">
        <f t="shared" si="1"/>
        <v>105.004</v>
      </c>
      <c r="W35" s="1">
        <f t="shared" si="2"/>
        <v>104.70400000000001</v>
      </c>
      <c r="X35" s="1">
        <f t="shared" si="3"/>
        <v>105.304</v>
      </c>
      <c r="Y35" s="13">
        <f t="shared" si="4"/>
        <v>2.8421709430404007E-14</v>
      </c>
      <c r="Z35" s="1">
        <v>1</v>
      </c>
      <c r="AA35" s="1">
        <f t="shared" si="5"/>
        <v>1</v>
      </c>
      <c r="AB35" s="1">
        <f t="shared" si="6"/>
        <v>1</v>
      </c>
      <c r="AC35" s="1">
        <f>IF(ISNUMBER(INDEX(bias[value],MATCH(I35,bias[symbol],0))),1,0)</f>
        <v>1</v>
      </c>
      <c r="AD35" s="1">
        <f t="shared" si="7"/>
        <v>1</v>
      </c>
      <c r="AE35" s="1">
        <f t="shared" si="8"/>
        <v>1</v>
      </c>
      <c r="AF35" s="1">
        <f t="shared" ca="1" si="9"/>
        <v>0</v>
      </c>
      <c r="AG35" s="1">
        <f t="shared" ca="1" si="10"/>
        <v>0</v>
      </c>
      <c r="AH35" s="1" t="str">
        <f ca="1">IF(AG35=1,_xll.RtContribute("DDS_BONDS",$B35&amp;"=EXT",$V$3:$X$3,V35:X35,"FTC:CHANGED;SCOPE:SERVER"),"-")</f>
        <v>-</v>
      </c>
      <c r="AI35" s="1" t="str">
        <f>_xll.RtGet("DDS_BONDS",B35&amp;"=EXT",3)</f>
        <v>19223589=EXT</v>
      </c>
      <c r="AJ35" s="32">
        <f>_xll.BDP($A35&amp;" @"&amp; $N35 &amp;"  Corp","risk_mid")</f>
        <v>8.0296619974227212</v>
      </c>
      <c r="AK35" s="25">
        <f t="shared" si="11"/>
        <v>-24.088985992268164</v>
      </c>
      <c r="AL35" s="1" t="str">
        <f t="shared" si="12"/>
        <v>-</v>
      </c>
      <c r="AM35" s="38">
        <f t="shared" si="13"/>
        <v>-0.28001066666666663</v>
      </c>
      <c r="AN35" s="12">
        <f>_xll.BDP($A35&amp;" @"&amp; $N35 &amp;"  Corp","asset_swap_spd_mid")</f>
        <v>77.720494901244422</v>
      </c>
      <c r="AO35" s="25">
        <f t="shared" si="14"/>
        <v>-233.16148470373327</v>
      </c>
      <c r="AP35" s="25">
        <f>IFERROR(_xll.BDP($A35&amp;" @"&amp; $N35 &amp;"  Corp","coupon")*G35/100/365,"-")</f>
        <v>-3.3904109589041096</v>
      </c>
      <c r="AQ35" s="1" t="str">
        <f>_xll.RtGet("EBOND_LDN",B35,"DSPLY_NAME")</f>
        <v xml:space="preserve">GE 4 1/8 13 Sep </v>
      </c>
      <c r="AR35" s="38">
        <f>_xll.RtGet("EBOND_LDN", B35, -18560)</f>
        <v>0</v>
      </c>
      <c r="AS35" s="38">
        <f>_xll.RtGet("EBOND_LDN", B35, -18562)</f>
        <v>0</v>
      </c>
      <c r="AT35" s="58" t="str">
        <f ca="1">IF(Main[[#This Row],[maturity]]&lt;TODAY(),"matured","-")</f>
        <v>-</v>
      </c>
      <c r="AU35" s="1" t="str">
        <f>IF(Main[[#This Row],[spread bid]]=Main[[#This Row],[spread ask]],"error","-")</f>
        <v>error</v>
      </c>
    </row>
    <row r="36" spans="1:47" x14ac:dyDescent="0.2">
      <c r="A36" s="1" t="s">
        <v>61</v>
      </c>
      <c r="B36" s="1">
        <v>5835935</v>
      </c>
      <c r="C36" s="9">
        <v>1994229</v>
      </c>
      <c r="D36" s="51" t="str">
        <f>_xll.BDP($A36&amp;" Corp",D$4)</f>
        <v>GE</v>
      </c>
      <c r="E36" s="51">
        <f>IF(_xll.BDP($A36&amp;" Corp","cpn typ")="floating","frn",_xll.BDP($A36&amp;" Corp",E$4))</f>
        <v>4.625</v>
      </c>
      <c r="F36" s="52">
        <f>IF(LEFT(_xll.BDP($A36&amp;" Corp","mty_typ"),4)="perp","perp",_xll.BDP($A36&amp;" Corp",F$4)*1)</f>
        <v>46440</v>
      </c>
      <c r="G36" s="25">
        <f>_xll.RtGet("EBOND_POSITION",INDEX(bookMap[eBondID],MATCH(TEXT(C36,"0"),bookMap[bbgID],0))&amp;"="&amp;B36,"AMOUNT")</f>
        <v>-2100000</v>
      </c>
      <c r="H36" s="1">
        <f>INDEX(control!$E$12:$E$22,MATCH(C36,control!$C$12:$C$22,0))</f>
        <v>0</v>
      </c>
      <c r="I36" s="1" t="str">
        <f>IFERROR(INDEX(bias[symbol],MIN(MAX(MATCH(IF($I$2="manual",_xll.RtGet("EBOND_LDN",B36,-20268),$I$2),bias[symbol],0)+H36,1),27)),"-")</f>
        <v>b4</v>
      </c>
      <c r="J36" s="1">
        <f>IFERROR(_xll.RtGet("EBOND_LDN",B36,-20270)*1,"-")</f>
        <v>0.7</v>
      </c>
      <c r="K36" s="1" t="str">
        <f>_xll.RtGet("EBOND_LDN",$B36,-20271)</f>
        <v>on</v>
      </c>
      <c r="L36" s="1">
        <f>_xll.BDP(A36&amp;" @CBKG Corp","bid")</f>
        <v>122.958</v>
      </c>
      <c r="M36" s="1">
        <f>_xll.BDP(A36&amp;" @CBKG Corp","ask")</f>
        <v>123.658</v>
      </c>
      <c r="N36" s="1" t="s">
        <v>1456</v>
      </c>
      <c r="O36" s="1" t="str">
        <f>_xll.BDP(A36&amp;" @"&amp;N36&amp;" Corp","LAST_UPDATE")</f>
        <v>11/06/2014</v>
      </c>
      <c r="P36" s="57">
        <f>_xll.BDP(A36&amp;" @"&amp;N36&amp;" Corp","LAST_PRICE")</f>
        <v>122.958</v>
      </c>
      <c r="Q36" s="1">
        <f>INDEX(control!$F$12:$F$22,MATCH(C36,control!$C$12:$C$22,0))</f>
        <v>100</v>
      </c>
      <c r="R36" s="1">
        <f>P36-J36*INDEX(bias[value],MATCH(I36,bias[symbol],0))*(Q36/100)</f>
        <v>122.958</v>
      </c>
      <c r="S36" s="1">
        <f t="shared" si="0"/>
        <v>123.658</v>
      </c>
      <c r="T36" s="4"/>
      <c r="U36" s="4"/>
      <c r="V36" s="1">
        <f t="shared" si="1"/>
        <v>122.958</v>
      </c>
      <c r="W36" s="1">
        <f t="shared" si="2"/>
        <v>122.958</v>
      </c>
      <c r="X36" s="1">
        <f t="shared" si="3"/>
        <v>123.658</v>
      </c>
      <c r="Y36" s="13">
        <f t="shared" si="4"/>
        <v>0</v>
      </c>
      <c r="Z36" s="1">
        <v>1</v>
      </c>
      <c r="AA36" s="1">
        <f t="shared" si="5"/>
        <v>1</v>
      </c>
      <c r="AB36" s="1">
        <f t="shared" si="6"/>
        <v>1</v>
      </c>
      <c r="AC36" s="1">
        <f>IF(ISNUMBER(INDEX(bias[value],MATCH(I36,bias[symbol],0))),1,0)</f>
        <v>1</v>
      </c>
      <c r="AD36" s="1">
        <f t="shared" si="7"/>
        <v>1</v>
      </c>
      <c r="AE36" s="1">
        <f t="shared" si="8"/>
        <v>1</v>
      </c>
      <c r="AF36" s="1">
        <f t="shared" ca="1" si="9"/>
        <v>0</v>
      </c>
      <c r="AG36" s="1">
        <f t="shared" ca="1" si="10"/>
        <v>0</v>
      </c>
      <c r="AH36" s="1" t="str">
        <f ca="1">IF(AG36=1,_xll.RtContribute("DDS_BONDS",$B36&amp;"=EXT",$V$3:$X$3,V36:X36,"FTC:CHANGED;SCOPE:SERVER"),"-")</f>
        <v>-</v>
      </c>
      <c r="AI36" s="1" t="str">
        <f>_xll.RtGet("DDS_BONDS",B36&amp;"=EXT",3)</f>
        <v>5835935=EXT</v>
      </c>
      <c r="AJ36" s="32">
        <f>_xll.BDP($A36&amp;" @"&amp; $N36 &amp;"  Corp","risk_mid")</f>
        <v>12.233247425884741</v>
      </c>
      <c r="AK36" s="25">
        <f t="shared" si="11"/>
        <v>-2568.9819594357955</v>
      </c>
      <c r="AL36" s="1">
        <f t="shared" si="12"/>
        <v>-0.5</v>
      </c>
      <c r="AM36" s="38">
        <f t="shared" si="13"/>
        <v>35.862749999999998</v>
      </c>
      <c r="AN36" s="12">
        <f>_xll.BDP($A36&amp;" @"&amp; $N36 &amp;"  Corp","asset_swap_spd_mid")</f>
        <v>75.601425604847293</v>
      </c>
      <c r="AO36" s="25">
        <f t="shared" si="14"/>
        <v>-15876.299377017931</v>
      </c>
      <c r="AP36" s="25">
        <f>IFERROR(_xll.BDP($A36&amp;" @"&amp; $N36 &amp;"  Corp","coupon")*G36/100/365,"-")</f>
        <v>-266.09589041095893</v>
      </c>
      <c r="AQ36" s="1" t="str">
        <f>_xll.RtGet("EBOND_LDN",B36,"DSPLY_NAME")</f>
        <v xml:space="preserve">GE 4 5/8 22 Feb </v>
      </c>
      <c r="AR36" s="38">
        <f>_xll.RtGet("EBOND_LDN", B36, -18560)</f>
        <v>64.413303208998002</v>
      </c>
      <c r="AS36" s="38">
        <f>_xll.RtGet("EBOND_LDN", B36, -18562)</f>
        <v>58.708757422590999</v>
      </c>
      <c r="AT36" s="58" t="str">
        <f ca="1">IF(Main[[#This Row],[maturity]]&lt;TODAY(),"matured","-")</f>
        <v>-</v>
      </c>
      <c r="AU36" s="1" t="str">
        <f>IF(Main[[#This Row],[spread bid]]=Main[[#This Row],[spread ask]],"error","-")</f>
        <v>-</v>
      </c>
    </row>
    <row r="37" spans="1:47" x14ac:dyDescent="0.2">
      <c r="A37" s="1" t="s">
        <v>62</v>
      </c>
      <c r="B37" s="1">
        <v>4291260</v>
      </c>
      <c r="C37" s="9">
        <v>1994229</v>
      </c>
      <c r="D37" s="51" t="str">
        <f>_xll.BDP($A37&amp;" Corp",D$4)</f>
        <v>GE</v>
      </c>
      <c r="E37" s="51">
        <f>IF(_xll.BDP($A37&amp;" Corp","cpn typ")="floating","frn",_xll.BDP($A37&amp;" Corp",E$4))</f>
        <v>4.125</v>
      </c>
      <c r="F37" s="52">
        <f>IF(LEFT(_xll.BDP($A37&amp;" Corp","mty_typ"),4)="perp","perp",_xll.BDP($A37&amp;" Corp",F$4)*1)</f>
        <v>49571</v>
      </c>
      <c r="G37" s="25">
        <f>_xll.RtGet("EBOND_POSITION",INDEX(bookMap[eBondID],MATCH(TEXT(C37,"0"),bookMap[bbgID],0))&amp;"="&amp;B37,"AMOUNT")</f>
        <v>861000</v>
      </c>
      <c r="H37" s="1">
        <f>INDEX(control!$E$12:$E$22,MATCH(C37,control!$C$12:$C$22,0))</f>
        <v>0</v>
      </c>
      <c r="I37" s="1" t="str">
        <f>IFERROR(INDEX(bias[symbol],MIN(MAX(MATCH(IF($I$2="manual",_xll.RtGet("EBOND_LDN",B37,-20268),$I$2),bias[symbol],0)+H37,1),27)),"-")</f>
        <v>bb</v>
      </c>
      <c r="J37" s="1">
        <f>IFERROR(_xll.RtGet("EBOND_LDN",B37,-20270)*1,"-")</f>
        <v>1.5</v>
      </c>
      <c r="K37" s="1" t="str">
        <f>_xll.RtGet("EBOND_LDN",$B37,-20271)</f>
        <v>on</v>
      </c>
      <c r="L37" s="1">
        <f>_xll.BDP(A37&amp;" @CBKG Corp","bid")</f>
        <v>109.304</v>
      </c>
      <c r="M37" s="1">
        <f>_xll.BDP(A37&amp;" @CBKG Corp","ask")</f>
        <v>110.804</v>
      </c>
      <c r="N37" s="1" t="s">
        <v>1456</v>
      </c>
      <c r="O37" s="1" t="str">
        <f>_xll.BDP(A37&amp;" @"&amp;N37&amp;" Corp","LAST_UPDATE")</f>
        <v>07:01:48</v>
      </c>
      <c r="P37" s="57">
        <f>_xll.BDP(A37&amp;" @"&amp;N37&amp;" Corp","LAST_PRICE")</f>
        <v>109.679</v>
      </c>
      <c r="Q37" s="1">
        <f>INDEX(control!$F$12:$F$22,MATCH(C37,control!$C$12:$C$22,0))</f>
        <v>100</v>
      </c>
      <c r="R37" s="1">
        <f>P37-J37*INDEX(bias[value],MATCH(I37,bias[symbol],0))*(Q37/100)</f>
        <v>109.304</v>
      </c>
      <c r="S37" s="1">
        <f t="shared" si="0"/>
        <v>110.804</v>
      </c>
      <c r="T37" s="4"/>
      <c r="U37" s="4"/>
      <c r="V37" s="1">
        <f t="shared" si="1"/>
        <v>109.679</v>
      </c>
      <c r="W37" s="1">
        <f t="shared" si="2"/>
        <v>109.304</v>
      </c>
      <c r="X37" s="1">
        <f t="shared" si="3"/>
        <v>110.804</v>
      </c>
      <c r="Y37" s="13">
        <f t="shared" si="4"/>
        <v>0</v>
      </c>
      <c r="Z37" s="1">
        <v>1</v>
      </c>
      <c r="AA37" s="1">
        <f t="shared" si="5"/>
        <v>1</v>
      </c>
      <c r="AB37" s="1">
        <f t="shared" si="6"/>
        <v>1</v>
      </c>
      <c r="AC37" s="1">
        <f>IF(ISNUMBER(INDEX(bias[value],MATCH(I37,bias[symbol],0))),1,0)</f>
        <v>1</v>
      </c>
      <c r="AD37" s="1">
        <f t="shared" si="7"/>
        <v>1</v>
      </c>
      <c r="AE37" s="1">
        <f t="shared" si="8"/>
        <v>1</v>
      </c>
      <c r="AF37" s="1">
        <f t="shared" ca="1" si="9"/>
        <v>0</v>
      </c>
      <c r="AG37" s="1">
        <f t="shared" ca="1" si="10"/>
        <v>0</v>
      </c>
      <c r="AH37" s="1" t="str">
        <f ca="1">IF(AG37=1,_xll.RtContribute("DDS_BONDS",$B37&amp;"=EXT",$V$3:$X$3,V37:X37,"FTC:CHANGED;SCOPE:SERVER"),"-")</f>
        <v>-</v>
      </c>
      <c r="AI37" s="1" t="str">
        <f>_xll.RtGet("DDS_BONDS",B37&amp;"=EXT",3)</f>
        <v>4291260=EXT</v>
      </c>
      <c r="AJ37" s="32">
        <f>_xll.BDP($A37&amp;" @"&amp; $N37 &amp;"  Corp","risk_mid")</f>
        <v>15.755160031050508</v>
      </c>
      <c r="AK37" s="25">
        <f t="shared" si="11"/>
        <v>1356.5192786734488</v>
      </c>
      <c r="AL37" s="1" t="str">
        <f t="shared" si="12"/>
        <v>-</v>
      </c>
      <c r="AM37" s="38">
        <f t="shared" si="13"/>
        <v>8.3940994666666668</v>
      </c>
      <c r="AN37" s="12">
        <f>_xll.BDP($A37&amp;" @"&amp; $N37 &amp;"  Corp","asset_swap_spd_mid")</f>
        <v>127.51362710238303</v>
      </c>
      <c r="AO37" s="25">
        <f t="shared" si="14"/>
        <v>10978.923293515179</v>
      </c>
      <c r="AP37" s="25">
        <f>IFERROR(_xll.BDP($A37&amp;" @"&amp; $N37 &amp;"  Corp","coupon")*G37/100/365,"-")</f>
        <v>97.304794520547944</v>
      </c>
      <c r="AQ37" s="1" t="str">
        <f>_xll.RtGet("EBOND_LDN",B37,"DSPLY_NAME")</f>
        <v xml:space="preserve">GE 4 1/8 19 Sep </v>
      </c>
      <c r="AR37" s="38">
        <f>_xll.RtGet("EBOND_LDN", B37, -18560)</f>
        <v>143.778950539314</v>
      </c>
      <c r="AS37" s="38">
        <f>_xll.RtGet("EBOND_LDN", B37, -18562)</f>
        <v>134.318846886758</v>
      </c>
      <c r="AT37" s="58" t="str">
        <f ca="1">IF(Main[[#This Row],[maturity]]&lt;TODAY(),"matured","-")</f>
        <v>-</v>
      </c>
      <c r="AU37" s="1" t="str">
        <f>IF(Main[[#This Row],[spread bid]]=Main[[#This Row],[spread ask]],"error","-")</f>
        <v>-</v>
      </c>
    </row>
    <row r="38" spans="1:47" x14ac:dyDescent="0.2">
      <c r="A38" s="1" t="s">
        <v>63</v>
      </c>
      <c r="B38" s="1">
        <v>6816617</v>
      </c>
      <c r="C38" s="9">
        <v>1994229</v>
      </c>
      <c r="D38" s="51" t="str">
        <f>_xll.BDP($A38&amp;" Corp",D$4)</f>
        <v>GE</v>
      </c>
      <c r="E38" s="51">
        <f>IF(_xll.BDP($A38&amp;" Corp","cpn typ")="floating","frn",_xll.BDP($A38&amp;" Corp",E$4))</f>
        <v>6.0250000000000004</v>
      </c>
      <c r="F38" s="52">
        <f>IF(LEFT(_xll.BDP($A38&amp;" Corp","mty_typ"),4)="perp","perp",_xll.BDP($A38&amp;" Corp",F$4)*1)</f>
        <v>50465</v>
      </c>
      <c r="G38" s="25">
        <f>_xll.RtGet("EBOND_POSITION",INDEX(bookMap[eBondID],MATCH(TEXT(C38,"0"),bookMap[bbgID],0))&amp;"="&amp;B38,"AMOUNT")</f>
        <v>-1591000</v>
      </c>
      <c r="H38" s="1">
        <f>INDEX(control!$E$12:$E$22,MATCH(C38,control!$C$12:$C$22,0))</f>
        <v>0</v>
      </c>
      <c r="I38" s="1" t="str">
        <f>IFERROR(INDEX(bias[symbol],MIN(MAX(MATCH(IF($I$2="manual",_xll.RtGet("EBOND_LDN",B38,-20268),$I$2),bias[symbol],0)+H38,1),27)),"-")</f>
        <v>b4</v>
      </c>
      <c r="J38" s="1">
        <f>IFERROR(_xll.RtGet("EBOND_LDN",B38,-20270)*1,"-")</f>
        <v>1.5</v>
      </c>
      <c r="K38" s="1" t="str">
        <f>_xll.RtGet("EBOND_LDN",$B38,-20271)</f>
        <v>on</v>
      </c>
      <c r="L38" s="1">
        <f>_xll.BDP(A38&amp;" @CBKG Corp","bid")</f>
        <v>143.96</v>
      </c>
      <c r="M38" s="1">
        <f>_xll.BDP(A38&amp;" @CBKG Corp","ask")</f>
        <v>145.46</v>
      </c>
      <c r="N38" s="1" t="s">
        <v>1456</v>
      </c>
      <c r="O38" s="1" t="str">
        <f>_xll.BDP(A38&amp;" @"&amp;N38&amp;" Corp","LAST_UPDATE")</f>
        <v>11/06/2014</v>
      </c>
      <c r="P38" s="57">
        <f>_xll.BDP(A38&amp;" @"&amp;N38&amp;" Corp","LAST_PRICE")</f>
        <v>143.96</v>
      </c>
      <c r="Q38" s="1">
        <f>INDEX(control!$F$12:$F$22,MATCH(C38,control!$C$12:$C$22,0))</f>
        <v>100</v>
      </c>
      <c r="R38" s="1">
        <f>P38-J38*INDEX(bias[value],MATCH(I38,bias[symbol],0))*(Q38/100)</f>
        <v>143.96</v>
      </c>
      <c r="S38" s="1">
        <f t="shared" si="0"/>
        <v>145.46</v>
      </c>
      <c r="T38" s="4"/>
      <c r="U38" s="4"/>
      <c r="V38" s="1">
        <f t="shared" si="1"/>
        <v>143.96</v>
      </c>
      <c r="W38" s="1">
        <f t="shared" si="2"/>
        <v>143.96</v>
      </c>
      <c r="X38" s="1">
        <f t="shared" si="3"/>
        <v>145.46</v>
      </c>
      <c r="Y38" s="13">
        <f t="shared" si="4"/>
        <v>0</v>
      </c>
      <c r="Z38" s="1">
        <v>1</v>
      </c>
      <c r="AA38" s="1">
        <f t="shared" si="5"/>
        <v>1</v>
      </c>
      <c r="AB38" s="1">
        <f t="shared" si="6"/>
        <v>1</v>
      </c>
      <c r="AC38" s="1">
        <f>IF(ISNUMBER(INDEX(bias[value],MATCH(I38,bias[symbol],0))),1,0)</f>
        <v>1</v>
      </c>
      <c r="AD38" s="1">
        <f t="shared" si="7"/>
        <v>1</v>
      </c>
      <c r="AE38" s="1">
        <f t="shared" si="8"/>
        <v>1</v>
      </c>
      <c r="AF38" s="1">
        <f t="shared" ca="1" si="9"/>
        <v>0</v>
      </c>
      <c r="AG38" s="1">
        <f t="shared" ca="1" si="10"/>
        <v>0</v>
      </c>
      <c r="AH38" s="1" t="str">
        <f ca="1">IF(AG38=1,_xll.RtContribute("DDS_BONDS",$B38&amp;"=EXT",$V$3:$X$3,V38:X38,"FTC:CHANGED;SCOPE:SERVER"),"-")</f>
        <v>-</v>
      </c>
      <c r="AI38" s="1" t="str">
        <f>_xll.RtGet("DDS_BONDS",B38&amp;"=EXT",3)</f>
        <v>6816617=EXT</v>
      </c>
      <c r="AJ38" s="32">
        <f>_xll.BDP($A38&amp;" @"&amp; $N38 &amp;"  Corp","risk_mid")</f>
        <v>20.904146565274573</v>
      </c>
      <c r="AK38" s="25">
        <f t="shared" si="11"/>
        <v>-3325.8497185351844</v>
      </c>
      <c r="AL38" s="1">
        <f t="shared" si="12"/>
        <v>-1</v>
      </c>
      <c r="AM38" s="38">
        <f t="shared" si="13"/>
        <v>63.622322222222223</v>
      </c>
      <c r="AN38" s="12">
        <f>_xll.BDP($A38&amp;" @"&amp; $N38 &amp;"  Corp","asset_swap_spd_mid")</f>
        <v>134.05241964036998</v>
      </c>
      <c r="AO38" s="25">
        <f t="shared" si="14"/>
        <v>-21327.739964782864</v>
      </c>
      <c r="AP38" s="25">
        <f>IFERROR(_xll.BDP($A38&amp;" @"&amp; $N38 &amp;"  Corp","coupon")*G38/100/365,"-")</f>
        <v>-262.62397260273974</v>
      </c>
      <c r="AQ38" s="1" t="str">
        <f>_xll.RtGet("EBOND_LDN",B38,"DSPLY_NAME")</f>
        <v xml:space="preserve">GE 6.025 01 Mar </v>
      </c>
      <c r="AR38" s="38">
        <f>_xll.RtGet("EBOND_LDN", B38, -18560)</f>
        <v>102.043779509269</v>
      </c>
      <c r="AS38" s="38">
        <f>_xll.RtGet("EBOND_LDN", B38, -18562)</f>
        <v>94.903596310137999</v>
      </c>
      <c r="AT38" s="58" t="str">
        <f ca="1">IF(Main[[#This Row],[maturity]]&lt;TODAY(),"matured","-")</f>
        <v>-</v>
      </c>
      <c r="AU38" s="1" t="str">
        <f>IF(Main[[#This Row],[spread bid]]=Main[[#This Row],[spread ask]],"error","-")</f>
        <v>-</v>
      </c>
    </row>
    <row r="39" spans="1:47" x14ac:dyDescent="0.2">
      <c r="A39" s="1" t="s">
        <v>64</v>
      </c>
      <c r="B39" s="1">
        <v>8966389</v>
      </c>
      <c r="C39" s="9">
        <v>1994229</v>
      </c>
      <c r="D39" s="51" t="str">
        <f>_xll.BDP($A39&amp;" Corp",D$4)</f>
        <v>GE</v>
      </c>
      <c r="E39" s="51">
        <f>IF(_xll.BDP($A39&amp;" Corp","cpn typ")="floating","frn",_xll.BDP($A39&amp;" Corp",E$4))</f>
        <v>4.625</v>
      </c>
      <c r="F39" s="52">
        <f>IF(LEFT(_xll.BDP($A39&amp;" Corp","mty_typ"),4)="perp","perp",_xll.BDP($A39&amp;" Corp",F$4)*1)</f>
        <v>60890</v>
      </c>
      <c r="G39" s="25">
        <f>_xll.RtGet("EBOND_POSITION",INDEX(bookMap[eBondID],MATCH(TEXT(C39,"0"),bookMap[bbgID],0))&amp;"="&amp;B39,"AMOUNT")</f>
        <v>0</v>
      </c>
      <c r="H39" s="1">
        <f>INDEX(control!$E$12:$E$22,MATCH(C39,control!$C$12:$C$22,0))</f>
        <v>0</v>
      </c>
      <c r="I39" s="1" t="str">
        <f>IFERROR(INDEX(bias[symbol],MIN(MAX(MATCH(IF($I$2="manual",_xll.RtGet("EBOND_LDN",B39,-20268),$I$2),bias[symbol],0)+H39,1),27)),"-")</f>
        <v>m</v>
      </c>
      <c r="J39" s="1">
        <f>IFERROR(_xll.RtGet("EBOND_LDN",B39,-20270)*1,"-")</f>
        <v>1</v>
      </c>
      <c r="K39" s="1" t="str">
        <f>_xll.RtGet("EBOND_LDN",$B39,-20271)</f>
        <v>on</v>
      </c>
      <c r="L39" s="1">
        <f>_xll.BDP(A39&amp;" @CBKG Corp","bid")</f>
        <v>104.352</v>
      </c>
      <c r="M39" s="1">
        <f>_xll.BDP(A39&amp;" @CBKG Corp","ask")</f>
        <v>105.352</v>
      </c>
      <c r="N39" s="1" t="s">
        <v>1456</v>
      </c>
      <c r="O39" s="1" t="str">
        <f>_xll.BDP(A39&amp;" @"&amp;N39&amp;" Corp","LAST_UPDATE")</f>
        <v>11/06/2014</v>
      </c>
      <c r="P39" s="57">
        <f>_xll.BDP(A39&amp;" @"&amp;N39&amp;" Corp","LAST_PRICE")</f>
        <v>104.852</v>
      </c>
      <c r="Q39" s="1">
        <f>INDEX(control!$F$12:$F$22,MATCH(C39,control!$C$12:$C$22,0))</f>
        <v>100</v>
      </c>
      <c r="R39" s="1">
        <f>P39-J39*INDEX(bias[value],MATCH(I39,bias[symbol],0))*(Q39/100)</f>
        <v>104.352</v>
      </c>
      <c r="S39" s="1">
        <f t="shared" si="0"/>
        <v>105.352</v>
      </c>
      <c r="T39" s="4"/>
      <c r="U39" s="4"/>
      <c r="V39" s="1">
        <f t="shared" si="1"/>
        <v>104.852</v>
      </c>
      <c r="W39" s="1">
        <f t="shared" si="2"/>
        <v>104.352</v>
      </c>
      <c r="X39" s="1">
        <f t="shared" si="3"/>
        <v>105.352</v>
      </c>
      <c r="Y39" s="13">
        <f t="shared" si="4"/>
        <v>0</v>
      </c>
      <c r="Z39" s="1">
        <v>1</v>
      </c>
      <c r="AA39" s="1">
        <f t="shared" si="5"/>
        <v>1</v>
      </c>
      <c r="AB39" s="1">
        <f t="shared" si="6"/>
        <v>1</v>
      </c>
      <c r="AC39" s="1">
        <f>IF(ISNUMBER(INDEX(bias[value],MATCH(I39,bias[symbol],0))),1,0)</f>
        <v>1</v>
      </c>
      <c r="AD39" s="1">
        <f t="shared" si="7"/>
        <v>1</v>
      </c>
      <c r="AE39" s="1">
        <f t="shared" si="8"/>
        <v>1</v>
      </c>
      <c r="AF39" s="1">
        <f t="shared" ca="1" si="9"/>
        <v>0</v>
      </c>
      <c r="AG39" s="1">
        <f t="shared" ca="1" si="10"/>
        <v>0</v>
      </c>
      <c r="AH39" s="1" t="str">
        <f ca="1">IF(AG39=1,_xll.RtContribute("DDS_BONDS",$B39&amp;"=EXT",$V$3:$X$3,V39:X39,"FTC:CHANGED;SCOPE:SERVER"),"-")</f>
        <v>-</v>
      </c>
      <c r="AI39" s="1" t="str">
        <f>_xll.RtGet("DDS_BONDS",B39&amp;"=EXT",3)</f>
        <v>8966389=EXT</v>
      </c>
      <c r="AJ39" s="32">
        <f>_xll.BDP($A39&amp;" @"&amp; $N39 &amp;"  Corp","risk_mid")</f>
        <v>2.2436222486042823</v>
      </c>
      <c r="AK39" s="25">
        <f t="shared" si="11"/>
        <v>0</v>
      </c>
      <c r="AL39" s="1" t="str">
        <f t="shared" si="12"/>
        <v>-</v>
      </c>
      <c r="AM39" s="38">
        <f t="shared" si="13"/>
        <v>0</v>
      </c>
      <c r="AN39" s="12">
        <f>_xll.BDP($A39&amp;" @"&amp; $N39 &amp;"  Corp","asset_swap_spd_mid")</f>
        <v>206.67430284334677</v>
      </c>
      <c r="AO39" s="25">
        <f t="shared" si="14"/>
        <v>0</v>
      </c>
      <c r="AP39" s="25">
        <f>IFERROR(_xll.BDP($A39&amp;" @"&amp; $N39 &amp;"  Corp","coupon")*G39/100/365,"-")</f>
        <v>0</v>
      </c>
      <c r="AQ39" s="1" t="str">
        <f>_xll.RtGet("EBOND_LDN",B39,"DSPLY_NAME")</f>
        <v xml:space="preserve">GE 4 5/8 15 Sep </v>
      </c>
      <c r="AR39" s="38">
        <f>_xll.RtGet("EBOND_LDN", B39, -18560)</f>
        <v>0</v>
      </c>
      <c r="AS39" s="38">
        <f>_xll.RtGet("EBOND_LDN", B39, -18562)</f>
        <v>0</v>
      </c>
      <c r="AT39" s="58" t="str">
        <f ca="1">IF(Main[[#This Row],[maturity]]&lt;TODAY(),"matured","-")</f>
        <v>-</v>
      </c>
      <c r="AU39" s="1" t="str">
        <f>IF(Main[[#This Row],[spread bid]]=Main[[#This Row],[spread ask]],"error","-")</f>
        <v>error</v>
      </c>
    </row>
    <row r="40" spans="1:47" x14ac:dyDescent="0.2">
      <c r="A40" s="1" t="s">
        <v>65</v>
      </c>
      <c r="B40" s="1">
        <v>5246333</v>
      </c>
      <c r="C40" s="9">
        <v>1994229</v>
      </c>
      <c r="D40" s="51" t="str">
        <f>_xll.BDP($A40&amp;" Corp",D$4)</f>
        <v>GE</v>
      </c>
      <c r="E40" s="51">
        <f>IF(_xll.BDP($A40&amp;" Corp","cpn typ")="floating","frn",_xll.BDP($A40&amp;" Corp",E$4))</f>
        <v>4.625</v>
      </c>
      <c r="F40" s="52">
        <f>IF(LEFT(_xll.BDP($A40&amp;" Corp","mty_typ"),4)="perp","perp",_xll.BDP($A40&amp;" Corp",F$4)*1)</f>
        <v>60890</v>
      </c>
      <c r="G40" s="25">
        <f>_xll.RtGet("EBOND_POSITION",INDEX(bookMap[eBondID],MATCH(TEXT(C40,"0"),bookMap[bbgID],0))&amp;"="&amp;B40,"AMOUNT")</f>
        <v>1150000</v>
      </c>
      <c r="H40" s="1">
        <f>INDEX(control!$E$12:$E$22,MATCH(C40,control!$C$12:$C$22,0))</f>
        <v>0</v>
      </c>
      <c r="I40" s="1" t="str">
        <f>IFERROR(INDEX(bias[symbol],MIN(MAX(MATCH(IF($I$2="manual",_xll.RtGet("EBOND_LDN",B40,-20268),$I$2),bias[symbol],0)+H40,1),27)),"-")</f>
        <v>b</v>
      </c>
      <c r="J40" s="1">
        <f>IFERROR(_xll.RtGet("EBOND_LDN",B40,-20270)*1,"-")</f>
        <v>1</v>
      </c>
      <c r="K40" s="1" t="str">
        <f>_xll.RtGet("EBOND_LDN",$B40,-20271)</f>
        <v>on</v>
      </c>
      <c r="L40" s="1">
        <f>_xll.BDP(A40&amp;" @CBKG Corp","bid")</f>
        <v>104.605</v>
      </c>
      <c r="M40" s="1">
        <f>_xll.BDP(A40&amp;" @CBKG Corp","ask")</f>
        <v>105.605</v>
      </c>
      <c r="N40" s="1" t="s">
        <v>1456</v>
      </c>
      <c r="O40" s="1" t="str">
        <f>_xll.BDP(A40&amp;" @"&amp;N40&amp;" Corp","LAST_UPDATE")</f>
        <v>11/06/2014</v>
      </c>
      <c r="P40" s="57">
        <f>_xll.BDP(A40&amp;" @"&amp;N40&amp;" Corp","LAST_PRICE")</f>
        <v>104.98</v>
      </c>
      <c r="Q40" s="1">
        <f>INDEX(control!$F$12:$F$22,MATCH(C40,control!$C$12:$C$22,0))</f>
        <v>100</v>
      </c>
      <c r="R40" s="1">
        <f>P40-J40*INDEX(bias[value],MATCH(I40,bias[symbol],0))*(Q40/100)</f>
        <v>104.605</v>
      </c>
      <c r="S40" s="1">
        <f t="shared" si="0"/>
        <v>105.605</v>
      </c>
      <c r="T40" s="4"/>
      <c r="U40" s="4"/>
      <c r="V40" s="1">
        <f t="shared" si="1"/>
        <v>104.98</v>
      </c>
      <c r="W40" s="1">
        <f t="shared" si="2"/>
        <v>104.605</v>
      </c>
      <c r="X40" s="1">
        <f t="shared" si="3"/>
        <v>105.605</v>
      </c>
      <c r="Y40" s="13">
        <f t="shared" si="4"/>
        <v>0</v>
      </c>
      <c r="Z40" s="1">
        <v>1</v>
      </c>
      <c r="AA40" s="1">
        <f t="shared" si="5"/>
        <v>1</v>
      </c>
      <c r="AB40" s="1">
        <f t="shared" si="6"/>
        <v>1</v>
      </c>
      <c r="AC40" s="1">
        <f>IF(ISNUMBER(INDEX(bias[value],MATCH(I40,bias[symbol],0))),1,0)</f>
        <v>1</v>
      </c>
      <c r="AD40" s="1">
        <f t="shared" si="7"/>
        <v>1</v>
      </c>
      <c r="AE40" s="1">
        <f t="shared" si="8"/>
        <v>1</v>
      </c>
      <c r="AF40" s="1">
        <f t="shared" ca="1" si="9"/>
        <v>0</v>
      </c>
      <c r="AG40" s="1">
        <f t="shared" ca="1" si="10"/>
        <v>0</v>
      </c>
      <c r="AH40" s="1" t="str">
        <f ca="1">IF(AG40=1,_xll.RtContribute("DDS_BONDS",$B40&amp;"=EXT",$V$3:$X$3,V40:X40,"FTC:CHANGED;SCOPE:SERVER"),"-")</f>
        <v>-</v>
      </c>
      <c r="AI40" s="1" t="str">
        <f>_xll.RtGet("DDS_BONDS",B40&amp;"=EXT",3)</f>
        <v>5246333=EXT</v>
      </c>
      <c r="AJ40" s="32">
        <f>_xll.BDP($A40&amp;" @"&amp; $N40 &amp;"  Corp","risk_mid")</f>
        <v>2.2476710769318231</v>
      </c>
      <c r="AK40" s="25">
        <f t="shared" si="11"/>
        <v>258.48217384715963</v>
      </c>
      <c r="AL40" s="1" t="str">
        <f t="shared" si="12"/>
        <v>-</v>
      </c>
      <c r="AM40" s="38">
        <f t="shared" si="13"/>
        <v>10.731288888888889</v>
      </c>
      <c r="AN40" s="12">
        <f>_xll.BDP($A40&amp;" @"&amp; $N40 &amp;"  Corp","asset_swap_spd_mid")</f>
        <v>200.98893120855072</v>
      </c>
      <c r="AO40" s="25">
        <f t="shared" si="14"/>
        <v>23113.727088983334</v>
      </c>
      <c r="AP40" s="25">
        <f>IFERROR(_xll.BDP($A40&amp;" @"&amp; $N40 &amp;"  Corp","coupon")*G40/100/365,"-")</f>
        <v>145.71917808219177</v>
      </c>
      <c r="AQ40" s="1" t="str">
        <f>_xll.RtGet("EBOND_LDN",B40,"DSPLY_NAME")</f>
        <v xml:space="preserve">GE 4 5/8 15 Sep </v>
      </c>
      <c r="AR40" s="38">
        <f>_xll.RtGet("EBOND_LDN", B40, -18560)</f>
        <v>244.70015941369601</v>
      </c>
      <c r="AS40" s="38">
        <f>_xll.RtGet("EBOND_LDN", B40, -18562)</f>
        <v>200.286621806836</v>
      </c>
      <c r="AT40" s="58" t="str">
        <f ca="1">IF(Main[[#This Row],[maturity]]&lt;TODAY(),"matured","-")</f>
        <v>-</v>
      </c>
      <c r="AU40" s="1" t="str">
        <f>IF(Main[[#This Row],[spread bid]]=Main[[#This Row],[spread ask]],"error","-")</f>
        <v>-</v>
      </c>
    </row>
    <row r="41" spans="1:47" x14ac:dyDescent="0.2">
      <c r="A41" s="1" t="s">
        <v>66</v>
      </c>
      <c r="B41" s="1">
        <v>6411751</v>
      </c>
      <c r="C41" s="9">
        <v>1994229</v>
      </c>
      <c r="D41" s="51" t="str">
        <f>_xll.BDP($A41&amp;" Corp",D$4)</f>
        <v>GE</v>
      </c>
      <c r="E41" s="51">
        <f>IF(_xll.BDP($A41&amp;" Corp","cpn typ")="floating","frn",_xll.BDP($A41&amp;" Corp",E$4))</f>
        <v>5.5</v>
      </c>
      <c r="F41" s="52">
        <f>IF(LEFT(_xll.BDP($A41&amp;" Corp","mty_typ"),4)="perp","perp",_xll.BDP($A41&amp;" Corp",F$4)*1)</f>
        <v>61255</v>
      </c>
      <c r="G41" s="25">
        <f>_xll.RtGet("EBOND_POSITION",INDEX(bookMap[eBondID],MATCH(TEXT(C41,"0"),bookMap[bbgID],0))&amp;"="&amp;B41,"AMOUNT")</f>
        <v>0</v>
      </c>
      <c r="H41" s="1">
        <f>INDEX(control!$E$12:$E$22,MATCH(C41,control!$C$12:$C$22,0))</f>
        <v>0</v>
      </c>
      <c r="I41" s="1" t="str">
        <f>IFERROR(INDEX(bias[symbol],MIN(MAX(MATCH(IF($I$2="manual",_xll.RtGet("EBOND_LDN",B41,-20268),$I$2),bias[symbol],0)+H41,1),27)),"-")</f>
        <v>m</v>
      </c>
      <c r="J41" s="1">
        <f>IFERROR(_xll.RtGet("EBOND_LDN",B41,-20270)*1,"-")</f>
        <v>0.8</v>
      </c>
      <c r="K41" s="1" t="str">
        <f>_xll.RtGet("EBOND_LDN",$B41,-20271)</f>
        <v>on</v>
      </c>
      <c r="L41" s="1">
        <f>_xll.BDP(A41&amp;" @CBKG Corp","bid")</f>
        <v>107.625</v>
      </c>
      <c r="M41" s="1">
        <f>_xll.BDP(A41&amp;" @CBKG Corp","ask")</f>
        <v>108.425</v>
      </c>
      <c r="N41" s="1" t="s">
        <v>1456</v>
      </c>
      <c r="O41" s="1" t="str">
        <f>_xll.BDP(A41&amp;" @"&amp;N41&amp;" Corp","LAST_UPDATE")</f>
        <v>11/06/2014</v>
      </c>
      <c r="P41" s="57">
        <f>_xll.BDP(A41&amp;" @"&amp;N41&amp;" Corp","LAST_PRICE")</f>
        <v>108.02500000000001</v>
      </c>
      <c r="Q41" s="1">
        <f>INDEX(control!$F$12:$F$22,MATCH(C41,control!$C$12:$C$22,0))</f>
        <v>100</v>
      </c>
      <c r="R41" s="1">
        <f>P41-J41*INDEX(bias[value],MATCH(I41,bias[symbol],0))*(Q41/100)</f>
        <v>107.625</v>
      </c>
      <c r="S41" s="1">
        <f t="shared" si="0"/>
        <v>108.425</v>
      </c>
      <c r="T41" s="4"/>
      <c r="U41" s="4"/>
      <c r="V41" s="1">
        <f t="shared" si="1"/>
        <v>108.02500000000001</v>
      </c>
      <c r="W41" s="1">
        <f t="shared" si="2"/>
        <v>107.625</v>
      </c>
      <c r="X41" s="1">
        <f t="shared" si="3"/>
        <v>108.425</v>
      </c>
      <c r="Y41" s="13">
        <f t="shared" si="4"/>
        <v>0</v>
      </c>
      <c r="Z41" s="1">
        <v>1</v>
      </c>
      <c r="AA41" s="1">
        <f t="shared" si="5"/>
        <v>1</v>
      </c>
      <c r="AB41" s="1">
        <f t="shared" si="6"/>
        <v>1</v>
      </c>
      <c r="AC41" s="1">
        <f>IF(ISNUMBER(INDEX(bias[value],MATCH(I41,bias[symbol],0))),1,0)</f>
        <v>1</v>
      </c>
      <c r="AD41" s="1">
        <f t="shared" si="7"/>
        <v>1</v>
      </c>
      <c r="AE41" s="1">
        <f t="shared" si="8"/>
        <v>1</v>
      </c>
      <c r="AF41" s="1">
        <f t="shared" ca="1" si="9"/>
        <v>0</v>
      </c>
      <c r="AG41" s="1">
        <f t="shared" ca="1" si="10"/>
        <v>0</v>
      </c>
      <c r="AH41" s="1" t="str">
        <f ca="1">IF(AG41=1,_xll.RtContribute("DDS_BONDS",$B41&amp;"=EXT",$V$3:$X$3,V41:X41,"FTC:CHANGED;SCOPE:SERVER"),"-")</f>
        <v>-</v>
      </c>
      <c r="AI41" s="1" t="str">
        <f>_xll.RtGet("DDS_BONDS",B41&amp;"=EXT",3)</f>
        <v>6411751=EXT</v>
      </c>
      <c r="AJ41" s="32">
        <f>_xll.BDP($A41&amp;" @"&amp; $N41 &amp;"  Corp","risk_mid")</f>
        <v>3.2273753290816387</v>
      </c>
      <c r="AK41" s="25">
        <f t="shared" si="11"/>
        <v>0</v>
      </c>
      <c r="AL41" s="1" t="str">
        <f t="shared" si="12"/>
        <v>-</v>
      </c>
      <c r="AM41" s="38">
        <f t="shared" si="13"/>
        <v>0</v>
      </c>
      <c r="AN41" s="12">
        <f>_xll.BDP($A41&amp;" @"&amp; $N41 &amp;"  Corp","asset_swap_spd_mid")</f>
        <v>251.5090084844897</v>
      </c>
      <c r="AO41" s="25">
        <f t="shared" si="14"/>
        <v>0</v>
      </c>
      <c r="AP41" s="25">
        <f>IFERROR(_xll.BDP($A41&amp;" @"&amp; $N41 &amp;"  Corp","coupon")*G41/100/365,"-")</f>
        <v>0</v>
      </c>
      <c r="AQ41" s="1" t="str">
        <f>_xll.RtGet("EBOND_LDN",B41,"DSPLY_NAME")</f>
        <v xml:space="preserve">GE 5 1/2 15 Sep </v>
      </c>
      <c r="AR41" s="38">
        <f>_xll.RtGet("EBOND_LDN", B41, -18560)</f>
        <v>290.13180889220303</v>
      </c>
      <c r="AS41" s="38">
        <f>_xll.RtGet("EBOND_LDN", B41, -18562)</f>
        <v>265.34337142528199</v>
      </c>
      <c r="AT41" s="58" t="str">
        <f ca="1">IF(Main[[#This Row],[maturity]]&lt;TODAY(),"matured","-")</f>
        <v>-</v>
      </c>
      <c r="AU41" s="1" t="str">
        <f>IF(Main[[#This Row],[spread bid]]=Main[[#This Row],[spread ask]],"error","-")</f>
        <v>-</v>
      </c>
    </row>
    <row r="42" spans="1:47" x14ac:dyDescent="0.2">
      <c r="A42" s="1" t="s">
        <v>67</v>
      </c>
      <c r="B42" s="1">
        <v>8965193</v>
      </c>
      <c r="C42" s="9">
        <v>1994229</v>
      </c>
      <c r="D42" s="51" t="str">
        <f>_xll.BDP($A42&amp;" Corp",D$4)</f>
        <v>GE</v>
      </c>
      <c r="E42" s="51">
        <f>IF(_xll.BDP($A42&amp;" Corp","cpn typ")="floating","frn",_xll.BDP($A42&amp;" Corp",E$4))</f>
        <v>5.5</v>
      </c>
      <c r="F42" s="52">
        <f>IF(LEFT(_xll.BDP($A42&amp;" Corp","mty_typ"),4)="perp","perp",_xll.BDP($A42&amp;" Corp",F$4)*1)</f>
        <v>61255</v>
      </c>
      <c r="G42" s="25">
        <f>_xll.RtGet("EBOND_POSITION",INDEX(bookMap[eBondID],MATCH(TEXT(C42,"0"),bookMap[bbgID],0))&amp;"="&amp;B42,"AMOUNT")</f>
        <v>0</v>
      </c>
      <c r="H42" s="1">
        <f>INDEX(control!$E$12:$E$22,MATCH(C42,control!$C$12:$C$22,0))</f>
        <v>0</v>
      </c>
      <c r="I42" s="1" t="str">
        <f>IFERROR(INDEX(bias[symbol],MIN(MAX(MATCH(IF($I$2="manual",_xll.RtGet("EBOND_LDN",B42,-20268),$I$2),bias[symbol],0)+H42,1),27)),"-")</f>
        <v>m</v>
      </c>
      <c r="J42" s="1">
        <f>IFERROR(_xll.RtGet("EBOND_LDN",B42,-20270)*1,"-")</f>
        <v>0.8</v>
      </c>
      <c r="K42" s="1" t="str">
        <f>_xll.RtGet("EBOND_LDN",$B42,-20271)</f>
        <v>on</v>
      </c>
      <c r="L42" s="1">
        <f>_xll.BDP(A42&amp;" @CBKG Corp","bid")</f>
        <v>107.48</v>
      </c>
      <c r="M42" s="1">
        <f>_xll.BDP(A42&amp;" @CBKG Corp","ask")</f>
        <v>108.28</v>
      </c>
      <c r="N42" s="1" t="s">
        <v>1456</v>
      </c>
      <c r="O42" s="1" t="str">
        <f>_xll.BDP(A42&amp;" @"&amp;N42&amp;" Corp","LAST_UPDATE")</f>
        <v>11/06/2014</v>
      </c>
      <c r="P42" s="57">
        <f>_xll.BDP(A42&amp;" @"&amp;N42&amp;" Corp","LAST_PRICE")</f>
        <v>107.88</v>
      </c>
      <c r="Q42" s="1">
        <f>INDEX(control!$F$12:$F$22,MATCH(C42,control!$C$12:$C$22,0))</f>
        <v>100</v>
      </c>
      <c r="R42" s="1">
        <f>P42-J42*INDEX(bias[value],MATCH(I42,bias[symbol],0))*(Q42/100)</f>
        <v>107.47999999999999</v>
      </c>
      <c r="S42" s="1">
        <f t="shared" si="0"/>
        <v>108.27999999999999</v>
      </c>
      <c r="T42" s="4"/>
      <c r="U42" s="4"/>
      <c r="V42" s="1">
        <f t="shared" si="1"/>
        <v>107.88</v>
      </c>
      <c r="W42" s="1">
        <f t="shared" si="2"/>
        <v>107.47999999999999</v>
      </c>
      <c r="X42" s="1">
        <f t="shared" si="3"/>
        <v>108.27999999999999</v>
      </c>
      <c r="Y42" s="13">
        <f t="shared" si="4"/>
        <v>0</v>
      </c>
      <c r="Z42" s="1">
        <v>1</v>
      </c>
      <c r="AA42" s="1">
        <f t="shared" si="5"/>
        <v>1</v>
      </c>
      <c r="AB42" s="1">
        <f t="shared" si="6"/>
        <v>1</v>
      </c>
      <c r="AC42" s="1">
        <f>IF(ISNUMBER(INDEX(bias[value],MATCH(I42,bias[symbol],0))),1,0)</f>
        <v>1</v>
      </c>
      <c r="AD42" s="1">
        <f t="shared" si="7"/>
        <v>1</v>
      </c>
      <c r="AE42" s="1">
        <f t="shared" si="8"/>
        <v>1</v>
      </c>
      <c r="AF42" s="1">
        <f t="shared" ca="1" si="9"/>
        <v>0</v>
      </c>
      <c r="AG42" s="1">
        <f t="shared" ca="1" si="10"/>
        <v>0</v>
      </c>
      <c r="AH42" s="1" t="str">
        <f ca="1">IF(AG42=1,_xll.RtContribute("DDS_BONDS",$B42&amp;"=EXT",$V$3:$X$3,V42:X42,"FTC:CHANGED;SCOPE:SERVER"),"-")</f>
        <v>-</v>
      </c>
      <c r="AI42" s="1" t="str">
        <f>_xll.RtGet("DDS_BONDS",B42&amp;"=EXT",3)</f>
        <v>8965193=EXT</v>
      </c>
      <c r="AJ42" s="32">
        <f>_xll.BDP($A42&amp;" @"&amp; $N42 &amp;"  Corp","risk_mid")</f>
        <v>3.2213114529419329</v>
      </c>
      <c r="AK42" s="25">
        <f t="shared" si="11"/>
        <v>0</v>
      </c>
      <c r="AL42" s="1">
        <f t="shared" si="12"/>
        <v>-0.55000000000000004</v>
      </c>
      <c r="AM42" s="38">
        <f t="shared" si="13"/>
        <v>0</v>
      </c>
      <c r="AN42" s="12">
        <f>_xll.BDP($A42&amp;" @"&amp; $N42 &amp;"  Corp","asset_swap_spd_mid")</f>
        <v>257.36959009517233</v>
      </c>
      <c r="AO42" s="25">
        <f t="shared" si="14"/>
        <v>0</v>
      </c>
      <c r="AP42" s="25">
        <f>IFERROR(_xll.BDP($A42&amp;" @"&amp; $N42 &amp;"  Corp","coupon")*G42/100/365,"-")</f>
        <v>0</v>
      </c>
      <c r="AQ42" s="1" t="str">
        <f>_xll.RtGet("EBOND_LDN",B42,"DSPLY_NAME")</f>
        <v xml:space="preserve">GE 5 1/2 15 Sep </v>
      </c>
      <c r="AR42" s="38">
        <f>_xll.RtGet("EBOND_LDN", B42, -18560)</f>
        <v>0</v>
      </c>
      <c r="AS42" s="38">
        <f>_xll.RtGet("EBOND_LDN", B42, -18562)</f>
        <v>0</v>
      </c>
      <c r="AT42" s="58" t="str">
        <f ca="1">IF(Main[[#This Row],[maturity]]&lt;TODAY(),"matured","-")</f>
        <v>-</v>
      </c>
      <c r="AU42" s="1" t="str">
        <f>IF(Main[[#This Row],[spread bid]]=Main[[#This Row],[spread ask]],"error","-")</f>
        <v>error</v>
      </c>
    </row>
    <row r="43" spans="1:47" x14ac:dyDescent="0.2">
      <c r="A43" s="1" t="s">
        <v>68</v>
      </c>
      <c r="B43" s="1">
        <v>8954881</v>
      </c>
      <c r="C43" s="9">
        <v>1994229</v>
      </c>
      <c r="D43" s="51" t="str">
        <f>_xll.BDP($A43&amp;" Corp",D$4)</f>
        <v>GE</v>
      </c>
      <c r="E43" s="51">
        <f>IF(_xll.BDP($A43&amp;" Corp","cpn typ")="floating","frn",_xll.BDP($A43&amp;" Corp",E$4))</f>
        <v>5.5</v>
      </c>
      <c r="F43" s="52">
        <f>IF(LEFT(_xll.BDP($A43&amp;" Corp","mty_typ"),4)="perp","perp",_xll.BDP($A43&amp;" Corp",F$4)*1)</f>
        <v>61255</v>
      </c>
      <c r="G43" s="25" t="str">
        <f>_xll.RtGet("EBOND_POSITION",INDEX(bookMap[eBondID],MATCH(TEXT(C43,"0"),bookMap[bbgID],0))&amp;"="&amp;B43,"AMOUNT")</f>
        <v>#N/A</v>
      </c>
      <c r="H43" s="1">
        <f>INDEX(control!$E$12:$E$22,MATCH(C43,control!$C$12:$C$22,0))</f>
        <v>0</v>
      </c>
      <c r="I43" s="1" t="str">
        <f>IFERROR(INDEX(bias[symbol],MIN(MAX(MATCH(IF($I$2="manual",_xll.RtGet("EBOND_LDN",B43,-20268),$I$2),bias[symbol],0)+H43,1),27)),"-")</f>
        <v>b</v>
      </c>
      <c r="J43" s="1">
        <f>IFERROR(_xll.RtGet("EBOND_LDN",B43,-20270)*1,"-")</f>
        <v>1</v>
      </c>
      <c r="K43" s="1" t="str">
        <f>_xll.RtGet("EBOND_LDN",$B43,-20271)</f>
        <v>on</v>
      </c>
      <c r="L43" s="1" t="str">
        <f>_xll.BDP(A43&amp;" @CBKG Corp","bid")</f>
        <v>#N/A Real Time</v>
      </c>
      <c r="M43" s="1" t="str">
        <f>_xll.BDP(A43&amp;" @CBKG Corp","ask")</f>
        <v>#N/A Real Time</v>
      </c>
      <c r="N43" s="1" t="s">
        <v>1457</v>
      </c>
      <c r="O43" s="1" t="str">
        <f>_xll.BDP(A43&amp;" @"&amp;N43&amp;" Corp","LAST_UPDATE")</f>
        <v>11/06/2014</v>
      </c>
      <c r="P43" s="57">
        <f>_xll.BDP(A43&amp;" @"&amp;N43&amp;" Corp","LAST_PRICE")</f>
        <v>107.91800000000001</v>
      </c>
      <c r="Q43" s="1">
        <f>INDEX(control!$F$12:$F$22,MATCH(C43,control!$C$12:$C$22,0))</f>
        <v>100</v>
      </c>
      <c r="R43" s="1">
        <f>P43-J43*INDEX(bias[value],MATCH(I43,bias[symbol],0))*(Q43/100)</f>
        <v>107.54300000000001</v>
      </c>
      <c r="S43" s="1">
        <f t="shared" si="0"/>
        <v>108.54300000000001</v>
      </c>
      <c r="T43" s="4"/>
      <c r="U43" s="4"/>
      <c r="V43" s="1">
        <f t="shared" si="1"/>
        <v>107.91800000000001</v>
      </c>
      <c r="W43" s="1">
        <f t="shared" si="2"/>
        <v>107.54300000000001</v>
      </c>
      <c r="X43" s="1">
        <f t="shared" si="3"/>
        <v>108.54300000000001</v>
      </c>
      <c r="Y43" s="13" t="str">
        <f t="shared" si="4"/>
        <v>err</v>
      </c>
      <c r="Z43" s="1">
        <v>1</v>
      </c>
      <c r="AA43" s="1">
        <f t="shared" si="5"/>
        <v>1</v>
      </c>
      <c r="AB43" s="1">
        <f t="shared" si="6"/>
        <v>1</v>
      </c>
      <c r="AC43" s="1">
        <f>IF(ISNUMBER(INDEX(bias[value],MATCH(I43,bias[symbol],0))),1,0)</f>
        <v>1</v>
      </c>
      <c r="AD43" s="1">
        <f t="shared" si="7"/>
        <v>1</v>
      </c>
      <c r="AE43" s="1">
        <f t="shared" si="8"/>
        <v>1</v>
      </c>
      <c r="AF43" s="1">
        <f t="shared" ca="1" si="9"/>
        <v>0</v>
      </c>
      <c r="AG43" s="1">
        <f t="shared" ca="1" si="10"/>
        <v>0</v>
      </c>
      <c r="AH43" s="1" t="str">
        <f ca="1">IF(AG43=1,_xll.RtContribute("DDS_BONDS",$B43&amp;"=EXT",$V$3:$X$3,V43:X43,"FTC:CHANGED;SCOPE:SERVER"),"-")</f>
        <v>-</v>
      </c>
      <c r="AI43" s="1" t="str">
        <f>_xll.RtGet("DDS_BONDS",B43&amp;"=EXT",3)</f>
        <v>8954881=EXT</v>
      </c>
      <c r="AJ43" s="32">
        <f>_xll.BDP($A43&amp;" @"&amp; $N43 &amp;"  Corp","risk_mid")</f>
        <v>3.2208466728555152</v>
      </c>
      <c r="AK43" s="25" t="str">
        <f t="shared" si="11"/>
        <v>-</v>
      </c>
      <c r="AL43" s="1" t="str">
        <f t="shared" si="12"/>
        <v>-</v>
      </c>
      <c r="AM43" s="38">
        <f t="shared" si="13"/>
        <v>0</v>
      </c>
      <c r="AN43" s="12">
        <f>_xll.BDP($A43&amp;" @"&amp; $N43 &amp;"  Corp","asset_swap_spd_mid")</f>
        <v>256.44775504963604</v>
      </c>
      <c r="AO43" s="25">
        <f t="shared" si="14"/>
        <v>0</v>
      </c>
      <c r="AP43" s="25" t="str">
        <f>IFERROR(_xll.BDP($A43&amp;" @"&amp; $N43 &amp;"  Corp","coupon")*G43/100/365,"-")</f>
        <v>-</v>
      </c>
      <c r="AQ43" s="1" t="str">
        <f>_xll.RtGet("EBOND_LDN",B43,"DSPLY_NAME")</f>
        <v xml:space="preserve">GE 5 1/2 15 Sep </v>
      </c>
      <c r="AR43" s="38">
        <f>_xll.RtGet("EBOND_LDN", B43, -18560)</f>
        <v>0</v>
      </c>
      <c r="AS43" s="38">
        <f>_xll.RtGet("EBOND_LDN", B43, -18562)</f>
        <v>0</v>
      </c>
      <c r="AT43" s="58" t="str">
        <f ca="1">IF(Main[[#This Row],[maturity]]&lt;TODAY(),"matured","-")</f>
        <v>-</v>
      </c>
      <c r="AU43" s="1" t="str">
        <f>IF(Main[[#This Row],[spread bid]]=Main[[#This Row],[spread ask]],"error","-")</f>
        <v>error</v>
      </c>
    </row>
    <row r="44" spans="1:47" x14ac:dyDescent="0.2">
      <c r="A44" s="7" t="s">
        <v>69</v>
      </c>
      <c r="B44" s="7">
        <v>6417013</v>
      </c>
      <c r="C44" s="7">
        <v>1994229</v>
      </c>
      <c r="D44" s="28" t="str">
        <f>_xll.BDP($A44&amp;" Corp",D$4)</f>
        <v>GE</v>
      </c>
      <c r="E44" s="28">
        <f>IF(_xll.BDP($A44&amp;" Corp","cpn typ")="floating","frn",_xll.BDP($A44&amp;" Corp",E$4))</f>
        <v>5.5</v>
      </c>
      <c r="F44" s="52">
        <f>IF(LEFT(_xll.BDP($A44&amp;" Corp","mty_typ"),4)="perp","perp",_xll.BDP($A44&amp;" Corp",F$4)*1)</f>
        <v>61255</v>
      </c>
      <c r="G44" s="26">
        <f>_xll.RtGet("EBOND_POSITION",INDEX(bookMap[eBondID],MATCH(TEXT(C44,"0"),bookMap[bbgID],0))&amp;"="&amp;B44,"AMOUNT")</f>
        <v>0</v>
      </c>
      <c r="H44" s="1">
        <f>INDEX(control!$E$12:$E$22,MATCH(C44,control!$C$12:$C$22,0))</f>
        <v>0</v>
      </c>
      <c r="I44" s="1" t="str">
        <f>IFERROR(INDEX(bias[symbol],MIN(MAX(MATCH(IF($I$2="manual",_xll.RtGet("EBOND_LDN",B44,-20268),$I$2),bias[symbol],0)+H44,1),27)),"-")</f>
        <v>b</v>
      </c>
      <c r="J44" s="1">
        <f>IFERROR(_xll.RtGet("EBOND_LDN",B44,-20270)*1,"-")</f>
        <v>1</v>
      </c>
      <c r="K44" s="7" t="str">
        <f>_xll.RtGet("EBOND_LDN",$B44,-20271)</f>
        <v>on</v>
      </c>
      <c r="L44" s="7" t="str">
        <f>_xll.BDP(A44&amp;" @CBKG Corp","bid")</f>
        <v>#N/A Real Time</v>
      </c>
      <c r="M44" s="7" t="str">
        <f>_xll.BDP(A44&amp;" @CBKG Corp","ask")</f>
        <v>#N/A Real Time</v>
      </c>
      <c r="N44" s="1" t="s">
        <v>1457</v>
      </c>
      <c r="O44" s="1" t="str">
        <f>_xll.BDP(A44&amp;" @"&amp;N44&amp;" Corp","LAST_UPDATE")</f>
        <v>11/06/2014</v>
      </c>
      <c r="P44" s="57">
        <f>_xll.BDP(A44&amp;" @"&amp;N44&amp;" Corp","LAST_PRICE")</f>
        <v>107.996</v>
      </c>
      <c r="Q44" s="1">
        <f>INDEX(control!$F$12:$F$22,MATCH(C44,control!$C$12:$C$22,0))</f>
        <v>100</v>
      </c>
      <c r="R44" s="7">
        <f>P44-J44*INDEX(bias[value],MATCH(I44,bias[symbol],0))*(Q44/100)</f>
        <v>107.621</v>
      </c>
      <c r="S44" s="7">
        <f t="shared" si="0"/>
        <v>108.621</v>
      </c>
      <c r="T44" s="11"/>
      <c r="U44" s="11"/>
      <c r="V44" s="7">
        <f t="shared" si="1"/>
        <v>107.996</v>
      </c>
      <c r="W44" s="7">
        <f t="shared" si="2"/>
        <v>107.621</v>
      </c>
      <c r="X44" s="7">
        <f t="shared" si="3"/>
        <v>108.621</v>
      </c>
      <c r="Y44" s="10" t="str">
        <f t="shared" si="4"/>
        <v>err</v>
      </c>
      <c r="Z44" s="7">
        <v>1</v>
      </c>
      <c r="AA44" s="7">
        <f t="shared" si="5"/>
        <v>1</v>
      </c>
      <c r="AB44" s="7">
        <f t="shared" si="6"/>
        <v>1</v>
      </c>
      <c r="AC44" s="7">
        <f>IF(ISNUMBER(INDEX(bias[value],MATCH(I44,bias[symbol],0))),1,0)</f>
        <v>1</v>
      </c>
      <c r="AD44" s="7">
        <f t="shared" si="7"/>
        <v>1</v>
      </c>
      <c r="AE44" s="7">
        <f t="shared" si="8"/>
        <v>1</v>
      </c>
      <c r="AF44" s="7">
        <f t="shared" ca="1" si="9"/>
        <v>0</v>
      </c>
      <c r="AG44" s="7">
        <f t="shared" ca="1" si="10"/>
        <v>0</v>
      </c>
      <c r="AH44" s="7" t="str">
        <f ca="1">IF(AG44=1,_xll.RtContribute("DDS_BONDS",$B44&amp;"=EXT",$V$3:$X$3,V44:X44,"FTC:CHANGED;SCOPE:SERVER"),"-")</f>
        <v>-</v>
      </c>
      <c r="AI44" s="1" t="str">
        <f>_xll.RtGet("DDS_BONDS",B44&amp;"=EXT",3)</f>
        <v>6417013=EXT</v>
      </c>
      <c r="AJ44" s="32">
        <f>_xll.BDP($A44&amp;" @"&amp; $N44 &amp;"  Corp","risk_mid")</f>
        <v>3.2237366630269548</v>
      </c>
      <c r="AK44" s="25">
        <f t="shared" si="11"/>
        <v>0</v>
      </c>
      <c r="AL44" s="1" t="str">
        <f t="shared" si="12"/>
        <v>-</v>
      </c>
      <c r="AM44" s="38">
        <f t="shared" si="13"/>
        <v>0</v>
      </c>
      <c r="AN44" s="12">
        <f>_xll.BDP($A44&amp;" @"&amp; $N44 &amp;"  Corp","asset_swap_spd_mid")</f>
        <v>254.26125115237303</v>
      </c>
      <c r="AO44" s="25">
        <f t="shared" si="14"/>
        <v>0</v>
      </c>
      <c r="AP44" s="25">
        <f>IFERROR(_xll.BDP($A44&amp;" @"&amp; $N44 &amp;"  Corp","coupon")*G44/100/365,"-")</f>
        <v>0</v>
      </c>
      <c r="AQ44" s="1" t="str">
        <f>_xll.RtGet("EBOND_LDN",B44,"DSPLY_NAME")</f>
        <v xml:space="preserve">GE 5 1/2 15 Sep </v>
      </c>
      <c r="AR44" s="38">
        <f>_xll.RtGet("EBOND_LDN", B44, -18560)</f>
        <v>0</v>
      </c>
      <c r="AS44" s="38">
        <f>_xll.RtGet("EBOND_LDN", B44, -18562)</f>
        <v>0</v>
      </c>
      <c r="AT44" s="58" t="str">
        <f ca="1">IF(Main[[#This Row],[maturity]]&lt;TODAY(),"matured","-")</f>
        <v>-</v>
      </c>
      <c r="AU44" s="1" t="str">
        <f>IF(Main[[#This Row],[spread bid]]=Main[[#This Row],[spread ask]],"error","-")</f>
        <v>error</v>
      </c>
    </row>
    <row r="45" spans="1:47" x14ac:dyDescent="0.2">
      <c r="A45" s="1" t="s">
        <v>276</v>
      </c>
      <c r="B45" s="1">
        <v>8276376</v>
      </c>
      <c r="C45" s="1">
        <v>1994229</v>
      </c>
      <c r="D45" s="1" t="str">
        <f>_xll.BDP($A45&amp;" Corp",D$4)</f>
        <v>ACHMEA</v>
      </c>
      <c r="E45" s="1">
        <f>IF(_xll.BDP($A45&amp;" Corp","cpn typ")="floating","frn",_xll.BDP($A45&amp;" Corp",E$4))</f>
        <v>7.375</v>
      </c>
      <c r="F45" s="50">
        <f>IF(LEFT(_xll.BDP($A45&amp;" Corp","mty_typ"),4)="perp","perp",_xll.BDP($A45&amp;" Corp",F$4)*1)</f>
        <v>41806</v>
      </c>
      <c r="G45" s="31">
        <f>_xll.RtGet("EBOND_POSITION",INDEX(bookMap[eBondID],MATCH(TEXT(C45,"0"),bookMap[bbgID],0))&amp;"="&amp;B45,"AMOUNT")</f>
        <v>3619000</v>
      </c>
      <c r="H45" s="1">
        <f>INDEX(control!$E$12:$E$22,MATCH(C45,control!$C$12:$C$22,0))</f>
        <v>0</v>
      </c>
      <c r="I45" s="1" t="str">
        <f>IFERROR(INDEX(bias[symbol],MIN(MAX(MATCH(IF($I$2="manual",_xll.RtGet("EBOND_LDN",B45,-20268),$I$2),bias[symbol],0)+H45,1),27)),"-")</f>
        <v>m</v>
      </c>
      <c r="J45" s="1">
        <f>IFERROR(_xll.RtGet("EBOND_LDN",B45,-20270)*1,"-")</f>
        <v>0.14000000000000001</v>
      </c>
      <c r="K45" s="1" t="str">
        <f>_xll.RtGet("EBOND_LDN",$B45,-20271)</f>
        <v>on</v>
      </c>
      <c r="L45" s="1">
        <f>_xll.BDP(A45&amp;" @CBKG Corp","bid")</f>
        <v>99.956000000000003</v>
      </c>
      <c r="M45" s="1">
        <f>_xll.BDP(A45&amp;" @CBKG Corp","ask")</f>
        <v>100.096</v>
      </c>
      <c r="N45" s="1" t="s">
        <v>1603</v>
      </c>
      <c r="O45" s="1" t="str">
        <f>_xll.BDP(A45&amp;" @"&amp;N45&amp;" Corp","LAST_UPDATE")</f>
        <v>10/06/2014</v>
      </c>
      <c r="P45" s="57">
        <f>_xll.BDP(A45&amp;" @"&amp;N45&amp;" Corp","LAST_PRICE")</f>
        <v>100.026</v>
      </c>
      <c r="Q45" s="1">
        <f>INDEX(control!$F$12:$F$22,MATCH(C45,control!$C$12:$C$22,0))</f>
        <v>100</v>
      </c>
      <c r="R45" s="1">
        <f>P45-J45*INDEX(bias[value],MATCH(I45,bias[symbol],0))*(Q45/100)</f>
        <v>99.956000000000003</v>
      </c>
      <c r="S45" s="1">
        <f t="shared" ref="S45:S59" si="15">R45+J45*(Q45/100)</f>
        <v>100.096</v>
      </c>
      <c r="T45" s="4"/>
      <c r="U45" s="4"/>
      <c r="V45" s="1">
        <f t="shared" ref="V45:V59" si="16">P45</f>
        <v>100.026</v>
      </c>
      <c r="W45" s="1">
        <f t="shared" ref="W45:W59" si="17">IF(ISNUMBER(T45),T45,R45)</f>
        <v>99.956000000000003</v>
      </c>
      <c r="X45" s="1">
        <f t="shared" si="3"/>
        <v>100.096</v>
      </c>
      <c r="Y45" s="13">
        <f t="shared" ref="Y45:Y59" si="18">IF(ISERROR((W45+X45)-(L45+M45)),"err",((W45+X45)-(L45+M45)))</f>
        <v>0</v>
      </c>
      <c r="Z45" s="1">
        <v>1</v>
      </c>
      <c r="AA45" s="1">
        <f t="shared" ref="AA45:AA59" si="19">IF(K45="on",1,0)</f>
        <v>1</v>
      </c>
      <c r="AB45" s="1">
        <f t="shared" ref="AB45:AB81" si="20">IF(ISNUMBER(V45),1,0)*IF(ISNUMBER(W45),1,0)*IF(ISNUMBER(X45),1,0)</f>
        <v>1</v>
      </c>
      <c r="AC45" s="1">
        <f>IF(ISNUMBER(INDEX(bias[value],MATCH(I45,bias[symbol],0))),1,0)</f>
        <v>1</v>
      </c>
      <c r="AD45" s="1">
        <f t="shared" ref="AD45:AD59" si="21">IF(ISNUMBER(J45),1,0)</f>
        <v>1</v>
      </c>
      <c r="AE45" s="1">
        <f t="shared" ref="AE45:AE81" si="22">IF(AB45,IF(W45&gt;X45,0,1),0)</f>
        <v>1</v>
      </c>
      <c r="AF45" s="1">
        <f t="shared" ca="1" si="9"/>
        <v>0</v>
      </c>
      <c r="AG45" s="1">
        <f t="shared" ca="1" si="10"/>
        <v>0</v>
      </c>
      <c r="AH45" s="1" t="str">
        <f ca="1">IF(AG45=1,_xll.RtContribute("DDS_BONDS",$B45&amp;"=EXT",$V$3:$X$3,V45:X45,"FTC:CHANGED;SCOPE:SERVER"),"-")</f>
        <v>-</v>
      </c>
      <c r="AI45" s="1" t="str">
        <f>_xll.RtGet("DDS_BONDS",B45&amp;"=EXT",3)</f>
        <v>8276376=EXT</v>
      </c>
      <c r="AJ45" s="32">
        <f>_xll.BDP($A45&amp;" @"&amp; $N45 &amp;"  Corp","risk_mid")</f>
        <v>8.8197351757912656E-3</v>
      </c>
      <c r="AK45" s="25">
        <f t="shared" si="11"/>
        <v>3.191862160118859</v>
      </c>
      <c r="AL45" s="1" t="str">
        <f t="shared" si="12"/>
        <v>-</v>
      </c>
      <c r="AM45" s="38">
        <f t="shared" si="13"/>
        <v>32.177252799999998</v>
      </c>
      <c r="AN45" s="12">
        <f>_xll.BDP($A45&amp;" @"&amp; $N45 &amp;"  Corp","asset_swap_spd_mid")</f>
        <v>403.0770585828833</v>
      </c>
      <c r="AO45" s="25">
        <f t="shared" si="14"/>
        <v>145873.58750114546</v>
      </c>
      <c r="AP45" s="25">
        <f>IFERROR(_xll.BDP($A45&amp;" @"&amp; $N45 &amp;"  Corp","coupon")*G45/100/365,"-")</f>
        <v>731.23630136986299</v>
      </c>
      <c r="AQ45" s="1" t="str">
        <f>_xll.RtGet("EBOND_LDN",B45,"DSPLY_NAME")</f>
        <v xml:space="preserve">ACHMEA 7 3/8 16 </v>
      </c>
      <c r="AR45" s="38">
        <f>_xll.RtGet("EBOND_LDN", B45, -18560)</f>
        <v>0</v>
      </c>
      <c r="AS45" s="38">
        <f>_xll.RtGet("EBOND_LDN", B45, -18562)</f>
        <v>0</v>
      </c>
      <c r="AT45" s="58" t="str">
        <f ca="1">IF(Main[[#This Row],[maturity]]&lt;TODAY(),"matured","-")</f>
        <v>-</v>
      </c>
      <c r="AU45" s="1" t="str">
        <f>IF(Main[[#This Row],[spread bid]]=Main[[#This Row],[spread ask]],"error","-")</f>
        <v>error</v>
      </c>
    </row>
    <row r="46" spans="1:47" x14ac:dyDescent="0.2">
      <c r="A46" s="1" t="s">
        <v>277</v>
      </c>
      <c r="B46" s="1">
        <v>20027107</v>
      </c>
      <c r="C46" s="9">
        <v>1994229</v>
      </c>
      <c r="D46" s="9" t="str">
        <f>_xll.BDP($A46&amp;" Corp",D$4)</f>
        <v>ACHMEA</v>
      </c>
      <c r="E46" s="9">
        <f>IF(_xll.BDP($A46&amp;" Corp","cpn typ")="floating","frn",_xll.BDP($A46&amp;" Corp",E$4))</f>
        <v>2.5</v>
      </c>
      <c r="F46" s="50">
        <f>IF(LEFT(_xll.BDP($A46&amp;" Corp","mty_typ"),4)="perp","perp",_xll.BDP($A46&amp;" Corp",F$4)*1)</f>
        <v>44154</v>
      </c>
      <c r="G46" s="31">
        <f>_xll.RtGet("EBOND_POSITION",INDEX(bookMap[eBondID],MATCH(TEXT(C46,"0"),bookMap[bbgID],0))&amp;"="&amp;B46,"AMOUNT")</f>
        <v>530000</v>
      </c>
      <c r="H46" s="1">
        <f>INDEX(control!$E$12:$E$22,MATCH(C46,control!$C$12:$C$22,0))</f>
        <v>0</v>
      </c>
      <c r="I46" s="1" t="str">
        <f>IFERROR(INDEX(bias[symbol],MIN(MAX(MATCH(IF($I$2="manual",_xll.RtGet("EBOND_LDN",B46,-20268),$I$2),bias[symbol],0)+H46,1),27)),"-")</f>
        <v>m</v>
      </c>
      <c r="J46" s="1">
        <f>IFERROR(_xll.RtGet("EBOND_LDN",B46,-20270)*1,"-")</f>
        <v>0.4</v>
      </c>
      <c r="K46" s="1" t="str">
        <f>_xll.RtGet("EBOND_LDN",$B46,-20271)</f>
        <v>on</v>
      </c>
      <c r="L46" s="1">
        <f>_xll.BDP(A46&amp;" @CBKG Corp","bid")</f>
        <v>104.30800000000001</v>
      </c>
      <c r="M46" s="1">
        <f>_xll.BDP(A46&amp;" @CBKG Corp","ask")</f>
        <v>104.708</v>
      </c>
      <c r="N46" s="1" t="s">
        <v>1456</v>
      </c>
      <c r="O46" s="1" t="str">
        <f>_xll.BDP(A46&amp;" @"&amp;N46&amp;" Corp","LAST_UPDATE")</f>
        <v>07:01:51</v>
      </c>
      <c r="P46" s="57">
        <f>_xll.BDP(A46&amp;" @"&amp;N46&amp;" Corp","LAST_PRICE")</f>
        <v>104.508</v>
      </c>
      <c r="Q46" s="1">
        <f>INDEX(control!$F$12:$F$22,MATCH(C46,control!$C$12:$C$22,0))</f>
        <v>100</v>
      </c>
      <c r="R46" s="1">
        <f>P46-J46*INDEX(bias[value],MATCH(I46,bias[symbol],0))*(Q46/100)</f>
        <v>104.30799999999999</v>
      </c>
      <c r="S46" s="1">
        <f t="shared" si="15"/>
        <v>104.708</v>
      </c>
      <c r="T46" s="4"/>
      <c r="U46" s="4"/>
      <c r="V46" s="1">
        <f t="shared" si="16"/>
        <v>104.508</v>
      </c>
      <c r="W46" s="1">
        <f t="shared" si="17"/>
        <v>104.30799999999999</v>
      </c>
      <c r="X46" s="1">
        <f t="shared" si="3"/>
        <v>104.708</v>
      </c>
      <c r="Y46" s="13">
        <f t="shared" si="18"/>
        <v>-2.8421709430404007E-14</v>
      </c>
      <c r="Z46" s="1">
        <v>1</v>
      </c>
      <c r="AA46" s="1">
        <f t="shared" si="19"/>
        <v>1</v>
      </c>
      <c r="AB46" s="1">
        <f t="shared" si="20"/>
        <v>1</v>
      </c>
      <c r="AC46" s="1">
        <f>IF(ISNUMBER(INDEX(bias[value],MATCH(I46,bias[symbol],0))),1,0)</f>
        <v>1</v>
      </c>
      <c r="AD46" s="1">
        <f t="shared" si="21"/>
        <v>1</v>
      </c>
      <c r="AE46" s="1">
        <f t="shared" si="22"/>
        <v>1</v>
      </c>
      <c r="AF46" s="1">
        <f t="shared" ca="1" si="9"/>
        <v>0</v>
      </c>
      <c r="AG46" s="1">
        <f t="shared" ca="1" si="10"/>
        <v>0</v>
      </c>
      <c r="AH46" s="1" t="str">
        <f ca="1">IF(AG46=1,_xll.RtContribute("DDS_BONDS",$B46&amp;"=EXT",$V$3:$X$3,V46:X46,"FTC:CHANGED;SCOPE:SERVER"),"-")</f>
        <v>-</v>
      </c>
      <c r="AI46" s="1" t="str">
        <f>_xll.RtGet("DDS_BONDS",B46&amp;"=EXT",3)</f>
        <v>20027107=EXT</v>
      </c>
      <c r="AJ46" s="32">
        <f>_xll.BDP($A46&amp;" @"&amp; $N46 &amp;"  Corp","risk_mid")</f>
        <v>6.1809355599336868</v>
      </c>
      <c r="AK46" s="25">
        <f t="shared" si="11"/>
        <v>327.5895846764854</v>
      </c>
      <c r="AL46" s="1" t="str">
        <f t="shared" si="12"/>
        <v>-</v>
      </c>
      <c r="AM46" s="38">
        <f t="shared" si="13"/>
        <v>4.9234879999999999</v>
      </c>
      <c r="AN46" s="12">
        <f>_xll.BDP($A46&amp;" @"&amp; $N46 &amp;"  Corp","asset_swap_spd_mid")</f>
        <v>78.715901050346119</v>
      </c>
      <c r="AO46" s="25">
        <f t="shared" si="14"/>
        <v>4171.942755668344</v>
      </c>
      <c r="AP46" s="25">
        <f>IFERROR(_xll.BDP($A46&amp;" @"&amp; $N46 &amp;"  Corp","coupon")*G46/100/365,"-")</f>
        <v>36.301369863013697</v>
      </c>
      <c r="AQ46" s="1" t="str">
        <f>_xll.RtGet("EBOND_LDN",B46,"DSPLY_NAME")</f>
        <v xml:space="preserve">ACHMEA 2 1/2 19 </v>
      </c>
      <c r="AR46" s="38">
        <f>_xll.RtGet("EBOND_LDN", B46, -18560)</f>
        <v>114.990371661769</v>
      </c>
      <c r="AS46" s="38">
        <f>_xll.RtGet("EBOND_LDN", B46, -18562)</f>
        <v>108.530218628011</v>
      </c>
      <c r="AT46" s="58" t="str">
        <f ca="1">IF(Main[[#This Row],[maturity]]&lt;TODAY(),"matured","-")</f>
        <v>-</v>
      </c>
      <c r="AU46" s="1" t="str">
        <f>IF(Main[[#This Row],[spread bid]]=Main[[#This Row],[spread ask]],"error","-")</f>
        <v>-</v>
      </c>
    </row>
    <row r="47" spans="1:47" x14ac:dyDescent="0.2">
      <c r="A47" s="1" t="s">
        <v>278</v>
      </c>
      <c r="B47" s="1">
        <v>3393266</v>
      </c>
      <c r="C47" s="9">
        <v>1994229</v>
      </c>
      <c r="D47" s="9" t="str">
        <f>_xll.BDP($A47&amp;" Corp",D$4)</f>
        <v>AEGON</v>
      </c>
      <c r="E47" s="9">
        <f>IF(_xll.BDP($A47&amp;" Corp","cpn typ")="floating","frn",_xll.BDP($A47&amp;" Corp",E$4))</f>
        <v>4.125</v>
      </c>
      <c r="F47" s="50">
        <f>IF(LEFT(_xll.BDP($A47&amp;" Corp","mty_typ"),4)="perp","perp",_xll.BDP($A47&amp;" Corp",F$4)*1)</f>
        <v>41981</v>
      </c>
      <c r="G47" s="31">
        <f>_xll.RtGet("EBOND_POSITION",INDEX(bookMap[eBondID],MATCH(TEXT(C47,"0"),bookMap[bbgID],0))&amp;"="&amp;B47,"AMOUNT")</f>
        <v>1234000</v>
      </c>
      <c r="H47" s="1">
        <f>INDEX(control!$E$12:$E$22,MATCH(C47,control!$C$12:$C$22,0))</f>
        <v>0</v>
      </c>
      <c r="I47" s="1" t="str">
        <f>IFERROR(INDEX(bias[symbol],MIN(MAX(MATCH(IF($I$2="manual",_xll.RtGet("EBOND_LDN",B47,-20268),$I$2),bias[symbol],0)+H47,1),27)),"-")</f>
        <v>m</v>
      </c>
      <c r="J47" s="1">
        <f>IFERROR(_xll.RtGet("EBOND_LDN",B47,-20270)*1,"-")</f>
        <v>0.12</v>
      </c>
      <c r="K47" s="1" t="str">
        <f>_xll.RtGet("EBOND_LDN",$B47,-20271)</f>
        <v>on</v>
      </c>
      <c r="L47" s="1">
        <f>_xll.BDP(A47&amp;" @CBKG Corp","bid")</f>
        <v>101.764</v>
      </c>
      <c r="M47" s="1">
        <f>_xll.BDP(A47&amp;" @CBKG Corp","ask")</f>
        <v>101.884</v>
      </c>
      <c r="N47" s="1" t="s">
        <v>1456</v>
      </c>
      <c r="O47" s="1" t="str">
        <f>_xll.BDP(A47&amp;" @"&amp;N47&amp;" Corp","LAST_UPDATE")</f>
        <v>07:01:48</v>
      </c>
      <c r="P47" s="57">
        <f>_xll.BDP(A47&amp;" @"&amp;N47&amp;" Corp","LAST_PRICE")</f>
        <v>101.824</v>
      </c>
      <c r="Q47" s="1">
        <f>INDEX(control!$F$12:$F$22,MATCH(C47,control!$C$12:$C$22,0))</f>
        <v>100</v>
      </c>
      <c r="R47" s="1">
        <f>P47-J47*INDEX(bias[value],MATCH(I47,bias[symbol],0))*(Q47/100)</f>
        <v>101.764</v>
      </c>
      <c r="S47" s="1">
        <f t="shared" si="15"/>
        <v>101.884</v>
      </c>
      <c r="T47" s="4"/>
      <c r="U47" s="4"/>
      <c r="V47" s="1">
        <f t="shared" si="16"/>
        <v>101.824</v>
      </c>
      <c r="W47" s="1">
        <f t="shared" si="17"/>
        <v>101.764</v>
      </c>
      <c r="X47" s="1">
        <f t="shared" si="3"/>
        <v>101.884</v>
      </c>
      <c r="Y47" s="13">
        <f t="shared" si="18"/>
        <v>0</v>
      </c>
      <c r="Z47" s="1">
        <v>1</v>
      </c>
      <c r="AA47" s="1">
        <f t="shared" si="19"/>
        <v>1</v>
      </c>
      <c r="AB47" s="1">
        <f t="shared" si="20"/>
        <v>1</v>
      </c>
      <c r="AC47" s="1">
        <f>IF(ISNUMBER(INDEX(bias[value],MATCH(I47,bias[symbol],0))),1,0)</f>
        <v>1</v>
      </c>
      <c r="AD47" s="1">
        <f t="shared" si="21"/>
        <v>1</v>
      </c>
      <c r="AE47" s="1">
        <f t="shared" si="22"/>
        <v>1</v>
      </c>
      <c r="AF47" s="1">
        <f t="shared" ca="1" si="9"/>
        <v>0</v>
      </c>
      <c r="AG47" s="1">
        <f t="shared" ca="1" si="10"/>
        <v>0</v>
      </c>
      <c r="AH47" s="1" t="str">
        <f ca="1">IF(AG47=1,_xll.RtContribute("DDS_BONDS",$B47&amp;"=EXT",$V$3:$X$3,V47:X47,"FTC:CHANGED;SCOPE:SERVER"),"-")</f>
        <v>-</v>
      </c>
      <c r="AI47" s="1" t="str">
        <f>_xll.RtGet("DDS_BONDS",B47&amp;"=EXT",3)</f>
        <v>3393266=EXT</v>
      </c>
      <c r="AJ47" s="32">
        <f>_xll.BDP($A47&amp;" @"&amp; $N47 &amp;"  Corp","risk_mid")</f>
        <v>0.49480539599571216</v>
      </c>
      <c r="AK47" s="25">
        <f t="shared" si="11"/>
        <v>61.058985865870874</v>
      </c>
      <c r="AL47" s="1">
        <f t="shared" si="12"/>
        <v>-0.4</v>
      </c>
      <c r="AM47" s="38">
        <f t="shared" si="13"/>
        <v>-13.961201777777775</v>
      </c>
      <c r="AN47" s="12">
        <f>_xll.BDP($A47&amp;" @"&amp; $N47 &amp;"  Corp","asset_swap_spd_mid")</f>
        <v>-1.3977879459828537</v>
      </c>
      <c r="AO47" s="25">
        <f t="shared" si="14"/>
        <v>-172.48703253428414</v>
      </c>
      <c r="AP47" s="25">
        <f>IFERROR(_xll.BDP($A47&amp;" @"&amp; $N47 &amp;"  Corp","coupon")*G47/100/365,"-")</f>
        <v>139.45890410958904</v>
      </c>
      <c r="AQ47" s="1" t="str">
        <f>_xll.RtGet("EBOND_LDN",B47,"DSPLY_NAME")</f>
        <v>AEGON 4 1/8 08 D</v>
      </c>
      <c r="AR47" s="38">
        <f>_xll.RtGet("EBOND_LDN", B47, -18560)</f>
        <v>37.751859452255999</v>
      </c>
      <c r="AS47" s="38">
        <f>_xll.RtGet("EBOND_LDN", B47, -18562)</f>
        <v>13.510386943377</v>
      </c>
      <c r="AT47" s="58" t="str">
        <f ca="1">IF(Main[[#This Row],[maturity]]&lt;TODAY(),"matured","-")</f>
        <v>-</v>
      </c>
      <c r="AU47" s="1" t="str">
        <f>IF(Main[[#This Row],[spread bid]]=Main[[#This Row],[spread ask]],"error","-")</f>
        <v>-</v>
      </c>
    </row>
    <row r="48" spans="1:47" x14ac:dyDescent="0.2">
      <c r="A48" s="1" t="s">
        <v>279</v>
      </c>
      <c r="B48" s="1">
        <v>8694137</v>
      </c>
      <c r="C48" s="9">
        <v>1994229</v>
      </c>
      <c r="D48" s="9" t="str">
        <f>_xll.BDP($A48&amp;" Corp",D$4)</f>
        <v>AEGON</v>
      </c>
      <c r="E48" s="9">
        <f>IF(_xll.BDP($A48&amp;" Corp","cpn typ")="floating","frn",_xll.BDP($A48&amp;" Corp",E$4))</f>
        <v>4.625</v>
      </c>
      <c r="F48" s="50">
        <f>IF(LEFT(_xll.BDP($A48&amp;" Corp","mty_typ"),4)="perp","perp",_xll.BDP($A48&amp;" Corp",F$4)*1)</f>
        <v>42339</v>
      </c>
      <c r="G48" s="31">
        <f>_xll.RtGet("EBOND_POSITION",INDEX(bookMap[eBondID],MATCH(TEXT(C48,"0"),bookMap[bbgID],0))&amp;"="&amp;B48,"AMOUNT")</f>
        <v>0</v>
      </c>
      <c r="H48" s="1">
        <f>INDEX(control!$E$12:$E$22,MATCH(C48,control!$C$12:$C$22,0))</f>
        <v>0</v>
      </c>
      <c r="I48" s="1" t="str">
        <f>IFERROR(INDEX(bias[symbol],MIN(MAX(MATCH(IF($I$2="manual",_xll.RtGet("EBOND_LDN",B48,-20268),$I$2),bias[symbol],0)+H48,1),27)),"-")</f>
        <v>-</v>
      </c>
      <c r="J48" s="1" t="str">
        <f>IFERROR(_xll.RtGet("EBOND_LDN",B48,-20270)*1,"-")</f>
        <v>-</v>
      </c>
      <c r="K48" s="1" t="str">
        <f>_xll.RtGet("EBOND_LDN",$B48,-20271)</f>
        <v>#N/A</v>
      </c>
      <c r="L48" s="1" t="str">
        <f>_xll.BDP(A48&amp;" @CBKG Corp","bid")</f>
        <v>#N/A Real Time</v>
      </c>
      <c r="M48" s="1" t="str">
        <f>_xll.BDP(A48&amp;" @CBKG Corp","ask")</f>
        <v>#N/A Real Time</v>
      </c>
      <c r="N48" s="1" t="s">
        <v>1456</v>
      </c>
      <c r="O48" s="1" t="str">
        <f>_xll.BDP(A48&amp;" @"&amp;N48&amp;" Corp","LAST_UPDATE")</f>
        <v>07:01:13</v>
      </c>
      <c r="P48" s="57">
        <f>_xll.BDP(A48&amp;" @"&amp;N48&amp;" Corp","LAST_PRICE")</f>
        <v>105.495</v>
      </c>
      <c r="Q48" s="1">
        <f>INDEX(control!$F$12:$F$22,MATCH(C48,control!$C$12:$C$22,0))</f>
        <v>100</v>
      </c>
      <c r="R48" s="1" t="e">
        <f>P48-J48*INDEX(bias[value],MATCH(I48,bias[symbol],0))*(Q48/100)</f>
        <v>#VALUE!</v>
      </c>
      <c r="S48" s="1" t="e">
        <f t="shared" si="15"/>
        <v>#VALUE!</v>
      </c>
      <c r="T48" s="4"/>
      <c r="U48" s="4"/>
      <c r="V48" s="1">
        <f t="shared" si="16"/>
        <v>105.495</v>
      </c>
      <c r="W48" s="1" t="e">
        <f t="shared" si="17"/>
        <v>#VALUE!</v>
      </c>
      <c r="X48" s="1" t="e">
        <f t="shared" si="3"/>
        <v>#VALUE!</v>
      </c>
      <c r="Y48" s="13" t="str">
        <f t="shared" si="18"/>
        <v>err</v>
      </c>
      <c r="Z48" s="1">
        <v>1</v>
      </c>
      <c r="AA48" s="1">
        <f t="shared" si="19"/>
        <v>0</v>
      </c>
      <c r="AB48" s="1">
        <f t="shared" si="20"/>
        <v>0</v>
      </c>
      <c r="AC48" s="1">
        <f>IF(ISNUMBER(INDEX(bias[value],MATCH(I48,bias[symbol],0))),1,0)</f>
        <v>0</v>
      </c>
      <c r="AD48" s="1">
        <f t="shared" si="21"/>
        <v>0</v>
      </c>
      <c r="AE48" s="1">
        <f t="shared" si="22"/>
        <v>0</v>
      </c>
      <c r="AF48" s="1">
        <f t="shared" ca="1" si="9"/>
        <v>0</v>
      </c>
      <c r="AG48" s="1">
        <f t="shared" ca="1" si="10"/>
        <v>0</v>
      </c>
      <c r="AH48" s="1" t="str">
        <f ca="1">IF(AG48=1,_xll.RtContribute("DDS_BONDS",$B48&amp;"=EXT",$V$3:$X$3,V48:X48,"FTC:CHANGED;SCOPE:SERVER"),"-")</f>
        <v>-</v>
      </c>
      <c r="AI48" s="1" t="str">
        <f>_xll.RtGet("DDS_BONDS",B48&amp;"=EXT",3)</f>
        <v>8694137=EXT</v>
      </c>
      <c r="AJ48" s="32">
        <f>_xll.BDP($A48&amp;" @"&amp; $N48 &amp;"  Corp","risk_mid")</f>
        <v>1.4977959673736052</v>
      </c>
      <c r="AK48" s="25">
        <f t="shared" si="11"/>
        <v>0</v>
      </c>
      <c r="AL48" s="1" t="str">
        <f t="shared" si="12"/>
        <v>-</v>
      </c>
      <c r="AM48" s="38">
        <f t="shared" si="13"/>
        <v>0</v>
      </c>
      <c r="AN48" s="12">
        <f>_xll.BDP($A48&amp;" @"&amp; $N48 &amp;"  Corp","asset_swap_spd_mid")</f>
        <v>26.813415376076925</v>
      </c>
      <c r="AO48" s="25">
        <f t="shared" si="14"/>
        <v>0</v>
      </c>
      <c r="AP48" s="25">
        <f>IFERROR(_xll.BDP($A48&amp;" @"&amp; $N48 &amp;"  Corp","coupon")*G48/100/365,"-")</f>
        <v>0</v>
      </c>
      <c r="AQ48" s="1" t="str">
        <f>_xll.RtGet("EBOND_LDN",B48,"DSPLY_NAME")</f>
        <v>#N/A</v>
      </c>
      <c r="AR48" s="38" t="str">
        <f>_xll.RtGet("EBOND_LDN", B48, -18560)</f>
        <v>#N/A</v>
      </c>
      <c r="AS48" s="38" t="str">
        <f>_xll.RtGet("EBOND_LDN", B48, -18562)</f>
        <v>#N/A</v>
      </c>
      <c r="AT48" s="58" t="str">
        <f ca="1">IF(Main[[#This Row],[maturity]]&lt;TODAY(),"matured","-")</f>
        <v>-</v>
      </c>
      <c r="AU48" s="1" t="str">
        <f>IF(Main[[#This Row],[spread bid]]=Main[[#This Row],[spread ask]],"error","-")</f>
        <v>error</v>
      </c>
    </row>
    <row r="49" spans="1:47" x14ac:dyDescent="0.2">
      <c r="A49" s="1" t="s">
        <v>280</v>
      </c>
      <c r="B49" s="1">
        <v>14750013</v>
      </c>
      <c r="C49" s="9">
        <v>1994229</v>
      </c>
      <c r="D49" s="9" t="str">
        <f>_xll.BDP($A49&amp;" Corp",D$4)</f>
        <v>AEGON</v>
      </c>
      <c r="E49" s="9">
        <f>IF(_xll.BDP($A49&amp;" Corp","cpn typ")="floating","frn",_xll.BDP($A49&amp;" Corp",E$4))</f>
        <v>3</v>
      </c>
      <c r="F49" s="50">
        <f>IF(LEFT(_xll.BDP($A49&amp;" Corp","mty_typ"),4)="perp","perp",_xll.BDP($A49&amp;" Corp",F$4)*1)</f>
        <v>42934</v>
      </c>
      <c r="G49" s="31">
        <f>_xll.RtGet("EBOND_POSITION",INDEX(bookMap[eBondID],MATCH(TEXT(C49,"0"),bookMap[bbgID],0))&amp;"="&amp;B49,"AMOUNT")</f>
        <v>-1590000</v>
      </c>
      <c r="H49" s="1">
        <f>INDEX(control!$E$12:$E$22,MATCH(C49,control!$C$12:$C$22,0))</f>
        <v>0</v>
      </c>
      <c r="I49" s="1" t="str">
        <f>IFERROR(INDEX(bias[symbol],MIN(MAX(MATCH(IF($I$2="manual",_xll.RtGet("EBOND_LDN",B49,-20268),$I$2),bias[symbol],0)+H49,1),27)),"-")</f>
        <v>m</v>
      </c>
      <c r="J49" s="1">
        <f>IFERROR(_xll.RtGet("EBOND_LDN",B49,-20270)*1,"-")</f>
        <v>0.26</v>
      </c>
      <c r="K49" s="1" t="str">
        <f>_xll.RtGet("EBOND_LDN",$B49,-20271)</f>
        <v>on</v>
      </c>
      <c r="L49" s="1">
        <f>_xll.BDP(A49&amp;" @CBKG Corp","bid")</f>
        <v>106.39</v>
      </c>
      <c r="M49" s="1">
        <f>_xll.BDP(A49&amp;" @CBKG Corp","ask")</f>
        <v>106.65</v>
      </c>
      <c r="N49" s="1" t="s">
        <v>1456</v>
      </c>
      <c r="O49" s="1" t="str">
        <f>_xll.BDP(A49&amp;" @"&amp;N49&amp;" Corp","LAST_UPDATE")</f>
        <v>07:01:55</v>
      </c>
      <c r="P49" s="57">
        <f>_xll.BDP(A49&amp;" @"&amp;N49&amp;" Corp","LAST_PRICE")</f>
        <v>106.52</v>
      </c>
      <c r="Q49" s="1">
        <f>INDEX(control!$F$12:$F$22,MATCH(C49,control!$C$12:$C$22,0))</f>
        <v>100</v>
      </c>
      <c r="R49" s="1">
        <f>P49-J49*INDEX(bias[value],MATCH(I49,bias[symbol],0))*(Q49/100)</f>
        <v>106.39</v>
      </c>
      <c r="S49" s="1">
        <f t="shared" si="15"/>
        <v>106.65</v>
      </c>
      <c r="T49" s="4"/>
      <c r="U49" s="4"/>
      <c r="V49" s="1">
        <f t="shared" si="16"/>
        <v>106.52</v>
      </c>
      <c r="W49" s="1">
        <f t="shared" si="17"/>
        <v>106.39</v>
      </c>
      <c r="X49" s="1">
        <f t="shared" si="3"/>
        <v>106.65</v>
      </c>
      <c r="Y49" s="13">
        <f t="shared" si="18"/>
        <v>0</v>
      </c>
      <c r="Z49" s="1">
        <v>1</v>
      </c>
      <c r="AA49" s="1">
        <f t="shared" si="19"/>
        <v>1</v>
      </c>
      <c r="AB49" s="1">
        <f t="shared" si="20"/>
        <v>1</v>
      </c>
      <c r="AC49" s="1">
        <f>IF(ISNUMBER(INDEX(bias[value],MATCH(I49,bias[symbol],0))),1,0)</f>
        <v>1</v>
      </c>
      <c r="AD49" s="1">
        <f t="shared" si="21"/>
        <v>1</v>
      </c>
      <c r="AE49" s="1">
        <f t="shared" si="22"/>
        <v>1</v>
      </c>
      <c r="AF49" s="1">
        <f t="shared" ca="1" si="9"/>
        <v>0</v>
      </c>
      <c r="AG49" s="1">
        <f t="shared" ca="1" si="10"/>
        <v>0</v>
      </c>
      <c r="AH49" s="1" t="str">
        <f ca="1">IF(AG49=1,_xll.RtContribute("DDS_BONDS",$B49&amp;"=EXT",$V$3:$X$3,V49:X49,"FTC:CHANGED;SCOPE:SERVER"),"-")</f>
        <v>-</v>
      </c>
      <c r="AI49" s="1" t="str">
        <f>_xll.RtGet("DDS_BONDS",B49&amp;"=EXT",3)</f>
        <v>14750013=EXT</v>
      </c>
      <c r="AJ49" s="32">
        <f>_xll.BDP($A49&amp;" @"&amp; $N49 &amp;"  Corp","risk_mid")</f>
        <v>3.1632665186528186</v>
      </c>
      <c r="AK49" s="25">
        <f t="shared" si="11"/>
        <v>-502.95937646579819</v>
      </c>
      <c r="AL49" s="1" t="str">
        <f t="shared" si="12"/>
        <v>-</v>
      </c>
      <c r="AM49" s="38">
        <f t="shared" si="13"/>
        <v>-15.054826666666667</v>
      </c>
      <c r="AN49" s="12">
        <f>_xll.BDP($A49&amp;" @"&amp; $N49 &amp;"  Corp","asset_swap_spd_mid")</f>
        <v>44.818101469073063</v>
      </c>
      <c r="AO49" s="25">
        <f t="shared" si="14"/>
        <v>-7126.0781335826177</v>
      </c>
      <c r="AP49" s="25">
        <f>IFERROR(_xll.BDP($A49&amp;" @"&amp; $N49 &amp;"  Corp","coupon")*G49/100/365,"-")</f>
        <v>-130.68493150684932</v>
      </c>
      <c r="AQ49" s="1" t="str">
        <f>_xll.RtGet("EBOND_LDN",B49,"DSPLY_NAME")</f>
        <v>AEGON 3 18 Jul 2</v>
      </c>
      <c r="AR49" s="38">
        <f>_xll.RtGet("EBOND_LDN", B49, -18560)</f>
        <v>81.513690084736993</v>
      </c>
      <c r="AS49" s="38">
        <f>_xll.RtGet("EBOND_LDN", B49, -18562)</f>
        <v>73.298860205718</v>
      </c>
      <c r="AT49" s="58" t="str">
        <f ca="1">IF(Main[[#This Row],[maturity]]&lt;TODAY(),"matured","-")</f>
        <v>-</v>
      </c>
      <c r="AU49" s="1" t="str">
        <f>IF(Main[[#This Row],[spread bid]]=Main[[#This Row],[spread ask]],"error","-")</f>
        <v>-</v>
      </c>
    </row>
    <row r="50" spans="1:47" x14ac:dyDescent="0.2">
      <c r="A50" s="1" t="s">
        <v>281</v>
      </c>
      <c r="B50" s="1">
        <v>5483886</v>
      </c>
      <c r="C50" s="9">
        <v>1994229</v>
      </c>
      <c r="D50" s="9" t="str">
        <f>_xll.BDP($A50&amp;" Corp",D$4)</f>
        <v>ALVGR</v>
      </c>
      <c r="E50" s="9">
        <f>IF(_xll.BDP($A50&amp;" Corp","cpn typ")="floating","frn",_xll.BDP($A50&amp;" Corp",E$4))</f>
        <v>4</v>
      </c>
      <c r="F50" s="50">
        <f>IF(LEFT(_xll.BDP($A50&amp;" Corp","mty_typ"),4)="perp","perp",_xll.BDP($A50&amp;" Corp",F$4)*1)</f>
        <v>42697</v>
      </c>
      <c r="G50" s="31">
        <f>_xll.RtGet("EBOND_POSITION",INDEX(bookMap[eBondID],MATCH(TEXT(C50,"0"),bookMap[bbgID],0))&amp;"="&amp;B50,"AMOUNT")</f>
        <v>0</v>
      </c>
      <c r="H50" s="1">
        <f>INDEX(control!$E$12:$E$22,MATCH(C50,control!$C$12:$C$22,0))</f>
        <v>0</v>
      </c>
      <c r="I50" s="1" t="str">
        <f>IFERROR(INDEX(bias[symbol],MIN(MAX(MATCH(IF($I$2="manual",_xll.RtGet("EBOND_LDN",B50,-20268),$I$2),bias[symbol],0)+H50,1),27)),"-")</f>
        <v>m</v>
      </c>
      <c r="J50" s="1">
        <f>IFERROR(_xll.RtGet("EBOND_LDN",B50,-20270)*1,"-")</f>
        <v>0.28000000000000003</v>
      </c>
      <c r="K50" s="1" t="str">
        <f>_xll.RtGet("EBOND_LDN",$B50,-20271)</f>
        <v>on</v>
      </c>
      <c r="L50" s="1">
        <f>_xll.BDP(A50&amp;" @CBKG Corp","bid")</f>
        <v>108.18</v>
      </c>
      <c r="M50" s="1">
        <f>_xll.BDP(A50&amp;" @CBKG Corp","ask")</f>
        <v>108.46</v>
      </c>
      <c r="N50" s="1" t="s">
        <v>1456</v>
      </c>
      <c r="O50" s="1" t="str">
        <f>_xll.BDP(A50&amp;" @"&amp;N50&amp;" Corp","LAST_UPDATE")</f>
        <v>07:01:54</v>
      </c>
      <c r="P50" s="57">
        <f>_xll.BDP(A50&amp;" @"&amp;N50&amp;" Corp","LAST_PRICE")</f>
        <v>108.32</v>
      </c>
      <c r="Q50" s="1">
        <f>INDEX(control!$F$12:$F$22,MATCH(C50,control!$C$12:$C$22,0))</f>
        <v>100</v>
      </c>
      <c r="R50" s="1">
        <f>P50-J50*INDEX(bias[value],MATCH(I50,bias[symbol],0))*(Q50/100)</f>
        <v>108.17999999999999</v>
      </c>
      <c r="S50" s="1">
        <f t="shared" si="15"/>
        <v>108.46</v>
      </c>
      <c r="T50" s="4"/>
      <c r="U50" s="4"/>
      <c r="V50" s="1">
        <f t="shared" si="16"/>
        <v>108.32</v>
      </c>
      <c r="W50" s="1">
        <f t="shared" si="17"/>
        <v>108.17999999999999</v>
      </c>
      <c r="X50" s="1">
        <f t="shared" si="3"/>
        <v>108.46</v>
      </c>
      <c r="Y50" s="13">
        <f t="shared" si="18"/>
        <v>0</v>
      </c>
      <c r="Z50" s="1">
        <v>1</v>
      </c>
      <c r="AA50" s="1">
        <f t="shared" si="19"/>
        <v>1</v>
      </c>
      <c r="AB50" s="1">
        <f t="shared" si="20"/>
        <v>1</v>
      </c>
      <c r="AC50" s="1">
        <f>IF(ISNUMBER(INDEX(bias[value],MATCH(I50,bias[symbol],0))),1,0)</f>
        <v>1</v>
      </c>
      <c r="AD50" s="1">
        <f t="shared" si="21"/>
        <v>1</v>
      </c>
      <c r="AE50" s="1">
        <f t="shared" si="22"/>
        <v>1</v>
      </c>
      <c r="AF50" s="1">
        <f t="shared" ca="1" si="9"/>
        <v>0</v>
      </c>
      <c r="AG50" s="1">
        <f t="shared" ca="1" si="10"/>
        <v>0</v>
      </c>
      <c r="AH50" s="1" t="str">
        <f ca="1">IF(AG50=1,_xll.RtContribute("DDS_BONDS",$B50&amp;"=EXT",$V$3:$X$3,V50:X50,"FTC:CHANGED;SCOPE:SERVER"),"-")</f>
        <v>-</v>
      </c>
      <c r="AI50" s="1" t="str">
        <f>_xll.RtGet("DDS_BONDS",B50&amp;"=EXT",3)</f>
        <v>5483886=EXT</v>
      </c>
      <c r="AJ50" s="32">
        <f>_xll.BDP($A50&amp;" @"&amp; $N50 &amp;"  Corp","risk_mid")</f>
        <v>2.5585754412809081</v>
      </c>
      <c r="AK50" s="25">
        <f t="shared" si="11"/>
        <v>0</v>
      </c>
      <c r="AL50" s="1" t="str">
        <f t="shared" si="12"/>
        <v>-</v>
      </c>
      <c r="AM50" s="38">
        <f t="shared" si="13"/>
        <v>0</v>
      </c>
      <c r="AN50" s="12">
        <f>_xll.BDP($A50&amp;" @"&amp; $N50 &amp;"  Corp","asset_swap_spd_mid")</f>
        <v>20.382621910497797</v>
      </c>
      <c r="AO50" s="25">
        <f t="shared" si="14"/>
        <v>0</v>
      </c>
      <c r="AP50" s="25">
        <f>IFERROR(_xll.BDP($A50&amp;" @"&amp; $N50 &amp;"  Corp","coupon")*G50/100/365,"-")</f>
        <v>0</v>
      </c>
      <c r="AQ50" s="1" t="str">
        <f>_xll.RtGet("EBOND_LDN",B50,"DSPLY_NAME")</f>
        <v>ALVGR 4 23 Nov 2</v>
      </c>
      <c r="AR50" s="38">
        <f>_xll.RtGet("EBOND_LDN", B50, -18560)</f>
        <v>56.517020699748997</v>
      </c>
      <c r="AS50" s="38">
        <f>_xll.RtGet("EBOND_LDN", B50, -18562)</f>
        <v>45.578045908349999</v>
      </c>
      <c r="AT50" s="58" t="str">
        <f ca="1">IF(Main[[#This Row],[maturity]]&lt;TODAY(),"matured","-")</f>
        <v>-</v>
      </c>
      <c r="AU50" s="1" t="str">
        <f>IF(Main[[#This Row],[spread bid]]=Main[[#This Row],[spread ask]],"error","-")</f>
        <v>-</v>
      </c>
    </row>
    <row r="51" spans="1:47" x14ac:dyDescent="0.2">
      <c r="A51" s="1" t="s">
        <v>282</v>
      </c>
      <c r="B51" s="1">
        <v>17194148</v>
      </c>
      <c r="C51" s="9">
        <v>1994229</v>
      </c>
      <c r="D51" s="9" t="str">
        <f>_xll.BDP($A51&amp;" Corp",D$4)</f>
        <v>ALVGR</v>
      </c>
      <c r="E51" s="9">
        <f>IF(_xll.BDP($A51&amp;" Corp","cpn typ")="floating","frn",_xll.BDP($A51&amp;" Corp",E$4))</f>
        <v>1.375</v>
      </c>
      <c r="F51" s="50">
        <f>IF(LEFT(_xll.BDP($A51&amp;" Corp","mty_typ"),4)="perp","perp",_xll.BDP($A51&amp;" Corp",F$4)*1)</f>
        <v>43172</v>
      </c>
      <c r="G51" s="31">
        <f>_xll.RtGet("EBOND_POSITION",INDEX(bookMap[eBondID],MATCH(TEXT(C51,"0"),bookMap[bbgID],0))&amp;"="&amp;B51,"AMOUNT")</f>
        <v>0</v>
      </c>
      <c r="H51" s="1">
        <f>INDEX(control!$E$12:$E$22,MATCH(C51,control!$C$12:$C$22,0))</f>
        <v>0</v>
      </c>
      <c r="I51" s="1" t="str">
        <f>IFERROR(INDEX(bias[symbol],MIN(MAX(MATCH(IF($I$2="manual",_xll.RtGet("EBOND_LDN",B51,-20268),$I$2),bias[symbol],0)+H51,1),27)),"-")</f>
        <v>m</v>
      </c>
      <c r="J51" s="1">
        <f>IFERROR(_xll.RtGet("EBOND_LDN",B51,-20270)*1,"-")</f>
        <v>0.26</v>
      </c>
      <c r="K51" s="1" t="str">
        <f>_xll.RtGet("EBOND_LDN",$B51,-20271)</f>
        <v>on</v>
      </c>
      <c r="L51" s="1">
        <f>_xll.BDP(A51&amp;" @CBKG Corp","bid")</f>
        <v>102.42400000000001</v>
      </c>
      <c r="M51" s="1">
        <f>_xll.BDP(A51&amp;" @CBKG Corp","ask")</f>
        <v>102.684</v>
      </c>
      <c r="N51" s="1" t="s">
        <v>1456</v>
      </c>
      <c r="O51" s="1" t="str">
        <f>_xll.BDP(A51&amp;" @"&amp;N51&amp;" Corp","LAST_UPDATE")</f>
        <v>07:01:41</v>
      </c>
      <c r="P51" s="57">
        <f>_xll.BDP(A51&amp;" @"&amp;N51&amp;" Corp","LAST_PRICE")</f>
        <v>102.554</v>
      </c>
      <c r="Q51" s="1">
        <f>INDEX(control!$F$12:$F$22,MATCH(C51,control!$C$12:$C$22,0))</f>
        <v>100</v>
      </c>
      <c r="R51" s="1">
        <f>P51-J51*INDEX(bias[value],MATCH(I51,bias[symbol],0))*(Q51/100)</f>
        <v>102.42400000000001</v>
      </c>
      <c r="S51" s="1">
        <f t="shared" si="15"/>
        <v>102.68400000000001</v>
      </c>
      <c r="T51" s="4"/>
      <c r="U51" s="4"/>
      <c r="V51" s="1">
        <f t="shared" si="16"/>
        <v>102.554</v>
      </c>
      <c r="W51" s="1">
        <f t="shared" si="17"/>
        <v>102.42400000000001</v>
      </c>
      <c r="X51" s="1">
        <f t="shared" si="3"/>
        <v>102.68400000000001</v>
      </c>
      <c r="Y51" s="13">
        <f t="shared" si="18"/>
        <v>0</v>
      </c>
      <c r="Z51" s="1">
        <v>1</v>
      </c>
      <c r="AA51" s="1">
        <f t="shared" si="19"/>
        <v>1</v>
      </c>
      <c r="AB51" s="1">
        <f t="shared" si="20"/>
        <v>1</v>
      </c>
      <c r="AC51" s="1">
        <f>IF(ISNUMBER(INDEX(bias[value],MATCH(I51,bias[symbol],0))),1,0)</f>
        <v>1</v>
      </c>
      <c r="AD51" s="1">
        <f t="shared" si="21"/>
        <v>1</v>
      </c>
      <c r="AE51" s="1">
        <f t="shared" si="22"/>
        <v>1</v>
      </c>
      <c r="AF51" s="1">
        <f t="shared" ca="1" si="9"/>
        <v>0</v>
      </c>
      <c r="AG51" s="1">
        <f t="shared" ca="1" si="10"/>
        <v>0</v>
      </c>
      <c r="AH51" s="1" t="str">
        <f ca="1">IF(AG51=1,_xll.RtContribute("DDS_BONDS",$B51&amp;"=EXT",$V$3:$X$3,V51:X51,"FTC:CHANGED;SCOPE:SERVER"),"-")</f>
        <v>-</v>
      </c>
      <c r="AI51" s="1" t="str">
        <f>_xll.RtGet("DDS_BONDS",B51&amp;"=EXT",3)</f>
        <v>17194148=EXT</v>
      </c>
      <c r="AJ51" s="32">
        <f>_xll.BDP($A51&amp;" @"&amp; $N51 &amp;"  Corp","risk_mid")</f>
        <v>3.7357517759652126</v>
      </c>
      <c r="AK51" s="25">
        <f t="shared" si="11"/>
        <v>0</v>
      </c>
      <c r="AL51" s="1" t="str">
        <f t="shared" si="12"/>
        <v>-</v>
      </c>
      <c r="AM51" s="38">
        <f t="shared" si="13"/>
        <v>0</v>
      </c>
      <c r="AN51" s="12">
        <f>_xll.BDP($A51&amp;" @"&amp; $N51 &amp;"  Corp","asset_swap_spd_mid")</f>
        <v>18.261490479621763</v>
      </c>
      <c r="AO51" s="25">
        <f t="shared" si="14"/>
        <v>0</v>
      </c>
      <c r="AP51" s="25">
        <f>IFERROR(_xll.BDP($A51&amp;" @"&amp; $N51 &amp;"  Corp","coupon")*G51/100/365,"-")</f>
        <v>0</v>
      </c>
      <c r="AQ51" s="1" t="str">
        <f>_xll.RtGet("EBOND_LDN",B51,"DSPLY_NAME")</f>
        <v>ALVGR 1 3/8 13 M</v>
      </c>
      <c r="AR51" s="38">
        <f>_xll.RtGet("EBOND_LDN", B51, -18560)</f>
        <v>53.266772564637002</v>
      </c>
      <c r="AS51" s="38">
        <f>_xll.RtGet("EBOND_LDN", B51, -18562)</f>
        <v>46.312645508655002</v>
      </c>
      <c r="AT51" s="58" t="str">
        <f ca="1">IF(Main[[#This Row],[maturity]]&lt;TODAY(),"matured","-")</f>
        <v>-</v>
      </c>
      <c r="AU51" s="1" t="str">
        <f>IF(Main[[#This Row],[spread bid]]=Main[[#This Row],[spread ask]],"error","-")</f>
        <v>-</v>
      </c>
    </row>
    <row r="52" spans="1:47" x14ac:dyDescent="0.2">
      <c r="A52" s="1" t="s">
        <v>283</v>
      </c>
      <c r="B52" s="1">
        <v>8369720</v>
      </c>
      <c r="C52" s="9">
        <v>1994229</v>
      </c>
      <c r="D52" s="9" t="str">
        <f>_xll.BDP($A52&amp;" Corp",D$4)</f>
        <v>ALVGR</v>
      </c>
      <c r="E52" s="9">
        <f>IF(_xll.BDP($A52&amp;" Corp","cpn typ")="floating","frn",_xll.BDP($A52&amp;" Corp",E$4))</f>
        <v>4.75</v>
      </c>
      <c r="F52" s="50">
        <f>IF(LEFT(_xll.BDP($A52&amp;" Corp","mty_typ"),4)="perp","perp",_xll.BDP($A52&amp;" Corp",F$4)*1)</f>
        <v>43668</v>
      </c>
      <c r="G52" s="31">
        <f>_xll.RtGet("EBOND_POSITION",INDEX(bookMap[eBondID],MATCH(TEXT(C52,"0"),bookMap[bbgID],0))&amp;"="&amp;B52,"AMOUNT")</f>
        <v>2000000</v>
      </c>
      <c r="H52" s="1">
        <f>INDEX(control!$E$12:$E$22,MATCH(C52,control!$C$12:$C$22,0))</f>
        <v>0</v>
      </c>
      <c r="I52" s="1" t="str">
        <f>IFERROR(INDEX(bias[symbol],MIN(MAX(MATCH(IF($I$2="manual",_xll.RtGet("EBOND_LDN",B52,-20268),$I$2),bias[symbol],0)+H52,1),27)),"-")</f>
        <v>ss</v>
      </c>
      <c r="J52" s="1">
        <f>IFERROR(_xll.RtGet("EBOND_LDN",B52,-20270)*1,"-")</f>
        <v>0.36</v>
      </c>
      <c r="K52" s="1" t="str">
        <f>_xll.RtGet("EBOND_LDN",$B52,-20271)</f>
        <v>on</v>
      </c>
      <c r="L52" s="1">
        <f>_xll.BDP(A52&amp;" @CBKG Corp","bid")</f>
        <v>118.14</v>
      </c>
      <c r="M52" s="1">
        <f>_xll.BDP(A52&amp;" @CBKG Corp","ask")</f>
        <v>118.5</v>
      </c>
      <c r="N52" s="1" t="s">
        <v>1456</v>
      </c>
      <c r="O52" s="1" t="str">
        <f>_xll.BDP(A52&amp;" @"&amp;N52&amp;" Corp","LAST_UPDATE")</f>
        <v>07:01:27</v>
      </c>
      <c r="P52" s="57">
        <f>_xll.BDP(A52&amp;" @"&amp;N52&amp;" Corp","LAST_PRICE")</f>
        <v>118.41</v>
      </c>
      <c r="Q52" s="1">
        <f>INDEX(control!$F$12:$F$22,MATCH(C52,control!$C$12:$C$22,0))</f>
        <v>100</v>
      </c>
      <c r="R52" s="1">
        <f>P52-J52*INDEX(bias[value],MATCH(I52,bias[symbol],0))*(Q52/100)</f>
        <v>118.14</v>
      </c>
      <c r="S52" s="1">
        <f t="shared" si="15"/>
        <v>118.5</v>
      </c>
      <c r="T52" s="4"/>
      <c r="U52" s="4"/>
      <c r="V52" s="1">
        <f t="shared" si="16"/>
        <v>118.41</v>
      </c>
      <c r="W52" s="1">
        <f t="shared" si="17"/>
        <v>118.14</v>
      </c>
      <c r="X52" s="1">
        <f t="shared" si="3"/>
        <v>118.5</v>
      </c>
      <c r="Y52" s="13">
        <f t="shared" si="18"/>
        <v>0</v>
      </c>
      <c r="Z52" s="1">
        <v>1</v>
      </c>
      <c r="AA52" s="1">
        <f t="shared" si="19"/>
        <v>1</v>
      </c>
      <c r="AB52" s="1">
        <f t="shared" si="20"/>
        <v>1</v>
      </c>
      <c r="AC52" s="1">
        <f>IF(ISNUMBER(INDEX(bias[value],MATCH(I52,bias[symbol],0))),1,0)</f>
        <v>1</v>
      </c>
      <c r="AD52" s="1">
        <f t="shared" si="21"/>
        <v>1</v>
      </c>
      <c r="AE52" s="1">
        <f t="shared" si="22"/>
        <v>1</v>
      </c>
      <c r="AF52" s="1">
        <f t="shared" ca="1" si="9"/>
        <v>0</v>
      </c>
      <c r="AG52" s="1">
        <f t="shared" ca="1" si="10"/>
        <v>0</v>
      </c>
      <c r="AH52" s="1" t="str">
        <f ca="1">IF(AG52=1,_xll.RtContribute("DDS_BONDS",$B52&amp;"=EXT",$V$3:$X$3,V52:X52,"FTC:CHANGED;SCOPE:SERVER"),"-")</f>
        <v>-</v>
      </c>
      <c r="AI52" s="1" t="str">
        <f>_xll.RtGet("DDS_BONDS",B52&amp;"=EXT",3)</f>
        <v>8369720=EXT</v>
      </c>
      <c r="AJ52" s="32">
        <f>_xll.BDP($A52&amp;" @"&amp; $N52 &amp;"  Corp","risk_mid")</f>
        <v>5.4857581161861901</v>
      </c>
      <c r="AK52" s="25">
        <f t="shared" si="11"/>
        <v>1097.151623237238</v>
      </c>
      <c r="AL52" s="1">
        <f t="shared" si="12"/>
        <v>-0.4</v>
      </c>
      <c r="AM52" s="38">
        <f t="shared" si="13"/>
        <v>-26.313333333333333</v>
      </c>
      <c r="AN52" s="12">
        <f>_xll.BDP($A52&amp;" @"&amp; $N52 &amp;"  Corp","asset_swap_spd_mid")</f>
        <v>34.353010582461643</v>
      </c>
      <c r="AO52" s="25">
        <f t="shared" si="14"/>
        <v>6870.6021164923277</v>
      </c>
      <c r="AP52" s="25">
        <f>IFERROR(_xll.BDP($A52&amp;" @"&amp; $N52 &amp;"  Corp","coupon")*G52/100/365,"-")</f>
        <v>260.27397260273972</v>
      </c>
      <c r="AQ52" s="1" t="str">
        <f>_xll.RtGet("EBOND_LDN",B52,"DSPLY_NAME")</f>
        <v>ALVGR 4 3/4 22 J</v>
      </c>
      <c r="AR52" s="38">
        <f>_xll.RtGet("EBOND_LDN", B52, -18560)</f>
        <v>69.576602659760994</v>
      </c>
      <c r="AS52" s="38">
        <f>_xll.RtGet("EBOND_LDN", B52, -18562)</f>
        <v>63.018172784031002</v>
      </c>
      <c r="AT52" s="58" t="str">
        <f ca="1">IF(Main[[#This Row],[maturity]]&lt;TODAY(),"matured","-")</f>
        <v>-</v>
      </c>
      <c r="AU52" s="1" t="str">
        <f>IF(Main[[#This Row],[spread bid]]=Main[[#This Row],[spread ask]],"error","-")</f>
        <v>-</v>
      </c>
    </row>
    <row r="53" spans="1:47" x14ac:dyDescent="0.2">
      <c r="A53" s="1" t="s">
        <v>284</v>
      </c>
      <c r="B53" s="1">
        <v>13205120</v>
      </c>
      <c r="C53" s="9">
        <v>1994229</v>
      </c>
      <c r="D53" s="9" t="str">
        <f>_xll.BDP($A53&amp;" Corp",D$4)</f>
        <v>ALVGR</v>
      </c>
      <c r="E53" s="9">
        <f>IF(_xll.BDP($A53&amp;" Corp","cpn typ")="floating","frn",_xll.BDP($A53&amp;" Corp",E$4))</f>
        <v>3.5</v>
      </c>
      <c r="F53" s="50">
        <f>IF(LEFT(_xll.BDP($A53&amp;" Corp","mty_typ"),4)="perp","perp",_xll.BDP($A53&amp;" Corp",F$4)*1)</f>
        <v>44606</v>
      </c>
      <c r="G53" s="31">
        <f>_xll.RtGet("EBOND_POSITION",INDEX(bookMap[eBondID],MATCH(TEXT(C53,"0"),bookMap[bbgID],0))&amp;"="&amp;B53,"AMOUNT")</f>
        <v>0</v>
      </c>
      <c r="H53" s="1">
        <f>INDEX(control!$E$12:$E$22,MATCH(C53,control!$C$12:$C$22,0))</f>
        <v>0</v>
      </c>
      <c r="I53" s="1" t="str">
        <f>IFERROR(INDEX(bias[symbol],MIN(MAX(MATCH(IF($I$2="manual",_xll.RtGet("EBOND_LDN",B53,-20268),$I$2),bias[symbol],0)+H53,1),27)),"-")</f>
        <v>m</v>
      </c>
      <c r="J53" s="1">
        <f>IFERROR(_xll.RtGet("EBOND_LDN",B53,-20270)*1,"-")</f>
        <v>0.5</v>
      </c>
      <c r="K53" s="1" t="str">
        <f>_xll.RtGet("EBOND_LDN",$B53,-20271)</f>
        <v>on</v>
      </c>
      <c r="L53" s="1">
        <f>_xll.BDP(A53&amp;" @CBKG Corp","bid")</f>
        <v>112.82599999999999</v>
      </c>
      <c r="M53" s="1">
        <f>_xll.BDP(A53&amp;" @CBKG Corp","ask")</f>
        <v>113.32599999999999</v>
      </c>
      <c r="N53" s="1" t="s">
        <v>1456</v>
      </c>
      <c r="O53" s="1" t="str">
        <f>_xll.BDP(A53&amp;" @"&amp;N53&amp;" Corp","LAST_UPDATE")</f>
        <v>07:01:27</v>
      </c>
      <c r="P53" s="57">
        <f>_xll.BDP(A53&amp;" @"&amp;N53&amp;" Corp","LAST_PRICE")</f>
        <v>113.07599999999999</v>
      </c>
      <c r="Q53" s="1">
        <f>INDEX(control!$F$12:$F$22,MATCH(C53,control!$C$12:$C$22,0))</f>
        <v>100</v>
      </c>
      <c r="R53" s="1">
        <f>P53-J53*INDEX(bias[value],MATCH(I53,bias[symbol],0))*(Q53/100)</f>
        <v>112.82599999999999</v>
      </c>
      <c r="S53" s="1">
        <f t="shared" si="15"/>
        <v>113.32599999999999</v>
      </c>
      <c r="T53" s="4"/>
      <c r="U53" s="4"/>
      <c r="V53" s="1">
        <f t="shared" si="16"/>
        <v>113.07599999999999</v>
      </c>
      <c r="W53" s="1">
        <f t="shared" si="17"/>
        <v>112.82599999999999</v>
      </c>
      <c r="X53" s="1">
        <f t="shared" si="3"/>
        <v>113.32599999999999</v>
      </c>
      <c r="Y53" s="13">
        <f t="shared" si="18"/>
        <v>0</v>
      </c>
      <c r="Z53" s="1">
        <v>1</v>
      </c>
      <c r="AA53" s="1">
        <f t="shared" si="19"/>
        <v>1</v>
      </c>
      <c r="AB53" s="1">
        <f t="shared" si="20"/>
        <v>1</v>
      </c>
      <c r="AC53" s="1">
        <f>IF(ISNUMBER(INDEX(bias[value],MATCH(I53,bias[symbol],0))),1,0)</f>
        <v>1</v>
      </c>
      <c r="AD53" s="1">
        <f t="shared" si="21"/>
        <v>1</v>
      </c>
      <c r="AE53" s="1">
        <f t="shared" si="22"/>
        <v>1</v>
      </c>
      <c r="AF53" s="1">
        <f t="shared" ca="1" si="9"/>
        <v>0</v>
      </c>
      <c r="AG53" s="1">
        <f t="shared" ca="1" si="10"/>
        <v>0</v>
      </c>
      <c r="AH53" s="1" t="str">
        <f ca="1">IF(AG53=1,_xll.RtContribute("DDS_BONDS",$B53&amp;"=EXT",$V$3:$X$3,V53:X53,"FTC:CHANGED;SCOPE:SERVER"),"-")</f>
        <v>-</v>
      </c>
      <c r="AI53" s="1" t="str">
        <f>_xll.RtGet("DDS_BONDS",B53&amp;"=EXT",3)</f>
        <v>13205120=EXT</v>
      </c>
      <c r="AJ53" s="32">
        <f>_xll.BDP($A53&amp;" @"&amp; $N53 &amp;"  Corp","risk_mid")</f>
        <v>7.6721360192806287</v>
      </c>
      <c r="AK53" s="25">
        <f t="shared" si="11"/>
        <v>0</v>
      </c>
      <c r="AL53" s="1" t="str">
        <f t="shared" si="12"/>
        <v>-</v>
      </c>
      <c r="AM53" s="38">
        <f t="shared" si="13"/>
        <v>0</v>
      </c>
      <c r="AN53" s="12">
        <f>_xll.BDP($A53&amp;" @"&amp; $N53 &amp;"  Corp","asset_swap_spd_mid")</f>
        <v>52.400049195921717</v>
      </c>
      <c r="AO53" s="25">
        <f t="shared" si="14"/>
        <v>0</v>
      </c>
      <c r="AP53" s="25">
        <f>IFERROR(_xll.BDP($A53&amp;" @"&amp; $N53 &amp;"  Corp","coupon")*G53/100/365,"-")</f>
        <v>0</v>
      </c>
      <c r="AQ53" s="1" t="str">
        <f>_xll.RtGet("EBOND_LDN",B53,"DSPLY_NAME")</f>
        <v>ALVGR 3 1/2 14 F</v>
      </c>
      <c r="AR53" s="38">
        <f>_xll.RtGet("EBOND_LDN", B53, -18560)</f>
        <v>77.602766172610004</v>
      </c>
      <c r="AS53" s="38">
        <f>_xll.RtGet("EBOND_LDN", B53, -18562)</f>
        <v>71.099997889587996</v>
      </c>
      <c r="AT53" s="58" t="str">
        <f ca="1">IF(Main[[#This Row],[maturity]]&lt;TODAY(),"matured","-")</f>
        <v>-</v>
      </c>
      <c r="AU53" s="1" t="str">
        <f>IF(Main[[#This Row],[spread bid]]=Main[[#This Row],[spread ask]],"error","-")</f>
        <v>-</v>
      </c>
    </row>
    <row r="54" spans="1:47" x14ac:dyDescent="0.2">
      <c r="A54" s="1" t="s">
        <v>285</v>
      </c>
      <c r="B54" s="1">
        <v>17194145</v>
      </c>
      <c r="C54" s="9">
        <v>1994229</v>
      </c>
      <c r="D54" s="9" t="str">
        <f>_xll.BDP($A54&amp;" Corp",D$4)</f>
        <v>ALVGR</v>
      </c>
      <c r="E54" s="9">
        <f>IF(_xll.BDP($A54&amp;" Corp","cpn typ")="floating","frn",_xll.BDP($A54&amp;" Corp",E$4))</f>
        <v>3</v>
      </c>
      <c r="F54" s="50">
        <f>IF(LEFT(_xll.BDP($A54&amp;" Corp","mty_typ"),4)="perp","perp",_xll.BDP($A54&amp;" Corp",F$4)*1)</f>
        <v>46825</v>
      </c>
      <c r="G54" s="31">
        <f>_xll.RtGet("EBOND_POSITION",INDEX(bookMap[eBondID],MATCH(TEXT(C54,"0"),bookMap[bbgID],0))&amp;"="&amp;B54,"AMOUNT")</f>
        <v>0</v>
      </c>
      <c r="H54" s="1">
        <f>INDEX(control!$E$12:$E$22,MATCH(C54,control!$C$12:$C$22,0))</f>
        <v>0</v>
      </c>
      <c r="I54" s="1" t="str">
        <f>IFERROR(INDEX(bias[symbol],MIN(MAX(MATCH(IF($I$2="manual",_xll.RtGet("EBOND_LDN",B54,-20268),$I$2),bias[symbol],0)+H54,1),27)),"-")</f>
        <v>m</v>
      </c>
      <c r="J54" s="1">
        <f>IFERROR(_xll.RtGet("EBOND_LDN",B54,-20270)*1,"-")</f>
        <v>0.74</v>
      </c>
      <c r="K54" s="1" t="str">
        <f>_xll.RtGet("EBOND_LDN",$B54,-20271)</f>
        <v>on</v>
      </c>
      <c r="L54" s="1">
        <f>_xll.BDP(A54&amp;" @CBKG Corp","bid")</f>
        <v>106.508</v>
      </c>
      <c r="M54" s="1">
        <f>_xll.BDP(A54&amp;" @CBKG Corp","ask")</f>
        <v>107.248</v>
      </c>
      <c r="N54" s="1" t="s">
        <v>1456</v>
      </c>
      <c r="O54" s="1" t="str">
        <f>_xll.BDP(A54&amp;" @"&amp;N54&amp;" Corp","LAST_UPDATE")</f>
        <v>07:01:36</v>
      </c>
      <c r="P54" s="57">
        <f>_xll.BDP(A54&amp;" @"&amp;N54&amp;" Corp","LAST_PRICE")</f>
        <v>106.878</v>
      </c>
      <c r="Q54" s="1">
        <f>INDEX(control!$F$12:$F$22,MATCH(C54,control!$C$12:$C$22,0))</f>
        <v>100</v>
      </c>
      <c r="R54" s="1">
        <f>P54-J54*INDEX(bias[value],MATCH(I54,bias[symbol],0))*(Q54/100)</f>
        <v>106.508</v>
      </c>
      <c r="S54" s="1">
        <f t="shared" si="15"/>
        <v>107.24799999999999</v>
      </c>
      <c r="T54" s="4"/>
      <c r="U54" s="4"/>
      <c r="V54" s="1">
        <f t="shared" si="16"/>
        <v>106.878</v>
      </c>
      <c r="W54" s="1">
        <f t="shared" si="17"/>
        <v>106.508</v>
      </c>
      <c r="X54" s="1">
        <f t="shared" si="3"/>
        <v>107.24799999999999</v>
      </c>
      <c r="Y54" s="13">
        <f t="shared" si="18"/>
        <v>-2.8421709430404007E-14</v>
      </c>
      <c r="Z54" s="1">
        <v>1</v>
      </c>
      <c r="AA54" s="1">
        <f t="shared" si="19"/>
        <v>1</v>
      </c>
      <c r="AB54" s="1">
        <f t="shared" si="20"/>
        <v>1</v>
      </c>
      <c r="AC54" s="1">
        <f>IF(ISNUMBER(INDEX(bias[value],MATCH(I54,bias[symbol],0))),1,0)</f>
        <v>1</v>
      </c>
      <c r="AD54" s="1">
        <f t="shared" si="21"/>
        <v>1</v>
      </c>
      <c r="AE54" s="1">
        <f t="shared" si="22"/>
        <v>1</v>
      </c>
      <c r="AF54" s="1">
        <f t="shared" ca="1" si="9"/>
        <v>0</v>
      </c>
      <c r="AG54" s="1">
        <f t="shared" ca="1" si="10"/>
        <v>0</v>
      </c>
      <c r="AH54" s="1" t="str">
        <f ca="1">IF(AG54=1,_xll.RtContribute("DDS_BONDS",$B54&amp;"=EXT",$V$3:$X$3,V54:X54,"FTC:CHANGED;SCOPE:SERVER"),"-")</f>
        <v>-</v>
      </c>
      <c r="AI54" s="1" t="str">
        <f>_xll.RtGet("DDS_BONDS",B54&amp;"=EXT",3)</f>
        <v>17194145=EXT</v>
      </c>
      <c r="AJ54" s="32">
        <f>_xll.BDP($A54&amp;" @"&amp; $N54 &amp;"  Corp","risk_mid")</f>
        <v>12.018753677337912</v>
      </c>
      <c r="AK54" s="25">
        <f t="shared" si="11"/>
        <v>0</v>
      </c>
      <c r="AL54" s="1" t="str">
        <f t="shared" si="12"/>
        <v>-</v>
      </c>
      <c r="AM54" s="38">
        <f t="shared" si="13"/>
        <v>0</v>
      </c>
      <c r="AN54" s="12">
        <f>_xll.BDP($A54&amp;" @"&amp; $N54 &amp;"  Corp","asset_swap_spd_mid")</f>
        <v>48.379070144674927</v>
      </c>
      <c r="AO54" s="25">
        <f t="shared" si="14"/>
        <v>0</v>
      </c>
      <c r="AP54" s="25">
        <f>IFERROR(_xll.BDP($A54&amp;" @"&amp; $N54 &amp;"  Corp","coupon")*G54/100/365,"-")</f>
        <v>0</v>
      </c>
      <c r="AQ54" s="1" t="str">
        <f>_xll.RtGet("EBOND_LDN",B54,"DSPLY_NAME")</f>
        <v>ALVGR 3 13 Mar 2</v>
      </c>
      <c r="AR54" s="38">
        <f>_xll.RtGet("EBOND_LDN", B54, -18560)</f>
        <v>127.41224783532201</v>
      </c>
      <c r="AS54" s="38">
        <f>_xll.RtGet("EBOND_LDN", B54, -18562)</f>
        <v>121.27325728225</v>
      </c>
      <c r="AT54" s="58" t="str">
        <f ca="1">IF(Main[[#This Row],[maturity]]&lt;TODAY(),"matured","-")</f>
        <v>-</v>
      </c>
      <c r="AU54" s="1" t="str">
        <f>IF(Main[[#This Row],[spread bid]]=Main[[#This Row],[spread ask]],"error","-")</f>
        <v>-</v>
      </c>
    </row>
    <row r="55" spans="1:47" x14ac:dyDescent="0.2">
      <c r="A55" s="1" t="s">
        <v>286</v>
      </c>
      <c r="B55" s="1">
        <v>17194153</v>
      </c>
      <c r="C55" s="9">
        <v>1994229</v>
      </c>
      <c r="D55" s="9" t="str">
        <f>_xll.BDP($A55&amp;" Corp",D$4)</f>
        <v>ALVGR</v>
      </c>
      <c r="E55" s="9">
        <f>IF(_xll.BDP($A55&amp;" Corp","cpn typ")="floating","frn",_xll.BDP($A55&amp;" Corp",E$4))</f>
        <v>4.5</v>
      </c>
      <c r="F55" s="50">
        <f>IF(LEFT(_xll.BDP($A55&amp;" Corp","mty_typ"),4)="perp","perp",_xll.BDP($A55&amp;" Corp",F$4)*1)</f>
        <v>52303</v>
      </c>
      <c r="G55" s="31">
        <f>_xll.RtGet("EBOND_POSITION",INDEX(bookMap[eBondID],MATCH(TEXT(C55,"0"),bookMap[bbgID],0))&amp;"="&amp;B55,"AMOUNT")</f>
        <v>-200000</v>
      </c>
      <c r="H55" s="1">
        <f>INDEX(control!$E$12:$E$22,MATCH(C55,control!$C$12:$C$22,0))</f>
        <v>0</v>
      </c>
      <c r="I55" s="1" t="str">
        <f>IFERROR(INDEX(bias[symbol],MIN(MAX(MATCH(IF($I$2="manual",_xll.RtGet("EBOND_LDN",B55,-20268),$I$2),bias[symbol],0)+H55,1),27)),"-")</f>
        <v>bb</v>
      </c>
      <c r="J55" s="1">
        <f>IFERROR(_xll.RtGet("EBOND_LDN",B55,-20270)*1,"-")</f>
        <v>1.5</v>
      </c>
      <c r="K55" s="1" t="str">
        <f>_xll.RtGet("EBOND_LDN",$B55,-20271)</f>
        <v>on</v>
      </c>
      <c r="L55" s="1">
        <f>_xll.BDP(A55&amp;" @CBKG Corp","bid")</f>
        <v>103.599</v>
      </c>
      <c r="M55" s="1">
        <f>_xll.BDP(A55&amp;" @CBKG Corp","ask")</f>
        <v>105.099</v>
      </c>
      <c r="N55" s="1" t="s">
        <v>1456</v>
      </c>
      <c r="O55" s="1" t="str">
        <f>_xll.BDP(A55&amp;" @"&amp;N55&amp;" Corp","LAST_UPDATE")</f>
        <v>11/06/2014</v>
      </c>
      <c r="P55" s="57">
        <f>_xll.BDP(A55&amp;" @"&amp;N55&amp;" Corp","LAST_PRICE")</f>
        <v>103.974</v>
      </c>
      <c r="Q55" s="1">
        <f>INDEX(control!$F$12:$F$22,MATCH(C55,control!$C$12:$C$22,0))</f>
        <v>100</v>
      </c>
      <c r="R55" s="1">
        <f>P55-J55*INDEX(bias[value],MATCH(I55,bias[symbol],0))*(Q55/100)</f>
        <v>103.599</v>
      </c>
      <c r="S55" s="1">
        <f t="shared" si="15"/>
        <v>105.099</v>
      </c>
      <c r="T55" s="4"/>
      <c r="U55" s="4"/>
      <c r="V55" s="1">
        <f t="shared" si="16"/>
        <v>103.974</v>
      </c>
      <c r="W55" s="1">
        <f t="shared" si="17"/>
        <v>103.599</v>
      </c>
      <c r="X55" s="1">
        <f t="shared" si="3"/>
        <v>105.099</v>
      </c>
      <c r="Y55" s="13">
        <f t="shared" si="18"/>
        <v>0</v>
      </c>
      <c r="Z55" s="1">
        <v>1</v>
      </c>
      <c r="AA55" s="1">
        <f t="shared" si="19"/>
        <v>1</v>
      </c>
      <c r="AB55" s="1">
        <f t="shared" si="20"/>
        <v>1</v>
      </c>
      <c r="AC55" s="1">
        <f>IF(ISNUMBER(INDEX(bias[value],MATCH(I55,bias[symbol],0))),1,0)</f>
        <v>1</v>
      </c>
      <c r="AD55" s="1">
        <f t="shared" si="21"/>
        <v>1</v>
      </c>
      <c r="AE55" s="1">
        <f t="shared" si="22"/>
        <v>1</v>
      </c>
      <c r="AF55" s="1">
        <f t="shared" ca="1" si="9"/>
        <v>0</v>
      </c>
      <c r="AG55" s="1">
        <f t="shared" ca="1" si="10"/>
        <v>0</v>
      </c>
      <c r="AH55" s="1" t="str">
        <f ca="1">IF(AG55=1,_xll.RtContribute("DDS_BONDS",$B55&amp;"=EXT",$V$3:$X$3,V55:X55,"FTC:CHANGED;SCOPE:SERVER"),"-")</f>
        <v>-</v>
      </c>
      <c r="AI55" s="1" t="str">
        <f>_xll.RtGet("DDS_BONDS",B55&amp;"=EXT",3)</f>
        <v>17194153=EXT</v>
      </c>
      <c r="AJ55" s="32">
        <f>_xll.BDP($A55&amp;" @"&amp; $N55 &amp;"  Corp","risk_mid")</f>
        <v>16.874880791343116</v>
      </c>
      <c r="AK55" s="25">
        <f t="shared" si="11"/>
        <v>-337.49761582686233</v>
      </c>
      <c r="AL55" s="1" t="str">
        <f t="shared" si="12"/>
        <v>-</v>
      </c>
      <c r="AM55" s="38">
        <f t="shared" si="13"/>
        <v>-1.8484266666666664</v>
      </c>
      <c r="AN55" s="12">
        <f>_xll.BDP($A55&amp;" @"&amp; $N55 &amp;"  Corp","asset_swap_spd_mid")</f>
        <v>96.629875390309792</v>
      </c>
      <c r="AO55" s="25">
        <f t="shared" si="14"/>
        <v>-1932.5975078061956</v>
      </c>
      <c r="AP55" s="25">
        <f>IFERROR(_xll.BDP($A55&amp;" @"&amp; $N55 &amp;"  Corp","coupon")*G55/100/365,"-")</f>
        <v>-24.657534246575342</v>
      </c>
      <c r="AQ55" s="1" t="str">
        <f>_xll.RtGet("EBOND_LDN",B55,"DSPLY_NAME")</f>
        <v>ALVGR 4 1/2 13 M</v>
      </c>
      <c r="AR55" s="38">
        <f>_xll.RtGet("EBOND_LDN", B55, -18560)</f>
        <v>81.396203773194998</v>
      </c>
      <c r="AS55" s="38">
        <f>_xll.RtGet("EBOND_LDN", B55, -18562)</f>
        <v>72.548813031031997</v>
      </c>
      <c r="AT55" s="58" t="str">
        <f ca="1">IF(Main[[#This Row],[maturity]]&lt;TODAY(),"matured","-")</f>
        <v>-</v>
      </c>
      <c r="AU55" s="1" t="str">
        <f>IF(Main[[#This Row],[spread bid]]=Main[[#This Row],[spread ask]],"error","-")</f>
        <v>-</v>
      </c>
    </row>
    <row r="56" spans="1:47" x14ac:dyDescent="0.2">
      <c r="A56" s="1" t="s">
        <v>287</v>
      </c>
      <c r="B56" s="1">
        <v>8309596</v>
      </c>
      <c r="C56" s="9">
        <v>1994229</v>
      </c>
      <c r="D56" s="9" t="str">
        <f>_xll.BDP($A56&amp;" Corp",D$4)</f>
        <v>AON</v>
      </c>
      <c r="E56" s="9">
        <f>IF(_xll.BDP($A56&amp;" Corp","cpn typ")="floating","frn",_xll.BDP($A56&amp;" Corp",E$4))</f>
        <v>6.25</v>
      </c>
      <c r="F56" s="50">
        <f>IF(LEFT(_xll.BDP($A56&amp;" Corp","mty_typ"),4)="perp","perp",_xll.BDP($A56&amp;" Corp",F$4)*1)</f>
        <v>41821</v>
      </c>
      <c r="G56" s="31">
        <f>_xll.RtGet("EBOND_POSITION",INDEX(bookMap[eBondID],MATCH(TEXT(C56,"0"),bookMap[bbgID],0))&amp;"="&amp;B56,"AMOUNT")</f>
        <v>0</v>
      </c>
      <c r="H56" s="1">
        <f>INDEX(control!$E$12:$E$22,MATCH(C56,control!$C$12:$C$22,0))</f>
        <v>0</v>
      </c>
      <c r="I56" s="1" t="str">
        <f>IFERROR(INDEX(bias[symbol],MIN(MAX(MATCH(IF($I$2="manual",_xll.RtGet("EBOND_LDN",B56,-20268),$I$2),bias[symbol],0)+H56,1),27)),"-")</f>
        <v>s</v>
      </c>
      <c r="J56" s="1">
        <f>IFERROR(_xll.RtGet("EBOND_LDN",B56,-20270)*1,"-")</f>
        <v>0.2</v>
      </c>
      <c r="K56" s="1" t="str">
        <f>_xll.RtGet("EBOND_LDN",$B56,-20271)</f>
        <v>on</v>
      </c>
      <c r="L56" s="1">
        <f>_xll.BDP(A56&amp;" @CBKG Corp","bid")</f>
        <v>100.09399999999999</v>
      </c>
      <c r="M56" s="1">
        <f>_xll.BDP(A56&amp;" @CBKG Corp","ask")</f>
        <v>100.294</v>
      </c>
      <c r="N56" s="1" t="s">
        <v>1457</v>
      </c>
      <c r="O56" s="1" t="str">
        <f>_xll.BDP(A56&amp;" @"&amp;N56&amp;" Corp","LAST_UPDATE")</f>
        <v>11/06/2014</v>
      </c>
      <c r="P56" s="57">
        <f>_xll.BDP(A56&amp;" @"&amp;N56&amp;" Corp","LAST_PRICE")</f>
        <v>100.21899999999999</v>
      </c>
      <c r="Q56" s="1">
        <f>INDEX(control!$F$12:$F$22,MATCH(C56,control!$C$12:$C$22,0))</f>
        <v>100</v>
      </c>
      <c r="R56" s="1">
        <f>P56-J56*INDEX(bias[value],MATCH(I56,bias[symbol],0))*(Q56/100)</f>
        <v>100.09399999999999</v>
      </c>
      <c r="S56" s="1">
        <f t="shared" si="15"/>
        <v>100.294</v>
      </c>
      <c r="T56" s="4"/>
      <c r="U56" s="4"/>
      <c r="V56" s="1">
        <f t="shared" si="16"/>
        <v>100.21899999999999</v>
      </c>
      <c r="W56" s="1">
        <f t="shared" si="17"/>
        <v>100.09399999999999</v>
      </c>
      <c r="X56" s="1">
        <f t="shared" si="3"/>
        <v>100.294</v>
      </c>
      <c r="Y56" s="13">
        <f t="shared" si="18"/>
        <v>0</v>
      </c>
      <c r="Z56" s="1">
        <v>1</v>
      </c>
      <c r="AA56" s="1">
        <f t="shared" si="19"/>
        <v>1</v>
      </c>
      <c r="AB56" s="1">
        <f t="shared" si="20"/>
        <v>1</v>
      </c>
      <c r="AC56" s="1">
        <f>IF(ISNUMBER(INDEX(bias[value],MATCH(I56,bias[symbol],0))),1,0)</f>
        <v>1</v>
      </c>
      <c r="AD56" s="1">
        <f t="shared" si="21"/>
        <v>1</v>
      </c>
      <c r="AE56" s="1">
        <f t="shared" si="22"/>
        <v>1</v>
      </c>
      <c r="AF56" s="1">
        <f t="shared" ca="1" si="9"/>
        <v>0</v>
      </c>
      <c r="AG56" s="1">
        <f t="shared" ca="1" si="10"/>
        <v>0</v>
      </c>
      <c r="AH56" s="1" t="str">
        <f ca="1">IF(AG56=1,_xll.RtContribute("DDS_BONDS",$B56&amp;"=EXT",$V$3:$X$3,V56:X56,"FTC:CHANGED;SCOPE:SERVER"),"-")</f>
        <v>-</v>
      </c>
      <c r="AI56" s="1" t="str">
        <f>_xll.RtGet("DDS_BONDS",B56&amp;"=EXT",3)</f>
        <v>8309596=EXT</v>
      </c>
      <c r="AJ56" s="32">
        <f>_xll.BDP($A56&amp;" @"&amp; $N56 &amp;"  Corp","risk_mid")</f>
        <v>4.0750566387259823E-2</v>
      </c>
      <c r="AK56" s="25">
        <f t="shared" si="11"/>
        <v>0</v>
      </c>
      <c r="AL56" s="1" t="str">
        <f t="shared" si="12"/>
        <v>-</v>
      </c>
      <c r="AM56" s="38">
        <f t="shared" si="13"/>
        <v>0</v>
      </c>
      <c r="AN56" s="12">
        <f>_xll.BDP($A56&amp;" @"&amp; $N56 &amp;"  Corp","asset_swap_spd_mid")</f>
        <v>40.249321736103113</v>
      </c>
      <c r="AO56" s="25">
        <f t="shared" si="14"/>
        <v>0</v>
      </c>
      <c r="AP56" s="25">
        <f>IFERROR(_xll.BDP($A56&amp;" @"&amp; $N56 &amp;"  Corp","coupon")*G56/100/365,"-")</f>
        <v>0</v>
      </c>
      <c r="AQ56" s="1" t="str">
        <f>_xll.RtGet("EBOND_LDN",B56,"DSPLY_NAME")</f>
        <v>AON 6 1/4 01 Jul</v>
      </c>
      <c r="AR56" s="38">
        <f>_xll.RtGet("EBOND_LDN", B56, -18560)</f>
        <v>0</v>
      </c>
      <c r="AS56" s="38">
        <f>_xll.RtGet("EBOND_LDN", B56, -18562)</f>
        <v>0</v>
      </c>
      <c r="AT56" s="58" t="str">
        <f ca="1">IF(Main[[#This Row],[maturity]]&lt;TODAY(),"matured","-")</f>
        <v>-</v>
      </c>
      <c r="AU56" s="1" t="str">
        <f>IF(Main[[#This Row],[spread bid]]=Main[[#This Row],[spread ask]],"error","-")</f>
        <v>error</v>
      </c>
    </row>
    <row r="57" spans="1:47" x14ac:dyDescent="0.2">
      <c r="A57" s="1" t="s">
        <v>1621</v>
      </c>
      <c r="B57" s="1">
        <v>21232116</v>
      </c>
      <c r="C57" s="9">
        <v>1994229</v>
      </c>
      <c r="D57" s="9" t="str">
        <f>_xll.BDP($A57&amp;" Corp",D$4)</f>
        <v>AON</v>
      </c>
      <c r="E57" s="9">
        <f>IF(_xll.BDP($A57&amp;" Corp","cpn typ")="floating","frn",_xll.BDP($A57&amp;" Corp",E$4))</f>
        <v>2.875</v>
      </c>
      <c r="F57" s="50">
        <f>IF(LEFT(_xll.BDP($A57&amp;" Corp","mty_typ"),4)="perp","perp",_xll.BDP($A57&amp;" Corp",F$4)*1)</f>
        <v>46156</v>
      </c>
      <c r="G57" s="31">
        <f>_xll.RtGet("EBOND_POSITION",INDEX(bookMap[eBondID],MATCH(TEXT(C57,"0"),bookMap[bbgID],0))&amp;"="&amp;B57,"AMOUNT")</f>
        <v>1180000</v>
      </c>
      <c r="H57" s="1">
        <f>INDEX(control!$E$12:$E$22,MATCH(C57,control!$C$12:$C$22,0))</f>
        <v>0</v>
      </c>
      <c r="I57" s="1" t="str">
        <f>IFERROR(INDEX(bias[symbol],MIN(MAX(MATCH(IF($I$2="manual",_xll.RtGet("EBOND_LDN",B57,-20268),$I$2),bias[symbol],0)+H57,1),27)),"-")</f>
        <v>b</v>
      </c>
      <c r="J57" s="1">
        <f>IFERROR(_xll.RtGet("EBOND_LDN",B57,-20270)*1,"-")</f>
        <v>0.7</v>
      </c>
      <c r="K57" s="1" t="str">
        <f>_xll.RtGet("EBOND_LDN",$B57,-20271)</f>
        <v>on</v>
      </c>
      <c r="L57" s="1">
        <f>_xll.BDP(A57&amp;" @CBKG Corp","bid")</f>
        <v>100.988</v>
      </c>
      <c r="M57" s="1">
        <f>_xll.BDP(A57&amp;" @CBKG Corp","ask")</f>
        <v>101.688</v>
      </c>
      <c r="N57" s="1" t="s">
        <v>1456</v>
      </c>
      <c r="O57" s="1" t="str">
        <f>_xll.BDP(A57&amp;" @"&amp;N57&amp;" Corp","LAST_UPDATE")</f>
        <v>11/06/2014</v>
      </c>
      <c r="P57" s="57">
        <f>_xll.BDP(A57&amp;" @"&amp;N57&amp;" Corp","LAST_PRICE")</f>
        <v>101.25</v>
      </c>
      <c r="Q57" s="1">
        <f>INDEX(control!$F$12:$F$22,MATCH(C57,control!$C$12:$C$22,0))</f>
        <v>100</v>
      </c>
      <c r="R57" s="1">
        <f>P57-J57*INDEX(bias[value],MATCH(I57,bias[symbol],0))*(Q57/100)</f>
        <v>100.9875</v>
      </c>
      <c r="S57" s="1">
        <f>R57+J57*(Q57/100)</f>
        <v>101.6875</v>
      </c>
      <c r="T57" s="4"/>
      <c r="U57" s="4"/>
      <c r="V57" s="1">
        <f>P57</f>
        <v>101.25</v>
      </c>
      <c r="W57" s="1">
        <f>IF(ISNUMBER(T57),T57,R57)</f>
        <v>100.9875</v>
      </c>
      <c r="X57" s="1">
        <f>IF(ISNUMBER(U57),U57,S57)</f>
        <v>101.6875</v>
      </c>
      <c r="Y57" s="13">
        <f>IF(ISERROR((W57+X57)-(L57+M57)),"err",((W57+X57)-(L57+M57)))</f>
        <v>-9.9999999997635314E-4</v>
      </c>
      <c r="Z57" s="1">
        <v>1</v>
      </c>
      <c r="AA57" s="1">
        <f>IF(K57="on",1,0)</f>
        <v>1</v>
      </c>
      <c r="AB57" s="1">
        <f>IF(ISNUMBER(V57),1,0)*IF(ISNUMBER(W57),1,0)*IF(ISNUMBER(X57),1,0)</f>
        <v>1</v>
      </c>
      <c r="AC57" s="1">
        <f>IF(ISNUMBER(INDEX(bias[value],MATCH(I57,bias[symbol],0))),1,0)</f>
        <v>1</v>
      </c>
      <c r="AD57" s="1">
        <f>IF(ISNUMBER(J57),1,0)</f>
        <v>1</v>
      </c>
      <c r="AE57" s="1">
        <f>IF(AB57,IF(W57&gt;X57,0,1),0)</f>
        <v>1</v>
      </c>
      <c r="AF57" s="1">
        <f ca="1">IF($C$3="update",1,0)</f>
        <v>0</v>
      </c>
      <c r="AG57" s="1">
        <f ca="1">PRODUCT(Z57:AF57)</f>
        <v>0</v>
      </c>
      <c r="AH57" s="1" t="str">
        <f ca="1">IF(AG57=1,_xll.RtContribute("DDS_BONDS",$B57&amp;"=EXT",$V$3:$X$3,V57:X57,"FTC:CHANGED;SCOPE:SERVER"),"-")</f>
        <v>-</v>
      </c>
      <c r="AI57" s="1" t="str">
        <f>_xll.RtGet("DDS_BONDS",B57&amp;"=EXT",3)</f>
        <v>21232116=EXT</v>
      </c>
      <c r="AJ57" s="32">
        <f>_xll.BDP($A57&amp;" @"&amp; $N57 &amp;"  Corp","risk_mid")</f>
        <v>9.929870289850129</v>
      </c>
      <c r="AK57" s="25">
        <f>IFERROR(G57*AJ57/10000,"-")</f>
        <v>1171.7246942023153</v>
      </c>
      <c r="AL57" s="1" t="str">
        <f>IFERROR(INDEX(repoRate,MATCH(A57,repoIsin,0)),"-")</f>
        <v>-</v>
      </c>
      <c r="AM57" s="38">
        <f>IFERROR(G57*1,0)*IFERROR(P57*1,0)/100*IF(AL57="-",$AM$3,AL57)/100/360</f>
        <v>10.62</v>
      </c>
      <c r="AN57" s="12">
        <f>_xll.BDP($A57&amp;" @"&amp; $N57 &amp;"  Corp","asset_swap_spd_mid")</f>
        <v>96.224049794417411</v>
      </c>
      <c r="AO57" s="25">
        <f>IFERROR(G57*1,0)*IFERROR(AN57*1,0)/10000</f>
        <v>11354.437875741254</v>
      </c>
      <c r="AP57" s="25">
        <f>IFERROR(_xll.BDP($A57&amp;" @"&amp; $N57 &amp;"  Corp","coupon")*G57/100/365,"-")</f>
        <v>92.945205479452056</v>
      </c>
      <c r="AQ57" s="1" t="str">
        <f>_xll.RtGet("EBOND_LDN",B57,"DSPLY_NAME")</f>
        <v>AON 2 7/8 14 May</v>
      </c>
      <c r="AR57" s="38">
        <f>_xll.RtGet("EBOND_LDN", B57, -18560)</f>
        <v>140.80303308025699</v>
      </c>
      <c r="AS57" s="38">
        <f>_xll.RtGet("EBOND_LDN", B57, -18562)</f>
        <v>140.80303308025699</v>
      </c>
      <c r="AT57" s="58" t="str">
        <f ca="1">IF(Main[[#This Row],[maturity]]&lt;TODAY(),"matured","-")</f>
        <v>-</v>
      </c>
      <c r="AU57" s="1" t="str">
        <f>IF(Main[[#This Row],[spread bid]]=Main[[#This Row],[spread ask]],"error","-")</f>
        <v>error</v>
      </c>
    </row>
    <row r="58" spans="1:47" x14ac:dyDescent="0.2">
      <c r="A58" s="1" t="s">
        <v>288</v>
      </c>
      <c r="B58" s="1">
        <v>7983314</v>
      </c>
      <c r="C58" s="9">
        <v>1994229</v>
      </c>
      <c r="D58" s="9" t="str">
        <f>_xll.BDP($A58&amp;" Corp",D$4)</f>
        <v>ASSGEN</v>
      </c>
      <c r="E58" s="9">
        <f>IF(_xll.BDP($A58&amp;" Corp","cpn typ")="floating","frn",_xll.BDP($A58&amp;" Corp",E$4))</f>
        <v>4.875</v>
      </c>
      <c r="F58" s="50">
        <f>IF(LEFT(_xll.BDP($A58&amp;" Corp","mty_typ"),4)="perp","perp",_xll.BDP($A58&amp;" Corp",F$4)*1)</f>
        <v>41954</v>
      </c>
      <c r="G58" s="31">
        <f>_xll.RtGet("EBOND_POSITION",INDEX(bookMap[eBondID],MATCH(TEXT(C58,"0"),bookMap[bbgID],0))&amp;"="&amp;B58,"AMOUNT")</f>
        <v>0</v>
      </c>
      <c r="H58" s="1">
        <f>INDEX(control!$E$12:$E$22,MATCH(C58,control!$C$12:$C$22,0))</f>
        <v>0</v>
      </c>
      <c r="I58" s="1" t="str">
        <f>IFERROR(INDEX(bias[symbol],MIN(MAX(MATCH(IF($I$2="manual",_xll.RtGet("EBOND_LDN",B58,-20268),$I$2),bias[symbol],0)+H58,1),27)),"-")</f>
        <v>m</v>
      </c>
      <c r="J58" s="1">
        <f>IFERROR(_xll.RtGet("EBOND_LDN",B58,-20270)*1,"-")</f>
        <v>0.1</v>
      </c>
      <c r="K58" s="1" t="str">
        <f>_xll.RtGet("EBOND_LDN",$B58,-20271)</f>
        <v>on</v>
      </c>
      <c r="L58" s="1">
        <f>_xll.BDP(A58&amp;" @CBKG Corp","bid")</f>
        <v>101.712</v>
      </c>
      <c r="M58" s="1">
        <f>_xll.BDP(A58&amp;" @CBKG Corp","ask")</f>
        <v>101.812</v>
      </c>
      <c r="N58" s="1" t="s">
        <v>1456</v>
      </c>
      <c r="O58" s="1" t="str">
        <f>_xll.BDP(A58&amp;" @"&amp;N58&amp;" Corp","LAST_UPDATE")</f>
        <v>07:01:52</v>
      </c>
      <c r="P58" s="57">
        <f>_xll.BDP(A58&amp;" @"&amp;N58&amp;" Corp","LAST_PRICE")</f>
        <v>101.762</v>
      </c>
      <c r="Q58" s="1">
        <f>INDEX(control!$F$12:$F$22,MATCH(C58,control!$C$12:$C$22,0))</f>
        <v>100</v>
      </c>
      <c r="R58" s="1">
        <f>P58-J58*INDEX(bias[value],MATCH(I58,bias[symbol],0))*(Q58/100)</f>
        <v>101.712</v>
      </c>
      <c r="S58" s="1">
        <f t="shared" si="15"/>
        <v>101.812</v>
      </c>
      <c r="T58" s="4"/>
      <c r="U58" s="4"/>
      <c r="V58" s="1">
        <f t="shared" si="16"/>
        <v>101.762</v>
      </c>
      <c r="W58" s="1">
        <f t="shared" si="17"/>
        <v>101.712</v>
      </c>
      <c r="X58" s="1">
        <f t="shared" si="3"/>
        <v>101.812</v>
      </c>
      <c r="Y58" s="13">
        <f t="shared" si="18"/>
        <v>0</v>
      </c>
      <c r="Z58" s="1">
        <v>1</v>
      </c>
      <c r="AA58" s="1">
        <f t="shared" si="19"/>
        <v>1</v>
      </c>
      <c r="AB58" s="1">
        <f t="shared" si="20"/>
        <v>1</v>
      </c>
      <c r="AC58" s="1">
        <f>IF(ISNUMBER(INDEX(bias[value],MATCH(I58,bias[symbol],0))),1,0)</f>
        <v>1</v>
      </c>
      <c r="AD58" s="1">
        <f t="shared" si="21"/>
        <v>1</v>
      </c>
      <c r="AE58" s="1">
        <f t="shared" si="22"/>
        <v>1</v>
      </c>
      <c r="AF58" s="1">
        <f t="shared" ca="1" si="9"/>
        <v>0</v>
      </c>
      <c r="AG58" s="1">
        <f t="shared" ca="1" si="10"/>
        <v>0</v>
      </c>
      <c r="AH58" s="1" t="str">
        <f ca="1">IF(AG58=1,_xll.RtContribute("DDS_BONDS",$B58&amp;"=EXT",$V$3:$X$3,V58:X58,"FTC:CHANGED;SCOPE:SERVER"),"-")</f>
        <v>-</v>
      </c>
      <c r="AI58" s="1" t="str">
        <f>_xll.RtGet("DDS_BONDS",B58&amp;"=EXT",3)</f>
        <v>7983314=EXT</v>
      </c>
      <c r="AJ58" s="32">
        <f>_xll.BDP($A58&amp;" @"&amp; $N58 &amp;"  Corp","risk_mid")</f>
        <v>0.42064443884726188</v>
      </c>
      <c r="AK58" s="25">
        <f t="shared" si="11"/>
        <v>0</v>
      </c>
      <c r="AL58" s="1" t="str">
        <f t="shared" si="12"/>
        <v>-</v>
      </c>
      <c r="AM58" s="38">
        <f t="shared" si="13"/>
        <v>0</v>
      </c>
      <c r="AN58" s="12">
        <f>_xll.BDP($A58&amp;" @"&amp; $N58 &amp;"  Corp","asset_swap_spd_mid")</f>
        <v>19.644971255559032</v>
      </c>
      <c r="AO58" s="25">
        <f t="shared" si="14"/>
        <v>0</v>
      </c>
      <c r="AP58" s="25">
        <f>IFERROR(_xll.BDP($A58&amp;" @"&amp; $N58 &amp;"  Corp","coupon")*G58/100/365,"-")</f>
        <v>0</v>
      </c>
      <c r="AQ58" s="1" t="str">
        <f>_xll.RtGet("EBOND_LDN",B58,"DSPLY_NAME")</f>
        <v xml:space="preserve">ASSGEN 4 7/8 11 </v>
      </c>
      <c r="AR58" s="38">
        <f>_xll.RtGet("EBOND_LDN", B58, -18560)</f>
        <v>56.542608723085003</v>
      </c>
      <c r="AS58" s="38">
        <f>_xll.RtGet("EBOND_LDN", B58, -18562)</f>
        <v>32.775688030794001</v>
      </c>
      <c r="AT58" s="58" t="str">
        <f ca="1">IF(Main[[#This Row],[maturity]]&lt;TODAY(),"matured","-")</f>
        <v>-</v>
      </c>
      <c r="AU58" s="1" t="str">
        <f>IF(Main[[#This Row],[spread bid]]=Main[[#This Row],[spread ask]],"error","-")</f>
        <v>-</v>
      </c>
    </row>
    <row r="59" spans="1:47" x14ac:dyDescent="0.2">
      <c r="A59" s="1" t="s">
        <v>289</v>
      </c>
      <c r="B59" s="1">
        <v>3718261</v>
      </c>
      <c r="C59" s="9">
        <v>1994229</v>
      </c>
      <c r="D59" s="9" t="str">
        <f>_xll.BDP($A59&amp;" Corp",D$4)</f>
        <v>ASSGEN</v>
      </c>
      <c r="E59" s="9">
        <f>IF(_xll.BDP($A59&amp;" Corp","cpn typ")="floating","frn",_xll.BDP($A59&amp;" Corp",E$4))</f>
        <v>3.875</v>
      </c>
      <c r="F59" s="50">
        <f>IF(LEFT(_xll.BDP($A59&amp;" Corp","mty_typ"),4)="perp","perp",_xll.BDP($A59&amp;" Corp",F$4)*1)</f>
        <v>42130</v>
      </c>
      <c r="G59" s="31">
        <f>_xll.RtGet("EBOND_POSITION",INDEX(bookMap[eBondID],MATCH(TEXT(C59,"0"),bookMap[bbgID],0))&amp;"="&amp;B59,"AMOUNT")</f>
        <v>-132000</v>
      </c>
      <c r="H59" s="1">
        <f>INDEX(control!$E$12:$E$22,MATCH(C59,control!$C$12:$C$22,0))</f>
        <v>0</v>
      </c>
      <c r="I59" s="1" t="str">
        <f>IFERROR(INDEX(bias[symbol],MIN(MAX(MATCH(IF($I$2="manual",_xll.RtGet("EBOND_LDN",B59,-20268),$I$2),bias[symbol],0)+H59,1),27)),"-")</f>
        <v>b</v>
      </c>
      <c r="J59" s="1">
        <f>IFERROR(_xll.RtGet("EBOND_LDN",B59,-20270)*1,"-")</f>
        <v>0.16</v>
      </c>
      <c r="K59" s="1" t="str">
        <f>_xll.RtGet("EBOND_LDN",$B59,-20271)</f>
        <v>on</v>
      </c>
      <c r="L59" s="1">
        <f>_xll.BDP(A59&amp;" @CBKG Corp","bid")</f>
        <v>102.913</v>
      </c>
      <c r="M59" s="1">
        <f>_xll.BDP(A59&amp;" @CBKG Corp","ask")</f>
        <v>103.07299999999999</v>
      </c>
      <c r="N59" s="1" t="s">
        <v>1456</v>
      </c>
      <c r="O59" s="1" t="str">
        <f>_xll.BDP(A59&amp;" @"&amp;N59&amp;" Corp","LAST_UPDATE")</f>
        <v>07:01:52</v>
      </c>
      <c r="P59" s="57">
        <f>_xll.BDP(A59&amp;" @"&amp;N59&amp;" Corp","LAST_PRICE")</f>
        <v>102.973</v>
      </c>
      <c r="Q59" s="1">
        <f>INDEX(control!$F$12:$F$22,MATCH(C59,control!$C$12:$C$22,0))</f>
        <v>100</v>
      </c>
      <c r="R59" s="1">
        <f>P59-J59*INDEX(bias[value],MATCH(I59,bias[symbol],0))*(Q59/100)</f>
        <v>102.913</v>
      </c>
      <c r="S59" s="1">
        <f t="shared" si="15"/>
        <v>103.07299999999999</v>
      </c>
      <c r="T59" s="4"/>
      <c r="U59" s="4"/>
      <c r="V59" s="1">
        <f t="shared" si="16"/>
        <v>102.973</v>
      </c>
      <c r="W59" s="1">
        <f t="shared" si="17"/>
        <v>102.913</v>
      </c>
      <c r="X59" s="1">
        <f t="shared" si="3"/>
        <v>103.07299999999999</v>
      </c>
      <c r="Y59" s="13">
        <f t="shared" si="18"/>
        <v>0</v>
      </c>
      <c r="Z59" s="1">
        <v>1</v>
      </c>
      <c r="AA59" s="1">
        <f t="shared" si="19"/>
        <v>1</v>
      </c>
      <c r="AB59" s="1">
        <f t="shared" si="20"/>
        <v>1</v>
      </c>
      <c r="AC59" s="1">
        <f>IF(ISNUMBER(INDEX(bias[value],MATCH(I59,bias[symbol],0))),1,0)</f>
        <v>1</v>
      </c>
      <c r="AD59" s="1">
        <f t="shared" si="21"/>
        <v>1</v>
      </c>
      <c r="AE59" s="1">
        <f t="shared" si="22"/>
        <v>1</v>
      </c>
      <c r="AF59" s="1">
        <f t="shared" ca="1" si="9"/>
        <v>0</v>
      </c>
      <c r="AG59" s="1">
        <f t="shared" ca="1" si="10"/>
        <v>0</v>
      </c>
      <c r="AH59" s="1" t="str">
        <f ca="1">IF(AG59=1,_xll.RtContribute("DDS_BONDS",$B59&amp;"=EXT",$V$3:$X$3,V59:X59,"FTC:CHANGED;SCOPE:SERVER"),"-")</f>
        <v>-</v>
      </c>
      <c r="AI59" s="1" t="str">
        <f>_xll.RtGet("DDS_BONDS",B59&amp;"=EXT",3)</f>
        <v>3718261=EXT</v>
      </c>
      <c r="AJ59" s="32">
        <f>_xll.BDP($A59&amp;" @"&amp; $N59 &amp;"  Corp","risk_mid")</f>
        <v>0.91105328552529841</v>
      </c>
      <c r="AK59" s="25">
        <f t="shared" si="11"/>
        <v>-12.025903368933939</v>
      </c>
      <c r="AL59" s="1" t="str">
        <f t="shared" si="12"/>
        <v>-</v>
      </c>
      <c r="AM59" s="38">
        <f t="shared" si="13"/>
        <v>-1.208216533333333</v>
      </c>
      <c r="AN59" s="12">
        <f>_xll.BDP($A59&amp;" @"&amp; $N59 &amp;"  Corp","asset_swap_spd_mid")</f>
        <v>1.3712735327207581</v>
      </c>
      <c r="AO59" s="25">
        <f t="shared" si="14"/>
        <v>-18.100810631914005</v>
      </c>
      <c r="AP59" s="25">
        <f>IFERROR(_xll.BDP($A59&amp;" @"&amp; $N59 &amp;"  Corp","coupon")*G59/100/365,"-")</f>
        <v>-14.013698630136986</v>
      </c>
      <c r="AQ59" s="1" t="str">
        <f>_xll.RtGet("EBOND_LDN",B59,"DSPLY_NAME")</f>
        <v xml:space="preserve">ASSGEN 3 7/8 06 </v>
      </c>
      <c r="AR59" s="38">
        <f>_xll.RtGet("EBOND_LDN", B59, -18560)</f>
        <v>56.667103422601002</v>
      </c>
      <c r="AS59" s="38">
        <f>_xll.RtGet("EBOND_LDN", B59, -18562)</f>
        <v>39.113999870107001</v>
      </c>
      <c r="AT59" s="58" t="str">
        <f ca="1">IF(Main[[#This Row],[maturity]]&lt;TODAY(),"matured","-")</f>
        <v>-</v>
      </c>
      <c r="AU59" s="1" t="str">
        <f>IF(Main[[#This Row],[spread bid]]=Main[[#This Row],[spread ask]],"error","-")</f>
        <v>-</v>
      </c>
    </row>
    <row r="60" spans="1:47" x14ac:dyDescent="0.2">
      <c r="A60" s="1" t="s">
        <v>1460</v>
      </c>
      <c r="B60" s="1">
        <v>21056212</v>
      </c>
      <c r="C60" s="9">
        <v>1994229</v>
      </c>
      <c r="D60" s="9" t="str">
        <f>_xll.BDP($A60&amp;" Corp",D$4)</f>
        <v>ASSGEN</v>
      </c>
      <c r="E60" s="9">
        <f>IF(_xll.BDP($A60&amp;" Corp","cpn typ")="floating","frn",_xll.BDP($A60&amp;" Corp",E$4))</f>
        <v>2.875</v>
      </c>
      <c r="F60" s="50">
        <f>IF(LEFT(_xll.BDP($A60&amp;" Corp","mty_typ"),4)="perp","perp",_xll.BDP($A60&amp;" Corp",F$4)*1)</f>
        <v>43844</v>
      </c>
      <c r="G60" s="31">
        <f>_xll.RtGet("EBOND_POSITION",INDEX(bookMap[eBondID],MATCH(TEXT(C60,"0"),bookMap[bbgID],0))&amp;"="&amp;B60,"AMOUNT")</f>
        <v>-400000</v>
      </c>
      <c r="H60" s="1">
        <f>INDEX(control!$E$12:$E$22,MATCH(C60,control!$C$12:$C$22,0))</f>
        <v>0</v>
      </c>
      <c r="I60" s="1" t="str">
        <f>IFERROR(INDEX(bias[symbol],MIN(MAX(MATCH(IF($I$2="manual",_xll.RtGet("EBOND_LDN",B60,-20268),$I$2),bias[symbol],0)+H60,1),27)),"-")</f>
        <v>bb</v>
      </c>
      <c r="J60" s="1">
        <f>IFERROR(_xll.RtGet("EBOND_LDN",B60,-20270)*1,"-")</f>
        <v>0.38</v>
      </c>
      <c r="K60" s="1" t="str">
        <f>_xll.RtGet("EBOND_LDN",$B60,-20271)</f>
        <v>on</v>
      </c>
      <c r="L60" s="1">
        <f>_xll.BDP(A60&amp;" @CBKG Corp","bid")</f>
        <v>106.327</v>
      </c>
      <c r="M60" s="1">
        <f>_xll.BDP(A60&amp;" @CBKG Corp","ask")</f>
        <v>106.70699999999999</v>
      </c>
      <c r="N60" s="1" t="s">
        <v>1456</v>
      </c>
      <c r="O60" s="1" t="str">
        <f>_xll.BDP(A60&amp;" @"&amp;N60&amp;" Corp","LAST_UPDATE")</f>
        <v>07:01:55</v>
      </c>
      <c r="P60" s="57">
        <f>_xll.BDP(A60&amp;" @"&amp;N60&amp;" Corp","LAST_PRICE")</f>
        <v>106.422</v>
      </c>
      <c r="Q60" s="1">
        <f>INDEX(control!$F$12:$F$22,MATCH(C60,control!$C$12:$C$22,0))</f>
        <v>100</v>
      </c>
      <c r="R60" s="1">
        <f>P60-J60*INDEX(bias[value],MATCH(I60,bias[symbol],0))*(Q60/100)</f>
        <v>106.327</v>
      </c>
      <c r="S60" s="1">
        <f t="shared" ref="S60" si="23">R60+J60*(Q60/100)</f>
        <v>106.70699999999999</v>
      </c>
      <c r="T60" s="4"/>
      <c r="U60" s="4"/>
      <c r="V60" s="1">
        <f t="shared" ref="V60" si="24">P60</f>
        <v>106.422</v>
      </c>
      <c r="W60" s="1">
        <f t="shared" ref="W60" si="25">IF(ISNUMBER(T60),T60,R60)</f>
        <v>106.327</v>
      </c>
      <c r="X60" s="1">
        <f t="shared" ref="X60" si="26">IF(ISNUMBER(U60),U60,S60)</f>
        <v>106.70699999999999</v>
      </c>
      <c r="Y60" s="13">
        <f t="shared" ref="Y60" si="27">IF(ISERROR((W60+X60)-(L60+M60)),"err",((W60+X60)-(L60+M60)))</f>
        <v>0</v>
      </c>
      <c r="Z60" s="1">
        <v>1</v>
      </c>
      <c r="AA60" s="1">
        <f t="shared" ref="AA60" si="28">IF(K60="on",1,0)</f>
        <v>1</v>
      </c>
      <c r="AB60" s="1">
        <f t="shared" ref="AB60" si="29">IF(ISNUMBER(V60),1,0)*IF(ISNUMBER(W60),1,0)*IF(ISNUMBER(X60),1,0)</f>
        <v>1</v>
      </c>
      <c r="AC60" s="1">
        <f>IF(ISNUMBER(INDEX(bias[value],MATCH(I60,bias[symbol],0))),1,0)</f>
        <v>1</v>
      </c>
      <c r="AD60" s="1">
        <f t="shared" ref="AD60" si="30">IF(ISNUMBER(J60),1,0)</f>
        <v>1</v>
      </c>
      <c r="AE60" s="1">
        <f t="shared" ref="AE60" si="31">IF(AB60,IF(W60&gt;X60,0,1),0)</f>
        <v>1</v>
      </c>
      <c r="AF60" s="1">
        <f t="shared" ca="1" si="9"/>
        <v>0</v>
      </c>
      <c r="AG60" s="1">
        <f t="shared" ca="1" si="10"/>
        <v>0</v>
      </c>
      <c r="AH60" s="1" t="str">
        <f ca="1">IF(AG60=1,_xll.RtContribute("DDS_BONDS",$B60&amp;"=EXT",$V$3:$X$3,V60:X60,"FTC:CHANGED;SCOPE:SERVER"),"-")</f>
        <v>-</v>
      </c>
      <c r="AI60" s="1" t="str">
        <f>_xll.RtGet("DDS_BONDS",B60&amp;"=EXT",3)</f>
        <v>21056212=EXT</v>
      </c>
      <c r="AJ60" s="32">
        <f>_xll.BDP($A60&amp;" @"&amp; $N60 &amp;"  Corp","risk_mid")</f>
        <v>5.4882717518815127</v>
      </c>
      <c r="AK60" s="25">
        <f t="shared" si="11"/>
        <v>-219.53087007526051</v>
      </c>
      <c r="AL60" s="1" t="str">
        <f t="shared" si="12"/>
        <v>-</v>
      </c>
      <c r="AM60" s="38">
        <f t="shared" si="13"/>
        <v>-3.7838933333333338</v>
      </c>
      <c r="AN60" s="12">
        <f>_xll.BDP($A60&amp;" @"&amp; $N60 &amp;"  Corp","asset_swap_spd_mid")</f>
        <v>86.666715311508042</v>
      </c>
      <c r="AO60" s="25">
        <f t="shared" si="14"/>
        <v>-3466.668612460322</v>
      </c>
      <c r="AP60" s="25">
        <f>IFERROR(_xll.BDP($A60&amp;" @"&amp; $N60 &amp;"  Corp","coupon")*G60/100/365,"-")</f>
        <v>-31.506849315068493</v>
      </c>
      <c r="AQ60" s="1" t="str">
        <f>_xll.RtGet("EBOND_LDN",B60,"DSPLY_NAME")</f>
        <v xml:space="preserve">ASSGEN 2 7/8 14 </v>
      </c>
      <c r="AR60" s="38">
        <f>_xll.RtGet("EBOND_LDN", B60, -18560)</f>
        <v>119.440844429178</v>
      </c>
      <c r="AS60" s="38">
        <f>_xll.RtGet("EBOND_LDN", B60, -18562)</f>
        <v>112.532798549012</v>
      </c>
      <c r="AT60" s="58" t="str">
        <f ca="1">IF(Main[[#This Row],[maturity]]&lt;TODAY(),"matured","-")</f>
        <v>-</v>
      </c>
      <c r="AU60" s="1" t="str">
        <f>IF(Main[[#This Row],[spread bid]]=Main[[#This Row],[spread ask]],"error","-")</f>
        <v>-</v>
      </c>
    </row>
    <row r="61" spans="1:47" x14ac:dyDescent="0.2">
      <c r="A61" s="1" t="s">
        <v>290</v>
      </c>
      <c r="B61" s="1">
        <v>8497556</v>
      </c>
      <c r="C61" s="9">
        <v>1994229</v>
      </c>
      <c r="D61" s="9" t="str">
        <f>_xll.BDP($A61&amp;" Corp",D$4)</f>
        <v>ASSGEN</v>
      </c>
      <c r="E61" s="9">
        <f>IF(_xll.BDP($A61&amp;" Corp","cpn typ")="floating","frn",_xll.BDP($A61&amp;" Corp",E$4))</f>
        <v>5.125</v>
      </c>
      <c r="F61" s="50">
        <f>IF(LEFT(_xll.BDP($A61&amp;" Corp","mty_typ"),4)="perp","perp",_xll.BDP($A61&amp;" Corp",F$4)*1)</f>
        <v>45551</v>
      </c>
      <c r="G61" s="31">
        <f>_xll.RtGet("EBOND_POSITION",INDEX(bookMap[eBondID],MATCH(TEXT(C61,"0"),bookMap[bbgID],0))&amp;"="&amp;B61,"AMOUNT")</f>
        <v>248000</v>
      </c>
      <c r="H61" s="1">
        <f>INDEX(control!$E$12:$E$22,MATCH(C61,control!$C$12:$C$22,0))</f>
        <v>0</v>
      </c>
      <c r="I61" s="1" t="str">
        <f>IFERROR(INDEX(bias[symbol],MIN(MAX(MATCH(IF($I$2="manual",_xll.RtGet("EBOND_LDN",B61,-20268),$I$2),bias[symbol],0)+H61,1),27)),"-")</f>
        <v>m</v>
      </c>
      <c r="J61" s="1">
        <f>IFERROR(_xll.RtGet("EBOND_LDN",B61,-20270)*1,"-")</f>
        <v>0.9</v>
      </c>
      <c r="K61" s="1" t="str">
        <f>_xll.RtGet("EBOND_LDN",$B61,-20271)</f>
        <v>on</v>
      </c>
      <c r="L61" s="1">
        <f>_xll.BDP(A61&amp;" @CBKG Corp","bid")</f>
        <v>120.63200000000001</v>
      </c>
      <c r="M61" s="1">
        <f>_xll.BDP(A61&amp;" @CBKG Corp","ask")</f>
        <v>121.532</v>
      </c>
      <c r="N61" s="1" t="s">
        <v>1456</v>
      </c>
      <c r="O61" s="1" t="str">
        <f>_xll.BDP(A61&amp;" @"&amp;N61&amp;" Corp","LAST_UPDATE")</f>
        <v>07:01:45</v>
      </c>
      <c r="P61" s="57">
        <f>_xll.BDP(A61&amp;" @"&amp;N61&amp;" Corp","LAST_PRICE")</f>
        <v>121.08199999999999</v>
      </c>
      <c r="Q61" s="1">
        <f>INDEX(control!$F$12:$F$22,MATCH(C61,control!$C$12:$C$22,0))</f>
        <v>100</v>
      </c>
      <c r="R61" s="1">
        <f>P61-J61*INDEX(bias[value],MATCH(I61,bias[symbol],0))*(Q61/100)</f>
        <v>120.63199999999999</v>
      </c>
      <c r="S61" s="1">
        <f t="shared" ref="S61:S81" si="32">R61+J61*(Q61/100)</f>
        <v>121.532</v>
      </c>
      <c r="T61" s="4"/>
      <c r="U61" s="4"/>
      <c r="V61" s="1">
        <f t="shared" ref="V61:V90" si="33">P61</f>
        <v>121.08199999999999</v>
      </c>
      <c r="W61" s="1">
        <f t="shared" ref="W61:W90" si="34">IF(ISNUMBER(T61),T61,R61)</f>
        <v>120.63199999999999</v>
      </c>
      <c r="X61" s="1">
        <f t="shared" ref="X61:X90" si="35">IF(ISNUMBER(U61),U61,S61)</f>
        <v>121.532</v>
      </c>
      <c r="Y61" s="13">
        <f t="shared" ref="Y61:Y90" si="36">IF(ISERROR((W61+X61)-(L61+M61)),"err",((W61+X61)-(L61+M61)))</f>
        <v>0</v>
      </c>
      <c r="Z61" s="1">
        <v>1</v>
      </c>
      <c r="AA61" s="1">
        <f t="shared" ref="AA61:AA90" si="37">IF(K61="on",1,0)</f>
        <v>1</v>
      </c>
      <c r="AB61" s="1">
        <f t="shared" si="20"/>
        <v>1</v>
      </c>
      <c r="AC61" s="1">
        <f>IF(ISNUMBER(INDEX(bias[value],MATCH(I61,bias[symbol],0))),1,0)</f>
        <v>1</v>
      </c>
      <c r="AD61" s="1">
        <f t="shared" ref="AD61:AD90" si="38">IF(ISNUMBER(J61),1,0)</f>
        <v>1</v>
      </c>
      <c r="AE61" s="1">
        <f t="shared" si="22"/>
        <v>1</v>
      </c>
      <c r="AF61" s="1">
        <f t="shared" ca="1" si="9"/>
        <v>0</v>
      </c>
      <c r="AG61" s="1">
        <f t="shared" ca="1" si="10"/>
        <v>0</v>
      </c>
      <c r="AH61" s="1" t="str">
        <f ca="1">IF(AG61=1,_xll.RtContribute("DDS_BONDS",$B61&amp;"=EXT",$V$3:$X$3,V61:X61,"FTC:CHANGED;SCOPE:SERVER"),"-")</f>
        <v>-</v>
      </c>
      <c r="AI61" s="1" t="str">
        <f>_xll.RtGet("DDS_BONDS",B61&amp;"=EXT",3)</f>
        <v>8497556=EXT</v>
      </c>
      <c r="AJ61" s="32">
        <f>_xll.BDP($A61&amp;" @"&amp; $N61 &amp;"  Corp","risk_mid")</f>
        <v>9.9283070938490425</v>
      </c>
      <c r="AK61" s="25">
        <f t="shared" si="11"/>
        <v>246.22201592745628</v>
      </c>
      <c r="AL61" s="1" t="str">
        <f t="shared" si="12"/>
        <v>-</v>
      </c>
      <c r="AM61" s="38">
        <f t="shared" si="13"/>
        <v>2.6691854222222222</v>
      </c>
      <c r="AN61" s="12">
        <f>_xll.BDP($A61&amp;" @"&amp; $N61 &amp;"  Corp","asset_swap_spd_mid")</f>
        <v>130.76858539697685</v>
      </c>
      <c r="AO61" s="25">
        <f t="shared" si="14"/>
        <v>3243.0609178450259</v>
      </c>
      <c r="AP61" s="25">
        <f>IFERROR(_xll.BDP($A61&amp;" @"&amp; $N61 &amp;"  Corp","coupon")*G61/100/365,"-")</f>
        <v>34.821917808219176</v>
      </c>
      <c r="AQ61" s="1" t="str">
        <f>_xll.RtGet("EBOND_LDN",B61,"DSPLY_NAME")</f>
        <v xml:space="preserve">ASSGEN 5 1/8 16 </v>
      </c>
      <c r="AR61" s="38">
        <f>_xll.RtGet("EBOND_LDN", B61, -18560)</f>
        <v>144.005903575812</v>
      </c>
      <c r="AS61" s="38">
        <f>_xll.RtGet("EBOND_LDN", B61, -18562)</f>
        <v>134.955755662136</v>
      </c>
      <c r="AT61" s="58" t="str">
        <f ca="1">IF(Main[[#This Row],[maturity]]&lt;TODAY(),"matured","-")</f>
        <v>-</v>
      </c>
      <c r="AU61" s="1" t="str">
        <f>IF(Main[[#This Row],[spread bid]]=Main[[#This Row],[spread ask]],"error","-")</f>
        <v>-</v>
      </c>
    </row>
    <row r="62" spans="1:47" x14ac:dyDescent="0.2">
      <c r="A62" s="1" t="s">
        <v>291</v>
      </c>
      <c r="B62" s="1">
        <v>2015300</v>
      </c>
      <c r="C62" s="9">
        <v>1994229</v>
      </c>
      <c r="D62" s="9" t="str">
        <f>_xll.BDP($A62&amp;" Corp",D$4)</f>
        <v>AVLN</v>
      </c>
      <c r="E62" s="9">
        <f>IF(_xll.BDP($A62&amp;" Corp","cpn typ")="floating","frn",_xll.BDP($A62&amp;" Corp",E$4))</f>
        <v>9.5</v>
      </c>
      <c r="F62" s="50">
        <f>IF(LEFT(_xll.BDP($A62&amp;" Corp","mty_typ"),4)="perp","perp",_xll.BDP($A62&amp;" Corp",F$4)*1)</f>
        <v>42541</v>
      </c>
      <c r="G62" s="31" t="str">
        <f>_xll.RtGet("EBOND_POSITION",INDEX(bookMap[eBondID],MATCH(TEXT(C62,"0"),bookMap[bbgID],0))&amp;"="&amp;B62,"AMOUNT")</f>
        <v>#N/A</v>
      </c>
      <c r="H62" s="1">
        <f>INDEX(control!$E$12:$E$22,MATCH(C62,control!$C$12:$C$22,0))</f>
        <v>0</v>
      </c>
      <c r="I62" s="1" t="str">
        <f>IFERROR(INDEX(bias[symbol],MIN(MAX(MATCH(IF($I$2="manual",_xll.RtGet("EBOND_LDN",B62,-20268),$I$2),bias[symbol],0)+H62,1),27)),"-")</f>
        <v>-</v>
      </c>
      <c r="J62" s="1" t="str">
        <f>IFERROR(_xll.RtGet("EBOND_LDN",B62,-20270)*1,"-")</f>
        <v>-</v>
      </c>
      <c r="K62" s="1" t="str">
        <f>_xll.RtGet("EBOND_LDN",$B62,-20271)</f>
        <v>#N/A</v>
      </c>
      <c r="L62" s="1" t="str">
        <f>_xll.BDP(A62&amp;" @CBKG Corp","bid")</f>
        <v>#N/A Real Time</v>
      </c>
      <c r="M62" s="1" t="str">
        <f>_xll.BDP(A62&amp;" @CBKG Corp","ask")</f>
        <v>#N/A Real Time</v>
      </c>
      <c r="N62" s="1" t="s">
        <v>1456</v>
      </c>
      <c r="O62" s="1" t="str">
        <f>_xll.BDP(A62&amp;" @"&amp;N62&amp;" Corp","LAST_UPDATE")</f>
        <v>11/06/2014</v>
      </c>
      <c r="P62" s="57">
        <f>_xll.BDP(A62&amp;" @"&amp;N62&amp;" Corp","LAST_PRICE")</f>
        <v>115.23099999999999</v>
      </c>
      <c r="Q62" s="1">
        <f>INDEX(control!$F$12:$F$22,MATCH(C62,control!$C$12:$C$22,0))</f>
        <v>100</v>
      </c>
      <c r="R62" s="1" t="e">
        <f>P62-J62*INDEX(bias[value],MATCH(I62,bias[symbol],0))*(Q62/100)</f>
        <v>#VALUE!</v>
      </c>
      <c r="S62" s="1" t="e">
        <f t="shared" si="32"/>
        <v>#VALUE!</v>
      </c>
      <c r="T62" s="4"/>
      <c r="U62" s="4"/>
      <c r="V62" s="1">
        <f t="shared" si="33"/>
        <v>115.23099999999999</v>
      </c>
      <c r="W62" s="1" t="e">
        <f t="shared" si="34"/>
        <v>#VALUE!</v>
      </c>
      <c r="X62" s="1" t="e">
        <f t="shared" si="35"/>
        <v>#VALUE!</v>
      </c>
      <c r="Y62" s="13" t="str">
        <f t="shared" si="36"/>
        <v>err</v>
      </c>
      <c r="Z62" s="1">
        <v>1</v>
      </c>
      <c r="AA62" s="1">
        <f t="shared" si="37"/>
        <v>0</v>
      </c>
      <c r="AB62" s="1">
        <f t="shared" si="20"/>
        <v>0</v>
      </c>
      <c r="AC62" s="1">
        <f>IF(ISNUMBER(INDEX(bias[value],MATCH(I62,bias[symbol],0))),1,0)</f>
        <v>0</v>
      </c>
      <c r="AD62" s="1">
        <f t="shared" si="38"/>
        <v>0</v>
      </c>
      <c r="AE62" s="1">
        <f t="shared" si="22"/>
        <v>0</v>
      </c>
      <c r="AF62" s="1">
        <f t="shared" ca="1" si="9"/>
        <v>0</v>
      </c>
      <c r="AG62" s="1">
        <f t="shared" ca="1" si="10"/>
        <v>0</v>
      </c>
      <c r="AH62" s="1" t="str">
        <f ca="1">IF(AG62=1,_xll.RtContribute("DDS_BONDS",$B62&amp;"=EXT",$V$3:$X$3,V62:X62,"FTC:CHANGED;SCOPE:SERVER"),"-")</f>
        <v>-</v>
      </c>
      <c r="AI62" s="1" t="str">
        <f>_xll.RtGet("DDS_BONDS",B62&amp;"=EXT",3)</f>
        <v>2015300=EXT</v>
      </c>
      <c r="AJ62" s="32">
        <f>_xll.BDP($A62&amp;" @"&amp; $N62 &amp;"  Corp","risk_mid")</f>
        <v>2.1839495319660784</v>
      </c>
      <c r="AK62" s="25" t="str">
        <f t="shared" si="11"/>
        <v>-</v>
      </c>
      <c r="AL62" s="1" t="str">
        <f t="shared" si="12"/>
        <v>-</v>
      </c>
      <c r="AM62" s="38">
        <f t="shared" si="13"/>
        <v>0</v>
      </c>
      <c r="AN62" s="12">
        <f>_xll.BDP($A62&amp;" @"&amp; $N62 &amp;"  Corp","asset_swap_spd_mid")</f>
        <v>57.122020632804194</v>
      </c>
      <c r="AO62" s="25">
        <f t="shared" si="14"/>
        <v>0</v>
      </c>
      <c r="AP62" s="25" t="str">
        <f>IFERROR(_xll.BDP($A62&amp;" @"&amp; $N62 &amp;"  Corp","coupon")*G62/100/365,"-")</f>
        <v>-</v>
      </c>
      <c r="AQ62" s="1" t="str">
        <f>_xll.RtGet("EBOND_LDN",B62,"DSPLY_NAME")</f>
        <v>#N/A</v>
      </c>
      <c r="AR62" s="38" t="str">
        <f>_xll.RtGet("EBOND_LDN", B62, -18560)</f>
        <v>#N/A</v>
      </c>
      <c r="AS62" s="38" t="str">
        <f>_xll.RtGet("EBOND_LDN", B62, -18562)</f>
        <v>#N/A</v>
      </c>
      <c r="AT62" s="58" t="str">
        <f ca="1">IF(Main[[#This Row],[maturity]]&lt;TODAY(),"matured","-")</f>
        <v>-</v>
      </c>
      <c r="AU62" s="1" t="str">
        <f>IF(Main[[#This Row],[spread bid]]=Main[[#This Row],[spread ask]],"error","-")</f>
        <v>error</v>
      </c>
    </row>
    <row r="63" spans="1:47" x14ac:dyDescent="0.2">
      <c r="A63" s="1" t="s">
        <v>292</v>
      </c>
      <c r="B63" s="1">
        <v>8290878</v>
      </c>
      <c r="C63" s="9">
        <v>1994229</v>
      </c>
      <c r="D63" s="9" t="str">
        <f>_xll.BDP($A63&amp;" Corp",D$4)</f>
        <v>AXASA</v>
      </c>
      <c r="E63" s="9">
        <f>IF(_xll.BDP($A63&amp;" Corp","cpn typ")="floating","frn",_xll.BDP($A63&amp;" Corp",E$4))</f>
        <v>4.5</v>
      </c>
      <c r="F63" s="50">
        <f>IF(LEFT(_xll.BDP($A63&amp;" Corp","mty_typ"),4)="perp","perp",_xll.BDP($A63&amp;" Corp",F$4)*1)</f>
        <v>42027</v>
      </c>
      <c r="G63" s="31">
        <f>_xll.RtGet("EBOND_POSITION",INDEX(bookMap[eBondID],MATCH(TEXT(C63,"0"),bookMap[bbgID],0))&amp;"="&amp;B63,"AMOUNT")</f>
        <v>0</v>
      </c>
      <c r="H63" s="1">
        <f>INDEX(control!$E$12:$E$22,MATCH(C63,control!$C$12:$C$22,0))</f>
        <v>0</v>
      </c>
      <c r="I63" s="1" t="str">
        <f>IFERROR(INDEX(bias[symbol],MIN(MAX(MATCH(IF($I$2="manual",_xll.RtGet("EBOND_LDN",B63,-20268),$I$2),bias[symbol],0)+H63,1),27)),"-")</f>
        <v>m</v>
      </c>
      <c r="J63" s="1">
        <f>IFERROR(_xll.RtGet("EBOND_LDN",B63,-20270)*1,"-")</f>
        <v>0.15</v>
      </c>
      <c r="K63" s="1" t="str">
        <f>_xll.RtGet("EBOND_LDN",$B63,-20271)</f>
        <v>on</v>
      </c>
      <c r="L63" s="1">
        <f>_xll.BDP(A63&amp;" @CBKG Corp","bid")</f>
        <v>102.416</v>
      </c>
      <c r="M63" s="1">
        <f>_xll.BDP(A63&amp;" @CBKG Corp","ask")</f>
        <v>102.566</v>
      </c>
      <c r="N63" s="1" t="s">
        <v>1456</v>
      </c>
      <c r="O63" s="1" t="str">
        <f>_xll.BDP(A63&amp;" @"&amp;N63&amp;" Corp","LAST_UPDATE")</f>
        <v>07:01:52</v>
      </c>
      <c r="P63" s="57">
        <f>_xll.BDP(A63&amp;" @"&amp;N63&amp;" Corp","LAST_PRICE")</f>
        <v>102.491</v>
      </c>
      <c r="Q63" s="1">
        <f>INDEX(control!$F$12:$F$22,MATCH(C63,control!$C$12:$C$22,0))</f>
        <v>100</v>
      </c>
      <c r="R63" s="1">
        <f>P63-J63*INDEX(bias[value],MATCH(I63,bias[symbol],0))*(Q63/100)</f>
        <v>102.416</v>
      </c>
      <c r="S63" s="1">
        <f t="shared" si="32"/>
        <v>102.566</v>
      </c>
      <c r="T63" s="4"/>
      <c r="U63" s="4"/>
      <c r="V63" s="1">
        <f t="shared" si="33"/>
        <v>102.491</v>
      </c>
      <c r="W63" s="1">
        <f t="shared" si="34"/>
        <v>102.416</v>
      </c>
      <c r="X63" s="1">
        <f t="shared" si="35"/>
        <v>102.566</v>
      </c>
      <c r="Y63" s="13">
        <f t="shared" si="36"/>
        <v>0</v>
      </c>
      <c r="Z63" s="1">
        <v>1</v>
      </c>
      <c r="AA63" s="1">
        <f t="shared" si="37"/>
        <v>1</v>
      </c>
      <c r="AB63" s="1">
        <f t="shared" si="20"/>
        <v>1</v>
      </c>
      <c r="AC63" s="1">
        <f>IF(ISNUMBER(INDEX(bias[value],MATCH(I63,bias[symbol],0))),1,0)</f>
        <v>1</v>
      </c>
      <c r="AD63" s="1">
        <f t="shared" si="38"/>
        <v>1</v>
      </c>
      <c r="AE63" s="1">
        <f t="shared" si="22"/>
        <v>1</v>
      </c>
      <c r="AF63" s="1">
        <f t="shared" ca="1" si="9"/>
        <v>0</v>
      </c>
      <c r="AG63" s="1">
        <f t="shared" ca="1" si="10"/>
        <v>0</v>
      </c>
      <c r="AH63" s="1" t="str">
        <f ca="1">IF(AG63=1,_xll.RtContribute("DDS_BONDS",$B63&amp;"=EXT",$V$3:$X$3,V63:X63,"FTC:CHANGED;SCOPE:SERVER"),"-")</f>
        <v>-</v>
      </c>
      <c r="AI63" s="1" t="str">
        <f>_xll.RtGet("DDS_BONDS",B63&amp;"=EXT",3)</f>
        <v>8290878=EXT</v>
      </c>
      <c r="AJ63" s="32">
        <f>_xll.BDP($A63&amp;" @"&amp; $N63 &amp;"  Corp","risk_mid")</f>
        <v>0.62715566690627611</v>
      </c>
      <c r="AK63" s="25">
        <f t="shared" si="11"/>
        <v>0</v>
      </c>
      <c r="AL63" s="1" t="str">
        <f t="shared" si="12"/>
        <v>-</v>
      </c>
      <c r="AM63" s="38">
        <f t="shared" si="13"/>
        <v>0</v>
      </c>
      <c r="AN63" s="12">
        <f>_xll.BDP($A63&amp;" @"&amp; $N63 &amp;"  Corp","asset_swap_spd_mid")</f>
        <v>-3.3925933417969021</v>
      </c>
      <c r="AO63" s="25">
        <f t="shared" si="14"/>
        <v>0</v>
      </c>
      <c r="AP63" s="25">
        <f>IFERROR(_xll.BDP($A63&amp;" @"&amp; $N63 &amp;"  Corp","coupon")*G63/100/365,"-")</f>
        <v>0</v>
      </c>
      <c r="AQ63" s="1" t="str">
        <f>_xll.RtGet("EBOND_LDN",B63,"DSPLY_NAME")</f>
        <v>AXASA 4 1/2 23 J</v>
      </c>
      <c r="AR63" s="38">
        <f>_xll.RtGet("EBOND_LDN", B63, -18560)</f>
        <v>47.420762439892002</v>
      </c>
      <c r="AS63" s="38">
        <f>_xll.RtGet("EBOND_LDN", B63, -18562)</f>
        <v>23.504848570170999</v>
      </c>
      <c r="AT63" s="58" t="str">
        <f ca="1">IF(Main[[#This Row],[maturity]]&lt;TODAY(),"matured","-")</f>
        <v>-</v>
      </c>
      <c r="AU63" s="1" t="str">
        <f>IF(Main[[#This Row],[spread bid]]=Main[[#This Row],[spread ask]],"error","-")</f>
        <v>-</v>
      </c>
    </row>
    <row r="64" spans="1:47" x14ac:dyDescent="0.2">
      <c r="A64" s="1" t="s">
        <v>293</v>
      </c>
      <c r="B64" s="1">
        <v>9690240</v>
      </c>
      <c r="C64" s="9">
        <v>1994229</v>
      </c>
      <c r="D64" s="9" t="str">
        <f>_xll.BDP($A64&amp;" Corp",D$4)</f>
        <v>DLNA</v>
      </c>
      <c r="E64" s="9">
        <f>IF(_xll.BDP($A64&amp;" Corp","cpn typ")="floating","frn",_xll.BDP($A64&amp;" Corp",E$4))</f>
        <v>4.25</v>
      </c>
      <c r="F64" s="50">
        <f>IF(LEFT(_xll.BDP($A64&amp;" Corp","mty_typ"),4)="perp","perp",_xll.BDP($A64&amp;" Corp",F$4)*1)</f>
        <v>43056</v>
      </c>
      <c r="G64" s="31">
        <f>_xll.RtGet("EBOND_POSITION",INDEX(bookMap[eBondID],MATCH(TEXT(C64,"0"),bookMap[bbgID],0))&amp;"="&amp;B64,"AMOUNT")</f>
        <v>0</v>
      </c>
      <c r="H64" s="1">
        <f>INDEX(control!$E$12:$E$22,MATCH(C64,control!$C$12:$C$22,0))</f>
        <v>0</v>
      </c>
      <c r="I64" s="1" t="str">
        <f>IFERROR(INDEX(bias[symbol],MIN(MAX(MATCH(IF($I$2="manual",_xll.RtGet("EBOND_LDN",B64,-20268),$I$2),bias[symbol],0)+H64,1),27)),"-")</f>
        <v>b</v>
      </c>
      <c r="J64" s="1">
        <f>IFERROR(_xll.RtGet("EBOND_LDN",B64,-20270)*1,"-")</f>
        <v>0.28000000000000003</v>
      </c>
      <c r="K64" s="1" t="str">
        <f>_xll.RtGet("EBOND_LDN",$B64,-20271)</f>
        <v>on</v>
      </c>
      <c r="L64" s="1">
        <f>_xll.BDP(A64&amp;" @CBKG Corp","bid")</f>
        <v>109.166</v>
      </c>
      <c r="M64" s="1">
        <f>_xll.BDP(A64&amp;" @CBKG Corp","ask")</f>
        <v>109.446</v>
      </c>
      <c r="N64" s="1" t="s">
        <v>1456</v>
      </c>
      <c r="O64" s="1" t="str">
        <f>_xll.BDP(A64&amp;" @"&amp;N64&amp;" Corp","LAST_UPDATE")</f>
        <v>07:01:51</v>
      </c>
      <c r="P64" s="57">
        <f>_xll.BDP(A64&amp;" @"&amp;N64&amp;" Corp","LAST_PRICE")</f>
        <v>109.271</v>
      </c>
      <c r="Q64" s="1">
        <f>INDEX(control!$F$12:$F$22,MATCH(C64,control!$C$12:$C$22,0))</f>
        <v>100</v>
      </c>
      <c r="R64" s="1">
        <f>P64-J64*INDEX(bias[value],MATCH(I64,bias[symbol],0))*(Q64/100)</f>
        <v>109.166</v>
      </c>
      <c r="S64" s="1">
        <f t="shared" si="32"/>
        <v>109.446</v>
      </c>
      <c r="T64" s="4"/>
      <c r="U64" s="4"/>
      <c r="V64" s="1">
        <f t="shared" si="33"/>
        <v>109.271</v>
      </c>
      <c r="W64" s="1">
        <f t="shared" si="34"/>
        <v>109.166</v>
      </c>
      <c r="X64" s="1">
        <f t="shared" si="35"/>
        <v>109.446</v>
      </c>
      <c r="Y64" s="13">
        <f t="shared" si="36"/>
        <v>0</v>
      </c>
      <c r="Z64" s="1">
        <v>1</v>
      </c>
      <c r="AA64" s="1">
        <f t="shared" si="37"/>
        <v>1</v>
      </c>
      <c r="AB64" s="1">
        <f t="shared" si="20"/>
        <v>1</v>
      </c>
      <c r="AC64" s="1">
        <f>IF(ISNUMBER(INDEX(bias[value],MATCH(I64,bias[symbol],0))),1,0)</f>
        <v>1</v>
      </c>
      <c r="AD64" s="1">
        <f t="shared" si="38"/>
        <v>1</v>
      </c>
      <c r="AE64" s="1">
        <f t="shared" si="22"/>
        <v>1</v>
      </c>
      <c r="AF64" s="1">
        <f t="shared" ca="1" si="9"/>
        <v>0</v>
      </c>
      <c r="AG64" s="1">
        <f t="shared" ca="1" si="10"/>
        <v>0</v>
      </c>
      <c r="AH64" s="1" t="str">
        <f ca="1">IF(AG64=1,_xll.RtContribute("DDS_BONDS",$B64&amp;"=EXT",$V$3:$X$3,V64:X64,"FTC:CHANGED;SCOPE:SERVER"),"-")</f>
        <v>-</v>
      </c>
      <c r="AI64" s="1" t="str">
        <f>_xll.RtGet("DDS_BONDS",B64&amp;"=EXT",3)</f>
        <v>9690240=EXT</v>
      </c>
      <c r="AJ64" s="32">
        <f>_xll.BDP($A64&amp;" @"&amp; $N64 &amp;"  Corp","risk_mid")</f>
        <v>3.5165587030235201</v>
      </c>
      <c r="AK64" s="25">
        <f t="shared" si="11"/>
        <v>0</v>
      </c>
      <c r="AL64" s="1" t="str">
        <f t="shared" si="12"/>
        <v>-</v>
      </c>
      <c r="AM64" s="38">
        <f t="shared" si="13"/>
        <v>0</v>
      </c>
      <c r="AN64" s="12">
        <f>_xll.BDP($A64&amp;" @"&amp; $N64 &amp;"  Corp","asset_swap_spd_mid")</f>
        <v>103.66683994310711</v>
      </c>
      <c r="AO64" s="25">
        <f t="shared" si="14"/>
        <v>0</v>
      </c>
      <c r="AP64" s="25">
        <f>IFERROR(_xll.BDP($A64&amp;" @"&amp; $N64 &amp;"  Corp","coupon")*G64/100/365,"-")</f>
        <v>0</v>
      </c>
      <c r="AQ64" s="1" t="str">
        <f>_xll.RtGet("EBOND_LDN",B64,"DSPLY_NAME")</f>
        <v>DLNA 4 1/4 17 No</v>
      </c>
      <c r="AR64" s="38">
        <f>_xll.RtGet("EBOND_LDN", B64, -18560)</f>
        <v>138.47555714300901</v>
      </c>
      <c r="AS64" s="38">
        <f>_xll.RtGet("EBOND_LDN", B64, -18562)</f>
        <v>130.52106455453</v>
      </c>
      <c r="AT64" s="58" t="str">
        <f ca="1">IF(Main[[#This Row],[maturity]]&lt;TODAY(),"matured","-")</f>
        <v>-</v>
      </c>
      <c r="AU64" s="1" t="str">
        <f>IF(Main[[#This Row],[spread bid]]=Main[[#This Row],[spread ask]],"error","-")</f>
        <v>-</v>
      </c>
    </row>
    <row r="65" spans="1:47" x14ac:dyDescent="0.2">
      <c r="A65" s="1" t="s">
        <v>294</v>
      </c>
      <c r="B65" s="1">
        <v>8909682</v>
      </c>
      <c r="C65" s="9">
        <v>1994229</v>
      </c>
      <c r="D65" s="9" t="str">
        <f>_xll.BDP($A65&amp;" Corp",D$4)</f>
        <v>FIDINT</v>
      </c>
      <c r="E65" s="9">
        <f>IF(_xll.BDP($A65&amp;" Corp","cpn typ")="floating","frn",_xll.BDP($A65&amp;" Corp",E$4))</f>
        <v>6.875</v>
      </c>
      <c r="F65" s="50">
        <f>IF(LEFT(_xll.BDP($A65&amp;" Corp","mty_typ"),4)="perp","perp",_xll.BDP($A65&amp;" Corp",F$4)*1)</f>
        <v>42790</v>
      </c>
      <c r="G65" s="31">
        <f>_xll.RtGet("EBOND_POSITION",INDEX(bookMap[eBondID],MATCH(TEXT(C65,"0"),bookMap[bbgID],0))&amp;"="&amp;B65,"AMOUNT")</f>
        <v>0</v>
      </c>
      <c r="H65" s="1">
        <f>INDEX(control!$E$12:$E$22,MATCH(C65,control!$C$12:$C$22,0))</f>
        <v>0</v>
      </c>
      <c r="I65" s="1" t="str">
        <f>IFERROR(INDEX(bias[symbol],MIN(MAX(MATCH(IF($I$2="manual",_xll.RtGet("EBOND_LDN",B65,-20268),$I$2),bias[symbol],0)+H65,1),27)),"-")</f>
        <v>b</v>
      </c>
      <c r="J65" s="1">
        <f>IFERROR(_xll.RtGet("EBOND_LDN",B65,-20270)*1,"-")</f>
        <v>0.26</v>
      </c>
      <c r="K65" s="1" t="str">
        <f>_xll.RtGet("EBOND_LDN",$B65,-20271)</f>
        <v>on</v>
      </c>
      <c r="L65" s="1">
        <f>_xll.BDP(A65&amp;" @CBKG Corp","bid")</f>
        <v>113.161</v>
      </c>
      <c r="M65" s="1">
        <f>_xll.BDP(A65&amp;" @CBKG Corp","ask")</f>
        <v>113.42100000000001</v>
      </c>
      <c r="N65" s="1" t="s">
        <v>1456</v>
      </c>
      <c r="O65" s="1" t="str">
        <f>_xll.BDP(A65&amp;" @"&amp;N65&amp;" Corp","LAST_UPDATE")</f>
        <v>11/06/2014</v>
      </c>
      <c r="P65" s="57">
        <f>_xll.BDP(A65&amp;" @"&amp;N65&amp;" Corp","LAST_PRICE")</f>
        <v>113.258</v>
      </c>
      <c r="Q65" s="1">
        <f>INDEX(control!$F$12:$F$22,MATCH(C65,control!$C$12:$C$22,0))</f>
        <v>100</v>
      </c>
      <c r="R65" s="1">
        <f>P65-J65*INDEX(bias[value],MATCH(I65,bias[symbol],0))*(Q65/100)</f>
        <v>113.1605</v>
      </c>
      <c r="S65" s="1">
        <f t="shared" si="32"/>
        <v>113.4205</v>
      </c>
      <c r="T65" s="4"/>
      <c r="U65" s="4"/>
      <c r="V65" s="1">
        <f t="shared" si="33"/>
        <v>113.258</v>
      </c>
      <c r="W65" s="1">
        <f t="shared" si="34"/>
        <v>113.1605</v>
      </c>
      <c r="X65" s="1">
        <f t="shared" si="35"/>
        <v>113.4205</v>
      </c>
      <c r="Y65" s="13">
        <f t="shared" si="36"/>
        <v>-9.9999999997635314E-4</v>
      </c>
      <c r="Z65" s="1">
        <v>1</v>
      </c>
      <c r="AA65" s="1">
        <f t="shared" si="37"/>
        <v>1</v>
      </c>
      <c r="AB65" s="1">
        <f t="shared" si="20"/>
        <v>1</v>
      </c>
      <c r="AC65" s="1">
        <f>IF(ISNUMBER(INDEX(bias[value],MATCH(I65,bias[symbol],0))),1,0)</f>
        <v>1</v>
      </c>
      <c r="AD65" s="1">
        <f t="shared" si="38"/>
        <v>1</v>
      </c>
      <c r="AE65" s="1">
        <f t="shared" si="22"/>
        <v>1</v>
      </c>
      <c r="AF65" s="1">
        <f t="shared" ca="1" si="9"/>
        <v>0</v>
      </c>
      <c r="AG65" s="1">
        <f t="shared" ca="1" si="10"/>
        <v>0</v>
      </c>
      <c r="AH65" s="1" t="str">
        <f ca="1">IF(AG65=1,_xll.RtContribute("DDS_BONDS",$B65&amp;"=EXT",$V$3:$X$3,V65:X65,"FTC:CHANGED;SCOPE:SERVER"),"-")</f>
        <v>-</v>
      </c>
      <c r="AI65" s="1" t="str">
        <f>_xll.RtGet("DDS_BONDS",B65&amp;"=EXT",3)</f>
        <v>8909682=EXT</v>
      </c>
      <c r="AJ65" s="32">
        <f>_xll.BDP($A65&amp;" @"&amp; $N65 &amp;"  Corp","risk_mid")</f>
        <v>2.8509960535515688</v>
      </c>
      <c r="AK65" s="25">
        <f t="shared" si="11"/>
        <v>0</v>
      </c>
      <c r="AL65" s="1" t="str">
        <f t="shared" si="12"/>
        <v>-</v>
      </c>
      <c r="AM65" s="38">
        <f t="shared" si="13"/>
        <v>0</v>
      </c>
      <c r="AN65" s="12">
        <f>_xll.BDP($A65&amp;" @"&amp; $N65 &amp;"  Corp","asset_swap_spd_mid")</f>
        <v>151.0977736082352</v>
      </c>
      <c r="AO65" s="25">
        <f t="shared" si="14"/>
        <v>0</v>
      </c>
      <c r="AP65" s="25">
        <f>IFERROR(_xll.BDP($A65&amp;" @"&amp; $N65 &amp;"  Corp","coupon")*G65/100/365,"-")</f>
        <v>0</v>
      </c>
      <c r="AQ65" s="1" t="str">
        <f>_xll.RtGet("EBOND_LDN",B65,"DSPLY_NAME")</f>
        <v xml:space="preserve">FIDINT 6 7/8 24 </v>
      </c>
      <c r="AR65" s="38">
        <f>_xll.RtGet("EBOND_LDN", B65, -18560)</f>
        <v>176.210021595397</v>
      </c>
      <c r="AS65" s="38">
        <f>_xll.RtGet("EBOND_LDN", B65, -18562)</f>
        <v>167.09431747444199</v>
      </c>
      <c r="AT65" s="58" t="str">
        <f ca="1">IF(Main[[#This Row],[maturity]]&lt;TODAY(),"matured","-")</f>
        <v>-</v>
      </c>
      <c r="AU65" s="1" t="str">
        <f>IF(Main[[#This Row],[spread bid]]=Main[[#This Row],[spread ask]],"error","-")</f>
        <v>-</v>
      </c>
    </row>
    <row r="66" spans="1:47" x14ac:dyDescent="0.2">
      <c r="A66" s="1" t="s">
        <v>295</v>
      </c>
      <c r="B66" s="1">
        <v>17585011</v>
      </c>
      <c r="C66" s="9">
        <v>1994229</v>
      </c>
      <c r="D66" s="9" t="str">
        <f>_xll.BDP($A66&amp;" Corp",D$4)</f>
        <v>GWOCN</v>
      </c>
      <c r="E66" s="9">
        <f>IF(_xll.BDP($A66&amp;" Corp","cpn typ")="floating","frn",_xll.BDP($A66&amp;" Corp",E$4))</f>
        <v>2.5</v>
      </c>
      <c r="F66" s="50">
        <f>IF(LEFT(_xll.BDP($A66&amp;" Corp","mty_typ"),4)="perp","perp",_xll.BDP($A66&amp;" Corp",F$4)*1)</f>
        <v>45034</v>
      </c>
      <c r="G66" s="31">
        <f>_xll.RtGet("EBOND_POSITION",INDEX(bookMap[eBondID],MATCH(TEXT(C66,"0"),bookMap[bbgID],0))&amp;"="&amp;B66,"AMOUNT")</f>
        <v>0</v>
      </c>
      <c r="H66" s="1">
        <f>INDEX(control!$E$12:$E$22,MATCH(C66,control!$C$12:$C$22,0))</f>
        <v>0</v>
      </c>
      <c r="I66" s="1" t="str">
        <f>IFERROR(INDEX(bias[symbol],MIN(MAX(MATCH(IF($I$2="manual",_xll.RtGet("EBOND_LDN",B66,-20268),$I$2),bias[symbol],0)+H66,1),27)),"-")</f>
        <v>b</v>
      </c>
      <c r="J66" s="1">
        <f>IFERROR(_xll.RtGet("EBOND_LDN",B66,-20270)*1,"-")</f>
        <v>0.6</v>
      </c>
      <c r="K66" s="1" t="str">
        <f>_xll.RtGet("EBOND_LDN",$B66,-20271)</f>
        <v>on</v>
      </c>
      <c r="L66" s="1">
        <f>_xll.BDP(A66&amp;" @CBKG Corp","bid")</f>
        <v>102.72799999999999</v>
      </c>
      <c r="M66" s="1">
        <f>_xll.BDP(A66&amp;" @CBKG Corp","ask")</f>
        <v>103.328</v>
      </c>
      <c r="N66" s="1" t="s">
        <v>1456</v>
      </c>
      <c r="O66" s="1" t="str">
        <f>_xll.BDP(A66&amp;" @"&amp;N66&amp;" Corp","LAST_UPDATE")</f>
        <v>11/06/2014</v>
      </c>
      <c r="P66" s="57">
        <f>_xll.BDP(A66&amp;" @"&amp;N66&amp;" Corp","LAST_PRICE")</f>
        <v>102.953</v>
      </c>
      <c r="Q66" s="1">
        <f>INDEX(control!$F$12:$F$22,MATCH(C66,control!$C$12:$C$22,0))</f>
        <v>100</v>
      </c>
      <c r="R66" s="1">
        <f>P66-J66*INDEX(bias[value],MATCH(I66,bias[symbol],0))*(Q66/100)</f>
        <v>102.72800000000001</v>
      </c>
      <c r="S66" s="1">
        <f t="shared" si="32"/>
        <v>103.328</v>
      </c>
      <c r="T66" s="4"/>
      <c r="U66" s="4"/>
      <c r="V66" s="1">
        <f t="shared" si="33"/>
        <v>102.953</v>
      </c>
      <c r="W66" s="1">
        <f t="shared" si="34"/>
        <v>102.72800000000001</v>
      </c>
      <c r="X66" s="1">
        <f t="shared" si="35"/>
        <v>103.328</v>
      </c>
      <c r="Y66" s="13">
        <f t="shared" si="36"/>
        <v>2.8421709430404007E-14</v>
      </c>
      <c r="Z66" s="1">
        <v>1</v>
      </c>
      <c r="AA66" s="1">
        <f t="shared" si="37"/>
        <v>1</v>
      </c>
      <c r="AB66" s="1">
        <f t="shared" si="20"/>
        <v>1</v>
      </c>
      <c r="AC66" s="1">
        <f>IF(ISNUMBER(INDEX(bias[value],MATCH(I66,bias[symbol],0))),1,0)</f>
        <v>1</v>
      </c>
      <c r="AD66" s="1">
        <f t="shared" si="38"/>
        <v>1</v>
      </c>
      <c r="AE66" s="1">
        <f t="shared" si="22"/>
        <v>1</v>
      </c>
      <c r="AF66" s="1">
        <f t="shared" ref="AF66:AF127" ca="1" si="39">IF($C$3="update",1,0)</f>
        <v>0</v>
      </c>
      <c r="AG66" s="1">
        <f t="shared" ref="AG66:AG127" ca="1" si="40">PRODUCT(Z66:AF66)</f>
        <v>0</v>
      </c>
      <c r="AH66" s="1" t="str">
        <f ca="1">IF(AG66=1,_xll.RtContribute("DDS_BONDS",$B66&amp;"=EXT",$V$3:$X$3,V66:X66,"FTC:CHANGED;SCOPE:SERVER"),"-")</f>
        <v>-</v>
      </c>
      <c r="AI66" s="1" t="str">
        <f>_xll.RtGet("DDS_BONDS",B66&amp;"=EXT",3)</f>
        <v>17585011=EXT</v>
      </c>
      <c r="AJ66" s="32">
        <f>_xll.BDP($A66&amp;" @"&amp; $N66 &amp;"  Corp","risk_mid")</f>
        <v>8.1088741618742688</v>
      </c>
      <c r="AK66" s="25">
        <f t="shared" si="11"/>
        <v>0</v>
      </c>
      <c r="AL66" s="1" t="str">
        <f t="shared" si="12"/>
        <v>-</v>
      </c>
      <c r="AM66" s="38">
        <f t="shared" si="13"/>
        <v>0</v>
      </c>
      <c r="AN66" s="12">
        <f>_xll.BDP($A66&amp;" @"&amp; $N66 &amp;"  Corp","asset_swap_spd_mid")</f>
        <v>72.670050656302664</v>
      </c>
      <c r="AO66" s="25">
        <f t="shared" si="14"/>
        <v>0</v>
      </c>
      <c r="AP66" s="25">
        <f>IFERROR(_xll.BDP($A66&amp;" @"&amp; $N66 &amp;"  Corp","coupon")*G66/100/365,"-")</f>
        <v>0</v>
      </c>
      <c r="AQ66" s="1" t="str">
        <f>_xll.RtGet("EBOND_LDN",B66,"DSPLY_NAME")</f>
        <v>GWOCN 2 1/2 18 A</v>
      </c>
      <c r="AR66" s="38">
        <f>_xll.RtGet("EBOND_LDN", B66, -18560)</f>
        <v>99.499398007945004</v>
      </c>
      <c r="AS66" s="38">
        <f>_xll.RtGet("EBOND_LDN", B66, -18562)</f>
        <v>92.114206066484002</v>
      </c>
      <c r="AT66" s="58" t="str">
        <f ca="1">IF(Main[[#This Row],[maturity]]&lt;TODAY(),"matured","-")</f>
        <v>-</v>
      </c>
      <c r="AU66" s="1" t="str">
        <f>IF(Main[[#This Row],[spread bid]]=Main[[#This Row],[spread ask]],"error","-")</f>
        <v>-</v>
      </c>
    </row>
    <row r="67" spans="1:47" x14ac:dyDescent="0.2">
      <c r="A67" s="1" t="s">
        <v>296</v>
      </c>
      <c r="B67" s="1">
        <v>8979824</v>
      </c>
      <c r="C67" s="9">
        <v>1994229</v>
      </c>
      <c r="D67" s="9" t="str">
        <f>_xll.BDP($A67&amp;" Corp",D$4)</f>
        <v>IIILN</v>
      </c>
      <c r="E67" s="9">
        <f>IF(_xll.BDP($A67&amp;" Corp","cpn typ")="floating","frn",_xll.BDP($A67&amp;" Corp",E$4))</f>
        <v>5.625</v>
      </c>
      <c r="F67" s="50">
        <f>IF(LEFT(_xll.BDP($A67&amp;" Corp","mty_typ"),4)="perp","perp",_xll.BDP($A67&amp;" Corp",F$4)*1)</f>
        <v>42811</v>
      </c>
      <c r="G67" s="31">
        <f>_xll.RtGet("EBOND_POSITION",INDEX(bookMap[eBondID],MATCH(TEXT(C67,"0"),bookMap[bbgID],0))&amp;"="&amp;B67,"AMOUNT")</f>
        <v>3655000</v>
      </c>
      <c r="H67" s="1">
        <f>INDEX(control!$E$12:$E$22,MATCH(C67,control!$C$12:$C$22,0))</f>
        <v>0</v>
      </c>
      <c r="I67" s="1" t="str">
        <f>IFERROR(INDEX(bias[symbol],MIN(MAX(MATCH(IF($I$2="manual",_xll.RtGet("EBOND_LDN",B67,-20268),$I$2),bias[symbol],0)+H67,1),27)),"-")</f>
        <v>m</v>
      </c>
      <c r="J67" s="1">
        <f>IFERROR(_xll.RtGet("EBOND_LDN",B67,-20270)*1,"-")</f>
        <v>0.5</v>
      </c>
      <c r="K67" s="1" t="str">
        <f>_xll.RtGet("EBOND_LDN",$B67,-20271)</f>
        <v>on</v>
      </c>
      <c r="L67" s="1">
        <f>_xll.BDP(A67&amp;" @CBKG Corp","bid")</f>
        <v>110.663</v>
      </c>
      <c r="M67" s="1">
        <f>_xll.BDP(A67&amp;" @CBKG Corp","ask")</f>
        <v>111.163</v>
      </c>
      <c r="N67" s="1" t="s">
        <v>1456</v>
      </c>
      <c r="O67" s="1" t="str">
        <f>_xll.BDP(A67&amp;" @"&amp;N67&amp;" Corp","LAST_UPDATE")</f>
        <v>11/06/2014</v>
      </c>
      <c r="P67" s="57">
        <f>_xll.BDP(A67&amp;" @"&amp;N67&amp;" Corp","LAST_PRICE")</f>
        <v>110.913</v>
      </c>
      <c r="Q67" s="1">
        <f>INDEX(control!$F$12:$F$22,MATCH(C67,control!$C$12:$C$22,0))</f>
        <v>100</v>
      </c>
      <c r="R67" s="1">
        <f>P67-J67*INDEX(bias[value],MATCH(I67,bias[symbol],0))*(Q67/100)</f>
        <v>110.663</v>
      </c>
      <c r="S67" s="1">
        <f t="shared" si="32"/>
        <v>111.163</v>
      </c>
      <c r="T67" s="4"/>
      <c r="U67" s="4"/>
      <c r="V67" s="1">
        <f t="shared" si="33"/>
        <v>110.913</v>
      </c>
      <c r="W67" s="1">
        <f t="shared" si="34"/>
        <v>110.663</v>
      </c>
      <c r="X67" s="1">
        <f t="shared" si="35"/>
        <v>111.163</v>
      </c>
      <c r="Y67" s="13">
        <f t="shared" si="36"/>
        <v>0</v>
      </c>
      <c r="Z67" s="1">
        <v>1</v>
      </c>
      <c r="AA67" s="1">
        <f t="shared" si="37"/>
        <v>1</v>
      </c>
      <c r="AB67" s="1">
        <f t="shared" si="20"/>
        <v>1</v>
      </c>
      <c r="AC67" s="1">
        <f>IF(ISNUMBER(INDEX(bias[value],MATCH(I67,bias[symbol],0))),1,0)</f>
        <v>1</v>
      </c>
      <c r="AD67" s="1">
        <f t="shared" si="38"/>
        <v>1</v>
      </c>
      <c r="AE67" s="1">
        <f t="shared" si="22"/>
        <v>1</v>
      </c>
      <c r="AF67" s="1">
        <f t="shared" ca="1" si="39"/>
        <v>0</v>
      </c>
      <c r="AG67" s="1">
        <f t="shared" ca="1" si="40"/>
        <v>0</v>
      </c>
      <c r="AH67" s="1" t="str">
        <f ca="1">IF(AG67=1,_xll.RtContribute("DDS_BONDS",$B67&amp;"=EXT",$V$3:$X$3,V67:X67,"FTC:CHANGED;SCOPE:SERVER"),"-")</f>
        <v>-</v>
      </c>
      <c r="AI67" s="1" t="str">
        <f>_xll.RtGet("DDS_BONDS",B67&amp;"=EXT",3)</f>
        <v>8979824=EXT</v>
      </c>
      <c r="AJ67" s="32">
        <f>_xll.BDP($A67&amp;" @"&amp; $N67 &amp;"  Corp","risk_mid")</f>
        <v>2.8769397715123546</v>
      </c>
      <c r="AK67" s="25">
        <f t="shared" ref="AK67:AK128" si="41">IFERROR(G67*AJ67/10000,"-")</f>
        <v>1051.5214864877655</v>
      </c>
      <c r="AL67" s="1">
        <f t="shared" si="12"/>
        <v>-0.5</v>
      </c>
      <c r="AM67" s="38">
        <f t="shared" ref="AM67:AM128" si="42">IFERROR(G67*1,0)*IFERROR(P67*1,0)/100*IF(AL67="-",$AM$3,AL67)/100/360</f>
        <v>-56.303752083333329</v>
      </c>
      <c r="AN67" s="12">
        <f>_xll.BDP($A67&amp;" @"&amp; $N67 &amp;"  Corp","asset_swap_spd_mid")</f>
        <v>122.42979779343378</v>
      </c>
      <c r="AO67" s="25">
        <f t="shared" ref="AO67:AO128" si="43">IFERROR(G67*1,0)*IFERROR(AN67*1,0)/10000</f>
        <v>44748.09109350005</v>
      </c>
      <c r="AP67" s="25">
        <f>IFERROR(_xll.BDP($A67&amp;" @"&amp; $N67 &amp;"  Corp","coupon")*G67/100/365,"-")</f>
        <v>563.27054794520552</v>
      </c>
      <c r="AQ67" s="1" t="str">
        <f>_xll.RtGet("EBOND_LDN",B67,"DSPLY_NAME")</f>
        <v>IIILN 5 5/8 17 M</v>
      </c>
      <c r="AR67" s="38">
        <f>_xll.RtGet("EBOND_LDN", B67, -18560)</f>
        <v>157.12253077113499</v>
      </c>
      <c r="AS67" s="38">
        <f>_xll.RtGet("EBOND_LDN", B67, -18562)</f>
        <v>139.740927984801</v>
      </c>
      <c r="AT67" s="58" t="str">
        <f ca="1">IF(Main[[#This Row],[maturity]]&lt;TODAY(),"matured","-")</f>
        <v>-</v>
      </c>
      <c r="AU67" s="1" t="str">
        <f>IF(Main[[#This Row],[spread bid]]=Main[[#This Row],[spread ask]],"error","-")</f>
        <v>-</v>
      </c>
    </row>
    <row r="68" spans="1:47" x14ac:dyDescent="0.2">
      <c r="A68" s="1" t="s">
        <v>297</v>
      </c>
      <c r="B68" s="1">
        <v>19028817</v>
      </c>
      <c r="C68" s="9">
        <v>1994229</v>
      </c>
      <c r="D68" s="9" t="str">
        <f>_xll.BDP($A68&amp;" Corp",D$4)</f>
        <v>INTNED</v>
      </c>
      <c r="E68" s="9" t="str">
        <f>IF(_xll.BDP($A68&amp;" Corp","cpn typ")="floating","frn",_xll.BDP($A68&amp;" Corp",E$4))</f>
        <v>frn</v>
      </c>
      <c r="F68" s="50">
        <f>IF(LEFT(_xll.BDP($A68&amp;" Corp","mty_typ"),4)="perp","perp",_xll.BDP($A68&amp;" Corp",F$4)*1)</f>
        <v>42062</v>
      </c>
      <c r="G68" s="31">
        <f>_xll.RtGet("EBOND_POSITION",INDEX(bookMap[eBondID],MATCH(TEXT(C68,"0"),bookMap[bbgID],0))&amp;"="&amp;B68,"AMOUNT")</f>
        <v>0</v>
      </c>
      <c r="H68" s="1">
        <f>INDEX(control!$E$12:$E$22,MATCH(C68,control!$C$12:$C$22,0))</f>
        <v>0</v>
      </c>
      <c r="I68" s="1" t="str">
        <f>IFERROR(INDEX(bias[symbol],MIN(MAX(MATCH(IF($I$2="manual",_xll.RtGet("EBOND_LDN",B68,-20268),$I$2),bias[symbol],0)+H68,1),27)),"-")</f>
        <v>-</v>
      </c>
      <c r="J68" s="1" t="str">
        <f>IFERROR(_xll.RtGet("EBOND_LDN",B68,-20270)*1,"-")</f>
        <v>-</v>
      </c>
      <c r="K68" s="1" t="str">
        <f>_xll.RtGet("EBOND_LDN",$B68,-20271)</f>
        <v>#N/A</v>
      </c>
      <c r="L68" s="1">
        <f>_xll.BDP(A68&amp;" @CBKG Corp","bid")</f>
        <v>100.15</v>
      </c>
      <c r="M68" s="1">
        <f>_xll.BDP(A68&amp;" @CBKG Corp","ask")</f>
        <v>100.35</v>
      </c>
      <c r="N68" s="1" t="s">
        <v>1456</v>
      </c>
      <c r="O68" s="1" t="str">
        <f>_xll.BDP(A68&amp;" @"&amp;N68&amp;" Corp","LAST_UPDATE")</f>
        <v>07:01:24</v>
      </c>
      <c r="P68" s="57">
        <f>_xll.BDP(A68&amp;" @"&amp;N68&amp;" Corp","LAST_PRICE")</f>
        <v>100.209</v>
      </c>
      <c r="Q68" s="1">
        <f>INDEX(control!$F$12:$F$22,MATCH(C68,control!$C$12:$C$22,0))</f>
        <v>100</v>
      </c>
      <c r="R68" s="1" t="e">
        <f>P68-J68*INDEX(bias[value],MATCH(I68,bias[symbol],0))*(Q68/100)</f>
        <v>#VALUE!</v>
      </c>
      <c r="S68" s="1" t="e">
        <f t="shared" si="32"/>
        <v>#VALUE!</v>
      </c>
      <c r="T68" s="4"/>
      <c r="U68" s="4"/>
      <c r="V68" s="1">
        <f t="shared" si="33"/>
        <v>100.209</v>
      </c>
      <c r="W68" s="1" t="e">
        <f t="shared" si="34"/>
        <v>#VALUE!</v>
      </c>
      <c r="X68" s="1" t="e">
        <f t="shared" si="35"/>
        <v>#VALUE!</v>
      </c>
      <c r="Y68" s="13" t="str">
        <f t="shared" si="36"/>
        <v>err</v>
      </c>
      <c r="Z68" s="1">
        <v>1</v>
      </c>
      <c r="AA68" s="1">
        <f t="shared" si="37"/>
        <v>0</v>
      </c>
      <c r="AB68" s="1">
        <f t="shared" si="20"/>
        <v>0</v>
      </c>
      <c r="AC68" s="1">
        <f>IF(ISNUMBER(INDEX(bias[value],MATCH(I68,bias[symbol],0))),1,0)</f>
        <v>0</v>
      </c>
      <c r="AD68" s="1">
        <f t="shared" si="38"/>
        <v>0</v>
      </c>
      <c r="AE68" s="1">
        <f t="shared" si="22"/>
        <v>0</v>
      </c>
      <c r="AF68" s="1">
        <f t="shared" ca="1" si="39"/>
        <v>0</v>
      </c>
      <c r="AG68" s="1">
        <f t="shared" ca="1" si="40"/>
        <v>0</v>
      </c>
      <c r="AH68" s="1" t="str">
        <f ca="1">IF(AG68=1,_xll.RtContribute("DDS_BONDS",$B68&amp;"=EXT",$V$3:$X$3,V68:X68,"FTC:CHANGED;SCOPE:SERVER"),"-")</f>
        <v>-</v>
      </c>
      <c r="AI68" s="1" t="str">
        <f>_xll.RtGet("DDS_BONDS",B68&amp;"=EXT",3)</f>
        <v>19028817=EXT</v>
      </c>
      <c r="AJ68" s="32">
        <f>_xll.BDP($A68&amp;" @"&amp; $N68 &amp;"  Corp","risk_mid")</f>
        <v>0.19781092751003371</v>
      </c>
      <c r="AK68" s="25">
        <f t="shared" si="41"/>
        <v>0</v>
      </c>
      <c r="AL68" s="1">
        <f t="shared" ref="AL68:AL127" si="44">IFERROR(INDEX(repoRate,MATCH(A68,repoIsin,0)),"-")</f>
        <v>-0.55000000000000004</v>
      </c>
      <c r="AM68" s="38">
        <f t="shared" si="42"/>
        <v>0</v>
      </c>
      <c r="AN68" s="12">
        <f>_xll.BDP($A68&amp;" @"&amp; $N68 &amp;"  Corp","asset_swap_spd_mid")</f>
        <v>18.543662665544971</v>
      </c>
      <c r="AO68" s="25">
        <f t="shared" si="43"/>
        <v>0</v>
      </c>
      <c r="AP68" s="25">
        <f>IFERROR(_xll.BDP($A68&amp;" @"&amp; $N68 &amp;"  Corp","coupon")*G68/100/365,"-")</f>
        <v>0</v>
      </c>
      <c r="AQ68" s="1" t="str">
        <f>_xll.RtGet("EBOND_LDN",B68,"DSPLY_NAME")</f>
        <v>#N/A</v>
      </c>
      <c r="AR68" s="38" t="str">
        <f>_xll.RtGet("EBOND_LDN", B68, -18560)</f>
        <v>#N/A</v>
      </c>
      <c r="AS68" s="38" t="str">
        <f>_xll.RtGet("EBOND_LDN", B68, -18562)</f>
        <v>#N/A</v>
      </c>
      <c r="AT68" s="58" t="str">
        <f ca="1">IF(Main[[#This Row],[maturity]]&lt;TODAY(),"matured","-")</f>
        <v>-</v>
      </c>
      <c r="AU68" s="1" t="str">
        <f>IF(Main[[#This Row],[spread bid]]=Main[[#This Row],[spread ask]],"error","-")</f>
        <v>error</v>
      </c>
    </row>
    <row r="69" spans="1:47" x14ac:dyDescent="0.2">
      <c r="A69" s="1" t="s">
        <v>298</v>
      </c>
      <c r="B69" s="1">
        <v>6140870</v>
      </c>
      <c r="C69" s="9">
        <v>1994229</v>
      </c>
      <c r="D69" s="9" t="str">
        <f>_xll.BDP($A69&amp;" Corp",D$4)</f>
        <v>INTNED</v>
      </c>
      <c r="E69" s="9">
        <f>IF(_xll.BDP($A69&amp;" Corp","cpn typ")="floating","frn",_xll.BDP($A69&amp;" Corp",E$4))</f>
        <v>4.75</v>
      </c>
      <c r="F69" s="50">
        <f>IF(LEFT(_xll.BDP($A69&amp;" Corp","mty_typ"),4)="perp","perp",_xll.BDP($A69&amp;" Corp",F$4)*1)</f>
        <v>42886</v>
      </c>
      <c r="G69" s="31">
        <f>_xll.RtGet("EBOND_POSITION",INDEX(bookMap[eBondID],MATCH(TEXT(C69,"0"),bookMap[bbgID],0))&amp;"="&amp;B69,"AMOUNT")</f>
        <v>0</v>
      </c>
      <c r="H69" s="1">
        <f>INDEX(control!$E$12:$E$22,MATCH(C69,control!$C$12:$C$22,0))</f>
        <v>0</v>
      </c>
      <c r="I69" s="1" t="str">
        <f>IFERROR(INDEX(bias[symbol],MIN(MAX(MATCH(IF($I$2="manual",_xll.RtGet("EBOND_LDN",B69,-20268),$I$2),bias[symbol],0)+H69,1),27)),"-")</f>
        <v>m</v>
      </c>
      <c r="J69" s="1">
        <f>IFERROR(_xll.RtGet("EBOND_LDN",B69,-20270)*1,"-")</f>
        <v>0.35</v>
      </c>
      <c r="K69" s="1" t="str">
        <f>_xll.RtGet("EBOND_LDN",$B69,-20271)</f>
        <v>on</v>
      </c>
      <c r="L69" s="1">
        <f>_xll.BDP(A69&amp;" @CBKG Corp","bid")</f>
        <v>111.294</v>
      </c>
      <c r="M69" s="1">
        <f>_xll.BDP(A69&amp;" @CBKG Corp","ask")</f>
        <v>111.64400000000001</v>
      </c>
      <c r="N69" s="1" t="s">
        <v>1456</v>
      </c>
      <c r="O69" s="1" t="str">
        <f>_xll.BDP(A69&amp;" @"&amp;N69&amp;" Corp","LAST_UPDATE")</f>
        <v>07:01:48</v>
      </c>
      <c r="P69" s="57">
        <f>_xll.BDP(A69&amp;" @"&amp;N69&amp;" Corp","LAST_PRICE")</f>
        <v>111.46899999999999</v>
      </c>
      <c r="Q69" s="1">
        <f>INDEX(control!$F$12:$F$22,MATCH(C69,control!$C$12:$C$22,0))</f>
        <v>100</v>
      </c>
      <c r="R69" s="1">
        <f>P69-J69*INDEX(bias[value],MATCH(I69,bias[symbol],0))*(Q69/100)</f>
        <v>111.294</v>
      </c>
      <c r="S69" s="1">
        <f t="shared" si="32"/>
        <v>111.64399999999999</v>
      </c>
      <c r="T69" s="4"/>
      <c r="U69" s="4"/>
      <c r="V69" s="1">
        <f t="shared" si="33"/>
        <v>111.46899999999999</v>
      </c>
      <c r="W69" s="1">
        <f t="shared" si="34"/>
        <v>111.294</v>
      </c>
      <c r="X69" s="1">
        <f t="shared" si="35"/>
        <v>111.64399999999999</v>
      </c>
      <c r="Y69" s="13">
        <f t="shared" si="36"/>
        <v>0</v>
      </c>
      <c r="Z69" s="1">
        <v>1</v>
      </c>
      <c r="AA69" s="1">
        <f t="shared" si="37"/>
        <v>1</v>
      </c>
      <c r="AB69" s="1">
        <f t="shared" si="20"/>
        <v>1</v>
      </c>
      <c r="AC69" s="1">
        <f>IF(ISNUMBER(INDEX(bias[value],MATCH(I69,bias[symbol],0))),1,0)</f>
        <v>1</v>
      </c>
      <c r="AD69" s="1">
        <f t="shared" si="38"/>
        <v>1</v>
      </c>
      <c r="AE69" s="1">
        <f t="shared" si="22"/>
        <v>1</v>
      </c>
      <c r="AF69" s="1">
        <f t="shared" ca="1" si="39"/>
        <v>0</v>
      </c>
      <c r="AG69" s="1">
        <f t="shared" ca="1" si="40"/>
        <v>0</v>
      </c>
      <c r="AH69" s="1" t="str">
        <f ca="1">IF(AG69=1,_xll.RtContribute("DDS_BONDS",$B69&amp;"=EXT",$V$3:$X$3,V69:X69,"FTC:CHANGED;SCOPE:SERVER"),"-")</f>
        <v>-</v>
      </c>
      <c r="AI69" s="1" t="str">
        <f>_xll.RtGet("DDS_BONDS",B69&amp;"=EXT",3)</f>
        <v>6140870=EXT</v>
      </c>
      <c r="AJ69" s="32">
        <f>_xll.BDP($A69&amp;" @"&amp; $N69 &amp;"  Corp","risk_mid")</f>
        <v>3.1324856458340378</v>
      </c>
      <c r="AK69" s="25">
        <f t="shared" si="41"/>
        <v>0</v>
      </c>
      <c r="AL69" s="1" t="str">
        <f t="shared" si="44"/>
        <v>-</v>
      </c>
      <c r="AM69" s="38">
        <f t="shared" si="42"/>
        <v>0</v>
      </c>
      <c r="AN69" s="12">
        <f>_xll.BDP($A69&amp;" @"&amp; $N69 &amp;"  Corp","asset_swap_spd_mid")</f>
        <v>43.409456304028893</v>
      </c>
      <c r="AO69" s="25">
        <f t="shared" si="43"/>
        <v>0</v>
      </c>
      <c r="AP69" s="25">
        <f>IFERROR(_xll.BDP($A69&amp;" @"&amp; $N69 &amp;"  Corp","coupon")*G69/100/365,"-")</f>
        <v>0</v>
      </c>
      <c r="AQ69" s="1" t="str">
        <f>_xll.RtGet("EBOND_LDN",B69,"DSPLY_NAME")</f>
        <v xml:space="preserve">INTNED 4 3/4 31 </v>
      </c>
      <c r="AR69" s="38">
        <f>_xll.RtGet("EBOND_LDN", B69, -18560)</f>
        <v>80.877286059067998</v>
      </c>
      <c r="AS69" s="38">
        <f>_xll.RtGet("EBOND_LDN", B69, -18562)</f>
        <v>69.703897180827994</v>
      </c>
      <c r="AT69" s="58" t="str">
        <f ca="1">IF(Main[[#This Row],[maturity]]&lt;TODAY(),"matured","-")</f>
        <v>-</v>
      </c>
      <c r="AU69" s="1" t="str">
        <f>IF(Main[[#This Row],[spread bid]]=Main[[#This Row],[spread ask]],"error","-")</f>
        <v>-</v>
      </c>
    </row>
    <row r="70" spans="1:47" x14ac:dyDescent="0.2">
      <c r="A70" s="1" t="s">
        <v>299</v>
      </c>
      <c r="B70" s="1">
        <v>18107236</v>
      </c>
      <c r="C70" s="9">
        <v>1994229</v>
      </c>
      <c r="D70" s="9" t="str">
        <f>_xll.BDP($A70&amp;" Corp",D$4)</f>
        <v>LANSNA</v>
      </c>
      <c r="E70" s="9">
        <f>IF(_xll.BDP($A70&amp;" Corp","cpn typ")="floating","frn",_xll.BDP($A70&amp;" Corp",E$4))</f>
        <v>3.125</v>
      </c>
      <c r="F70" s="50">
        <f>IF(LEFT(_xll.BDP($A70&amp;" Corp","mty_typ"),4)="perp","perp",_xll.BDP($A70&amp;" Corp",F$4)*1)</f>
        <v>43256</v>
      </c>
      <c r="G70" s="31" t="str">
        <f>_xll.RtGet("EBOND_POSITION",INDEX(bookMap[eBondID],MATCH(TEXT(C70,"0"),bookMap[bbgID],0))&amp;"="&amp;B70,"AMOUNT")</f>
        <v>#N/A</v>
      </c>
      <c r="H70" s="1">
        <f>INDEX(control!$E$12:$E$22,MATCH(C70,control!$C$12:$C$22,0))</f>
        <v>0</v>
      </c>
      <c r="I70" s="1" t="str">
        <f>IFERROR(INDEX(bias[symbol],MIN(MAX(MATCH(IF($I$2="manual",_xll.RtGet("EBOND_LDN",B70,-20268),$I$2),bias[symbol],0)+H70,1),27)),"-")</f>
        <v>m</v>
      </c>
      <c r="J70" s="1">
        <f>IFERROR(_xll.RtGet("EBOND_LDN",B70,-20270)*1,"-")</f>
        <v>0.6</v>
      </c>
      <c r="K70" s="1" t="str">
        <f>_xll.RtGet("EBOND_LDN",$B70,-20271)</f>
        <v>on</v>
      </c>
      <c r="L70" s="1">
        <f>_xll.BDP(A70&amp;" @CBKG Corp","bid")</f>
        <v>104.22499999999999</v>
      </c>
      <c r="M70" s="1">
        <f>_xll.BDP(A70&amp;" @CBKG Corp","ask")</f>
        <v>104.825</v>
      </c>
      <c r="N70" s="1" t="s">
        <v>1456</v>
      </c>
      <c r="O70" s="1" t="str">
        <f>_xll.BDP(A70&amp;" @"&amp;N70&amp;" Corp","LAST_UPDATE")</f>
        <v>07:01:55</v>
      </c>
      <c r="P70" s="57">
        <f>_xll.BDP(A70&amp;" @"&amp;N70&amp;" Corp","LAST_PRICE")</f>
        <v>104.52500000000001</v>
      </c>
      <c r="Q70" s="1">
        <f>INDEX(control!$F$12:$F$22,MATCH(C70,control!$C$12:$C$22,0))</f>
        <v>100</v>
      </c>
      <c r="R70" s="1">
        <f>P70-J70*INDEX(bias[value],MATCH(I70,bias[symbol],0))*(Q70/100)</f>
        <v>104.22500000000001</v>
      </c>
      <c r="S70" s="1">
        <f t="shared" si="32"/>
        <v>104.825</v>
      </c>
      <c r="T70" s="4"/>
      <c r="U70" s="4"/>
      <c r="V70" s="1">
        <f t="shared" si="33"/>
        <v>104.52500000000001</v>
      </c>
      <c r="W70" s="1">
        <f t="shared" si="34"/>
        <v>104.22500000000001</v>
      </c>
      <c r="X70" s="1">
        <f t="shared" si="35"/>
        <v>104.825</v>
      </c>
      <c r="Y70" s="13">
        <f t="shared" si="36"/>
        <v>0</v>
      </c>
      <c r="Z70" s="1">
        <v>1</v>
      </c>
      <c r="AA70" s="1">
        <f t="shared" si="37"/>
        <v>1</v>
      </c>
      <c r="AB70" s="1">
        <f t="shared" si="20"/>
        <v>1</v>
      </c>
      <c r="AC70" s="1">
        <f>IF(ISNUMBER(INDEX(bias[value],MATCH(I70,bias[symbol],0))),1,0)</f>
        <v>1</v>
      </c>
      <c r="AD70" s="1">
        <f t="shared" si="38"/>
        <v>1</v>
      </c>
      <c r="AE70" s="1">
        <f t="shared" si="22"/>
        <v>1</v>
      </c>
      <c r="AF70" s="1">
        <f t="shared" ca="1" si="39"/>
        <v>0</v>
      </c>
      <c r="AG70" s="1">
        <f t="shared" ca="1" si="40"/>
        <v>0</v>
      </c>
      <c r="AH70" s="1" t="str">
        <f ca="1">IF(AG70=1,_xll.RtContribute("DDS_BONDS",$B70&amp;"=EXT",$V$3:$X$3,V70:X70,"FTC:CHANGED;SCOPE:SERVER"),"-")</f>
        <v>-</v>
      </c>
      <c r="AI70" s="1" t="str">
        <f>_xll.RtGet("DDS_BONDS",B70&amp;"=EXT",3)</f>
        <v>18107236=EXT</v>
      </c>
      <c r="AJ70" s="32">
        <f>_xll.BDP($A70&amp;" @"&amp; $N70 &amp;"  Corp","risk_mid")</f>
        <v>3.8931007691985542</v>
      </c>
      <c r="AK70" s="25" t="str">
        <f t="shared" si="41"/>
        <v>-</v>
      </c>
      <c r="AL70" s="1" t="str">
        <f t="shared" si="44"/>
        <v>-</v>
      </c>
      <c r="AM70" s="38">
        <f t="shared" si="42"/>
        <v>0</v>
      </c>
      <c r="AN70" s="12">
        <f>_xll.BDP($A70&amp;" @"&amp; $N70 &amp;"  Corp","asset_swap_spd_mid")</f>
        <v>141.91965773404496</v>
      </c>
      <c r="AO70" s="25">
        <f t="shared" si="43"/>
        <v>0</v>
      </c>
      <c r="AP70" s="25" t="str">
        <f>IFERROR(_xll.BDP($A70&amp;" @"&amp; $N70 &amp;"  Corp","coupon")*G70/100/365,"-")</f>
        <v>-</v>
      </c>
      <c r="AQ70" s="1" t="str">
        <f>_xll.RtGet("EBOND_LDN",B70,"DSPLY_NAME")</f>
        <v xml:space="preserve">LANSNA 3 1/8 05 </v>
      </c>
      <c r="AR70" s="38">
        <f>_xll.RtGet("EBOND_LDN", B70, -18560)</f>
        <v>179.686594821699</v>
      </c>
      <c r="AS70" s="38">
        <f>_xll.RtGet("EBOND_LDN", B70, -18562)</f>
        <v>164.27759651985301</v>
      </c>
      <c r="AT70" s="58" t="str">
        <f ca="1">IF(Main[[#This Row],[maturity]]&lt;TODAY(),"matured","-")</f>
        <v>-</v>
      </c>
      <c r="AU70" s="1" t="str">
        <f>IF(Main[[#This Row],[spread bid]]=Main[[#This Row],[spread ask]],"error","-")</f>
        <v>-</v>
      </c>
    </row>
    <row r="71" spans="1:47" x14ac:dyDescent="0.2">
      <c r="A71" s="1" t="s">
        <v>300</v>
      </c>
      <c r="B71" s="1">
        <v>15988633</v>
      </c>
      <c r="C71" s="9">
        <v>1994229</v>
      </c>
      <c r="D71" s="9" t="str">
        <f>_xll.BDP($A71&amp;" Corp",D$4)</f>
        <v>MAPSM</v>
      </c>
      <c r="E71" s="9">
        <f>IF(_xll.BDP($A71&amp;" Corp","cpn typ")="floating","frn",_xll.BDP($A71&amp;" Corp",E$4))</f>
        <v>5.125</v>
      </c>
      <c r="F71" s="50">
        <f>IF(LEFT(_xll.BDP($A71&amp;" Corp","mty_typ"),4)="perp","perp",_xll.BDP($A71&amp;" Corp",F$4)*1)</f>
        <v>42324</v>
      </c>
      <c r="G71" s="31">
        <f>_xll.RtGet("EBOND_POSITION",INDEX(bookMap[eBondID],MATCH(TEXT(C71,"0"),bookMap[bbgID],0))&amp;"="&amp;B71,"AMOUNT")</f>
        <v>0</v>
      </c>
      <c r="H71" s="1">
        <f>INDEX(control!$E$12:$E$22,MATCH(C71,control!$C$12:$C$22,0))</f>
        <v>0</v>
      </c>
      <c r="I71" s="1" t="str">
        <f>IFERROR(INDEX(bias[symbol],MIN(MAX(MATCH(IF($I$2="manual",_xll.RtGet("EBOND_LDN",B71,-20268),$I$2),bias[symbol],0)+H71,1),27)),"-")</f>
        <v>m</v>
      </c>
      <c r="J71" s="1">
        <f>IFERROR(_xll.RtGet("EBOND_LDN",B71,-20270)*1,"-")</f>
        <v>0.22</v>
      </c>
      <c r="K71" s="1" t="str">
        <f>_xll.RtGet("EBOND_LDN",$B71,-20271)</f>
        <v>on</v>
      </c>
      <c r="L71" s="1">
        <f>_xll.BDP(A71&amp;" @CBKG Corp","bid")</f>
        <v>106.023</v>
      </c>
      <c r="M71" s="1">
        <f>_xll.BDP(A71&amp;" @CBKG Corp","ask")</f>
        <v>106.24299999999999</v>
      </c>
      <c r="N71" s="1" t="s">
        <v>1456</v>
      </c>
      <c r="O71" s="1" t="str">
        <f>_xll.BDP(A71&amp;" @"&amp;N71&amp;" Corp","LAST_UPDATE")</f>
        <v>07:01:46</v>
      </c>
      <c r="P71" s="57">
        <f>_xll.BDP(A71&amp;" @"&amp;N71&amp;" Corp","LAST_PRICE")</f>
        <v>106.133</v>
      </c>
      <c r="Q71" s="1">
        <f>INDEX(control!$F$12:$F$22,MATCH(C71,control!$C$12:$C$22,0))</f>
        <v>100</v>
      </c>
      <c r="R71" s="1">
        <f>P71-J71*INDEX(bias[value],MATCH(I71,bias[symbol],0))*(Q71/100)</f>
        <v>106.023</v>
      </c>
      <c r="S71" s="1">
        <f t="shared" si="32"/>
        <v>106.24299999999999</v>
      </c>
      <c r="T71" s="4"/>
      <c r="U71" s="4"/>
      <c r="V71" s="1">
        <f t="shared" si="33"/>
        <v>106.133</v>
      </c>
      <c r="W71" s="1">
        <f t="shared" si="34"/>
        <v>106.023</v>
      </c>
      <c r="X71" s="1">
        <f t="shared" si="35"/>
        <v>106.24299999999999</v>
      </c>
      <c r="Y71" s="13">
        <f t="shared" si="36"/>
        <v>0</v>
      </c>
      <c r="Z71" s="1">
        <v>1</v>
      </c>
      <c r="AA71" s="1">
        <f t="shared" si="37"/>
        <v>1</v>
      </c>
      <c r="AB71" s="1">
        <f t="shared" si="20"/>
        <v>1</v>
      </c>
      <c r="AC71" s="1">
        <f>IF(ISNUMBER(INDEX(bias[value],MATCH(I71,bias[symbol],0))),1,0)</f>
        <v>1</v>
      </c>
      <c r="AD71" s="1">
        <f t="shared" si="38"/>
        <v>1</v>
      </c>
      <c r="AE71" s="1">
        <f t="shared" si="22"/>
        <v>1</v>
      </c>
      <c r="AF71" s="1">
        <f t="shared" ca="1" si="39"/>
        <v>0</v>
      </c>
      <c r="AG71" s="1">
        <f t="shared" ca="1" si="40"/>
        <v>0</v>
      </c>
      <c r="AH71" s="1" t="str">
        <f ca="1">IF(AG71=1,_xll.RtContribute("DDS_BONDS",$B71&amp;"=EXT",$V$3:$X$3,V71:X71,"FTC:CHANGED;SCOPE:SERVER"),"-")</f>
        <v>-</v>
      </c>
      <c r="AI71" s="1" t="str">
        <f>_xll.RtGet("DDS_BONDS",B71&amp;"=EXT",3)</f>
        <v>15988633=EXT</v>
      </c>
      <c r="AJ71" s="32">
        <f>_xll.BDP($A71&amp;" @"&amp; $N71 &amp;"  Corp","risk_mid")</f>
        <v>1.48313285554309</v>
      </c>
      <c r="AK71" s="25">
        <f t="shared" si="41"/>
        <v>0</v>
      </c>
      <c r="AL71" s="1" t="str">
        <f t="shared" si="44"/>
        <v>-</v>
      </c>
      <c r="AM71" s="38">
        <f t="shared" si="42"/>
        <v>0</v>
      </c>
      <c r="AN71" s="12">
        <f>_xll.BDP($A71&amp;" @"&amp; $N71 &amp;"  Corp","asset_swap_spd_mid")</f>
        <v>42.990607392329075</v>
      </c>
      <c r="AO71" s="25">
        <f t="shared" si="43"/>
        <v>0</v>
      </c>
      <c r="AP71" s="25">
        <f>IFERROR(_xll.BDP($A71&amp;" @"&amp; $N71 &amp;"  Corp","coupon")*G71/100/365,"-")</f>
        <v>0</v>
      </c>
      <c r="AQ71" s="1" t="str">
        <f>_xll.RtGet("EBOND_LDN",B71,"DSPLY_NAME")</f>
        <v>MAPSM 5 1/8 16 N</v>
      </c>
      <c r="AR71" s="38">
        <f>_xll.RtGet("EBOND_LDN", B71, -18560)</f>
        <v>79.903569179277</v>
      </c>
      <c r="AS71" s="38">
        <f>_xll.RtGet("EBOND_LDN", B71, -18562)</f>
        <v>65.072952196052995</v>
      </c>
      <c r="AT71" s="58" t="str">
        <f ca="1">IF(Main[[#This Row],[maturity]]&lt;TODAY(),"matured","-")</f>
        <v>-</v>
      </c>
      <c r="AU71" s="1" t="str">
        <f>IF(Main[[#This Row],[spread bid]]=Main[[#This Row],[spread ask]],"error","-")</f>
        <v>-</v>
      </c>
    </row>
    <row r="72" spans="1:47" x14ac:dyDescent="0.2">
      <c r="A72" s="1" t="s">
        <v>301</v>
      </c>
      <c r="B72" s="1">
        <v>6105445</v>
      </c>
      <c r="C72" s="9">
        <v>1994229</v>
      </c>
      <c r="D72" s="9" t="str">
        <f>_xll.BDP($A72&amp;" Corp",D$4)</f>
        <v>MET</v>
      </c>
      <c r="E72" s="9">
        <f>IF(_xll.BDP($A72&amp;" Corp","cpn typ")="floating","frn",_xll.BDP($A72&amp;" Corp",E$4))</f>
        <v>4.625</v>
      </c>
      <c r="F72" s="50">
        <f>IF(LEFT(_xll.BDP($A72&amp;" Corp","mty_typ"),4)="perp","perp",_xll.BDP($A72&amp;" Corp",F$4)*1)</f>
        <v>42871</v>
      </c>
      <c r="G72" s="31">
        <f>_xll.RtGet("EBOND_POSITION",INDEX(bookMap[eBondID],MATCH(TEXT(C72,"0"),bookMap[bbgID],0))&amp;"="&amp;B72,"AMOUNT")</f>
        <v>-3100000</v>
      </c>
      <c r="H72" s="1">
        <f>INDEX(control!$E$12:$E$22,MATCH(C72,control!$C$12:$C$22,0))</f>
        <v>0</v>
      </c>
      <c r="I72" s="1" t="str">
        <f>IFERROR(INDEX(bias[symbol],MIN(MAX(MATCH(IF($I$2="manual",_xll.RtGet("EBOND_LDN",B72,-20268),$I$2),bias[symbol],0)+H72,1),27)),"-")</f>
        <v>bbb</v>
      </c>
      <c r="J72" s="1">
        <f>IFERROR(_xll.RtGet("EBOND_LDN",B72,-20270)*1,"-")</f>
        <v>0.35</v>
      </c>
      <c r="K72" s="1" t="str">
        <f>_xll.RtGet("EBOND_LDN",$B72,-20271)</f>
        <v>on</v>
      </c>
      <c r="L72" s="1">
        <f>_xll.BDP(A72&amp;" @CBKG Corp","bid")</f>
        <v>111.396</v>
      </c>
      <c r="M72" s="1">
        <f>_xll.BDP(A72&amp;" @CBKG Corp","ask")</f>
        <v>111.746</v>
      </c>
      <c r="N72" s="1" t="s">
        <v>1456</v>
      </c>
      <c r="O72" s="1" t="str">
        <f>_xll.BDP(A72&amp;" @"&amp;N72&amp;" Corp","LAST_UPDATE")</f>
        <v>07:01:51</v>
      </c>
      <c r="P72" s="57">
        <f>_xll.BDP(A72&amp;" @"&amp;N72&amp;" Corp","LAST_PRICE")</f>
        <v>111.44</v>
      </c>
      <c r="Q72" s="1">
        <f>INDEX(control!$F$12:$F$22,MATCH(C72,control!$C$12:$C$22,0))</f>
        <v>100</v>
      </c>
      <c r="R72" s="1">
        <f>P72-J72*INDEX(bias[value],MATCH(I72,bias[symbol],0))*(Q72/100)</f>
        <v>111.39624999999999</v>
      </c>
      <c r="S72" s="1">
        <f t="shared" si="32"/>
        <v>111.74624999999999</v>
      </c>
      <c r="T72" s="4"/>
      <c r="U72" s="4"/>
      <c r="V72" s="1">
        <f t="shared" si="33"/>
        <v>111.44</v>
      </c>
      <c r="W72" s="1">
        <f t="shared" si="34"/>
        <v>111.39624999999999</v>
      </c>
      <c r="X72" s="1">
        <f t="shared" si="35"/>
        <v>111.74624999999999</v>
      </c>
      <c r="Y72" s="13">
        <f t="shared" si="36"/>
        <v>4.9999999998817657E-4</v>
      </c>
      <c r="Z72" s="1">
        <v>1</v>
      </c>
      <c r="AA72" s="1">
        <f t="shared" si="37"/>
        <v>1</v>
      </c>
      <c r="AB72" s="1">
        <f t="shared" si="20"/>
        <v>1</v>
      </c>
      <c r="AC72" s="1">
        <f>IF(ISNUMBER(INDEX(bias[value],MATCH(I72,bias[symbol],0))),1,0)</f>
        <v>1</v>
      </c>
      <c r="AD72" s="1">
        <f t="shared" si="38"/>
        <v>1</v>
      </c>
      <c r="AE72" s="1">
        <f t="shared" si="22"/>
        <v>1</v>
      </c>
      <c r="AF72" s="1">
        <f t="shared" ca="1" si="39"/>
        <v>0</v>
      </c>
      <c r="AG72" s="1">
        <f t="shared" ca="1" si="40"/>
        <v>0</v>
      </c>
      <c r="AH72" s="1" t="str">
        <f ca="1">IF(AG72=1,_xll.RtContribute("DDS_BONDS",$B72&amp;"=EXT",$V$3:$X$3,V72:X72,"FTC:CHANGED;SCOPE:SERVER"),"-")</f>
        <v>-</v>
      </c>
      <c r="AI72" s="1" t="str">
        <f>_xll.RtGet("DDS_BONDS",B72&amp;"=EXT",3)</f>
        <v>6105445=EXT</v>
      </c>
      <c r="AJ72" s="32">
        <f>_xll.BDP($A72&amp;" @"&amp; $N72 &amp;"  Corp","risk_mid")</f>
        <v>3.097879225340705</v>
      </c>
      <c r="AK72" s="25">
        <f t="shared" si="41"/>
        <v>-960.34255985561856</v>
      </c>
      <c r="AL72" s="1" t="str">
        <f t="shared" si="44"/>
        <v>-</v>
      </c>
      <c r="AM72" s="38">
        <f t="shared" si="42"/>
        <v>-30.707911111111112</v>
      </c>
      <c r="AN72" s="12">
        <f>_xll.BDP($A72&amp;" @"&amp; $N72 &amp;"  Corp","asset_swap_spd_mid")</f>
        <v>26.977273956980042</v>
      </c>
      <c r="AO72" s="25">
        <f t="shared" si="43"/>
        <v>-8362.9549266638132</v>
      </c>
      <c r="AP72" s="25">
        <f>IFERROR(_xll.BDP($A72&amp;" @"&amp; $N72 &amp;"  Corp","coupon")*G72/100/365,"-")</f>
        <v>-392.8082191780822</v>
      </c>
      <c r="AQ72" s="1" t="str">
        <f>_xll.RtGet("EBOND_LDN",B72,"DSPLY_NAME")</f>
        <v>MET 4 5/8 16 May</v>
      </c>
      <c r="AR72" s="38">
        <f>_xll.RtGet("EBOND_LDN", B72, -18560)</f>
        <v>60.912452936145002</v>
      </c>
      <c r="AS72" s="38">
        <f>_xll.RtGet("EBOND_LDN", B72, -18562)</f>
        <v>49.639040797816001</v>
      </c>
      <c r="AT72" s="58" t="str">
        <f ca="1">IF(Main[[#This Row],[maturity]]&lt;TODAY(),"matured","-")</f>
        <v>-</v>
      </c>
      <c r="AU72" s="1" t="str">
        <f>IF(Main[[#This Row],[spread bid]]=Main[[#This Row],[spread ask]],"error","-")</f>
        <v>-</v>
      </c>
    </row>
    <row r="73" spans="1:47" x14ac:dyDescent="0.2">
      <c r="A73" s="1" t="s">
        <v>302</v>
      </c>
      <c r="B73" s="1">
        <v>15524219</v>
      </c>
      <c r="C73" s="9">
        <v>1994229</v>
      </c>
      <c r="D73" s="9" t="str">
        <f>_xll.BDP($A73&amp;" Corp",D$4)</f>
        <v>MET</v>
      </c>
      <c r="E73" s="9">
        <f>IF(_xll.BDP($A73&amp;" Corp","cpn typ")="floating","frn",_xll.BDP($A73&amp;" Corp",E$4))</f>
        <v>2.375</v>
      </c>
      <c r="F73" s="50">
        <f>IF(LEFT(_xll.BDP($A73&amp;" Corp","mty_typ"),4)="perp","perp",_xll.BDP($A73&amp;" Corp",F$4)*1)</f>
        <v>43738</v>
      </c>
      <c r="G73" s="31">
        <f>_xll.RtGet("EBOND_POSITION",INDEX(bookMap[eBondID],MATCH(TEXT(C73,"0"),bookMap[bbgID],0))&amp;"="&amp;B73,"AMOUNT")</f>
        <v>-200000</v>
      </c>
      <c r="H73" s="1">
        <f>INDEX(control!$E$12:$E$22,MATCH(C73,control!$C$12:$C$22,0))</f>
        <v>0</v>
      </c>
      <c r="I73" s="1" t="str">
        <f>IFERROR(INDEX(bias[symbol],MIN(MAX(MATCH(IF($I$2="manual",_xll.RtGet("EBOND_LDN",B73,-20268),$I$2),bias[symbol],0)+H73,1),27)),"-")</f>
        <v>b</v>
      </c>
      <c r="J73" s="1">
        <f>IFERROR(_xll.RtGet("EBOND_LDN",B73,-20270)*1,"-")</f>
        <v>0.32</v>
      </c>
      <c r="K73" s="1" t="str">
        <f>_xll.RtGet("EBOND_LDN",$B73,-20271)</f>
        <v>on</v>
      </c>
      <c r="L73" s="1">
        <f>_xll.BDP(A73&amp;" @CBKG Corp","bid")</f>
        <v>105.64100000000001</v>
      </c>
      <c r="M73" s="1">
        <f>_xll.BDP(A73&amp;" @CBKG Corp","ask")</f>
        <v>105.961</v>
      </c>
      <c r="N73" s="1" t="s">
        <v>1456</v>
      </c>
      <c r="O73" s="1" t="str">
        <f>_xll.BDP(A73&amp;" @"&amp;N73&amp;" Corp","LAST_UPDATE")</f>
        <v>07:01:51</v>
      </c>
      <c r="P73" s="57">
        <f>_xll.BDP(A73&amp;" @"&amp;N73&amp;" Corp","LAST_PRICE")</f>
        <v>105.761</v>
      </c>
      <c r="Q73" s="1">
        <f>INDEX(control!$F$12:$F$22,MATCH(C73,control!$C$12:$C$22,0))</f>
        <v>100</v>
      </c>
      <c r="R73" s="1">
        <f>P73-J73*INDEX(bias[value],MATCH(I73,bias[symbol],0))*(Q73/100)</f>
        <v>105.64099999999999</v>
      </c>
      <c r="S73" s="1">
        <f t="shared" si="32"/>
        <v>105.96099999999998</v>
      </c>
      <c r="T73" s="4"/>
      <c r="U73" s="4"/>
      <c r="V73" s="1">
        <f t="shared" si="33"/>
        <v>105.761</v>
      </c>
      <c r="W73" s="1">
        <f t="shared" si="34"/>
        <v>105.64099999999999</v>
      </c>
      <c r="X73" s="1">
        <f t="shared" si="35"/>
        <v>105.96099999999998</v>
      </c>
      <c r="Y73" s="13">
        <f t="shared" si="36"/>
        <v>-2.8421709430404007E-14</v>
      </c>
      <c r="Z73" s="1">
        <v>1</v>
      </c>
      <c r="AA73" s="1">
        <f t="shared" si="37"/>
        <v>1</v>
      </c>
      <c r="AB73" s="1">
        <f t="shared" si="20"/>
        <v>1</v>
      </c>
      <c r="AC73" s="1">
        <f>IF(ISNUMBER(INDEX(bias[value],MATCH(I73,bias[symbol],0))),1,0)</f>
        <v>1</v>
      </c>
      <c r="AD73" s="1">
        <f t="shared" si="38"/>
        <v>1</v>
      </c>
      <c r="AE73" s="1">
        <f t="shared" si="22"/>
        <v>1</v>
      </c>
      <c r="AF73" s="1">
        <f t="shared" ca="1" si="39"/>
        <v>0</v>
      </c>
      <c r="AG73" s="1">
        <f t="shared" ca="1" si="40"/>
        <v>0</v>
      </c>
      <c r="AH73" s="1" t="str">
        <f ca="1">IF(AG73=1,_xll.RtContribute("DDS_BONDS",$B73&amp;"=EXT",$V$3:$X$3,V73:X73,"FTC:CHANGED;SCOPE:SERVER"),"-")</f>
        <v>-</v>
      </c>
      <c r="AI73" s="1" t="str">
        <f>_xll.RtGet("DDS_BONDS",B73&amp;"=EXT",3)</f>
        <v>15524219=EXT</v>
      </c>
      <c r="AJ73" s="32">
        <f>_xll.BDP($A73&amp;" @"&amp; $N73 &amp;"  Corp","risk_mid")</f>
        <v>5.2647488440953794</v>
      </c>
      <c r="AK73" s="25">
        <f t="shared" si="41"/>
        <v>-105.29497688190757</v>
      </c>
      <c r="AL73" s="1" t="str">
        <f t="shared" si="44"/>
        <v>-</v>
      </c>
      <c r="AM73" s="38">
        <f t="shared" si="42"/>
        <v>-1.8801955555555558</v>
      </c>
      <c r="AN73" s="12">
        <f>_xll.BDP($A73&amp;" @"&amp; $N73 &amp;"  Corp","asset_swap_spd_mid")</f>
        <v>49.634585243366011</v>
      </c>
      <c r="AO73" s="25">
        <f t="shared" si="43"/>
        <v>-992.69170486732014</v>
      </c>
      <c r="AP73" s="25">
        <f>IFERROR(_xll.BDP($A73&amp;" @"&amp; $N73 &amp;"  Corp","coupon")*G73/100/365,"-")</f>
        <v>-13.013698630136986</v>
      </c>
      <c r="AQ73" s="1" t="str">
        <f>_xll.RtGet("EBOND_LDN",B73,"DSPLY_NAME")</f>
        <v>MET 2 3/8 30 Sep</v>
      </c>
      <c r="AR73" s="38">
        <f>_xll.RtGet("EBOND_LDN", B73, -18560)</f>
        <v>88.794247849594001</v>
      </c>
      <c r="AS73" s="38">
        <f>_xll.RtGet("EBOND_LDN", B73, -18562)</f>
        <v>82.721607917173003</v>
      </c>
      <c r="AT73" s="58" t="str">
        <f ca="1">IF(Main[[#This Row],[maturity]]&lt;TODAY(),"matured","-")</f>
        <v>-</v>
      </c>
      <c r="AU73" s="1" t="str">
        <f>IF(Main[[#This Row],[spread bid]]=Main[[#This Row],[spread ask]],"error","-")</f>
        <v>-</v>
      </c>
    </row>
    <row r="74" spans="1:47" x14ac:dyDescent="0.2">
      <c r="A74" s="1" t="s">
        <v>303</v>
      </c>
      <c r="B74" s="1">
        <v>16523150</v>
      </c>
      <c r="C74" s="9">
        <v>1994229</v>
      </c>
      <c r="D74" s="9" t="str">
        <f>_xll.BDP($A74&amp;" Corp",D$4)</f>
        <v>MET</v>
      </c>
      <c r="E74" s="9">
        <f>IF(_xll.BDP($A74&amp;" Corp","cpn typ")="floating","frn",_xll.BDP($A74&amp;" Corp",E$4))</f>
        <v>2.375</v>
      </c>
      <c r="F74" s="50">
        <f>IF(LEFT(_xll.BDP($A74&amp;" Corp","mty_typ"),4)="perp","perp",_xll.BDP($A74&amp;" Corp",F$4)*1)</f>
        <v>44937</v>
      </c>
      <c r="G74" s="31">
        <f>_xll.RtGet("EBOND_POSITION",INDEX(bookMap[eBondID],MATCH(TEXT(C74,"0"),bookMap[bbgID],0))&amp;"="&amp;B74,"AMOUNT")</f>
        <v>0</v>
      </c>
      <c r="H74" s="1">
        <f>INDEX(control!$E$12:$E$22,MATCH(C74,control!$C$12:$C$22,0))</f>
        <v>0</v>
      </c>
      <c r="I74" s="1" t="str">
        <f>IFERROR(INDEX(bias[symbol],MIN(MAX(MATCH(IF($I$2="manual",_xll.RtGet("EBOND_LDN",B74,-20268),$I$2),bias[symbol],0)+H74,1),27)),"-")</f>
        <v>m</v>
      </c>
      <c r="J74" s="1">
        <f>IFERROR(_xll.RtGet("EBOND_LDN",B74,-20270)*1,"-")</f>
        <v>0.5</v>
      </c>
      <c r="K74" s="1" t="str">
        <f>_xll.RtGet("EBOND_LDN",$B74,-20271)</f>
        <v>on</v>
      </c>
      <c r="L74" s="1">
        <f>_xll.BDP(A74&amp;" @CBKG Corp","bid")</f>
        <v>103.114</v>
      </c>
      <c r="M74" s="1">
        <f>_xll.BDP(A74&amp;" @CBKG Corp","ask")</f>
        <v>103.614</v>
      </c>
      <c r="N74" s="1" t="s">
        <v>1456</v>
      </c>
      <c r="O74" s="1" t="str">
        <f>_xll.BDP(A74&amp;" @"&amp;N74&amp;" Corp","LAST_UPDATE")</f>
        <v>07:01:48</v>
      </c>
      <c r="P74" s="57">
        <f>_xll.BDP(A74&amp;" @"&amp;N74&amp;" Corp","LAST_PRICE")</f>
        <v>103.364</v>
      </c>
      <c r="Q74" s="1">
        <f>INDEX(control!$F$12:$F$22,MATCH(C74,control!$C$12:$C$22,0))</f>
        <v>100</v>
      </c>
      <c r="R74" s="1">
        <f>P74-J74*INDEX(bias[value],MATCH(I74,bias[symbol],0))*(Q74/100)</f>
        <v>103.114</v>
      </c>
      <c r="S74" s="1">
        <f t="shared" si="32"/>
        <v>103.614</v>
      </c>
      <c r="T74" s="4"/>
      <c r="U74" s="4"/>
      <c r="V74" s="1">
        <f t="shared" si="33"/>
        <v>103.364</v>
      </c>
      <c r="W74" s="1">
        <f t="shared" si="34"/>
        <v>103.114</v>
      </c>
      <c r="X74" s="1">
        <f t="shared" si="35"/>
        <v>103.614</v>
      </c>
      <c r="Y74" s="13">
        <f t="shared" si="36"/>
        <v>0</v>
      </c>
      <c r="Z74" s="1">
        <v>1</v>
      </c>
      <c r="AA74" s="1">
        <f t="shared" si="37"/>
        <v>1</v>
      </c>
      <c r="AB74" s="1">
        <f t="shared" si="20"/>
        <v>1</v>
      </c>
      <c r="AC74" s="1">
        <f>IF(ISNUMBER(INDEX(bias[value],MATCH(I74,bias[symbol],0))),1,0)</f>
        <v>1</v>
      </c>
      <c r="AD74" s="1">
        <f t="shared" si="38"/>
        <v>1</v>
      </c>
      <c r="AE74" s="1">
        <f t="shared" si="22"/>
        <v>1</v>
      </c>
      <c r="AF74" s="1">
        <f t="shared" ca="1" si="39"/>
        <v>0</v>
      </c>
      <c r="AG74" s="1">
        <f t="shared" ca="1" si="40"/>
        <v>0</v>
      </c>
      <c r="AH74" s="1" t="str">
        <f ca="1">IF(AG74=1,_xll.RtContribute("DDS_BONDS",$B74&amp;"=EXT",$V$3:$X$3,V74:X74,"FTC:CHANGED;SCOPE:SERVER"),"-")</f>
        <v>-</v>
      </c>
      <c r="AI74" s="1" t="str">
        <f>_xll.RtGet("DDS_BONDS",B74&amp;"=EXT",3)</f>
        <v>16523150=EXT</v>
      </c>
      <c r="AJ74" s="32">
        <f>_xll.BDP($A74&amp;" @"&amp; $N74 &amp;"  Corp","risk_mid")</f>
        <v>7.9637517250091605</v>
      </c>
      <c r="AK74" s="25">
        <f t="shared" si="41"/>
        <v>0</v>
      </c>
      <c r="AL74" s="1" t="str">
        <f t="shared" si="44"/>
        <v>-</v>
      </c>
      <c r="AM74" s="38">
        <f t="shared" si="42"/>
        <v>0</v>
      </c>
      <c r="AN74" s="12">
        <f>_xll.BDP($A74&amp;" @"&amp; $N74 &amp;"  Corp","asset_swap_spd_mid")</f>
        <v>60.098439976912502</v>
      </c>
      <c r="AO74" s="25">
        <f t="shared" si="43"/>
        <v>0</v>
      </c>
      <c r="AP74" s="25">
        <f>IFERROR(_xll.BDP($A74&amp;" @"&amp; $N74 &amp;"  Corp","coupon")*G74/100/365,"-")</f>
        <v>0</v>
      </c>
      <c r="AQ74" s="1" t="str">
        <f>_xll.RtGet("EBOND_LDN",B74,"DSPLY_NAME")</f>
        <v>MET 2 3/8 11 Jan</v>
      </c>
      <c r="AR74" s="38">
        <f>_xll.RtGet("EBOND_LDN", B74, -18560)</f>
        <v>90.118921983749999</v>
      </c>
      <c r="AS74" s="38">
        <f>_xll.RtGet("EBOND_LDN", B74, -18562)</f>
        <v>83.854359889430995</v>
      </c>
      <c r="AT74" s="58" t="str">
        <f ca="1">IF(Main[[#This Row],[maturity]]&lt;TODAY(),"matured","-")</f>
        <v>-</v>
      </c>
      <c r="AU74" s="1" t="str">
        <f>IF(Main[[#This Row],[spread bid]]=Main[[#This Row],[spread ask]],"error","-")</f>
        <v>-</v>
      </c>
    </row>
    <row r="75" spans="1:47" x14ac:dyDescent="0.2">
      <c r="A75" s="1" t="s">
        <v>304</v>
      </c>
      <c r="B75" s="1">
        <v>13353312</v>
      </c>
      <c r="C75" s="9">
        <v>1994229</v>
      </c>
      <c r="D75" s="9" t="str">
        <f>_xll.BDP($A75&amp;" Corp",D$4)</f>
        <v>SAMAFH</v>
      </c>
      <c r="E75" s="9">
        <f>IF(_xll.BDP($A75&amp;" Corp","cpn typ")="floating","frn",_xll.BDP($A75&amp;" Corp",E$4))</f>
        <v>4.25</v>
      </c>
      <c r="F75" s="50">
        <f>IF(LEFT(_xll.BDP($A75&amp;" Corp","mty_typ"),4)="perp","perp",_xll.BDP($A75&amp;" Corp",F$4)*1)</f>
        <v>42793</v>
      </c>
      <c r="G75" s="31">
        <f>_xll.RtGet("EBOND_POSITION",INDEX(bookMap[eBondID],MATCH(TEXT(C75,"0"),bookMap[bbgID],0))&amp;"="&amp;B75,"AMOUNT")</f>
        <v>-1163000</v>
      </c>
      <c r="H75" s="1">
        <f>INDEX(control!$E$12:$E$22,MATCH(C75,control!$C$12:$C$22,0))</f>
        <v>0</v>
      </c>
      <c r="I75" s="1" t="str">
        <f>IFERROR(INDEX(bias[symbol],MIN(MAX(MATCH(IF($I$2="manual",_xll.RtGet("EBOND_LDN",B75,-20268),$I$2),bias[symbol],0)+H75,1),27)),"-")</f>
        <v>bb</v>
      </c>
      <c r="J75" s="1">
        <f>IFERROR(_xll.RtGet("EBOND_LDN",B75,-20270)*1,"-")</f>
        <v>0.6</v>
      </c>
      <c r="K75" s="1" t="str">
        <f>_xll.RtGet("EBOND_LDN",$B75,-20271)</f>
        <v>on</v>
      </c>
      <c r="L75" s="1">
        <f>_xll.BDP(A75&amp;" @CBKG Corp","bid")</f>
        <v>108.648</v>
      </c>
      <c r="M75" s="1">
        <f>_xll.BDP(A75&amp;" @CBKG Corp","ask")</f>
        <v>109.248</v>
      </c>
      <c r="N75" s="1" t="s">
        <v>1456</v>
      </c>
      <c r="O75" s="1" t="str">
        <f>_xll.BDP(A75&amp;" @"&amp;N75&amp;" Corp","LAST_UPDATE")</f>
        <v>07:01:51</v>
      </c>
      <c r="P75" s="57">
        <f>_xll.BDP(A75&amp;" @"&amp;N75&amp;" Corp","LAST_PRICE")</f>
        <v>108.798</v>
      </c>
      <c r="Q75" s="1">
        <f>INDEX(control!$F$12:$F$22,MATCH(C75,control!$C$12:$C$22,0))</f>
        <v>100</v>
      </c>
      <c r="R75" s="1">
        <f>P75-J75*INDEX(bias[value],MATCH(I75,bias[symbol],0))*(Q75/100)</f>
        <v>108.648</v>
      </c>
      <c r="S75" s="1">
        <f t="shared" si="32"/>
        <v>109.24799999999999</v>
      </c>
      <c r="T75" s="4"/>
      <c r="U75" s="4"/>
      <c r="V75" s="1">
        <f t="shared" si="33"/>
        <v>108.798</v>
      </c>
      <c r="W75" s="1">
        <f t="shared" si="34"/>
        <v>108.648</v>
      </c>
      <c r="X75" s="1">
        <f t="shared" si="35"/>
        <v>109.24799999999999</v>
      </c>
      <c r="Y75" s="13">
        <f t="shared" si="36"/>
        <v>-2.8421709430404007E-14</v>
      </c>
      <c r="Z75" s="1">
        <v>1</v>
      </c>
      <c r="AA75" s="1">
        <f t="shared" si="37"/>
        <v>1</v>
      </c>
      <c r="AB75" s="1">
        <f t="shared" si="20"/>
        <v>1</v>
      </c>
      <c r="AC75" s="1">
        <f>IF(ISNUMBER(INDEX(bias[value],MATCH(I75,bias[symbol],0))),1,0)</f>
        <v>1</v>
      </c>
      <c r="AD75" s="1">
        <f t="shared" si="38"/>
        <v>1</v>
      </c>
      <c r="AE75" s="1">
        <f t="shared" si="22"/>
        <v>1</v>
      </c>
      <c r="AF75" s="1">
        <f t="shared" ca="1" si="39"/>
        <v>0</v>
      </c>
      <c r="AG75" s="1">
        <f t="shared" ca="1" si="40"/>
        <v>0</v>
      </c>
      <c r="AH75" s="1" t="str">
        <f ca="1">IF(AG75=1,_xll.RtContribute("DDS_BONDS",$B75&amp;"=EXT",$V$3:$X$3,V75:X75,"FTC:CHANGED;SCOPE:SERVER"),"-")</f>
        <v>-</v>
      </c>
      <c r="AI75" s="1" t="str">
        <f>_xll.RtGet("DDS_BONDS",B75&amp;"=EXT",3)</f>
        <v>13353312=EXT</v>
      </c>
      <c r="AJ75" s="32">
        <f>_xll.BDP($A75&amp;" @"&amp; $N75 &amp;"  Corp","risk_mid")</f>
        <v>2.8166780999278274</v>
      </c>
      <c r="AK75" s="25">
        <f t="shared" si="41"/>
        <v>-327.57966302160628</v>
      </c>
      <c r="AL75" s="1" t="str">
        <f t="shared" si="44"/>
        <v>-</v>
      </c>
      <c r="AM75" s="38">
        <f t="shared" si="42"/>
        <v>-11.247295466666666</v>
      </c>
      <c r="AN75" s="12">
        <f>_xll.BDP($A75&amp;" @"&amp; $N75 &amp;"  Corp","asset_swap_spd_mid")</f>
        <v>57.654540768025164</v>
      </c>
      <c r="AO75" s="25">
        <f t="shared" si="43"/>
        <v>-6705.223091321327</v>
      </c>
      <c r="AP75" s="25">
        <f>IFERROR(_xll.BDP($A75&amp;" @"&amp; $N75 &amp;"  Corp","coupon")*G75/100/365,"-")</f>
        <v>-135.41780821917808</v>
      </c>
      <c r="AQ75" s="1" t="str">
        <f>_xll.RtGet("EBOND_LDN",B75,"DSPLY_NAME")</f>
        <v xml:space="preserve">SAMAFH 4 1/4 27 </v>
      </c>
      <c r="AR75" s="38">
        <f>_xll.RtGet("EBOND_LDN", B75, -18560)</f>
        <v>92.933918945612007</v>
      </c>
      <c r="AS75" s="38">
        <f>_xll.RtGet("EBOND_LDN", B75, -18562)</f>
        <v>71.683618815249005</v>
      </c>
      <c r="AT75" s="58" t="str">
        <f ca="1">IF(Main[[#This Row],[maturity]]&lt;TODAY(),"matured","-")</f>
        <v>-</v>
      </c>
      <c r="AU75" s="1" t="str">
        <f>IF(Main[[#This Row],[spread bid]]=Main[[#This Row],[spread ask]],"error","-")</f>
        <v>-</v>
      </c>
    </row>
    <row r="76" spans="1:47" x14ac:dyDescent="0.2">
      <c r="A76" s="1" t="s">
        <v>305</v>
      </c>
      <c r="B76" s="1">
        <v>16906657</v>
      </c>
      <c r="C76" s="9">
        <v>1994229</v>
      </c>
      <c r="D76" s="9" t="str">
        <f>_xll.BDP($A76&amp;" Corp",D$4)</f>
        <v>TALANX</v>
      </c>
      <c r="E76" s="9">
        <f>IF(_xll.BDP($A76&amp;" Corp","cpn typ")="floating","frn",_xll.BDP($A76&amp;" Corp",E$4))</f>
        <v>3.125</v>
      </c>
      <c r="F76" s="50">
        <f>IF(LEFT(_xll.BDP($A76&amp;" Corp","mty_typ"),4)="perp","perp",_xll.BDP($A76&amp;" Corp",F$4)*1)</f>
        <v>44970</v>
      </c>
      <c r="G76" s="31">
        <f>_xll.RtGet("EBOND_POSITION",INDEX(bookMap[eBondID],MATCH(TEXT(C76,"0"),bookMap[bbgID],0))&amp;"="&amp;B76,"AMOUNT")</f>
        <v>-200000</v>
      </c>
      <c r="H76" s="1">
        <f>INDEX(control!$E$12:$E$22,MATCH(C76,control!$C$12:$C$22,0))</f>
        <v>0</v>
      </c>
      <c r="I76" s="1" t="str">
        <f>IFERROR(INDEX(bias[symbol],MIN(MAX(MATCH(IF($I$2="manual",_xll.RtGet("EBOND_LDN",B76,-20268),$I$2),bias[symbol],0)+H76,1),27)),"-")</f>
        <v>m</v>
      </c>
      <c r="J76" s="1">
        <f>IFERROR(_xll.RtGet("EBOND_LDN",B76,-20270)*1,"-")</f>
        <v>0.56000000000000005</v>
      </c>
      <c r="K76" s="1" t="str">
        <f>_xll.RtGet("EBOND_LDN",$B76,-20271)</f>
        <v>on</v>
      </c>
      <c r="L76" s="1">
        <f>_xll.BDP(A76&amp;" @CBKG Corp","bid")</f>
        <v>107.706</v>
      </c>
      <c r="M76" s="1">
        <f>_xll.BDP(A76&amp;" @CBKG Corp","ask")</f>
        <v>108.26600000000001</v>
      </c>
      <c r="N76" s="1" t="s">
        <v>1456</v>
      </c>
      <c r="O76" s="1" t="str">
        <f>_xll.BDP(A76&amp;" @"&amp;N76&amp;" Corp","LAST_UPDATE")</f>
        <v>07:01:41</v>
      </c>
      <c r="P76" s="57">
        <f>_xll.BDP(A76&amp;" @"&amp;N76&amp;" Corp","LAST_PRICE")</f>
        <v>107.986</v>
      </c>
      <c r="Q76" s="1">
        <f>INDEX(control!$F$12:$F$22,MATCH(C76,control!$C$12:$C$22,0))</f>
        <v>100</v>
      </c>
      <c r="R76" s="1">
        <f>P76-J76*INDEX(bias[value],MATCH(I76,bias[symbol],0))*(Q76/100)</f>
        <v>107.706</v>
      </c>
      <c r="S76" s="1">
        <f t="shared" si="32"/>
        <v>108.26600000000001</v>
      </c>
      <c r="T76" s="4"/>
      <c r="U76" s="4"/>
      <c r="V76" s="1">
        <f t="shared" si="33"/>
        <v>107.986</v>
      </c>
      <c r="W76" s="1">
        <f t="shared" si="34"/>
        <v>107.706</v>
      </c>
      <c r="X76" s="1">
        <f t="shared" si="35"/>
        <v>108.26600000000001</v>
      </c>
      <c r="Y76" s="13">
        <f t="shared" si="36"/>
        <v>0</v>
      </c>
      <c r="Z76" s="1">
        <v>1</v>
      </c>
      <c r="AA76" s="1">
        <f t="shared" si="37"/>
        <v>1</v>
      </c>
      <c r="AB76" s="1">
        <f t="shared" si="20"/>
        <v>1</v>
      </c>
      <c r="AC76" s="1">
        <f>IF(ISNUMBER(INDEX(bias[value],MATCH(I76,bias[symbol],0))),1,0)</f>
        <v>1</v>
      </c>
      <c r="AD76" s="1">
        <f t="shared" si="38"/>
        <v>1</v>
      </c>
      <c r="AE76" s="1">
        <f t="shared" si="22"/>
        <v>1</v>
      </c>
      <c r="AF76" s="1">
        <f t="shared" ca="1" si="39"/>
        <v>0</v>
      </c>
      <c r="AG76" s="1">
        <f t="shared" ca="1" si="40"/>
        <v>0</v>
      </c>
      <c r="AH76" s="1" t="str">
        <f ca="1">IF(AG76=1,_xll.RtContribute("DDS_BONDS",$B76&amp;"=EXT",$V$3:$X$3,V76:X76,"FTC:CHANGED;SCOPE:SERVER"),"-")</f>
        <v>-</v>
      </c>
      <c r="AI76" s="1" t="str">
        <f>_xll.RtGet("DDS_BONDS",B76&amp;"=EXT",3)</f>
        <v>16906657=EXT</v>
      </c>
      <c r="AJ76" s="32">
        <f>_xll.BDP($A76&amp;" @"&amp; $N76 &amp;"  Corp","risk_mid")</f>
        <v>8.194973389622362</v>
      </c>
      <c r="AK76" s="25">
        <f t="shared" si="41"/>
        <v>-163.89946779244724</v>
      </c>
      <c r="AL76" s="1" t="str">
        <f t="shared" si="44"/>
        <v>-</v>
      </c>
      <c r="AM76" s="38">
        <f t="shared" si="42"/>
        <v>-1.9197511111111112</v>
      </c>
      <c r="AN76" s="12">
        <f>_xll.BDP($A76&amp;" @"&amp; $N76 &amp;"  Corp","asset_swap_spd_mid")</f>
        <v>77.788683669666526</v>
      </c>
      <c r="AO76" s="25">
        <f t="shared" si="43"/>
        <v>-1555.7736733933305</v>
      </c>
      <c r="AP76" s="25">
        <f>IFERROR(_xll.BDP($A76&amp;" @"&amp; $N76 &amp;"  Corp","coupon")*G76/100/365,"-")</f>
        <v>-17.123287671232877</v>
      </c>
      <c r="AQ76" s="1" t="str">
        <f>_xll.RtGet("EBOND_LDN",B76,"DSPLY_NAME")</f>
        <v xml:space="preserve">TALANX 3 1/8 13 </v>
      </c>
      <c r="AR76" s="38">
        <f>_xll.RtGet("EBOND_LDN", B76, -18560)</f>
        <v>97.766113144483995</v>
      </c>
      <c r="AS76" s="38">
        <f>_xll.RtGet("EBOND_LDN", B76, -18562)</f>
        <v>90.947663417103001</v>
      </c>
      <c r="AT76" s="58" t="str">
        <f ca="1">IF(Main[[#This Row],[maturity]]&lt;TODAY(),"matured","-")</f>
        <v>-</v>
      </c>
      <c r="AU76" s="1" t="str">
        <f>IF(Main[[#This Row],[spread bid]]=Main[[#This Row],[spread ask]],"error","-")</f>
        <v>-</v>
      </c>
    </row>
    <row r="77" spans="1:47" x14ac:dyDescent="0.2">
      <c r="A77" s="1" t="s">
        <v>306</v>
      </c>
      <c r="B77" s="1">
        <v>8718489</v>
      </c>
      <c r="C77" s="9">
        <v>1994229</v>
      </c>
      <c r="D77" s="9" t="str">
        <f>_xll.BDP($A77&amp;" Corp",D$4)</f>
        <v>UNIIM</v>
      </c>
      <c r="E77" s="9">
        <f>IF(_xll.BDP($A77&amp;" Corp","cpn typ")="floating","frn",_xll.BDP($A77&amp;" Corp",E$4))</f>
        <v>5</v>
      </c>
      <c r="F77" s="50">
        <f>IF(LEFT(_xll.BDP($A77&amp;" Corp","mty_typ"),4)="perp","perp",_xll.BDP($A77&amp;" Corp",F$4)*1)</f>
        <v>42746</v>
      </c>
      <c r="G77" s="31">
        <f>_xll.RtGet("EBOND_POSITION",INDEX(bookMap[eBondID],MATCH(TEXT(C77,"0"),bookMap[bbgID],0))&amp;"="&amp;B77,"AMOUNT")</f>
        <v>0</v>
      </c>
      <c r="H77" s="1">
        <f>INDEX(control!$E$12:$E$22,MATCH(C77,control!$C$12:$C$22,0))</f>
        <v>0</v>
      </c>
      <c r="I77" s="1" t="str">
        <f>IFERROR(INDEX(bias[symbol],MIN(MAX(MATCH(IF($I$2="manual",_xll.RtGet("EBOND_LDN",B77,-20268),$I$2),bias[symbol],0)+H77,1),27)),"-")</f>
        <v>b</v>
      </c>
      <c r="J77" s="1">
        <f>IFERROR(_xll.RtGet("EBOND_LDN",B77,-20270)*1,"-")</f>
        <v>0.6</v>
      </c>
      <c r="K77" s="1" t="str">
        <f>_xll.RtGet("EBOND_LDN",$B77,-20271)</f>
        <v>on</v>
      </c>
      <c r="L77" s="1">
        <f>_xll.BDP(A77&amp;" @CBKG Corp","bid")</f>
        <v>106.65600000000001</v>
      </c>
      <c r="M77" s="1">
        <f>_xll.BDP(A77&amp;" @CBKG Corp","ask")</f>
        <v>107.256</v>
      </c>
      <c r="N77" s="1" t="s">
        <v>1456</v>
      </c>
      <c r="O77" s="1" t="str">
        <f>_xll.BDP(A77&amp;" @"&amp;N77&amp;" Corp","LAST_UPDATE")</f>
        <v>07:01:34</v>
      </c>
      <c r="P77" s="57">
        <f>_xll.BDP(A77&amp;" @"&amp;N77&amp;" Corp","LAST_PRICE")</f>
        <v>106.881</v>
      </c>
      <c r="Q77" s="1">
        <f>INDEX(control!$F$12:$F$22,MATCH(C77,control!$C$12:$C$22,0))</f>
        <v>100</v>
      </c>
      <c r="R77" s="1">
        <f>P77-J77*INDEX(bias[value],MATCH(I77,bias[symbol],0))*(Q77/100)</f>
        <v>106.65600000000001</v>
      </c>
      <c r="S77" s="1">
        <f t="shared" si="32"/>
        <v>107.256</v>
      </c>
      <c r="T77" s="4"/>
      <c r="U77" s="4"/>
      <c r="V77" s="1">
        <f t="shared" si="33"/>
        <v>106.881</v>
      </c>
      <c r="W77" s="1">
        <f t="shared" si="34"/>
        <v>106.65600000000001</v>
      </c>
      <c r="X77" s="1">
        <f t="shared" si="35"/>
        <v>107.256</v>
      </c>
      <c r="Y77" s="13">
        <f t="shared" si="36"/>
        <v>0</v>
      </c>
      <c r="Z77" s="1">
        <v>1</v>
      </c>
      <c r="AA77" s="1">
        <f t="shared" si="37"/>
        <v>1</v>
      </c>
      <c r="AB77" s="1">
        <f t="shared" si="20"/>
        <v>1</v>
      </c>
      <c r="AC77" s="1">
        <f>IF(ISNUMBER(INDEX(bias[value],MATCH(I77,bias[symbol],0))),1,0)</f>
        <v>1</v>
      </c>
      <c r="AD77" s="1">
        <f t="shared" si="38"/>
        <v>1</v>
      </c>
      <c r="AE77" s="1">
        <f t="shared" si="22"/>
        <v>1</v>
      </c>
      <c r="AF77" s="1">
        <f t="shared" ca="1" si="39"/>
        <v>0</v>
      </c>
      <c r="AG77" s="1">
        <f t="shared" ca="1" si="40"/>
        <v>0</v>
      </c>
      <c r="AH77" s="1" t="str">
        <f ca="1">IF(AG77=1,_xll.RtContribute("DDS_BONDS",$B77&amp;"=EXT",$V$3:$X$3,V77:X77,"FTC:CHANGED;SCOPE:SERVER"),"-")</f>
        <v>-</v>
      </c>
      <c r="AI77" s="1" t="str">
        <f>_xll.RtGet("DDS_BONDS",B77&amp;"=EXT",3)</f>
        <v>8718489=EXT</v>
      </c>
      <c r="AJ77" s="32">
        <f>_xll.BDP($A77&amp;" @"&amp; $N77 &amp;"  Corp","risk_mid")</f>
        <v>2.6018249239982083</v>
      </c>
      <c r="AK77" s="25">
        <f t="shared" si="41"/>
        <v>0</v>
      </c>
      <c r="AL77" s="1" t="str">
        <f t="shared" si="44"/>
        <v>-</v>
      </c>
      <c r="AM77" s="38">
        <f t="shared" si="42"/>
        <v>0</v>
      </c>
      <c r="AN77" s="12">
        <f>_xll.BDP($A77&amp;" @"&amp; $N77 &amp;"  Corp","asset_swap_spd_mid")</f>
        <v>184.60333112747003</v>
      </c>
      <c r="AO77" s="25">
        <f t="shared" si="43"/>
        <v>0</v>
      </c>
      <c r="AP77" s="25">
        <f>IFERROR(_xll.BDP($A77&amp;" @"&amp; $N77 &amp;"  Corp","coupon")*G77/100/365,"-")</f>
        <v>0</v>
      </c>
      <c r="AQ77" s="1" t="str">
        <f>_xll.RtGet("EBOND_LDN",B77,"DSPLY_NAME")</f>
        <v>UNIIM 5 11 Jan 2</v>
      </c>
      <c r="AR77" s="38">
        <f>_xll.RtGet("EBOND_LDN", B77, -18560)</f>
        <v>224.58375265055599</v>
      </c>
      <c r="AS77" s="38">
        <f>_xll.RtGet("EBOND_LDN", B77, -18562)</f>
        <v>201.507174183161</v>
      </c>
      <c r="AT77" s="58" t="str">
        <f ca="1">IF(Main[[#This Row],[maturity]]&lt;TODAY(),"matured","-")</f>
        <v>-</v>
      </c>
      <c r="AU77" s="1" t="str">
        <f>IF(Main[[#This Row],[spread bid]]=Main[[#This Row],[spread ask]],"error","-")</f>
        <v>-</v>
      </c>
    </row>
    <row r="78" spans="1:47" x14ac:dyDescent="0.2">
      <c r="A78" s="1" t="s">
        <v>1539</v>
      </c>
      <c r="B78" s="1">
        <v>21122576</v>
      </c>
      <c r="C78" s="9">
        <v>1994229</v>
      </c>
      <c r="D78" s="9" t="str">
        <f>_xll.BDP($A78&amp;" Corp",D$4)</f>
        <v>UNIIM</v>
      </c>
      <c r="E78" s="9">
        <f>IF(_xll.BDP($A78&amp;" Corp","cpn typ")="floating","frn",_xll.BDP($A78&amp;" Corp",E$4))</f>
        <v>4.375</v>
      </c>
      <c r="F78" s="50">
        <f>IF(LEFT(_xll.BDP($A78&amp;" Corp","mty_typ"),4)="perp","perp",_xll.BDP($A78&amp;" Corp",F$4)*1)</f>
        <v>44260</v>
      </c>
      <c r="G78" s="31">
        <f>_xll.RtGet("EBOND_POSITION",INDEX(bookMap[eBondID],MATCH(TEXT(C78,"0"),bookMap[bbgID],0))&amp;"="&amp;B78,"AMOUNT")</f>
        <v>0</v>
      </c>
      <c r="H78" s="1">
        <f>INDEX(control!$E$12:$E$22,MATCH(C78,control!$C$12:$C$22,0))</f>
        <v>0</v>
      </c>
      <c r="I78" s="1" t="str">
        <f>IFERROR(INDEX(bias[symbol],MIN(MAX(MATCH(IF($I$2="manual",_xll.RtGet("EBOND_LDN",B78,-20268),$I$2),bias[symbol],0)+H78,1),27)),"-")</f>
        <v>m</v>
      </c>
      <c r="J78" s="1">
        <f>IFERROR(_xll.RtGet("EBOND_LDN",B78,-20270)*1,"-")</f>
        <v>0.8</v>
      </c>
      <c r="K78" s="1" t="str">
        <f>_xll.RtGet("EBOND_LDN",$B78,-20271)</f>
        <v>on</v>
      </c>
      <c r="L78" s="1">
        <f>_xll.BDP(A78&amp;" @CBKG Corp","bid")</f>
        <v>106.872</v>
      </c>
      <c r="M78" s="1">
        <f>_xll.BDP(A78&amp;" @CBKG Corp","ask")</f>
        <v>107.672</v>
      </c>
      <c r="N78" s="1" t="s">
        <v>1456</v>
      </c>
      <c r="O78" s="1" t="str">
        <f>_xll.BDP(A78&amp;" @"&amp;N78&amp;" Corp","LAST_UPDATE")</f>
        <v>07:01:54</v>
      </c>
      <c r="P78" s="57">
        <f>_xll.BDP(A78&amp;" @"&amp;N78&amp;" Corp","LAST_PRICE")</f>
        <v>107.27200000000001</v>
      </c>
      <c r="Q78" s="1">
        <f>INDEX(control!$F$12:$F$22,MATCH(C78,control!$C$12:$C$22,0))</f>
        <v>100</v>
      </c>
      <c r="R78" s="1">
        <f>P78-J78*INDEX(bias[value],MATCH(I78,bias[symbol],0))*(Q78/100)</f>
        <v>106.872</v>
      </c>
      <c r="S78" s="1">
        <f t="shared" ref="S78" si="45">R78+J78*(Q78/100)</f>
        <v>107.672</v>
      </c>
      <c r="T78" s="4"/>
      <c r="U78" s="4"/>
      <c r="V78" s="1">
        <f t="shared" ref="V78" si="46">P78</f>
        <v>107.27200000000001</v>
      </c>
      <c r="W78" s="1">
        <f t="shared" ref="W78" si="47">IF(ISNUMBER(T78),T78,R78)</f>
        <v>106.872</v>
      </c>
      <c r="X78" s="1">
        <f t="shared" ref="X78" si="48">IF(ISNUMBER(U78),U78,S78)</f>
        <v>107.672</v>
      </c>
      <c r="Y78" s="13">
        <f t="shared" ref="Y78" si="49">IF(ISERROR((W78+X78)-(L78+M78)),"err",((W78+X78)-(L78+M78)))</f>
        <v>0</v>
      </c>
      <c r="Z78" s="1">
        <v>1</v>
      </c>
      <c r="AA78" s="1">
        <f t="shared" ref="AA78" si="50">IF(K78="on",1,0)</f>
        <v>1</v>
      </c>
      <c r="AB78" s="1">
        <f t="shared" ref="AB78" si="51">IF(ISNUMBER(V78),1,0)*IF(ISNUMBER(W78),1,0)*IF(ISNUMBER(X78),1,0)</f>
        <v>1</v>
      </c>
      <c r="AC78" s="1">
        <f>IF(ISNUMBER(INDEX(bias[value],MATCH(I78,bias[symbol],0))),1,0)</f>
        <v>1</v>
      </c>
      <c r="AD78" s="1">
        <f t="shared" ref="AD78" si="52">IF(ISNUMBER(J78),1,0)</f>
        <v>1</v>
      </c>
      <c r="AE78" s="1">
        <f t="shared" ref="AE78" si="53">IF(AB78,IF(W78&gt;X78,0,1),0)</f>
        <v>1</v>
      </c>
      <c r="AF78" s="1">
        <f t="shared" ca="1" si="39"/>
        <v>0</v>
      </c>
      <c r="AG78" s="1">
        <f t="shared" ref="AG78" ca="1" si="54">PRODUCT(Z78:AF78)</f>
        <v>0</v>
      </c>
      <c r="AH78" s="1" t="str">
        <f ca="1">IF(AG78=1,_xll.RtContribute("DDS_BONDS",$B78&amp;"=EXT",$V$3:$X$3,V78:X78,"FTC:CHANGED;SCOPE:SERVER"),"-")</f>
        <v>-</v>
      </c>
      <c r="AI78" s="1" t="str">
        <f>_xll.RtGet("DDS_BONDS",B78&amp;"=EXT",3)</f>
        <v>21122576=EXT</v>
      </c>
      <c r="AJ78" s="32">
        <f>_xll.BDP($A78&amp;" @"&amp; $N78 &amp;"  Corp","risk_mid")</f>
        <v>6.2296379091698384</v>
      </c>
      <c r="AK78" s="25">
        <f t="shared" ref="AK78" si="55">IFERROR(G78*AJ78/10000,"-")</f>
        <v>0</v>
      </c>
      <c r="AL78" s="1" t="str">
        <f t="shared" si="44"/>
        <v>-</v>
      </c>
      <c r="AM78" s="38">
        <f t="shared" ref="AM78" si="56">IFERROR(G78*1,0)*IFERROR(P78*1,0)/100*IF(AL78="-",$AM$3,AL78)/100/360</f>
        <v>0</v>
      </c>
      <c r="AN78" s="12">
        <f>_xll.BDP($A78&amp;" @"&amp; $N78 &amp;"  Corp","asset_swap_spd_mid")</f>
        <v>218.63434613143698</v>
      </c>
      <c r="AO78" s="25">
        <f t="shared" ref="AO78" si="57">IFERROR(G78*1,0)*IFERROR(AN78*1,0)/10000</f>
        <v>0</v>
      </c>
      <c r="AP78" s="25">
        <f>IFERROR(_xll.BDP($A78&amp;" @"&amp; $N78 &amp;"  Corp","coupon")*G78/100/365,"-")</f>
        <v>0</v>
      </c>
      <c r="AQ78" s="1" t="str">
        <f>_xll.RtGet("EBOND_LDN",B78,"DSPLY_NAME")</f>
        <v>UNIIM 4 3/8 05 M</v>
      </c>
      <c r="AR78" s="38">
        <f>_xll.RtGet("EBOND_LDN", B78, -18560)</f>
        <v>251.59411985770899</v>
      </c>
      <c r="AS78" s="38">
        <f>_xll.RtGet("EBOND_LDN", B78, -18562)</f>
        <v>238.765800808557</v>
      </c>
      <c r="AT78" s="58" t="str">
        <f ca="1">IF(Main[[#This Row],[maturity]]&lt;TODAY(),"matured","-")</f>
        <v>-</v>
      </c>
      <c r="AU78" s="1" t="str">
        <f>IF(Main[[#This Row],[spread bid]]=Main[[#This Row],[spread ask]],"error","-")</f>
        <v>-</v>
      </c>
    </row>
    <row r="79" spans="1:47" x14ac:dyDescent="0.2">
      <c r="A79" s="1" t="s">
        <v>307</v>
      </c>
      <c r="B79" s="1">
        <v>2862014</v>
      </c>
      <c r="C79" s="9">
        <v>1994229</v>
      </c>
      <c r="D79" s="9" t="str">
        <f>_xll.BDP($A79&amp;" Corp",D$4)</f>
        <v>ZURNVX</v>
      </c>
      <c r="E79" s="9">
        <f>IF(_xll.BDP($A79&amp;" Corp","cpn typ")="floating","frn",_xll.BDP($A79&amp;" Corp",E$4))</f>
        <v>4.5</v>
      </c>
      <c r="F79" s="50">
        <f>IF(LEFT(_xll.BDP($A79&amp;" Corp","mty_typ"),4)="perp","perp",_xll.BDP($A79&amp;" Corp",F$4)*1)</f>
        <v>41899</v>
      </c>
      <c r="G79" s="31">
        <f>_xll.RtGet("EBOND_POSITION",INDEX(bookMap[eBondID],MATCH(TEXT(C79,"0"),bookMap[bbgID],0))&amp;"="&amp;B79,"AMOUNT")</f>
        <v>-900000</v>
      </c>
      <c r="H79" s="1">
        <f>INDEX(control!$E$12:$E$22,MATCH(C79,control!$C$12:$C$22,0))</f>
        <v>0</v>
      </c>
      <c r="I79" s="1" t="str">
        <f>IFERROR(INDEX(bias[symbol],MIN(MAX(MATCH(IF($I$2="manual",_xll.RtGet("EBOND_LDN",B79,-20268),$I$2),bias[symbol],0)+H79,1),27)),"-")</f>
        <v>bb</v>
      </c>
      <c r="J79" s="1">
        <f>IFERROR(_xll.RtGet("EBOND_LDN",B79,-20270)*1,"-")</f>
        <v>0.12</v>
      </c>
      <c r="K79" s="1" t="str">
        <f>_xll.RtGet("EBOND_LDN",$B79,-20271)</f>
        <v>on</v>
      </c>
      <c r="L79" s="1">
        <f>_xll.BDP(A79&amp;" @CBKG Corp","bid")</f>
        <v>101.045</v>
      </c>
      <c r="M79" s="1">
        <f>_xll.BDP(A79&amp;" @CBKG Corp","ask")</f>
        <v>101.16500000000001</v>
      </c>
      <c r="N79" s="1" t="s">
        <v>1456</v>
      </c>
      <c r="O79" s="1" t="str">
        <f>_xll.BDP(A79&amp;" @"&amp;N79&amp;" Corp","LAST_UPDATE")</f>
        <v>07:01:55</v>
      </c>
      <c r="P79" s="57">
        <f>_xll.BDP(A79&amp;" @"&amp;N79&amp;" Corp","LAST_PRICE")</f>
        <v>101.075</v>
      </c>
      <c r="Q79" s="1">
        <f>INDEX(control!$F$12:$F$22,MATCH(C79,control!$C$12:$C$22,0))</f>
        <v>100</v>
      </c>
      <c r="R79" s="1">
        <f>P79-J79*INDEX(bias[value],MATCH(I79,bias[symbol],0))*(Q79/100)</f>
        <v>101.045</v>
      </c>
      <c r="S79" s="1">
        <f t="shared" si="32"/>
        <v>101.16500000000001</v>
      </c>
      <c r="T79" s="4"/>
      <c r="U79" s="4"/>
      <c r="V79" s="1">
        <f t="shared" si="33"/>
        <v>101.075</v>
      </c>
      <c r="W79" s="1">
        <f t="shared" si="34"/>
        <v>101.045</v>
      </c>
      <c r="X79" s="1">
        <f t="shared" si="35"/>
        <v>101.16500000000001</v>
      </c>
      <c r="Y79" s="13">
        <f t="shared" si="36"/>
        <v>0</v>
      </c>
      <c r="Z79" s="1">
        <v>1</v>
      </c>
      <c r="AA79" s="1">
        <f t="shared" si="37"/>
        <v>1</v>
      </c>
      <c r="AB79" s="1">
        <f t="shared" si="20"/>
        <v>1</v>
      </c>
      <c r="AC79" s="1">
        <f>IF(ISNUMBER(INDEX(bias[value],MATCH(I79,bias[symbol],0))),1,0)</f>
        <v>1</v>
      </c>
      <c r="AD79" s="1">
        <f t="shared" si="38"/>
        <v>1</v>
      </c>
      <c r="AE79" s="1">
        <f t="shared" si="22"/>
        <v>1</v>
      </c>
      <c r="AF79" s="1">
        <f t="shared" ca="1" si="39"/>
        <v>0</v>
      </c>
      <c r="AG79" s="1">
        <f t="shared" ca="1" si="40"/>
        <v>0</v>
      </c>
      <c r="AH79" s="1" t="str">
        <f ca="1">IF(AG79=1,_xll.RtContribute("DDS_BONDS",$B79&amp;"=EXT",$V$3:$X$3,V79:X79,"FTC:CHANGED;SCOPE:SERVER"),"-")</f>
        <v>-</v>
      </c>
      <c r="AI79" s="1" t="str">
        <f>_xll.RtGet("DDS_BONDS",B79&amp;"=EXT",3)</f>
        <v>2862014=EXT</v>
      </c>
      <c r="AJ79" s="32">
        <f>_xll.BDP($A79&amp;" @"&amp; $N79 &amp;"  Corp","risk_mid")</f>
        <v>0.2630432597413801</v>
      </c>
      <c r="AK79" s="25">
        <f t="shared" si="41"/>
        <v>-23.673893376724209</v>
      </c>
      <c r="AL79" s="1" t="str">
        <f t="shared" si="44"/>
        <v>-</v>
      </c>
      <c r="AM79" s="38">
        <f t="shared" si="42"/>
        <v>-8.0860000000000003</v>
      </c>
      <c r="AN79" s="12">
        <f>_xll.BDP($A79&amp;" @"&amp; $N79 &amp;"  Corp","asset_swap_spd_mid")</f>
        <v>0.2159477447940899</v>
      </c>
      <c r="AO79" s="25">
        <f t="shared" si="43"/>
        <v>-19.435297031468092</v>
      </c>
      <c r="AP79" s="25">
        <f>IFERROR(_xll.BDP($A79&amp;" @"&amp; $N79 &amp;"  Corp","coupon")*G79/100/365,"-")</f>
        <v>-110.95890410958904</v>
      </c>
      <c r="AQ79" s="1" t="str">
        <f>_xll.RtGet("EBOND_LDN",B79,"DSPLY_NAME")</f>
        <v xml:space="preserve">ZURNVX 4 1/2 17 </v>
      </c>
      <c r="AR79" s="38">
        <f>_xll.RtGet("EBOND_LDN", B79, -18560)</f>
        <v>30.801046027346999</v>
      </c>
      <c r="AS79" s="38">
        <f>_xll.RtGet("EBOND_LDN", B79, -18562)</f>
        <v>-14.783041239118999</v>
      </c>
      <c r="AT79" s="58" t="str">
        <f ca="1">IF(Main[[#This Row],[maturity]]&lt;TODAY(),"matured","-")</f>
        <v>-</v>
      </c>
      <c r="AU79" s="1" t="str">
        <f>IF(Main[[#This Row],[spread bid]]=Main[[#This Row],[spread ask]],"error","-")</f>
        <v>-</v>
      </c>
    </row>
    <row r="80" spans="1:47" x14ac:dyDescent="0.2">
      <c r="A80" s="1" t="s">
        <v>308</v>
      </c>
      <c r="B80" s="1">
        <v>8104991</v>
      </c>
      <c r="C80" s="9">
        <v>1994229</v>
      </c>
      <c r="D80" s="9" t="str">
        <f>_xll.BDP($A80&amp;" Corp",D$4)</f>
        <v>ZURNVX</v>
      </c>
      <c r="E80" s="9">
        <f>IF(_xll.BDP($A80&amp;" Corp","cpn typ")="floating","frn",_xll.BDP($A80&amp;" Corp",E$4))</f>
        <v>6.5</v>
      </c>
      <c r="F80" s="50">
        <f>IF(LEFT(_xll.BDP($A80&amp;" Corp","mty_typ"),4)="perp","perp",_xll.BDP($A80&amp;" Corp",F$4)*1)</f>
        <v>42291</v>
      </c>
      <c r="G80" s="31">
        <f>_xll.RtGet("EBOND_POSITION",INDEX(bookMap[eBondID],MATCH(TEXT(C80,"0"),bookMap[bbgID],0))&amp;"="&amp;B80,"AMOUNT")</f>
        <v>6500000</v>
      </c>
      <c r="H80" s="1">
        <f>INDEX(control!$E$12:$E$22,MATCH(C80,control!$C$12:$C$22,0))</f>
        <v>0</v>
      </c>
      <c r="I80" s="1" t="str">
        <f>IFERROR(INDEX(bias[symbol],MIN(MAX(MATCH(IF($I$2="manual",_xll.RtGet("EBOND_LDN",B80,-20268),$I$2),bias[symbol],0)+H80,1),27)),"-")</f>
        <v>s</v>
      </c>
      <c r="J80" s="1">
        <f>IFERROR(_xll.RtGet("EBOND_LDN",B80,-20270)*1,"-")</f>
        <v>0.18</v>
      </c>
      <c r="K80" s="1" t="str">
        <f>_xll.RtGet("EBOND_LDN",$B80,-20271)</f>
        <v>on</v>
      </c>
      <c r="L80" s="1">
        <f>_xll.BDP(A80&amp;" @CBKG Corp","bid")</f>
        <v>107.79300000000001</v>
      </c>
      <c r="M80" s="1">
        <f>_xll.BDP(A80&amp;" @CBKG Corp","ask")</f>
        <v>107.973</v>
      </c>
      <c r="N80" s="1" t="s">
        <v>1456</v>
      </c>
      <c r="O80" s="1" t="str">
        <f>_xll.BDP(A80&amp;" @"&amp;N80&amp;" Corp","LAST_UPDATE")</f>
        <v>07:01:50</v>
      </c>
      <c r="P80" s="57">
        <f>_xll.BDP(A80&amp;" @"&amp;N80&amp;" Corp","LAST_PRICE")</f>
        <v>107.905</v>
      </c>
      <c r="Q80" s="1">
        <f>INDEX(control!$F$12:$F$22,MATCH(C80,control!$C$12:$C$22,0))</f>
        <v>100</v>
      </c>
      <c r="R80" s="1">
        <f>P80-J80*INDEX(bias[value],MATCH(I80,bias[symbol],0))*(Q80/100)</f>
        <v>107.7925</v>
      </c>
      <c r="S80" s="1">
        <f t="shared" si="32"/>
        <v>107.97250000000001</v>
      </c>
      <c r="T80" s="4"/>
      <c r="U80" s="4"/>
      <c r="V80" s="1">
        <f t="shared" si="33"/>
        <v>107.905</v>
      </c>
      <c r="W80" s="1">
        <f t="shared" si="34"/>
        <v>107.7925</v>
      </c>
      <c r="X80" s="1">
        <f t="shared" si="35"/>
        <v>107.97250000000001</v>
      </c>
      <c r="Y80" s="13">
        <f t="shared" si="36"/>
        <v>-1.0000000000047748E-3</v>
      </c>
      <c r="Z80" s="1">
        <v>1</v>
      </c>
      <c r="AA80" s="1">
        <f t="shared" si="37"/>
        <v>1</v>
      </c>
      <c r="AB80" s="1">
        <f t="shared" si="20"/>
        <v>1</v>
      </c>
      <c r="AC80" s="1">
        <f>IF(ISNUMBER(INDEX(bias[value],MATCH(I80,bias[symbol],0))),1,0)</f>
        <v>1</v>
      </c>
      <c r="AD80" s="1">
        <f t="shared" si="38"/>
        <v>1</v>
      </c>
      <c r="AE80" s="1">
        <f t="shared" si="22"/>
        <v>1</v>
      </c>
      <c r="AF80" s="1">
        <f t="shared" ca="1" si="39"/>
        <v>0</v>
      </c>
      <c r="AG80" s="1">
        <f t="shared" ca="1" si="40"/>
        <v>0</v>
      </c>
      <c r="AH80" s="1" t="str">
        <f ca="1">IF(AG80=1,_xll.RtContribute("DDS_BONDS",$B80&amp;"=EXT",$V$3:$X$3,V80:X80,"FTC:CHANGED;SCOPE:SERVER"),"-")</f>
        <v>-</v>
      </c>
      <c r="AI80" s="1" t="str">
        <f>_xll.RtGet("DDS_BONDS",B80&amp;"=EXT",3)</f>
        <v>8104991=EXT</v>
      </c>
      <c r="AJ80" s="32">
        <f>_xll.BDP($A80&amp;" @"&amp; $N80 &amp;"  Corp","risk_mid")</f>
        <v>1.4169344992971844</v>
      </c>
      <c r="AK80" s="25">
        <f t="shared" si="41"/>
        <v>921.00742454316992</v>
      </c>
      <c r="AL80" s="1" t="str">
        <f t="shared" si="44"/>
        <v>-</v>
      </c>
      <c r="AM80" s="38">
        <f t="shared" si="42"/>
        <v>62.345111111111116</v>
      </c>
      <c r="AN80" s="12">
        <f>_xll.BDP($A80&amp;" @"&amp; $N80 &amp;"  Corp","asset_swap_spd_mid")</f>
        <v>11.313956846648255</v>
      </c>
      <c r="AO80" s="25">
        <f t="shared" si="43"/>
        <v>7354.0719503213659</v>
      </c>
      <c r="AP80" s="25">
        <f>IFERROR(_xll.BDP($A80&amp;" @"&amp; $N80 &amp;"  Corp","coupon")*G80/100/365,"-")</f>
        <v>1157.5342465753424</v>
      </c>
      <c r="AQ80" s="1" t="str">
        <f>_xll.RtGet("EBOND_LDN",B80,"DSPLY_NAME")</f>
        <v xml:space="preserve">ZURNVX 6 1/2 14 </v>
      </c>
      <c r="AR80" s="38">
        <f>_xll.RtGet("EBOND_LDN", B80, -18560)</f>
        <v>55.278634199053002</v>
      </c>
      <c r="AS80" s="38">
        <f>_xll.RtGet("EBOND_LDN", B80, -18562)</f>
        <v>42.570609120973003</v>
      </c>
      <c r="AT80" s="58" t="str">
        <f ca="1">IF(Main[[#This Row],[maturity]]&lt;TODAY(),"matured","-")</f>
        <v>-</v>
      </c>
      <c r="AU80" s="1" t="str">
        <f>IF(Main[[#This Row],[spread bid]]=Main[[#This Row],[spread ask]],"error","-")</f>
        <v>-</v>
      </c>
    </row>
    <row r="81" spans="1:47" x14ac:dyDescent="0.2">
      <c r="A81" s="7" t="s">
        <v>309</v>
      </c>
      <c r="B81" s="7">
        <v>14525526</v>
      </c>
      <c r="C81" s="7">
        <v>1994229</v>
      </c>
      <c r="D81" s="7" t="str">
        <f>_xll.BDP($A81&amp;" Corp",D$4)</f>
        <v>ZURNVX</v>
      </c>
      <c r="E81" s="7">
        <f>IF(_xll.BDP($A81&amp;" Corp","cpn typ")="floating","frn",_xll.BDP($A81&amp;" Corp",E$4))</f>
        <v>3.375</v>
      </c>
      <c r="F81" s="50">
        <f>IF(LEFT(_xll.BDP($A81&amp;" Corp","mty_typ"),4)="perp","perp",_xll.BDP($A81&amp;" Corp",F$4)*1)</f>
        <v>44739</v>
      </c>
      <c r="G81" s="26">
        <f>_xll.RtGet("EBOND_POSITION",INDEX(bookMap[eBondID],MATCH(TEXT(C81,"0"),bookMap[bbgID],0))&amp;"="&amp;B81,"AMOUNT")</f>
        <v>57000</v>
      </c>
      <c r="H81" s="1">
        <f>INDEX(control!$E$12:$E$22,MATCH(C81,control!$C$12:$C$22,0))</f>
        <v>0</v>
      </c>
      <c r="I81" s="1" t="str">
        <f>IFERROR(INDEX(bias[symbol],MIN(MAX(MATCH(IF($I$2="manual",_xll.RtGet("EBOND_LDN",B81,-20268),$I$2),bias[symbol],0)+H81,1),27)),"-")</f>
        <v>m</v>
      </c>
      <c r="J81" s="1">
        <f>IFERROR(_xll.RtGet("EBOND_LDN",B81,-20270)*1,"-")</f>
        <v>0.5</v>
      </c>
      <c r="K81" s="7" t="str">
        <f>_xll.RtGet("EBOND_LDN",$B81,-20271)</f>
        <v>on</v>
      </c>
      <c r="L81" s="7">
        <f>_xll.BDP(A81&amp;" @CBKG Corp","bid")</f>
        <v>110.369</v>
      </c>
      <c r="M81" s="7">
        <f>_xll.BDP(A81&amp;" @CBKG Corp","ask")</f>
        <v>110.869</v>
      </c>
      <c r="N81" s="1" t="s">
        <v>1456</v>
      </c>
      <c r="O81" s="1" t="str">
        <f>_xll.BDP(A81&amp;" @"&amp;N81&amp;" Corp","LAST_UPDATE")</f>
        <v>11/06/2014</v>
      </c>
      <c r="P81" s="57">
        <f>_xll.BDP(A81&amp;" @"&amp;N81&amp;" Corp","LAST_PRICE")</f>
        <v>110.619</v>
      </c>
      <c r="Q81" s="1">
        <f>INDEX(control!$F$12:$F$22,MATCH(C81,control!$C$12:$C$22,0))</f>
        <v>100</v>
      </c>
      <c r="R81" s="7">
        <f>P81-J81*INDEX(bias[value],MATCH(I81,bias[symbol],0))*(Q81/100)</f>
        <v>110.369</v>
      </c>
      <c r="S81" s="7">
        <f t="shared" si="32"/>
        <v>110.869</v>
      </c>
      <c r="T81" s="11"/>
      <c r="U81" s="11"/>
      <c r="V81" s="7">
        <f t="shared" si="33"/>
        <v>110.619</v>
      </c>
      <c r="W81" s="7">
        <f t="shared" si="34"/>
        <v>110.369</v>
      </c>
      <c r="X81" s="7">
        <f t="shared" si="35"/>
        <v>110.869</v>
      </c>
      <c r="Y81" s="10">
        <f t="shared" si="36"/>
        <v>0</v>
      </c>
      <c r="Z81" s="7">
        <v>1</v>
      </c>
      <c r="AA81" s="7">
        <f t="shared" si="37"/>
        <v>1</v>
      </c>
      <c r="AB81" s="7">
        <f t="shared" si="20"/>
        <v>1</v>
      </c>
      <c r="AC81" s="7">
        <f>IF(ISNUMBER(INDEX(bias[value],MATCH(I81,bias[symbol],0))),1,0)</f>
        <v>1</v>
      </c>
      <c r="AD81" s="7">
        <f t="shared" si="38"/>
        <v>1</v>
      </c>
      <c r="AE81" s="7">
        <f t="shared" si="22"/>
        <v>1</v>
      </c>
      <c r="AF81" s="7">
        <f t="shared" ca="1" si="39"/>
        <v>0</v>
      </c>
      <c r="AG81" s="7">
        <f t="shared" ca="1" si="40"/>
        <v>0</v>
      </c>
      <c r="AH81" s="7" t="str">
        <f ca="1">IF(AG81=1,_xll.RtContribute("DDS_BONDS",$B81&amp;"=EXT",$V$3:$X$3,V81:X81,"FTC:CHANGED;SCOPE:SERVER"),"-")</f>
        <v>-</v>
      </c>
      <c r="AI81" s="1" t="str">
        <f>_xll.RtGet("DDS_BONDS",B81&amp;"=EXT",3)</f>
        <v>14525526=EXT</v>
      </c>
      <c r="AJ81" s="32">
        <f>_xll.BDP($A81&amp;" @"&amp; $N81 &amp;"  Corp","risk_mid")</f>
        <v>7.82139849395449</v>
      </c>
      <c r="AK81" s="25">
        <f t="shared" si="41"/>
        <v>44.581971415540593</v>
      </c>
      <c r="AL81" s="1" t="str">
        <f t="shared" si="44"/>
        <v>-</v>
      </c>
      <c r="AM81" s="38">
        <f t="shared" si="42"/>
        <v>0.56046960000000001</v>
      </c>
      <c r="AN81" s="12">
        <f>_xll.BDP($A81&amp;" @"&amp; $N81 &amp;"  Corp","asset_swap_spd_mid")</f>
        <v>71.19284424402062</v>
      </c>
      <c r="AO81" s="25">
        <f t="shared" si="43"/>
        <v>405.79921219091756</v>
      </c>
      <c r="AP81" s="25">
        <f>IFERROR(_xll.BDP($A81&amp;" @"&amp; $N81 &amp;"  Corp","coupon")*G81/100/365,"-")</f>
        <v>5.2705479452054798</v>
      </c>
      <c r="AQ81" s="1" t="str">
        <f>_xll.RtGet("EBOND_LDN",B81,"DSPLY_NAME")</f>
        <v xml:space="preserve">ZURNVX 3 3/8 27 </v>
      </c>
      <c r="AR81" s="38">
        <f>_xll.RtGet("EBOND_LDN", B81, -18560)</f>
        <v>93.807936993759</v>
      </c>
      <c r="AS81" s="38">
        <f>_xll.RtGet("EBOND_LDN", B81, -18562)</f>
        <v>87.422061723555998</v>
      </c>
      <c r="AT81" s="58" t="str">
        <f ca="1">IF(Main[[#This Row],[maturity]]&lt;TODAY(),"matured","-")</f>
        <v>-</v>
      </c>
      <c r="AU81" s="1" t="str">
        <f>IF(Main[[#This Row],[spread bid]]=Main[[#This Row],[spread ask]],"error","-")</f>
        <v>-</v>
      </c>
    </row>
    <row r="82" spans="1:47" x14ac:dyDescent="0.2">
      <c r="A82" s="1" t="s">
        <v>310</v>
      </c>
      <c r="B82" s="1">
        <v>17435638</v>
      </c>
      <c r="C82" s="1">
        <v>1994230</v>
      </c>
      <c r="D82" s="27" t="str">
        <f>_xll.BDP($A82&amp;" Corp",D$4)</f>
        <v>ACHMEA</v>
      </c>
      <c r="E82" s="27">
        <f>IF(_xll.BDP($A82&amp;" Corp","cpn typ")="floating","frn",_xll.BDP($A82&amp;" Corp",E$4))</f>
        <v>6</v>
      </c>
      <c r="F82" s="52">
        <f>IF(LEFT(_xll.BDP($A82&amp;" Corp","mty_typ"),4)="perp","perp",_xll.BDP($A82&amp;" Corp",F$4)*1)</f>
        <v>52325</v>
      </c>
      <c r="G82" s="31">
        <f>_xll.RtGet("EBOND_POSITION",INDEX(bookMap[eBondID],MATCH(TEXT(C82,"0"),bookMap[bbgID],0))&amp;"="&amp;B82,"AMOUNT")</f>
        <v>2300000</v>
      </c>
      <c r="H82" s="1">
        <f>INDEX(control!$E$12:$E$22,MATCH(C82,control!$C$12:$C$22,0))</f>
        <v>0</v>
      </c>
      <c r="I82" s="1" t="str">
        <f>IFERROR(INDEX(bias[symbol],MIN(MAX(MATCH(IF($I$2="manual",_xll.RtGet("EBOND_LDN",B82,-20268),$I$2),bias[symbol],0)+H82,1),27)),"-")</f>
        <v>s</v>
      </c>
      <c r="J82" s="1">
        <f>IFERROR(_xll.RtGet("EBOND_LDN",B82,-20270)*1,"-")</f>
        <v>1</v>
      </c>
      <c r="K82" s="1" t="str">
        <f>_xll.RtGet("EBOND_LDN",$B82,-20271)</f>
        <v>on</v>
      </c>
      <c r="L82" s="1">
        <f>_xll.BDP(A82&amp;" @CBKG Corp","bid")</f>
        <v>113.291</v>
      </c>
      <c r="M82" s="1">
        <f>_xll.BDP(A82&amp;" @CBKG Corp","ask")</f>
        <v>114.291</v>
      </c>
      <c r="N82" s="1" t="s">
        <v>1456</v>
      </c>
      <c r="O82" s="1" t="str">
        <f>_xll.BDP(A82&amp;" @"&amp;N82&amp;" Corp","LAST_UPDATE")</f>
        <v>07:00:52</v>
      </c>
      <c r="P82" s="57">
        <f>_xll.BDP(A82&amp;" @"&amp;N82&amp;" Corp","LAST_PRICE")</f>
        <v>113.916</v>
      </c>
      <c r="Q82" s="1">
        <f>INDEX(control!$F$12:$F$22,MATCH(C82,control!$C$12:$C$22,0))</f>
        <v>100</v>
      </c>
      <c r="R82" s="1">
        <f>P82-J82*INDEX(bias[value],MATCH(I82,bias[symbol],0))*(Q82/100)</f>
        <v>113.291</v>
      </c>
      <c r="S82" s="1">
        <f t="shared" ref="S82:S107" si="58">R82+J82*(Q82/100)</f>
        <v>114.291</v>
      </c>
      <c r="T82" s="4"/>
      <c r="U82" s="4"/>
      <c r="V82" s="1">
        <f t="shared" si="33"/>
        <v>113.916</v>
      </c>
      <c r="W82" s="1">
        <f t="shared" si="34"/>
        <v>113.291</v>
      </c>
      <c r="X82" s="1">
        <f t="shared" si="35"/>
        <v>114.291</v>
      </c>
      <c r="Y82" s="13">
        <f t="shared" si="36"/>
        <v>0</v>
      </c>
      <c r="Z82" s="1">
        <v>1</v>
      </c>
      <c r="AA82" s="1">
        <f t="shared" si="37"/>
        <v>1</v>
      </c>
      <c r="AB82" s="1">
        <f t="shared" ref="AB82:AB146" si="59">IF(ISNUMBER(V82),1,0)*IF(ISNUMBER(W82),1,0)*IF(ISNUMBER(X82),1,0)</f>
        <v>1</v>
      </c>
      <c r="AC82" s="1">
        <f>IF(ISNUMBER(INDEX(bias[value],MATCH(I82,bias[symbol],0))),1,0)</f>
        <v>1</v>
      </c>
      <c r="AD82" s="1">
        <f t="shared" si="38"/>
        <v>1</v>
      </c>
      <c r="AE82" s="1">
        <f t="shared" ref="AE82:AE146" si="60">IF(AB82,IF(W82&gt;X82,0,1),0)</f>
        <v>1</v>
      </c>
      <c r="AF82" s="1">
        <f t="shared" ca="1" si="39"/>
        <v>0</v>
      </c>
      <c r="AG82" s="1">
        <f t="shared" ca="1" si="40"/>
        <v>0</v>
      </c>
      <c r="AH82" s="1" t="str">
        <f ca="1">IF(AG82=1,_xll.RtContribute("DDS_BONDS",$B82&amp;"=EXT",$V$3:$X$3,V82:X82,"FTC:CHANGED;SCOPE:SERVER"),"-")</f>
        <v>-</v>
      </c>
      <c r="AI82" s="1" t="str">
        <f>_xll.RtGet("DDS_BONDS",B82&amp;"=EXT",3)</f>
        <v>17435638=EXT</v>
      </c>
      <c r="AJ82" s="32">
        <f>_xll.BDP($A82&amp;" @"&amp; $N82 &amp;"  Corp","risk_mid")</f>
        <v>7.9046779224555053</v>
      </c>
      <c r="AK82" s="25">
        <f t="shared" si="41"/>
        <v>1818.0759221647661</v>
      </c>
      <c r="AL82" s="1" t="str">
        <f t="shared" si="44"/>
        <v>-</v>
      </c>
      <c r="AM82" s="38">
        <f t="shared" si="42"/>
        <v>23.289493333333333</v>
      </c>
      <c r="AN82" s="12">
        <f>_xll.BDP($A82&amp;" @"&amp; $N82 &amp;"  Corp","asset_swap_spd_mid")</f>
        <v>286.2103244822614</v>
      </c>
      <c r="AO82" s="25">
        <f t="shared" si="43"/>
        <v>65828.374630920123</v>
      </c>
      <c r="AP82" s="25">
        <f>IFERROR(_xll.BDP($A82&amp;" @"&amp; $N82 &amp;"  Corp","coupon")*G82/100/365,"-")</f>
        <v>378.08219178082192</v>
      </c>
      <c r="AQ82" s="1" t="str">
        <f>_xll.RtGet("EBOND_LDN",B82,"DSPLY_NAME")</f>
        <v xml:space="preserve">ACHMEA 6 04 Apr </v>
      </c>
      <c r="AR82" s="38">
        <f>_xll.RtGet("EBOND_LDN", B82, -18560)</f>
        <v>300.00133924672099</v>
      </c>
      <c r="AS82" s="38">
        <f>_xll.RtGet("EBOND_LDN", B82, -18562)</f>
        <v>287.31686297240401</v>
      </c>
      <c r="AT82" s="58" t="str">
        <f ca="1">IF(Main[[#This Row],[maturity]]&lt;TODAY(),"matured","-")</f>
        <v>-</v>
      </c>
      <c r="AU82" s="1" t="str">
        <f>IF(Main[[#This Row],[spread bid]]=Main[[#This Row],[spread ask]],"error","-")</f>
        <v>-</v>
      </c>
    </row>
    <row r="83" spans="1:47" x14ac:dyDescent="0.2">
      <c r="A83" s="1" t="s">
        <v>311</v>
      </c>
      <c r="B83" s="1">
        <v>3935313</v>
      </c>
      <c r="C83" s="9">
        <v>1994230</v>
      </c>
      <c r="D83" s="51" t="str">
        <f>_xll.BDP($A83&amp;" Corp",D$4)</f>
        <v>ACHMEA</v>
      </c>
      <c r="E83" s="51">
        <f>IF(_xll.BDP($A83&amp;" Corp","cpn typ")="floating","frn",_xll.BDP($A83&amp;" Corp",E$4))</f>
        <v>5.125</v>
      </c>
      <c r="F83" s="52" t="str">
        <f>IF(LEFT(_xll.BDP($A83&amp;" Corp","mty_typ"),4)="perp","perp",_xll.BDP($A83&amp;" Corp",F$4)*1)</f>
        <v>perp</v>
      </c>
      <c r="G83" s="31">
        <f>_xll.RtGet("EBOND_POSITION",INDEX(bookMap[eBondID],MATCH(TEXT(C83,"0"),bookMap[bbgID],0))&amp;"="&amp;B83,"AMOUNT")</f>
        <v>0</v>
      </c>
      <c r="H83" s="1">
        <f>INDEX(control!$E$12:$E$22,MATCH(C83,control!$C$12:$C$22,0))</f>
        <v>0</v>
      </c>
      <c r="I83" s="1" t="str">
        <f>IFERROR(INDEX(bias[symbol],MIN(MAX(MATCH(IF($I$2="manual",_xll.RtGet("EBOND_LDN",B83,-20268),$I$2),bias[symbol],0)+H83,1),27)),"-")</f>
        <v>m</v>
      </c>
      <c r="J83" s="1">
        <f>IFERROR(_xll.RtGet("EBOND_LDN",B83,-20270)*1,"-")</f>
        <v>1</v>
      </c>
      <c r="K83" s="1" t="str">
        <f>_xll.RtGet("EBOND_LDN",$B83,-20271)</f>
        <v>on</v>
      </c>
      <c r="L83" s="1">
        <f>_xll.BDP(A83&amp;" @CBKG Corp","bid")</f>
        <v>102.238</v>
      </c>
      <c r="M83" s="1">
        <f>_xll.BDP(A83&amp;" @CBKG Corp","ask")</f>
        <v>103.238</v>
      </c>
      <c r="N83" s="1" t="s">
        <v>1456</v>
      </c>
      <c r="O83" s="1" t="str">
        <f>_xll.BDP(A83&amp;" @"&amp;N83&amp;" Corp","LAST_UPDATE")</f>
        <v>07:01:03</v>
      </c>
      <c r="P83" s="57">
        <f>_xll.BDP(A83&amp;" @"&amp;N83&amp;" Corp","LAST_PRICE")</f>
        <v>102.738</v>
      </c>
      <c r="Q83" s="1">
        <f>INDEX(control!$F$12:$F$22,MATCH(C83,control!$C$12:$C$22,0))</f>
        <v>100</v>
      </c>
      <c r="R83" s="1">
        <f>P83-J83*INDEX(bias[value],MATCH(I83,bias[symbol],0))*(Q83/100)</f>
        <v>102.238</v>
      </c>
      <c r="S83" s="1">
        <f t="shared" si="58"/>
        <v>103.238</v>
      </c>
      <c r="T83" s="4"/>
      <c r="U83" s="4"/>
      <c r="V83" s="1">
        <f t="shared" si="33"/>
        <v>102.738</v>
      </c>
      <c r="W83" s="1">
        <f t="shared" si="34"/>
        <v>102.238</v>
      </c>
      <c r="X83" s="1">
        <f t="shared" si="35"/>
        <v>103.238</v>
      </c>
      <c r="Y83" s="13">
        <f t="shared" si="36"/>
        <v>0</v>
      </c>
      <c r="Z83" s="1">
        <v>1</v>
      </c>
      <c r="AA83" s="1">
        <f t="shared" si="37"/>
        <v>1</v>
      </c>
      <c r="AB83" s="1">
        <f t="shared" si="59"/>
        <v>1</v>
      </c>
      <c r="AC83" s="1">
        <f>IF(ISNUMBER(INDEX(bias[value],MATCH(I83,bias[symbol],0))),1,0)</f>
        <v>1</v>
      </c>
      <c r="AD83" s="1">
        <f t="shared" si="38"/>
        <v>1</v>
      </c>
      <c r="AE83" s="1">
        <f t="shared" si="60"/>
        <v>1</v>
      </c>
      <c r="AF83" s="1">
        <f t="shared" ca="1" si="39"/>
        <v>0</v>
      </c>
      <c r="AG83" s="1">
        <f t="shared" ca="1" si="40"/>
        <v>0</v>
      </c>
      <c r="AH83" s="1" t="str">
        <f ca="1">IF(AG83=1,_xll.RtContribute("DDS_BONDS",$B83&amp;"=EXT",$V$3:$X$3,V83:X83,"FTC:CHANGED;SCOPE:SERVER"),"-")</f>
        <v>-</v>
      </c>
      <c r="AI83" s="1" t="str">
        <f>_xll.RtGet("DDS_BONDS",B83&amp;"=EXT",3)</f>
        <v>3935313=EXT</v>
      </c>
      <c r="AJ83" s="32">
        <f>_xll.BDP($A83&amp;" @"&amp; $N83 &amp;"  Corp","risk_mid")</f>
        <v>1.0243048010025291</v>
      </c>
      <c r="AK83" s="25">
        <f t="shared" si="41"/>
        <v>0</v>
      </c>
      <c r="AL83" s="1" t="str">
        <f t="shared" si="44"/>
        <v>-</v>
      </c>
      <c r="AM83" s="38">
        <f t="shared" si="42"/>
        <v>0</v>
      </c>
      <c r="AN83" s="12">
        <f>_xll.BDP($A83&amp;" @"&amp; $N83 &amp;"  Corp","asset_swap_spd_mid")</f>
        <v>179.74070493367597</v>
      </c>
      <c r="AO83" s="25">
        <f t="shared" si="43"/>
        <v>0</v>
      </c>
      <c r="AP83" s="25">
        <f>IFERROR(_xll.BDP($A83&amp;" @"&amp; $N83 &amp;"  Corp","coupon")*G83/100/365,"-")</f>
        <v>0</v>
      </c>
      <c r="AQ83" s="1" t="str">
        <f>_xll.RtGet("EBOND_LDN",B83,"DSPLY_NAME")</f>
        <v xml:space="preserve">ACHMEA 5 1/8 29 </v>
      </c>
      <c r="AR83" s="38">
        <f>_xll.RtGet("EBOND_LDN", B83, -18560)</f>
        <v>283.64232569545902</v>
      </c>
      <c r="AS83" s="38">
        <f>_xll.RtGet("EBOND_LDN", B83, -18562)</f>
        <v>185.870734488696</v>
      </c>
      <c r="AT83" s="58" t="str">
        <f ca="1">IF(Main[[#This Row],[maturity]]&lt;TODAY(),"matured","-")</f>
        <v>-</v>
      </c>
      <c r="AU83" s="1" t="str">
        <f>IF(Main[[#This Row],[spread bid]]=Main[[#This Row],[spread ask]],"error","-")</f>
        <v>-</v>
      </c>
    </row>
    <row r="84" spans="1:47" x14ac:dyDescent="0.2">
      <c r="A84" s="1" t="s">
        <v>1528</v>
      </c>
      <c r="B84" s="1">
        <v>5363966</v>
      </c>
      <c r="C84" s="9">
        <v>1994230</v>
      </c>
      <c r="D84" s="51" t="str">
        <f>_xll.BDP($A84&amp;" Corp",D$4)</f>
        <v>ACHMEA</v>
      </c>
      <c r="E84" s="51">
        <f>IF(_xll.BDP($A84&amp;" Corp","cpn typ")="floating","frn",_xll.BDP($A84&amp;" Corp",E$4))</f>
        <v>6</v>
      </c>
      <c r="F84" s="52" t="str">
        <f>IF(LEFT(_xll.BDP($A84&amp;" Corp","mty_typ"),4)="perp","perp",_xll.BDP($A84&amp;" Corp",F$4)*1)</f>
        <v>perp</v>
      </c>
      <c r="G84" s="31">
        <f>_xll.RtGet("EBOND_POSITION",INDEX(bookMap[eBondID],MATCH(TEXT(C84,"0"),bookMap[bbgID],0))&amp;"="&amp;B84,"AMOUNT")</f>
        <v>38000</v>
      </c>
      <c r="H84" s="1">
        <f>INDEX(control!$E$12:$E$22,MATCH(C84,control!$C$12:$C$22,0))</f>
        <v>0</v>
      </c>
      <c r="I84" s="1" t="str">
        <f>IFERROR(INDEX(bias[symbol],MIN(MAX(MATCH(IF($I$2="manual",_xll.RtGet("EBOND_LDN",B84,-20268),$I$2),bias[symbol],0)+H84,1),27)),"-")</f>
        <v>bb</v>
      </c>
      <c r="J84" s="1">
        <f>IFERROR(_xll.RtGet("EBOND_LDN",B84,-20270)*1,"-")</f>
        <v>2.2000000000000002</v>
      </c>
      <c r="K84" s="1" t="str">
        <f>_xll.RtGet("EBOND_LDN",$B84,-20271)</f>
        <v>on</v>
      </c>
      <c r="L84" s="1">
        <f>_xll.BDP(A84&amp;" @CBKG Corp","bid")</f>
        <v>101.19799999999999</v>
      </c>
      <c r="M84" s="1">
        <f>_xll.BDP(A84&amp;" @CBKG Corp","ask")</f>
        <v>103.398</v>
      </c>
      <c r="N84" s="1" t="s">
        <v>1456</v>
      </c>
      <c r="O84" s="1" t="str">
        <f>_xll.BDP(A84&amp;" @"&amp;N84&amp;" Corp","LAST_UPDATE")</f>
        <v>11/06/2014</v>
      </c>
      <c r="P84" s="57">
        <f>_xll.BDP(A84&amp;" @"&amp;N84&amp;" Corp","LAST_PRICE")</f>
        <v>101.748</v>
      </c>
      <c r="Q84" s="1">
        <f>INDEX(control!$F$12:$F$22,MATCH(C84,control!$C$12:$C$22,0))</f>
        <v>100</v>
      </c>
      <c r="R84" s="1">
        <f>P84-J84*INDEX(bias[value],MATCH(I84,bias[symbol],0))*(Q84/100)</f>
        <v>101.19800000000001</v>
      </c>
      <c r="S84" s="1">
        <f t="shared" ref="S84" si="61">R84+J84*(Q84/100)</f>
        <v>103.39800000000001</v>
      </c>
      <c r="T84" s="4"/>
      <c r="U84" s="4"/>
      <c r="V84" s="1">
        <f t="shared" ref="V84" si="62">P84</f>
        <v>101.748</v>
      </c>
      <c r="W84" s="1">
        <f t="shared" ref="W84" si="63">IF(ISNUMBER(T84),T84,R84)</f>
        <v>101.19800000000001</v>
      </c>
      <c r="X84" s="1">
        <f t="shared" ref="X84" si="64">IF(ISNUMBER(U84),U84,S84)</f>
        <v>103.39800000000001</v>
      </c>
      <c r="Y84" s="13">
        <f t="shared" ref="Y84" si="65">IF(ISERROR((W84+X84)-(L84+M84)),"err",((W84+X84)-(L84+M84)))</f>
        <v>0</v>
      </c>
      <c r="Z84" s="1">
        <v>1</v>
      </c>
      <c r="AA84" s="1">
        <f t="shared" ref="AA84" si="66">IF(K84="on",1,0)</f>
        <v>1</v>
      </c>
      <c r="AB84" s="1">
        <f t="shared" ref="AB84" si="67">IF(ISNUMBER(V84),1,0)*IF(ISNUMBER(W84),1,0)*IF(ISNUMBER(X84),1,0)</f>
        <v>1</v>
      </c>
      <c r="AC84" s="1">
        <f>IF(ISNUMBER(INDEX(bias[value],MATCH(I84,bias[symbol],0))),1,0)</f>
        <v>1</v>
      </c>
      <c r="AD84" s="1">
        <f t="shared" ref="AD84" si="68">IF(ISNUMBER(J84),1,0)</f>
        <v>1</v>
      </c>
      <c r="AE84" s="1">
        <f t="shared" ref="AE84" si="69">IF(AB84,IF(W84&gt;X84,0,1),0)</f>
        <v>1</v>
      </c>
      <c r="AF84" s="1">
        <f t="shared" ca="1" si="39"/>
        <v>0</v>
      </c>
      <c r="AG84" s="1">
        <f t="shared" ref="AG84" ca="1" si="70">PRODUCT(Z84:AF84)</f>
        <v>0</v>
      </c>
      <c r="AH84" s="1" t="str">
        <f ca="1">IF(AG84=1,_xll.RtContribute("DDS_BONDS",$B84&amp;"=EXT",$V$3:$X$3,V84:X84,"FTC:CHANGED;SCOPE:SERVER"),"-")</f>
        <v>-</v>
      </c>
      <c r="AI84" s="1" t="str">
        <f>_xll.RtGet("DDS_BONDS",B84&amp;"=EXT",3)</f>
        <v>5363966=EXT</v>
      </c>
      <c r="AJ84" s="32">
        <f>_xll.BDP($A84&amp;" @"&amp; $N84 &amp;"  Corp","risk_mid")</f>
        <v>0.39356534026850909</v>
      </c>
      <c r="AK84" s="25">
        <f t="shared" ref="AK84" si="71">IFERROR(G84*AJ84/10000,"-")</f>
        <v>1.4955482930203345</v>
      </c>
      <c r="AL84" s="1" t="str">
        <f t="shared" si="44"/>
        <v>-</v>
      </c>
      <c r="AM84" s="38">
        <f t="shared" ref="AM84" si="72">IFERROR(G84*1,0)*IFERROR(P84*1,0)/100*IF(AL84="-",$AM$3,AL84)/100/360</f>
        <v>0.34368213333333336</v>
      </c>
      <c r="AN84" s="12">
        <f>_xll.BDP($A84&amp;" @"&amp; $N84 &amp;"  Corp","asset_swap_spd_mid")</f>
        <v>118.71030879544755</v>
      </c>
      <c r="AO84" s="25">
        <f t="shared" ref="AO84" si="73">IFERROR(G84*1,0)*IFERROR(AN84*1,0)/10000</f>
        <v>451.09917342270063</v>
      </c>
      <c r="AP84" s="25">
        <f>IFERROR(_xll.BDP($A84&amp;" @"&amp; $N84 &amp;"  Corp","coupon")*G84/100/365,"-")</f>
        <v>6.2465753424657535</v>
      </c>
      <c r="AQ84" s="1" t="str">
        <f>_xll.RtGet("EBOND_LDN",B84,"DSPLY_NAME")</f>
        <v xml:space="preserve">ACHMEA 6 29 Nov </v>
      </c>
      <c r="AR84" s="38">
        <f>_xll.RtGet("EBOND_LDN", B84, -18560)</f>
        <v>0</v>
      </c>
      <c r="AS84" s="38">
        <f>_xll.RtGet("EBOND_LDN", B84, -18562)</f>
        <v>0</v>
      </c>
      <c r="AT84" s="58" t="str">
        <f ca="1">IF(Main[[#This Row],[maturity]]&lt;TODAY(),"matured","-")</f>
        <v>-</v>
      </c>
      <c r="AU84" s="1" t="str">
        <f>IF(Main[[#This Row],[spread bid]]=Main[[#This Row],[spread ask]],"error","-")</f>
        <v>error</v>
      </c>
    </row>
    <row r="85" spans="1:47" x14ac:dyDescent="0.2">
      <c r="A85" s="1" t="s">
        <v>1612</v>
      </c>
      <c r="B85" s="1">
        <v>21194299</v>
      </c>
      <c r="C85" s="9">
        <v>1994230</v>
      </c>
      <c r="D85" s="51" t="str">
        <f>_xll.BDP($A85&amp;" Corp",D$4)</f>
        <v>AEGON</v>
      </c>
      <c r="E85" s="51">
        <f>IF(_xll.BDP($A85&amp;" Corp","cpn typ")="floating","frn",_xll.BDP($A85&amp;" Corp",E$4))</f>
        <v>4</v>
      </c>
      <c r="F85" s="52">
        <f>IF(LEFT(_xll.BDP($A85&amp;" Corp","mty_typ"),4)="perp","perp",_xll.BDP($A85&amp;" Corp",F$4)*1)</f>
        <v>52712</v>
      </c>
      <c r="G85" s="31">
        <f>_xll.RtGet("EBOND_POSITION",INDEX(bookMap[eBondID],MATCH(TEXT(C85,"0"),bookMap[bbgID],0))&amp;"="&amp;B85,"AMOUNT")</f>
        <v>200000</v>
      </c>
      <c r="H85" s="1">
        <f>INDEX(control!$E$12:$E$22,MATCH(C85,control!$C$12:$C$22,0))</f>
        <v>0</v>
      </c>
      <c r="I85" s="1" t="str">
        <f>IFERROR(INDEX(bias[symbol],MIN(MAX(MATCH(IF($I$2="manual",_xll.RtGet("EBOND_LDN",B85,-20268),$I$2),bias[symbol],0)+H85,1),27)),"-")</f>
        <v>m</v>
      </c>
      <c r="J85" s="1">
        <f>IFERROR(_xll.RtGet("EBOND_LDN",B85,-20270)*1,"-")</f>
        <v>1</v>
      </c>
      <c r="K85" s="1" t="str">
        <f>_xll.RtGet("EBOND_LDN",$B85,-20271)</f>
        <v>on</v>
      </c>
      <c r="L85" s="1">
        <f>_xll.BDP(A85&amp;" @CBKG Corp","bid")</f>
        <v>101.29600000000001</v>
      </c>
      <c r="M85" s="1">
        <f>_xll.BDP(A85&amp;" @CBKG Corp","ask")</f>
        <v>102.29600000000001</v>
      </c>
      <c r="N85" s="1" t="s">
        <v>1456</v>
      </c>
      <c r="O85" s="1" t="str">
        <f>_xll.BDP(A85&amp;" @"&amp;N85&amp;" Corp","LAST_UPDATE")</f>
        <v>07:01:03</v>
      </c>
      <c r="P85" s="57">
        <f>_xll.BDP(A85&amp;" @"&amp;N85&amp;" Corp","LAST_PRICE")</f>
        <v>101.79600000000001</v>
      </c>
      <c r="Q85" s="1">
        <f>INDEX(control!$F$12:$F$22,MATCH(C85,control!$C$12:$C$22,0))</f>
        <v>100</v>
      </c>
      <c r="R85" s="1">
        <f>P85-J85*INDEX(bias[value],MATCH(I85,bias[symbol],0))*(Q85/100)</f>
        <v>101.29600000000001</v>
      </c>
      <c r="S85" s="1">
        <f>R85+J85*(Q85/100)</f>
        <v>102.29600000000001</v>
      </c>
      <c r="T85" s="4"/>
      <c r="U85" s="4"/>
      <c r="V85" s="1">
        <f>P85</f>
        <v>101.79600000000001</v>
      </c>
      <c r="W85" s="1">
        <f>IF(ISNUMBER(T85),T85,R85)</f>
        <v>101.29600000000001</v>
      </c>
      <c r="X85" s="1">
        <f>IF(ISNUMBER(U85),U85,S85)</f>
        <v>102.29600000000001</v>
      </c>
      <c r="Y85" s="13">
        <f>IF(ISERROR((W85+X85)-(L85+M85)),"err",((W85+X85)-(L85+M85)))</f>
        <v>0</v>
      </c>
      <c r="Z85" s="1">
        <v>1</v>
      </c>
      <c r="AA85" s="1">
        <f>IF(K85="on",1,0)</f>
        <v>1</v>
      </c>
      <c r="AB85" s="1">
        <f>IF(ISNUMBER(V85),1,0)*IF(ISNUMBER(W85),1,0)*IF(ISNUMBER(X85),1,0)</f>
        <v>1</v>
      </c>
      <c r="AC85" s="1">
        <f>IF(ISNUMBER(INDEX(bias[value],MATCH(I85,bias[symbol],0))),1,0)</f>
        <v>1</v>
      </c>
      <c r="AD85" s="1">
        <f>IF(ISNUMBER(J85),1,0)</f>
        <v>1</v>
      </c>
      <c r="AE85" s="1">
        <f>IF(AB85,IF(W85&gt;X85,0,1),0)</f>
        <v>1</v>
      </c>
      <c r="AF85" s="1">
        <f ca="1">IF($C$3="update",1,0)</f>
        <v>0</v>
      </c>
      <c r="AG85" s="1">
        <f ca="1">PRODUCT(Z85:AF85)</f>
        <v>0</v>
      </c>
      <c r="AH85" s="1" t="str">
        <f ca="1">IF(AG85=1,_xll.RtContribute("DDS_BONDS",$B85&amp;"=EXT",$V$3:$X$3,V85:X85,"FTC:CHANGED;SCOPE:SERVER"),"-")</f>
        <v>-</v>
      </c>
      <c r="AI85" s="1" t="str">
        <f>_xll.RtGet("DDS_BONDS",B85&amp;"=EXT",3)</f>
        <v>21194299=EXT</v>
      </c>
      <c r="AJ85" s="32">
        <f>_xll.BDP($A85&amp;" @"&amp; $N85 &amp;"  Corp","risk_mid")</f>
        <v>8.1990216908380376</v>
      </c>
      <c r="AK85" s="25">
        <f>IFERROR(G85*AJ85/10000,"-")</f>
        <v>163.98043381676075</v>
      </c>
      <c r="AL85" s="1" t="str">
        <f>IFERROR(INDEX(repoRate,MATCH(A85,repoIsin,0)),"-")</f>
        <v>-</v>
      </c>
      <c r="AM85" s="38">
        <f>IFERROR(G85*1,0)*IFERROR(P85*1,0)/100*IF(AL85="-",$AM$3,AL85)/100/360</f>
        <v>1.8097066666666668</v>
      </c>
      <c r="AN85" s="12">
        <f>_xll.BDP($A85&amp;" @"&amp; $N85 &amp;"  Corp","asset_swap_spd_mid")</f>
        <v>219.20828238046693</v>
      </c>
      <c r="AO85" s="25">
        <f>IFERROR(G85*1,0)*IFERROR(AN85*1,0)/10000</f>
        <v>4384.1656476093385</v>
      </c>
      <c r="AP85" s="25">
        <f>IFERROR(_xll.BDP($A85&amp;" @"&amp; $N85 &amp;"  Corp","coupon")*G85/100/365,"-")</f>
        <v>21.917808219178081</v>
      </c>
      <c r="AQ85" s="1" t="str">
        <f>_xll.RtGet("EBOND_LDN",B85,"DSPLY_NAME")</f>
        <v>AEGON 4 25 Apr 2</v>
      </c>
      <c r="AR85" s="38">
        <f>_xll.RtGet("EBOND_LDN", B85, -18560)</f>
        <v>249.630999131246</v>
      </c>
      <c r="AS85" s="38">
        <f>_xll.RtGet("EBOND_LDN", B85, -18562)</f>
        <v>237.42767829912299</v>
      </c>
      <c r="AT85" s="58" t="str">
        <f ca="1">IF(Main[[#This Row],[maturity]]&lt;TODAY(),"matured","-")</f>
        <v>-</v>
      </c>
      <c r="AU85" s="1" t="str">
        <f>IF(Main[[#This Row],[spread bid]]=Main[[#This Row],[spread ask]],"error","-")</f>
        <v>-</v>
      </c>
    </row>
    <row r="86" spans="1:47" x14ac:dyDescent="0.2">
      <c r="A86" s="1" t="s">
        <v>312</v>
      </c>
      <c r="B86" s="1">
        <v>2103320</v>
      </c>
      <c r="C86" s="9">
        <v>1994230</v>
      </c>
      <c r="D86" s="51" t="str">
        <f>_xll.BDP($A86&amp;" Corp",D$4)</f>
        <v>ALVGR</v>
      </c>
      <c r="E86" s="51">
        <f>IF(_xll.BDP($A86&amp;" Corp","cpn typ")="floating","frn",_xll.BDP($A86&amp;" Corp",E$4))</f>
        <v>6.5</v>
      </c>
      <c r="F86" s="52">
        <f>IF(LEFT(_xll.BDP($A86&amp;" Corp","mty_typ"),4)="perp","perp",_xll.BDP($A86&amp;" Corp",F$4)*1)</f>
        <v>45670</v>
      </c>
      <c r="G86" s="31">
        <f>_xll.RtGet("EBOND_POSITION",INDEX(bookMap[eBondID],MATCH(TEXT(C86,"0"),bookMap[bbgID],0))&amp;"="&amp;B86,"AMOUNT")</f>
        <v>0</v>
      </c>
      <c r="H86" s="1">
        <f>INDEX(control!$E$12:$E$22,MATCH(C86,control!$C$12:$C$22,0))</f>
        <v>0</v>
      </c>
      <c r="I86" s="1" t="str">
        <f>IFERROR(INDEX(bias[symbol],MIN(MAX(MATCH(IF($I$2="manual",_xll.RtGet("EBOND_LDN",B86,-20268),$I$2),bias[symbol],0)+H86,1),27)),"-")</f>
        <v>m</v>
      </c>
      <c r="J86" s="1">
        <f>IFERROR(_xll.RtGet("EBOND_LDN",B86,-20270)*1,"-")</f>
        <v>1</v>
      </c>
      <c r="K86" s="1" t="str">
        <f>_xll.RtGet("EBOND_LDN",$B86,-20271)</f>
        <v>on</v>
      </c>
      <c r="L86" s="1">
        <f>_xll.BDP(A86&amp;" @CBKG Corp","bid")</f>
        <v>102.955</v>
      </c>
      <c r="M86" s="1">
        <f>_xll.BDP(A86&amp;" @CBKG Corp","ask")</f>
        <v>103.955</v>
      </c>
      <c r="N86" s="1" t="s">
        <v>1456</v>
      </c>
      <c r="O86" s="1" t="str">
        <f>_xll.BDP(A86&amp;" @"&amp;N86&amp;" Corp","LAST_UPDATE")</f>
        <v>07:00:48</v>
      </c>
      <c r="P86" s="57">
        <f>_xll.BDP(A86&amp;" @"&amp;N86&amp;" Corp","LAST_PRICE")</f>
        <v>103.455</v>
      </c>
      <c r="Q86" s="1">
        <f>INDEX(control!$F$12:$F$22,MATCH(C86,control!$C$12:$C$22,0))</f>
        <v>100</v>
      </c>
      <c r="R86" s="1">
        <f>P86-J86*INDEX(bias[value],MATCH(I86,bias[symbol],0))*(Q86/100)</f>
        <v>102.955</v>
      </c>
      <c r="S86" s="1">
        <f t="shared" si="58"/>
        <v>103.955</v>
      </c>
      <c r="T86" s="4"/>
      <c r="U86" s="4"/>
      <c r="V86" s="1">
        <f t="shared" si="33"/>
        <v>103.455</v>
      </c>
      <c r="W86" s="1">
        <f t="shared" si="34"/>
        <v>102.955</v>
      </c>
      <c r="X86" s="1">
        <f t="shared" si="35"/>
        <v>103.955</v>
      </c>
      <c r="Y86" s="13">
        <f t="shared" si="36"/>
        <v>0</v>
      </c>
      <c r="Z86" s="1">
        <v>1</v>
      </c>
      <c r="AA86" s="1">
        <f t="shared" si="37"/>
        <v>1</v>
      </c>
      <c r="AB86" s="1">
        <f t="shared" si="59"/>
        <v>1</v>
      </c>
      <c r="AC86" s="1">
        <f>IF(ISNUMBER(INDEX(bias[value],MATCH(I86,bias[symbol],0))),1,0)</f>
        <v>1</v>
      </c>
      <c r="AD86" s="1">
        <f t="shared" si="38"/>
        <v>1</v>
      </c>
      <c r="AE86" s="1">
        <f t="shared" si="60"/>
        <v>1</v>
      </c>
      <c r="AF86" s="1">
        <f t="shared" ca="1" si="39"/>
        <v>0</v>
      </c>
      <c r="AG86" s="1">
        <f t="shared" ca="1" si="40"/>
        <v>0</v>
      </c>
      <c r="AH86" s="1" t="str">
        <f ca="1">IF(AG86=1,_xll.RtContribute("DDS_BONDS",$B86&amp;"=EXT",$V$3:$X$3,V86:X86,"FTC:CHANGED;SCOPE:SERVER"),"-")</f>
        <v>-</v>
      </c>
      <c r="AI86" s="1" t="str">
        <f>_xll.RtGet("DDS_BONDS",B86&amp;"=EXT",3)</f>
        <v>2103320=EXT</v>
      </c>
      <c r="AJ86" s="32">
        <f>_xll.BDP($A86&amp;" @"&amp; $N86 &amp;"  Corp","risk_mid")</f>
        <v>0.6084812642633608</v>
      </c>
      <c r="AK86" s="25">
        <f t="shared" si="41"/>
        <v>0</v>
      </c>
      <c r="AL86" s="1" t="str">
        <f t="shared" si="44"/>
        <v>-</v>
      </c>
      <c r="AM86" s="38">
        <f t="shared" si="42"/>
        <v>0</v>
      </c>
      <c r="AN86" s="12">
        <f>_xll.BDP($A86&amp;" @"&amp; $N86 &amp;"  Corp","asset_swap_spd_mid")</f>
        <v>23.650868402869428</v>
      </c>
      <c r="AO86" s="25">
        <f t="shared" si="43"/>
        <v>0</v>
      </c>
      <c r="AP86" s="25">
        <f>IFERROR(_xll.BDP($A86&amp;" @"&amp; $N86 &amp;"  Corp","coupon")*G86/100/365,"-")</f>
        <v>0</v>
      </c>
      <c r="AQ86" s="1" t="str">
        <f>_xll.RtGet("EBOND_LDN",B86,"DSPLY_NAME")</f>
        <v>ALVGR 6 1/2 13 J</v>
      </c>
      <c r="AR86" s="38">
        <f>_xll.RtGet("EBOND_LDN", B86, -18560)</f>
        <v>5.7940192746600001</v>
      </c>
      <c r="AS86" s="38">
        <f>_xll.RtGet("EBOND_LDN", B86, -18562)</f>
        <v>-158.28719228271601</v>
      </c>
      <c r="AT86" s="58" t="str">
        <f ca="1">IF(Main[[#This Row],[maturity]]&lt;TODAY(),"matured","-")</f>
        <v>-</v>
      </c>
      <c r="AU86" s="1" t="str">
        <f>IF(Main[[#This Row],[spread bid]]=Main[[#This Row],[spread ask]],"error","-")</f>
        <v>-</v>
      </c>
    </row>
    <row r="87" spans="1:47" x14ac:dyDescent="0.2">
      <c r="A87" s="1" t="s">
        <v>313</v>
      </c>
      <c r="B87" s="1">
        <v>10152636</v>
      </c>
      <c r="C87" s="9">
        <v>1994230</v>
      </c>
      <c r="D87" s="51" t="str">
        <f>_xll.BDP($A87&amp;" Corp",D$4)</f>
        <v>ALVGR</v>
      </c>
      <c r="E87" s="51">
        <f>IF(_xll.BDP($A87&amp;" Corp","cpn typ")="floating","frn",_xll.BDP($A87&amp;" Corp",E$4))</f>
        <v>5.75</v>
      </c>
      <c r="F87" s="52">
        <f>IF(LEFT(_xll.BDP($A87&amp;" Corp","mty_typ"),4)="perp","perp",_xll.BDP($A87&amp;" Corp",F$4)*1)</f>
        <v>51690</v>
      </c>
      <c r="G87" s="31">
        <f>_xll.RtGet("EBOND_POSITION",INDEX(bookMap[eBondID],MATCH(TEXT(C87,"0"),bookMap[bbgID],0))&amp;"="&amp;B87,"AMOUNT")</f>
        <v>1600000</v>
      </c>
      <c r="H87" s="1">
        <f>INDEX(control!$E$12:$E$22,MATCH(C87,control!$C$12:$C$22,0))</f>
        <v>0</v>
      </c>
      <c r="I87" s="1" t="str">
        <f>IFERROR(INDEX(bias[symbol],MIN(MAX(MATCH(IF($I$2="manual",_xll.RtGet("EBOND_LDN",B87,-20268),$I$2),bias[symbol],0)+H87,1),27)),"-")</f>
        <v>m</v>
      </c>
      <c r="J87" s="1">
        <f>IFERROR(_xll.RtGet("EBOND_LDN",B87,-20270)*1,"-")</f>
        <v>1</v>
      </c>
      <c r="K87" s="1" t="str">
        <f>_xll.RtGet("EBOND_LDN",$B87,-20271)</f>
        <v>on</v>
      </c>
      <c r="L87" s="1">
        <f>_xll.BDP(A87&amp;" @CBKG Corp","bid")</f>
        <v>117.227</v>
      </c>
      <c r="M87" s="1">
        <f>_xll.BDP(A87&amp;" @CBKG Corp","ask")</f>
        <v>118.227</v>
      </c>
      <c r="N87" s="1" t="s">
        <v>1456</v>
      </c>
      <c r="O87" s="1" t="str">
        <f>_xll.BDP(A87&amp;" @"&amp;N87&amp;" Corp","LAST_UPDATE")</f>
        <v>07:01:27</v>
      </c>
      <c r="P87" s="57">
        <f>_xll.BDP(A87&amp;" @"&amp;N87&amp;" Corp","LAST_PRICE")</f>
        <v>117.727</v>
      </c>
      <c r="Q87" s="1">
        <f>INDEX(control!$F$12:$F$22,MATCH(C87,control!$C$12:$C$22,0))</f>
        <v>100</v>
      </c>
      <c r="R87" s="1">
        <f>P87-J87*INDEX(bias[value],MATCH(I87,bias[symbol],0))*(Q87/100)</f>
        <v>117.227</v>
      </c>
      <c r="S87" s="1">
        <f t="shared" si="58"/>
        <v>118.227</v>
      </c>
      <c r="T87" s="4"/>
      <c r="U87" s="4"/>
      <c r="V87" s="1">
        <f t="shared" si="33"/>
        <v>117.727</v>
      </c>
      <c r="W87" s="1">
        <f t="shared" si="34"/>
        <v>117.227</v>
      </c>
      <c r="X87" s="1">
        <f t="shared" si="35"/>
        <v>118.227</v>
      </c>
      <c r="Y87" s="13">
        <f t="shared" si="36"/>
        <v>0</v>
      </c>
      <c r="Z87" s="1">
        <v>1</v>
      </c>
      <c r="AA87" s="1">
        <f t="shared" si="37"/>
        <v>1</v>
      </c>
      <c r="AB87" s="1">
        <f t="shared" si="59"/>
        <v>1</v>
      </c>
      <c r="AC87" s="1">
        <f>IF(ISNUMBER(INDEX(bias[value],MATCH(I87,bias[symbol],0))),1,0)</f>
        <v>1</v>
      </c>
      <c r="AD87" s="1">
        <f t="shared" si="38"/>
        <v>1</v>
      </c>
      <c r="AE87" s="1">
        <f t="shared" si="60"/>
        <v>1</v>
      </c>
      <c r="AF87" s="1">
        <f t="shared" ca="1" si="39"/>
        <v>0</v>
      </c>
      <c r="AG87" s="1">
        <f t="shared" ca="1" si="40"/>
        <v>0</v>
      </c>
      <c r="AH87" s="1" t="str">
        <f ca="1">IF(AG87=1,_xll.RtContribute("DDS_BONDS",$B87&amp;"=EXT",$V$3:$X$3,V87:X87,"FTC:CHANGED;SCOPE:SERVER"),"-")</f>
        <v>-</v>
      </c>
      <c r="AI87" s="1" t="str">
        <f>_xll.RtGet("DDS_BONDS",B87&amp;"=EXT",3)</f>
        <v>10152636=EXT</v>
      </c>
      <c r="AJ87" s="32">
        <f>_xll.BDP($A87&amp;" @"&amp; $N87 &amp;"  Corp","risk_mid")</f>
        <v>6.9657601313679152</v>
      </c>
      <c r="AK87" s="25">
        <f t="shared" si="41"/>
        <v>1114.5216210188664</v>
      </c>
      <c r="AL87" s="1" t="str">
        <f t="shared" si="44"/>
        <v>-</v>
      </c>
      <c r="AM87" s="38">
        <f t="shared" si="42"/>
        <v>16.743395555555555</v>
      </c>
      <c r="AN87" s="12">
        <f>_xll.BDP($A87&amp;" @"&amp; $N87 &amp;"  Corp","asset_swap_spd_mid")</f>
        <v>201.24198159436918</v>
      </c>
      <c r="AO87" s="25">
        <f t="shared" si="43"/>
        <v>32198.71705509907</v>
      </c>
      <c r="AP87" s="25">
        <f>IFERROR(_xll.BDP($A87&amp;" @"&amp; $N87 &amp;"  Corp","coupon")*G87/100/365,"-")</f>
        <v>252.05479452054794</v>
      </c>
      <c r="AQ87" s="1" t="str">
        <f>_xll.RtGet("EBOND_LDN",B87,"DSPLY_NAME")</f>
        <v>ALVGR 5 3/4 08 J</v>
      </c>
      <c r="AR87" s="38">
        <f>_xll.RtGet("EBOND_LDN", B87, -18560)</f>
        <v>230.164146994878</v>
      </c>
      <c r="AS87" s="38">
        <f>_xll.RtGet("EBOND_LDN", B87, -18562)</f>
        <v>215.812366864517</v>
      </c>
      <c r="AT87" s="58" t="str">
        <f ca="1">IF(Main[[#This Row],[maturity]]&lt;TODAY(),"matured","-")</f>
        <v>-</v>
      </c>
      <c r="AU87" s="1" t="str">
        <f>IF(Main[[#This Row],[spread bid]]=Main[[#This Row],[spread ask]],"error","-")</f>
        <v>-</v>
      </c>
    </row>
    <row r="88" spans="1:47" x14ac:dyDescent="0.2">
      <c r="A88" s="1" t="s">
        <v>314</v>
      </c>
      <c r="B88" s="1">
        <v>15717120</v>
      </c>
      <c r="C88" s="9">
        <v>1994230</v>
      </c>
      <c r="D88" s="51" t="str">
        <f>_xll.BDP($A88&amp;" Corp",D$4)</f>
        <v>ALVGR</v>
      </c>
      <c r="E88" s="51">
        <f>IF(_xll.BDP($A88&amp;" Corp","cpn typ")="floating","frn",_xll.BDP($A88&amp;" Corp",E$4))</f>
        <v>5.625</v>
      </c>
      <c r="F88" s="52">
        <f>IF(LEFT(_xll.BDP($A88&amp;" Corp","mty_typ"),4)="perp","perp",_xll.BDP($A88&amp;" Corp",F$4)*1)</f>
        <v>52156</v>
      </c>
      <c r="G88" s="31">
        <f>_xll.RtGet("EBOND_POSITION",INDEX(bookMap[eBondID],MATCH(TEXT(C88,"0"),bookMap[bbgID],0))&amp;"="&amp;B88,"AMOUNT")</f>
        <v>0</v>
      </c>
      <c r="H88" s="1">
        <f>INDEX(control!$E$12:$E$22,MATCH(C88,control!$C$12:$C$22,0))</f>
        <v>0</v>
      </c>
      <c r="I88" s="1" t="str">
        <f>IFERROR(INDEX(bias[symbol],MIN(MAX(MATCH(IF($I$2="manual",_xll.RtGet("EBOND_LDN",B88,-20268),$I$2),bias[symbol],0)+H88,1),27)),"-")</f>
        <v>s</v>
      </c>
      <c r="J88" s="1">
        <f>IFERROR(_xll.RtGet("EBOND_LDN",B88,-20270)*1,"-")</f>
        <v>1</v>
      </c>
      <c r="K88" s="1" t="str">
        <f>_xll.RtGet("EBOND_LDN",$B88,-20271)</f>
        <v>on</v>
      </c>
      <c r="L88" s="1">
        <f>_xll.BDP(A88&amp;" @CBKG Corp","bid")</f>
        <v>116.84399999999999</v>
      </c>
      <c r="M88" s="1">
        <f>_xll.BDP(A88&amp;" @CBKG Corp","ask")</f>
        <v>117.84399999999999</v>
      </c>
      <c r="N88" s="1" t="s">
        <v>1456</v>
      </c>
      <c r="O88" s="1" t="str">
        <f>_xll.BDP(A88&amp;" @"&amp;N88&amp;" Corp","LAST_UPDATE")</f>
        <v>07:01:36</v>
      </c>
      <c r="P88" s="57">
        <f>_xll.BDP(A88&amp;" @"&amp;N88&amp;" Corp","LAST_PRICE")</f>
        <v>117.46899999999999</v>
      </c>
      <c r="Q88" s="1">
        <f>INDEX(control!$F$12:$F$22,MATCH(C88,control!$C$12:$C$22,0))</f>
        <v>100</v>
      </c>
      <c r="R88" s="1">
        <f>P88-J88*INDEX(bias[value],MATCH(I88,bias[symbol],0))*(Q88/100)</f>
        <v>116.84399999999999</v>
      </c>
      <c r="S88" s="1">
        <f t="shared" si="58"/>
        <v>117.84399999999999</v>
      </c>
      <c r="T88" s="4"/>
      <c r="U88" s="4"/>
      <c r="V88" s="1">
        <f t="shared" si="33"/>
        <v>117.46899999999999</v>
      </c>
      <c r="W88" s="1">
        <f t="shared" si="34"/>
        <v>116.84399999999999</v>
      </c>
      <c r="X88" s="1">
        <f t="shared" si="35"/>
        <v>117.84399999999999</v>
      </c>
      <c r="Y88" s="13">
        <f t="shared" si="36"/>
        <v>0</v>
      </c>
      <c r="Z88" s="1">
        <v>1</v>
      </c>
      <c r="AA88" s="1">
        <f t="shared" si="37"/>
        <v>1</v>
      </c>
      <c r="AB88" s="1">
        <f t="shared" si="59"/>
        <v>1</v>
      </c>
      <c r="AC88" s="1">
        <f>IF(ISNUMBER(INDEX(bias[value],MATCH(I88,bias[symbol],0))),1,0)</f>
        <v>1</v>
      </c>
      <c r="AD88" s="1">
        <f t="shared" si="38"/>
        <v>1</v>
      </c>
      <c r="AE88" s="1">
        <f t="shared" si="60"/>
        <v>1</v>
      </c>
      <c r="AF88" s="1">
        <f t="shared" ca="1" si="39"/>
        <v>0</v>
      </c>
      <c r="AG88" s="1">
        <f t="shared" ca="1" si="40"/>
        <v>0</v>
      </c>
      <c r="AH88" s="1" t="str">
        <f ca="1">IF(AG88=1,_xll.RtContribute("DDS_BONDS",$B88&amp;"=EXT",$V$3:$X$3,V88:X88,"FTC:CHANGED;SCOPE:SERVER"),"-")</f>
        <v>-</v>
      </c>
      <c r="AI88" s="1" t="str">
        <f>_xll.RtGet("DDS_BONDS",B88&amp;"=EXT",3)</f>
        <v>15717120=EXT</v>
      </c>
      <c r="AJ88" s="32">
        <f>_xll.BDP($A88&amp;" @"&amp; $N88 &amp;"  Corp","risk_mid")</f>
        <v>7.9753592518187588</v>
      </c>
      <c r="AK88" s="25">
        <f t="shared" si="41"/>
        <v>0</v>
      </c>
      <c r="AL88" s="1" t="str">
        <f t="shared" si="44"/>
        <v>-</v>
      </c>
      <c r="AM88" s="38">
        <f t="shared" si="42"/>
        <v>0</v>
      </c>
      <c r="AN88" s="12">
        <f>_xll.BDP($A88&amp;" @"&amp; $N88 &amp;"  Corp","asset_swap_spd_mid")</f>
        <v>207.15050099906384</v>
      </c>
      <c r="AO88" s="25">
        <f t="shared" si="43"/>
        <v>0</v>
      </c>
      <c r="AP88" s="25">
        <f>IFERROR(_xll.BDP($A88&amp;" @"&amp; $N88 &amp;"  Corp","coupon")*G88/100/365,"-")</f>
        <v>0</v>
      </c>
      <c r="AQ88" s="1" t="str">
        <f>_xll.RtGet("EBOND_LDN",B88,"DSPLY_NAME")</f>
        <v>ALVGR 5 5/8 17 O</v>
      </c>
      <c r="AR88" s="38">
        <f>_xll.RtGet("EBOND_LDN", B88, -18560)</f>
        <v>220.50746821616499</v>
      </c>
      <c r="AS88" s="38">
        <f>_xll.RtGet("EBOND_LDN", B88, -18562)</f>
        <v>207.96166266529701</v>
      </c>
      <c r="AT88" s="58" t="str">
        <f ca="1">IF(Main[[#This Row],[maturity]]&lt;TODAY(),"matured","-")</f>
        <v>-</v>
      </c>
      <c r="AU88" s="1" t="str">
        <f>IF(Main[[#This Row],[spread bid]]=Main[[#This Row],[spread ask]],"error","-")</f>
        <v>-</v>
      </c>
    </row>
    <row r="89" spans="1:47" x14ac:dyDescent="0.2">
      <c r="A89" s="1" t="s">
        <v>315</v>
      </c>
      <c r="B89" s="1">
        <v>4718375</v>
      </c>
      <c r="C89" s="9">
        <v>1994230</v>
      </c>
      <c r="D89" s="51" t="str">
        <f>_xll.BDP($A89&amp;" Corp",D$4)</f>
        <v>ALVGR</v>
      </c>
      <c r="E89" s="51">
        <f>IF(_xll.BDP($A89&amp;" Corp","cpn typ")="floating","frn",_xll.BDP($A89&amp;" Corp",E$4))</f>
        <v>5.375</v>
      </c>
      <c r="F89" s="52" t="str">
        <f>IF(LEFT(_xll.BDP($A89&amp;" Corp","mty_typ"),4)="perp","perp",_xll.BDP($A89&amp;" Corp",F$4)*1)</f>
        <v>perp</v>
      </c>
      <c r="G89" s="31">
        <f>_xll.RtGet("EBOND_POSITION",INDEX(bookMap[eBondID],MATCH(TEXT(C89,"0"),bookMap[bbgID],0))&amp;"="&amp;B89,"AMOUNT")</f>
        <v>1230000</v>
      </c>
      <c r="H89" s="1">
        <f>INDEX(control!$E$12:$E$22,MATCH(C89,control!$C$12:$C$22,0))</f>
        <v>0</v>
      </c>
      <c r="I89" s="1" t="str">
        <f>IFERROR(INDEX(bias[symbol],MIN(MAX(MATCH(IF($I$2="manual",_xll.RtGet("EBOND_LDN",B89,-20268),$I$2),bias[symbol],0)+H89,1),27)),"-")</f>
        <v>m</v>
      </c>
      <c r="J89" s="1">
        <f>IFERROR(_xll.RtGet("EBOND_LDN",B89,-20270)*1,"-")</f>
        <v>1</v>
      </c>
      <c r="K89" s="1" t="str">
        <f>_xll.RtGet("EBOND_LDN",$B89,-20271)</f>
        <v>on</v>
      </c>
      <c r="L89" s="1">
        <f>_xll.BDP(A89&amp;" @CBKG Corp","bid")</f>
        <v>104.392</v>
      </c>
      <c r="M89" s="1">
        <f>_xll.BDP(A89&amp;" @CBKG Corp","ask")</f>
        <v>105.392</v>
      </c>
      <c r="N89" s="1" t="s">
        <v>1457</v>
      </c>
      <c r="O89" s="1" t="str">
        <f>_xll.BDP(A89&amp;" @"&amp;N89&amp;" Corp","LAST_UPDATE")</f>
        <v>11/06/2014</v>
      </c>
      <c r="P89" s="57">
        <f>_xll.BDP(A89&amp;" @"&amp;N89&amp;" Corp","LAST_PRICE")</f>
        <v>104.892</v>
      </c>
      <c r="Q89" s="1">
        <f>INDEX(control!$F$12:$F$22,MATCH(C89,control!$C$12:$C$22,0))</f>
        <v>100</v>
      </c>
      <c r="R89" s="1">
        <f>P89-J89*INDEX(bias[value],MATCH(I89,bias[symbol],0))*(Q89/100)</f>
        <v>104.392</v>
      </c>
      <c r="S89" s="1">
        <f t="shared" si="58"/>
        <v>105.392</v>
      </c>
      <c r="T89" s="4"/>
      <c r="U89" s="4"/>
      <c r="V89" s="1">
        <f t="shared" si="33"/>
        <v>104.892</v>
      </c>
      <c r="W89" s="1">
        <f t="shared" si="34"/>
        <v>104.392</v>
      </c>
      <c r="X89" s="1">
        <f t="shared" si="35"/>
        <v>105.392</v>
      </c>
      <c r="Y89" s="13">
        <f t="shared" si="36"/>
        <v>0</v>
      </c>
      <c r="Z89" s="1">
        <v>1</v>
      </c>
      <c r="AA89" s="1">
        <f t="shared" si="37"/>
        <v>1</v>
      </c>
      <c r="AB89" s="1">
        <f t="shared" si="59"/>
        <v>1</v>
      </c>
      <c r="AC89" s="1">
        <f>IF(ISNUMBER(INDEX(bias[value],MATCH(I89,bias[symbol],0))),1,0)</f>
        <v>1</v>
      </c>
      <c r="AD89" s="1">
        <f t="shared" si="38"/>
        <v>1</v>
      </c>
      <c r="AE89" s="1">
        <f t="shared" si="60"/>
        <v>1</v>
      </c>
      <c r="AF89" s="1">
        <f t="shared" ca="1" si="39"/>
        <v>0</v>
      </c>
      <c r="AG89" s="1">
        <f t="shared" ca="1" si="40"/>
        <v>0</v>
      </c>
      <c r="AH89" s="1" t="str">
        <f ca="1">IF(AG89=1,_xll.RtContribute("DDS_BONDS",$B89&amp;"=EXT",$V$3:$X$3,V89:X89,"FTC:CHANGED;SCOPE:SERVER"),"-")</f>
        <v>-</v>
      </c>
      <c r="AI89" s="1" t="str">
        <f>_xll.RtGet("DDS_BONDS",B89&amp;"=EXT",3)</f>
        <v>4718375=EXT</v>
      </c>
      <c r="AJ89" s="32">
        <f>_xll.BDP($A89&amp;" @"&amp; $N89 &amp;"  Corp","risk_mid")</f>
        <v>0.76307718691452919</v>
      </c>
      <c r="AK89" s="25">
        <f t="shared" si="41"/>
        <v>93.858493990487091</v>
      </c>
      <c r="AL89" s="1" t="str">
        <f t="shared" si="44"/>
        <v>-</v>
      </c>
      <c r="AM89" s="38">
        <f t="shared" si="42"/>
        <v>11.468191999999998</v>
      </c>
      <c r="AN89" s="12">
        <f>_xll.BDP($A89&amp;" @"&amp; $N89 &amp;"  Corp","asset_swap_spd_mid")</f>
        <v>-196.05564037527179</v>
      </c>
      <c r="AO89" s="25">
        <f t="shared" si="43"/>
        <v>-24114.843766158432</v>
      </c>
      <c r="AP89" s="25">
        <f>IFERROR(_xll.BDP($A89&amp;" @"&amp; $N89 &amp;"  Corp","coupon")*G89/100/365,"-")</f>
        <v>181.13013698630138</v>
      </c>
      <c r="AQ89" s="1" t="str">
        <f>_xll.RtGet("EBOND_LDN",B89,"DSPLY_NAME")</f>
        <v>ALVGR 5 3/8 29 M</v>
      </c>
      <c r="AR89" s="38">
        <f>_xll.RtGet("EBOND_LDN", B89, -18560)</f>
        <v>0</v>
      </c>
      <c r="AS89" s="38">
        <f>_xll.RtGet("EBOND_LDN", B89, -18562)</f>
        <v>0</v>
      </c>
      <c r="AT89" s="58" t="str">
        <f ca="1">IF(Main[[#This Row],[maturity]]&lt;TODAY(),"matured","-")</f>
        <v>-</v>
      </c>
      <c r="AU89" s="1" t="str">
        <f>IF(Main[[#This Row],[spread bid]]=Main[[#This Row],[spread ask]],"error","-")</f>
        <v>error</v>
      </c>
    </row>
    <row r="90" spans="1:47" x14ac:dyDescent="0.2">
      <c r="A90" s="1" t="s">
        <v>316</v>
      </c>
      <c r="B90" s="1">
        <v>3581632</v>
      </c>
      <c r="C90" s="9">
        <v>1994230</v>
      </c>
      <c r="D90" s="51" t="str">
        <f>_xll.BDP($A90&amp;" Corp",D$4)</f>
        <v>ALVGR</v>
      </c>
      <c r="E90" s="51">
        <f>IF(_xll.BDP($A90&amp;" Corp","cpn typ")="floating","frn",_xll.BDP($A90&amp;" Corp",E$4))</f>
        <v>4.625</v>
      </c>
      <c r="F90" s="52" t="str">
        <f>IF(LEFT(_xll.BDP($A90&amp;" Corp","mty_typ"),4)="perp","perp",_xll.BDP($A90&amp;" Corp",F$4)*1)</f>
        <v>perp</v>
      </c>
      <c r="G90" s="31">
        <f>_xll.RtGet("EBOND_POSITION",INDEX(bookMap[eBondID],MATCH(TEXT(C90,"0"),bookMap[bbgID],0))&amp;"="&amp;B90,"AMOUNT")</f>
        <v>437000</v>
      </c>
      <c r="H90" s="1">
        <f>INDEX(control!$E$12:$E$22,MATCH(C90,control!$C$12:$C$22,0))</f>
        <v>0</v>
      </c>
      <c r="I90" s="1" t="str">
        <f>IFERROR(INDEX(bias[symbol],MIN(MAX(MATCH(IF($I$2="manual",_xll.RtGet("EBOND_LDN",B90,-20268),$I$2),bias[symbol],0)+H90,1),27)),"-")</f>
        <v>sss</v>
      </c>
      <c r="J90" s="1">
        <f>IFERROR(_xll.RtGet("EBOND_LDN",B90,-20270)*1,"-")</f>
        <v>1</v>
      </c>
      <c r="K90" s="1" t="str">
        <f>_xll.RtGet("EBOND_LDN",$B90,-20271)</f>
        <v>on</v>
      </c>
      <c r="L90" s="1">
        <f>_xll.BDP(A90&amp;" @CBKG Corp","bid")</f>
        <v>101.453</v>
      </c>
      <c r="M90" s="1">
        <f>_xll.BDP(A90&amp;" @CBKG Corp","ask")</f>
        <v>102.453</v>
      </c>
      <c r="N90" s="1" t="s">
        <v>1456</v>
      </c>
      <c r="O90" s="1" t="str">
        <f>_xll.BDP(A90&amp;" @"&amp;N90&amp;" Corp","LAST_UPDATE")</f>
        <v>11/06/2014</v>
      </c>
      <c r="P90" s="57">
        <f>_xll.BDP(A90&amp;" @"&amp;N90&amp;" Corp","LAST_PRICE")</f>
        <v>102.328</v>
      </c>
      <c r="Q90" s="1">
        <f>INDEX(control!$F$12:$F$22,MATCH(C90,control!$C$12:$C$22,0))</f>
        <v>100</v>
      </c>
      <c r="R90" s="1">
        <f>P90-J90*INDEX(bias[value],MATCH(I90,bias[symbol],0))*(Q90/100)</f>
        <v>101.453</v>
      </c>
      <c r="S90" s="1">
        <f t="shared" si="58"/>
        <v>102.453</v>
      </c>
      <c r="T90" s="4"/>
      <c r="U90" s="4"/>
      <c r="V90" s="1">
        <f t="shared" si="33"/>
        <v>102.328</v>
      </c>
      <c r="W90" s="1">
        <f t="shared" si="34"/>
        <v>101.453</v>
      </c>
      <c r="X90" s="1">
        <f t="shared" si="35"/>
        <v>102.453</v>
      </c>
      <c r="Y90" s="13">
        <f t="shared" si="36"/>
        <v>0</v>
      </c>
      <c r="Z90" s="1">
        <v>1</v>
      </c>
      <c r="AA90" s="1">
        <f t="shared" si="37"/>
        <v>1</v>
      </c>
      <c r="AB90" s="1">
        <f t="shared" si="59"/>
        <v>1</v>
      </c>
      <c r="AC90" s="1">
        <f>IF(ISNUMBER(INDEX(bias[value],MATCH(I90,bias[symbol],0))),1,0)</f>
        <v>1</v>
      </c>
      <c r="AD90" s="1">
        <f t="shared" si="38"/>
        <v>1</v>
      </c>
      <c r="AE90" s="1">
        <f t="shared" si="60"/>
        <v>1</v>
      </c>
      <c r="AF90" s="1">
        <f t="shared" ca="1" si="39"/>
        <v>0</v>
      </c>
      <c r="AG90" s="1">
        <f t="shared" ca="1" si="40"/>
        <v>0</v>
      </c>
      <c r="AH90" s="1" t="str">
        <f ca="1">IF(AG90=1,_xll.RtContribute("DDS_BONDS",$B90&amp;"=EXT",$V$3:$X$3,V90:X90,"FTC:CHANGED;SCOPE:SERVER"),"-")</f>
        <v>-</v>
      </c>
      <c r="AI90" s="1" t="str">
        <f>_xll.RtGet("DDS_BONDS",B90&amp;"=EXT",3)</f>
        <v>3581632=EXT</v>
      </c>
      <c r="AJ90" s="32">
        <f>_xll.BDP($A90&amp;" @"&amp; $N90 &amp;"  Corp","risk_mid")</f>
        <v>0.98257434526018983</v>
      </c>
      <c r="AK90" s="25">
        <f t="shared" si="41"/>
        <v>42.938498887870296</v>
      </c>
      <c r="AL90" s="1" t="str">
        <f t="shared" si="44"/>
        <v>-</v>
      </c>
      <c r="AM90" s="38">
        <f t="shared" si="42"/>
        <v>3.9748743111111109</v>
      </c>
      <c r="AN90" s="12">
        <f>_xll.BDP($A90&amp;" @"&amp; $N90 &amp;"  Corp","asset_swap_spd_mid")</f>
        <v>172.4304298475578</v>
      </c>
      <c r="AO90" s="25">
        <f t="shared" si="43"/>
        <v>7535.2097843382762</v>
      </c>
      <c r="AP90" s="25">
        <f>IFERROR(_xll.BDP($A90&amp;" @"&amp; $N90 &amp;"  Corp","coupon")*G90/100/365,"-")</f>
        <v>55.373287671232873</v>
      </c>
      <c r="AQ90" s="1" t="str">
        <f>_xll.RtGet("EBOND_LDN",B90,"DSPLY_NAME")</f>
        <v>ALVGR 4 5/8 29 J</v>
      </c>
      <c r="AR90" s="38">
        <f>_xll.RtGet("EBOND_LDN", B90, -18560)</f>
        <v>309.82648663718999</v>
      </c>
      <c r="AS90" s="38">
        <f>_xll.RtGet("EBOND_LDN", B90, -18562)</f>
        <v>207.37921961137599</v>
      </c>
      <c r="AT90" s="58" t="str">
        <f ca="1">IF(Main[[#This Row],[maturity]]&lt;TODAY(),"matured","-")</f>
        <v>-</v>
      </c>
      <c r="AU90" s="1" t="str">
        <f>IF(Main[[#This Row],[spread bid]]=Main[[#This Row],[spread ask]],"error","-")</f>
        <v>-</v>
      </c>
    </row>
    <row r="91" spans="1:47" x14ac:dyDescent="0.2">
      <c r="A91" s="1" t="s">
        <v>317</v>
      </c>
      <c r="B91" s="1">
        <v>19708383</v>
      </c>
      <c r="C91" s="9">
        <v>1994230</v>
      </c>
      <c r="D91" s="51" t="str">
        <f>_xll.BDP($A91&amp;" Corp",D$4)</f>
        <v>ALVGR</v>
      </c>
      <c r="E91" s="51">
        <f>IF(_xll.BDP($A91&amp;" Corp","cpn typ")="floating","frn",_xll.BDP($A91&amp;" Corp",E$4))</f>
        <v>4.75</v>
      </c>
      <c r="F91" s="52" t="str">
        <f>IF(LEFT(_xll.BDP($A91&amp;" Corp","mty_typ"),4)="perp","perp",_xll.BDP($A91&amp;" Corp",F$4)*1)</f>
        <v>perp</v>
      </c>
      <c r="G91" s="31">
        <f>_xll.RtGet("EBOND_POSITION",INDEX(bookMap[eBondID],MATCH(TEXT(C91,"0"),bookMap[bbgID],0))&amp;"="&amp;B91,"AMOUNT")</f>
        <v>0</v>
      </c>
      <c r="H91" s="1">
        <f>INDEX(control!$E$12:$E$22,MATCH(C91,control!$C$12:$C$22,0))</f>
        <v>0</v>
      </c>
      <c r="I91" s="1" t="str">
        <f>IFERROR(INDEX(bias[symbol],MIN(MAX(MATCH(IF($I$2="manual",_xll.RtGet("EBOND_LDN",B91,-20268),$I$2),bias[symbol],0)+H91,1),27)),"-")</f>
        <v>m</v>
      </c>
      <c r="J91" s="1">
        <f>IFERROR(_xll.RtGet("EBOND_LDN",B91,-20270)*1,"-")</f>
        <v>1</v>
      </c>
      <c r="K91" s="1" t="str">
        <f>_xll.RtGet("EBOND_LDN",$B91,-20271)</f>
        <v>on</v>
      </c>
      <c r="L91" s="1">
        <f>_xll.BDP(A91&amp;" @CBKG Corp","bid")</f>
        <v>108.854</v>
      </c>
      <c r="M91" s="1">
        <f>_xll.BDP(A91&amp;" @CBKG Corp","ask")</f>
        <v>109.854</v>
      </c>
      <c r="N91" s="1" t="s">
        <v>1456</v>
      </c>
      <c r="O91" s="1" t="str">
        <f>_xll.BDP(A91&amp;" @"&amp;N91&amp;" Corp","LAST_UPDATE")</f>
        <v>07:01:03</v>
      </c>
      <c r="P91" s="57">
        <f>_xll.BDP(A91&amp;" @"&amp;N91&amp;" Corp","LAST_PRICE")</f>
        <v>109.354</v>
      </c>
      <c r="Q91" s="1">
        <f>INDEX(control!$F$12:$F$22,MATCH(C91,control!$C$12:$C$22,0))</f>
        <v>100</v>
      </c>
      <c r="R91" s="1">
        <f>P91-J91*INDEX(bias[value],MATCH(I91,bias[symbol],0))*(Q91/100)</f>
        <v>108.854</v>
      </c>
      <c r="S91" s="1">
        <f t="shared" si="58"/>
        <v>109.854</v>
      </c>
      <c r="T91" s="4"/>
      <c r="U91" s="4"/>
      <c r="V91" s="1">
        <f t="shared" ref="V91:V111" si="74">P91</f>
        <v>109.354</v>
      </c>
      <c r="W91" s="1">
        <f t="shared" ref="W91:W111" si="75">IF(ISNUMBER(T91),T91,R91)</f>
        <v>108.854</v>
      </c>
      <c r="X91" s="1">
        <f t="shared" ref="X91:X111" si="76">IF(ISNUMBER(U91),U91,S91)</f>
        <v>109.854</v>
      </c>
      <c r="Y91" s="13">
        <f t="shared" ref="Y91:Y111" si="77">IF(ISERROR((W91+X91)-(L91+M91)),"err",((W91+X91)-(L91+M91)))</f>
        <v>0</v>
      </c>
      <c r="Z91" s="1">
        <v>1</v>
      </c>
      <c r="AA91" s="1">
        <f t="shared" ref="AA91:AA111" si="78">IF(K91="on",1,0)</f>
        <v>1</v>
      </c>
      <c r="AB91" s="1">
        <f t="shared" si="59"/>
        <v>1</v>
      </c>
      <c r="AC91" s="1">
        <f>IF(ISNUMBER(INDEX(bias[value],MATCH(I91,bias[symbol],0))),1,0)</f>
        <v>1</v>
      </c>
      <c r="AD91" s="1">
        <f t="shared" ref="AD91:AD111" si="79">IF(ISNUMBER(J91),1,0)</f>
        <v>1</v>
      </c>
      <c r="AE91" s="1">
        <f t="shared" si="60"/>
        <v>1</v>
      </c>
      <c r="AF91" s="1">
        <f t="shared" ca="1" si="39"/>
        <v>0</v>
      </c>
      <c r="AG91" s="1">
        <f t="shared" ca="1" si="40"/>
        <v>0</v>
      </c>
      <c r="AH91" s="1" t="str">
        <f ca="1">IF(AG91=1,_xll.RtContribute("DDS_BONDS",$B91&amp;"=EXT",$V$3:$X$3,V91:X91,"FTC:CHANGED;SCOPE:SERVER"),"-")</f>
        <v>-</v>
      </c>
      <c r="AI91" s="1" t="str">
        <f>_xll.RtGet("DDS_BONDS",B91&amp;"=EXT",3)</f>
        <v>19708383=EXT</v>
      </c>
      <c r="AJ91" s="32">
        <f>_xll.BDP($A91&amp;" @"&amp; $N91 &amp;"  Corp","risk_mid")</f>
        <v>8.2936816658602197</v>
      </c>
      <c r="AK91" s="25">
        <f t="shared" si="41"/>
        <v>0</v>
      </c>
      <c r="AL91" s="1" t="str">
        <f t="shared" si="44"/>
        <v>-</v>
      </c>
      <c r="AM91" s="38">
        <f t="shared" si="42"/>
        <v>0</v>
      </c>
      <c r="AN91" s="12">
        <f>_xll.BDP($A91&amp;" @"&amp; $N91 &amp;"  Corp","asset_swap_spd_mid")</f>
        <v>217.25970130029879</v>
      </c>
      <c r="AO91" s="25">
        <f t="shared" si="43"/>
        <v>0</v>
      </c>
      <c r="AP91" s="25">
        <f>IFERROR(_xll.BDP($A91&amp;" @"&amp; $N91 &amp;"  Corp","coupon")*G91/100/365,"-")</f>
        <v>0</v>
      </c>
      <c r="AQ91" s="1" t="str">
        <f>_xll.RtGet("EBOND_LDN",B91,"DSPLY_NAME")</f>
        <v>ALVGR 4 3/4 29 O</v>
      </c>
      <c r="AR91" s="38">
        <f>_xll.RtGet("EBOND_LDN", B91, -18560)</f>
        <v>236.690374326805</v>
      </c>
      <c r="AS91" s="38">
        <f>_xll.RtGet("EBOND_LDN", B91, -18562)</f>
        <v>224.630016704875</v>
      </c>
      <c r="AT91" s="58" t="str">
        <f ca="1">IF(Main[[#This Row],[maturity]]&lt;TODAY(),"matured","-")</f>
        <v>-</v>
      </c>
      <c r="AU91" s="1" t="str">
        <f>IF(Main[[#This Row],[spread bid]]=Main[[#This Row],[spread ask]],"error","-")</f>
        <v>-</v>
      </c>
    </row>
    <row r="92" spans="1:47" x14ac:dyDescent="0.2">
      <c r="A92" s="1" t="s">
        <v>318</v>
      </c>
      <c r="B92" s="1">
        <v>16132504</v>
      </c>
      <c r="C92" s="9">
        <v>1994230</v>
      </c>
      <c r="D92" s="51" t="str">
        <f>_xll.BDP($A92&amp;" Corp",D$4)</f>
        <v>ALVGR</v>
      </c>
      <c r="E92" s="51">
        <f>IF(_xll.BDP($A92&amp;" Corp","cpn typ")="floating","frn",_xll.BDP($A92&amp;" Corp",E$4))</f>
        <v>5.5</v>
      </c>
      <c r="F92" s="52" t="str">
        <f>IF(LEFT(_xll.BDP($A92&amp;" Corp","mty_typ"),4)="perp","perp",_xll.BDP($A92&amp;" Corp",F$4)*1)</f>
        <v>perp</v>
      </c>
      <c r="G92" s="31">
        <f>_xll.RtGet("EBOND_POSITION",INDEX(bookMap[eBondID],MATCH(TEXT(C92,"0"),bookMap[bbgID],0))&amp;"="&amp;B92,"AMOUNT")</f>
        <v>0</v>
      </c>
      <c r="H92" s="1">
        <f>INDEX(control!$E$12:$E$22,MATCH(C92,control!$C$12:$C$22,0))</f>
        <v>0</v>
      </c>
      <c r="I92" s="1" t="str">
        <f>IFERROR(INDEX(bias[symbol],MIN(MAX(MATCH(IF($I$2="manual",_xll.RtGet("EBOND_LDN",B92,-20268),$I$2),bias[symbol],0)+H92,1),27)),"-")</f>
        <v>m</v>
      </c>
      <c r="J92" s="1">
        <f>IFERROR(_xll.RtGet("EBOND_LDN",B92,-20270)*1,"-")</f>
        <v>1</v>
      </c>
      <c r="K92" s="1" t="str">
        <f>_xll.RtGet("EBOND_LDN",$B92,-20271)</f>
        <v>on</v>
      </c>
      <c r="L92" s="1">
        <f>_xll.BDP(A92&amp;" @CBKG Corp","bid")</f>
        <v>104.982</v>
      </c>
      <c r="M92" s="1">
        <f>_xll.BDP(A92&amp;" @CBKG Corp","ask")</f>
        <v>105.982</v>
      </c>
      <c r="N92" s="1" t="s">
        <v>1456</v>
      </c>
      <c r="O92" s="1" t="str">
        <f>_xll.BDP(A92&amp;" @"&amp;N92&amp;" Corp","LAST_UPDATE")</f>
        <v>07:01:31</v>
      </c>
      <c r="P92" s="57">
        <f>_xll.BDP(A92&amp;" @"&amp;N92&amp;" Corp","LAST_PRICE")</f>
        <v>105.482</v>
      </c>
      <c r="Q92" s="1">
        <f>INDEX(control!$F$12:$F$22,MATCH(C92,control!$C$12:$C$22,0))</f>
        <v>100</v>
      </c>
      <c r="R92" s="1">
        <f>P92-J92*INDEX(bias[value],MATCH(I92,bias[symbol],0))*(Q92/100)</f>
        <v>104.982</v>
      </c>
      <c r="S92" s="1">
        <f t="shared" si="58"/>
        <v>105.982</v>
      </c>
      <c r="T92" s="4"/>
      <c r="U92" s="4"/>
      <c r="V92" s="1">
        <f t="shared" si="74"/>
        <v>105.482</v>
      </c>
      <c r="W92" s="1">
        <f t="shared" si="75"/>
        <v>104.982</v>
      </c>
      <c r="X92" s="1">
        <f t="shared" si="76"/>
        <v>105.982</v>
      </c>
      <c r="Y92" s="13">
        <f t="shared" si="77"/>
        <v>0</v>
      </c>
      <c r="Z92" s="1">
        <v>1</v>
      </c>
      <c r="AA92" s="1">
        <f t="shared" si="78"/>
        <v>1</v>
      </c>
      <c r="AB92" s="1">
        <f t="shared" si="59"/>
        <v>1</v>
      </c>
      <c r="AC92" s="1">
        <f>IF(ISNUMBER(INDEX(bias[value],MATCH(I92,bias[symbol],0))),1,0)</f>
        <v>1</v>
      </c>
      <c r="AD92" s="1">
        <f t="shared" si="79"/>
        <v>1</v>
      </c>
      <c r="AE92" s="1">
        <f t="shared" si="60"/>
        <v>1</v>
      </c>
      <c r="AF92" s="1">
        <f t="shared" ca="1" si="39"/>
        <v>0</v>
      </c>
      <c r="AG92" s="1">
        <f t="shared" ca="1" si="40"/>
        <v>0</v>
      </c>
      <c r="AH92" s="1" t="str">
        <f ca="1">IF(AG92=1,_xll.RtContribute("DDS_BONDS",$B92&amp;"=EXT",$V$3:$X$3,V92:X92,"FTC:CHANGED;SCOPE:SERVER"),"-")</f>
        <v>-</v>
      </c>
      <c r="AI92" s="1" t="str">
        <f>_xll.RtGet("DDS_BONDS",B92&amp;"=EXT",3)</f>
        <v>16132504=EXT</v>
      </c>
      <c r="AJ92" s="32">
        <f>_xll.BDP($A92&amp;" @"&amp; $N92 &amp;"  Corp","risk_mid")</f>
        <v>4.0110700022573553</v>
      </c>
      <c r="AK92" s="25">
        <f t="shared" si="41"/>
        <v>0</v>
      </c>
      <c r="AL92" s="1" t="str">
        <f t="shared" si="44"/>
        <v>-</v>
      </c>
      <c r="AM92" s="38">
        <f t="shared" si="42"/>
        <v>0</v>
      </c>
      <c r="AN92" s="12">
        <f>_xll.BDP($A92&amp;" @"&amp; $N92 &amp;"  Corp","asset_swap_spd_mid")</f>
        <v>259.87933335844355</v>
      </c>
      <c r="AO92" s="25">
        <f t="shared" si="43"/>
        <v>0</v>
      </c>
      <c r="AP92" s="25">
        <f>IFERROR(_xll.BDP($A92&amp;" @"&amp; $N92 &amp;"  Corp","coupon")*G92/100/365,"-")</f>
        <v>0</v>
      </c>
      <c r="AQ92" s="1" t="str">
        <f>_xll.RtGet("EBOND_LDN",B92,"DSPLY_NAME")</f>
        <v>ALVGR 5 1/2 28 N</v>
      </c>
      <c r="AR92" s="38">
        <f>_xll.RtGet("EBOND_LDN", B92, -18560)</f>
        <v>0</v>
      </c>
      <c r="AS92" s="38">
        <f>_xll.RtGet("EBOND_LDN", B92, -18562)</f>
        <v>0</v>
      </c>
      <c r="AT92" s="58" t="str">
        <f ca="1">IF(Main[[#This Row],[maturity]]&lt;TODAY(),"matured","-")</f>
        <v>-</v>
      </c>
      <c r="AU92" s="1" t="str">
        <f>IF(Main[[#This Row],[spread bid]]=Main[[#This Row],[spread ask]],"error","-")</f>
        <v>error</v>
      </c>
    </row>
    <row r="93" spans="1:47" x14ac:dyDescent="0.2">
      <c r="A93" s="1" t="s">
        <v>319</v>
      </c>
      <c r="B93" s="1">
        <v>3581557</v>
      </c>
      <c r="C93" s="9">
        <v>1994230</v>
      </c>
      <c r="D93" s="51" t="str">
        <f>_xll.BDP($A93&amp;" Corp",D$4)</f>
        <v>ALVGR</v>
      </c>
      <c r="E93" s="51">
        <f>IF(_xll.BDP($A93&amp;" Corp","cpn typ")="floating","frn",_xll.BDP($A93&amp;" Corp",E$4))</f>
        <v>4.375</v>
      </c>
      <c r="F93" s="52" t="str">
        <f>IF(LEFT(_xll.BDP($A93&amp;" Corp","mty_typ"),4)="perp","perp",_xll.BDP($A93&amp;" Corp",F$4)*1)</f>
        <v>perp</v>
      </c>
      <c r="G93" s="31">
        <f>_xll.RtGet("EBOND_POSITION",INDEX(bookMap[eBondID],MATCH(TEXT(C93,"0"),bookMap[bbgID],0))&amp;"="&amp;B93,"AMOUNT")</f>
        <v>0</v>
      </c>
      <c r="H93" s="1">
        <f>INDEX(control!$E$12:$E$22,MATCH(C93,control!$C$12:$C$22,0))</f>
        <v>0</v>
      </c>
      <c r="I93" s="1" t="str">
        <f>IFERROR(INDEX(bias[symbol],MIN(MAX(MATCH(IF($I$2="manual",_xll.RtGet("EBOND_LDN",B93,-20268),$I$2),bias[symbol],0)+H93,1),27)),"-")</f>
        <v>m</v>
      </c>
      <c r="J93" s="1">
        <f>IFERROR(_xll.RtGet("EBOND_LDN",B93,-20270)*1,"-")</f>
        <v>1</v>
      </c>
      <c r="K93" s="1" t="str">
        <f>_xll.RtGet("EBOND_LDN",$B93,-20271)</f>
        <v>on</v>
      </c>
      <c r="L93" s="1">
        <f>_xll.BDP(A93&amp;" @CBKG Corp","bid")</f>
        <v>105.367</v>
      </c>
      <c r="M93" s="1">
        <f>_xll.BDP(A93&amp;" @CBKG Corp","ask")</f>
        <v>106.367</v>
      </c>
      <c r="N93" s="1" t="s">
        <v>1456</v>
      </c>
      <c r="O93" s="1" t="str">
        <f>_xll.BDP(A93&amp;" @"&amp;N93&amp;" Corp","LAST_UPDATE")</f>
        <v>11/06/2014</v>
      </c>
      <c r="P93" s="57">
        <f>_xll.BDP(A93&amp;" @"&amp;N93&amp;" Corp","LAST_PRICE")</f>
        <v>105.867</v>
      </c>
      <c r="Q93" s="1">
        <f>INDEX(control!$F$12:$F$22,MATCH(C93,control!$C$12:$C$22,0))</f>
        <v>100</v>
      </c>
      <c r="R93" s="1">
        <f>P93-J93*INDEX(bias[value],MATCH(I93,bias[symbol],0))*(Q93/100)</f>
        <v>105.367</v>
      </c>
      <c r="S93" s="1">
        <f t="shared" si="58"/>
        <v>106.367</v>
      </c>
      <c r="T93" s="4"/>
      <c r="U93" s="4"/>
      <c r="V93" s="1">
        <f t="shared" si="74"/>
        <v>105.867</v>
      </c>
      <c r="W93" s="1">
        <f t="shared" si="75"/>
        <v>105.367</v>
      </c>
      <c r="X93" s="1">
        <f t="shared" si="76"/>
        <v>106.367</v>
      </c>
      <c r="Y93" s="13">
        <f t="shared" si="77"/>
        <v>0</v>
      </c>
      <c r="Z93" s="1">
        <v>1</v>
      </c>
      <c r="AA93" s="1">
        <f t="shared" si="78"/>
        <v>1</v>
      </c>
      <c r="AB93" s="1">
        <f t="shared" si="59"/>
        <v>1</v>
      </c>
      <c r="AC93" s="1">
        <f>IF(ISNUMBER(INDEX(bias[value],MATCH(I93,bias[symbol],0))),1,0)</f>
        <v>1</v>
      </c>
      <c r="AD93" s="1">
        <f t="shared" si="79"/>
        <v>1</v>
      </c>
      <c r="AE93" s="1">
        <f t="shared" si="60"/>
        <v>1</v>
      </c>
      <c r="AF93" s="1">
        <f t="shared" ca="1" si="39"/>
        <v>0</v>
      </c>
      <c r="AG93" s="1">
        <f t="shared" ca="1" si="40"/>
        <v>0</v>
      </c>
      <c r="AH93" s="1" t="str">
        <f ca="1">IF(AG93=1,_xll.RtContribute("DDS_BONDS",$B93&amp;"=EXT",$V$3:$X$3,V93:X93,"FTC:CHANGED;SCOPE:SERVER"),"-")</f>
        <v>-</v>
      </c>
      <c r="AI93" s="1" t="str">
        <f>_xll.RtGet("DDS_BONDS",B93&amp;"=EXT",3)</f>
        <v>3581557=EXT</v>
      </c>
      <c r="AJ93" s="32">
        <f>_xll.BDP($A93&amp;" @"&amp; $N93 &amp;"  Corp","risk_mid")</f>
        <v>2.6843439446537332</v>
      </c>
      <c r="AK93" s="25">
        <f t="shared" si="41"/>
        <v>0</v>
      </c>
      <c r="AL93" s="1" t="str">
        <f t="shared" si="44"/>
        <v>-</v>
      </c>
      <c r="AM93" s="38">
        <f t="shared" si="42"/>
        <v>0</v>
      </c>
      <c r="AN93" s="12">
        <f>_xll.BDP($A93&amp;" @"&amp; $N93 &amp;"  Corp","asset_swap_spd_mid")</f>
        <v>172.42550193379788</v>
      </c>
      <c r="AO93" s="25">
        <f t="shared" si="43"/>
        <v>0</v>
      </c>
      <c r="AP93" s="25">
        <f>IFERROR(_xll.BDP($A93&amp;" @"&amp; $N93 &amp;"  Corp","coupon")*G93/100/365,"-")</f>
        <v>0</v>
      </c>
      <c r="AQ93" s="1" t="str">
        <f>_xll.RtGet("EBOND_LDN",B93,"DSPLY_NAME")</f>
        <v>ALVGR 4 3/8 29 D</v>
      </c>
      <c r="AR93" s="38">
        <f>_xll.RtGet("EBOND_LDN", B93, -18560)</f>
        <v>227.94779406392399</v>
      </c>
      <c r="AS93" s="38">
        <f>_xll.RtGet("EBOND_LDN", B93, -18562)</f>
        <v>190.658516543498</v>
      </c>
      <c r="AT93" s="58" t="str">
        <f ca="1">IF(Main[[#This Row],[maturity]]&lt;TODAY(),"matured","-")</f>
        <v>-</v>
      </c>
      <c r="AU93" s="1" t="str">
        <f>IF(Main[[#This Row],[spread bid]]=Main[[#This Row],[spread ask]],"error","-")</f>
        <v>-</v>
      </c>
    </row>
    <row r="94" spans="1:47" x14ac:dyDescent="0.2">
      <c r="A94" s="1" t="s">
        <v>1616</v>
      </c>
      <c r="B94" s="1">
        <v>21214617</v>
      </c>
      <c r="C94" s="9">
        <v>1994230</v>
      </c>
      <c r="D94" s="51" t="str">
        <f>_xll.BDP($A94&amp;" Corp",D$4)</f>
        <v>ASSGEN</v>
      </c>
      <c r="E94" s="51">
        <f>IF(_xll.BDP($A94&amp;" Corp","cpn typ")="floating","frn",_xll.BDP($A94&amp;" Corp",E$4))</f>
        <v>4.125</v>
      </c>
      <c r="F94" s="52">
        <f>IF(LEFT(_xll.BDP($A94&amp;" Corp","mty_typ"),4)="perp","perp",_xll.BDP($A94&amp;" Corp",F$4)*1)</f>
        <v>46146</v>
      </c>
      <c r="G94" s="31">
        <f>_xll.RtGet("EBOND_POSITION",INDEX(bookMap[eBondID],MATCH(TEXT(C94,"0"),bookMap[bbgID],0))&amp;"="&amp;B94,"AMOUNT")</f>
        <v>0</v>
      </c>
      <c r="H94" s="1">
        <f>INDEX(control!$E$12:$E$22,MATCH(C94,control!$C$12:$C$22,0))</f>
        <v>0</v>
      </c>
      <c r="I94" s="1" t="str">
        <f>IFERROR(INDEX(bias[symbol],MIN(MAX(MATCH(IF($I$2="manual",_xll.RtGet("EBOND_LDN",B94,-20268),$I$2),bias[symbol],0)+H94,1),27)),"-")</f>
        <v>m</v>
      </c>
      <c r="J94" s="1">
        <f>IFERROR(_xll.RtGet("EBOND_LDN",B94,-20270)*1,"-")</f>
        <v>1</v>
      </c>
      <c r="K94" s="1" t="str">
        <f>_xll.RtGet("EBOND_LDN",$B94,-20271)</f>
        <v>on</v>
      </c>
      <c r="L94" s="1">
        <f>_xll.BDP(A94&amp;" @CBKG Corp","bid")</f>
        <v>104.002</v>
      </c>
      <c r="M94" s="1">
        <f>_xll.BDP(A94&amp;" @CBKG Corp","ask")</f>
        <v>105.002</v>
      </c>
      <c r="N94" s="1" t="s">
        <v>1456</v>
      </c>
      <c r="O94" s="1" t="str">
        <f>_xll.BDP(A94&amp;" @"&amp;N94&amp;" Corp","LAST_UPDATE")</f>
        <v>07:01:55</v>
      </c>
      <c r="P94" s="57">
        <f>_xll.BDP(A94&amp;" @"&amp;N94&amp;" Corp","LAST_PRICE")</f>
        <v>104.502</v>
      </c>
      <c r="Q94" s="1">
        <f>INDEX(control!$F$12:$F$22,MATCH(C94,control!$C$12:$C$22,0))</f>
        <v>100</v>
      </c>
      <c r="R94" s="1">
        <f>P94-J94*INDEX(bias[value],MATCH(I94,bias[symbol],0))*(Q94/100)</f>
        <v>104.002</v>
      </c>
      <c r="S94" s="1">
        <f>R94+J94*(Q94/100)</f>
        <v>105.002</v>
      </c>
      <c r="T94" s="4"/>
      <c r="U94" s="4"/>
      <c r="V94" s="1">
        <f>P94</f>
        <v>104.502</v>
      </c>
      <c r="W94" s="1">
        <f>IF(ISNUMBER(T94),T94,R94)</f>
        <v>104.002</v>
      </c>
      <c r="X94" s="1">
        <f>IF(ISNUMBER(U94),U94,S94)</f>
        <v>105.002</v>
      </c>
      <c r="Y94" s="13">
        <f>IF(ISERROR((W94+X94)-(L94+M94)),"err",((W94+X94)-(L94+M94)))</f>
        <v>0</v>
      </c>
      <c r="Z94" s="1">
        <v>1</v>
      </c>
      <c r="AA94" s="1">
        <f>IF(K94="on",1,0)</f>
        <v>1</v>
      </c>
      <c r="AB94" s="1">
        <f>IF(ISNUMBER(V94),1,0)*IF(ISNUMBER(W94),1,0)*IF(ISNUMBER(X94),1,0)</f>
        <v>1</v>
      </c>
      <c r="AC94" s="1">
        <f>IF(ISNUMBER(INDEX(bias[value],MATCH(I94,bias[symbol],0))),1,0)</f>
        <v>1</v>
      </c>
      <c r="AD94" s="1">
        <f>IF(ISNUMBER(J94),1,0)</f>
        <v>1</v>
      </c>
      <c r="AE94" s="1">
        <f>IF(AB94,IF(W94&gt;X94,0,1),0)</f>
        <v>1</v>
      </c>
      <c r="AF94" s="1">
        <f ca="1">IF($C$3="update",1,0)</f>
        <v>0</v>
      </c>
      <c r="AG94" s="1">
        <f ca="1">PRODUCT(Z94:AF94)</f>
        <v>0</v>
      </c>
      <c r="AH94" s="1" t="str">
        <f ca="1">IF(AG94=1,_xll.RtContribute("DDS_BONDS",$B94&amp;"=EXT",$V$3:$X$3,V94:X94,"FTC:CHANGED;SCOPE:SERVER"),"-")</f>
        <v>-</v>
      </c>
      <c r="AI94" s="1" t="str">
        <f>_xll.RtGet("DDS_BONDS",B94&amp;"=EXT",3)</f>
        <v>21214617=EXT</v>
      </c>
      <c r="AJ94" s="32">
        <f>_xll.BDP($A94&amp;" @"&amp; $N94 &amp;"  Corp","risk_mid")</f>
        <v>9.7592659842128171</v>
      </c>
      <c r="AK94" s="25">
        <f>IFERROR(G94*AJ94/10000,"-")</f>
        <v>0</v>
      </c>
      <c r="AL94" s="1" t="str">
        <f>IFERROR(INDEX(repoRate,MATCH(A94,repoIsin,0)),"-")</f>
        <v>-</v>
      </c>
      <c r="AM94" s="38">
        <f>IFERROR(G94*1,0)*IFERROR(P94*1,0)/100*IF(AL94="-",$AM$3,AL94)/100/360</f>
        <v>0</v>
      </c>
      <c r="AN94" s="12">
        <f>_xll.BDP($A94&amp;" @"&amp; $N94 &amp;"  Corp","asset_swap_spd_mid")</f>
        <v>187.12150799467463</v>
      </c>
      <c r="AO94" s="25">
        <f>IFERROR(G94*1,0)*IFERROR(AN94*1,0)/10000</f>
        <v>0</v>
      </c>
      <c r="AP94" s="25">
        <f>IFERROR(_xll.BDP($A94&amp;" @"&amp; $N94 &amp;"  Corp","coupon")*G94/100/365,"-")</f>
        <v>0</v>
      </c>
      <c r="AQ94" s="1" t="str">
        <f>_xll.RtGet("EBOND_LDN",B94,"DSPLY_NAME")</f>
        <v xml:space="preserve">ASSGEN 4 1/8 04 </v>
      </c>
      <c r="AR94" s="38">
        <f>_xll.RtGet("EBOND_LDN", B94, -18560)</f>
        <v>235.95129869083101</v>
      </c>
      <c r="AS94" s="38">
        <f>_xll.RtGet("EBOND_LDN", B94, -18562)</f>
        <v>225.711169932996</v>
      </c>
      <c r="AT94" s="58" t="str">
        <f ca="1">IF(Main[[#This Row],[maturity]]&lt;TODAY(),"matured","-")</f>
        <v>-</v>
      </c>
      <c r="AU94" s="1" t="str">
        <f>IF(Main[[#This Row],[spread bid]]=Main[[#This Row],[spread ask]],"error","-")</f>
        <v>-</v>
      </c>
    </row>
    <row r="95" spans="1:47" x14ac:dyDescent="0.2">
      <c r="A95" s="1" t="s">
        <v>320</v>
      </c>
      <c r="B95" s="1">
        <v>14674289</v>
      </c>
      <c r="C95" s="9">
        <v>1994230</v>
      </c>
      <c r="D95" s="51" t="str">
        <f>_xll.BDP($A95&amp;" Corp",D$4)</f>
        <v>ASSGEN</v>
      </c>
      <c r="E95" s="51">
        <f>IF(_xll.BDP($A95&amp;" Corp","cpn typ")="floating","frn",_xll.BDP($A95&amp;" Corp",E$4))</f>
        <v>10.125</v>
      </c>
      <c r="F95" s="52">
        <f>IF(LEFT(_xll.BDP($A95&amp;" Corp","mty_typ"),4)="perp","perp",_xll.BDP($A95&amp;" Corp",F$4)*1)</f>
        <v>52057</v>
      </c>
      <c r="G95" s="31">
        <f>_xll.RtGet("EBOND_POSITION",INDEX(bookMap[eBondID],MATCH(TEXT(C95,"0"),bookMap[bbgID],0))&amp;"="&amp;B95,"AMOUNT")</f>
        <v>0</v>
      </c>
      <c r="H95" s="1">
        <f>INDEX(control!$E$12:$E$22,MATCH(C95,control!$C$12:$C$22,0))</f>
        <v>0</v>
      </c>
      <c r="I95" s="1" t="str">
        <f>IFERROR(INDEX(bias[symbol],MIN(MAX(MATCH(IF($I$2="manual",_xll.RtGet("EBOND_LDN",B95,-20268),$I$2),bias[symbol],0)+H95,1),27)),"-")</f>
        <v>m</v>
      </c>
      <c r="J95" s="1">
        <f>IFERROR(_xll.RtGet("EBOND_LDN",B95,-20270)*1,"-")</f>
        <v>1</v>
      </c>
      <c r="K95" s="1" t="str">
        <f>_xll.RtGet("EBOND_LDN",$B95,-20271)</f>
        <v>on</v>
      </c>
      <c r="L95" s="1">
        <f>_xll.BDP(A95&amp;" @CBKG Corp","bid")</f>
        <v>141.416</v>
      </c>
      <c r="M95" s="1">
        <f>_xll.BDP(A95&amp;" @CBKG Corp","ask")</f>
        <v>142.416</v>
      </c>
      <c r="N95" s="1" t="s">
        <v>1456</v>
      </c>
      <c r="O95" s="1" t="str">
        <f>_xll.BDP(A95&amp;" @"&amp;N95&amp;" Corp","LAST_UPDATE")</f>
        <v>07:01:16</v>
      </c>
      <c r="P95" s="57">
        <f>_xll.BDP(A95&amp;" @"&amp;N95&amp;" Corp","LAST_PRICE")</f>
        <v>141.916</v>
      </c>
      <c r="Q95" s="1">
        <f>INDEX(control!$F$12:$F$22,MATCH(C95,control!$C$12:$C$22,0))</f>
        <v>100</v>
      </c>
      <c r="R95" s="1">
        <f>P95-J95*INDEX(bias[value],MATCH(I95,bias[symbol],0))*(Q95/100)</f>
        <v>141.416</v>
      </c>
      <c r="S95" s="1">
        <f t="shared" si="58"/>
        <v>142.416</v>
      </c>
      <c r="T95" s="4"/>
      <c r="U95" s="4"/>
      <c r="V95" s="1">
        <f t="shared" si="74"/>
        <v>141.916</v>
      </c>
      <c r="W95" s="1">
        <f t="shared" si="75"/>
        <v>141.416</v>
      </c>
      <c r="X95" s="1">
        <f t="shared" si="76"/>
        <v>142.416</v>
      </c>
      <c r="Y95" s="13">
        <f t="shared" si="77"/>
        <v>0</v>
      </c>
      <c r="Z95" s="1">
        <v>1</v>
      </c>
      <c r="AA95" s="1">
        <f t="shared" si="78"/>
        <v>1</v>
      </c>
      <c r="AB95" s="1">
        <f t="shared" si="59"/>
        <v>1</v>
      </c>
      <c r="AC95" s="1">
        <f>IF(ISNUMBER(INDEX(bias[value],MATCH(I95,bias[symbol],0))),1,0)</f>
        <v>1</v>
      </c>
      <c r="AD95" s="1">
        <f t="shared" si="79"/>
        <v>1</v>
      </c>
      <c r="AE95" s="1">
        <f t="shared" si="60"/>
        <v>1</v>
      </c>
      <c r="AF95" s="1">
        <f t="shared" ca="1" si="39"/>
        <v>0</v>
      </c>
      <c r="AG95" s="1">
        <f t="shared" ca="1" si="40"/>
        <v>0</v>
      </c>
      <c r="AH95" s="1" t="str">
        <f ca="1">IF(AG95=1,_xll.RtContribute("DDS_BONDS",$B95&amp;"=EXT",$V$3:$X$3,V95:X95,"FTC:CHANGED;SCOPE:SERVER"),"-")</f>
        <v>-</v>
      </c>
      <c r="AI95" s="1" t="str">
        <f>_xll.RtGet("DDS_BONDS",B95&amp;"=EXT",3)</f>
        <v>14674289=EXT</v>
      </c>
      <c r="AJ95" s="32">
        <f>_xll.BDP($A95&amp;" @"&amp; $N95 &amp;"  Corp","risk_mid")</f>
        <v>8.5318474520093446</v>
      </c>
      <c r="AK95" s="25">
        <f t="shared" si="41"/>
        <v>0</v>
      </c>
      <c r="AL95" s="1" t="str">
        <f t="shared" si="44"/>
        <v>-</v>
      </c>
      <c r="AM95" s="38">
        <f t="shared" si="42"/>
        <v>0</v>
      </c>
      <c r="AN95" s="12">
        <f>_xll.BDP($A95&amp;" @"&amp; $N95 &amp;"  Corp","asset_swap_spd_mid")</f>
        <v>335.97156374260021</v>
      </c>
      <c r="AO95" s="25">
        <f t="shared" si="43"/>
        <v>0</v>
      </c>
      <c r="AP95" s="25">
        <f>IFERROR(_xll.BDP($A95&amp;" @"&amp; $N95 &amp;"  Corp","coupon")*G95/100/365,"-")</f>
        <v>0</v>
      </c>
      <c r="AQ95" s="1" t="str">
        <f>_xll.RtGet("EBOND_LDN",B95,"DSPLY_NAME")</f>
        <v>ASSGEN 10 1/8 10</v>
      </c>
      <c r="AR95" s="38">
        <f>_xll.RtGet("EBOND_LDN", B95, -18560)</f>
        <v>0</v>
      </c>
      <c r="AS95" s="38">
        <f>_xll.RtGet("EBOND_LDN", B95, -18562)</f>
        <v>0</v>
      </c>
      <c r="AT95" s="58" t="str">
        <f ca="1">IF(Main[[#This Row],[maturity]]&lt;TODAY(),"matured","-")</f>
        <v>-</v>
      </c>
      <c r="AU95" s="1" t="str">
        <f>IF(Main[[#This Row],[spread bid]]=Main[[#This Row],[spread ask]],"error","-")</f>
        <v>error</v>
      </c>
    </row>
    <row r="96" spans="1:47" x14ac:dyDescent="0.2">
      <c r="A96" s="1" t="s">
        <v>321</v>
      </c>
      <c r="B96" s="1">
        <v>16266030</v>
      </c>
      <c r="C96" s="9">
        <v>1994230</v>
      </c>
      <c r="D96" s="51" t="str">
        <f>_xll.BDP($A96&amp;" Corp",D$4)</f>
        <v>ASSGEN</v>
      </c>
      <c r="E96" s="51">
        <f>IF(_xll.BDP($A96&amp;" Corp","cpn typ")="floating","frn",_xll.BDP($A96&amp;" Corp",E$4))</f>
        <v>7.75</v>
      </c>
      <c r="F96" s="52">
        <f>IF(LEFT(_xll.BDP($A96&amp;" Corp","mty_typ"),4)="perp","perp",_xll.BDP($A96&amp;" Corp",F$4)*1)</f>
        <v>52212</v>
      </c>
      <c r="G96" s="31">
        <f>_xll.RtGet("EBOND_POSITION",INDEX(bookMap[eBondID],MATCH(TEXT(C96,"0"),bookMap[bbgID],0))&amp;"="&amp;B96,"AMOUNT")</f>
        <v>200000</v>
      </c>
      <c r="H96" s="1">
        <f>INDEX(control!$E$12:$E$22,MATCH(C96,control!$C$12:$C$22,0))</f>
        <v>0</v>
      </c>
      <c r="I96" s="1" t="str">
        <f>IFERROR(INDEX(bias[symbol],MIN(MAX(MATCH(IF($I$2="manual",_xll.RtGet("EBOND_LDN",B96,-20268),$I$2),bias[symbol],0)+H96,1),27)),"-")</f>
        <v>m</v>
      </c>
      <c r="J96" s="1">
        <f>IFERROR(_xll.RtGet("EBOND_LDN",B96,-20270)*1,"-")</f>
        <v>1</v>
      </c>
      <c r="K96" s="1" t="str">
        <f>_xll.RtGet("EBOND_LDN",$B96,-20271)</f>
        <v>on</v>
      </c>
      <c r="L96" s="1">
        <f>_xll.BDP(A96&amp;" @CBKG Corp","bid")</f>
        <v>127.288</v>
      </c>
      <c r="M96" s="1">
        <f>_xll.BDP(A96&amp;" @CBKG Corp","ask")</f>
        <v>128.28800000000001</v>
      </c>
      <c r="N96" s="1" t="s">
        <v>1456</v>
      </c>
      <c r="O96" s="1" t="str">
        <f>_xll.BDP(A96&amp;" @"&amp;N96&amp;" Corp","LAST_UPDATE")</f>
        <v>07:00:52</v>
      </c>
      <c r="P96" s="57">
        <f>_xll.BDP(A96&amp;" @"&amp;N96&amp;" Corp","LAST_PRICE")</f>
        <v>127.788</v>
      </c>
      <c r="Q96" s="1">
        <f>INDEX(control!$F$12:$F$22,MATCH(C96,control!$C$12:$C$22,0))</f>
        <v>100</v>
      </c>
      <c r="R96" s="1">
        <f>P96-J96*INDEX(bias[value],MATCH(I96,bias[symbol],0))*(Q96/100)</f>
        <v>127.288</v>
      </c>
      <c r="S96" s="1">
        <f t="shared" si="58"/>
        <v>128.28800000000001</v>
      </c>
      <c r="T96" s="4"/>
      <c r="U96" s="4"/>
      <c r="V96" s="1">
        <f t="shared" si="74"/>
        <v>127.788</v>
      </c>
      <c r="W96" s="1">
        <f t="shared" si="75"/>
        <v>127.288</v>
      </c>
      <c r="X96" s="1">
        <f t="shared" si="76"/>
        <v>128.28800000000001</v>
      </c>
      <c r="Y96" s="13">
        <f t="shared" si="77"/>
        <v>0</v>
      </c>
      <c r="Z96" s="1">
        <v>1</v>
      </c>
      <c r="AA96" s="1">
        <f t="shared" si="78"/>
        <v>1</v>
      </c>
      <c r="AB96" s="1">
        <f t="shared" si="59"/>
        <v>1</v>
      </c>
      <c r="AC96" s="1">
        <f>IF(ISNUMBER(INDEX(bias[value],MATCH(I96,bias[symbol],0))),1,0)</f>
        <v>1</v>
      </c>
      <c r="AD96" s="1">
        <f t="shared" si="79"/>
        <v>1</v>
      </c>
      <c r="AE96" s="1">
        <f t="shared" si="60"/>
        <v>1</v>
      </c>
      <c r="AF96" s="1">
        <f t="shared" ca="1" si="39"/>
        <v>0</v>
      </c>
      <c r="AG96" s="1">
        <f t="shared" ca="1" si="40"/>
        <v>0</v>
      </c>
      <c r="AH96" s="1" t="str">
        <f ca="1">IF(AG96=1,_xll.RtContribute("DDS_BONDS",$B96&amp;"=EXT",$V$3:$X$3,V96:X96,"FTC:CHANGED;SCOPE:SERVER"),"-")</f>
        <v>-</v>
      </c>
      <c r="AI96" s="1" t="str">
        <f>_xll.RtGet("DDS_BONDS",B96&amp;"=EXT",3)</f>
        <v>16266030=EXT</v>
      </c>
      <c r="AJ96" s="32">
        <f>_xll.BDP($A96&amp;" @"&amp; $N96 &amp;"  Corp","risk_mid")</f>
        <v>8.3550465134393903</v>
      </c>
      <c r="AK96" s="25">
        <f t="shared" si="41"/>
        <v>167.10093026878781</v>
      </c>
      <c r="AL96" s="1" t="str">
        <f t="shared" si="44"/>
        <v>-</v>
      </c>
      <c r="AM96" s="38">
        <f t="shared" si="42"/>
        <v>2.2717866666666668</v>
      </c>
      <c r="AN96" s="12">
        <f>_xll.BDP($A96&amp;" @"&amp; $N96 &amp;"  Corp","asset_swap_spd_mid")</f>
        <v>290.15076318088541</v>
      </c>
      <c r="AO96" s="25">
        <f t="shared" si="43"/>
        <v>5803.0152636177081</v>
      </c>
      <c r="AP96" s="25">
        <f>IFERROR(_xll.BDP($A96&amp;" @"&amp; $N96 &amp;"  Corp","coupon")*G96/100/365,"-")</f>
        <v>42.465753424657535</v>
      </c>
      <c r="AQ96" s="1" t="str">
        <f>_xll.RtGet("EBOND_LDN",B96,"DSPLY_NAME")</f>
        <v xml:space="preserve">ASSGEN 7 3/4 12 </v>
      </c>
      <c r="AR96" s="38">
        <f>_xll.RtGet("EBOND_LDN", B96, -18560)</f>
        <v>0</v>
      </c>
      <c r="AS96" s="38">
        <f>_xll.RtGet("EBOND_LDN", B96, -18562)</f>
        <v>0</v>
      </c>
      <c r="AT96" s="58" t="str">
        <f ca="1">IF(Main[[#This Row],[maturity]]&lt;TODAY(),"matured","-")</f>
        <v>-</v>
      </c>
      <c r="AU96" s="1" t="str">
        <f>IF(Main[[#This Row],[spread bid]]=Main[[#This Row],[spread ask]],"error","-")</f>
        <v>error</v>
      </c>
    </row>
    <row r="97" spans="1:47" x14ac:dyDescent="0.2">
      <c r="A97" s="1" t="s">
        <v>322</v>
      </c>
      <c r="B97" s="1">
        <v>4972297</v>
      </c>
      <c r="C97" s="9">
        <v>1994230</v>
      </c>
      <c r="D97" s="51" t="str">
        <f>_xll.BDP($A97&amp;" Corp",D$4)</f>
        <v>ASSGEN</v>
      </c>
      <c r="E97" s="51">
        <f>IF(_xll.BDP($A97&amp;" Corp","cpn typ")="floating","frn",_xll.BDP($A97&amp;" Corp",E$4))</f>
        <v>5.3170000000000002</v>
      </c>
      <c r="F97" s="52" t="str">
        <f>IF(LEFT(_xll.BDP($A97&amp;" Corp","mty_typ"),4)="perp","perp",_xll.BDP($A97&amp;" Corp",F$4)*1)</f>
        <v>perp</v>
      </c>
      <c r="G97" s="31">
        <f>_xll.RtGet("EBOND_POSITION",INDEX(bookMap[eBondID],MATCH(TEXT(C97,"0"),bookMap[bbgID],0))&amp;"="&amp;B97,"AMOUNT")</f>
        <v>0</v>
      </c>
      <c r="H97" s="1">
        <f>INDEX(control!$E$12:$E$22,MATCH(C97,control!$C$12:$C$22,0))</f>
        <v>0</v>
      </c>
      <c r="I97" s="1" t="str">
        <f>IFERROR(INDEX(bias[symbol],MIN(MAX(MATCH(IF($I$2="manual",_xll.RtGet("EBOND_LDN",B97,-20268),$I$2),bias[symbol],0)+H97,1),27)),"-")</f>
        <v>m</v>
      </c>
      <c r="J97" s="1">
        <f>IFERROR(_xll.RtGet("EBOND_LDN",B97,-20270)*1,"-")</f>
        <v>1</v>
      </c>
      <c r="K97" s="1" t="str">
        <f>_xll.RtGet("EBOND_LDN",$B97,-20271)</f>
        <v>on</v>
      </c>
      <c r="L97" s="1">
        <f>_xll.BDP(A97&amp;" @CBKG Corp","bid")</f>
        <v>104.753</v>
      </c>
      <c r="M97" s="1">
        <f>_xll.BDP(A97&amp;" @CBKG Corp","ask")</f>
        <v>105.753</v>
      </c>
      <c r="N97" s="1" t="s">
        <v>1456</v>
      </c>
      <c r="O97" s="1" t="str">
        <f>_xll.BDP(A97&amp;" @"&amp;N97&amp;" Corp","LAST_UPDATE")</f>
        <v>07:01:53</v>
      </c>
      <c r="P97" s="57">
        <f>_xll.BDP(A97&amp;" @"&amp;N97&amp;" Corp","LAST_PRICE")</f>
        <v>105.253</v>
      </c>
      <c r="Q97" s="1">
        <f>INDEX(control!$F$12:$F$22,MATCH(C97,control!$C$12:$C$22,0))</f>
        <v>100</v>
      </c>
      <c r="R97" s="1">
        <f>P97-J97*INDEX(bias[value],MATCH(I97,bias[symbol],0))*(Q97/100)</f>
        <v>104.753</v>
      </c>
      <c r="S97" s="1">
        <f t="shared" si="58"/>
        <v>105.753</v>
      </c>
      <c r="T97" s="4"/>
      <c r="U97" s="4"/>
      <c r="V97" s="1">
        <f t="shared" si="74"/>
        <v>105.253</v>
      </c>
      <c r="W97" s="1">
        <f t="shared" si="75"/>
        <v>104.753</v>
      </c>
      <c r="X97" s="1">
        <f t="shared" si="76"/>
        <v>105.753</v>
      </c>
      <c r="Y97" s="13">
        <f t="shared" si="77"/>
        <v>0</v>
      </c>
      <c r="Z97" s="1">
        <v>1</v>
      </c>
      <c r="AA97" s="1">
        <f t="shared" si="78"/>
        <v>1</v>
      </c>
      <c r="AB97" s="1">
        <f t="shared" si="59"/>
        <v>1</v>
      </c>
      <c r="AC97" s="1">
        <f>IF(ISNUMBER(INDEX(bias[value],MATCH(I97,bias[symbol],0))),1,0)</f>
        <v>1</v>
      </c>
      <c r="AD97" s="1">
        <f t="shared" si="79"/>
        <v>1</v>
      </c>
      <c r="AE97" s="1">
        <f t="shared" si="60"/>
        <v>1</v>
      </c>
      <c r="AF97" s="1">
        <f t="shared" ca="1" si="39"/>
        <v>0</v>
      </c>
      <c r="AG97" s="1">
        <f t="shared" ca="1" si="40"/>
        <v>0</v>
      </c>
      <c r="AH97" s="1" t="str">
        <f ca="1">IF(AG97=1,_xll.RtContribute("DDS_BONDS",$B97&amp;"=EXT",$V$3:$X$3,V97:X97,"FTC:CHANGED;SCOPE:SERVER"),"-")</f>
        <v>-</v>
      </c>
      <c r="AI97" s="1" t="str">
        <f>_xll.RtGet("DDS_BONDS",B97&amp;"=EXT",3)</f>
        <v>4972297=EXT</v>
      </c>
      <c r="AJ97" s="32">
        <f>_xll.BDP($A97&amp;" @"&amp; $N97 &amp;"  Corp","risk_mid")</f>
        <v>2.0019547506137769</v>
      </c>
      <c r="AK97" s="25">
        <f t="shared" si="41"/>
        <v>0</v>
      </c>
      <c r="AL97" s="1" t="str">
        <f t="shared" si="44"/>
        <v>-</v>
      </c>
      <c r="AM97" s="38">
        <f t="shared" si="42"/>
        <v>0</v>
      </c>
      <c r="AN97" s="12">
        <f>_xll.BDP($A97&amp;" @"&amp; $N97 &amp;"  Corp","asset_swap_spd_mid")</f>
        <v>226.6153505013763</v>
      </c>
      <c r="AO97" s="25">
        <f t="shared" si="43"/>
        <v>0</v>
      </c>
      <c r="AP97" s="25">
        <f>IFERROR(_xll.BDP($A97&amp;" @"&amp; $N97 &amp;"  Corp","coupon")*G97/100/365,"-")</f>
        <v>0</v>
      </c>
      <c r="AQ97" s="1" t="str">
        <f>_xll.RtGet("EBOND_LDN",B97,"DSPLY_NAME")</f>
        <v xml:space="preserve">ASSGEN 5.317 29 </v>
      </c>
      <c r="AR97" s="38">
        <f>_xll.RtGet("EBOND_LDN", B97, -18560)</f>
        <v>281.69155756328303</v>
      </c>
      <c r="AS97" s="38">
        <f>_xll.RtGet("EBOND_LDN", B97, -18562)</f>
        <v>231.66506370907601</v>
      </c>
      <c r="AT97" s="58" t="str">
        <f ca="1">IF(Main[[#This Row],[maturity]]&lt;TODAY(),"matured","-")</f>
        <v>-</v>
      </c>
      <c r="AU97" s="1" t="str">
        <f>IF(Main[[#This Row],[spread bid]]=Main[[#This Row],[spread ask]],"error","-")</f>
        <v>-</v>
      </c>
    </row>
    <row r="98" spans="1:47" x14ac:dyDescent="0.2">
      <c r="A98" s="1" t="s">
        <v>323</v>
      </c>
      <c r="B98" s="1">
        <v>5772622</v>
      </c>
      <c r="C98" s="9">
        <v>1994230</v>
      </c>
      <c r="D98" s="51" t="str">
        <f>_xll.BDP($A98&amp;" Corp",D$4)</f>
        <v>ASSGEN</v>
      </c>
      <c r="E98" s="51">
        <f>IF(_xll.BDP($A98&amp;" Corp","cpn typ")="floating","frn",_xll.BDP($A98&amp;" Corp",E$4))</f>
        <v>5.4790000000000001</v>
      </c>
      <c r="F98" s="52" t="str">
        <f>IF(LEFT(_xll.BDP($A98&amp;" Corp","mty_typ"),4)="perp","perp",_xll.BDP($A98&amp;" Corp",F$4)*1)</f>
        <v>perp</v>
      </c>
      <c r="G98" s="31">
        <f>_xll.RtGet("EBOND_POSITION",INDEX(bookMap[eBondID],MATCH(TEXT(C98,"0"),bookMap[bbgID],0))&amp;"="&amp;B98,"AMOUNT")</f>
        <v>0</v>
      </c>
      <c r="H98" s="1">
        <f>INDEX(control!$E$12:$E$22,MATCH(C98,control!$C$12:$C$22,0))</f>
        <v>0</v>
      </c>
      <c r="I98" s="1" t="str">
        <f>IFERROR(INDEX(bias[symbol],MIN(MAX(MATCH(IF($I$2="manual",_xll.RtGet("EBOND_LDN",B98,-20268),$I$2),bias[symbol],0)+H98,1),27)),"-")</f>
        <v>m</v>
      </c>
      <c r="J98" s="1">
        <f>IFERROR(_xll.RtGet("EBOND_LDN",B98,-20270)*1,"-")</f>
        <v>1</v>
      </c>
      <c r="K98" s="1" t="str">
        <f>_xll.RtGet("EBOND_LDN",$B98,-20271)</f>
        <v>on</v>
      </c>
      <c r="L98" s="1">
        <f>_xll.BDP(A98&amp;" @CBKG Corp","bid")</f>
        <v>105.773</v>
      </c>
      <c r="M98" s="1">
        <f>_xll.BDP(A98&amp;" @CBKG Corp","ask")</f>
        <v>106.773</v>
      </c>
      <c r="N98" s="1" t="s">
        <v>1456</v>
      </c>
      <c r="O98" s="1" t="str">
        <f>_xll.BDP(A98&amp;" @"&amp;N98&amp;" Corp","LAST_UPDATE")</f>
        <v>07:01:48</v>
      </c>
      <c r="P98" s="57">
        <f>_xll.BDP(A98&amp;" @"&amp;N98&amp;" Corp","LAST_PRICE")</f>
        <v>106.273</v>
      </c>
      <c r="Q98" s="1">
        <f>INDEX(control!$F$12:$F$22,MATCH(C98,control!$C$12:$C$22,0))</f>
        <v>100</v>
      </c>
      <c r="R98" s="1">
        <f>P98-J98*INDEX(bias[value],MATCH(I98,bias[symbol],0))*(Q98/100)</f>
        <v>105.773</v>
      </c>
      <c r="S98" s="1">
        <f t="shared" si="58"/>
        <v>106.773</v>
      </c>
      <c r="T98" s="4"/>
      <c r="U98" s="4"/>
      <c r="V98" s="1">
        <f t="shared" si="74"/>
        <v>106.273</v>
      </c>
      <c r="W98" s="1">
        <f t="shared" si="75"/>
        <v>105.773</v>
      </c>
      <c r="X98" s="1">
        <f t="shared" si="76"/>
        <v>106.773</v>
      </c>
      <c r="Y98" s="13">
        <f t="shared" si="77"/>
        <v>0</v>
      </c>
      <c r="Z98" s="1">
        <v>1</v>
      </c>
      <c r="AA98" s="1">
        <f t="shared" si="78"/>
        <v>1</v>
      </c>
      <c r="AB98" s="1">
        <f t="shared" si="59"/>
        <v>1</v>
      </c>
      <c r="AC98" s="1">
        <f>IF(ISNUMBER(INDEX(bias[value],MATCH(I98,bias[symbol],0))),1,0)</f>
        <v>1</v>
      </c>
      <c r="AD98" s="1">
        <f t="shared" si="79"/>
        <v>1</v>
      </c>
      <c r="AE98" s="1">
        <f t="shared" si="60"/>
        <v>1</v>
      </c>
      <c r="AF98" s="1">
        <f t="shared" ca="1" si="39"/>
        <v>0</v>
      </c>
      <c r="AG98" s="1">
        <f t="shared" ca="1" si="40"/>
        <v>0</v>
      </c>
      <c r="AH98" s="1" t="str">
        <f ca="1">IF(AG98=1,_xll.RtContribute("DDS_BONDS",$B98&amp;"=EXT",$V$3:$X$3,V98:X98,"FTC:CHANGED;SCOPE:SERVER"),"-")</f>
        <v>-</v>
      </c>
      <c r="AI98" s="1" t="str">
        <f>_xll.RtGet("DDS_BONDS",B98&amp;"=EXT",3)</f>
        <v>5772622=EXT</v>
      </c>
      <c r="AJ98" s="32">
        <f>_xll.BDP($A98&amp;" @"&amp; $N98 &amp;"  Corp","risk_mid")</f>
        <v>2.6315010546177575</v>
      </c>
      <c r="AK98" s="25">
        <f t="shared" si="41"/>
        <v>0</v>
      </c>
      <c r="AL98" s="1" t="str">
        <f t="shared" si="44"/>
        <v>-</v>
      </c>
      <c r="AM98" s="38">
        <f t="shared" si="42"/>
        <v>0</v>
      </c>
      <c r="AN98" s="12">
        <f>_xll.BDP($A98&amp;" @"&amp; $N98 &amp;"  Corp","asset_swap_spd_mid")</f>
        <v>260.63073168794517</v>
      </c>
      <c r="AO98" s="25">
        <f t="shared" si="43"/>
        <v>0</v>
      </c>
      <c r="AP98" s="25">
        <f>IFERROR(_xll.BDP($A98&amp;" @"&amp; $N98 &amp;"  Corp","coupon")*G98/100/365,"-")</f>
        <v>0</v>
      </c>
      <c r="AQ98" s="1" t="str">
        <f>_xll.RtGet("EBOND_LDN",B98,"DSPLY_NAME")</f>
        <v xml:space="preserve">ASSGEN 5.479 29 </v>
      </c>
      <c r="AR98" s="38">
        <f>_xll.RtGet("EBOND_LDN", B98, -18560)</f>
        <v>311.13749443780802</v>
      </c>
      <c r="AS98" s="38">
        <f>_xll.RtGet("EBOND_LDN", B98, -18562)</f>
        <v>273.05718332557598</v>
      </c>
      <c r="AT98" s="58" t="str">
        <f ca="1">IF(Main[[#This Row],[maturity]]&lt;TODAY(),"matured","-")</f>
        <v>-</v>
      </c>
      <c r="AU98" s="1" t="str">
        <f>IF(Main[[#This Row],[spread bid]]=Main[[#This Row],[spread ask]],"error","-")</f>
        <v>-</v>
      </c>
    </row>
    <row r="99" spans="1:47" x14ac:dyDescent="0.2">
      <c r="A99" s="1" t="s">
        <v>324</v>
      </c>
      <c r="B99" s="1">
        <v>2075672</v>
      </c>
      <c r="C99" s="9">
        <v>1994230</v>
      </c>
      <c r="D99" s="51" t="str">
        <f>_xll.BDP($A99&amp;" Corp",D$4)</f>
        <v>AVLN</v>
      </c>
      <c r="E99" s="51">
        <f>IF(_xll.BDP($A99&amp;" Corp","cpn typ")="floating","frn",_xll.BDP($A99&amp;" Corp",E$4))</f>
        <v>6.125</v>
      </c>
      <c r="F99" s="52">
        <f>IF(LEFT(_xll.BDP($A99&amp;" Corp","mty_typ"),4)="perp","perp",_xll.BDP($A99&amp;" Corp",F$4)*1)</f>
        <v>49993</v>
      </c>
      <c r="G99" s="31">
        <f>_xll.RtGet("EBOND_POSITION",INDEX(bookMap[eBondID],MATCH(TEXT(C99,"0"),bookMap[bbgID],0))&amp;"="&amp;B99,"AMOUNT")</f>
        <v>0</v>
      </c>
      <c r="H99" s="1">
        <f>INDEX(control!$E$12:$E$22,MATCH(C99,control!$C$12:$C$22,0))</f>
        <v>0</v>
      </c>
      <c r="I99" s="1" t="str">
        <f>IFERROR(INDEX(bias[symbol],MIN(MAX(MATCH(IF($I$2="manual",_xll.RtGet("EBOND_LDN",B99,-20268),$I$2),bias[symbol],0)+H99,1),27)),"-")</f>
        <v>m</v>
      </c>
      <c r="J99" s="1">
        <f>IFERROR(_xll.RtGet("EBOND_LDN",B99,-20270)*1,"-")</f>
        <v>1</v>
      </c>
      <c r="K99" s="1" t="str">
        <f>_xll.RtGet("EBOND_LDN",$B99,-20271)</f>
        <v>on</v>
      </c>
      <c r="L99" s="1">
        <f>_xll.BDP(A99&amp;" @CBKG Corp","bid")</f>
        <v>109.932</v>
      </c>
      <c r="M99" s="1">
        <f>_xll.BDP(A99&amp;" @CBKG Corp","ask")</f>
        <v>110.932</v>
      </c>
      <c r="N99" s="1" t="s">
        <v>1456</v>
      </c>
      <c r="O99" s="1" t="str">
        <f>_xll.BDP(A99&amp;" @"&amp;N99&amp;" Corp","LAST_UPDATE")</f>
        <v>11/06/2014</v>
      </c>
      <c r="P99" s="57">
        <f>_xll.BDP(A99&amp;" @"&amp;N99&amp;" Corp","LAST_PRICE")</f>
        <v>110.432</v>
      </c>
      <c r="Q99" s="1">
        <f>INDEX(control!$F$12:$F$22,MATCH(C99,control!$C$12:$C$22,0))</f>
        <v>100</v>
      </c>
      <c r="R99" s="1">
        <f>P99-J99*INDEX(bias[value],MATCH(I99,bias[symbol],0))*(Q99/100)</f>
        <v>109.932</v>
      </c>
      <c r="S99" s="1">
        <f t="shared" si="58"/>
        <v>110.932</v>
      </c>
      <c r="T99" s="4"/>
      <c r="U99" s="4"/>
      <c r="V99" s="1">
        <f t="shared" si="74"/>
        <v>110.432</v>
      </c>
      <c r="W99" s="1">
        <f t="shared" si="75"/>
        <v>109.932</v>
      </c>
      <c r="X99" s="1">
        <f t="shared" si="76"/>
        <v>110.932</v>
      </c>
      <c r="Y99" s="13">
        <f t="shared" si="77"/>
        <v>0</v>
      </c>
      <c r="Z99" s="1">
        <v>1</v>
      </c>
      <c r="AA99" s="1">
        <f t="shared" si="78"/>
        <v>1</v>
      </c>
      <c r="AB99" s="1">
        <f t="shared" si="59"/>
        <v>1</v>
      </c>
      <c r="AC99" s="1">
        <f>IF(ISNUMBER(INDEX(bias[value],MATCH(I99,bias[symbol],0))),1,0)</f>
        <v>1</v>
      </c>
      <c r="AD99" s="1">
        <f t="shared" si="79"/>
        <v>1</v>
      </c>
      <c r="AE99" s="1">
        <f t="shared" si="60"/>
        <v>1</v>
      </c>
      <c r="AF99" s="1">
        <f t="shared" ca="1" si="39"/>
        <v>0</v>
      </c>
      <c r="AG99" s="1">
        <f t="shared" ca="1" si="40"/>
        <v>0</v>
      </c>
      <c r="AH99" s="1" t="str">
        <f ca="1">IF(AG99=1,_xll.RtContribute("DDS_BONDS",$B99&amp;"=EXT",$V$3:$X$3,V99:X99,"FTC:CHANGED;SCOPE:SERVER"),"-")</f>
        <v>-</v>
      </c>
      <c r="AI99" s="1" t="str">
        <f>_xll.RtGet("DDS_BONDS",B99&amp;"=EXT",3)</f>
        <v>2075672=EXT</v>
      </c>
      <c r="AJ99" s="32">
        <f>_xll.BDP($A99&amp;" @"&amp; $N99 &amp;"  Corp","risk_mid")</f>
        <v>9.689691302916259</v>
      </c>
      <c r="AK99" s="25">
        <f t="shared" si="41"/>
        <v>0</v>
      </c>
      <c r="AL99" s="1" t="str">
        <f t="shared" si="44"/>
        <v>-</v>
      </c>
      <c r="AM99" s="38">
        <f t="shared" si="42"/>
        <v>0</v>
      </c>
      <c r="AN99" s="12">
        <f>_xll.BDP($A99&amp;" @"&amp; $N99 &amp;"  Corp","asset_swap_spd_mid")</f>
        <v>213.17451032805462</v>
      </c>
      <c r="AO99" s="25">
        <f t="shared" si="43"/>
        <v>0</v>
      </c>
      <c r="AP99" s="25">
        <f>IFERROR(_xll.BDP($A99&amp;" @"&amp; $N99 &amp;"  Corp","coupon")*G99/100/365,"-")</f>
        <v>0</v>
      </c>
      <c r="AQ99" s="1" t="str">
        <f>_xll.RtGet("EBOND_LDN",B99,"DSPLY_NAME")</f>
        <v>AVLN 6 1/8 14 No</v>
      </c>
      <c r="AR99" s="38">
        <f>_xll.RtGet("EBOND_LDN", B99, -18560)</f>
        <v>217.82524847313701</v>
      </c>
      <c r="AS99" s="38">
        <f>_xll.RtGet("EBOND_LDN", B99, -18562)</f>
        <v>207.53187339369799</v>
      </c>
      <c r="AT99" s="58" t="str">
        <f ca="1">IF(Main[[#This Row],[maturity]]&lt;TODAY(),"matured","-")</f>
        <v>-</v>
      </c>
      <c r="AU99" s="1" t="str">
        <f>IF(Main[[#This Row],[spread bid]]=Main[[#This Row],[spread ask]],"error","-")</f>
        <v>-</v>
      </c>
    </row>
    <row r="100" spans="1:47" x14ac:dyDescent="0.2">
      <c r="A100" s="1" t="s">
        <v>325</v>
      </c>
      <c r="B100" s="1">
        <v>7053672</v>
      </c>
      <c r="C100" s="9">
        <v>1994230</v>
      </c>
      <c r="D100" s="51" t="str">
        <f>_xll.BDP($A100&amp;" Corp",D$4)</f>
        <v>AVLN</v>
      </c>
      <c r="E100" s="51">
        <f>IF(_xll.BDP($A100&amp;" Corp","cpn typ")="floating","frn",_xll.BDP($A100&amp;" Corp",E$4))</f>
        <v>6.875</v>
      </c>
      <c r="F100" s="52">
        <f>IF(LEFT(_xll.BDP($A100&amp;" Corp","mty_typ"),4)="perp","perp",_xll.BDP($A100&amp;" Corp",F$4)*1)</f>
        <v>50547</v>
      </c>
      <c r="G100" s="31">
        <f>_xll.RtGet("EBOND_POSITION",INDEX(bookMap[eBondID],MATCH(TEXT(C100,"0"),bookMap[bbgID],0))&amp;"="&amp;B100,"AMOUNT")</f>
        <v>0</v>
      </c>
      <c r="H100" s="1">
        <f>INDEX(control!$E$12:$E$22,MATCH(C100,control!$C$12:$C$22,0))</f>
        <v>0</v>
      </c>
      <c r="I100" s="1" t="str">
        <f>IFERROR(INDEX(bias[symbol],MIN(MAX(MATCH(IF($I$2="manual",_xll.RtGet("EBOND_LDN",B100,-20268),$I$2),bias[symbol],0)+H100,1),27)),"-")</f>
        <v>m</v>
      </c>
      <c r="J100" s="1">
        <f>IFERROR(_xll.RtGet("EBOND_LDN",B100,-20270)*1,"-")</f>
        <v>1</v>
      </c>
      <c r="K100" s="1" t="str">
        <f>_xll.RtGet("EBOND_LDN",$B100,-20271)</f>
        <v>on</v>
      </c>
      <c r="L100" s="1">
        <f>_xll.BDP(A100&amp;" @CBKG Corp","bid")</f>
        <v>117.032</v>
      </c>
      <c r="M100" s="1">
        <f>_xll.BDP(A100&amp;" @CBKG Corp","ask")</f>
        <v>118.032</v>
      </c>
      <c r="N100" s="1" t="s">
        <v>1456</v>
      </c>
      <c r="O100" s="1" t="str">
        <f>_xll.BDP(A100&amp;" @"&amp;N100&amp;" Corp","LAST_UPDATE")</f>
        <v>11/06/2014</v>
      </c>
      <c r="P100" s="57">
        <f>_xll.BDP(A100&amp;" @"&amp;N100&amp;" Corp","LAST_PRICE")</f>
        <v>117.532</v>
      </c>
      <c r="Q100" s="1">
        <f>INDEX(control!$F$12:$F$22,MATCH(C100,control!$C$12:$C$22,0))</f>
        <v>100</v>
      </c>
      <c r="R100" s="1">
        <f>P100-J100*INDEX(bias[value],MATCH(I100,bias[symbol],0))*(Q100/100)</f>
        <v>117.032</v>
      </c>
      <c r="S100" s="1">
        <f t="shared" si="58"/>
        <v>118.032</v>
      </c>
      <c r="T100" s="4"/>
      <c r="U100" s="4"/>
      <c r="V100" s="1">
        <f t="shared" si="74"/>
        <v>117.532</v>
      </c>
      <c r="W100" s="1">
        <f t="shared" si="75"/>
        <v>117.032</v>
      </c>
      <c r="X100" s="1">
        <f t="shared" si="76"/>
        <v>118.032</v>
      </c>
      <c r="Y100" s="13">
        <f t="shared" si="77"/>
        <v>0</v>
      </c>
      <c r="Z100" s="1">
        <v>1</v>
      </c>
      <c r="AA100" s="1">
        <f t="shared" si="78"/>
        <v>1</v>
      </c>
      <c r="AB100" s="1">
        <f t="shared" si="59"/>
        <v>1</v>
      </c>
      <c r="AC100" s="1">
        <f>IF(ISNUMBER(INDEX(bias[value],MATCH(I100,bias[symbol],0))),1,0)</f>
        <v>1</v>
      </c>
      <c r="AD100" s="1">
        <f t="shared" si="79"/>
        <v>1</v>
      </c>
      <c r="AE100" s="1">
        <f t="shared" si="60"/>
        <v>1</v>
      </c>
      <c r="AF100" s="1">
        <f t="shared" ca="1" si="39"/>
        <v>0</v>
      </c>
      <c r="AG100" s="1">
        <f t="shared" ca="1" si="40"/>
        <v>0</v>
      </c>
      <c r="AH100" s="1" t="str">
        <f ca="1">IF(AG100=1,_xll.RtContribute("DDS_BONDS",$B100&amp;"=EXT",$V$3:$X$3,V100:X100,"FTC:CHANGED;SCOPE:SERVER"),"-")</f>
        <v>-</v>
      </c>
      <c r="AI100" s="1" t="str">
        <f>_xll.RtGet("DDS_BONDS",B100&amp;"=EXT",3)</f>
        <v>7053672=EXT</v>
      </c>
      <c r="AJ100" s="32">
        <f>_xll.BDP($A100&amp;" @"&amp; $N100 &amp;"  Corp","risk_mid")</f>
        <v>4.1480267869459908</v>
      </c>
      <c r="AK100" s="25">
        <f t="shared" si="41"/>
        <v>0</v>
      </c>
      <c r="AL100" s="1">
        <f t="shared" si="44"/>
        <v>-0.6</v>
      </c>
      <c r="AM100" s="38">
        <f t="shared" si="42"/>
        <v>0</v>
      </c>
      <c r="AN100" s="12">
        <f>_xll.BDP($A100&amp;" @"&amp; $N100 &amp;"  Corp","asset_swap_spd_mid")</f>
        <v>179.1909590146914</v>
      </c>
      <c r="AO100" s="25">
        <f t="shared" si="43"/>
        <v>0</v>
      </c>
      <c r="AP100" s="25">
        <f>IFERROR(_xll.BDP($A100&amp;" @"&amp; $N100 &amp;"  Corp","coupon")*G100/100/365,"-")</f>
        <v>0</v>
      </c>
      <c r="AQ100" s="1" t="str">
        <f>_xll.RtGet("EBOND_LDN",B100,"DSPLY_NAME")</f>
        <v>AVLN 6 7/8 22 Ma</v>
      </c>
      <c r="AR100" s="38">
        <f>_xll.RtGet("EBOND_LDN", B100, -18560)</f>
        <v>215.43037937832301</v>
      </c>
      <c r="AS100" s="38">
        <f>_xll.RtGet("EBOND_LDN", B100, -18562)</f>
        <v>191.32284664972099</v>
      </c>
      <c r="AT100" s="58" t="str">
        <f ca="1">IF(Main[[#This Row],[maturity]]&lt;TODAY(),"matured","-")</f>
        <v>-</v>
      </c>
      <c r="AU100" s="1" t="str">
        <f>IF(Main[[#This Row],[spread bid]]=Main[[#This Row],[spread ask]],"error","-")</f>
        <v>-</v>
      </c>
    </row>
    <row r="101" spans="1:47" x14ac:dyDescent="0.2">
      <c r="A101" s="1" t="s">
        <v>326</v>
      </c>
      <c r="B101" s="1">
        <v>18472083</v>
      </c>
      <c r="C101" s="9">
        <v>1994230</v>
      </c>
      <c r="D101" s="51" t="str">
        <f>_xll.BDP($A101&amp;" Corp",D$4)</f>
        <v>AVLN</v>
      </c>
      <c r="E101" s="51">
        <f>IF(_xll.BDP($A101&amp;" Corp","cpn typ")="floating","frn",_xll.BDP($A101&amp;" Corp",E$4))</f>
        <v>6.125</v>
      </c>
      <c r="F101" s="52">
        <f>IF(LEFT(_xll.BDP($A101&amp;" Corp","mty_typ"),4)="perp","perp",_xll.BDP($A101&amp;" Corp",F$4)*1)</f>
        <v>52417</v>
      </c>
      <c r="G101" s="31">
        <f>_xll.RtGet("EBOND_POSITION",INDEX(bookMap[eBondID],MATCH(TEXT(C101,"0"),bookMap[bbgID],0))&amp;"="&amp;B101,"AMOUNT")</f>
        <v>0</v>
      </c>
      <c r="H101" s="1">
        <f>INDEX(control!$E$12:$E$22,MATCH(C101,control!$C$12:$C$22,0))</f>
        <v>0</v>
      </c>
      <c r="I101" s="1" t="str">
        <f>IFERROR(INDEX(bias[symbol],MIN(MAX(MATCH(IF($I$2="manual",_xll.RtGet("EBOND_LDN",B101,-20268),$I$2),bias[symbol],0)+H101,1),27)),"-")</f>
        <v>m</v>
      </c>
      <c r="J101" s="1">
        <f>IFERROR(_xll.RtGet("EBOND_LDN",B101,-20270)*1,"-")</f>
        <v>1</v>
      </c>
      <c r="K101" s="1" t="str">
        <f>_xll.RtGet("EBOND_LDN",$B101,-20271)</f>
        <v>on</v>
      </c>
      <c r="L101" s="1">
        <f>_xll.BDP(A101&amp;" @CBKG Corp","bid")</f>
        <v>118.562</v>
      </c>
      <c r="M101" s="1">
        <f>_xll.BDP(A101&amp;" @CBKG Corp","ask")</f>
        <v>119.562</v>
      </c>
      <c r="N101" s="1" t="s">
        <v>1456</v>
      </c>
      <c r="O101" s="1" t="str">
        <f>_xll.BDP(A101&amp;" @"&amp;N101&amp;" Corp","LAST_UPDATE")</f>
        <v>11/06/2014</v>
      </c>
      <c r="P101" s="57">
        <f>_xll.BDP(A101&amp;" @"&amp;N101&amp;" Corp","LAST_PRICE")</f>
        <v>119.062</v>
      </c>
      <c r="Q101" s="1">
        <f>INDEX(control!$F$12:$F$22,MATCH(C101,control!$C$12:$C$22,0))</f>
        <v>100</v>
      </c>
      <c r="R101" s="1">
        <f>P101-J101*INDEX(bias[value],MATCH(I101,bias[symbol],0))*(Q101/100)</f>
        <v>118.562</v>
      </c>
      <c r="S101" s="1">
        <f t="shared" si="58"/>
        <v>119.562</v>
      </c>
      <c r="T101" s="4"/>
      <c r="U101" s="4"/>
      <c r="V101" s="1">
        <f t="shared" si="74"/>
        <v>119.062</v>
      </c>
      <c r="W101" s="1">
        <f t="shared" si="75"/>
        <v>118.562</v>
      </c>
      <c r="X101" s="1">
        <f t="shared" si="76"/>
        <v>119.562</v>
      </c>
      <c r="Y101" s="13">
        <f t="shared" si="77"/>
        <v>0</v>
      </c>
      <c r="Z101" s="1">
        <v>1</v>
      </c>
      <c r="AA101" s="1">
        <f t="shared" si="78"/>
        <v>1</v>
      </c>
      <c r="AB101" s="1">
        <f t="shared" si="59"/>
        <v>1</v>
      </c>
      <c r="AC101" s="1">
        <f>IF(ISNUMBER(INDEX(bias[value],MATCH(I101,bias[symbol],0))),1,0)</f>
        <v>1</v>
      </c>
      <c r="AD101" s="1">
        <f t="shared" si="79"/>
        <v>1</v>
      </c>
      <c r="AE101" s="1">
        <f t="shared" si="60"/>
        <v>1</v>
      </c>
      <c r="AF101" s="1">
        <f t="shared" ca="1" si="39"/>
        <v>0</v>
      </c>
      <c r="AG101" s="1">
        <f t="shared" ca="1" si="40"/>
        <v>0</v>
      </c>
      <c r="AH101" s="1" t="str">
        <f ca="1">IF(AG101=1,_xll.RtContribute("DDS_BONDS",$B101&amp;"=EXT",$V$3:$X$3,V101:X101,"FTC:CHANGED;SCOPE:SERVER"),"-")</f>
        <v>-</v>
      </c>
      <c r="AI101" s="1" t="str">
        <f>_xll.RtGet("DDS_BONDS",B101&amp;"=EXT",3)</f>
        <v>18472083=EXT</v>
      </c>
      <c r="AJ101" s="32">
        <f>_xll.BDP($A101&amp;" @"&amp; $N101 &amp;"  Corp","risk_mid")</f>
        <v>8.4846401669167903</v>
      </c>
      <c r="AK101" s="25">
        <f t="shared" si="41"/>
        <v>0</v>
      </c>
      <c r="AL101" s="1" t="str">
        <f t="shared" si="44"/>
        <v>-</v>
      </c>
      <c r="AM101" s="38">
        <f t="shared" si="42"/>
        <v>0</v>
      </c>
      <c r="AN101" s="12">
        <f>_xll.BDP($A101&amp;" @"&amp; $N101 &amp;"  Corp","asset_swap_spd_mid")</f>
        <v>241.14342006187491</v>
      </c>
      <c r="AO101" s="25">
        <f t="shared" si="43"/>
        <v>0</v>
      </c>
      <c r="AP101" s="25">
        <f>IFERROR(_xll.BDP($A101&amp;" @"&amp; $N101 &amp;"  Corp","coupon")*G101/100/365,"-")</f>
        <v>0</v>
      </c>
      <c r="AQ101" s="1" t="str">
        <f>_xll.RtGet("EBOND_LDN",B101,"DSPLY_NAME")</f>
        <v>AVLN 6 1/8 05 Ju</v>
      </c>
      <c r="AR101" s="38">
        <f>_xll.RtGet("EBOND_LDN", B101, -18560)</f>
        <v>246.53427207009901</v>
      </c>
      <c r="AS101" s="38">
        <f>_xll.RtGet("EBOND_LDN", B101, -18562)</f>
        <v>234.74735150436101</v>
      </c>
      <c r="AT101" s="58" t="str">
        <f ca="1">IF(Main[[#This Row],[maturity]]&lt;TODAY(),"matured","-")</f>
        <v>-</v>
      </c>
      <c r="AU101" s="1" t="str">
        <f>IF(Main[[#This Row],[spread bid]]=Main[[#This Row],[spread ask]],"error","-")</f>
        <v>-</v>
      </c>
    </row>
    <row r="102" spans="1:47" x14ac:dyDescent="0.2">
      <c r="A102" s="1" t="s">
        <v>327</v>
      </c>
      <c r="B102" s="1">
        <v>14017977</v>
      </c>
      <c r="C102" s="9">
        <v>1994230</v>
      </c>
      <c r="D102" s="51" t="str">
        <f>_xll.BDP($A102&amp;" Corp",D$4)</f>
        <v>AVLN</v>
      </c>
      <c r="E102" s="51">
        <f>IF(_xll.BDP($A102&amp;" Corp","cpn typ")="floating","frn",_xll.BDP($A102&amp;" Corp",E$4))</f>
        <v>8.25</v>
      </c>
      <c r="F102" s="52" t="str">
        <f>IF(LEFT(_xll.BDP($A102&amp;" Corp","mty_typ"),4)="perp","perp",_xll.BDP($A102&amp;" Corp",F$4)*1)</f>
        <v>perp</v>
      </c>
      <c r="G102" s="31">
        <f>_xll.RtGet("EBOND_POSITION",INDEX(bookMap[eBondID],MATCH(TEXT(C102,"0"),bookMap[bbgID],0))&amp;"="&amp;B102,"AMOUNT")</f>
        <v>0</v>
      </c>
      <c r="H102" s="1">
        <f>INDEX(control!$E$12:$E$22,MATCH(C102,control!$C$12:$C$22,0))</f>
        <v>0</v>
      </c>
      <c r="I102" s="1" t="str">
        <f>IFERROR(INDEX(bias[symbol],MIN(MAX(MATCH(IF($I$2="manual",_xll.RtGet("EBOND_LDN",B102,-20268),$I$2),bias[symbol],0)+H102,1),27)),"-")</f>
        <v>m</v>
      </c>
      <c r="J102" s="1">
        <f>IFERROR(_xll.RtGet("EBOND_LDN",B102,-20270)*1,"-")</f>
        <v>1</v>
      </c>
      <c r="K102" s="1" t="str">
        <f>_xll.RtGet("EBOND_LDN",$B102,-20271)</f>
        <v>on</v>
      </c>
      <c r="L102" s="1">
        <f>_xll.BDP(A102&amp;" @CBKG Corp","bid")</f>
        <v>113.03400000000001</v>
      </c>
      <c r="M102" s="1">
        <f>_xll.BDP(A102&amp;" @CBKG Corp","ask")</f>
        <v>114.03400000000001</v>
      </c>
      <c r="N102" s="1" t="s">
        <v>1456</v>
      </c>
      <c r="O102" s="1" t="str">
        <f>_xll.BDP(A102&amp;" @"&amp;N102&amp;" Corp","LAST_UPDATE")</f>
        <v>11/06/2014</v>
      </c>
      <c r="P102" s="57">
        <f>_xll.BDP(A102&amp;" @"&amp;N102&amp;" Corp","LAST_PRICE")</f>
        <v>113.53400000000001</v>
      </c>
      <c r="Q102" s="1">
        <f>INDEX(control!$F$12:$F$22,MATCH(C102,control!$C$12:$C$22,0))</f>
        <v>100</v>
      </c>
      <c r="R102" s="1">
        <f>P102-J102*INDEX(bias[value],MATCH(I102,bias[symbol],0))*(Q102/100)</f>
        <v>113.03400000000001</v>
      </c>
      <c r="S102" s="1">
        <f t="shared" si="58"/>
        <v>114.03400000000001</v>
      </c>
      <c r="T102" s="4"/>
      <c r="U102" s="4"/>
      <c r="V102" s="1">
        <f t="shared" si="74"/>
        <v>113.53400000000001</v>
      </c>
      <c r="W102" s="1">
        <f t="shared" si="75"/>
        <v>113.03400000000001</v>
      </c>
      <c r="X102" s="1">
        <f t="shared" si="76"/>
        <v>114.03400000000001</v>
      </c>
      <c r="Y102" s="13">
        <f t="shared" si="77"/>
        <v>0</v>
      </c>
      <c r="Z102" s="1">
        <v>1</v>
      </c>
      <c r="AA102" s="1">
        <f t="shared" si="78"/>
        <v>1</v>
      </c>
      <c r="AB102" s="1">
        <f t="shared" si="59"/>
        <v>1</v>
      </c>
      <c r="AC102" s="1">
        <f>IF(ISNUMBER(INDEX(bias[value],MATCH(I102,bias[symbol],0))),1,0)</f>
        <v>1</v>
      </c>
      <c r="AD102" s="1">
        <f t="shared" si="79"/>
        <v>1</v>
      </c>
      <c r="AE102" s="1">
        <f t="shared" si="60"/>
        <v>1</v>
      </c>
      <c r="AF102" s="1">
        <f t="shared" ca="1" si="39"/>
        <v>0</v>
      </c>
      <c r="AG102" s="1">
        <f t="shared" ca="1" si="40"/>
        <v>0</v>
      </c>
      <c r="AH102" s="1" t="str">
        <f ca="1">IF(AG102=1,_xll.RtContribute("DDS_BONDS",$B102&amp;"=EXT",$V$3:$X$3,V102:X102,"FTC:CHANGED;SCOPE:SERVER"),"-")</f>
        <v>-</v>
      </c>
      <c r="AI102" s="1" t="str">
        <f>_xll.RtGet("DDS_BONDS",B102&amp;"=EXT",3)</f>
        <v>14017977=EXT</v>
      </c>
      <c r="AJ102" s="32">
        <f>_xll.BDP($A102&amp;" @"&amp; $N102 &amp;"  Corp","risk_mid")</f>
        <v>3.3897141850154355</v>
      </c>
      <c r="AK102" s="25">
        <f t="shared" si="41"/>
        <v>0</v>
      </c>
      <c r="AL102" s="1" t="str">
        <f t="shared" si="44"/>
        <v>-</v>
      </c>
      <c r="AM102" s="38">
        <f t="shared" si="42"/>
        <v>0</v>
      </c>
      <c r="AN102" s="12">
        <f>_xll.BDP($A102&amp;" @"&amp; $N102 &amp;"  Corp","asset_swap_spd_mid")</f>
        <v>293.28103946456054</v>
      </c>
      <c r="AO102" s="25">
        <f t="shared" si="43"/>
        <v>0</v>
      </c>
      <c r="AP102" s="25">
        <f>IFERROR(_xll.BDP($A102&amp;" @"&amp; $N102 &amp;"  Corp","coupon")*G102/100/365,"-")</f>
        <v>0</v>
      </c>
      <c r="AQ102" s="1" t="str">
        <f>_xll.RtGet("EBOND_LDN",B102,"DSPLY_NAME")</f>
        <v>AVLN 8 1/4 29 Ap</v>
      </c>
      <c r="AR102" s="38">
        <f>_xll.RtGet("EBOND_LDN", B102, -18560)</f>
        <v>0</v>
      </c>
      <c r="AS102" s="38">
        <f>_xll.RtGet("EBOND_LDN", B102, -18562)</f>
        <v>0</v>
      </c>
      <c r="AT102" s="58" t="str">
        <f ca="1">IF(Main[[#This Row],[maturity]]&lt;TODAY(),"matured","-")</f>
        <v>-</v>
      </c>
      <c r="AU102" s="1" t="str">
        <f>IF(Main[[#This Row],[spread bid]]=Main[[#This Row],[spread ask]],"error","-")</f>
        <v>error</v>
      </c>
    </row>
    <row r="103" spans="1:47" x14ac:dyDescent="0.2">
      <c r="A103" s="1" t="s">
        <v>328</v>
      </c>
      <c r="B103" s="1">
        <v>2311414</v>
      </c>
      <c r="C103" s="9">
        <v>1994230</v>
      </c>
      <c r="D103" s="51" t="str">
        <f>_xll.BDP($A103&amp;" Corp",D$4)</f>
        <v>AVLN</v>
      </c>
      <c r="E103" s="51">
        <f>IF(_xll.BDP($A103&amp;" Corp","cpn typ")="floating","frn",_xll.BDP($A103&amp;" Corp",E$4))</f>
        <v>5.7</v>
      </c>
      <c r="F103" s="52" t="str">
        <f>IF(LEFT(_xll.BDP($A103&amp;" Corp","mty_typ"),4)="perp","perp",_xll.BDP($A103&amp;" Corp",F$4)*1)</f>
        <v>perp</v>
      </c>
      <c r="G103" s="31">
        <f>_xll.RtGet("EBOND_POSITION",INDEX(bookMap[eBondID],MATCH(TEXT(C103,"0"),bookMap[bbgID],0))&amp;"="&amp;B103,"AMOUNT")</f>
        <v>0</v>
      </c>
      <c r="H103" s="1">
        <f>INDEX(control!$E$12:$E$22,MATCH(C103,control!$C$12:$C$22,0))</f>
        <v>0</v>
      </c>
      <c r="I103" s="1" t="str">
        <f>IFERROR(INDEX(bias[symbol],MIN(MAX(MATCH(IF($I$2="manual",_xll.RtGet("EBOND_LDN",B103,-20268),$I$2),bias[symbol],0)+H103,1),27)),"-")</f>
        <v>m</v>
      </c>
      <c r="J103" s="1">
        <f>IFERROR(_xll.RtGet("EBOND_LDN",B103,-20270)*1,"-")</f>
        <v>1</v>
      </c>
      <c r="K103" s="1" t="str">
        <f>_xll.RtGet("EBOND_LDN",$B103,-20271)</f>
        <v>on</v>
      </c>
      <c r="L103" s="1">
        <f>_xll.BDP(A103&amp;" @CBKG Corp","bid")</f>
        <v>103.53400000000001</v>
      </c>
      <c r="M103" s="1">
        <f>_xll.BDP(A103&amp;" @CBKG Corp","ask")</f>
        <v>104.53400000000001</v>
      </c>
      <c r="N103" s="1" t="s">
        <v>1456</v>
      </c>
      <c r="O103" s="1" t="str">
        <f>_xll.BDP(A103&amp;" @"&amp;N103&amp;" Corp","LAST_UPDATE")</f>
        <v>11/06/2014</v>
      </c>
      <c r="P103" s="57">
        <f>_xll.BDP(A103&amp;" @"&amp;N103&amp;" Corp","LAST_PRICE")</f>
        <v>104.03400000000001</v>
      </c>
      <c r="Q103" s="1">
        <f>INDEX(control!$F$12:$F$22,MATCH(C103,control!$C$12:$C$22,0))</f>
        <v>100</v>
      </c>
      <c r="R103" s="1">
        <f>P103-J103*INDEX(bias[value],MATCH(I103,bias[symbol],0))*(Q103/100)</f>
        <v>103.53400000000001</v>
      </c>
      <c r="S103" s="1">
        <f t="shared" si="58"/>
        <v>104.53400000000001</v>
      </c>
      <c r="T103" s="4"/>
      <c r="U103" s="4"/>
      <c r="V103" s="1">
        <f t="shared" si="74"/>
        <v>104.03400000000001</v>
      </c>
      <c r="W103" s="1">
        <f t="shared" si="75"/>
        <v>103.53400000000001</v>
      </c>
      <c r="X103" s="1">
        <f t="shared" si="76"/>
        <v>104.53400000000001</v>
      </c>
      <c r="Y103" s="13">
        <f t="shared" si="77"/>
        <v>0</v>
      </c>
      <c r="Z103" s="1">
        <v>1</v>
      </c>
      <c r="AA103" s="1">
        <f t="shared" si="78"/>
        <v>1</v>
      </c>
      <c r="AB103" s="1">
        <f t="shared" si="59"/>
        <v>1</v>
      </c>
      <c r="AC103" s="1">
        <f>IF(ISNUMBER(INDEX(bias[value],MATCH(I103,bias[symbol],0))),1,0)</f>
        <v>1</v>
      </c>
      <c r="AD103" s="1">
        <f t="shared" si="79"/>
        <v>1</v>
      </c>
      <c r="AE103" s="1">
        <f t="shared" si="60"/>
        <v>1</v>
      </c>
      <c r="AF103" s="1">
        <f t="shared" ca="1" si="39"/>
        <v>0</v>
      </c>
      <c r="AG103" s="1">
        <f t="shared" ca="1" si="40"/>
        <v>0</v>
      </c>
      <c r="AH103" s="1" t="str">
        <f ca="1">IF(AG103=1,_xll.RtContribute("DDS_BONDS",$B103&amp;"=EXT",$V$3:$X$3,V103:X103,"FTC:CHANGED;SCOPE:SERVER"),"-")</f>
        <v>-</v>
      </c>
      <c r="AI103" s="1" t="str">
        <f>_xll.RtGet("DDS_BONDS",B103&amp;"=EXT",3)</f>
        <v>2311414=EXT</v>
      </c>
      <c r="AJ103" s="32">
        <f>_xll.BDP($A103&amp;" @"&amp; $N103 &amp;"  Corp","risk_mid")</f>
        <v>1.3005718364972552</v>
      </c>
      <c r="AK103" s="25">
        <f t="shared" si="41"/>
        <v>0</v>
      </c>
      <c r="AL103" s="1" t="str">
        <f t="shared" si="44"/>
        <v>-</v>
      </c>
      <c r="AM103" s="38">
        <f t="shared" si="42"/>
        <v>0</v>
      </c>
      <c r="AN103" s="12">
        <f>_xll.BDP($A103&amp;" @"&amp; $N103 &amp;"  Corp","asset_swap_spd_mid")</f>
        <v>211.68353978676441</v>
      </c>
      <c r="AO103" s="25">
        <f t="shared" si="43"/>
        <v>0</v>
      </c>
      <c r="AP103" s="25">
        <f>IFERROR(_xll.BDP($A103&amp;" @"&amp; $N103 &amp;"  Corp","coupon")*G103/100/365,"-")</f>
        <v>0</v>
      </c>
      <c r="AQ103" s="1" t="str">
        <f>_xll.RtGet("EBOND_LDN",B103,"DSPLY_NAME")</f>
        <v xml:space="preserve">AVLN 5.7 29 Sep </v>
      </c>
      <c r="AR103" s="38">
        <f>_xll.RtGet("EBOND_LDN", B103, -18560)</f>
        <v>0</v>
      </c>
      <c r="AS103" s="38">
        <f>_xll.RtGet("EBOND_LDN", B103, -18562)</f>
        <v>0</v>
      </c>
      <c r="AT103" s="58" t="str">
        <f ca="1">IF(Main[[#This Row],[maturity]]&lt;TODAY(),"matured","-")</f>
        <v>-</v>
      </c>
      <c r="AU103" s="1" t="str">
        <f>IF(Main[[#This Row],[spread bid]]=Main[[#This Row],[spread ask]],"error","-")</f>
        <v>error</v>
      </c>
    </row>
    <row r="104" spans="1:47" x14ac:dyDescent="0.2">
      <c r="A104" s="1" t="s">
        <v>329</v>
      </c>
      <c r="B104" s="1">
        <v>3373052</v>
      </c>
      <c r="C104" s="9">
        <v>1994230</v>
      </c>
      <c r="D104" s="51" t="str">
        <f>_xll.BDP($A104&amp;" Corp",D$4)</f>
        <v>AVLN</v>
      </c>
      <c r="E104" s="51">
        <f>IF(_xll.BDP($A104&amp;" Corp","cpn typ")="floating","frn",_xll.BDP($A104&amp;" Corp",E$4))</f>
        <v>4.7290999999999999</v>
      </c>
      <c r="F104" s="52" t="str">
        <f>IF(LEFT(_xll.BDP($A104&amp;" Corp","mty_typ"),4)="perp","perp",_xll.BDP($A104&amp;" Corp",F$4)*1)</f>
        <v>perp</v>
      </c>
      <c r="G104" s="31">
        <f>_xll.RtGet("EBOND_POSITION",INDEX(bookMap[eBondID],MATCH(TEXT(C104,"0"),bookMap[bbgID],0))&amp;"="&amp;B104,"AMOUNT")</f>
        <v>698000</v>
      </c>
      <c r="H104" s="1">
        <f>INDEX(control!$E$12:$E$22,MATCH(C104,control!$C$12:$C$22,0))</f>
        <v>0</v>
      </c>
      <c r="I104" s="1" t="str">
        <f>IFERROR(INDEX(bias[symbol],MIN(MAX(MATCH(IF($I$2="manual",_xll.RtGet("EBOND_LDN",B104,-20268),$I$2),bias[symbol],0)+H104,1),27)),"-")</f>
        <v>b</v>
      </c>
      <c r="J104" s="1">
        <f>IFERROR(_xll.RtGet("EBOND_LDN",B104,-20270)*1,"-")</f>
        <v>1</v>
      </c>
      <c r="K104" s="1" t="str">
        <f>_xll.RtGet("EBOND_LDN",$B104,-20271)</f>
        <v>on</v>
      </c>
      <c r="L104" s="1">
        <f>_xll.BDP(A104&amp;" @CBKG Corp","bid")</f>
        <v>100.605</v>
      </c>
      <c r="M104" s="1">
        <f>_xll.BDP(A104&amp;" @CBKG Corp","ask")</f>
        <v>101.605</v>
      </c>
      <c r="N104" s="1" t="s">
        <v>1456</v>
      </c>
      <c r="O104" s="1" t="str">
        <f>_xll.BDP(A104&amp;" @"&amp;N104&amp;" Corp","LAST_UPDATE")</f>
        <v>11/06/2014</v>
      </c>
      <c r="P104" s="57">
        <f>_xll.BDP(A104&amp;" @"&amp;N104&amp;" Corp","LAST_PRICE")</f>
        <v>100.98</v>
      </c>
      <c r="Q104" s="1">
        <f>INDEX(control!$F$12:$F$22,MATCH(C104,control!$C$12:$C$22,0))</f>
        <v>100</v>
      </c>
      <c r="R104" s="1">
        <f>P104-J104*INDEX(bias[value],MATCH(I104,bias[symbol],0))*(Q104/100)</f>
        <v>100.605</v>
      </c>
      <c r="S104" s="1">
        <f t="shared" si="58"/>
        <v>101.605</v>
      </c>
      <c r="T104" s="4"/>
      <c r="U104" s="4"/>
      <c r="V104" s="1">
        <f t="shared" si="74"/>
        <v>100.98</v>
      </c>
      <c r="W104" s="1">
        <f t="shared" si="75"/>
        <v>100.605</v>
      </c>
      <c r="X104" s="1">
        <f t="shared" si="76"/>
        <v>101.605</v>
      </c>
      <c r="Y104" s="13">
        <f t="shared" si="77"/>
        <v>0</v>
      </c>
      <c r="Z104" s="1">
        <v>1</v>
      </c>
      <c r="AA104" s="1">
        <f t="shared" si="78"/>
        <v>1</v>
      </c>
      <c r="AB104" s="1">
        <f t="shared" si="59"/>
        <v>1</v>
      </c>
      <c r="AC104" s="1">
        <f>IF(ISNUMBER(INDEX(bias[value],MATCH(I104,bias[symbol],0))),1,0)</f>
        <v>1</v>
      </c>
      <c r="AD104" s="1">
        <f t="shared" si="79"/>
        <v>1</v>
      </c>
      <c r="AE104" s="1">
        <f t="shared" si="60"/>
        <v>1</v>
      </c>
      <c r="AF104" s="1">
        <f t="shared" ca="1" si="39"/>
        <v>0</v>
      </c>
      <c r="AG104" s="1">
        <f t="shared" ca="1" si="40"/>
        <v>0</v>
      </c>
      <c r="AH104" s="1" t="str">
        <f ca="1">IF(AG104=1,_xll.RtContribute("DDS_BONDS",$B104&amp;"=EXT",$V$3:$X$3,V104:X104,"FTC:CHANGED;SCOPE:SERVER"),"-")</f>
        <v>-</v>
      </c>
      <c r="AI104" s="1" t="str">
        <f>_xll.RtGet("DDS_BONDS",B104&amp;"=EXT",3)</f>
        <v>3373052=EXT</v>
      </c>
      <c r="AJ104" s="32">
        <f>_xll.BDP($A104&amp;" @"&amp; $N104 &amp;"  Corp","risk_mid")</f>
        <v>0.46098534515621736</v>
      </c>
      <c r="AK104" s="25">
        <f t="shared" si="41"/>
        <v>32.176777091903972</v>
      </c>
      <c r="AL104" s="1" t="str">
        <f t="shared" si="44"/>
        <v>-</v>
      </c>
      <c r="AM104" s="38">
        <f t="shared" si="42"/>
        <v>6.2652480000000006</v>
      </c>
      <c r="AN104" s="12">
        <f>_xll.BDP($A104&amp;" @"&amp; $N104 &amp;"  Corp","asset_swap_spd_mid")</f>
        <v>201.62843186860042</v>
      </c>
      <c r="AO104" s="25">
        <f t="shared" si="43"/>
        <v>14073.664544428309</v>
      </c>
      <c r="AP104" s="25">
        <f>IFERROR(_xll.BDP($A104&amp;" @"&amp; $N104 &amp;"  Corp","coupon")*G104/100/365,"-")</f>
        <v>90.435939726027385</v>
      </c>
      <c r="AQ104" s="1" t="str">
        <f>_xll.RtGet("EBOND_LDN",B104,"DSPLY_NAME")</f>
        <v>AVLN 4.7291 29 N</v>
      </c>
      <c r="AR104" s="38">
        <f>_xll.RtGet("EBOND_LDN", B104, -18560)</f>
        <v>324.63175625621898</v>
      </c>
      <c r="AS104" s="38">
        <f>_xll.RtGet("EBOND_LDN", B104, -18562)</f>
        <v>107.91547254090401</v>
      </c>
      <c r="AT104" s="58" t="str">
        <f ca="1">IF(Main[[#This Row],[maturity]]&lt;TODAY(),"matured","-")</f>
        <v>-</v>
      </c>
      <c r="AU104" s="1" t="str">
        <f>IF(Main[[#This Row],[spread bid]]=Main[[#This Row],[spread ask]],"error","-")</f>
        <v>-</v>
      </c>
    </row>
    <row r="105" spans="1:47" x14ac:dyDescent="0.2">
      <c r="A105" s="1" t="s">
        <v>330</v>
      </c>
      <c r="B105" s="1">
        <v>2016626</v>
      </c>
      <c r="C105" s="9">
        <v>1994230</v>
      </c>
      <c r="D105" s="51" t="str">
        <f>_xll.BDP($A105&amp;" Corp",D$4)</f>
        <v>AXASA</v>
      </c>
      <c r="E105" s="51">
        <f>IF(_xll.BDP($A105&amp;" Corp","cpn typ")="floating","frn",_xll.BDP($A105&amp;" Corp",E$4))</f>
        <v>7.125</v>
      </c>
      <c r="F105" s="52">
        <f>IF(LEFT(_xll.BDP($A105&amp;" Corp","mty_typ"),4)="perp","perp",_xll.BDP($A105&amp;" Corp",F$4)*1)</f>
        <v>44180</v>
      </c>
      <c r="G105" s="31" t="str">
        <f>_xll.RtGet("EBOND_POSITION",INDEX(bookMap[eBondID],MATCH(TEXT(C105,"0"),bookMap[bbgID],0))&amp;"="&amp;B105,"AMOUNT")</f>
        <v>#N/A</v>
      </c>
      <c r="H105" s="1">
        <f>INDEX(control!$E$12:$E$22,MATCH(C105,control!$C$12:$C$22,0))</f>
        <v>0</v>
      </c>
      <c r="I105" s="1" t="str">
        <f>IFERROR(INDEX(bias[symbol],MIN(MAX(MATCH(IF($I$2="manual",_xll.RtGet("EBOND_LDN",B105,-20268),$I$2),bias[symbol],0)+H105,1),27)),"-")</f>
        <v>m</v>
      </c>
      <c r="J105" s="1">
        <f>IFERROR(_xll.RtGet("EBOND_LDN",B105,-20270)*1,"-")</f>
        <v>1</v>
      </c>
      <c r="K105" s="1" t="str">
        <f>_xll.RtGet("EBOND_LDN",$B105,-20271)</f>
        <v>on</v>
      </c>
      <c r="L105" s="1">
        <f>_xll.BDP(A105&amp;" @CBKG Corp","bid")</f>
        <v>118.919</v>
      </c>
      <c r="M105" s="1">
        <f>_xll.BDP(A105&amp;" @CBKG Corp","ask")</f>
        <v>119.919</v>
      </c>
      <c r="N105" s="1" t="s">
        <v>1456</v>
      </c>
      <c r="O105" s="1" t="str">
        <f>_xll.BDP(A105&amp;" @"&amp;N105&amp;" Corp","LAST_UPDATE")</f>
        <v>07:01:29</v>
      </c>
      <c r="P105" s="57">
        <f>_xll.BDP(A105&amp;" @"&amp;N105&amp;" Corp","LAST_PRICE")</f>
        <v>119.419</v>
      </c>
      <c r="Q105" s="1">
        <f>INDEX(control!$F$12:$F$22,MATCH(C105,control!$C$12:$C$22,0))</f>
        <v>100</v>
      </c>
      <c r="R105" s="1">
        <f>P105-J105*INDEX(bias[value],MATCH(I105,bias[symbol],0))*(Q105/100)</f>
        <v>118.919</v>
      </c>
      <c r="S105" s="1">
        <f t="shared" si="58"/>
        <v>119.919</v>
      </c>
      <c r="T105" s="4"/>
      <c r="U105" s="4"/>
      <c r="V105" s="1">
        <f t="shared" si="74"/>
        <v>119.419</v>
      </c>
      <c r="W105" s="1">
        <f t="shared" si="75"/>
        <v>118.919</v>
      </c>
      <c r="X105" s="1">
        <f t="shared" si="76"/>
        <v>119.919</v>
      </c>
      <c r="Y105" s="13">
        <f t="shared" si="77"/>
        <v>0</v>
      </c>
      <c r="Z105" s="1">
        <v>1</v>
      </c>
      <c r="AA105" s="1">
        <f t="shared" si="78"/>
        <v>1</v>
      </c>
      <c r="AB105" s="1">
        <f t="shared" si="59"/>
        <v>1</v>
      </c>
      <c r="AC105" s="1">
        <f>IF(ISNUMBER(INDEX(bias[value],MATCH(I105,bias[symbol],0))),1,0)</f>
        <v>1</v>
      </c>
      <c r="AD105" s="1">
        <f t="shared" si="79"/>
        <v>1</v>
      </c>
      <c r="AE105" s="1">
        <f t="shared" si="60"/>
        <v>1</v>
      </c>
      <c r="AF105" s="1">
        <f t="shared" ca="1" si="39"/>
        <v>0</v>
      </c>
      <c r="AG105" s="1">
        <f t="shared" ca="1" si="40"/>
        <v>0</v>
      </c>
      <c r="AH105" s="1" t="str">
        <f ca="1">IF(AG105=1,_xll.RtContribute("DDS_BONDS",$B105&amp;"=EXT",$V$3:$X$3,V105:X105,"FTC:CHANGED;SCOPE:SERVER"),"-")</f>
        <v>-</v>
      </c>
      <c r="AI105" s="1" t="str">
        <f>_xll.RtGet("DDS_BONDS",B105&amp;"=EXT",3)</f>
        <v>2016626=EXT</v>
      </c>
      <c r="AJ105" s="32">
        <f>_xll.BDP($A105&amp;" @"&amp; $N105 &amp;"  Corp","risk_mid")</f>
        <v>6.3609099085553567</v>
      </c>
      <c r="AK105" s="25" t="str">
        <f t="shared" si="41"/>
        <v>-</v>
      </c>
      <c r="AL105" s="1" t="str">
        <f t="shared" si="44"/>
        <v>-</v>
      </c>
      <c r="AM105" s="38">
        <f t="shared" si="42"/>
        <v>0</v>
      </c>
      <c r="AN105" s="12">
        <f>_xll.BDP($A105&amp;" @"&amp; $N105 &amp;"  Corp","asset_swap_spd_mid")</f>
        <v>149.86416230794705</v>
      </c>
      <c r="AO105" s="25">
        <f t="shared" si="43"/>
        <v>0</v>
      </c>
      <c r="AP105" s="25" t="str">
        <f>IFERROR(_xll.BDP($A105&amp;" @"&amp; $N105 &amp;"  Corp","coupon")*G105/100/365,"-")</f>
        <v>-</v>
      </c>
      <c r="AQ105" s="1" t="str">
        <f>_xll.RtGet("EBOND_LDN",B105,"DSPLY_NAME")</f>
        <v>AXASA 7 1/8 15 D</v>
      </c>
      <c r="AR105" s="38">
        <f>_xll.RtGet("EBOND_LDN", B105, -18560)</f>
        <v>169.57837723651099</v>
      </c>
      <c r="AS105" s="38">
        <f>_xll.RtGet("EBOND_LDN", B105, -18562)</f>
        <v>153.87620043373499</v>
      </c>
      <c r="AT105" s="58" t="str">
        <f ca="1">IF(Main[[#This Row],[maturity]]&lt;TODAY(),"matured","-")</f>
        <v>-</v>
      </c>
      <c r="AU105" s="1" t="str">
        <f>IF(Main[[#This Row],[spread bid]]=Main[[#This Row],[spread ask]],"error","-")</f>
        <v>-</v>
      </c>
    </row>
    <row r="106" spans="1:47" x14ac:dyDescent="0.2">
      <c r="A106" s="1" t="s">
        <v>331</v>
      </c>
      <c r="B106" s="1">
        <v>9072422</v>
      </c>
      <c r="C106" s="9">
        <v>1994230</v>
      </c>
      <c r="D106" s="51" t="str">
        <f>_xll.BDP($A106&amp;" Corp",D$4)</f>
        <v>AXASA</v>
      </c>
      <c r="E106" s="51">
        <f>IF(_xll.BDP($A106&amp;" Corp","cpn typ")="floating","frn",_xll.BDP($A106&amp;" Corp",E$4))</f>
        <v>5.25</v>
      </c>
      <c r="F106" s="52">
        <f>IF(LEFT(_xll.BDP($A106&amp;" Corp","mty_typ"),4)="perp","perp",_xll.BDP($A106&amp;" Corp",F$4)*1)</f>
        <v>51242</v>
      </c>
      <c r="G106" s="31">
        <f>_xll.RtGet("EBOND_POSITION",INDEX(bookMap[eBondID],MATCH(TEXT(C106,"0"),bookMap[bbgID],0))&amp;"="&amp;B106,"AMOUNT")</f>
        <v>0</v>
      </c>
      <c r="H106" s="1">
        <f>INDEX(control!$E$12:$E$22,MATCH(C106,control!$C$12:$C$22,0))</f>
        <v>0</v>
      </c>
      <c r="I106" s="1" t="str">
        <f>IFERROR(INDEX(bias[symbol],MIN(MAX(MATCH(IF($I$2="manual",_xll.RtGet("EBOND_LDN",B106,-20268),$I$2),bias[symbol],0)+H106,1),27)),"-")</f>
        <v>m</v>
      </c>
      <c r="J106" s="1">
        <f>IFERROR(_xll.RtGet("EBOND_LDN",B106,-20270)*1,"-")</f>
        <v>1</v>
      </c>
      <c r="K106" s="1" t="str">
        <f>_xll.RtGet("EBOND_LDN",$B106,-20271)</f>
        <v>on</v>
      </c>
      <c r="L106" s="1">
        <f>_xll.BDP(A106&amp;" @CBKG Corp","bid")</f>
        <v>112.663</v>
      </c>
      <c r="M106" s="1">
        <f>_xll.BDP(A106&amp;" @CBKG Corp","ask")</f>
        <v>113.663</v>
      </c>
      <c r="N106" s="1" t="s">
        <v>1456</v>
      </c>
      <c r="O106" s="1" t="str">
        <f>_xll.BDP(A106&amp;" @"&amp;N106&amp;" Corp","LAST_UPDATE")</f>
        <v>07:01:34</v>
      </c>
      <c r="P106" s="57">
        <f>_xll.BDP(A106&amp;" @"&amp;N106&amp;" Corp","LAST_PRICE")</f>
        <v>113.163</v>
      </c>
      <c r="Q106" s="1">
        <f>INDEX(control!$F$12:$F$22,MATCH(C106,control!$C$12:$C$22,0))</f>
        <v>100</v>
      </c>
      <c r="R106" s="1">
        <f>P106-J106*INDEX(bias[value],MATCH(I106,bias[symbol],0))*(Q106/100)</f>
        <v>112.663</v>
      </c>
      <c r="S106" s="1">
        <f t="shared" si="58"/>
        <v>113.663</v>
      </c>
      <c r="T106" s="4"/>
      <c r="U106" s="4"/>
      <c r="V106" s="1">
        <f t="shared" si="74"/>
        <v>113.163</v>
      </c>
      <c r="W106" s="1">
        <f t="shared" si="75"/>
        <v>112.663</v>
      </c>
      <c r="X106" s="1">
        <f t="shared" si="76"/>
        <v>113.663</v>
      </c>
      <c r="Y106" s="13">
        <f t="shared" si="77"/>
        <v>0</v>
      </c>
      <c r="Z106" s="1">
        <v>1</v>
      </c>
      <c r="AA106" s="1">
        <f t="shared" si="78"/>
        <v>1</v>
      </c>
      <c r="AB106" s="1">
        <f t="shared" si="59"/>
        <v>1</v>
      </c>
      <c r="AC106" s="1">
        <f>IF(ISNUMBER(INDEX(bias[value],MATCH(I106,bias[symbol],0))),1,0)</f>
        <v>1</v>
      </c>
      <c r="AD106" s="1">
        <f t="shared" si="79"/>
        <v>1</v>
      </c>
      <c r="AE106" s="1">
        <f t="shared" si="60"/>
        <v>1</v>
      </c>
      <c r="AF106" s="1">
        <f t="shared" ca="1" si="39"/>
        <v>0</v>
      </c>
      <c r="AG106" s="1">
        <f t="shared" ca="1" si="40"/>
        <v>0</v>
      </c>
      <c r="AH106" s="1" t="str">
        <f ca="1">IF(AG106=1,_xll.RtContribute("DDS_BONDS",$B106&amp;"=EXT",$V$3:$X$3,V106:X106,"FTC:CHANGED;SCOPE:SERVER"),"-")</f>
        <v>-</v>
      </c>
      <c r="AI106" s="1" t="str">
        <f>_xll.RtGet("DDS_BONDS",B106&amp;"=EXT",3)</f>
        <v>9072422=EXT</v>
      </c>
      <c r="AJ106" s="32">
        <f>_xll.BDP($A106&amp;" @"&amp; $N106 &amp;"  Corp","risk_mid")</f>
        <v>5.7502830596881438</v>
      </c>
      <c r="AK106" s="25">
        <f t="shared" si="41"/>
        <v>0</v>
      </c>
      <c r="AL106" s="1" t="str">
        <f t="shared" si="44"/>
        <v>-</v>
      </c>
      <c r="AM106" s="38">
        <f t="shared" si="42"/>
        <v>0</v>
      </c>
      <c r="AN106" s="12">
        <f>_xll.BDP($A106&amp;" @"&amp; $N106 &amp;"  Corp","asset_swap_spd_mid")</f>
        <v>202.99171428513006</v>
      </c>
      <c r="AO106" s="25">
        <f t="shared" si="43"/>
        <v>0</v>
      </c>
      <c r="AP106" s="25">
        <f>IFERROR(_xll.BDP($A106&amp;" @"&amp; $N106 &amp;"  Corp","coupon")*G106/100/365,"-")</f>
        <v>0</v>
      </c>
      <c r="AQ106" s="1" t="str">
        <f>_xll.RtGet("EBOND_LDN",B106,"DSPLY_NAME")</f>
        <v>AXASA 5 1/4 16 A</v>
      </c>
      <c r="AR106" s="38">
        <f>_xll.RtGet("EBOND_LDN", B106, -18560)</f>
        <v>237.72607960172499</v>
      </c>
      <c r="AS106" s="38">
        <f>_xll.RtGet("EBOND_LDN", B106, -18562)</f>
        <v>220.32715669294501</v>
      </c>
      <c r="AT106" s="58" t="str">
        <f ca="1">IF(Main[[#This Row],[maturity]]&lt;TODAY(),"matured","-")</f>
        <v>-</v>
      </c>
      <c r="AU106" s="1" t="str">
        <f>IF(Main[[#This Row],[spread bid]]=Main[[#This Row],[spread ask]],"error","-")</f>
        <v>-</v>
      </c>
    </row>
    <row r="107" spans="1:47" x14ac:dyDescent="0.2">
      <c r="A107" s="1" t="s">
        <v>332</v>
      </c>
      <c r="B107" s="1">
        <v>16651185</v>
      </c>
      <c r="C107" s="9">
        <v>1994230</v>
      </c>
      <c r="D107" s="51" t="str">
        <f>_xll.BDP($A107&amp;" Corp",D$4)</f>
        <v>AXASA</v>
      </c>
      <c r="E107" s="51">
        <f>IF(_xll.BDP($A107&amp;" Corp","cpn typ")="floating","frn",_xll.BDP($A107&amp;" Corp",E$4))</f>
        <v>5.125</v>
      </c>
      <c r="F107" s="52">
        <f>IF(LEFT(_xll.BDP($A107&amp;" Corp","mty_typ"),4)="perp","perp",_xll.BDP($A107&amp;" Corp",F$4)*1)</f>
        <v>52416</v>
      </c>
      <c r="G107" s="31">
        <f>_xll.RtGet("EBOND_POSITION",INDEX(bookMap[eBondID],MATCH(TEXT(C107,"0"),bookMap[bbgID],0))&amp;"="&amp;B107,"AMOUNT")</f>
        <v>0</v>
      </c>
      <c r="H107" s="1">
        <f>INDEX(control!$E$12:$E$22,MATCH(C107,control!$C$12:$C$22,0))</f>
        <v>0</v>
      </c>
      <c r="I107" s="1" t="str">
        <f>IFERROR(INDEX(bias[symbol],MIN(MAX(MATCH(IF($I$2="manual",_xll.RtGet("EBOND_LDN",B107,-20268),$I$2),bias[symbol],0)+H107,1),27)),"-")</f>
        <v>m</v>
      </c>
      <c r="J107" s="1">
        <f>IFERROR(_xll.RtGet("EBOND_LDN",B107,-20270)*1,"-")</f>
        <v>1</v>
      </c>
      <c r="K107" s="1" t="str">
        <f>_xll.RtGet("EBOND_LDN",$B107,-20271)</f>
        <v>on</v>
      </c>
      <c r="L107" s="1">
        <f>_xll.BDP(A107&amp;" @CBKG Corp","bid")</f>
        <v>112.663</v>
      </c>
      <c r="M107" s="1">
        <f>_xll.BDP(A107&amp;" @CBKG Corp","ask")</f>
        <v>113.663</v>
      </c>
      <c r="N107" s="1" t="s">
        <v>1456</v>
      </c>
      <c r="O107" s="1" t="str">
        <f>_xll.BDP(A107&amp;" @"&amp;N107&amp;" Corp","LAST_UPDATE")</f>
        <v>07:01:33</v>
      </c>
      <c r="P107" s="57">
        <f>_xll.BDP(A107&amp;" @"&amp;N107&amp;" Corp","LAST_PRICE")</f>
        <v>113.163</v>
      </c>
      <c r="Q107" s="1">
        <f>INDEX(control!$F$12:$F$22,MATCH(C107,control!$C$12:$C$22,0))</f>
        <v>100</v>
      </c>
      <c r="R107" s="1">
        <f>P107-J107*INDEX(bias[value],MATCH(I107,bias[symbol],0))*(Q107/100)</f>
        <v>112.663</v>
      </c>
      <c r="S107" s="1">
        <f t="shared" si="58"/>
        <v>113.663</v>
      </c>
      <c r="T107" s="4"/>
      <c r="U107" s="4"/>
      <c r="V107" s="1">
        <f t="shared" si="74"/>
        <v>113.163</v>
      </c>
      <c r="W107" s="1">
        <f t="shared" si="75"/>
        <v>112.663</v>
      </c>
      <c r="X107" s="1">
        <f t="shared" si="76"/>
        <v>113.663</v>
      </c>
      <c r="Y107" s="13">
        <f t="shared" si="77"/>
        <v>0</v>
      </c>
      <c r="Z107" s="1">
        <v>1</v>
      </c>
      <c r="AA107" s="1">
        <f t="shared" si="78"/>
        <v>1</v>
      </c>
      <c r="AB107" s="1">
        <f t="shared" si="59"/>
        <v>1</v>
      </c>
      <c r="AC107" s="1">
        <f>IF(ISNUMBER(INDEX(bias[value],MATCH(I107,bias[symbol],0))),1,0)</f>
        <v>1</v>
      </c>
      <c r="AD107" s="1">
        <f t="shared" si="79"/>
        <v>1</v>
      </c>
      <c r="AE107" s="1">
        <f t="shared" si="60"/>
        <v>1</v>
      </c>
      <c r="AF107" s="1">
        <f t="shared" ca="1" si="39"/>
        <v>0</v>
      </c>
      <c r="AG107" s="1">
        <f t="shared" ca="1" si="40"/>
        <v>0</v>
      </c>
      <c r="AH107" s="1" t="str">
        <f ca="1">IF(AG107=1,_xll.RtContribute("DDS_BONDS",$B107&amp;"=EXT",$V$3:$X$3,V107:X107,"FTC:CHANGED;SCOPE:SERVER"),"-")</f>
        <v>-</v>
      </c>
      <c r="AI107" s="1" t="str">
        <f>_xll.RtGet("DDS_BONDS",B107&amp;"=EXT",3)</f>
        <v>16651185=EXT</v>
      </c>
      <c r="AJ107" s="32">
        <f>_xll.BDP($A107&amp;" @"&amp; $N107 &amp;"  Corp","risk_mid")</f>
        <v>8.2703930751350185</v>
      </c>
      <c r="AK107" s="25">
        <f t="shared" si="41"/>
        <v>0</v>
      </c>
      <c r="AL107" s="1" t="str">
        <f t="shared" si="44"/>
        <v>-</v>
      </c>
      <c r="AM107" s="38">
        <f t="shared" si="42"/>
        <v>0</v>
      </c>
      <c r="AN107" s="12">
        <f>_xll.BDP($A107&amp;" @"&amp; $N107 &amp;"  Corp","asset_swap_spd_mid")</f>
        <v>211.75413864793799</v>
      </c>
      <c r="AO107" s="25">
        <f t="shared" si="43"/>
        <v>0</v>
      </c>
      <c r="AP107" s="25">
        <f>IFERROR(_xll.BDP($A107&amp;" @"&amp; $N107 &amp;"  Corp","coupon")*G107/100/365,"-")</f>
        <v>0</v>
      </c>
      <c r="AQ107" s="1" t="str">
        <f>_xll.RtGet("EBOND_LDN",B107,"DSPLY_NAME")</f>
        <v>AXASA 5 1/8 04 J</v>
      </c>
      <c r="AR107" s="38">
        <f>_xll.RtGet("EBOND_LDN", B107, -18560)</f>
        <v>239.511262613459</v>
      </c>
      <c r="AS107" s="38">
        <f>_xll.RtGet("EBOND_LDN", B107, -18562)</f>
        <v>227.441882576409</v>
      </c>
      <c r="AT107" s="58" t="str">
        <f ca="1">IF(Main[[#This Row],[maturity]]&lt;TODAY(),"matured","-")</f>
        <v>-</v>
      </c>
      <c r="AU107" s="1" t="str">
        <f>IF(Main[[#This Row],[spread bid]]=Main[[#This Row],[spread ask]],"error","-")</f>
        <v>-</v>
      </c>
    </row>
    <row r="108" spans="1:47" x14ac:dyDescent="0.2">
      <c r="A108" s="1" t="s">
        <v>1635</v>
      </c>
      <c r="B108" s="1">
        <v>21244894</v>
      </c>
      <c r="C108" s="9">
        <v>1994230</v>
      </c>
      <c r="D108" s="51" t="str">
        <f>_xll.BDP($A108&amp;" Corp",D$4)</f>
        <v>AXASA</v>
      </c>
      <c r="E108" s="51">
        <f>IF(_xll.BDP($A108&amp;" Corp","cpn typ")="floating","frn",_xll.BDP($A108&amp;" Corp",E$4))</f>
        <v>3.875</v>
      </c>
      <c r="F108" s="52" t="str">
        <f>IF(LEFT(_xll.BDP($A108&amp;" Corp","mty_typ"),4)="perp","perp",_xll.BDP($A108&amp;" Corp",F$4)*1)</f>
        <v>perp</v>
      </c>
      <c r="G108" s="31">
        <f>_xll.RtGet("EBOND_POSITION",INDEX(bookMap[eBondID],MATCH(TEXT(C108,"0"),bookMap[bbgID],0))&amp;"="&amp;B108,"AMOUNT")</f>
        <v>0</v>
      </c>
      <c r="H108" s="1">
        <f>INDEX(control!$E$12:$E$22,MATCH(C108,control!$C$12:$C$22,0))</f>
        <v>0</v>
      </c>
      <c r="I108" s="1" t="str">
        <f>IFERROR(INDEX(bias[symbol],MIN(MAX(MATCH(IF($I$2="manual",_xll.RtGet("EBOND_LDN",B108,-20268),$I$2),bias[symbol],0)+H108,1),27)),"-")</f>
        <v>m</v>
      </c>
      <c r="J108" s="1">
        <f>IFERROR(_xll.RtGet("EBOND_LDN",B108,-20270)*1,"-")</f>
        <v>1</v>
      </c>
      <c r="K108" s="1" t="str">
        <f>_xll.RtGet("EBOND_LDN",$B108,-20271)</f>
        <v>on</v>
      </c>
      <c r="L108" s="1">
        <f>_xll.BDP(A108&amp;" @CBKG Corp","bid")</f>
        <v>99.314999999999998</v>
      </c>
      <c r="M108" s="1">
        <f>_xll.BDP(A108&amp;" @CBKG Corp","ask")</f>
        <v>100.315</v>
      </c>
      <c r="N108" s="1" t="s">
        <v>1456</v>
      </c>
      <c r="O108" s="1" t="str">
        <f>_xll.BDP(A108&amp;" @"&amp;N108&amp;" Corp","LAST_UPDATE")</f>
        <v>07:01:03</v>
      </c>
      <c r="P108" s="57">
        <f>_xll.BDP(A108&amp;" @"&amp;N108&amp;" Corp","LAST_PRICE")</f>
        <v>99.814999999999998</v>
      </c>
      <c r="Q108" s="1">
        <f>INDEX(control!$F$12:$F$22,MATCH(C108,control!$C$12:$C$22,0))</f>
        <v>100</v>
      </c>
      <c r="R108" s="1">
        <f>P108-J108*INDEX(bias[value],MATCH(I108,bias[symbol],0))*(Q108/100)</f>
        <v>99.314999999999998</v>
      </c>
      <c r="S108" s="1">
        <f>R108+J108*(Q108/100)</f>
        <v>100.315</v>
      </c>
      <c r="T108" s="4"/>
      <c r="U108" s="4"/>
      <c r="V108" s="1">
        <f>P108</f>
        <v>99.814999999999998</v>
      </c>
      <c r="W108" s="1">
        <f>IF(ISNUMBER(T108),T108,R108)</f>
        <v>99.314999999999998</v>
      </c>
      <c r="X108" s="1">
        <f>IF(ISNUMBER(U108),U108,S108)</f>
        <v>100.315</v>
      </c>
      <c r="Y108" s="13">
        <f>IF(ISERROR((W108+X108)-(L108+M108)),"err",((W108+X108)-(L108+M108)))</f>
        <v>0</v>
      </c>
      <c r="Z108" s="1">
        <v>1</v>
      </c>
      <c r="AA108" s="1">
        <f>IF(K108="on",1,0)</f>
        <v>1</v>
      </c>
      <c r="AB108" s="1">
        <f>IF(ISNUMBER(V108),1,0)*IF(ISNUMBER(W108),1,0)*IF(ISNUMBER(X108),1,0)</f>
        <v>1</v>
      </c>
      <c r="AC108" s="1">
        <f>IF(ISNUMBER(INDEX(bias[value],MATCH(I108,bias[symbol],0))),1,0)</f>
        <v>1</v>
      </c>
      <c r="AD108" s="1">
        <f>IF(ISNUMBER(J108),1,0)</f>
        <v>1</v>
      </c>
      <c r="AE108" s="1">
        <f>IF(AB108,IF(W108&gt;X108,0,1),0)</f>
        <v>1</v>
      </c>
      <c r="AF108" s="1">
        <f ca="1">IF($C$3="update",1,0)</f>
        <v>0</v>
      </c>
      <c r="AG108" s="1">
        <f ca="1">PRODUCT(Z108:AF108)</f>
        <v>0</v>
      </c>
      <c r="AH108" s="1" t="str">
        <f ca="1">IF(AG108=1,_xll.RtContribute("DDS_BONDS",$B108&amp;"=EXT",$V$3:$X$3,V108:X108,"FTC:CHANGED;SCOPE:SERVER"),"-")</f>
        <v>-</v>
      </c>
      <c r="AI108" s="1" t="str">
        <f>_xll.RtGet("DDS_BONDS",B108&amp;"=EXT",3)</f>
        <v>21244894=EXT</v>
      </c>
      <c r="AJ108" s="32">
        <f>_xll.BDP($A108&amp;" @"&amp; $N108 &amp;"  Corp","risk_mid")</f>
        <v>9.0010774614590616</v>
      </c>
      <c r="AK108" s="25">
        <f>IFERROR(G108*AJ108/10000,"-")</f>
        <v>0</v>
      </c>
      <c r="AL108" s="1" t="str">
        <f>IFERROR(INDEX(repoRate,MATCH(A108,repoIsin,0)),"-")</f>
        <v>-</v>
      </c>
      <c r="AM108" s="38">
        <f>IFERROR(G108*1,0)*IFERROR(P108*1,0)/100*IF(AL108="-",$AM$3,AL108)/100/360</f>
        <v>0</v>
      </c>
      <c r="AN108" s="12">
        <f>_xll.BDP($A108&amp;" @"&amp; $N108 &amp;"  Corp","asset_swap_spd_mid")</f>
        <v>209.60251941394819</v>
      </c>
      <c r="AO108" s="25">
        <f>IFERROR(G108*1,0)*IFERROR(AN108*1,0)/10000</f>
        <v>0</v>
      </c>
      <c r="AP108" s="25">
        <f>IFERROR(_xll.BDP($A108&amp;" @"&amp; $N108 &amp;"  Corp","coupon")*G108/100/365,"-")</f>
        <v>0</v>
      </c>
      <c r="AQ108" s="1" t="str">
        <f>_xll.RtGet("EBOND_LDN",B108,"DSPLY_NAME")</f>
        <v>AXASA 3 7/8 20 M</v>
      </c>
      <c r="AR108" s="38">
        <f>_xll.RtGet("EBOND_LDN", B108, -18560)</f>
        <v>261.05365062622502</v>
      </c>
      <c r="AS108" s="38">
        <f>_xll.RtGet("EBOND_LDN", B108, -18562)</f>
        <v>249.93470208419001</v>
      </c>
      <c r="AT108" s="58" t="str">
        <f ca="1">IF(Main[[#This Row],[maturity]]&lt;TODAY(),"matured","-")</f>
        <v>-</v>
      </c>
      <c r="AU108" s="1" t="str">
        <f>IF(Main[[#This Row],[spread bid]]=Main[[#This Row],[spread ask]],"error","-")</f>
        <v>-</v>
      </c>
    </row>
    <row r="109" spans="1:47" x14ac:dyDescent="0.2">
      <c r="A109" s="1" t="s">
        <v>333</v>
      </c>
      <c r="B109" s="1">
        <v>5056667</v>
      </c>
      <c r="C109" s="9">
        <v>1994230</v>
      </c>
      <c r="D109" s="51" t="str">
        <f>_xll.BDP($A109&amp;" Corp",D$4)</f>
        <v>AXASA</v>
      </c>
      <c r="E109" s="51">
        <f>IF(_xll.BDP($A109&amp;" Corp","cpn typ")="floating","frn",_xll.BDP($A109&amp;" Corp",E$4))</f>
        <v>5.7770000000000001</v>
      </c>
      <c r="F109" s="52" t="str">
        <f>IF(LEFT(_xll.BDP($A109&amp;" Corp","mty_typ"),4)="perp","perp",_xll.BDP($A109&amp;" Corp",F$4)*1)</f>
        <v>perp</v>
      </c>
      <c r="G109" s="31">
        <f>_xll.RtGet("EBOND_POSITION",INDEX(bookMap[eBondID],MATCH(TEXT(C109,"0"),bookMap[bbgID],0))&amp;"="&amp;B109,"AMOUNT")</f>
        <v>638000</v>
      </c>
      <c r="H109" s="1">
        <f>INDEX(control!$E$12:$E$22,MATCH(C109,control!$C$12:$C$22,0))</f>
        <v>0</v>
      </c>
      <c r="I109" s="1" t="str">
        <f>IFERROR(INDEX(bias[symbol],MIN(MAX(MATCH(IF($I$2="manual",_xll.RtGet("EBOND_LDN",B109,-20268),$I$2),bias[symbol],0)+H109,1),27)),"-")</f>
        <v>ss</v>
      </c>
      <c r="J109" s="1">
        <f>IFERROR(_xll.RtGet("EBOND_LDN",B109,-20270)*1,"-")</f>
        <v>1</v>
      </c>
      <c r="K109" s="1" t="str">
        <f>_xll.RtGet("EBOND_LDN",$B109,-20271)</f>
        <v>on</v>
      </c>
      <c r="L109" s="1">
        <f>_xll.BDP(A109&amp;" @CBKG Corp","bid")</f>
        <v>105.697</v>
      </c>
      <c r="M109" s="1">
        <f>_xll.BDP(A109&amp;" @CBKG Corp","ask")</f>
        <v>106.697</v>
      </c>
      <c r="N109" s="1" t="s">
        <v>1456</v>
      </c>
      <c r="O109" s="1" t="str">
        <f>_xll.BDP(A109&amp;" @"&amp;N109&amp;" Corp","LAST_UPDATE")</f>
        <v>07:01:04</v>
      </c>
      <c r="P109" s="57">
        <f>_xll.BDP(A109&amp;" @"&amp;N109&amp;" Corp","LAST_PRICE")</f>
        <v>106.447</v>
      </c>
      <c r="Q109" s="1">
        <f>INDEX(control!$F$12:$F$22,MATCH(C109,control!$C$12:$C$22,0))</f>
        <v>100</v>
      </c>
      <c r="R109" s="1">
        <f>P109-J109*INDEX(bias[value],MATCH(I109,bias[symbol],0))*(Q109/100)</f>
        <v>105.697</v>
      </c>
      <c r="S109" s="1">
        <f>R109+J109*(Q109/100)</f>
        <v>106.697</v>
      </c>
      <c r="T109" s="4"/>
      <c r="U109" s="4"/>
      <c r="V109" s="1">
        <f t="shared" si="74"/>
        <v>106.447</v>
      </c>
      <c r="W109" s="1">
        <f t="shared" si="75"/>
        <v>105.697</v>
      </c>
      <c r="X109" s="1">
        <f t="shared" si="76"/>
        <v>106.697</v>
      </c>
      <c r="Y109" s="13">
        <f t="shared" si="77"/>
        <v>0</v>
      </c>
      <c r="Z109" s="1">
        <v>1</v>
      </c>
      <c r="AA109" s="1">
        <f t="shared" si="78"/>
        <v>1</v>
      </c>
      <c r="AB109" s="1">
        <f t="shared" si="59"/>
        <v>1</v>
      </c>
      <c r="AC109" s="1">
        <f>IF(ISNUMBER(INDEX(bias[value],MATCH(I109,bias[symbol],0))),1,0)</f>
        <v>1</v>
      </c>
      <c r="AD109" s="1">
        <f t="shared" si="79"/>
        <v>1</v>
      </c>
      <c r="AE109" s="1">
        <f t="shared" si="60"/>
        <v>1</v>
      </c>
      <c r="AF109" s="1">
        <f t="shared" ca="1" si="39"/>
        <v>0</v>
      </c>
      <c r="AG109" s="1">
        <f t="shared" ca="1" si="40"/>
        <v>0</v>
      </c>
      <c r="AH109" s="1" t="str">
        <f ca="1">IF(AG109=1,_xll.RtContribute("DDS_BONDS",$B109&amp;"=EXT",$V$3:$X$3,V109:X109,"FTC:CHANGED;SCOPE:SERVER"),"-")</f>
        <v>-</v>
      </c>
      <c r="AI109" s="1" t="str">
        <f>_xll.RtGet("DDS_BONDS",B109&amp;"=EXT",3)</f>
        <v>5056667=EXT</v>
      </c>
      <c r="AJ109" s="32">
        <f>_xll.BDP($A109&amp;" @"&amp; $N109 &amp;"  Corp","risk_mid")</f>
        <v>2.0726326714743948</v>
      </c>
      <c r="AK109" s="25">
        <f t="shared" si="41"/>
        <v>132.23396444006639</v>
      </c>
      <c r="AL109" s="1" t="str">
        <f t="shared" si="44"/>
        <v>-</v>
      </c>
      <c r="AM109" s="38">
        <f t="shared" si="42"/>
        <v>6.0367276444444444</v>
      </c>
      <c r="AN109" s="12">
        <f>_xll.BDP($A109&amp;" @"&amp; $N109 &amp;"  Corp","asset_swap_spd_mid")</f>
        <v>224.43831657943272</v>
      </c>
      <c r="AO109" s="25">
        <f t="shared" si="43"/>
        <v>14319.164597767809</v>
      </c>
      <c r="AP109" s="25">
        <f>IFERROR(_xll.BDP($A109&amp;" @"&amp; $N109 &amp;"  Corp","coupon")*G109/100/365,"-")</f>
        <v>100.97879452054795</v>
      </c>
      <c r="AQ109" s="1" t="str">
        <f>_xll.RtGet("EBOND_LDN",B109,"DSPLY_NAME")</f>
        <v>AXASA 5.777 29 J</v>
      </c>
      <c r="AR109" s="38">
        <f>_xll.RtGet("EBOND_LDN", B109, -18560)</f>
        <v>285.76093459474902</v>
      </c>
      <c r="AS109" s="38">
        <f>_xll.RtGet("EBOND_LDN", B109, -18562)</f>
        <v>237.34834803560301</v>
      </c>
      <c r="AT109" s="58" t="str">
        <f ca="1">IF(Main[[#This Row],[maturity]]&lt;TODAY(),"matured","-")</f>
        <v>-</v>
      </c>
      <c r="AU109" s="1" t="str">
        <f>IF(Main[[#This Row],[spread bid]]=Main[[#This Row],[spread ask]],"error","-")</f>
        <v>-</v>
      </c>
    </row>
    <row r="110" spans="1:47" x14ac:dyDescent="0.2">
      <c r="A110" s="1" t="s">
        <v>334</v>
      </c>
      <c r="B110" s="1">
        <v>16619705</v>
      </c>
      <c r="C110" s="9">
        <v>1994230</v>
      </c>
      <c r="D110" s="51" t="str">
        <f>_xll.BDP($A110&amp;" Corp",D$4)</f>
        <v>AXASA</v>
      </c>
      <c r="E110" s="51">
        <f>IF(_xll.BDP($A110&amp;" Corp","cpn typ")="floating","frn",_xll.BDP($A110&amp;" Corp",E$4))</f>
        <v>5.5</v>
      </c>
      <c r="F110" s="52" t="str">
        <f>IF(LEFT(_xll.BDP($A110&amp;" Corp","mty_typ"),4)="perp","perp",_xll.BDP($A110&amp;" Corp",F$4)*1)</f>
        <v>perp</v>
      </c>
      <c r="G110" s="31">
        <f>_xll.RtGet("EBOND_POSITION",INDEX(bookMap[eBondID],MATCH(TEXT(C110,"0"),bookMap[bbgID],0))&amp;"="&amp;B110,"AMOUNT")</f>
        <v>1000000</v>
      </c>
      <c r="H110" s="1">
        <f>INDEX(control!$E$12:$E$22,MATCH(C110,control!$C$12:$C$22,0))</f>
        <v>0</v>
      </c>
      <c r="I110" s="1" t="str">
        <f>IFERROR(INDEX(bias[symbol],MIN(MAX(MATCH(IF($I$2="manual",_xll.RtGet("EBOND_LDN",B110,-20268),$I$2),bias[symbol],0)+H110,1),27)),"-")</f>
        <v>m</v>
      </c>
      <c r="J110" s="1">
        <f>IFERROR(_xll.RtGet("EBOND_LDN",B110,-20270)*1,"-")</f>
        <v>1</v>
      </c>
      <c r="K110" s="1" t="str">
        <f>_xll.RtGet("EBOND_LDN",$B110,-20271)</f>
        <v>on</v>
      </c>
      <c r="L110" s="1">
        <f>_xll.BDP(A110&amp;" @CBKG Corp","bid")</f>
        <v>103.15900000000001</v>
      </c>
      <c r="M110" s="1">
        <f>_xll.BDP(A110&amp;" @CBKG Corp","ask")</f>
        <v>104.15900000000001</v>
      </c>
      <c r="N110" s="1" t="s">
        <v>1456</v>
      </c>
      <c r="O110" s="1" t="str">
        <f>_xll.BDP(A110&amp;" @"&amp;N110&amp;" Corp","LAST_UPDATE")</f>
        <v>07:01:14</v>
      </c>
      <c r="P110" s="57">
        <f>_xll.BDP(A110&amp;" @"&amp;N110&amp;" Corp","LAST_PRICE")</f>
        <v>103.65900000000001</v>
      </c>
      <c r="Q110" s="1">
        <f>INDEX(control!$F$12:$F$22,MATCH(C110,control!$C$12:$C$22,0))</f>
        <v>100</v>
      </c>
      <c r="R110" s="1">
        <f>P110-J110*INDEX(bias[value],MATCH(I110,bias[symbol],0))*(Q110/100)</f>
        <v>103.15900000000001</v>
      </c>
      <c r="S110" s="1">
        <f>R110+J110*(Q110/100)</f>
        <v>104.15900000000001</v>
      </c>
      <c r="T110" s="4"/>
      <c r="U110" s="4"/>
      <c r="V110" s="1">
        <f t="shared" si="74"/>
        <v>103.65900000000001</v>
      </c>
      <c r="W110" s="1">
        <f t="shared" si="75"/>
        <v>103.15900000000001</v>
      </c>
      <c r="X110" s="1">
        <f t="shared" si="76"/>
        <v>104.15900000000001</v>
      </c>
      <c r="Y110" s="13">
        <f t="shared" si="77"/>
        <v>0</v>
      </c>
      <c r="Z110" s="1">
        <v>1</v>
      </c>
      <c r="AA110" s="1">
        <f t="shared" si="78"/>
        <v>1</v>
      </c>
      <c r="AB110" s="1">
        <f t="shared" si="59"/>
        <v>1</v>
      </c>
      <c r="AC110" s="1">
        <f>IF(ISNUMBER(INDEX(bias[value],MATCH(I110,bias[symbol],0))),1,0)</f>
        <v>1</v>
      </c>
      <c r="AD110" s="1">
        <f t="shared" si="79"/>
        <v>1</v>
      </c>
      <c r="AE110" s="1">
        <f t="shared" si="60"/>
        <v>1</v>
      </c>
      <c r="AF110" s="1">
        <f t="shared" ca="1" si="39"/>
        <v>0</v>
      </c>
      <c r="AG110" s="1">
        <f t="shared" ca="1" si="40"/>
        <v>0</v>
      </c>
      <c r="AH110" s="1" t="str">
        <f ca="1">IF(AG110=1,_xll.RtContribute("DDS_BONDS",$B110&amp;"=EXT",$V$3:$X$3,V110:X110,"FTC:CHANGED;SCOPE:SERVER"),"-")</f>
        <v>-</v>
      </c>
      <c r="AI110" s="1" t="str">
        <f>_xll.RtGet("DDS_BONDS",B110&amp;"=EXT",3)</f>
        <v>16619705=EXT</v>
      </c>
      <c r="AJ110" s="32">
        <f>_xll.BDP($A110&amp;" @"&amp; $N110 &amp;"  Corp","risk_mid")</f>
        <v>4.1881750529427109</v>
      </c>
      <c r="AK110" s="25">
        <f t="shared" si="41"/>
        <v>418.81750529427109</v>
      </c>
      <c r="AL110" s="1" t="str">
        <f t="shared" si="44"/>
        <v>-</v>
      </c>
      <c r="AM110" s="38">
        <f t="shared" si="42"/>
        <v>9.2141333333333328</v>
      </c>
      <c r="AN110" s="12">
        <f>_xll.BDP($A110&amp;" @"&amp; $N110 &amp;"  Corp","asset_swap_spd_mid")</f>
        <v>298.4742345322984</v>
      </c>
      <c r="AO110" s="25">
        <f t="shared" si="43"/>
        <v>29847.42345322984</v>
      </c>
      <c r="AP110" s="25">
        <f>IFERROR(_xll.BDP($A110&amp;" @"&amp; $N110 &amp;"  Corp","coupon")*G110/100/365,"-")</f>
        <v>150.68493150684932</v>
      </c>
      <c r="AQ110" s="1" t="str">
        <f>_xll.RtGet("EBOND_LDN",B110,"DSPLY_NAME")</f>
        <v>AXASA 5 1/2 29 J</v>
      </c>
      <c r="AR110" s="38">
        <f>_xll.RtGet("EBOND_LDN", B110, -18560)</f>
        <v>0</v>
      </c>
      <c r="AS110" s="38">
        <f>_xll.RtGet("EBOND_LDN", B110, -18562)</f>
        <v>0</v>
      </c>
      <c r="AT110" s="58" t="str">
        <f ca="1">IF(Main[[#This Row],[maturity]]&lt;TODAY(),"matured","-")</f>
        <v>-</v>
      </c>
      <c r="AU110" s="1" t="str">
        <f>IF(Main[[#This Row],[spread bid]]=Main[[#This Row],[spread ask]],"error","-")</f>
        <v>error</v>
      </c>
    </row>
    <row r="111" spans="1:47" x14ac:dyDescent="0.2">
      <c r="A111" s="1" t="s">
        <v>335</v>
      </c>
      <c r="B111" s="1">
        <v>6468943</v>
      </c>
      <c r="C111" s="9">
        <v>1994230</v>
      </c>
      <c r="D111" s="51" t="str">
        <f>_xll.BDP($A111&amp;" Corp",D$4)</f>
        <v>AXASA</v>
      </c>
      <c r="E111" s="51">
        <f>IF(_xll.BDP($A111&amp;" Corp","cpn typ")="floating","frn",_xll.BDP($A111&amp;" Corp",E$4))</f>
        <v>6.2110000000000003</v>
      </c>
      <c r="F111" s="52" t="str">
        <f>IF(LEFT(_xll.BDP($A111&amp;" Corp","mty_typ"),4)="perp","perp",_xll.BDP($A111&amp;" Corp",F$4)*1)</f>
        <v>perp</v>
      </c>
      <c r="G111" s="31">
        <f>_xll.RtGet("EBOND_POSITION",INDEX(bookMap[eBondID],MATCH(TEXT(C111,"0"),bookMap[bbgID],0))&amp;"="&amp;B111,"AMOUNT")</f>
        <v>0</v>
      </c>
      <c r="H111" s="1">
        <f>INDEX(control!$E$12:$E$22,MATCH(C111,control!$C$12:$C$22,0))</f>
        <v>0</v>
      </c>
      <c r="I111" s="1" t="str">
        <f>IFERROR(INDEX(bias[symbol],MIN(MAX(MATCH(IF($I$2="manual",_xll.RtGet("EBOND_LDN",B111,-20268),$I$2),bias[symbol],0)+H111,1),27)),"-")</f>
        <v>m</v>
      </c>
      <c r="J111" s="1">
        <f>IFERROR(_xll.RtGet("EBOND_LDN",B111,-20270)*1,"-")</f>
        <v>1</v>
      </c>
      <c r="K111" s="1" t="str">
        <f>_xll.RtGet("EBOND_LDN",$B111,-20271)</f>
        <v>on</v>
      </c>
      <c r="L111" s="1">
        <f>_xll.BDP(A111&amp;" @CBKG Corp","bid")</f>
        <v>110.187</v>
      </c>
      <c r="M111" s="1">
        <f>_xll.BDP(A111&amp;" @CBKG Corp","ask")</f>
        <v>111.187</v>
      </c>
      <c r="N111" s="1" t="s">
        <v>1456</v>
      </c>
      <c r="O111" s="1" t="str">
        <f>_xll.BDP(A111&amp;" @"&amp;N111&amp;" Corp","LAST_UPDATE")</f>
        <v>07:01:08</v>
      </c>
      <c r="P111" s="57">
        <f>_xll.BDP(A111&amp;" @"&amp;N111&amp;" Corp","LAST_PRICE")</f>
        <v>110.687</v>
      </c>
      <c r="Q111" s="1">
        <f>INDEX(control!$F$12:$F$22,MATCH(C111,control!$C$12:$C$22,0))</f>
        <v>100</v>
      </c>
      <c r="R111" s="1">
        <f>P111-J111*INDEX(bias[value],MATCH(I111,bias[symbol],0))*(Q111/100)</f>
        <v>110.187</v>
      </c>
      <c r="S111" s="1">
        <f>R111+J111*(Q111/100)</f>
        <v>111.187</v>
      </c>
      <c r="T111" s="4"/>
      <c r="U111" s="4"/>
      <c r="V111" s="1">
        <f t="shared" si="74"/>
        <v>110.687</v>
      </c>
      <c r="W111" s="1">
        <f t="shared" si="75"/>
        <v>110.187</v>
      </c>
      <c r="X111" s="1">
        <f t="shared" si="76"/>
        <v>111.187</v>
      </c>
      <c r="Y111" s="13">
        <f t="shared" si="77"/>
        <v>0</v>
      </c>
      <c r="Z111" s="1">
        <v>1</v>
      </c>
      <c r="AA111" s="1">
        <f t="shared" si="78"/>
        <v>1</v>
      </c>
      <c r="AB111" s="1">
        <f t="shared" si="59"/>
        <v>1</v>
      </c>
      <c r="AC111" s="1">
        <f>IF(ISNUMBER(INDEX(bias[value],MATCH(I111,bias[symbol],0))),1,0)</f>
        <v>1</v>
      </c>
      <c r="AD111" s="1">
        <f t="shared" si="79"/>
        <v>1</v>
      </c>
      <c r="AE111" s="1">
        <f t="shared" si="60"/>
        <v>1</v>
      </c>
      <c r="AF111" s="1">
        <f t="shared" ca="1" si="39"/>
        <v>0</v>
      </c>
      <c r="AG111" s="1">
        <f t="shared" ca="1" si="40"/>
        <v>0</v>
      </c>
      <c r="AH111" s="1" t="str">
        <f ca="1">IF(AG111=1,_xll.RtContribute("DDS_BONDS",$B111&amp;"=EXT",$V$3:$X$3,V111:X111,"FTC:CHANGED;SCOPE:SERVER"),"-")</f>
        <v>-</v>
      </c>
      <c r="AI111" s="1" t="str">
        <f>_xll.RtGet("DDS_BONDS",B111&amp;"=EXT",3)</f>
        <v>6468943=EXT</v>
      </c>
      <c r="AJ111" s="32">
        <f>_xll.BDP($A111&amp;" @"&amp; $N111 &amp;"  Corp","risk_mid")</f>
        <v>3.3423062614076571</v>
      </c>
      <c r="AK111" s="25">
        <f t="shared" si="41"/>
        <v>0</v>
      </c>
      <c r="AL111" s="1">
        <f t="shared" si="44"/>
        <v>-1</v>
      </c>
      <c r="AM111" s="38">
        <f t="shared" si="42"/>
        <v>0</v>
      </c>
      <c r="AN111" s="12">
        <f>_xll.BDP($A111&amp;" @"&amp; $N111 &amp;"  Corp","asset_swap_spd_mid")</f>
        <v>243.53733560681698</v>
      </c>
      <c r="AO111" s="25">
        <f t="shared" si="43"/>
        <v>0</v>
      </c>
      <c r="AP111" s="25">
        <f>IFERROR(_xll.BDP($A111&amp;" @"&amp; $N111 &amp;"  Corp","coupon")*G111/100/365,"-")</f>
        <v>0</v>
      </c>
      <c r="AQ111" s="1" t="str">
        <f>_xll.RtGet("EBOND_LDN",B111,"DSPLY_NAME")</f>
        <v>AXASA 6.211 29 O</v>
      </c>
      <c r="AR111" s="38">
        <f>_xll.RtGet("EBOND_LDN", B111, -18560)</f>
        <v>282.90273398325797</v>
      </c>
      <c r="AS111" s="38">
        <f>_xll.RtGet("EBOND_LDN", B111, -18562)</f>
        <v>252.97818826752501</v>
      </c>
      <c r="AT111" s="58" t="str">
        <f ca="1">IF(Main[[#This Row],[maturity]]&lt;TODAY(),"matured","-")</f>
        <v>-</v>
      </c>
      <c r="AU111" s="1" t="str">
        <f>IF(Main[[#This Row],[spread bid]]=Main[[#This Row],[spread ask]],"error","-")</f>
        <v>-</v>
      </c>
    </row>
    <row r="112" spans="1:47" x14ac:dyDescent="0.2">
      <c r="A112" s="1" t="s">
        <v>1466</v>
      </c>
      <c r="B112" s="1">
        <v>21057643</v>
      </c>
      <c r="C112" s="9">
        <v>1994230</v>
      </c>
      <c r="D112" s="51" t="str">
        <f>_xll.BDP($A112&amp;" Corp",D$4)</f>
        <v>AXASA</v>
      </c>
      <c r="E112" s="51">
        <f>IF(_xll.BDP($A112&amp;" Corp","cpn typ")="floating","frn",_xll.BDP($A112&amp;" Corp",E$4))</f>
        <v>5.625</v>
      </c>
      <c r="F112" s="52">
        <f>IF(LEFT(_xll.BDP($A112&amp;" Corp","mty_typ"),4)="perp","perp",_xll.BDP($A112&amp;" Corp",F$4)*1)</f>
        <v>56265</v>
      </c>
      <c r="G112" s="31">
        <f>_xll.RtGet("EBOND_POSITION",INDEX(bookMap[eBondID],MATCH(TEXT(C112,"0"),bookMap[bbgID],0))&amp;"="&amp;B112,"AMOUNT")</f>
        <v>-813000</v>
      </c>
      <c r="H112" s="1">
        <f>INDEX(control!$E$12:$E$22,MATCH(C112,control!$C$12:$C$22,0))</f>
        <v>0</v>
      </c>
      <c r="I112" s="1" t="str">
        <f>IFERROR(INDEX(bias[symbol],MIN(MAX(MATCH(IF($I$2="manual",_xll.RtGet("EBOND_LDN",B112,-20268),$I$2),bias[symbol],0)+H112,1),27)),"-")</f>
        <v>b</v>
      </c>
      <c r="J112" s="1">
        <f>IFERROR(_xll.RtGet("EBOND_LDN",B112,-20270)*1,"-")</f>
        <v>1</v>
      </c>
      <c r="K112" s="1" t="str">
        <f>_xll.RtGet("EBOND_LDN",$B112,-20271)</f>
        <v>on</v>
      </c>
      <c r="L112" s="1">
        <f>_xll.BDP(A112&amp;" @CBKG Corp","bid")</f>
        <v>101.497</v>
      </c>
      <c r="M112" s="1">
        <f>_xll.BDP(A112&amp;" @CBKG Corp","ask")</f>
        <v>102.497</v>
      </c>
      <c r="N112" s="1" t="s">
        <v>1456</v>
      </c>
      <c r="O112" s="1" t="str">
        <f>_xll.BDP(A112&amp;" @"&amp;N112&amp;" Corp","LAST_UPDATE")</f>
        <v>07:01:29</v>
      </c>
      <c r="P112" s="57">
        <f>_xll.BDP(A112&amp;" @"&amp;N112&amp;" Corp","LAST_PRICE")</f>
        <v>101.872</v>
      </c>
      <c r="Q112" s="1">
        <f>INDEX(control!$F$12:$F$22,MATCH(C112,control!$C$12:$C$22,0))</f>
        <v>100</v>
      </c>
      <c r="R112" s="1">
        <f>P112-J112*INDEX(bias[value],MATCH(I112,bias[symbol],0))*(Q112/100)</f>
        <v>101.497</v>
      </c>
      <c r="S112" s="1">
        <f t="shared" ref="S112" si="80">R112+J112*(Q112/100)</f>
        <v>102.497</v>
      </c>
      <c r="T112" s="4"/>
      <c r="U112" s="4"/>
      <c r="V112" s="1">
        <f t="shared" ref="V112" si="81">P112</f>
        <v>101.872</v>
      </c>
      <c r="W112" s="1">
        <f t="shared" ref="W112" si="82">IF(ISNUMBER(T112),T112,R112)</f>
        <v>101.497</v>
      </c>
      <c r="X112" s="1">
        <f t="shared" ref="X112" si="83">IF(ISNUMBER(U112),U112,S112)</f>
        <v>102.497</v>
      </c>
      <c r="Y112" s="13">
        <f t="shared" ref="Y112" si="84">IF(ISERROR((W112+X112)-(L112+M112)),"err",((W112+X112)-(L112+M112)))</f>
        <v>0</v>
      </c>
      <c r="Z112" s="1">
        <v>1</v>
      </c>
      <c r="AA112" s="1">
        <f t="shared" ref="AA112" si="85">IF(K112="on",1,0)</f>
        <v>1</v>
      </c>
      <c r="AB112" s="1">
        <f t="shared" ref="AB112" si="86">IF(ISNUMBER(V112),1,0)*IF(ISNUMBER(W112),1,0)*IF(ISNUMBER(X112),1,0)</f>
        <v>1</v>
      </c>
      <c r="AC112" s="1">
        <f>IF(ISNUMBER(INDEX(bias[value],MATCH(I112,bias[symbol],0))),1,0)</f>
        <v>1</v>
      </c>
      <c r="AD112" s="1">
        <f t="shared" ref="AD112" si="87">IF(ISNUMBER(J112),1,0)</f>
        <v>1</v>
      </c>
      <c r="AE112" s="1">
        <f t="shared" ref="AE112" si="88">IF(AB112,IF(W112&gt;X112,0,1),0)</f>
        <v>1</v>
      </c>
      <c r="AF112" s="1">
        <f t="shared" ca="1" si="39"/>
        <v>0</v>
      </c>
      <c r="AG112" s="1">
        <f t="shared" ca="1" si="40"/>
        <v>0</v>
      </c>
      <c r="AH112" s="1" t="str">
        <f ca="1">IF(AG112=1,_xll.RtContribute("DDS_BONDS",$B112&amp;"=EXT",$V$3:$X$3,V112:X112,"FTC:CHANGED;SCOPE:SERVER"),"-")</f>
        <v>-</v>
      </c>
      <c r="AI112" s="1" t="str">
        <f>_xll.RtGet("DDS_BONDS",B112&amp;"=EXT",3)</f>
        <v>21057643=EXT</v>
      </c>
      <c r="AJ112" s="32">
        <f>_xll.BDP($A112&amp;" @"&amp; $N112 &amp;"  Corp","risk_mid")</f>
        <v>11.977676662606029</v>
      </c>
      <c r="AK112" s="25">
        <f t="shared" si="41"/>
        <v>-973.78511266987027</v>
      </c>
      <c r="AL112" s="1" t="str">
        <f t="shared" si="44"/>
        <v>-</v>
      </c>
      <c r="AM112" s="38">
        <f t="shared" si="42"/>
        <v>-7.3619498666666674</v>
      </c>
      <c r="AN112" s="12">
        <f>_xll.BDP($A112&amp;" @"&amp; $N112 &amp;"  Corp","asset_swap_spd_mid")</f>
        <v>222.13368043209695</v>
      </c>
      <c r="AO112" s="25">
        <f t="shared" si="43"/>
        <v>-18059.468219129481</v>
      </c>
      <c r="AP112" s="25">
        <f>IFERROR(_xll.BDP($A112&amp;" @"&amp; $N112 &amp;"  Corp","coupon")*G112/100/365,"-")</f>
        <v>-125.29109589041096</v>
      </c>
      <c r="AQ112" s="1" t="str">
        <f>_xll.RtGet("EBOND_LDN",B112,"DSPLY_NAME")</f>
        <v>AXASA 5 5/8 16 J</v>
      </c>
      <c r="AR112" s="38">
        <f>_xll.RtGet("EBOND_LDN", B112, -18560)</f>
        <v>219.75321526881001</v>
      </c>
      <c r="AS112" s="38">
        <f>_xll.RtGet("EBOND_LDN", B112, -18562)</f>
        <v>211.43895978059001</v>
      </c>
      <c r="AT112" s="58" t="str">
        <f ca="1">IF(Main[[#This Row],[maturity]]&lt;TODAY(),"matured","-")</f>
        <v>-</v>
      </c>
      <c r="AU112" s="1" t="str">
        <f>IF(Main[[#This Row],[spread bid]]=Main[[#This Row],[spread ask]],"error","-")</f>
        <v>-</v>
      </c>
    </row>
    <row r="113" spans="1:47" x14ac:dyDescent="0.2">
      <c r="A113" s="1" t="s">
        <v>336</v>
      </c>
      <c r="B113" s="1">
        <v>9483240</v>
      </c>
      <c r="C113" s="9">
        <v>1994230</v>
      </c>
      <c r="D113" s="51" t="str">
        <f>_xll.BDP($A113&amp;" Corp",D$4)</f>
        <v>CNPFP</v>
      </c>
      <c r="E113" s="51">
        <f>IF(_xll.BDP($A113&amp;" Corp","cpn typ")="floating","frn",_xll.BDP($A113&amp;" Corp",E$4))</f>
        <v>6</v>
      </c>
      <c r="F113" s="52">
        <f>IF(LEFT(_xll.BDP($A113&amp;" Corp","mty_typ"),4)="perp","perp",_xll.BDP($A113&amp;" Corp",F$4)*1)</f>
        <v>51393</v>
      </c>
      <c r="G113" s="31">
        <f>_xll.RtGet("EBOND_POSITION",INDEX(bookMap[eBondID],MATCH(TEXT(C113,"0"),bookMap[bbgID],0))&amp;"="&amp;B113,"AMOUNT")</f>
        <v>0</v>
      </c>
      <c r="H113" s="1">
        <f>INDEX(control!$E$12:$E$22,MATCH(C113,control!$C$12:$C$22,0))</f>
        <v>0</v>
      </c>
      <c r="I113" s="1" t="str">
        <f>IFERROR(INDEX(bias[symbol],MIN(MAX(MATCH(IF($I$2="manual",_xll.RtGet("EBOND_LDN",B113,-20268),$I$2),bias[symbol],0)+H113,1),27)),"-")</f>
        <v>m</v>
      </c>
      <c r="J113" s="1">
        <f>IFERROR(_xll.RtGet("EBOND_LDN",B113,-20270)*1,"-")</f>
        <v>1</v>
      </c>
      <c r="K113" s="1" t="str">
        <f>_xll.RtGet("EBOND_LDN",$B113,-20271)</f>
        <v>on</v>
      </c>
      <c r="L113" s="1">
        <f>_xll.BDP(A113&amp;" @CBKG Corp","bid")</f>
        <v>114.80800000000001</v>
      </c>
      <c r="M113" s="1">
        <f>_xll.BDP(A113&amp;" @CBKG Corp","ask")</f>
        <v>115.80800000000001</v>
      </c>
      <c r="N113" s="1" t="s">
        <v>1456</v>
      </c>
      <c r="O113" s="1" t="str">
        <f>_xll.BDP(A113&amp;" @"&amp;N113&amp;" Corp","LAST_UPDATE")</f>
        <v>07:01:47</v>
      </c>
      <c r="P113" s="57">
        <f>_xll.BDP(A113&amp;" @"&amp;N113&amp;" Corp","LAST_PRICE")</f>
        <v>115.30800000000001</v>
      </c>
      <c r="Q113" s="1">
        <f>INDEX(control!$F$12:$F$22,MATCH(C113,control!$C$12:$C$22,0))</f>
        <v>100</v>
      </c>
      <c r="R113" s="1">
        <f>P113-J113*INDEX(bias[value],MATCH(I113,bias[symbol],0))*(Q113/100)</f>
        <v>114.80800000000001</v>
      </c>
      <c r="S113" s="1">
        <f t="shared" ref="S113:S143" si="89">R113+J113*(Q113/100)</f>
        <v>115.80800000000001</v>
      </c>
      <c r="T113" s="4"/>
      <c r="U113" s="4"/>
      <c r="V113" s="1">
        <f t="shared" ref="V113:V143" si="90">P113</f>
        <v>115.30800000000001</v>
      </c>
      <c r="W113" s="1">
        <f t="shared" ref="W113:W143" si="91">IF(ISNUMBER(T113),T113,R113)</f>
        <v>114.80800000000001</v>
      </c>
      <c r="X113" s="1">
        <f t="shared" ref="X113:X143" si="92">IF(ISNUMBER(U113),U113,S113)</f>
        <v>115.80800000000001</v>
      </c>
      <c r="Y113" s="13">
        <f t="shared" ref="Y113:Y143" si="93">IF(ISERROR((W113+X113)-(L113+M113)),"err",((W113+X113)-(L113+M113)))</f>
        <v>0</v>
      </c>
      <c r="Z113" s="1">
        <v>1</v>
      </c>
      <c r="AA113" s="1">
        <f t="shared" ref="AA113:AA143" si="94">IF(K113="on",1,0)</f>
        <v>1</v>
      </c>
      <c r="AB113" s="1">
        <f t="shared" si="59"/>
        <v>1</v>
      </c>
      <c r="AC113" s="1">
        <f>IF(ISNUMBER(INDEX(bias[value],MATCH(I113,bias[symbol],0))),1,0)</f>
        <v>1</v>
      </c>
      <c r="AD113" s="1">
        <f t="shared" ref="AD113:AD143" si="95">IF(ISNUMBER(J113),1,0)</f>
        <v>1</v>
      </c>
      <c r="AE113" s="1">
        <f t="shared" si="60"/>
        <v>1</v>
      </c>
      <c r="AF113" s="1">
        <f t="shared" ca="1" si="39"/>
        <v>0</v>
      </c>
      <c r="AG113" s="1">
        <f t="shared" ca="1" si="40"/>
        <v>0</v>
      </c>
      <c r="AH113" s="1" t="str">
        <f ca="1">IF(AG113=1,_xll.RtContribute("DDS_BONDS",$B113&amp;"=EXT",$V$3:$X$3,V113:X113,"FTC:CHANGED;SCOPE:SERVER"),"-")</f>
        <v>-</v>
      </c>
      <c r="AI113" s="1" t="str">
        <f>_xll.RtGet("DDS_BONDS",B113&amp;"=EXT",3)</f>
        <v>9483240=EXT</v>
      </c>
      <c r="AJ113" s="32">
        <f>_xll.BDP($A113&amp;" @"&amp; $N113 &amp;"  Corp","risk_mid")</f>
        <v>6.0993770035366879</v>
      </c>
      <c r="AK113" s="25">
        <f t="shared" si="41"/>
        <v>0</v>
      </c>
      <c r="AL113" s="1" t="str">
        <f t="shared" si="44"/>
        <v>-</v>
      </c>
      <c r="AM113" s="38">
        <f t="shared" si="42"/>
        <v>0</v>
      </c>
      <c r="AN113" s="12">
        <f>_xll.BDP($A113&amp;" @"&amp; $N113 &amp;"  Corp","asset_swap_spd_mid")</f>
        <v>248.57338438274257</v>
      </c>
      <c r="AO113" s="25">
        <f t="shared" si="43"/>
        <v>0</v>
      </c>
      <c r="AP113" s="25">
        <f>IFERROR(_xll.BDP($A113&amp;" @"&amp; $N113 &amp;"  Corp","coupon")*G113/100/365,"-")</f>
        <v>0</v>
      </c>
      <c r="AQ113" s="1" t="str">
        <f>_xll.RtGet("EBOND_LDN",B113,"DSPLY_NAME")</f>
        <v>CNPFP 6 14 Sep 2</v>
      </c>
      <c r="AR113" s="38">
        <f>_xll.RtGet("EBOND_LDN", B113, -18560)</f>
        <v>269.725832174446</v>
      </c>
      <c r="AS113" s="38">
        <f>_xll.RtGet("EBOND_LDN", B113, -18562)</f>
        <v>253.32724078906199</v>
      </c>
      <c r="AT113" s="58" t="str">
        <f ca="1">IF(Main[[#This Row],[maturity]]&lt;TODAY(),"matured","-")</f>
        <v>-</v>
      </c>
      <c r="AU113" s="1" t="str">
        <f>IF(Main[[#This Row],[spread bid]]=Main[[#This Row],[spread ask]],"error","-")</f>
        <v>-</v>
      </c>
    </row>
    <row r="114" spans="1:47" x14ac:dyDescent="0.2">
      <c r="A114" s="1" t="s">
        <v>337</v>
      </c>
      <c r="B114" s="1">
        <v>10349832</v>
      </c>
      <c r="C114" s="9">
        <v>1994230</v>
      </c>
      <c r="D114" s="51" t="str">
        <f>_xll.BDP($A114&amp;" Corp",D$4)</f>
        <v>CNPFP</v>
      </c>
      <c r="E114" s="51">
        <f>IF(_xll.BDP($A114&amp;" Corp","cpn typ")="floating","frn",_xll.BDP($A114&amp;" Corp",E$4))</f>
        <v>6.875</v>
      </c>
      <c r="F114" s="52">
        <f>IF(LEFT(_xll.BDP($A114&amp;" Corp","mty_typ"),4)="perp","perp",_xll.BDP($A114&amp;" Corp",F$4)*1)</f>
        <v>51774</v>
      </c>
      <c r="G114" s="31">
        <f>_xll.RtGet("EBOND_POSITION",INDEX(bookMap[eBondID],MATCH(TEXT(C114,"0"),bookMap[bbgID],0))&amp;"="&amp;B114,"AMOUNT")</f>
        <v>-500000</v>
      </c>
      <c r="H114" s="1">
        <f>INDEX(control!$E$12:$E$22,MATCH(C114,control!$C$12:$C$22,0))</f>
        <v>0</v>
      </c>
      <c r="I114" s="1" t="str">
        <f>IFERROR(INDEX(bias[symbol],MIN(MAX(MATCH(IF($I$2="manual",_xll.RtGet("EBOND_LDN",B114,-20268),$I$2),bias[symbol],0)+H114,1),27)),"-")</f>
        <v>m</v>
      </c>
      <c r="J114" s="1">
        <f>IFERROR(_xll.RtGet("EBOND_LDN",B114,-20270)*1,"-")</f>
        <v>1</v>
      </c>
      <c r="K114" s="1" t="str">
        <f>_xll.RtGet("EBOND_LDN",$B114,-20271)</f>
        <v>on</v>
      </c>
      <c r="L114" s="1">
        <f>_xll.BDP(A114&amp;" @CBKG Corp","bid")</f>
        <v>121.636</v>
      </c>
      <c r="M114" s="1">
        <f>_xll.BDP(A114&amp;" @CBKG Corp","ask")</f>
        <v>122.636</v>
      </c>
      <c r="N114" s="1" t="s">
        <v>1456</v>
      </c>
      <c r="O114" s="1" t="str">
        <f>_xll.BDP(A114&amp;" @"&amp;N114&amp;" Corp","LAST_UPDATE")</f>
        <v>07:01:36</v>
      </c>
      <c r="P114" s="57">
        <f>_xll.BDP(A114&amp;" @"&amp;N114&amp;" Corp","LAST_PRICE")</f>
        <v>122.136</v>
      </c>
      <c r="Q114" s="1">
        <f>INDEX(control!$F$12:$F$22,MATCH(C114,control!$C$12:$C$22,0))</f>
        <v>100</v>
      </c>
      <c r="R114" s="1">
        <f>P114-J114*INDEX(bias[value],MATCH(I114,bias[symbol],0))*(Q114/100)</f>
        <v>121.636</v>
      </c>
      <c r="S114" s="1">
        <f t="shared" si="89"/>
        <v>122.636</v>
      </c>
      <c r="T114" s="4"/>
      <c r="U114" s="4"/>
      <c r="V114" s="1">
        <f t="shared" si="90"/>
        <v>122.136</v>
      </c>
      <c r="W114" s="1">
        <f t="shared" si="91"/>
        <v>121.636</v>
      </c>
      <c r="X114" s="1">
        <f t="shared" si="92"/>
        <v>122.636</v>
      </c>
      <c r="Y114" s="13">
        <f t="shared" si="93"/>
        <v>0</v>
      </c>
      <c r="Z114" s="1">
        <v>1</v>
      </c>
      <c r="AA114" s="1">
        <f t="shared" si="94"/>
        <v>1</v>
      </c>
      <c r="AB114" s="1">
        <f t="shared" si="59"/>
        <v>1</v>
      </c>
      <c r="AC114" s="1">
        <f>IF(ISNUMBER(INDEX(bias[value],MATCH(I114,bias[symbol],0))),1,0)</f>
        <v>1</v>
      </c>
      <c r="AD114" s="1">
        <f t="shared" si="95"/>
        <v>1</v>
      </c>
      <c r="AE114" s="1">
        <f t="shared" si="60"/>
        <v>1</v>
      </c>
      <c r="AF114" s="1">
        <f t="shared" ca="1" si="39"/>
        <v>0</v>
      </c>
      <c r="AG114" s="1">
        <f t="shared" ca="1" si="40"/>
        <v>0</v>
      </c>
      <c r="AH114" s="1" t="str">
        <f ca="1">IF(AG114=1,_xll.RtContribute("DDS_BONDS",$B114&amp;"=EXT",$V$3:$X$3,V114:X114,"FTC:CHANGED;SCOPE:SERVER"),"-")</f>
        <v>-</v>
      </c>
      <c r="AI114" s="1" t="str">
        <f>_xll.RtGet("DDS_BONDS",B114&amp;"=EXT",3)</f>
        <v>10349832=EXT</v>
      </c>
      <c r="AJ114" s="32">
        <f>_xll.BDP($A114&amp;" @"&amp; $N114 &amp;"  Corp","risk_mid")</f>
        <v>7.2205124488348815</v>
      </c>
      <c r="AK114" s="25">
        <f t="shared" si="41"/>
        <v>-361.02562244174408</v>
      </c>
      <c r="AL114" s="1" t="str">
        <f t="shared" si="44"/>
        <v>-</v>
      </c>
      <c r="AM114" s="38">
        <f t="shared" si="42"/>
        <v>-5.4282666666666675</v>
      </c>
      <c r="AN114" s="12">
        <f>_xll.BDP($A114&amp;" @"&amp; $N114 &amp;"  Corp","asset_swap_spd_mid")</f>
        <v>254.68006159686882</v>
      </c>
      <c r="AO114" s="25">
        <f t="shared" si="43"/>
        <v>-12734.00307984344</v>
      </c>
      <c r="AP114" s="25">
        <f>IFERROR(_xll.BDP($A114&amp;" @"&amp; $N114 &amp;"  Corp","coupon")*G114/100/365,"-")</f>
        <v>-94.178082191780817</v>
      </c>
      <c r="AQ114" s="1" t="str">
        <f>_xll.RtGet("EBOND_LDN",B114,"DSPLY_NAME")</f>
        <v>CNPFP 6 7/8 30 S</v>
      </c>
      <c r="AR114" s="38">
        <f>_xll.RtGet("EBOND_LDN", B114, -18560)</f>
        <v>275.89223138492099</v>
      </c>
      <c r="AS114" s="38">
        <f>_xll.RtGet("EBOND_LDN", B114, -18562)</f>
        <v>262.053476231388</v>
      </c>
      <c r="AT114" s="58" t="str">
        <f ca="1">IF(Main[[#This Row],[maturity]]&lt;TODAY(),"matured","-")</f>
        <v>-</v>
      </c>
      <c r="AU114" s="1" t="str">
        <f>IF(Main[[#This Row],[spread bid]]=Main[[#This Row],[spread ask]],"error","-")</f>
        <v>-</v>
      </c>
    </row>
    <row r="115" spans="1:47" x14ac:dyDescent="0.2">
      <c r="A115" s="1" t="s">
        <v>1640</v>
      </c>
      <c r="B115" s="1">
        <v>21258811</v>
      </c>
      <c r="C115" s="9">
        <v>1994230</v>
      </c>
      <c r="D115" s="51" t="str">
        <f>_xll.BDP($A115&amp;" Corp",D$4)</f>
        <v>CNPFP</v>
      </c>
      <c r="E115" s="51">
        <f>IF(_xll.BDP($A115&amp;" Corp","cpn typ")="floating","frn",_xll.BDP($A115&amp;" Corp",E$4))</f>
        <v>4.25</v>
      </c>
      <c r="F115" s="52">
        <f>IF(LEFT(_xll.BDP($A115&amp;" Corp","mty_typ"),4)="perp","perp",_xll.BDP($A115&amp;" Corp",F$4)*1)</f>
        <v>53118</v>
      </c>
      <c r="G115" s="31">
        <f>_xll.RtGet("EBOND_POSITION",INDEX(bookMap[eBondID],MATCH(TEXT(C115,"0"),bookMap[bbgID],0))&amp;"="&amp;B115,"AMOUNT")</f>
        <v>0</v>
      </c>
      <c r="H115" s="1">
        <f>INDEX(control!$E$12:$E$22,MATCH(C115,control!$C$12:$C$22,0))</f>
        <v>0</v>
      </c>
      <c r="I115" s="1" t="str">
        <f>IFERROR(INDEX(bias[symbol],MIN(MAX(MATCH(IF($I$2="manual",_xll.RtGet("EBOND_LDN",B115,-20268),$I$2),bias[symbol],0)+H115,1),27)),"-")</f>
        <v>m</v>
      </c>
      <c r="J115" s="1">
        <f>IFERROR(_xll.RtGet("EBOND_LDN",B115,-20270)*1,"-")</f>
        <v>1</v>
      </c>
      <c r="K115" s="1" t="str">
        <f>_xll.RtGet("EBOND_LDN",$B115,-20271)</f>
        <v>on</v>
      </c>
      <c r="L115" s="1">
        <f>_xll.BDP(A115&amp;" @CBKG Corp","bid")</f>
        <v>101.422</v>
      </c>
      <c r="M115" s="1">
        <f>_xll.BDP(A115&amp;" @CBKG Corp","ask")</f>
        <v>102.422</v>
      </c>
      <c r="N115" s="1" t="s">
        <v>1456</v>
      </c>
      <c r="O115" s="1" t="str">
        <f>_xll.BDP(A115&amp;" @"&amp;N115&amp;" Corp","LAST_UPDATE")</f>
        <v>07:01:03</v>
      </c>
      <c r="P115" s="57">
        <f>_xll.BDP(A115&amp;" @"&amp;N115&amp;" Corp","LAST_PRICE")</f>
        <v>101.922</v>
      </c>
      <c r="Q115" s="1">
        <f>INDEX(control!$F$12:$F$22,MATCH(C115,control!$C$12:$C$22,0))</f>
        <v>100</v>
      </c>
      <c r="R115" s="1">
        <f>P115-J115*INDEX(bias[value],MATCH(I115,bias[symbol],0))*(Q115/100)</f>
        <v>101.422</v>
      </c>
      <c r="S115" s="1">
        <f>R115+J115*(Q115/100)</f>
        <v>102.422</v>
      </c>
      <c r="T115" s="4"/>
      <c r="U115" s="4"/>
      <c r="V115" s="1">
        <f>P115</f>
        <v>101.922</v>
      </c>
      <c r="W115" s="1">
        <f>IF(ISNUMBER(T115),T115,R115)</f>
        <v>101.422</v>
      </c>
      <c r="X115" s="1">
        <f>IF(ISNUMBER(U115),U115,S115)</f>
        <v>102.422</v>
      </c>
      <c r="Y115" s="13">
        <f>IF(ISERROR((W115+X115)-(L115+M115)),"err",((W115+X115)-(L115+M115)))</f>
        <v>0</v>
      </c>
      <c r="Z115" s="1">
        <v>1</v>
      </c>
      <c r="AA115" s="1">
        <f>IF(K115="on",1,0)</f>
        <v>1</v>
      </c>
      <c r="AB115" s="1">
        <f>IF(ISNUMBER(V115),1,0)*IF(ISNUMBER(W115),1,0)*IF(ISNUMBER(X115),1,0)</f>
        <v>1</v>
      </c>
      <c r="AC115" s="1">
        <f>IF(ISNUMBER(INDEX(bias[value],MATCH(I115,bias[symbol],0))),1,0)</f>
        <v>1</v>
      </c>
      <c r="AD115" s="1">
        <f>IF(ISNUMBER(J115),1,0)</f>
        <v>1</v>
      </c>
      <c r="AE115" s="1">
        <f>IF(AB115,IF(W115&gt;X115,0,1),0)</f>
        <v>1</v>
      </c>
      <c r="AF115" s="1">
        <f ca="1">IF($C$3="update",1,0)</f>
        <v>0</v>
      </c>
      <c r="AG115" s="1">
        <f ca="1">PRODUCT(Z115:AF115)</f>
        <v>0</v>
      </c>
      <c r="AH115" s="1" t="str">
        <f ca="1">IF(AG115=1,_xll.RtContribute("DDS_BONDS",$B115&amp;"=EXT",$V$3:$X$3,V115:X115,"FTC:CHANGED;SCOPE:SERVER"),"-")</f>
        <v>-</v>
      </c>
      <c r="AI115" s="1" t="str">
        <f>_xll.RtGet("DDS_BONDS",B115&amp;"=EXT",3)</f>
        <v>21258811=EXT</v>
      </c>
      <c r="AJ115" s="32">
        <f>_xll.BDP($A115&amp;" @"&amp; $N115 &amp;"  Corp","risk_mid")</f>
        <v>8.8274396087115292</v>
      </c>
      <c r="AK115" s="25">
        <f>IFERROR(G115*AJ115/10000,"-")</f>
        <v>0</v>
      </c>
      <c r="AL115" s="1" t="str">
        <f>IFERROR(INDEX(repoRate,MATCH(A115,repoIsin,0)),"-")</f>
        <v>-</v>
      </c>
      <c r="AM115" s="38">
        <f>IFERROR(G115*1,0)*IFERROR(P115*1,0)/100*IF(AL115="-",$AM$3,AL115)/100/360</f>
        <v>0</v>
      </c>
      <c r="AN115" s="12">
        <f>_xll.BDP($A115&amp;" @"&amp; $N115 &amp;"  Corp","asset_swap_spd_mid")</f>
        <v>230.83085927639291</v>
      </c>
      <c r="AO115" s="25">
        <f>IFERROR(G115*1,0)*IFERROR(AN115*1,0)/10000</f>
        <v>0</v>
      </c>
      <c r="AP115" s="25">
        <f>IFERROR(_xll.BDP($A115&amp;" @"&amp; $N115 &amp;"  Corp","coupon")*G115/100/365,"-")</f>
        <v>0</v>
      </c>
      <c r="AQ115" s="1" t="str">
        <f>_xll.RtGet("EBOND_LDN",B115,"DSPLY_NAME")</f>
        <v>CNPFP 4 1/4 05 J</v>
      </c>
      <c r="AR115" s="38">
        <f>_xll.RtGet("EBOND_LDN", B115, -18560)</f>
        <v>274.41047774606301</v>
      </c>
      <c r="AS115" s="38">
        <f>_xll.RtGet("EBOND_LDN", B115, -18562)</f>
        <v>263.08471306451202</v>
      </c>
      <c r="AT115" s="58" t="str">
        <f ca="1">IF(Main[[#This Row],[maturity]]&lt;TODAY(),"matured","-")</f>
        <v>-</v>
      </c>
      <c r="AU115" s="1" t="str">
        <f>IF(Main[[#This Row],[spread bid]]=Main[[#This Row],[spread ask]],"error","-")</f>
        <v>-</v>
      </c>
    </row>
    <row r="116" spans="1:47" x14ac:dyDescent="0.2">
      <c r="A116" s="1" t="s">
        <v>338</v>
      </c>
      <c r="B116" s="1">
        <v>18587161</v>
      </c>
      <c r="C116" s="9">
        <v>1994230</v>
      </c>
      <c r="D116" s="51" t="str">
        <f>_xll.BDP($A116&amp;" Corp",D$4)</f>
        <v>CNPFP</v>
      </c>
      <c r="E116" s="51">
        <f>IF(_xll.BDP($A116&amp;" Corp","cpn typ")="floating","frn",_xll.BDP($A116&amp;" Corp",E$4))</f>
        <v>6.875</v>
      </c>
      <c r="F116" s="52" t="str">
        <f>IF(LEFT(_xll.BDP($A116&amp;" Corp","mty_typ"),4)="perp","perp",_xll.BDP($A116&amp;" Corp",F$4)*1)</f>
        <v>perp</v>
      </c>
      <c r="G116" s="31">
        <f>_xll.RtGet("EBOND_POSITION",INDEX(bookMap[eBondID],MATCH(TEXT(C116,"0"),bookMap[bbgID],0))&amp;"="&amp;B116,"AMOUNT")</f>
        <v>400000</v>
      </c>
      <c r="H116" s="1">
        <f>INDEX(control!$E$12:$E$22,MATCH(C116,control!$C$12:$C$22,0))</f>
        <v>0</v>
      </c>
      <c r="I116" s="1" t="str">
        <f>IFERROR(INDEX(bias[symbol],MIN(MAX(MATCH(IF($I$2="manual",_xll.RtGet("EBOND_LDN",B116,-20268),$I$2),bias[symbol],0)+H116,1),27)),"-")</f>
        <v>m</v>
      </c>
      <c r="J116" s="1">
        <f>IFERROR(_xll.RtGet("EBOND_LDN",B116,-20270)*1,"-")</f>
        <v>1</v>
      </c>
      <c r="K116" s="1" t="str">
        <f>_xll.RtGet("EBOND_LDN",$B116,-20271)</f>
        <v>on</v>
      </c>
      <c r="L116" s="1">
        <f>_xll.BDP(A116&amp;" @CBKG Corp","bid")</f>
        <v>109.56100000000001</v>
      </c>
      <c r="M116" s="1">
        <f>_xll.BDP(A116&amp;" @CBKG Corp","ask")</f>
        <v>110.56100000000001</v>
      </c>
      <c r="N116" s="1" t="s">
        <v>1456</v>
      </c>
      <c r="O116" s="1" t="str">
        <f>_xll.BDP(A116&amp;" @"&amp;N116&amp;" Corp","LAST_UPDATE")</f>
        <v>07:01:08</v>
      </c>
      <c r="P116" s="57">
        <f>_xll.BDP(A116&amp;" @"&amp;N116&amp;" Corp","LAST_PRICE")</f>
        <v>110.06100000000001</v>
      </c>
      <c r="Q116" s="1">
        <f>INDEX(control!$F$12:$F$22,MATCH(C116,control!$C$12:$C$22,0))</f>
        <v>100</v>
      </c>
      <c r="R116" s="1">
        <f>P116-J116*INDEX(bias[value],MATCH(I116,bias[symbol],0))*(Q116/100)</f>
        <v>109.56100000000001</v>
      </c>
      <c r="S116" s="1">
        <f t="shared" si="89"/>
        <v>110.56100000000001</v>
      </c>
      <c r="T116" s="4"/>
      <c r="U116" s="4"/>
      <c r="V116" s="1">
        <f t="shared" si="90"/>
        <v>110.06100000000001</v>
      </c>
      <c r="W116" s="1">
        <f t="shared" si="91"/>
        <v>109.56100000000001</v>
      </c>
      <c r="X116" s="1">
        <f t="shared" si="92"/>
        <v>110.56100000000001</v>
      </c>
      <c r="Y116" s="13">
        <f t="shared" si="93"/>
        <v>0</v>
      </c>
      <c r="Z116" s="1">
        <v>1</v>
      </c>
      <c r="AA116" s="1">
        <f t="shared" si="94"/>
        <v>1</v>
      </c>
      <c r="AB116" s="1">
        <f t="shared" si="59"/>
        <v>1</v>
      </c>
      <c r="AC116" s="1">
        <f>IF(ISNUMBER(INDEX(bias[value],MATCH(I116,bias[symbol],0))),1,0)</f>
        <v>1</v>
      </c>
      <c r="AD116" s="1">
        <f t="shared" si="95"/>
        <v>1</v>
      </c>
      <c r="AE116" s="1">
        <f t="shared" si="60"/>
        <v>1</v>
      </c>
      <c r="AF116" s="1">
        <f t="shared" ca="1" si="39"/>
        <v>0</v>
      </c>
      <c r="AG116" s="1">
        <f t="shared" ca="1" si="40"/>
        <v>0</v>
      </c>
      <c r="AH116" s="1" t="str">
        <f ca="1">IF(AG116=1,_xll.RtContribute("DDS_BONDS",$B116&amp;"=EXT",$V$3:$X$3,V116:X116,"FTC:CHANGED;SCOPE:SERVER"),"-")</f>
        <v>-</v>
      </c>
      <c r="AI116" s="1" t="str">
        <f>_xll.RtGet("DDS_BONDS",B116&amp;"=EXT",3)</f>
        <v>18587161=EXT</v>
      </c>
      <c r="AJ116" s="32">
        <f>_xll.BDP($A116&amp;" @"&amp; $N116 &amp;"  Corp","risk_mid")</f>
        <v>4.7496866437512608</v>
      </c>
      <c r="AK116" s="25">
        <f t="shared" si="41"/>
        <v>189.98746575005043</v>
      </c>
      <c r="AL116" s="1" t="str">
        <f t="shared" si="44"/>
        <v>-</v>
      </c>
      <c r="AM116" s="38">
        <f t="shared" si="42"/>
        <v>3.9132800000000008</v>
      </c>
      <c r="AN116" s="12">
        <f>_xll.BDP($A116&amp;" @"&amp; $N116 &amp;"  Corp","asset_swap_spd_mid")</f>
        <v>296.48188390073244</v>
      </c>
      <c r="AO116" s="25">
        <f t="shared" si="43"/>
        <v>11859.275356029297</v>
      </c>
      <c r="AP116" s="25">
        <f>IFERROR(_xll.BDP($A116&amp;" @"&amp; $N116 &amp;"  Corp","coupon")*G116/100/365,"-")</f>
        <v>75.342465753424662</v>
      </c>
      <c r="AQ116" s="1" t="str">
        <f>_xll.RtGet("EBOND_LDN",B116,"DSPLY_NAME")</f>
        <v>CNPFP 6 7/8 29 J</v>
      </c>
      <c r="AR116" s="38">
        <f>_xll.RtGet("EBOND_LDN", B116, -18560)</f>
        <v>0</v>
      </c>
      <c r="AS116" s="38">
        <f>_xll.RtGet("EBOND_LDN", B116, -18562)</f>
        <v>0</v>
      </c>
      <c r="AT116" s="58" t="str">
        <f ca="1">IF(Main[[#This Row],[maturity]]&lt;TODAY(),"matured","-")</f>
        <v>-</v>
      </c>
      <c r="AU116" s="1" t="str">
        <f>IF(Main[[#This Row],[spread bid]]=Main[[#This Row],[spread ask]],"error","-")</f>
        <v>error</v>
      </c>
    </row>
    <row r="117" spans="1:47" x14ac:dyDescent="0.2">
      <c r="A117" s="1" t="s">
        <v>339</v>
      </c>
      <c r="B117" s="1">
        <v>5612039</v>
      </c>
      <c r="C117" s="9">
        <v>1994230</v>
      </c>
      <c r="D117" s="51" t="str">
        <f>_xll.BDP($A117&amp;" Corp",D$4)</f>
        <v>CNPFP</v>
      </c>
      <c r="E117" s="51">
        <f>IF(_xll.BDP($A117&amp;" Corp","cpn typ")="floating","frn",_xll.BDP($A117&amp;" Corp",E$4))</f>
        <v>4.75</v>
      </c>
      <c r="F117" s="52" t="str">
        <f>IF(LEFT(_xll.BDP($A117&amp;" Corp","mty_typ"),4)="perp","perp",_xll.BDP($A117&amp;" Corp",F$4)*1)</f>
        <v>perp</v>
      </c>
      <c r="G117" s="31">
        <f>_xll.RtGet("EBOND_POSITION",INDEX(bookMap[eBondID],MATCH(TEXT(C117,"0"),bookMap[bbgID],0))&amp;"="&amp;B117,"AMOUNT")</f>
        <v>0</v>
      </c>
      <c r="H117" s="1">
        <f>INDEX(control!$E$12:$E$22,MATCH(C117,control!$C$12:$C$22,0))</f>
        <v>0</v>
      </c>
      <c r="I117" s="1" t="str">
        <f>IFERROR(INDEX(bias[symbol],MIN(MAX(MATCH(IF($I$2="manual",_xll.RtGet("EBOND_LDN",B117,-20268),$I$2),bias[symbol],0)+H117,1),27)),"-")</f>
        <v>m</v>
      </c>
      <c r="J117" s="1">
        <f>IFERROR(_xll.RtGet("EBOND_LDN",B117,-20270)*1,"-")</f>
        <v>1</v>
      </c>
      <c r="K117" s="1" t="str">
        <f>_xll.RtGet("EBOND_LDN",$B117,-20271)</f>
        <v>on</v>
      </c>
      <c r="L117" s="1">
        <f>_xll.BDP(A117&amp;" @CBKG Corp","bid")</f>
        <v>103.976</v>
      </c>
      <c r="M117" s="1">
        <f>_xll.BDP(A117&amp;" @CBKG Corp","ask")</f>
        <v>104.976</v>
      </c>
      <c r="N117" s="1" t="s">
        <v>1456</v>
      </c>
      <c r="O117" s="1" t="str">
        <f>_xll.BDP(A117&amp;" @"&amp;N117&amp;" Corp","LAST_UPDATE")</f>
        <v>07:01:03</v>
      </c>
      <c r="P117" s="57">
        <f>_xll.BDP(A117&amp;" @"&amp;N117&amp;" Corp","LAST_PRICE")</f>
        <v>104.476</v>
      </c>
      <c r="Q117" s="1">
        <f>INDEX(control!$F$12:$F$22,MATCH(C117,control!$C$12:$C$22,0))</f>
        <v>100</v>
      </c>
      <c r="R117" s="1">
        <f>P117-J117*INDEX(bias[value],MATCH(I117,bias[symbol],0))*(Q117/100)</f>
        <v>103.976</v>
      </c>
      <c r="S117" s="1">
        <f t="shared" si="89"/>
        <v>104.976</v>
      </c>
      <c r="T117" s="4"/>
      <c r="U117" s="4"/>
      <c r="V117" s="1">
        <f t="shared" si="90"/>
        <v>104.476</v>
      </c>
      <c r="W117" s="1">
        <f t="shared" si="91"/>
        <v>103.976</v>
      </c>
      <c r="X117" s="1">
        <f t="shared" si="92"/>
        <v>104.976</v>
      </c>
      <c r="Y117" s="13">
        <f t="shared" si="93"/>
        <v>0</v>
      </c>
      <c r="Z117" s="1">
        <v>1</v>
      </c>
      <c r="AA117" s="1">
        <f t="shared" si="94"/>
        <v>1</v>
      </c>
      <c r="AB117" s="1">
        <f t="shared" si="59"/>
        <v>1</v>
      </c>
      <c r="AC117" s="1">
        <f>IF(ISNUMBER(INDEX(bias[value],MATCH(I117,bias[symbol],0))),1,0)</f>
        <v>1</v>
      </c>
      <c r="AD117" s="1">
        <f t="shared" si="95"/>
        <v>1</v>
      </c>
      <c r="AE117" s="1">
        <f t="shared" si="60"/>
        <v>1</v>
      </c>
      <c r="AF117" s="1">
        <f t="shared" ca="1" si="39"/>
        <v>0</v>
      </c>
      <c r="AG117" s="1">
        <f t="shared" ca="1" si="40"/>
        <v>0</v>
      </c>
      <c r="AH117" s="1" t="str">
        <f ca="1">IF(AG117=1,_xll.RtContribute("DDS_BONDS",$B117&amp;"=EXT",$V$3:$X$3,V117:X117,"FTC:CHANGED;SCOPE:SERVER"),"-")</f>
        <v>-</v>
      </c>
      <c r="AI117" s="1" t="str">
        <f>_xll.RtGet("DDS_BONDS",B117&amp;"=EXT",3)</f>
        <v>5612039=EXT</v>
      </c>
      <c r="AJ117" s="32">
        <f>_xll.BDP($A117&amp;" @"&amp; $N117 &amp;"  Corp","risk_mid")</f>
        <v>2.4775104483993005</v>
      </c>
      <c r="AK117" s="25">
        <f t="shared" si="41"/>
        <v>0</v>
      </c>
      <c r="AL117" s="1">
        <f t="shared" si="44"/>
        <v>-0.6</v>
      </c>
      <c r="AM117" s="38">
        <f t="shared" si="42"/>
        <v>0</v>
      </c>
      <c r="AN117" s="12">
        <f>_xll.BDP($A117&amp;" @"&amp; $N117 &amp;"  Corp","asset_swap_spd_mid")</f>
        <v>255.23404860379668</v>
      </c>
      <c r="AO117" s="25">
        <f t="shared" si="43"/>
        <v>0</v>
      </c>
      <c r="AP117" s="25">
        <f>IFERROR(_xll.BDP($A117&amp;" @"&amp; $N117 &amp;"  Corp","coupon")*G117/100/365,"-")</f>
        <v>0</v>
      </c>
      <c r="AQ117" s="1" t="str">
        <f>_xll.RtGet("EBOND_LDN",B117,"DSPLY_NAME")</f>
        <v>CNPFP 4 3/4 29 D</v>
      </c>
      <c r="AR117" s="38">
        <f>_xll.RtGet("EBOND_LDN", B117, -18560)</f>
        <v>303.53579428269302</v>
      </c>
      <c r="AS117" s="38">
        <f>_xll.RtGet("EBOND_LDN", B117, -18562)</f>
        <v>263.13668967302198</v>
      </c>
      <c r="AT117" s="58" t="str">
        <f ca="1">IF(Main[[#This Row],[maturity]]&lt;TODAY(),"matured","-")</f>
        <v>-</v>
      </c>
      <c r="AU117" s="1" t="str">
        <f>IF(Main[[#This Row],[spread bid]]=Main[[#This Row],[spread ask]],"error","-")</f>
        <v>-</v>
      </c>
    </row>
    <row r="118" spans="1:47" x14ac:dyDescent="0.2">
      <c r="A118" s="1" t="s">
        <v>1555</v>
      </c>
      <c r="B118" s="1">
        <v>21148557</v>
      </c>
      <c r="C118" s="9">
        <v>1994230</v>
      </c>
      <c r="D118" s="51" t="str">
        <f>_xll.BDP($A118&amp;" Corp",D$4)</f>
        <v>COFCHD</v>
      </c>
      <c r="E118" s="51">
        <f>IF(_xll.BDP($A118&amp;" Corp","cpn typ")="floating","frn",_xll.BDP($A118&amp;" Corp",E$4))</f>
        <v>4.125</v>
      </c>
      <c r="F118" s="52">
        <f>IF(LEFT(_xll.BDP($A118&amp;" Corp","mty_typ"),4)="perp","perp",_xll.BDP($A118&amp;" Corp",F$4)*1)</f>
        <v>45378</v>
      </c>
      <c r="G118" s="31">
        <f>_xll.RtGet("EBOND_POSITION",INDEX(bookMap[eBondID],MATCH(TEXT(C118,"0"),bookMap[bbgID],0))&amp;"="&amp;B118,"AMOUNT")</f>
        <v>0</v>
      </c>
      <c r="H118" s="1">
        <f>INDEX(control!$E$12:$E$22,MATCH(C118,control!$C$12:$C$22,0))</f>
        <v>0</v>
      </c>
      <c r="I118" s="1" t="str">
        <f>IFERROR(INDEX(bias[symbol],MIN(MAX(MATCH(IF($I$2="manual",_xll.RtGet("EBOND_LDN",B118,-20268),$I$2),bias[symbol],0)+H118,1),27)),"-")</f>
        <v>m</v>
      </c>
      <c r="J118" s="1">
        <f>IFERROR(_xll.RtGet("EBOND_LDN",B118,-20270)*1,"-")</f>
        <v>1</v>
      </c>
      <c r="K118" s="1" t="str">
        <f>_xll.RtGet("EBOND_LDN",$B118,-20271)</f>
        <v>on</v>
      </c>
      <c r="L118" s="1">
        <f>_xll.BDP(A118&amp;" @CBKG Corp","bid")</f>
        <v>106.227</v>
      </c>
      <c r="M118" s="1">
        <f>_xll.BDP(A118&amp;" @CBKG Corp","ask")</f>
        <v>107.227</v>
      </c>
      <c r="N118" s="1" t="s">
        <v>1456</v>
      </c>
      <c r="O118" s="1" t="str">
        <f>_xll.BDP(A118&amp;" @"&amp;N118&amp;" Corp","LAST_UPDATE")</f>
        <v>07:01:22</v>
      </c>
      <c r="P118" s="57">
        <f>_xll.BDP(A118&amp;" @"&amp;N118&amp;" Corp","LAST_PRICE")</f>
        <v>107.014</v>
      </c>
      <c r="Q118" s="1">
        <f>INDEX(control!$F$12:$F$22,MATCH(C118,control!$C$12:$C$22,0))</f>
        <v>100</v>
      </c>
      <c r="R118" s="1">
        <f>P118-J118*INDEX(bias[value],MATCH(I118,bias[symbol],0))*(Q118/100)</f>
        <v>106.514</v>
      </c>
      <c r="S118" s="1">
        <f t="shared" ref="S118" si="96">R118+J118*(Q118/100)</f>
        <v>107.514</v>
      </c>
      <c r="T118" s="4"/>
      <c r="U118" s="4"/>
      <c r="V118" s="1">
        <f t="shared" ref="V118" si="97">P118</f>
        <v>107.014</v>
      </c>
      <c r="W118" s="1">
        <f t="shared" ref="W118" si="98">IF(ISNUMBER(T118),T118,R118)</f>
        <v>106.514</v>
      </c>
      <c r="X118" s="1">
        <f t="shared" ref="X118" si="99">IF(ISNUMBER(U118),U118,S118)</f>
        <v>107.514</v>
      </c>
      <c r="Y118" s="13">
        <f t="shared" ref="Y118" si="100">IF(ISERROR((W118+X118)-(L118+M118)),"err",((W118+X118)-(L118+M118)))</f>
        <v>0.57399999999998386</v>
      </c>
      <c r="Z118" s="1">
        <v>1</v>
      </c>
      <c r="AA118" s="1">
        <f t="shared" ref="AA118" si="101">IF(K118="on",1,0)</f>
        <v>1</v>
      </c>
      <c r="AB118" s="1">
        <f t="shared" ref="AB118" si="102">IF(ISNUMBER(V118),1,0)*IF(ISNUMBER(W118),1,0)*IF(ISNUMBER(X118),1,0)</f>
        <v>1</v>
      </c>
      <c r="AC118" s="1">
        <f>IF(ISNUMBER(INDEX(bias[value],MATCH(I118,bias[symbol],0))),1,0)</f>
        <v>1</v>
      </c>
      <c r="AD118" s="1">
        <f t="shared" ref="AD118" si="103">IF(ISNUMBER(J118),1,0)</f>
        <v>1</v>
      </c>
      <c r="AE118" s="1">
        <f t="shared" ref="AE118" si="104">IF(AB118,IF(W118&gt;X118,0,1),0)</f>
        <v>1</v>
      </c>
      <c r="AF118" s="1">
        <f t="shared" ca="1" si="39"/>
        <v>0</v>
      </c>
      <c r="AG118" s="1">
        <f t="shared" ref="AG118" ca="1" si="105">PRODUCT(Z118:AF118)</f>
        <v>0</v>
      </c>
      <c r="AH118" s="1" t="str">
        <f ca="1">IF(AG118=1,_xll.RtContribute("DDS_BONDS",$B118&amp;"=EXT",$V$3:$X$3,V118:X118,"FTC:CHANGED;SCOPE:SERVER"),"-")</f>
        <v>-</v>
      </c>
      <c r="AI118" s="1" t="str">
        <f>_xll.RtGet("DDS_BONDS",B118&amp;"=EXT",3)</f>
        <v>21148557=EXT</v>
      </c>
      <c r="AJ118" s="32">
        <f>_xll.BDP($A118&amp;" @"&amp; $N118 &amp;"  Corp","risk_mid")</f>
        <v>8.5938278758746378</v>
      </c>
      <c r="AK118" s="25">
        <f t="shared" ref="AK118" si="106">IFERROR(G118*AJ118/10000,"-")</f>
        <v>0</v>
      </c>
      <c r="AL118" s="1" t="str">
        <f t="shared" si="44"/>
        <v>-</v>
      </c>
      <c r="AM118" s="38">
        <f t="shared" ref="AM118" si="107">IFERROR(G118*1,0)*IFERROR(P118*1,0)/100*IF(AL118="-",$AM$3,AL118)/100/360</f>
        <v>0</v>
      </c>
      <c r="AN118" s="12">
        <f>_xll.BDP($A118&amp;" @"&amp; $N118 &amp;"  Corp","asset_swap_spd_mid")</f>
        <v>178.58862941383134</v>
      </c>
      <c r="AO118" s="25">
        <f t="shared" ref="AO118" si="108">IFERROR(G118*1,0)*IFERROR(AN118*1,0)/10000</f>
        <v>0</v>
      </c>
      <c r="AP118" s="25">
        <f>IFERROR(_xll.BDP($A118&amp;" @"&amp; $N118 &amp;"  Corp","coupon")*G118/100/365,"-")</f>
        <v>0</v>
      </c>
      <c r="AQ118" s="1" t="str">
        <f>_xll.RtGet("EBOND_LDN",B118,"DSPLY_NAME")</f>
        <v xml:space="preserve">COFCHD 4 1/8 27 </v>
      </c>
      <c r="AR118" s="38">
        <f>_xll.RtGet("EBOND_LDN", B118, -18560)</f>
        <v>198.97467126427901</v>
      </c>
      <c r="AS118" s="38">
        <f>_xll.RtGet("EBOND_LDN", B118, -18562)</f>
        <v>187.35245933876701</v>
      </c>
      <c r="AT118" s="58" t="str">
        <f ca="1">IF(Main[[#This Row],[maturity]]&lt;TODAY(),"matured","-")</f>
        <v>-</v>
      </c>
      <c r="AU118" s="1" t="str">
        <f>IF(Main[[#This Row],[spread bid]]=Main[[#This Row],[spread ask]],"error","-")</f>
        <v>-</v>
      </c>
    </row>
    <row r="119" spans="1:47" x14ac:dyDescent="0.2">
      <c r="A119" s="1" t="s">
        <v>340</v>
      </c>
      <c r="B119" s="1">
        <v>15200581</v>
      </c>
      <c r="C119" s="9">
        <v>1994230</v>
      </c>
      <c r="D119" s="51" t="str">
        <f>_xll.BDP($A119&amp;" Corp",D$4)</f>
        <v>DLNA</v>
      </c>
      <c r="E119" s="51">
        <f>IF(_xll.BDP($A119&amp;" Corp","cpn typ")="floating","frn",_xll.BDP($A119&amp;" Corp",E$4))</f>
        <v>9</v>
      </c>
      <c r="F119" s="52">
        <f>IF(LEFT(_xll.BDP($A119&amp;" Corp","mty_typ"),4)="perp","perp",_xll.BDP($A119&amp;" Corp",F$4)*1)</f>
        <v>52107</v>
      </c>
      <c r="G119" s="31">
        <f>_xll.RtGet("EBOND_POSITION",INDEX(bookMap[eBondID],MATCH(TEXT(C119,"0"),bookMap[bbgID],0))&amp;"="&amp;B119,"AMOUNT")</f>
        <v>3098000</v>
      </c>
      <c r="H119" s="1">
        <f>INDEX(control!$E$12:$E$22,MATCH(C119,control!$C$12:$C$22,0))</f>
        <v>0</v>
      </c>
      <c r="I119" s="1" t="str">
        <f>IFERROR(INDEX(bias[symbol],MIN(MAX(MATCH(IF($I$2="manual",_xll.RtGet("EBOND_LDN",B119,-20268),$I$2),bias[symbol],0)+H119,1),27)),"-")</f>
        <v>m</v>
      </c>
      <c r="J119" s="1">
        <f>IFERROR(_xll.RtGet("EBOND_LDN",B119,-20270)*1,"-")</f>
        <v>1</v>
      </c>
      <c r="K119" s="1" t="str">
        <f>_xll.RtGet("EBOND_LDN",$B119,-20271)</f>
        <v>on</v>
      </c>
      <c r="L119" s="1">
        <f>_xll.BDP(A119&amp;" @CBKG Corp","bid")</f>
        <v>134.858</v>
      </c>
      <c r="M119" s="1">
        <f>_xll.BDP(A119&amp;" @CBKG Corp","ask")</f>
        <v>135.858</v>
      </c>
      <c r="N119" s="1" t="s">
        <v>1456</v>
      </c>
      <c r="O119" s="1" t="str">
        <f>_xll.BDP(A119&amp;" @"&amp;N119&amp;" Corp","LAST_UPDATE")</f>
        <v>07:01:37</v>
      </c>
      <c r="P119" s="57">
        <f>_xll.BDP(A119&amp;" @"&amp;N119&amp;" Corp","LAST_PRICE")</f>
        <v>135.358</v>
      </c>
      <c r="Q119" s="1">
        <f>INDEX(control!$F$12:$F$22,MATCH(C119,control!$C$12:$C$22,0))</f>
        <v>100</v>
      </c>
      <c r="R119" s="1">
        <f>P119-J119*INDEX(bias[value],MATCH(I119,bias[symbol],0))*(Q119/100)</f>
        <v>134.858</v>
      </c>
      <c r="S119" s="1">
        <f t="shared" si="89"/>
        <v>135.858</v>
      </c>
      <c r="T119" s="4"/>
      <c r="U119" s="4"/>
      <c r="V119" s="1">
        <f t="shared" si="90"/>
        <v>135.358</v>
      </c>
      <c r="W119" s="1">
        <f t="shared" si="91"/>
        <v>134.858</v>
      </c>
      <c r="X119" s="1">
        <f t="shared" si="92"/>
        <v>135.858</v>
      </c>
      <c r="Y119" s="13">
        <f t="shared" si="93"/>
        <v>0</v>
      </c>
      <c r="Z119" s="1">
        <v>1</v>
      </c>
      <c r="AA119" s="1">
        <f t="shared" si="94"/>
        <v>1</v>
      </c>
      <c r="AB119" s="1">
        <f t="shared" si="59"/>
        <v>1</v>
      </c>
      <c r="AC119" s="1">
        <f>IF(ISNUMBER(INDEX(bias[value],MATCH(I119,bias[symbol],0))),1,0)</f>
        <v>1</v>
      </c>
      <c r="AD119" s="1">
        <f t="shared" si="95"/>
        <v>1</v>
      </c>
      <c r="AE119" s="1">
        <f t="shared" si="60"/>
        <v>1</v>
      </c>
      <c r="AF119" s="1">
        <f t="shared" ca="1" si="39"/>
        <v>0</v>
      </c>
      <c r="AG119" s="1">
        <f t="shared" ca="1" si="40"/>
        <v>0</v>
      </c>
      <c r="AH119" s="1" t="str">
        <f ca="1">IF(AG119=1,_xll.RtContribute("DDS_BONDS",$B119&amp;"=EXT",$V$3:$X$3,V119:X119,"FTC:CHANGED;SCOPE:SERVER"),"-")</f>
        <v>-</v>
      </c>
      <c r="AI119" s="1" t="str">
        <f>_xll.RtGet("DDS_BONDS",B119&amp;"=EXT",3)</f>
        <v>15200581=EXT</v>
      </c>
      <c r="AJ119" s="32">
        <f>_xll.BDP($A119&amp;" @"&amp; $N119 &amp;"  Corp","risk_mid")</f>
        <v>8.4207329928929653</v>
      </c>
      <c r="AK119" s="25">
        <f t="shared" si="41"/>
        <v>2608.7430811982408</v>
      </c>
      <c r="AL119" s="1" t="str">
        <f t="shared" si="44"/>
        <v>-</v>
      </c>
      <c r="AM119" s="38">
        <f t="shared" si="42"/>
        <v>37.274585244444445</v>
      </c>
      <c r="AN119" s="12">
        <f>_xll.BDP($A119&amp;" @"&amp; $N119 &amp;"  Corp","asset_swap_spd_mid")</f>
        <v>312.31506570620667</v>
      </c>
      <c r="AO119" s="25">
        <f t="shared" si="43"/>
        <v>96755.207355782826</v>
      </c>
      <c r="AP119" s="25">
        <f>IFERROR(_xll.BDP($A119&amp;" @"&amp; $N119 &amp;"  Corp","coupon")*G119/100/365,"-")</f>
        <v>763.89041095890411</v>
      </c>
      <c r="AQ119" s="1" t="str">
        <f>_xll.RtGet("EBOND_LDN",B119,"DSPLY_NAME")</f>
        <v>DLNA 9 29 Aug 20</v>
      </c>
      <c r="AR119" s="38">
        <f>_xll.RtGet("EBOND_LDN", B119, -18560)</f>
        <v>0</v>
      </c>
      <c r="AS119" s="38">
        <f>_xll.RtGet("EBOND_LDN", B119, -18562)</f>
        <v>0</v>
      </c>
      <c r="AT119" s="58" t="str">
        <f ca="1">IF(Main[[#This Row],[maturity]]&lt;TODAY(),"matured","-")</f>
        <v>-</v>
      </c>
      <c r="AU119" s="1" t="str">
        <f>IF(Main[[#This Row],[spread bid]]=Main[[#This Row],[spread ask]],"error","-")</f>
        <v>error</v>
      </c>
    </row>
    <row r="120" spans="1:47" x14ac:dyDescent="0.2">
      <c r="A120" s="1" t="s">
        <v>1648</v>
      </c>
      <c r="B120" s="1">
        <v>21267122</v>
      </c>
      <c r="C120" s="9">
        <v>1994230</v>
      </c>
      <c r="D120" s="51" t="str">
        <f>_xll.BDP($A120&amp;" Corp",D$4)</f>
        <v>DLNA</v>
      </c>
      <c r="E120" s="51">
        <f>IF(_xll.BDP($A120&amp;" Corp","cpn typ")="floating","frn",_xll.BDP($A120&amp;" Corp",E$4))</f>
        <v>4.375</v>
      </c>
      <c r="F120" s="52" t="str">
        <f>IF(LEFT(_xll.BDP($A120&amp;" Corp","mty_typ"),4)="perp","perp",_xll.BDP($A120&amp;" Corp",F$4)*1)</f>
        <v>perp</v>
      </c>
      <c r="G120" s="31">
        <f>_xll.RtGet("EBOND_POSITION",INDEX(bookMap[eBondID],MATCH(TEXT(C120,"0"),bookMap[bbgID],0))&amp;"="&amp;B120,"AMOUNT")</f>
        <v>150000</v>
      </c>
      <c r="H120" s="1">
        <f>INDEX(control!$E$12:$E$22,MATCH(C120,control!$C$12:$C$22,0))</f>
        <v>0</v>
      </c>
      <c r="I120" s="1" t="str">
        <f>IFERROR(INDEX(bias[symbol],MIN(MAX(MATCH(IF($I$2="manual",_xll.RtGet("EBOND_LDN",B120,-20268),$I$2),bias[symbol],0)+H120,1),27)),"-")</f>
        <v>m</v>
      </c>
      <c r="J120" s="1">
        <f>IFERROR(_xll.RtGet("EBOND_LDN",B120,-20270)*1,"-")</f>
        <v>1</v>
      </c>
      <c r="K120" s="1" t="str">
        <f>_xll.RtGet("EBOND_LDN",$B120,-20271)</f>
        <v>on</v>
      </c>
      <c r="L120" s="1">
        <f>_xll.BDP(A120&amp;" @CBKG Corp","bid")</f>
        <v>99.334999999999994</v>
      </c>
      <c r="M120" s="1">
        <f>_xll.BDP(A120&amp;" @CBKG Corp","ask")</f>
        <v>100.33499999999999</v>
      </c>
      <c r="N120" s="1" t="s">
        <v>1456</v>
      </c>
      <c r="O120" s="1" t="str">
        <f>_xll.BDP(A120&amp;" @"&amp;N120&amp;" Corp","LAST_UPDATE")</f>
        <v>07:01:24</v>
      </c>
      <c r="P120" s="57">
        <f>_xll.BDP(A120&amp;" @"&amp;N120&amp;" Corp","LAST_PRICE")</f>
        <v>99.834999999999994</v>
      </c>
      <c r="Q120" s="1">
        <f>INDEX(control!$F$12:$F$22,MATCH(C120,control!$C$12:$C$22,0))</f>
        <v>100</v>
      </c>
      <c r="R120" s="1">
        <f>P120-J120*INDEX(bias[value],MATCH(I120,bias[symbol],0))*(Q120/100)</f>
        <v>99.334999999999994</v>
      </c>
      <c r="S120" s="1">
        <f>R120+J120*(Q120/100)</f>
        <v>100.33499999999999</v>
      </c>
      <c r="T120" s="4"/>
      <c r="U120" s="4"/>
      <c r="V120" s="1">
        <f>P120</f>
        <v>99.834999999999994</v>
      </c>
      <c r="W120" s="1">
        <f>IF(ISNUMBER(T120),T120,R120)</f>
        <v>99.334999999999994</v>
      </c>
      <c r="X120" s="1">
        <f>IF(ISNUMBER(U120),U120,S120)</f>
        <v>100.33499999999999</v>
      </c>
      <c r="Y120" s="13">
        <f>IF(ISERROR((W120+X120)-(L120+M120)),"err",((W120+X120)-(L120+M120)))</f>
        <v>0</v>
      </c>
      <c r="Z120" s="1">
        <v>1</v>
      </c>
      <c r="AA120" s="1">
        <f>IF(K120="on",1,0)</f>
        <v>1</v>
      </c>
      <c r="AB120" s="1">
        <f>IF(ISNUMBER(V120),1,0)*IF(ISNUMBER(W120),1,0)*IF(ISNUMBER(X120),1,0)</f>
        <v>1</v>
      </c>
      <c r="AC120" s="1">
        <f>IF(ISNUMBER(INDEX(bias[value],MATCH(I120,bias[symbol],0))),1,0)</f>
        <v>1</v>
      </c>
      <c r="AD120" s="1">
        <f>IF(ISNUMBER(J120),1,0)</f>
        <v>1</v>
      </c>
      <c r="AE120" s="1">
        <f>IF(AB120,IF(W120&gt;X120,0,1),0)</f>
        <v>1</v>
      </c>
      <c r="AF120" s="1">
        <f ca="1">IF($C$3="update",1,0)</f>
        <v>0</v>
      </c>
      <c r="AG120" s="1">
        <f ca="1">PRODUCT(Z120:AF120)</f>
        <v>0</v>
      </c>
      <c r="AH120" s="1" t="str">
        <f ca="1">IF(AG120=1,_xll.RtContribute("DDS_BONDS",$B120&amp;"=EXT",$V$3:$X$3,V120:X120,"FTC:CHANGED;SCOPE:SERVER"),"-")</f>
        <v>-</v>
      </c>
      <c r="AI120" s="1" t="str">
        <f>_xll.RtGet("DDS_BONDS",B120&amp;"=EXT",3)</f>
        <v>21267122=EXT</v>
      </c>
      <c r="AJ120" s="32">
        <f>_xll.BDP($A120&amp;" @"&amp; $N120 &amp;"  Corp","risk_mid")</f>
        <v>8.196500570427645</v>
      </c>
      <c r="AK120" s="25">
        <f>IFERROR(G120*AJ120/10000,"-")</f>
        <v>122.94750855641468</v>
      </c>
      <c r="AL120" s="1" t="str">
        <f>IFERROR(INDEX(repoRate,MATCH(A120,repoIsin,0)),"-")</f>
        <v>-</v>
      </c>
      <c r="AM120" s="38">
        <f>IFERROR(G120*1,0)*IFERROR(P120*1,0)/100*IF(AL120="-",$AM$3,AL120)/100/360</f>
        <v>1.3311333333333328</v>
      </c>
      <c r="AN120" s="12">
        <f>_xll.BDP($A120&amp;" @"&amp; $N120 &amp;"  Corp","asset_swap_spd_mid")</f>
        <v>275.39589665643666</v>
      </c>
      <c r="AO120" s="25">
        <f>IFERROR(G120*1,0)*IFERROR(AN120*1,0)/10000</f>
        <v>4130.9384498465497</v>
      </c>
      <c r="AP120" s="25">
        <f>IFERROR(_xll.BDP($A120&amp;" @"&amp; $N120 &amp;"  Corp","coupon")*G120/100/365,"-")</f>
        <v>17.979452054794521</v>
      </c>
      <c r="AQ120" s="1" t="str">
        <f>_xll.RtGet("EBOND_LDN",B120,"DSPLY_NAME")</f>
        <v>DLNA 4 3/8 29 Ju</v>
      </c>
      <c r="AR120" s="38">
        <f>_xll.RtGet("EBOND_LDN", B120, -18560)</f>
        <v>0</v>
      </c>
      <c r="AS120" s="38">
        <f>_xll.RtGet("EBOND_LDN", B120, -18562)</f>
        <v>0</v>
      </c>
      <c r="AT120" s="58" t="str">
        <f ca="1">IF(Main[[#This Row],[maturity]]&lt;TODAY(),"matured","-")</f>
        <v>-</v>
      </c>
      <c r="AU120" s="1" t="str">
        <f>IF(Main[[#This Row],[spread bid]]=Main[[#This Row],[spread ask]],"error","-")</f>
        <v>error</v>
      </c>
    </row>
    <row r="121" spans="1:47" x14ac:dyDescent="0.2">
      <c r="A121" s="1" t="s">
        <v>341</v>
      </c>
      <c r="B121" s="1">
        <v>15954313</v>
      </c>
      <c r="C121" s="9">
        <v>1994230</v>
      </c>
      <c r="D121" s="51" t="str">
        <f>_xll.BDP($A121&amp;" Corp",D$4)</f>
        <v>FRIPRO</v>
      </c>
      <c r="E121" s="51">
        <f>IF(_xll.BDP($A121&amp;" Corp","cpn typ")="floating","frn",_xll.BDP($A121&amp;" Corp",E$4))</f>
        <v>7.875</v>
      </c>
      <c r="F121" s="52" t="str">
        <f>IF(LEFT(_xll.BDP($A121&amp;" Corp","mty_typ"),4)="perp","perp",_xll.BDP($A121&amp;" Corp",F$4)*1)</f>
        <v>perp</v>
      </c>
      <c r="G121" s="31">
        <f>_xll.RtGet("EBOND_POSITION",INDEX(bookMap[eBondID],MATCH(TEXT(C121,"0"),bookMap[bbgID],0))&amp;"="&amp;B121,"AMOUNT")</f>
        <v>0</v>
      </c>
      <c r="H121" s="1">
        <f>INDEX(control!$E$12:$E$22,MATCH(C121,control!$C$12:$C$22,0))</f>
        <v>0</v>
      </c>
      <c r="I121" s="1" t="str">
        <f>IFERROR(INDEX(bias[symbol],MIN(MAX(MATCH(IF($I$2="manual",_xll.RtGet("EBOND_LDN",B121,-20268),$I$2),bias[symbol],0)+H121,1),27)),"-")</f>
        <v>m</v>
      </c>
      <c r="J121" s="1">
        <f>IFERROR(_xll.RtGet("EBOND_LDN",B121,-20270)*1,"-")</f>
        <v>1</v>
      </c>
      <c r="K121" s="1" t="str">
        <f>_xll.RtGet("EBOND_LDN",$B121,-20271)</f>
        <v>on</v>
      </c>
      <c r="L121" s="1">
        <f>_xll.BDP(A121&amp;" @CBKG Corp","bid")</f>
        <v>110.58499999999999</v>
      </c>
      <c r="M121" s="1">
        <f>_xll.BDP(A121&amp;" @CBKG Corp","ask")</f>
        <v>111.58499999999999</v>
      </c>
      <c r="N121" s="1" t="s">
        <v>1456</v>
      </c>
      <c r="O121" s="1" t="str">
        <f>_xll.BDP(A121&amp;" @"&amp;N121&amp;" Corp","LAST_UPDATE")</f>
        <v>11/06/2014</v>
      </c>
      <c r="P121" s="57">
        <f>_xll.BDP(A121&amp;" @"&amp;N121&amp;" Corp","LAST_PRICE")</f>
        <v>111.08499999999999</v>
      </c>
      <c r="Q121" s="1">
        <f>INDEX(control!$F$12:$F$22,MATCH(C121,control!$C$12:$C$22,0))</f>
        <v>100</v>
      </c>
      <c r="R121" s="1">
        <f>P121-J121*INDEX(bias[value],MATCH(I121,bias[symbol],0))*(Q121/100)</f>
        <v>110.58499999999999</v>
      </c>
      <c r="S121" s="1">
        <f t="shared" si="89"/>
        <v>111.58499999999999</v>
      </c>
      <c r="T121" s="4"/>
      <c r="U121" s="4"/>
      <c r="V121" s="1">
        <f t="shared" si="90"/>
        <v>111.08499999999999</v>
      </c>
      <c r="W121" s="1">
        <f t="shared" si="91"/>
        <v>110.58499999999999</v>
      </c>
      <c r="X121" s="1">
        <f t="shared" si="92"/>
        <v>111.58499999999999</v>
      </c>
      <c r="Y121" s="13">
        <f t="shared" si="93"/>
        <v>0</v>
      </c>
      <c r="Z121" s="1">
        <v>1</v>
      </c>
      <c r="AA121" s="1">
        <f t="shared" si="94"/>
        <v>1</v>
      </c>
      <c r="AB121" s="1">
        <f t="shared" si="59"/>
        <v>1</v>
      </c>
      <c r="AC121" s="1">
        <f>IF(ISNUMBER(INDEX(bias[value],MATCH(I121,bias[symbol],0))),1,0)</f>
        <v>1</v>
      </c>
      <c r="AD121" s="1">
        <f t="shared" si="95"/>
        <v>1</v>
      </c>
      <c r="AE121" s="1">
        <f t="shared" si="60"/>
        <v>1</v>
      </c>
      <c r="AF121" s="1">
        <f t="shared" ca="1" si="39"/>
        <v>0</v>
      </c>
      <c r="AG121" s="1">
        <f t="shared" ca="1" si="40"/>
        <v>0</v>
      </c>
      <c r="AH121" s="1" t="str">
        <f ca="1">IF(AG121=1,_xll.RtContribute("DDS_BONDS",$B121&amp;"=EXT",$V$3:$X$3,V121:X121,"FTC:CHANGED;SCOPE:SERVER"),"-")</f>
        <v>-</v>
      </c>
      <c r="AI121" s="1" t="str">
        <f>_xll.RtGet("DDS_BONDS",B121&amp;"=EXT",3)</f>
        <v>15954313=EXT</v>
      </c>
      <c r="AJ121" s="32">
        <f>_xll.BDP($A121&amp;" @"&amp; $N121 &amp;"  Corp","risk_mid")</f>
        <v>4.1533803278404946</v>
      </c>
      <c r="AK121" s="25">
        <f t="shared" si="41"/>
        <v>0</v>
      </c>
      <c r="AL121" s="1" t="str">
        <f t="shared" si="44"/>
        <v>-</v>
      </c>
      <c r="AM121" s="38">
        <f t="shared" si="42"/>
        <v>0</v>
      </c>
      <c r="AN121" s="12">
        <f>_xll.BDP($A121&amp;" @"&amp; $N121 &amp;"  Corp","asset_swap_spd_mid")</f>
        <v>365.29061878273683</v>
      </c>
      <c r="AO121" s="25">
        <f t="shared" si="43"/>
        <v>0</v>
      </c>
      <c r="AP121" s="25">
        <f>IFERROR(_xll.BDP($A121&amp;" @"&amp; $N121 &amp;"  Corp","coupon")*G121/100/365,"-")</f>
        <v>0</v>
      </c>
      <c r="AQ121" s="1" t="str">
        <f>_xll.RtGet("EBOND_LDN",B121,"DSPLY_NAME")</f>
        <v xml:space="preserve">FRIPRO 7 7/8 08 </v>
      </c>
      <c r="AR121" s="38">
        <f>_xll.RtGet("EBOND_LDN", B121, -18560)</f>
        <v>0</v>
      </c>
      <c r="AS121" s="38">
        <f>_xll.RtGet("EBOND_LDN", B121, -18562)</f>
        <v>0</v>
      </c>
      <c r="AT121" s="58" t="str">
        <f ca="1">IF(Main[[#This Row],[maturity]]&lt;TODAY(),"matured","-")</f>
        <v>-</v>
      </c>
      <c r="AU121" s="1" t="str">
        <f>IF(Main[[#This Row],[spread bid]]=Main[[#This Row],[spread ask]],"error","-")</f>
        <v>error</v>
      </c>
    </row>
    <row r="122" spans="1:47" x14ac:dyDescent="0.2">
      <c r="A122" s="1" t="s">
        <v>342</v>
      </c>
      <c r="B122" s="1">
        <v>9482708</v>
      </c>
      <c r="C122" s="9">
        <v>1994230</v>
      </c>
      <c r="D122" s="51" t="str">
        <f>_xll.BDP($A122&amp;" Corp",D$4)</f>
        <v>HANRUE</v>
      </c>
      <c r="E122" s="51">
        <f>IF(_xll.BDP($A122&amp;" Corp","cpn typ")="floating","frn",_xll.BDP($A122&amp;" Corp",E$4))</f>
        <v>5.75</v>
      </c>
      <c r="F122" s="52">
        <f>IF(LEFT(_xll.BDP($A122&amp;" Corp","mty_typ"),4)="perp","perp",_xll.BDP($A122&amp;" Corp",F$4)*1)</f>
        <v>51393</v>
      </c>
      <c r="G122" s="31">
        <f>_xll.RtGet("EBOND_POSITION",INDEX(bookMap[eBondID],MATCH(TEXT(C122,"0"),bookMap[bbgID],0))&amp;"="&amp;B122,"AMOUNT")</f>
        <v>0</v>
      </c>
      <c r="H122" s="1">
        <f>INDEX(control!$E$12:$E$22,MATCH(C122,control!$C$12:$C$22,0))</f>
        <v>0</v>
      </c>
      <c r="I122" s="1" t="str">
        <f>IFERROR(INDEX(bias[symbol],MIN(MAX(MATCH(IF($I$2="manual",_xll.RtGet("EBOND_LDN",B122,-20268),$I$2),bias[symbol],0)+H122,1),27)),"-")</f>
        <v>m</v>
      </c>
      <c r="J122" s="1">
        <f>IFERROR(_xll.RtGet("EBOND_LDN",B122,-20270)*1,"-")</f>
        <v>1</v>
      </c>
      <c r="K122" s="1" t="str">
        <f>_xll.RtGet("EBOND_LDN",$B122,-20271)</f>
        <v>on</v>
      </c>
      <c r="L122" s="1">
        <f>_xll.BDP(A122&amp;" @CBKG Corp","bid")</f>
        <v>116.765</v>
      </c>
      <c r="M122" s="1">
        <f>_xll.BDP(A122&amp;" @CBKG Corp","ask")</f>
        <v>117.765</v>
      </c>
      <c r="N122" s="1" t="s">
        <v>1456</v>
      </c>
      <c r="O122" s="1" t="str">
        <f>_xll.BDP(A122&amp;" @"&amp;N122&amp;" Corp","LAST_UPDATE")</f>
        <v>11/06/2014</v>
      </c>
      <c r="P122" s="57">
        <f>_xll.BDP(A122&amp;" @"&amp;N122&amp;" Corp","LAST_PRICE")</f>
        <v>117.265</v>
      </c>
      <c r="Q122" s="1">
        <f>INDEX(control!$F$12:$F$22,MATCH(C122,control!$C$12:$C$22,0))</f>
        <v>100</v>
      </c>
      <c r="R122" s="1">
        <f>P122-J122*INDEX(bias[value],MATCH(I122,bias[symbol],0))*(Q122/100)</f>
        <v>116.765</v>
      </c>
      <c r="S122" s="1">
        <f t="shared" si="89"/>
        <v>117.765</v>
      </c>
      <c r="T122" s="4"/>
      <c r="U122" s="4"/>
      <c r="V122" s="1">
        <f t="shared" si="90"/>
        <v>117.265</v>
      </c>
      <c r="W122" s="1">
        <f t="shared" si="91"/>
        <v>116.765</v>
      </c>
      <c r="X122" s="1">
        <f t="shared" si="92"/>
        <v>117.765</v>
      </c>
      <c r="Y122" s="13">
        <f t="shared" si="93"/>
        <v>0</v>
      </c>
      <c r="Z122" s="1">
        <v>1</v>
      </c>
      <c r="AA122" s="1">
        <f t="shared" si="94"/>
        <v>1</v>
      </c>
      <c r="AB122" s="1">
        <f t="shared" si="59"/>
        <v>1</v>
      </c>
      <c r="AC122" s="1">
        <f>IF(ISNUMBER(INDEX(bias[value],MATCH(I122,bias[symbol],0))),1,0)</f>
        <v>1</v>
      </c>
      <c r="AD122" s="1">
        <f t="shared" si="95"/>
        <v>1</v>
      </c>
      <c r="AE122" s="1">
        <f t="shared" si="60"/>
        <v>1</v>
      </c>
      <c r="AF122" s="1">
        <f t="shared" ca="1" si="39"/>
        <v>0</v>
      </c>
      <c r="AG122" s="1">
        <f t="shared" ca="1" si="40"/>
        <v>0</v>
      </c>
      <c r="AH122" s="1" t="str">
        <f ca="1">IF(AG122=1,_xll.RtContribute("DDS_BONDS",$B122&amp;"=EXT",$V$3:$X$3,V122:X122,"FTC:CHANGED;SCOPE:SERVER"),"-")</f>
        <v>-</v>
      </c>
      <c r="AI122" s="1" t="str">
        <f>_xll.RtGet("DDS_BONDS",B122&amp;"=EXT",3)</f>
        <v>9482708=EXT</v>
      </c>
      <c r="AJ122" s="32">
        <f>_xll.BDP($A122&amp;" @"&amp; $N122 &amp;"  Corp","risk_mid")</f>
        <v>6.2716239814946562</v>
      </c>
      <c r="AK122" s="25">
        <f t="shared" si="41"/>
        <v>0</v>
      </c>
      <c r="AL122" s="1" t="str">
        <f t="shared" si="44"/>
        <v>-</v>
      </c>
      <c r="AM122" s="38">
        <f t="shared" si="42"/>
        <v>0</v>
      </c>
      <c r="AN122" s="12">
        <f>_xll.BDP($A122&amp;" @"&amp; $N122 &amp;"  Corp","asset_swap_spd_mid")</f>
        <v>192.95512378959279</v>
      </c>
      <c r="AO122" s="25">
        <f t="shared" si="43"/>
        <v>0</v>
      </c>
      <c r="AP122" s="25">
        <f>IFERROR(_xll.BDP($A122&amp;" @"&amp; $N122 &amp;"  Corp","coupon")*G122/100/365,"-")</f>
        <v>0</v>
      </c>
      <c r="AQ122" s="1" t="str">
        <f>_xll.RtGet("EBOND_LDN",B122,"DSPLY_NAME")</f>
        <v xml:space="preserve">HANRUE 5 3/4 14 </v>
      </c>
      <c r="AR122" s="38">
        <f>_xll.RtGet("EBOND_LDN", B122, -18560)</f>
        <v>215.14758935459699</v>
      </c>
      <c r="AS122" s="38">
        <f>_xll.RtGet("EBOND_LDN", B122, -18562)</f>
        <v>199.211679430852</v>
      </c>
      <c r="AT122" s="58" t="str">
        <f ca="1">IF(Main[[#This Row],[maturity]]&lt;TODAY(),"matured","-")</f>
        <v>-</v>
      </c>
      <c r="AU122" s="1" t="str">
        <f>IF(Main[[#This Row],[spread bid]]=Main[[#This Row],[spread ask]],"error","-")</f>
        <v>-</v>
      </c>
    </row>
    <row r="123" spans="1:47" x14ac:dyDescent="0.2">
      <c r="A123" s="1" t="s">
        <v>343</v>
      </c>
      <c r="B123" s="1">
        <v>16057257</v>
      </c>
      <c r="C123" s="9">
        <v>1994230</v>
      </c>
      <c r="D123" s="51" t="str">
        <f>_xll.BDP($A123&amp;" Corp",D$4)</f>
        <v>HANRUE</v>
      </c>
      <c r="E123" s="51">
        <f>IF(_xll.BDP($A123&amp;" Corp","cpn typ")="floating","frn",_xll.BDP($A123&amp;" Corp",E$4))</f>
        <v>5</v>
      </c>
      <c r="F123" s="52">
        <f>IF(LEFT(_xll.BDP($A123&amp;" Corp","mty_typ"),4)="perp","perp",_xll.BDP($A123&amp;" Corp",F$4)*1)</f>
        <v>52412</v>
      </c>
      <c r="G123" s="31">
        <f>_xll.RtGet("EBOND_POSITION",INDEX(bookMap[eBondID],MATCH(TEXT(C123,"0"),bookMap[bbgID],0))&amp;"="&amp;B123,"AMOUNT")</f>
        <v>0</v>
      </c>
      <c r="H123" s="1">
        <f>INDEX(control!$E$12:$E$22,MATCH(C123,control!$C$12:$C$22,0))</f>
        <v>0</v>
      </c>
      <c r="I123" s="1" t="str">
        <f>IFERROR(INDEX(bias[symbol],MIN(MAX(MATCH(IF($I$2="manual",_xll.RtGet("EBOND_LDN",B123,-20268),$I$2),bias[symbol],0)+H123,1),27)),"-")</f>
        <v>m</v>
      </c>
      <c r="J123" s="1">
        <f>IFERROR(_xll.RtGet("EBOND_LDN",B123,-20270)*1,"-")</f>
        <v>1</v>
      </c>
      <c r="K123" s="1" t="str">
        <f>_xll.RtGet("EBOND_LDN",$B123,-20271)</f>
        <v>on</v>
      </c>
      <c r="L123" s="1">
        <f>_xll.BDP(A123&amp;" @CBKG Corp","bid")</f>
        <v>113.306</v>
      </c>
      <c r="M123" s="1">
        <f>_xll.BDP(A123&amp;" @CBKG Corp","ask")</f>
        <v>114.306</v>
      </c>
      <c r="N123" s="1" t="s">
        <v>1456</v>
      </c>
      <c r="O123" s="1" t="str">
        <f>_xll.BDP(A123&amp;" @"&amp;N123&amp;" Corp","LAST_UPDATE")</f>
        <v>11/06/2014</v>
      </c>
      <c r="P123" s="57">
        <f>_xll.BDP(A123&amp;" @"&amp;N123&amp;" Corp","LAST_PRICE")</f>
        <v>113.806</v>
      </c>
      <c r="Q123" s="1">
        <f>INDEX(control!$F$12:$F$22,MATCH(C123,control!$C$12:$C$22,0))</f>
        <v>100</v>
      </c>
      <c r="R123" s="1">
        <f>P123-J123*INDEX(bias[value],MATCH(I123,bias[symbol],0))*(Q123/100)</f>
        <v>113.306</v>
      </c>
      <c r="S123" s="1">
        <f t="shared" si="89"/>
        <v>114.306</v>
      </c>
      <c r="T123" s="4"/>
      <c r="U123" s="4"/>
      <c r="V123" s="1">
        <f t="shared" si="90"/>
        <v>113.806</v>
      </c>
      <c r="W123" s="1">
        <f t="shared" si="91"/>
        <v>113.306</v>
      </c>
      <c r="X123" s="1">
        <f t="shared" si="92"/>
        <v>114.306</v>
      </c>
      <c r="Y123" s="13">
        <f t="shared" si="93"/>
        <v>0</v>
      </c>
      <c r="Z123" s="1">
        <v>1</v>
      </c>
      <c r="AA123" s="1">
        <f t="shared" si="94"/>
        <v>1</v>
      </c>
      <c r="AB123" s="1">
        <f t="shared" si="59"/>
        <v>1</v>
      </c>
      <c r="AC123" s="1">
        <f>IF(ISNUMBER(INDEX(bias[value],MATCH(I123,bias[symbol],0))),1,0)</f>
        <v>1</v>
      </c>
      <c r="AD123" s="1">
        <f t="shared" si="95"/>
        <v>1</v>
      </c>
      <c r="AE123" s="1">
        <f t="shared" si="60"/>
        <v>1</v>
      </c>
      <c r="AF123" s="1">
        <f t="shared" ca="1" si="39"/>
        <v>0</v>
      </c>
      <c r="AG123" s="1">
        <f t="shared" ca="1" si="40"/>
        <v>0</v>
      </c>
      <c r="AH123" s="1" t="str">
        <f ca="1">IF(AG123=1,_xll.RtContribute("DDS_BONDS",$B123&amp;"=EXT",$V$3:$X$3,V123:X123,"FTC:CHANGED;SCOPE:SERVER"),"-")</f>
        <v>-</v>
      </c>
      <c r="AI123" s="1" t="str">
        <f>_xll.RtGet("DDS_BONDS",B123&amp;"=EXT",3)</f>
        <v>16057257=EXT</v>
      </c>
      <c r="AJ123" s="32">
        <f>_xll.BDP($A123&amp;" @"&amp; $N123 &amp;"  Corp","risk_mid")</f>
        <v>8.3721835861609861</v>
      </c>
      <c r="AK123" s="25">
        <f t="shared" si="41"/>
        <v>0</v>
      </c>
      <c r="AL123" s="1" t="str">
        <f t="shared" si="44"/>
        <v>-</v>
      </c>
      <c r="AM123" s="38">
        <f t="shared" si="42"/>
        <v>0</v>
      </c>
      <c r="AN123" s="12">
        <f>_xll.BDP($A123&amp;" @"&amp; $N123 &amp;"  Corp","asset_swap_spd_mid")</f>
        <v>192.14312116575249</v>
      </c>
      <c r="AO123" s="25">
        <f t="shared" si="43"/>
        <v>0</v>
      </c>
      <c r="AP123" s="25">
        <f>IFERROR(_xll.BDP($A123&amp;" @"&amp; $N123 &amp;"  Corp","coupon")*G123/100/365,"-")</f>
        <v>0</v>
      </c>
      <c r="AQ123" s="1" t="str">
        <f>_xll.RtGet("EBOND_LDN",B123,"DSPLY_NAME")</f>
        <v xml:space="preserve">HANRUE 5 30 Jun </v>
      </c>
      <c r="AR123" s="38">
        <f>_xll.RtGet("EBOND_LDN", B123, -18560)</f>
        <v>220.01066537288199</v>
      </c>
      <c r="AS123" s="38">
        <f>_xll.RtGet("EBOND_LDN", B123, -18562)</f>
        <v>208.07567495150701</v>
      </c>
      <c r="AT123" s="58" t="str">
        <f ca="1">IF(Main[[#This Row],[maturity]]&lt;TODAY(),"matured","-")</f>
        <v>-</v>
      </c>
      <c r="AU123" s="1" t="str">
        <f>IF(Main[[#This Row],[spread bid]]=Main[[#This Row],[spread ask]],"error","-")</f>
        <v>-</v>
      </c>
    </row>
    <row r="124" spans="1:47" x14ac:dyDescent="0.2">
      <c r="A124" s="1" t="s">
        <v>344</v>
      </c>
      <c r="B124" s="1">
        <v>3771624</v>
      </c>
      <c r="C124" s="9">
        <v>1994230</v>
      </c>
      <c r="D124" s="51" t="str">
        <f>_xll.BDP($A124&amp;" Corp",D$4)</f>
        <v>HANRUE</v>
      </c>
      <c r="E124" s="51">
        <f>IF(_xll.BDP($A124&amp;" Corp","cpn typ")="floating","frn",_xll.BDP($A124&amp;" Corp",E$4))</f>
        <v>5</v>
      </c>
      <c r="F124" s="52" t="str">
        <f>IF(LEFT(_xll.BDP($A124&amp;" Corp","mty_typ"),4)="perp","perp",_xll.BDP($A124&amp;" Corp",F$4)*1)</f>
        <v>perp</v>
      </c>
      <c r="G124" s="31">
        <f>_xll.RtGet("EBOND_POSITION",INDEX(bookMap[eBondID],MATCH(TEXT(C124,"0"),bookMap[bbgID],0))&amp;"="&amp;B124,"AMOUNT")</f>
        <v>519000</v>
      </c>
      <c r="H124" s="1">
        <f>INDEX(control!$E$12:$E$22,MATCH(C124,control!$C$12:$C$22,0))</f>
        <v>0</v>
      </c>
      <c r="I124" s="1" t="str">
        <f>IFERROR(INDEX(bias[symbol],MIN(MAX(MATCH(IF($I$2="manual",_xll.RtGet("EBOND_LDN",B124,-20268),$I$2),bias[symbol],0)+H124,1),27)),"-")</f>
        <v>m</v>
      </c>
      <c r="J124" s="1">
        <f>IFERROR(_xll.RtGet("EBOND_LDN",B124,-20270)*1,"-")</f>
        <v>1</v>
      </c>
      <c r="K124" s="1" t="str">
        <f>_xll.RtGet("EBOND_LDN",$B124,-20271)</f>
        <v>on</v>
      </c>
      <c r="L124" s="1">
        <f>_xll.BDP(A124&amp;" @CBKG Corp","bid")</f>
        <v>102.554</v>
      </c>
      <c r="M124" s="1">
        <f>_xll.BDP(A124&amp;" @CBKG Corp","ask")</f>
        <v>103.554</v>
      </c>
      <c r="N124" s="1" t="s">
        <v>1456</v>
      </c>
      <c r="O124" s="1" t="str">
        <f>_xll.BDP(A124&amp;" @"&amp;N124&amp;" Corp","LAST_UPDATE")</f>
        <v>11/06/2014</v>
      </c>
      <c r="P124" s="57">
        <f>_xll.BDP(A124&amp;" @"&amp;N124&amp;" Corp","LAST_PRICE")</f>
        <v>103.054</v>
      </c>
      <c r="Q124" s="1">
        <f>INDEX(control!$F$12:$F$22,MATCH(C124,control!$C$12:$C$22,0))</f>
        <v>100</v>
      </c>
      <c r="R124" s="1">
        <f>P124-J124*INDEX(bias[value],MATCH(I124,bias[symbol],0))*(Q124/100)</f>
        <v>102.554</v>
      </c>
      <c r="S124" s="1">
        <f t="shared" si="89"/>
        <v>103.554</v>
      </c>
      <c r="T124" s="4"/>
      <c r="U124" s="4"/>
      <c r="V124" s="1">
        <f t="shared" si="90"/>
        <v>103.054</v>
      </c>
      <c r="W124" s="1">
        <f t="shared" si="91"/>
        <v>102.554</v>
      </c>
      <c r="X124" s="1">
        <f t="shared" si="92"/>
        <v>103.554</v>
      </c>
      <c r="Y124" s="13">
        <f t="shared" si="93"/>
        <v>0</v>
      </c>
      <c r="Z124" s="1">
        <v>1</v>
      </c>
      <c r="AA124" s="1">
        <f t="shared" si="94"/>
        <v>1</v>
      </c>
      <c r="AB124" s="1">
        <f t="shared" si="59"/>
        <v>1</v>
      </c>
      <c r="AC124" s="1">
        <f>IF(ISNUMBER(INDEX(bias[value],MATCH(I124,bias[symbol],0))),1,0)</f>
        <v>1</v>
      </c>
      <c r="AD124" s="1">
        <f t="shared" si="95"/>
        <v>1</v>
      </c>
      <c r="AE124" s="1">
        <f t="shared" si="60"/>
        <v>1</v>
      </c>
      <c r="AF124" s="1">
        <f t="shared" ca="1" si="39"/>
        <v>0</v>
      </c>
      <c r="AG124" s="1">
        <f t="shared" ca="1" si="40"/>
        <v>0</v>
      </c>
      <c r="AH124" s="1" t="str">
        <f ca="1">IF(AG124=1,_xll.RtContribute("DDS_BONDS",$B124&amp;"=EXT",$V$3:$X$3,V124:X124,"FTC:CHANGED;SCOPE:SERVER"),"-")</f>
        <v>-</v>
      </c>
      <c r="AI124" s="1" t="str">
        <f>_xll.RtGet("DDS_BONDS",B124&amp;"=EXT",3)</f>
        <v>3771624=EXT</v>
      </c>
      <c r="AJ124" s="32">
        <f>_xll.BDP($A124&amp;" @"&amp; $N124 &amp;"  Corp","risk_mid")</f>
        <v>0.97156022957136656</v>
      </c>
      <c r="AK124" s="25">
        <f t="shared" si="41"/>
        <v>50.423975914753925</v>
      </c>
      <c r="AL124" s="1" t="str">
        <f t="shared" si="44"/>
        <v>-</v>
      </c>
      <c r="AM124" s="38">
        <f t="shared" si="42"/>
        <v>4.7542245333333328</v>
      </c>
      <c r="AN124" s="12">
        <f>_xll.BDP($A124&amp;" @"&amp; $N124 &amp;"  Corp","asset_swap_spd_mid")</f>
        <v>123.26493124178498</v>
      </c>
      <c r="AO124" s="25">
        <f t="shared" si="43"/>
        <v>6397.4499314486411</v>
      </c>
      <c r="AP124" s="25">
        <f>IFERROR(_xll.BDP($A124&amp;" @"&amp; $N124 &amp;"  Corp","coupon")*G124/100/365,"-")</f>
        <v>71.095890410958901</v>
      </c>
      <c r="AQ124" s="1" t="str">
        <f>_xll.RtGet("EBOND_LDN",B124,"DSPLY_NAME")</f>
        <v xml:space="preserve">HANRUE 5 29 Jun </v>
      </c>
      <c r="AR124" s="38">
        <f>_xll.RtGet("EBOND_LDN", B124, -18560)</f>
        <v>226.847336523319</v>
      </c>
      <c r="AS124" s="38">
        <f>_xll.RtGet("EBOND_LDN", B124, -18562)</f>
        <v>123.881812830182</v>
      </c>
      <c r="AT124" s="58" t="str">
        <f ca="1">IF(Main[[#This Row],[maturity]]&lt;TODAY(),"matured","-")</f>
        <v>-</v>
      </c>
      <c r="AU124" s="1" t="str">
        <f>IF(Main[[#This Row],[spread bid]]=Main[[#This Row],[spread ask]],"error","-")</f>
        <v>-</v>
      </c>
    </row>
    <row r="125" spans="1:47" x14ac:dyDescent="0.2">
      <c r="A125" s="1" t="s">
        <v>345</v>
      </c>
      <c r="B125" s="1">
        <v>2038496</v>
      </c>
      <c r="C125" s="9">
        <v>1994230</v>
      </c>
      <c r="D125" s="51" t="str">
        <f>_xll.BDP($A125&amp;" Corp",D$4)</f>
        <v>NNGRNV</v>
      </c>
      <c r="E125" s="51">
        <f>IF(_xll.BDP($A125&amp;" Corp","cpn typ")="floating","frn",_xll.BDP($A125&amp;" Corp",E$4))</f>
        <v>6.375</v>
      </c>
      <c r="F125" s="52">
        <f>IF(LEFT(_xll.BDP($A125&amp;" Corp","mty_typ"),4)="perp","perp",_xll.BDP($A125&amp;" Corp",F$4)*1)</f>
        <v>46514</v>
      </c>
      <c r="G125" s="31">
        <f>_xll.RtGet("EBOND_POSITION",INDEX(bookMap[eBondID],MATCH(TEXT(C125,"0"),bookMap[bbgID],0))&amp;"="&amp;B125,"AMOUNT")</f>
        <v>1860000</v>
      </c>
      <c r="H125" s="1">
        <f>INDEX(control!$E$12:$E$22,MATCH(C125,control!$C$12:$C$22,0))</f>
        <v>0</v>
      </c>
      <c r="I125" s="1" t="str">
        <f>IFERROR(INDEX(bias[symbol],MIN(MAX(MATCH(IF($I$2="manual",_xll.RtGet("EBOND_LDN",B125,-20268),$I$2),bias[symbol],0)+H125,1),27)),"-")</f>
        <v>m</v>
      </c>
      <c r="J125" s="1">
        <f>IFERROR(_xll.RtGet("EBOND_LDN",B125,-20270)*1,"-")</f>
        <v>1</v>
      </c>
      <c r="K125" s="1" t="str">
        <f>_xll.RtGet("EBOND_LDN",$B125,-20271)</f>
        <v>on</v>
      </c>
      <c r="L125" s="1">
        <f>_xll.BDP(A125&amp;" @CBKG Corp","bid")</f>
        <v>111.20399999999999</v>
      </c>
      <c r="M125" s="1">
        <f>_xll.BDP(A125&amp;" @CBKG Corp","ask")</f>
        <v>112.20399999999999</v>
      </c>
      <c r="N125" s="1" t="s">
        <v>1456</v>
      </c>
      <c r="O125" s="1" t="str">
        <f>_xll.BDP(A125&amp;" @"&amp;N125&amp;" Corp","LAST_UPDATE")</f>
        <v>11/06/2014</v>
      </c>
      <c r="P125" s="57">
        <f>_xll.BDP(A125&amp;" @"&amp;N125&amp;" Corp","LAST_PRICE")</f>
        <v>111.70399999999999</v>
      </c>
      <c r="Q125" s="1">
        <f>INDEX(control!$F$12:$F$22,MATCH(C125,control!$C$12:$C$22,0))</f>
        <v>100</v>
      </c>
      <c r="R125" s="1">
        <f>P125-J125*INDEX(bias[value],MATCH(I125,bias[symbol],0))*(Q125/100)</f>
        <v>111.20399999999999</v>
      </c>
      <c r="S125" s="1">
        <f t="shared" si="89"/>
        <v>112.20399999999999</v>
      </c>
      <c r="T125" s="4"/>
      <c r="U125" s="4"/>
      <c r="V125" s="1">
        <f t="shared" si="90"/>
        <v>111.70399999999999</v>
      </c>
      <c r="W125" s="1">
        <f t="shared" si="91"/>
        <v>111.20399999999999</v>
      </c>
      <c r="X125" s="1">
        <f t="shared" si="92"/>
        <v>112.20399999999999</v>
      </c>
      <c r="Y125" s="13">
        <f t="shared" si="93"/>
        <v>0</v>
      </c>
      <c r="Z125" s="1">
        <v>1</v>
      </c>
      <c r="AA125" s="1">
        <f t="shared" si="94"/>
        <v>1</v>
      </c>
      <c r="AB125" s="1">
        <f t="shared" si="59"/>
        <v>1</v>
      </c>
      <c r="AC125" s="1">
        <f>IF(ISNUMBER(INDEX(bias[value],MATCH(I125,bias[symbol],0))),1,0)</f>
        <v>1</v>
      </c>
      <c r="AD125" s="1">
        <f t="shared" si="95"/>
        <v>1</v>
      </c>
      <c r="AE125" s="1">
        <f t="shared" si="60"/>
        <v>1</v>
      </c>
      <c r="AF125" s="1">
        <f t="shared" ca="1" si="39"/>
        <v>0</v>
      </c>
      <c r="AG125" s="1">
        <f t="shared" ca="1" si="40"/>
        <v>0</v>
      </c>
      <c r="AH125" s="1" t="str">
        <f ca="1">IF(AG125=1,_xll.RtContribute("DDS_BONDS",$B125&amp;"=EXT",$V$3:$X$3,V125:X125,"FTC:CHANGED;SCOPE:SERVER"),"-")</f>
        <v>-</v>
      </c>
      <c r="AI125" s="1" t="str">
        <f>_xll.RtGet("DDS_BONDS",B125&amp;"=EXT",3)</f>
        <v>2038496=EXT</v>
      </c>
      <c r="AJ125" s="32">
        <f>_xll.BDP($A125&amp;" @"&amp; $N125 &amp;"  Corp","risk_mid")</f>
        <v>2.9971194922033817</v>
      </c>
      <c r="AK125" s="25">
        <f t="shared" si="41"/>
        <v>557.46422554982905</v>
      </c>
      <c r="AL125" s="1">
        <f t="shared" si="44"/>
        <v>-0.75</v>
      </c>
      <c r="AM125" s="38">
        <f t="shared" si="42"/>
        <v>-43.285299999999999</v>
      </c>
      <c r="AN125" s="12">
        <f>_xll.BDP($A125&amp;" @"&amp; $N125 &amp;"  Corp","asset_swap_spd_mid")</f>
        <v>186.31690921792227</v>
      </c>
      <c r="AO125" s="25">
        <f t="shared" si="43"/>
        <v>34654.945114533541</v>
      </c>
      <c r="AP125" s="25">
        <f>IFERROR(_xll.BDP($A125&amp;" @"&amp; $N125 &amp;"  Corp","coupon")*G125/100/365,"-")</f>
        <v>324.86301369863014</v>
      </c>
      <c r="AQ125" s="1" t="str">
        <f>_xll.RtGet("EBOND_LDN",B125,"DSPLY_NAME")</f>
        <v xml:space="preserve">NNGRNV 6 3/8 07 </v>
      </c>
      <c r="AR125" s="38">
        <f>_xll.RtGet("EBOND_LDN", B125, -18560)</f>
        <v>218.865375435891</v>
      </c>
      <c r="AS125" s="38">
        <f>_xll.RtGet("EBOND_LDN", B125, -18562)</f>
        <v>185.48258068823401</v>
      </c>
      <c r="AT125" s="58" t="str">
        <f ca="1">IF(Main[[#This Row],[maturity]]&lt;TODAY(),"matured","-")</f>
        <v>-</v>
      </c>
      <c r="AU125" s="1" t="str">
        <f>IF(Main[[#This Row],[spread bid]]=Main[[#This Row],[spread ask]],"error","-")</f>
        <v>-</v>
      </c>
    </row>
    <row r="126" spans="1:47" x14ac:dyDescent="0.2">
      <c r="A126" s="1" t="s">
        <v>1592</v>
      </c>
      <c r="B126" s="1">
        <v>21173544</v>
      </c>
      <c r="C126" s="9">
        <v>1994230</v>
      </c>
      <c r="D126" s="51" t="str">
        <f>_xll.BDP($A126&amp;" Corp",D$4)</f>
        <v>NNGRNV</v>
      </c>
      <c r="E126" s="51">
        <f>IF(_xll.BDP($A126&amp;" Corp","cpn typ")="floating","frn",_xll.BDP($A126&amp;" Corp",E$4))</f>
        <v>4.625</v>
      </c>
      <c r="F126" s="52">
        <f>IF(LEFT(_xll.BDP($A126&amp;" Corp","mty_typ"),4)="perp","perp",_xll.BDP($A126&amp;" Corp",F$4)*1)</f>
        <v>52695</v>
      </c>
      <c r="G126" s="31">
        <f>_xll.RtGet("EBOND_POSITION",INDEX(bookMap[eBondID],MATCH(TEXT(C126,"0"),bookMap[bbgID],0))&amp;"="&amp;B126,"AMOUNT")</f>
        <v>250000</v>
      </c>
      <c r="H126" s="1">
        <f>INDEX(control!$E$12:$E$22,MATCH(C126,control!$C$12:$C$22,0))</f>
        <v>0</v>
      </c>
      <c r="I126" s="1" t="str">
        <f>IFERROR(INDEX(bias[symbol],MIN(MAX(MATCH(IF($I$2="manual",_xll.RtGet("EBOND_LDN",B126,-20268),$I$2),bias[symbol],0)+H126,1),27)),"-")</f>
        <v>m</v>
      </c>
      <c r="J126" s="1">
        <f>IFERROR(_xll.RtGet("EBOND_LDN",B126,-20270)*1,"-")</f>
        <v>1</v>
      </c>
      <c r="K126" s="1" t="str">
        <f>_xll.RtGet("EBOND_LDN",$B126,-20271)</f>
        <v>on</v>
      </c>
      <c r="L126" s="1">
        <f>_xll.BDP(A126&amp;" @CBKG Corp","bid")</f>
        <v>105.05</v>
      </c>
      <c r="M126" s="1">
        <f>_xll.BDP(A126&amp;" @CBKG Corp","ask")</f>
        <v>106.05</v>
      </c>
      <c r="N126" s="1" t="s">
        <v>1456</v>
      </c>
      <c r="O126" s="1" t="str">
        <f>_xll.BDP(A126&amp;" @"&amp;N126&amp;" Corp","LAST_UPDATE")</f>
        <v>07:01:08</v>
      </c>
      <c r="P126" s="57">
        <f>_xll.BDP(A126&amp;" @"&amp;N126&amp;" Corp","LAST_PRICE")</f>
        <v>105.55</v>
      </c>
      <c r="Q126" s="1">
        <f>INDEX(control!$F$12:$F$22,MATCH(C126,control!$C$12:$C$22,0))</f>
        <v>100</v>
      </c>
      <c r="R126" s="1">
        <f>P126-J126*INDEX(bias[value],MATCH(I126,bias[symbol],0))*(Q126/100)</f>
        <v>105.05</v>
      </c>
      <c r="S126" s="1">
        <f t="shared" ref="S126" si="109">R126+J126*(Q126/100)</f>
        <v>106.05</v>
      </c>
      <c r="T126" s="4"/>
      <c r="U126" s="4"/>
      <c r="V126" s="1">
        <f t="shared" ref="V126" si="110">P126</f>
        <v>105.55</v>
      </c>
      <c r="W126" s="1">
        <f t="shared" ref="W126" si="111">IF(ISNUMBER(T126),T126,R126)</f>
        <v>105.05</v>
      </c>
      <c r="X126" s="1">
        <f t="shared" ref="X126" si="112">IF(ISNUMBER(U126),U126,S126)</f>
        <v>106.05</v>
      </c>
      <c r="Y126" s="13">
        <f t="shared" ref="Y126" si="113">IF(ISERROR((W126+X126)-(L126+M126)),"err",((W126+X126)-(L126+M126)))</f>
        <v>0</v>
      </c>
      <c r="Z126" s="1">
        <v>1</v>
      </c>
      <c r="AA126" s="1">
        <f t="shared" ref="AA126" si="114">IF(K126="on",1,0)</f>
        <v>1</v>
      </c>
      <c r="AB126" s="1">
        <f t="shared" ref="AB126" si="115">IF(ISNUMBER(V126),1,0)*IF(ISNUMBER(W126),1,0)*IF(ISNUMBER(X126),1,0)</f>
        <v>1</v>
      </c>
      <c r="AC126" s="1">
        <f>IF(ISNUMBER(INDEX(bias[value],MATCH(I126,bias[symbol],0))),1,0)</f>
        <v>1</v>
      </c>
      <c r="AD126" s="1">
        <f t="shared" ref="AD126" si="116">IF(ISNUMBER(J126),1,0)</f>
        <v>1</v>
      </c>
      <c r="AE126" s="1">
        <f t="shared" ref="AE126" si="117">IF(AB126,IF(W126&gt;X126,0,1),0)</f>
        <v>1</v>
      </c>
      <c r="AF126" s="1">
        <f t="shared" ca="1" si="39"/>
        <v>0</v>
      </c>
      <c r="AG126" s="1">
        <f t="shared" ref="AG126" ca="1" si="118">PRODUCT(Z126:AF126)</f>
        <v>0</v>
      </c>
      <c r="AH126" s="1" t="str">
        <f ca="1">IF(AG126=1,_xll.RtContribute("DDS_BONDS",$B126&amp;"=EXT",$V$3:$X$3,V126:X126,"FTC:CHANGED;SCOPE:SERVER"),"-")</f>
        <v>-</v>
      </c>
      <c r="AI126" s="1" t="str">
        <f>_xll.RtGet("DDS_BONDS",B126&amp;"=EXT",3)</f>
        <v>21173544=EXT</v>
      </c>
      <c r="AJ126" s="32">
        <f>_xll.BDP($A126&amp;" @"&amp; $N126 &amp;"  Corp","risk_mid")</f>
        <v>8.2801759687008314</v>
      </c>
      <c r="AK126" s="25">
        <f t="shared" ref="AK126" si="119">IFERROR(G126*AJ126/10000,"-")</f>
        <v>207.00439921752078</v>
      </c>
      <c r="AL126" s="1" t="str">
        <f t="shared" ref="AL126" si="120">IFERROR(INDEX(repoRate,MATCH(A126,repoIsin,0)),"-")</f>
        <v>-</v>
      </c>
      <c r="AM126" s="38">
        <f t="shared" ref="AM126" si="121">IFERROR(G126*1,0)*IFERROR(P126*1,0)/100*IF(AL126="-",$AM$3,AL126)/100/360</f>
        <v>2.3455555555555554</v>
      </c>
      <c r="AN126" s="12">
        <f>_xll.BDP($A126&amp;" @"&amp; $N126 &amp;"  Corp","asset_swap_spd_mid")</f>
        <v>242.51698216686526</v>
      </c>
      <c r="AO126" s="25">
        <f t="shared" ref="AO126" si="122">IFERROR(G126*1,0)*IFERROR(AN126*1,0)/10000</f>
        <v>6062.9245541716318</v>
      </c>
      <c r="AP126" s="25">
        <f>IFERROR(_xll.BDP($A126&amp;" @"&amp; $N126 &amp;"  Corp","coupon")*G126/100/365,"-")</f>
        <v>31.67808219178082</v>
      </c>
      <c r="AQ126" s="1" t="str">
        <f>_xll.RtGet("EBOND_LDN",B126,"DSPLY_NAME")</f>
        <v xml:space="preserve">NNGRNV 4 5/8 08 </v>
      </c>
      <c r="AR126" s="38">
        <f>_xll.RtGet("EBOND_LDN", B126, -18560)</f>
        <v>264.88547259681599</v>
      </c>
      <c r="AS126" s="38">
        <f>_xll.RtGet("EBOND_LDN", B126, -18562)</f>
        <v>252.81829685867299</v>
      </c>
      <c r="AT126" s="58" t="str">
        <f ca="1">IF(Main[[#This Row],[maturity]]&lt;TODAY(),"matured","-")</f>
        <v>-</v>
      </c>
      <c r="AU126" s="1" t="str">
        <f>IF(Main[[#This Row],[spread bid]]=Main[[#This Row],[spread ask]],"error","-")</f>
        <v>-</v>
      </c>
    </row>
    <row r="127" spans="1:47" x14ac:dyDescent="0.2">
      <c r="A127" s="1" t="s">
        <v>346</v>
      </c>
      <c r="B127" s="1">
        <v>19228692</v>
      </c>
      <c r="C127" s="9">
        <v>1994230</v>
      </c>
      <c r="D127" s="51" t="str">
        <f>_xll.BDP($A127&amp;" Corp",D$4)</f>
        <v>ISPVIT</v>
      </c>
      <c r="E127" s="51">
        <f>IF(_xll.BDP($A127&amp;" Corp","cpn typ")="floating","frn",_xll.BDP($A127&amp;" Corp",E$4))</f>
        <v>5.35</v>
      </c>
      <c r="F127" s="52">
        <f>IF(LEFT(_xll.BDP($A127&amp;" Corp","mty_typ"),4)="perp","perp",_xll.BDP($A127&amp;" Corp",F$4)*1)</f>
        <v>43361</v>
      </c>
      <c r="G127" s="31">
        <f>_xll.RtGet("EBOND_POSITION",INDEX(bookMap[eBondID],MATCH(TEXT(C127,"0"),bookMap[bbgID],0))&amp;"="&amp;B127,"AMOUNT")</f>
        <v>0</v>
      </c>
      <c r="H127" s="1">
        <f>INDEX(control!$E$12:$E$22,MATCH(C127,control!$C$12:$C$22,0))</f>
        <v>0</v>
      </c>
      <c r="I127" s="1" t="str">
        <f>IFERROR(INDEX(bias[symbol],MIN(MAX(MATCH(IF($I$2="manual",_xll.RtGet("EBOND_LDN",B127,-20268),$I$2),bias[symbol],0)+H127,1),27)),"-")</f>
        <v>-</v>
      </c>
      <c r="J127" s="1" t="str">
        <f>IFERROR(_xll.RtGet("EBOND_LDN",B127,-20270)*1,"-")</f>
        <v>-</v>
      </c>
      <c r="K127" s="1" t="str">
        <f>_xll.RtGet("EBOND_LDN",$B127,-20271)</f>
        <v>#N/A</v>
      </c>
      <c r="L127" s="1" t="str">
        <f>_xll.BDP(A127&amp;" @CBKG Corp","bid")</f>
        <v>#N/A Real Time</v>
      </c>
      <c r="M127" s="1" t="str">
        <f>_xll.BDP(A127&amp;" @CBKG Corp","ask")</f>
        <v>#N/A Real Time</v>
      </c>
      <c r="N127" s="1" t="s">
        <v>1456</v>
      </c>
      <c r="O127" s="1" t="str">
        <f>_xll.BDP(A127&amp;" @"&amp;N127&amp;" Corp","LAST_UPDATE")</f>
        <v>07:01:33</v>
      </c>
      <c r="P127" s="57">
        <f>_xll.BDP(A127&amp;" @"&amp;N127&amp;" Corp","LAST_PRICE")</f>
        <v>111.889</v>
      </c>
      <c r="Q127" s="1">
        <f>INDEX(control!$F$12:$F$22,MATCH(C127,control!$C$12:$C$22,0))</f>
        <v>100</v>
      </c>
      <c r="R127" s="1" t="e">
        <f>P127-J127*INDEX(bias[value],MATCH(I127,bias[symbol],0))*(Q127/100)</f>
        <v>#VALUE!</v>
      </c>
      <c r="S127" s="1" t="e">
        <f t="shared" si="89"/>
        <v>#VALUE!</v>
      </c>
      <c r="T127" s="4"/>
      <c r="U127" s="4"/>
      <c r="V127" s="1">
        <f t="shared" si="90"/>
        <v>111.889</v>
      </c>
      <c r="W127" s="1" t="e">
        <f t="shared" si="91"/>
        <v>#VALUE!</v>
      </c>
      <c r="X127" s="1" t="e">
        <f t="shared" si="92"/>
        <v>#VALUE!</v>
      </c>
      <c r="Y127" s="13" t="str">
        <f t="shared" si="93"/>
        <v>err</v>
      </c>
      <c r="Z127" s="1">
        <v>1</v>
      </c>
      <c r="AA127" s="1">
        <f t="shared" si="94"/>
        <v>0</v>
      </c>
      <c r="AB127" s="1">
        <f t="shared" si="59"/>
        <v>0</v>
      </c>
      <c r="AC127" s="1">
        <f>IF(ISNUMBER(INDEX(bias[value],MATCH(I127,bias[symbol],0))),1,0)</f>
        <v>0</v>
      </c>
      <c r="AD127" s="1">
        <f t="shared" si="95"/>
        <v>0</v>
      </c>
      <c r="AE127" s="1">
        <f t="shared" si="60"/>
        <v>0</v>
      </c>
      <c r="AF127" s="1">
        <f t="shared" ca="1" si="39"/>
        <v>0</v>
      </c>
      <c r="AG127" s="1">
        <f t="shared" ca="1" si="40"/>
        <v>0</v>
      </c>
      <c r="AH127" s="1" t="str">
        <f ca="1">IF(AG127=1,_xll.RtContribute("DDS_BONDS",$B127&amp;"=EXT",$V$3:$X$3,V127:X127,"FTC:CHANGED;SCOPE:SERVER"),"-")</f>
        <v>-</v>
      </c>
      <c r="AI127" s="1" t="str">
        <f>_xll.RtGet("DDS_BONDS",B127&amp;"=EXT",3)</f>
        <v>19228692=EXT</v>
      </c>
      <c r="AJ127" s="32">
        <f>_xll.BDP($A127&amp;" @"&amp; $N127 &amp;"  Corp","risk_mid")</f>
        <v>4.3043098123902723</v>
      </c>
      <c r="AK127" s="25">
        <f t="shared" si="41"/>
        <v>0</v>
      </c>
      <c r="AL127" s="1" t="str">
        <f t="shared" si="44"/>
        <v>-</v>
      </c>
      <c r="AM127" s="38">
        <f t="shared" si="42"/>
        <v>0</v>
      </c>
      <c r="AN127" s="12">
        <f>_xll.BDP($A127&amp;" @"&amp; $N127 &amp;"  Corp","asset_swap_spd_mid")</f>
        <v>191.10212206088218</v>
      </c>
      <c r="AO127" s="25">
        <f t="shared" si="43"/>
        <v>0</v>
      </c>
      <c r="AP127" s="25">
        <f>IFERROR(_xll.BDP($A127&amp;" @"&amp; $N127 &amp;"  Corp","coupon")*G127/100/365,"-")</f>
        <v>0</v>
      </c>
      <c r="AQ127" s="1" t="str">
        <f>_xll.RtGet("EBOND_LDN",B127,"DSPLY_NAME")</f>
        <v>#N/A</v>
      </c>
      <c r="AR127" s="38" t="str">
        <f>_xll.RtGet("EBOND_LDN", B127, -18560)</f>
        <v>#N/A</v>
      </c>
      <c r="AS127" s="38" t="str">
        <f>_xll.RtGet("EBOND_LDN", B127, -18562)</f>
        <v>#N/A</v>
      </c>
      <c r="AT127" s="58" t="str">
        <f ca="1">IF(Main[[#This Row],[maturity]]&lt;TODAY(),"matured","-")</f>
        <v>-</v>
      </c>
      <c r="AU127" s="1" t="str">
        <f>IF(Main[[#This Row],[spread bid]]=Main[[#This Row],[spread ask]],"error","-")</f>
        <v>error</v>
      </c>
    </row>
    <row r="128" spans="1:47" x14ac:dyDescent="0.2">
      <c r="A128" s="1" t="s">
        <v>347</v>
      </c>
      <c r="B128" s="1">
        <v>3821885</v>
      </c>
      <c r="C128" s="9">
        <v>1994230</v>
      </c>
      <c r="D128" s="51" t="str">
        <f>_xll.BDP($A128&amp;" Corp",D$4)</f>
        <v>LGEN</v>
      </c>
      <c r="E128" s="51">
        <f>IF(_xll.BDP($A128&amp;" Corp","cpn typ")="floating","frn",_xll.BDP($A128&amp;" Corp",E$4))</f>
        <v>4</v>
      </c>
      <c r="F128" s="52">
        <f>IF(LEFT(_xll.BDP($A128&amp;" Corp","mty_typ"),4)="perp","perp",_xll.BDP($A128&amp;" Corp",F$4)*1)</f>
        <v>45816</v>
      </c>
      <c r="G128" s="31">
        <f>_xll.RtGet("EBOND_POSITION",INDEX(bookMap[eBondID],MATCH(TEXT(C128,"0"),bookMap[bbgID],0))&amp;"="&amp;B128,"AMOUNT")</f>
        <v>2147000</v>
      </c>
      <c r="H128" s="1">
        <f>INDEX(control!$E$12:$E$22,MATCH(C128,control!$C$12:$C$22,0))</f>
        <v>0</v>
      </c>
      <c r="I128" s="1" t="str">
        <f>IFERROR(INDEX(bias[symbol],MIN(MAX(MATCH(IF($I$2="manual",_xll.RtGet("EBOND_LDN",B128,-20268),$I$2),bias[symbol],0)+H128,1),27)),"-")</f>
        <v>s4</v>
      </c>
      <c r="J128" s="1">
        <f>IFERROR(_xll.RtGet("EBOND_LDN",B128,-20270)*1,"-")</f>
        <v>1</v>
      </c>
      <c r="K128" s="1" t="str">
        <f>_xll.RtGet("EBOND_LDN",$B128,-20271)</f>
        <v>on</v>
      </c>
      <c r="L128" s="1">
        <f>_xll.BDP(A128&amp;" @CBKG Corp","bid")</f>
        <v>100.738</v>
      </c>
      <c r="M128" s="1">
        <f>_xll.BDP(A128&amp;" @CBKG Corp","ask")</f>
        <v>101.738</v>
      </c>
      <c r="N128" s="1" t="s">
        <v>1456</v>
      </c>
      <c r="O128" s="1" t="str">
        <f>_xll.BDP(A128&amp;" @"&amp;N128&amp;" Corp","LAST_UPDATE")</f>
        <v>11/06/2014</v>
      </c>
      <c r="P128" s="57">
        <f>_xll.BDP(A128&amp;" @"&amp;N128&amp;" Corp","LAST_PRICE")</f>
        <v>101.738</v>
      </c>
      <c r="Q128" s="1">
        <f>INDEX(control!$F$12:$F$22,MATCH(C128,control!$C$12:$C$22,0))</f>
        <v>100</v>
      </c>
      <c r="R128" s="1">
        <f>P128-J128*INDEX(bias[value],MATCH(I128,bias[symbol],0))*(Q128/100)</f>
        <v>100.738</v>
      </c>
      <c r="S128" s="1">
        <f t="shared" si="89"/>
        <v>101.738</v>
      </c>
      <c r="T128" s="4"/>
      <c r="U128" s="4"/>
      <c r="V128" s="1">
        <f t="shared" si="90"/>
        <v>101.738</v>
      </c>
      <c r="W128" s="1">
        <f t="shared" si="91"/>
        <v>100.738</v>
      </c>
      <c r="X128" s="1">
        <f t="shared" si="92"/>
        <v>101.738</v>
      </c>
      <c r="Y128" s="13">
        <f t="shared" si="93"/>
        <v>0</v>
      </c>
      <c r="Z128" s="1">
        <v>1</v>
      </c>
      <c r="AA128" s="1">
        <f t="shared" si="94"/>
        <v>1</v>
      </c>
      <c r="AB128" s="1">
        <f t="shared" si="59"/>
        <v>1</v>
      </c>
      <c r="AC128" s="1">
        <f>IF(ISNUMBER(INDEX(bias[value],MATCH(I128,bias[symbol],0))),1,0)</f>
        <v>1</v>
      </c>
      <c r="AD128" s="1">
        <f t="shared" si="95"/>
        <v>1</v>
      </c>
      <c r="AE128" s="1">
        <f t="shared" si="60"/>
        <v>1</v>
      </c>
      <c r="AF128" s="1">
        <f t="shared" ref="AF128:AF192" ca="1" si="123">IF($C$3="update",1,0)</f>
        <v>0</v>
      </c>
      <c r="AG128" s="1">
        <f t="shared" ref="AG128:AG192" ca="1" si="124">PRODUCT(Z128:AF128)</f>
        <v>0</v>
      </c>
      <c r="AH128" s="1" t="str">
        <f ca="1">IF(AG128=1,_xll.RtContribute("DDS_BONDS",$B128&amp;"=EXT",$V$3:$X$3,V128:X128,"FTC:CHANGED;SCOPE:SERVER"),"-")</f>
        <v>-</v>
      </c>
      <c r="AI128" s="1" t="str">
        <f>_xll.RtGet("DDS_BONDS",B128&amp;"=EXT",3)</f>
        <v>3821885=EXT</v>
      </c>
      <c r="AJ128" s="32">
        <f>_xll.BDP($A128&amp;" @"&amp; $N128 &amp;"  Corp","risk_mid")</f>
        <v>0.97334920210059295</v>
      </c>
      <c r="AK128" s="25">
        <f t="shared" si="41"/>
        <v>208.97807369099729</v>
      </c>
      <c r="AL128" s="1" t="str">
        <f t="shared" ref="AL128:AL191" si="125">IFERROR(INDEX(repoRate,MATCH(A128,repoIsin,0)),"-")</f>
        <v>-</v>
      </c>
      <c r="AM128" s="38">
        <f t="shared" si="42"/>
        <v>19.41613208888889</v>
      </c>
      <c r="AN128" s="12">
        <f>_xll.BDP($A128&amp;" @"&amp; $N128 &amp;"  Corp","asset_swap_spd_mid")</f>
        <v>163.84841975951997</v>
      </c>
      <c r="AO128" s="25">
        <f t="shared" si="43"/>
        <v>35178.255722368936</v>
      </c>
      <c r="AP128" s="25">
        <f>IFERROR(_xll.BDP($A128&amp;" @"&amp; $N128 &amp;"  Corp","coupon")*G128/100/365,"-")</f>
        <v>235.2876712328767</v>
      </c>
      <c r="AQ128" s="1" t="str">
        <f>_xll.RtGet("EBOND_LDN",B128,"DSPLY_NAME")</f>
        <v>LGEN 4 08 Jun 20</v>
      </c>
      <c r="AR128" s="38">
        <f>_xll.RtGet("EBOND_LDN", B128, -18560)</f>
        <v>321.883736893356</v>
      </c>
      <c r="AS128" s="38">
        <f>_xll.RtGet("EBOND_LDN", B128, -18562)</f>
        <v>218.046323190831</v>
      </c>
      <c r="AT128" s="58" t="str">
        <f ca="1">IF(Main[[#This Row],[maturity]]&lt;TODAY(),"matured","-")</f>
        <v>-</v>
      </c>
      <c r="AU128" s="1" t="str">
        <f>IF(Main[[#This Row],[spread bid]]=Main[[#This Row],[spread ask]],"error","-")</f>
        <v>-</v>
      </c>
    </row>
    <row r="129" spans="1:47" x14ac:dyDescent="0.2">
      <c r="A129" s="1" t="s">
        <v>348</v>
      </c>
      <c r="B129" s="1">
        <v>17954328</v>
      </c>
      <c r="C129" s="9">
        <v>1994230</v>
      </c>
      <c r="D129" s="51" t="str">
        <f>_xll.BDP($A129&amp;" Corp",D$4)</f>
        <v>LVFRSC</v>
      </c>
      <c r="E129" s="51">
        <f>IF(_xll.BDP($A129&amp;" Corp","cpn typ")="floating","frn",_xll.BDP($A129&amp;" Corp",E$4))</f>
        <v>6.5</v>
      </c>
      <c r="F129" s="52">
        <f>IF(LEFT(_xll.BDP($A129&amp;" Corp","mty_typ"),4)="perp","perp",_xll.BDP($A129&amp;" Corp",F$4)*1)</f>
        <v>52373</v>
      </c>
      <c r="G129" s="31">
        <f>_xll.RtGet("EBOND_POSITION",INDEX(bookMap[eBondID],MATCH(TEXT(C129,"0"),bookMap[bbgID],0))&amp;"="&amp;B129,"AMOUNT")</f>
        <v>0</v>
      </c>
      <c r="H129" s="1">
        <f>INDEX(control!$E$12:$E$22,MATCH(C129,control!$C$12:$C$22,0))</f>
        <v>0</v>
      </c>
      <c r="I129" s="1" t="str">
        <f>IFERROR(INDEX(bias[symbol],MIN(MAX(MATCH(IF($I$2="manual",_xll.RtGet("EBOND_LDN",B129,-20268),$I$2),bias[symbol],0)+H129,1),27)),"-")</f>
        <v>-</v>
      </c>
      <c r="J129" s="1" t="str">
        <f>IFERROR(_xll.RtGet("EBOND_LDN",B129,-20270)*1,"-")</f>
        <v>-</v>
      </c>
      <c r="K129" s="1" t="str">
        <f>_xll.RtGet("EBOND_LDN",$B129,-20271)</f>
        <v>#N/A</v>
      </c>
      <c r="L129" s="1" t="str">
        <f>_xll.BDP(A129&amp;" @CBKG Corp","bid")</f>
        <v>#N/A Real Time</v>
      </c>
      <c r="M129" s="1" t="str">
        <f>_xll.BDP(A129&amp;" @CBKG Corp","ask")</f>
        <v>#N/A Real Time</v>
      </c>
      <c r="N129" s="1" t="s">
        <v>1456</v>
      </c>
      <c r="O129" s="1" t="str">
        <f>_xll.BDP(A129&amp;" @"&amp;N129&amp;" Corp","LAST_UPDATE")</f>
        <v>11/06/2014</v>
      </c>
      <c r="P129" s="57">
        <f>_xll.BDP(A129&amp;" @"&amp;N129&amp;" Corp","LAST_PRICE")</f>
        <v>101.55</v>
      </c>
      <c r="Q129" s="1">
        <f>INDEX(control!$F$12:$F$22,MATCH(C129,control!$C$12:$C$22,0))</f>
        <v>100</v>
      </c>
      <c r="R129" s="1" t="e">
        <f>P129-J129*INDEX(bias[value],MATCH(I129,bias[symbol],0))*(Q129/100)</f>
        <v>#VALUE!</v>
      </c>
      <c r="S129" s="1" t="e">
        <f t="shared" si="89"/>
        <v>#VALUE!</v>
      </c>
      <c r="T129" s="4"/>
      <c r="U129" s="4"/>
      <c r="V129" s="1">
        <f t="shared" si="90"/>
        <v>101.55</v>
      </c>
      <c r="W129" s="1" t="e">
        <f t="shared" si="91"/>
        <v>#VALUE!</v>
      </c>
      <c r="X129" s="1" t="e">
        <f t="shared" si="92"/>
        <v>#VALUE!</v>
      </c>
      <c r="Y129" s="13" t="str">
        <f t="shared" si="93"/>
        <v>err</v>
      </c>
      <c r="Z129" s="1">
        <v>1</v>
      </c>
      <c r="AA129" s="1">
        <f t="shared" si="94"/>
        <v>0</v>
      </c>
      <c r="AB129" s="1">
        <f t="shared" si="59"/>
        <v>0</v>
      </c>
      <c r="AC129" s="1">
        <f>IF(ISNUMBER(INDEX(bias[value],MATCH(I129,bias[symbol],0))),1,0)</f>
        <v>0</v>
      </c>
      <c r="AD129" s="1">
        <f t="shared" si="95"/>
        <v>0</v>
      </c>
      <c r="AE129" s="1">
        <f t="shared" si="60"/>
        <v>0</v>
      </c>
      <c r="AF129" s="1">
        <f t="shared" ca="1" si="123"/>
        <v>0</v>
      </c>
      <c r="AG129" s="1">
        <f t="shared" ca="1" si="124"/>
        <v>0</v>
      </c>
      <c r="AH129" s="1" t="str">
        <f ca="1">IF(AG129=1,_xll.RtContribute("DDS_BONDS",$B129&amp;"=EXT",$V$3:$X$3,V129:X129,"FTC:CHANGED;SCOPE:SERVER"),"-")</f>
        <v>-</v>
      </c>
      <c r="AI129" s="1" t="str">
        <f>_xll.RtGet("DDS_BONDS",B129&amp;"=EXT",3)</f>
        <v>17954328=EXT</v>
      </c>
      <c r="AJ129" s="32">
        <f>_xll.BDP($A129&amp;" @"&amp; $N129 &amp;"  Corp","risk_mid")</f>
        <v>6.7387586809012134</v>
      </c>
      <c r="AK129" s="25">
        <f t="shared" ref="AK129:AK194" si="126">IFERROR(G129*AJ129/10000,"-")</f>
        <v>0</v>
      </c>
      <c r="AL129" s="1" t="str">
        <f t="shared" si="125"/>
        <v>-</v>
      </c>
      <c r="AM129" s="38">
        <f t="shared" ref="AM129:AM194" si="127">IFERROR(G129*1,0)*IFERROR(P129*1,0)/100*IF(AL129="-",$AM$3,AL129)/100/360</f>
        <v>0</v>
      </c>
      <c r="AN129" s="12">
        <f>_xll.BDP($A129&amp;" @"&amp; $N129 &amp;"  Corp","asset_swap_spd_mid")</f>
        <v>358.43237183326852</v>
      </c>
      <c r="AO129" s="25">
        <f t="shared" ref="AO129:AO194" si="128">IFERROR(G129*1,0)*IFERROR(AN129*1,0)/10000</f>
        <v>0</v>
      </c>
      <c r="AP129" s="25">
        <f>IFERROR(_xll.BDP($A129&amp;" @"&amp; $N129 &amp;"  Corp","coupon")*G129/100/365,"-")</f>
        <v>0</v>
      </c>
      <c r="AQ129" s="1" t="str">
        <f>_xll.RtGet("EBOND_LDN",B129,"DSPLY_NAME")</f>
        <v>#N/A</v>
      </c>
      <c r="AR129" s="38" t="str">
        <f>_xll.RtGet("EBOND_LDN", B129, -18560)</f>
        <v>#N/A</v>
      </c>
      <c r="AS129" s="38" t="str">
        <f>_xll.RtGet("EBOND_LDN", B129, -18562)</f>
        <v>#N/A</v>
      </c>
      <c r="AT129" s="58" t="str">
        <f ca="1">IF(Main[[#This Row],[maturity]]&lt;TODAY(),"matured","-")</f>
        <v>-</v>
      </c>
      <c r="AU129" s="1" t="str">
        <f>IF(Main[[#This Row],[spread bid]]=Main[[#This Row],[spread ask]],"error","-")</f>
        <v>error</v>
      </c>
    </row>
    <row r="130" spans="1:47" x14ac:dyDescent="0.2">
      <c r="A130" s="1" t="s">
        <v>349</v>
      </c>
      <c r="B130" s="1">
        <v>6309604</v>
      </c>
      <c r="C130" s="9">
        <v>1994230</v>
      </c>
      <c r="D130" s="51" t="str">
        <f>_xll.BDP($A130&amp;" Corp",D$4)</f>
        <v>MAPSM</v>
      </c>
      <c r="E130" s="51">
        <f>IF(_xll.BDP($A130&amp;" Corp","cpn typ")="floating","frn",_xll.BDP($A130&amp;" Corp",E$4))</f>
        <v>5.9210000000000003</v>
      </c>
      <c r="F130" s="52">
        <f>IF(LEFT(_xll.BDP($A130&amp;" Corp","mty_typ"),4)="perp","perp",_xll.BDP($A130&amp;" Corp",F$4)*1)</f>
        <v>50245</v>
      </c>
      <c r="G130" s="31">
        <f>_xll.RtGet("EBOND_POSITION",INDEX(bookMap[eBondID],MATCH(TEXT(C130,"0"),bookMap[bbgID],0))&amp;"="&amp;B130,"AMOUNT")</f>
        <v>450000.00000000017</v>
      </c>
      <c r="H130" s="1">
        <f>INDEX(control!$E$12:$E$22,MATCH(C130,control!$C$12:$C$22,0))</f>
        <v>0</v>
      </c>
      <c r="I130" s="1" t="str">
        <f>IFERROR(INDEX(bias[symbol],MIN(MAX(MATCH(IF($I$2="manual",_xll.RtGet("EBOND_LDN",B130,-20268),$I$2),bias[symbol],0)+H130,1),27)),"-")</f>
        <v>m</v>
      </c>
      <c r="J130" s="1">
        <f>IFERROR(_xll.RtGet("EBOND_LDN",B130,-20270)*1,"-")</f>
        <v>1</v>
      </c>
      <c r="K130" s="1" t="str">
        <f>_xll.RtGet("EBOND_LDN",$B130,-20271)</f>
        <v>on</v>
      </c>
      <c r="L130" s="1">
        <f>_xll.BDP(A130&amp;" @CBKG Corp","bid")</f>
        <v>107.499</v>
      </c>
      <c r="M130" s="1">
        <f>_xll.BDP(A130&amp;" @CBKG Corp","ask")</f>
        <v>108.499</v>
      </c>
      <c r="N130" s="1" t="s">
        <v>1456</v>
      </c>
      <c r="O130" s="1" t="str">
        <f>_xll.BDP(A130&amp;" @"&amp;N130&amp;" Corp","LAST_UPDATE")</f>
        <v>07:01:03</v>
      </c>
      <c r="P130" s="57">
        <f>_xll.BDP(A130&amp;" @"&amp;N130&amp;" Corp","LAST_PRICE")</f>
        <v>107.999</v>
      </c>
      <c r="Q130" s="1">
        <f>INDEX(control!$F$12:$F$22,MATCH(C130,control!$C$12:$C$22,0))</f>
        <v>100</v>
      </c>
      <c r="R130" s="1">
        <f>P130-J130*INDEX(bias[value],MATCH(I130,bias[symbol],0))*(Q130/100)</f>
        <v>107.499</v>
      </c>
      <c r="S130" s="1">
        <f t="shared" si="89"/>
        <v>108.499</v>
      </c>
      <c r="T130" s="4"/>
      <c r="U130" s="4"/>
      <c r="V130" s="1">
        <f t="shared" si="90"/>
        <v>107.999</v>
      </c>
      <c r="W130" s="1">
        <f t="shared" si="91"/>
        <v>107.499</v>
      </c>
      <c r="X130" s="1">
        <f t="shared" si="92"/>
        <v>108.499</v>
      </c>
      <c r="Y130" s="13">
        <f t="shared" si="93"/>
        <v>0</v>
      </c>
      <c r="Z130" s="1">
        <v>1</v>
      </c>
      <c r="AA130" s="1">
        <f t="shared" si="94"/>
        <v>1</v>
      </c>
      <c r="AB130" s="1">
        <f t="shared" si="59"/>
        <v>1</v>
      </c>
      <c r="AC130" s="1">
        <f>IF(ISNUMBER(INDEX(bias[value],MATCH(I130,bias[symbol],0))),1,0)</f>
        <v>1</v>
      </c>
      <c r="AD130" s="1">
        <f t="shared" si="95"/>
        <v>1</v>
      </c>
      <c r="AE130" s="1">
        <f t="shared" si="60"/>
        <v>1</v>
      </c>
      <c r="AF130" s="1">
        <f t="shared" ca="1" si="123"/>
        <v>0</v>
      </c>
      <c r="AG130" s="1">
        <f t="shared" ca="1" si="124"/>
        <v>0</v>
      </c>
      <c r="AH130" s="1" t="str">
        <f ca="1">IF(AG130=1,_xll.RtContribute("DDS_BONDS",$B130&amp;"=EXT",$V$3:$X$3,V130:X130,"FTC:CHANGED;SCOPE:SERVER"),"-")</f>
        <v>-</v>
      </c>
      <c r="AI130" s="1" t="str">
        <f>_xll.RtGet("DDS_BONDS",B130&amp;"=EXT",3)</f>
        <v>6309604=EXT</v>
      </c>
      <c r="AJ130" s="32">
        <f>_xll.BDP($A130&amp;" @"&amp; $N130 &amp;"  Corp","risk_mid")</f>
        <v>3.0700798064607682</v>
      </c>
      <c r="AK130" s="25">
        <f t="shared" si="126"/>
        <v>138.15359129073462</v>
      </c>
      <c r="AL130" s="1" t="str">
        <f t="shared" si="125"/>
        <v>-</v>
      </c>
      <c r="AM130" s="38">
        <f t="shared" si="127"/>
        <v>4.3199600000000009</v>
      </c>
      <c r="AN130" s="12">
        <f>_xll.BDP($A130&amp;" @"&amp; $N130 &amp;"  Corp","asset_swap_spd_mid")</f>
        <v>284.90619585352613</v>
      </c>
      <c r="AO130" s="25">
        <f t="shared" si="128"/>
        <v>12820.77881340868</v>
      </c>
      <c r="AP130" s="25">
        <f>IFERROR(_xll.BDP($A130&amp;" @"&amp; $N130 &amp;"  Corp","coupon")*G130/100/365,"-")</f>
        <v>72.998630136986336</v>
      </c>
      <c r="AQ130" s="1" t="str">
        <f>_xll.RtGet("EBOND_LDN",B130,"DSPLY_NAME")</f>
        <v>MAPSM 5.921 24 J</v>
      </c>
      <c r="AR130" s="38">
        <f>_xll.RtGet("EBOND_LDN", B130, -18560)</f>
        <v>323.87476571163302</v>
      </c>
      <c r="AS130" s="38">
        <f>_xll.RtGet("EBOND_LDN", B130, -18562)</f>
        <v>291.30338712362698</v>
      </c>
      <c r="AT130" s="58" t="str">
        <f ca="1">IF(Main[[#This Row],[maturity]]&lt;TODAY(),"matured","-")</f>
        <v>-</v>
      </c>
      <c r="AU130" s="1" t="str">
        <f>IF(Main[[#This Row],[spread bid]]=Main[[#This Row],[spread ask]],"error","-")</f>
        <v>-</v>
      </c>
    </row>
    <row r="131" spans="1:47" x14ac:dyDescent="0.2">
      <c r="A131" s="1" t="s">
        <v>350</v>
      </c>
      <c r="B131" s="1">
        <v>10339324</v>
      </c>
      <c r="C131" s="9">
        <v>1994230</v>
      </c>
      <c r="D131" s="51" t="str">
        <f>_xll.BDP($A131&amp;" Corp",D$4)</f>
        <v>MUNRE</v>
      </c>
      <c r="E131" s="51">
        <f>IF(_xll.BDP($A131&amp;" Corp","cpn typ")="floating","frn",_xll.BDP($A131&amp;" Corp",E$4))</f>
        <v>6</v>
      </c>
      <c r="F131" s="52">
        <f>IF(LEFT(_xll.BDP($A131&amp;" Corp","mty_typ"),4)="perp","perp",_xll.BDP($A131&amp;" Corp",F$4)*1)</f>
        <v>51647</v>
      </c>
      <c r="G131" s="31">
        <f>_xll.RtGet("EBOND_POSITION",INDEX(bookMap[eBondID],MATCH(TEXT(C131,"0"),bookMap[bbgID],0))&amp;"="&amp;B131,"AMOUNT")</f>
        <v>0</v>
      </c>
      <c r="H131" s="1">
        <f>INDEX(control!$E$12:$E$22,MATCH(C131,control!$C$12:$C$22,0))</f>
        <v>0</v>
      </c>
      <c r="I131" s="1" t="str">
        <f>IFERROR(INDEX(bias[symbol],MIN(MAX(MATCH(IF($I$2="manual",_xll.RtGet("EBOND_LDN",B131,-20268),$I$2),bias[symbol],0)+H131,1),27)),"-")</f>
        <v>m</v>
      </c>
      <c r="J131" s="1">
        <f>IFERROR(_xll.RtGet("EBOND_LDN",B131,-20270)*1,"-")</f>
        <v>1</v>
      </c>
      <c r="K131" s="1" t="str">
        <f>_xll.RtGet("EBOND_LDN",$B131,-20271)</f>
        <v>on</v>
      </c>
      <c r="L131" s="1">
        <f>_xll.BDP(A131&amp;" @CBKG Corp","bid")</f>
        <v>119.628</v>
      </c>
      <c r="M131" s="1">
        <f>_xll.BDP(A131&amp;" @CBKG Corp","ask")</f>
        <v>120.628</v>
      </c>
      <c r="N131" s="1" t="s">
        <v>1456</v>
      </c>
      <c r="O131" s="1" t="str">
        <f>_xll.BDP(A131&amp;" @"&amp;N131&amp;" Corp","LAST_UPDATE")</f>
        <v>07:01:54</v>
      </c>
      <c r="P131" s="57">
        <f>_xll.BDP(A131&amp;" @"&amp;N131&amp;" Corp","LAST_PRICE")</f>
        <v>120.128</v>
      </c>
      <c r="Q131" s="1">
        <f>INDEX(control!$F$12:$F$22,MATCH(C131,control!$C$12:$C$22,0))</f>
        <v>100</v>
      </c>
      <c r="R131" s="1">
        <f>P131-J131*INDEX(bias[value],MATCH(I131,bias[symbol],0))*(Q131/100)</f>
        <v>119.628</v>
      </c>
      <c r="S131" s="1">
        <f t="shared" si="89"/>
        <v>120.628</v>
      </c>
      <c r="T131" s="4"/>
      <c r="U131" s="4"/>
      <c r="V131" s="1">
        <f t="shared" si="90"/>
        <v>120.128</v>
      </c>
      <c r="W131" s="1">
        <f t="shared" si="91"/>
        <v>119.628</v>
      </c>
      <c r="X131" s="1">
        <f t="shared" si="92"/>
        <v>120.628</v>
      </c>
      <c r="Y131" s="13">
        <f t="shared" si="93"/>
        <v>0</v>
      </c>
      <c r="Z131" s="1">
        <v>1</v>
      </c>
      <c r="AA131" s="1">
        <f t="shared" si="94"/>
        <v>1</v>
      </c>
      <c r="AB131" s="1">
        <f t="shared" si="59"/>
        <v>1</v>
      </c>
      <c r="AC131" s="1">
        <f>IF(ISNUMBER(INDEX(bias[value],MATCH(I131,bias[symbol],0))),1,0)</f>
        <v>1</v>
      </c>
      <c r="AD131" s="1">
        <f t="shared" si="95"/>
        <v>1</v>
      </c>
      <c r="AE131" s="1">
        <f t="shared" si="60"/>
        <v>1</v>
      </c>
      <c r="AF131" s="1">
        <f t="shared" ca="1" si="123"/>
        <v>0</v>
      </c>
      <c r="AG131" s="1">
        <f t="shared" ca="1" si="124"/>
        <v>0</v>
      </c>
      <c r="AH131" s="1" t="str">
        <f ca="1">IF(AG131=1,_xll.RtContribute("DDS_BONDS",$B131&amp;"=EXT",$V$3:$X$3,V131:X131,"FTC:CHANGED;SCOPE:SERVER"),"-")</f>
        <v>-</v>
      </c>
      <c r="AI131" s="1" t="str">
        <f>_xll.RtGet("DDS_BONDS",B131&amp;"=EXT",3)</f>
        <v>10339324=EXT</v>
      </c>
      <c r="AJ131" s="32">
        <f>_xll.BDP($A131&amp;" @"&amp; $N131 &amp;"  Corp","risk_mid")</f>
        <v>6.9836102074184225</v>
      </c>
      <c r="AK131" s="25">
        <f t="shared" si="126"/>
        <v>0</v>
      </c>
      <c r="AL131" s="1" t="str">
        <f t="shared" si="125"/>
        <v>-</v>
      </c>
      <c r="AM131" s="38">
        <f t="shared" si="127"/>
        <v>0</v>
      </c>
      <c r="AN131" s="12">
        <f>_xll.BDP($A131&amp;" @"&amp; $N131 &amp;"  Corp","asset_swap_spd_mid")</f>
        <v>190.55635838261978</v>
      </c>
      <c r="AO131" s="25">
        <f t="shared" si="128"/>
        <v>0</v>
      </c>
      <c r="AP131" s="25">
        <f>IFERROR(_xll.BDP($A131&amp;" @"&amp; $N131 &amp;"  Corp","coupon")*G131/100/365,"-")</f>
        <v>0</v>
      </c>
      <c r="AQ131" s="1" t="str">
        <f>_xll.RtGet("EBOND_LDN",B131,"DSPLY_NAME")</f>
        <v>MUNRE 6 26 May 2</v>
      </c>
      <c r="AR131" s="38">
        <f>_xll.RtGet("EBOND_LDN", B131, -18560)</f>
        <v>214.03922778151099</v>
      </c>
      <c r="AS131" s="38">
        <f>_xll.RtGet("EBOND_LDN", B131, -18562)</f>
        <v>199.74017289681501</v>
      </c>
      <c r="AT131" s="58" t="str">
        <f ca="1">IF(Main[[#This Row],[maturity]]&lt;TODAY(),"matured","-")</f>
        <v>-</v>
      </c>
      <c r="AU131" s="1" t="str">
        <f>IF(Main[[#This Row],[spread bid]]=Main[[#This Row],[spread ask]],"error","-")</f>
        <v>-</v>
      </c>
    </row>
    <row r="132" spans="1:47" x14ac:dyDescent="0.2">
      <c r="A132" s="1" t="s">
        <v>351</v>
      </c>
      <c r="B132" s="1">
        <v>13714325</v>
      </c>
      <c r="C132" s="9">
        <v>1994230</v>
      </c>
      <c r="D132" s="51" t="str">
        <f>_xll.BDP($A132&amp;" Corp",D$4)</f>
        <v>MUNRE</v>
      </c>
      <c r="E132" s="51">
        <f>IF(_xll.BDP($A132&amp;" Corp","cpn typ")="floating","frn",_xll.BDP($A132&amp;" Corp",E$4))</f>
        <v>6.25</v>
      </c>
      <c r="F132" s="52">
        <f>IF(LEFT(_xll.BDP($A132&amp;" Corp","mty_typ"),4)="perp","perp",_xll.BDP($A132&amp;" Corp",F$4)*1)</f>
        <v>52012</v>
      </c>
      <c r="G132" s="31">
        <f>_xll.RtGet("EBOND_POSITION",INDEX(bookMap[eBondID],MATCH(TEXT(C132,"0"),bookMap[bbgID],0))&amp;"="&amp;B132,"AMOUNT")</f>
        <v>2100000</v>
      </c>
      <c r="H132" s="1">
        <f>INDEX(control!$E$12:$E$22,MATCH(C132,control!$C$12:$C$22,0))</f>
        <v>0</v>
      </c>
      <c r="I132" s="1" t="str">
        <f>IFERROR(INDEX(bias[symbol],MIN(MAX(MATCH(IF($I$2="manual",_xll.RtGet("EBOND_LDN",B132,-20268),$I$2),bias[symbol],0)+H132,1),27)),"-")</f>
        <v>s</v>
      </c>
      <c r="J132" s="1">
        <f>IFERROR(_xll.RtGet("EBOND_LDN",B132,-20270)*1,"-")</f>
        <v>1</v>
      </c>
      <c r="K132" s="1" t="str">
        <f>_xll.RtGet("EBOND_LDN",$B132,-20271)</f>
        <v>on</v>
      </c>
      <c r="L132" s="1">
        <f>_xll.BDP(A132&amp;" @CBKG Corp","bid")</f>
        <v>122.07599999999999</v>
      </c>
      <c r="M132" s="1">
        <f>_xll.BDP(A132&amp;" @CBKG Corp","ask")</f>
        <v>123.07599999999999</v>
      </c>
      <c r="N132" s="1" t="s">
        <v>1456</v>
      </c>
      <c r="O132" s="1" t="str">
        <f>_xll.BDP(A132&amp;" @"&amp;N132&amp;" Corp","LAST_UPDATE")</f>
        <v>07:01:48</v>
      </c>
      <c r="P132" s="57">
        <f>_xll.BDP(A132&amp;" @"&amp;N132&amp;" Corp","LAST_PRICE")</f>
        <v>122.70099999999999</v>
      </c>
      <c r="Q132" s="1">
        <f>INDEX(control!$F$12:$F$22,MATCH(C132,control!$C$12:$C$22,0))</f>
        <v>100</v>
      </c>
      <c r="R132" s="1">
        <f>P132-J132*INDEX(bias[value],MATCH(I132,bias[symbol],0))*(Q132/100)</f>
        <v>122.07599999999999</v>
      </c>
      <c r="S132" s="1">
        <f t="shared" si="89"/>
        <v>123.07599999999999</v>
      </c>
      <c r="T132" s="4"/>
      <c r="U132" s="4"/>
      <c r="V132" s="1">
        <f t="shared" si="90"/>
        <v>122.70099999999999</v>
      </c>
      <c r="W132" s="1">
        <f t="shared" si="91"/>
        <v>122.07599999999999</v>
      </c>
      <c r="X132" s="1">
        <f t="shared" si="92"/>
        <v>123.07599999999999</v>
      </c>
      <c r="Y132" s="13">
        <f t="shared" si="93"/>
        <v>0</v>
      </c>
      <c r="Z132" s="1">
        <v>1</v>
      </c>
      <c r="AA132" s="1">
        <f t="shared" si="94"/>
        <v>1</v>
      </c>
      <c r="AB132" s="1">
        <f t="shared" si="59"/>
        <v>1</v>
      </c>
      <c r="AC132" s="1">
        <f>IF(ISNUMBER(INDEX(bias[value],MATCH(I132,bias[symbol],0))),1,0)</f>
        <v>1</v>
      </c>
      <c r="AD132" s="1">
        <f t="shared" si="95"/>
        <v>1</v>
      </c>
      <c r="AE132" s="1">
        <f t="shared" si="60"/>
        <v>1</v>
      </c>
      <c r="AF132" s="1">
        <f t="shared" ca="1" si="123"/>
        <v>0</v>
      </c>
      <c r="AG132" s="1">
        <f t="shared" ca="1" si="124"/>
        <v>0</v>
      </c>
      <c r="AH132" s="1" t="str">
        <f ca="1">IF(AG132=1,_xll.RtContribute("DDS_BONDS",$B132&amp;"=EXT",$V$3:$X$3,V132:X132,"FTC:CHANGED;SCOPE:SERVER"),"-")</f>
        <v>-</v>
      </c>
      <c r="AI132" s="1" t="str">
        <f>_xll.RtGet("DDS_BONDS",B132&amp;"=EXT",3)</f>
        <v>13714325=EXT</v>
      </c>
      <c r="AJ132" s="32">
        <f>_xll.BDP($A132&amp;" @"&amp; $N132 &amp;"  Corp","risk_mid")</f>
        <v>7.914249581124011</v>
      </c>
      <c r="AK132" s="25">
        <f t="shared" si="126"/>
        <v>1661.9924120360422</v>
      </c>
      <c r="AL132" s="1" t="str">
        <f t="shared" si="125"/>
        <v>-</v>
      </c>
      <c r="AM132" s="38">
        <f t="shared" si="127"/>
        <v>22.904186666666668</v>
      </c>
      <c r="AN132" s="12">
        <f>_xll.BDP($A132&amp;" @"&amp; $N132 &amp;"  Corp","asset_swap_spd_mid")</f>
        <v>199.21163634539053</v>
      </c>
      <c r="AO132" s="25">
        <f t="shared" si="128"/>
        <v>41834.443632532013</v>
      </c>
      <c r="AP132" s="25">
        <f>IFERROR(_xll.BDP($A132&amp;" @"&amp; $N132 &amp;"  Corp","coupon")*G132/100/365,"-")</f>
        <v>359.58904109589042</v>
      </c>
      <c r="AQ132" s="1" t="str">
        <f>_xll.RtGet("EBOND_LDN",B132,"DSPLY_NAME")</f>
        <v>MUNRE 6 1/4 26 M</v>
      </c>
      <c r="AR132" s="38">
        <f>_xll.RtGet("EBOND_LDN", B132, -18560)</f>
        <v>214.969160334376</v>
      </c>
      <c r="AS132" s="38">
        <f>_xll.RtGet("EBOND_LDN", B132, -18562)</f>
        <v>202.339264972412</v>
      </c>
      <c r="AT132" s="58" t="str">
        <f ca="1">IF(Main[[#This Row],[maturity]]&lt;TODAY(),"matured","-")</f>
        <v>-</v>
      </c>
      <c r="AU132" s="1" t="str">
        <f>IF(Main[[#This Row],[spread bid]]=Main[[#This Row],[spread ask]],"error","-")</f>
        <v>-</v>
      </c>
    </row>
    <row r="133" spans="1:47" x14ac:dyDescent="0.2">
      <c r="A133" s="1" t="s">
        <v>352</v>
      </c>
      <c r="B133" s="1">
        <v>6171200</v>
      </c>
      <c r="C133" s="9">
        <v>1994230</v>
      </c>
      <c r="D133" s="51" t="str">
        <f>_xll.BDP($A133&amp;" Corp",D$4)</f>
        <v>MUNRE</v>
      </c>
      <c r="E133" s="51">
        <f>IF(_xll.BDP($A133&amp;" Corp","cpn typ")="floating","frn",_xll.BDP($A133&amp;" Corp",E$4))</f>
        <v>5.7670000000000003</v>
      </c>
      <c r="F133" s="52" t="str">
        <f>IF(LEFT(_xll.BDP($A133&amp;" Corp","mty_typ"),4)="perp","perp",_xll.BDP($A133&amp;" Corp",F$4)*1)</f>
        <v>perp</v>
      </c>
      <c r="G133" s="31">
        <f>_xll.RtGet("EBOND_POSITION",INDEX(bookMap[eBondID],MATCH(TEXT(C133,"0"),bookMap[bbgID],0))&amp;"="&amp;B133,"AMOUNT")</f>
        <v>0</v>
      </c>
      <c r="H133" s="1">
        <f>INDEX(control!$E$12:$E$22,MATCH(C133,control!$C$12:$C$22,0))</f>
        <v>0</v>
      </c>
      <c r="I133" s="1" t="str">
        <f>IFERROR(INDEX(bias[symbol],MIN(MAX(MATCH(IF($I$2="manual",_xll.RtGet("EBOND_LDN",B133,-20268),$I$2),bias[symbol],0)+H133,1),27)),"-")</f>
        <v>m</v>
      </c>
      <c r="J133" s="1">
        <f>IFERROR(_xll.RtGet("EBOND_LDN",B133,-20270)*1,"-")</f>
        <v>1</v>
      </c>
      <c r="K133" s="1" t="str">
        <f>_xll.RtGet("EBOND_LDN",$B133,-20271)</f>
        <v>on</v>
      </c>
      <c r="L133" s="1">
        <f>_xll.BDP(A133&amp;" @CBKG Corp","bid")</f>
        <v>109.006</v>
      </c>
      <c r="M133" s="1">
        <f>_xll.BDP(A133&amp;" @CBKG Corp","ask")</f>
        <v>110.006</v>
      </c>
      <c r="N133" s="1" t="s">
        <v>1456</v>
      </c>
      <c r="O133" s="1" t="str">
        <f>_xll.BDP(A133&amp;" @"&amp;N133&amp;" Corp","LAST_UPDATE")</f>
        <v>07:01:53</v>
      </c>
      <c r="P133" s="57">
        <f>_xll.BDP(A133&amp;" @"&amp;N133&amp;" Corp","LAST_PRICE")</f>
        <v>109.506</v>
      </c>
      <c r="Q133" s="1">
        <f>INDEX(control!$F$12:$F$22,MATCH(C133,control!$C$12:$C$22,0))</f>
        <v>100</v>
      </c>
      <c r="R133" s="1">
        <f>P133-J133*INDEX(bias[value],MATCH(I133,bias[symbol],0))*(Q133/100)</f>
        <v>109.006</v>
      </c>
      <c r="S133" s="1">
        <f t="shared" si="89"/>
        <v>110.006</v>
      </c>
      <c r="T133" s="4"/>
      <c r="U133" s="4"/>
      <c r="V133" s="1">
        <f t="shared" si="90"/>
        <v>109.506</v>
      </c>
      <c r="W133" s="1">
        <f t="shared" si="91"/>
        <v>109.006</v>
      </c>
      <c r="X133" s="1">
        <f t="shared" si="92"/>
        <v>110.006</v>
      </c>
      <c r="Y133" s="13">
        <f t="shared" si="93"/>
        <v>0</v>
      </c>
      <c r="Z133" s="1">
        <v>1</v>
      </c>
      <c r="AA133" s="1">
        <f t="shared" si="94"/>
        <v>1</v>
      </c>
      <c r="AB133" s="1">
        <f t="shared" si="59"/>
        <v>1</v>
      </c>
      <c r="AC133" s="1">
        <f>IF(ISNUMBER(INDEX(bias[value],MATCH(I133,bias[symbol],0))),1,0)</f>
        <v>1</v>
      </c>
      <c r="AD133" s="1">
        <f t="shared" si="95"/>
        <v>1</v>
      </c>
      <c r="AE133" s="1">
        <f t="shared" si="60"/>
        <v>1</v>
      </c>
      <c r="AF133" s="1">
        <f t="shared" ca="1" si="123"/>
        <v>0</v>
      </c>
      <c r="AG133" s="1">
        <f t="shared" ca="1" si="124"/>
        <v>0</v>
      </c>
      <c r="AH133" s="1" t="str">
        <f ca="1">IF(AG133=1,_xll.RtContribute("DDS_BONDS",$B133&amp;"=EXT",$V$3:$X$3,V133:X133,"FTC:CHANGED;SCOPE:SERVER"),"-")</f>
        <v>-</v>
      </c>
      <c r="AI133" s="1" t="str">
        <f>_xll.RtGet("DDS_BONDS",B133&amp;"=EXT",3)</f>
        <v>6171200=EXT</v>
      </c>
      <c r="AJ133" s="32">
        <f>_xll.BDP($A133&amp;" @"&amp; $N133 &amp;"  Corp","risk_mid")</f>
        <v>3.0307685988816502</v>
      </c>
      <c r="AK133" s="25">
        <f t="shared" si="126"/>
        <v>0</v>
      </c>
      <c r="AL133" s="1" t="str">
        <f t="shared" si="125"/>
        <v>-</v>
      </c>
      <c r="AM133" s="38">
        <f t="shared" si="127"/>
        <v>0</v>
      </c>
      <c r="AN133" s="12">
        <f>_xll.BDP($A133&amp;" @"&amp; $N133 &amp;"  Corp","asset_swap_spd_mid")</f>
        <v>211.60420470731594</v>
      </c>
      <c r="AO133" s="25">
        <f t="shared" si="128"/>
        <v>0</v>
      </c>
      <c r="AP133" s="25">
        <f>IFERROR(_xll.BDP($A133&amp;" @"&amp; $N133 &amp;"  Corp","coupon")*G133/100/365,"-")</f>
        <v>0</v>
      </c>
      <c r="AQ133" s="1" t="str">
        <f>_xll.RtGet("EBOND_LDN",B133,"DSPLY_NAME")</f>
        <v>MUNRE 5.767 29 J</v>
      </c>
      <c r="AR133" s="38">
        <f>_xll.RtGet("EBOND_LDN", B133, -18560)</f>
        <v>254.19967515583201</v>
      </c>
      <c r="AS133" s="38">
        <f>_xll.RtGet("EBOND_LDN", B133, -18562)</f>
        <v>221.21018839210899</v>
      </c>
      <c r="AT133" s="58" t="str">
        <f ca="1">IF(Main[[#This Row],[maturity]]&lt;TODAY(),"matured","-")</f>
        <v>-</v>
      </c>
      <c r="AU133" s="1" t="str">
        <f>IF(Main[[#This Row],[spread bid]]=Main[[#This Row],[spread ask]],"error","-")</f>
        <v>-</v>
      </c>
    </row>
    <row r="134" spans="1:47" x14ac:dyDescent="0.2">
      <c r="A134" s="1" t="s">
        <v>353</v>
      </c>
      <c r="B134" s="1">
        <v>4409864</v>
      </c>
      <c r="C134" s="9">
        <v>1994230</v>
      </c>
      <c r="D134" s="51" t="str">
        <f>_xll.BDP($A134&amp;" Corp",D$4)</f>
        <v>OLDMUT</v>
      </c>
      <c r="E134" s="51">
        <f>IF(_xll.BDP($A134&amp;" Corp","cpn typ")="floating","frn",_xll.BDP($A134&amp;" Corp",E$4))</f>
        <v>5</v>
      </c>
      <c r="F134" s="52" t="str">
        <f>IF(LEFT(_xll.BDP($A134&amp;" Corp","mty_typ"),4)="perp","perp",_xll.BDP($A134&amp;" Corp",F$4)*1)</f>
        <v>perp</v>
      </c>
      <c r="G134" s="31">
        <f>_xll.RtGet("EBOND_POSITION",INDEX(bookMap[eBondID],MATCH(TEXT(C134,"0"),bookMap[bbgID],0))&amp;"="&amp;B134,"AMOUNT")</f>
        <v>-50000</v>
      </c>
      <c r="H134" s="1">
        <f>INDEX(control!$E$12:$E$22,MATCH(C134,control!$C$12:$C$22,0))</f>
        <v>0</v>
      </c>
      <c r="I134" s="1" t="str">
        <f>IFERROR(INDEX(bias[symbol],MIN(MAX(MATCH(IF($I$2="manual",_xll.RtGet("EBOND_LDN",B134,-20268),$I$2),bias[symbol],0)+H134,1),27)),"-")</f>
        <v>m</v>
      </c>
      <c r="J134" s="1">
        <f>IFERROR(_xll.RtGet("EBOND_LDN",B134,-20270)*1,"-")</f>
        <v>1</v>
      </c>
      <c r="K134" s="1" t="str">
        <f>_xll.RtGet("EBOND_LDN",$B134,-20271)</f>
        <v>on</v>
      </c>
      <c r="L134" s="1">
        <f>_xll.BDP(A134&amp;" @CBKG Corp","bid")</f>
        <v>102.483</v>
      </c>
      <c r="M134" s="1">
        <f>_xll.BDP(A134&amp;" @CBKG Corp","ask")</f>
        <v>103.483</v>
      </c>
      <c r="N134" s="1" t="s">
        <v>1456</v>
      </c>
      <c r="O134" s="1" t="str">
        <f>_xll.BDP(A134&amp;" @"&amp;N134&amp;" Corp","LAST_UPDATE")</f>
        <v>11/06/2014</v>
      </c>
      <c r="P134" s="57">
        <f>_xll.BDP(A134&amp;" @"&amp;N134&amp;" Corp","LAST_PRICE")</f>
        <v>102.983</v>
      </c>
      <c r="Q134" s="1">
        <f>INDEX(control!$F$12:$F$22,MATCH(C134,control!$C$12:$C$22,0))</f>
        <v>100</v>
      </c>
      <c r="R134" s="1">
        <f>P134-J134*INDEX(bias[value],MATCH(I134,bias[symbol],0))*(Q134/100)</f>
        <v>102.483</v>
      </c>
      <c r="S134" s="1">
        <f t="shared" si="89"/>
        <v>103.483</v>
      </c>
      <c r="T134" s="4"/>
      <c r="U134" s="4"/>
      <c r="V134" s="1">
        <f t="shared" si="90"/>
        <v>102.983</v>
      </c>
      <c r="W134" s="1">
        <f t="shared" si="91"/>
        <v>102.483</v>
      </c>
      <c r="X134" s="1">
        <f t="shared" si="92"/>
        <v>103.483</v>
      </c>
      <c r="Y134" s="13">
        <f t="shared" si="93"/>
        <v>0</v>
      </c>
      <c r="Z134" s="1">
        <v>1</v>
      </c>
      <c r="AA134" s="1">
        <f t="shared" si="94"/>
        <v>1</v>
      </c>
      <c r="AB134" s="1">
        <f t="shared" si="59"/>
        <v>1</v>
      </c>
      <c r="AC134" s="1">
        <f>IF(ISNUMBER(INDEX(bias[value],MATCH(I134,bias[symbol],0))),1,0)</f>
        <v>1</v>
      </c>
      <c r="AD134" s="1">
        <f t="shared" si="95"/>
        <v>1</v>
      </c>
      <c r="AE134" s="1">
        <f t="shared" si="60"/>
        <v>1</v>
      </c>
      <c r="AF134" s="1">
        <f t="shared" ca="1" si="123"/>
        <v>0</v>
      </c>
      <c r="AG134" s="1">
        <f t="shared" ca="1" si="124"/>
        <v>0</v>
      </c>
      <c r="AH134" s="1" t="str">
        <f ca="1">IF(AG134=1,_xll.RtContribute("DDS_BONDS",$B134&amp;"=EXT",$V$3:$X$3,V134:X134,"FTC:CHANGED;SCOPE:SERVER"),"-")</f>
        <v>-</v>
      </c>
      <c r="AI134" s="1" t="str">
        <f>_xll.RtGet("DDS_BONDS",B134&amp;"=EXT",3)</f>
        <v>4409864=EXT</v>
      </c>
      <c r="AJ134" s="32">
        <f>_xll.BDP($A134&amp;" @"&amp; $N134 &amp;"  Corp","risk_mid")</f>
        <v>1.378965626211226</v>
      </c>
      <c r="AK134" s="25">
        <f t="shared" si="126"/>
        <v>-6.8948281310561299</v>
      </c>
      <c r="AL134" s="1">
        <f t="shared" si="125"/>
        <v>-1.35</v>
      </c>
      <c r="AM134" s="38">
        <f t="shared" si="127"/>
        <v>1.9309312500000002</v>
      </c>
      <c r="AN134" s="12">
        <f>_xll.BDP($A134&amp;" @"&amp; $N134 &amp;"  Corp","asset_swap_spd_mid")</f>
        <v>245.52592585945484</v>
      </c>
      <c r="AO134" s="25">
        <f t="shared" si="128"/>
        <v>-1227.6296292972743</v>
      </c>
      <c r="AP134" s="25">
        <f>IFERROR(_xll.BDP($A134&amp;" @"&amp; $N134 &amp;"  Corp","coupon")*G134/100/365,"-")</f>
        <v>-6.8493150684931505</v>
      </c>
      <c r="AQ134" s="1" t="str">
        <f>_xll.RtGet("EBOND_LDN",B134,"DSPLY_NAME")</f>
        <v xml:space="preserve">OLDMUT 5 29 Nov </v>
      </c>
      <c r="AR134" s="38">
        <f>_xll.RtGet("EBOND_LDN", B134, -18560)</f>
        <v>309.69350202512197</v>
      </c>
      <c r="AS134" s="38">
        <f>_xll.RtGet("EBOND_LDN", B134, -18562)</f>
        <v>237.223132472972</v>
      </c>
      <c r="AT134" s="58" t="str">
        <f ca="1">IF(Main[[#This Row],[maturity]]&lt;TODAY(),"matured","-")</f>
        <v>-</v>
      </c>
      <c r="AU134" s="1" t="str">
        <f>IF(Main[[#This Row],[spread bid]]=Main[[#This Row],[spread ask]],"error","-")</f>
        <v>-</v>
      </c>
    </row>
    <row r="135" spans="1:47" x14ac:dyDescent="0.2">
      <c r="A135" s="1" t="s">
        <v>1642</v>
      </c>
      <c r="B135" s="1">
        <v>21252434</v>
      </c>
      <c r="C135" s="9">
        <v>1994230</v>
      </c>
      <c r="D135" s="51" t="str">
        <f>_xll.BDP($A135&amp;" Corp",D$4)</f>
        <v>POSIM</v>
      </c>
      <c r="E135" s="51">
        <f>IF(_xll.BDP($A135&amp;" Corp","cpn typ")="floating","frn",_xll.BDP($A135&amp;" Corp",E$4))</f>
        <v>2.875</v>
      </c>
      <c r="F135" s="52">
        <f>IF(LEFT(_xll.BDP($A135&amp;" Corp","mty_typ"),4)="perp","perp",_xll.BDP($A135&amp;" Corp",F$4)*1)</f>
        <v>43615</v>
      </c>
      <c r="G135" s="31" t="str">
        <f>_xll.RtGet("EBOND_POSITION",INDEX(bookMap[eBondID],MATCH(TEXT(C135,"0"),bookMap[bbgID],0))&amp;"="&amp;B135,"AMOUNT")</f>
        <v>#N/A</v>
      </c>
      <c r="H135" s="1">
        <f>INDEX(control!$E$12:$E$22,MATCH(C135,control!$C$12:$C$22,0))</f>
        <v>0</v>
      </c>
      <c r="I135" s="1" t="str">
        <f>IFERROR(INDEX(bias[symbol],MIN(MAX(MATCH(IF($I$2="manual",_xll.RtGet("EBOND_LDN",B135,-20268),$I$2),bias[symbol],0)+H135,1),27)),"-")</f>
        <v>m</v>
      </c>
      <c r="J135" s="1">
        <f>IFERROR(_xll.RtGet("EBOND_LDN",B135,-20270)*1,"-")</f>
        <v>1</v>
      </c>
      <c r="K135" s="1" t="str">
        <f>_xll.RtGet("EBOND_LDN",$B135,-20271)</f>
        <v>on</v>
      </c>
      <c r="L135" s="1">
        <f>_xll.BDP(A135&amp;" @CBKG Corp","bid")</f>
        <v>102.005</v>
      </c>
      <c r="M135" s="1">
        <f>_xll.BDP(A135&amp;" @CBKG Corp","ask")</f>
        <v>103.005</v>
      </c>
      <c r="N135" s="1" t="s">
        <v>1456</v>
      </c>
      <c r="O135" s="1" t="str">
        <f>_xll.BDP(A135&amp;" @"&amp;N135&amp;" Corp","LAST_UPDATE")</f>
        <v>07:01:26</v>
      </c>
      <c r="P135" s="57">
        <f>_xll.BDP(A135&amp;" @"&amp;N135&amp;" Corp","LAST_PRICE")</f>
        <v>102.505</v>
      </c>
      <c r="Q135" s="1">
        <f>INDEX(control!$F$12:$F$22,MATCH(C135,control!$C$12:$C$22,0))</f>
        <v>100</v>
      </c>
      <c r="R135" s="1">
        <f>P135-J135*INDEX(bias[value],MATCH(I135,bias[symbol],0))*(Q135/100)</f>
        <v>102.005</v>
      </c>
      <c r="S135" s="1">
        <f>R135+J135*(Q135/100)</f>
        <v>103.005</v>
      </c>
      <c r="T135" s="4"/>
      <c r="U135" s="4"/>
      <c r="V135" s="1">
        <f>P135</f>
        <v>102.505</v>
      </c>
      <c r="W135" s="1">
        <f>IF(ISNUMBER(T135),T135,R135)</f>
        <v>102.005</v>
      </c>
      <c r="X135" s="1">
        <f>IF(ISNUMBER(U135),U135,S135)</f>
        <v>103.005</v>
      </c>
      <c r="Y135" s="13">
        <f>IF(ISERROR((W135+X135)-(L135+M135)),"err",((W135+X135)-(L135+M135)))</f>
        <v>0</v>
      </c>
      <c r="Z135" s="1">
        <v>1</v>
      </c>
      <c r="AA135" s="1">
        <f>IF(K135="on",1,0)</f>
        <v>1</v>
      </c>
      <c r="AB135" s="1">
        <f>IF(ISNUMBER(V135),1,0)*IF(ISNUMBER(W135),1,0)*IF(ISNUMBER(X135),1,0)</f>
        <v>1</v>
      </c>
      <c r="AC135" s="1">
        <f>IF(ISNUMBER(INDEX(bias[value],MATCH(I135,bias[symbol],0))),1,0)</f>
        <v>1</v>
      </c>
      <c r="AD135" s="1">
        <f>IF(ISNUMBER(J135),1,0)</f>
        <v>1</v>
      </c>
      <c r="AE135" s="1">
        <f>IF(AB135,IF(W135&gt;X135,0,1),0)</f>
        <v>1</v>
      </c>
      <c r="AF135" s="1">
        <f ca="1">IF($C$3="update",1,0)</f>
        <v>0</v>
      </c>
      <c r="AG135" s="1">
        <f ca="1">PRODUCT(Z135:AF135)</f>
        <v>0</v>
      </c>
      <c r="AH135" s="1" t="str">
        <f ca="1">IF(AG135=1,_xll.RtContribute("DDS_BONDS",$B135&amp;"=EXT",$V$3:$X$3,V135:X135,"FTC:CHANGED;SCOPE:SERVER"),"-")</f>
        <v>-</v>
      </c>
      <c r="AI135" s="1" t="str">
        <f>_xll.RtGet("DDS_BONDS",B135&amp;"=EXT",3)</f>
        <v>21252434=EXT</v>
      </c>
      <c r="AJ135" s="32">
        <f>_xll.BDP($A135&amp;" @"&amp; $N135 &amp;"  Corp","risk_mid")</f>
        <v>4.6940108844324868</v>
      </c>
      <c r="AK135" s="25" t="str">
        <f>IFERROR(G135*AJ135/10000,"-")</f>
        <v>-</v>
      </c>
      <c r="AL135" s="1" t="str">
        <f>IFERROR(INDEX(repoRate,MATCH(A135,repoIsin,0)),"-")</f>
        <v>-</v>
      </c>
      <c r="AM135" s="38">
        <f>IFERROR(G135*1,0)*IFERROR(P135*1,0)/100*IF(AL135="-",$AM$3,AL135)/100/360</f>
        <v>0</v>
      </c>
      <c r="AN135" s="12">
        <f>_xll.BDP($A135&amp;" @"&amp; $N135 &amp;"  Corp","asset_swap_spd_mid")</f>
        <v>162.11217957174944</v>
      </c>
      <c r="AO135" s="25">
        <f>IFERROR(G135*1,0)*IFERROR(AN135*1,0)/10000</f>
        <v>0</v>
      </c>
      <c r="AP135" s="25" t="str">
        <f>IFERROR(_xll.BDP($A135&amp;" @"&amp; $N135 &amp;"  Corp","coupon")*G135/100/365,"-")</f>
        <v>-</v>
      </c>
      <c r="AQ135" s="1" t="str">
        <f>_xll.RtGet("EBOND_LDN",B135,"DSPLY_NAME")</f>
        <v>POSIM 2 7/8 30 M</v>
      </c>
      <c r="AR135" s="38">
        <f>_xll.RtGet("EBOND_LDN", B135, -18560)</f>
        <v>0</v>
      </c>
      <c r="AS135" s="38">
        <f>_xll.RtGet("EBOND_LDN", B135, -18562)</f>
        <v>0</v>
      </c>
      <c r="AT135" s="58" t="str">
        <f ca="1">IF(Main[[#This Row],[maturity]]&lt;TODAY(),"matured","-")</f>
        <v>-</v>
      </c>
      <c r="AU135" s="1" t="str">
        <f>IF(Main[[#This Row],[spread bid]]=Main[[#This Row],[spread ask]],"error","-")</f>
        <v>error</v>
      </c>
    </row>
    <row r="136" spans="1:47" x14ac:dyDescent="0.2">
      <c r="A136" s="1" t="s">
        <v>354</v>
      </c>
      <c r="B136" s="1">
        <v>16538235</v>
      </c>
      <c r="C136" s="9">
        <v>1994230</v>
      </c>
      <c r="D136" s="51" t="str">
        <f>_xll.BDP($A136&amp;" Corp",D$4)</f>
        <v>PRUFIN</v>
      </c>
      <c r="E136" s="51">
        <f>IF(_xll.BDP($A136&amp;" Corp","cpn typ")="floating","frn",_xll.BDP($A136&amp;" Corp",E$4))</f>
        <v>5.25</v>
      </c>
      <c r="F136" s="52" t="str">
        <f>IF(LEFT(_xll.BDP($A136&amp;" Corp","mty_typ"),4)="perp","perp",_xll.BDP($A136&amp;" Corp",F$4)*1)</f>
        <v>perp</v>
      </c>
      <c r="G136" s="31">
        <f>_xll.RtGet("EBOND_POSITION",INDEX(bookMap[eBondID],MATCH(TEXT(C136,"0"),bookMap[bbgID],0))&amp;"="&amp;B136,"AMOUNT")</f>
        <v>0</v>
      </c>
      <c r="H136" s="1">
        <f>INDEX(control!$E$12:$E$22,MATCH(C136,control!$C$12:$C$22,0))</f>
        <v>0</v>
      </c>
      <c r="I136" s="1" t="str">
        <f>IFERROR(INDEX(bias[symbol],MIN(MAX(MATCH(IF($I$2="manual",_xll.RtGet("EBOND_LDN",B136,-20268),$I$2),bias[symbol],0)+H136,1),27)),"-")</f>
        <v>b</v>
      </c>
      <c r="J136" s="1">
        <f>IFERROR(_xll.RtGet("EBOND_LDN",B136,-20270)*1,"-")</f>
        <v>1</v>
      </c>
      <c r="K136" s="1" t="str">
        <f>_xll.RtGet("EBOND_LDN",$B136,-20271)</f>
        <v>on</v>
      </c>
      <c r="L136" s="1">
        <f>_xll.BDP(A136&amp;" @CBKG Corp","bid")</f>
        <v>101.167</v>
      </c>
      <c r="M136" s="1">
        <f>_xll.BDP(A136&amp;" @CBKG Corp","ask")</f>
        <v>102.167</v>
      </c>
      <c r="N136" s="1" t="s">
        <v>1456</v>
      </c>
      <c r="O136" s="1" t="str">
        <f>_xll.BDP(A136&amp;" @"&amp;N136&amp;" Corp","LAST_UPDATE")</f>
        <v>11/06/2014</v>
      </c>
      <c r="P136" s="57">
        <f>_xll.BDP(A136&amp;" @"&amp;N136&amp;" Corp","LAST_PRICE")</f>
        <v>101.542</v>
      </c>
      <c r="Q136" s="1">
        <f>INDEX(control!$F$12:$F$22,MATCH(C136,control!$C$12:$C$22,0))</f>
        <v>100</v>
      </c>
      <c r="R136" s="1">
        <f>P136-J136*INDEX(bias[value],MATCH(I136,bias[symbol],0))*(Q136/100)</f>
        <v>101.167</v>
      </c>
      <c r="S136" s="1">
        <f t="shared" si="89"/>
        <v>102.167</v>
      </c>
      <c r="T136" s="4"/>
      <c r="U136" s="4"/>
      <c r="V136" s="1">
        <f t="shared" si="90"/>
        <v>101.542</v>
      </c>
      <c r="W136" s="1">
        <f t="shared" si="91"/>
        <v>101.167</v>
      </c>
      <c r="X136" s="1">
        <f t="shared" si="92"/>
        <v>102.167</v>
      </c>
      <c r="Y136" s="13">
        <f t="shared" si="93"/>
        <v>0</v>
      </c>
      <c r="Z136" s="1">
        <v>1</v>
      </c>
      <c r="AA136" s="1">
        <f t="shared" si="94"/>
        <v>1</v>
      </c>
      <c r="AB136" s="1">
        <f t="shared" si="59"/>
        <v>1</v>
      </c>
      <c r="AC136" s="1">
        <f>IF(ISNUMBER(INDEX(bias[value],MATCH(I136,bias[symbol],0))),1,0)</f>
        <v>1</v>
      </c>
      <c r="AD136" s="1">
        <f t="shared" si="95"/>
        <v>1</v>
      </c>
      <c r="AE136" s="1">
        <f t="shared" si="60"/>
        <v>1</v>
      </c>
      <c r="AF136" s="1">
        <f t="shared" ca="1" si="123"/>
        <v>0</v>
      </c>
      <c r="AG136" s="1">
        <f t="shared" ca="1" si="124"/>
        <v>0</v>
      </c>
      <c r="AH136" s="1" t="str">
        <f ca="1">IF(AG136=1,_xll.RtContribute("DDS_BONDS",$B136&amp;"=EXT",$V$3:$X$3,V136:X136,"FTC:CHANGED;SCOPE:SERVER"),"-")</f>
        <v>-</v>
      </c>
      <c r="AI136" s="1" t="str">
        <f>_xll.RtGet("DDS_BONDS",B136&amp;"=EXT",3)</f>
        <v>16538235=EXT</v>
      </c>
      <c r="AJ136" s="32">
        <f>_xll.BDP($A136&amp;" @"&amp; $N136 &amp;"  Corp","risk_mid")</f>
        <v>3.4571988628350425</v>
      </c>
      <c r="AK136" s="25">
        <f t="shared" si="126"/>
        <v>0</v>
      </c>
      <c r="AL136" s="1" t="str">
        <f t="shared" si="125"/>
        <v>-</v>
      </c>
      <c r="AM136" s="38">
        <f t="shared" si="127"/>
        <v>0</v>
      </c>
      <c r="AN136" s="12">
        <f>_xll.BDP($A136&amp;" @"&amp; $N136 &amp;"  Corp","asset_swap_spd_mid")</f>
        <v>343.60116740198606</v>
      </c>
      <c r="AO136" s="25">
        <f t="shared" si="128"/>
        <v>0</v>
      </c>
      <c r="AP136" s="25">
        <f>IFERROR(_xll.BDP($A136&amp;" @"&amp; $N136 &amp;"  Corp","coupon")*G136/100/365,"-")</f>
        <v>0</v>
      </c>
      <c r="AQ136" s="1" t="str">
        <f>_xll.RtGet("EBOND_LDN",B136,"DSPLY_NAME")</f>
        <v xml:space="preserve">PRUFIN 5 1/4 29 </v>
      </c>
      <c r="AR136" s="38">
        <f>_xll.RtGet("EBOND_LDN", B136, -18560)</f>
        <v>0</v>
      </c>
      <c r="AS136" s="38">
        <f>_xll.RtGet("EBOND_LDN", B136, -18562)</f>
        <v>0</v>
      </c>
      <c r="AT136" s="58" t="str">
        <f ca="1">IF(Main[[#This Row],[maturity]]&lt;TODAY(),"matured","-")</f>
        <v>-</v>
      </c>
      <c r="AU136" s="1" t="str">
        <f>IF(Main[[#This Row],[spread bid]]=Main[[#This Row],[spread ask]],"error","-")</f>
        <v>error</v>
      </c>
    </row>
    <row r="137" spans="1:47" x14ac:dyDescent="0.2">
      <c r="A137" s="1" t="s">
        <v>355</v>
      </c>
      <c r="B137" s="1">
        <v>5113092</v>
      </c>
      <c r="C137" s="9">
        <v>1994230</v>
      </c>
      <c r="D137" s="51" t="str">
        <f>_xll.BDP($A137&amp;" Corp",D$4)</f>
        <v>SCOR</v>
      </c>
      <c r="E137" s="51">
        <f>IF(_xll.BDP($A137&amp;" Corp","cpn typ")="floating","frn",_xll.BDP($A137&amp;" Corp",E$4))</f>
        <v>6.1539999999999999</v>
      </c>
      <c r="F137" s="52" t="str">
        <f>IF(LEFT(_xll.BDP($A137&amp;" Corp","mty_typ"),4)="perp","perp",_xll.BDP($A137&amp;" Corp",F$4)*1)</f>
        <v>perp</v>
      </c>
      <c r="G137" s="31">
        <f>_xll.RtGet("EBOND_POSITION",INDEX(bookMap[eBondID],MATCH(TEXT(C137,"0"),bookMap[bbgID],0))&amp;"="&amp;B137,"AMOUNT")</f>
        <v>0</v>
      </c>
      <c r="H137" s="1">
        <f>INDEX(control!$E$12:$E$22,MATCH(C137,control!$C$12:$C$22,0))</f>
        <v>0</v>
      </c>
      <c r="I137" s="1" t="str">
        <f>IFERROR(INDEX(bias[symbol],MIN(MAX(MATCH(IF($I$2="manual",_xll.RtGet("EBOND_LDN",B137,-20268),$I$2),bias[symbol],0)+H137,1),27)),"-")</f>
        <v>m</v>
      </c>
      <c r="J137" s="1">
        <f>IFERROR(_xll.RtGet("EBOND_LDN",B137,-20270)*1,"-")</f>
        <v>1</v>
      </c>
      <c r="K137" s="1" t="str">
        <f>_xll.RtGet("EBOND_LDN",$B137,-20271)</f>
        <v>on</v>
      </c>
      <c r="L137" s="1">
        <f>_xll.BDP(A137&amp;" @CBKG Corp","bid")</f>
        <v>107.083</v>
      </c>
      <c r="M137" s="1">
        <f>_xll.BDP(A137&amp;" @CBKG Corp","ask")</f>
        <v>108.083</v>
      </c>
      <c r="N137" s="1" t="s">
        <v>1456</v>
      </c>
      <c r="O137" s="1" t="str">
        <f>_xll.BDP(A137&amp;" @"&amp;N137&amp;" Corp","LAST_UPDATE")</f>
        <v>07:01:08</v>
      </c>
      <c r="P137" s="57">
        <f>_xll.BDP(A137&amp;" @"&amp;N137&amp;" Corp","LAST_PRICE")</f>
        <v>107.583</v>
      </c>
      <c r="Q137" s="1">
        <f>INDEX(control!$F$12:$F$22,MATCH(C137,control!$C$12:$C$22,0))</f>
        <v>100</v>
      </c>
      <c r="R137" s="1">
        <f>P137-J137*INDEX(bias[value],MATCH(I137,bias[symbol],0))*(Q137/100)</f>
        <v>107.083</v>
      </c>
      <c r="S137" s="1">
        <f t="shared" si="89"/>
        <v>108.083</v>
      </c>
      <c r="T137" s="4"/>
      <c r="U137" s="4"/>
      <c r="V137" s="1">
        <f t="shared" si="90"/>
        <v>107.583</v>
      </c>
      <c r="W137" s="1">
        <f t="shared" si="91"/>
        <v>107.083</v>
      </c>
      <c r="X137" s="1">
        <f t="shared" si="92"/>
        <v>108.083</v>
      </c>
      <c r="Y137" s="13">
        <f t="shared" si="93"/>
        <v>0</v>
      </c>
      <c r="Z137" s="1">
        <v>1</v>
      </c>
      <c r="AA137" s="1">
        <f t="shared" si="94"/>
        <v>1</v>
      </c>
      <c r="AB137" s="1">
        <f t="shared" si="59"/>
        <v>1</v>
      </c>
      <c r="AC137" s="1">
        <f>IF(ISNUMBER(INDEX(bias[value],MATCH(I137,bias[symbol],0))),1,0)</f>
        <v>1</v>
      </c>
      <c r="AD137" s="1">
        <f t="shared" si="95"/>
        <v>1</v>
      </c>
      <c r="AE137" s="1">
        <f t="shared" si="60"/>
        <v>1</v>
      </c>
      <c r="AF137" s="1">
        <f t="shared" ca="1" si="123"/>
        <v>0</v>
      </c>
      <c r="AG137" s="1">
        <f t="shared" ca="1" si="124"/>
        <v>0</v>
      </c>
      <c r="AH137" s="1" t="str">
        <f ca="1">IF(AG137=1,_xll.RtContribute("DDS_BONDS",$B137&amp;"=EXT",$V$3:$X$3,V137:X137,"FTC:CHANGED;SCOPE:SERVER"),"-")</f>
        <v>-</v>
      </c>
      <c r="AI137" s="1" t="str">
        <f>_xll.RtGet("DDS_BONDS",B137&amp;"=EXT",3)</f>
        <v>5113092=EXT</v>
      </c>
      <c r="AJ137" s="32">
        <f>_xll.BDP($A137&amp;" @"&amp; $N137 &amp;"  Corp","risk_mid")</f>
        <v>2.1536127668923655</v>
      </c>
      <c r="AK137" s="25">
        <f t="shared" si="126"/>
        <v>0</v>
      </c>
      <c r="AL137" s="1" t="str">
        <f t="shared" si="125"/>
        <v>-</v>
      </c>
      <c r="AM137" s="38">
        <f t="shared" si="127"/>
        <v>0</v>
      </c>
      <c r="AN137" s="12">
        <f>_xll.BDP($A137&amp;" @"&amp; $N137 &amp;"  Corp","asset_swap_spd_mid")</f>
        <v>214.18465528998729</v>
      </c>
      <c r="AO137" s="25">
        <f t="shared" si="128"/>
        <v>0</v>
      </c>
      <c r="AP137" s="25">
        <f>IFERROR(_xll.BDP($A137&amp;" @"&amp; $N137 &amp;"  Corp","coupon")*G137/100/365,"-")</f>
        <v>0</v>
      </c>
      <c r="AQ137" s="1" t="str">
        <f>_xll.RtGet("EBOND_LDN",B137,"DSPLY_NAME")</f>
        <v>SCOR 6.154 29 Ju</v>
      </c>
      <c r="AR137" s="38">
        <f>_xll.RtGet("EBOND_LDN", B137, -18560)</f>
        <v>261.73684932035201</v>
      </c>
      <c r="AS137" s="38">
        <f>_xll.RtGet("EBOND_LDN", B137, -18562)</f>
        <v>215.28998668213799</v>
      </c>
      <c r="AT137" s="58" t="str">
        <f ca="1">IF(Main[[#This Row],[maturity]]&lt;TODAY(),"matured","-")</f>
        <v>-</v>
      </c>
      <c r="AU137" s="1" t="str">
        <f>IF(Main[[#This Row],[spread bid]]=Main[[#This Row],[spread ask]],"error","-")</f>
        <v>-</v>
      </c>
    </row>
    <row r="138" spans="1:47" x14ac:dyDescent="0.2">
      <c r="A138" s="1" t="s">
        <v>356</v>
      </c>
      <c r="B138" s="1">
        <v>6006472</v>
      </c>
      <c r="C138" s="9">
        <v>1994230</v>
      </c>
      <c r="D138" s="51" t="str">
        <f>_xll.BDP($A138&amp;" Corp",D$4)</f>
        <v>SLHNVX</v>
      </c>
      <c r="E138" s="51">
        <f>IF(_xll.BDP($A138&amp;" Corp","cpn typ")="floating","frn",_xll.BDP($A138&amp;" Corp",E$4))</f>
        <v>5.8490000000000002</v>
      </c>
      <c r="F138" s="52" t="str">
        <f>IF(LEFT(_xll.BDP($A138&amp;" Corp","mty_typ"),4)="perp","perp",_xll.BDP($A138&amp;" Corp",F$4)*1)</f>
        <v>perp</v>
      </c>
      <c r="G138" s="31">
        <f>_xll.RtGet("EBOND_POSITION",INDEX(bookMap[eBondID],MATCH(TEXT(C138,"0"),bookMap[bbgID],0))&amp;"="&amp;B138,"AMOUNT")</f>
        <v>-1100000</v>
      </c>
      <c r="H138" s="1">
        <f>INDEX(control!$E$12:$E$22,MATCH(C138,control!$C$12:$C$22,0))</f>
        <v>0</v>
      </c>
      <c r="I138" s="1" t="str">
        <f>IFERROR(INDEX(bias[symbol],MIN(MAX(MATCH(IF($I$2="manual",_xll.RtGet("EBOND_LDN",B138,-20268),$I$2),bias[symbol],0)+H138,1),27)),"-")</f>
        <v>m</v>
      </c>
      <c r="J138" s="1">
        <f>IFERROR(_xll.RtGet("EBOND_LDN",B138,-20270)*1,"-")</f>
        <v>1</v>
      </c>
      <c r="K138" s="1" t="str">
        <f>_xll.RtGet("EBOND_LDN",$B138,-20271)</f>
        <v>on</v>
      </c>
      <c r="L138" s="1">
        <f>_xll.BDP(A138&amp;" @CBKG Corp","bid")</f>
        <v>106.746</v>
      </c>
      <c r="M138" s="1">
        <f>_xll.BDP(A138&amp;" @CBKG Corp","ask")</f>
        <v>107.746</v>
      </c>
      <c r="N138" s="1" t="s">
        <v>1456</v>
      </c>
      <c r="O138" s="1" t="str">
        <f>_xll.BDP(A138&amp;" @"&amp;N138&amp;" Corp","LAST_UPDATE")</f>
        <v>07:01:04</v>
      </c>
      <c r="P138" s="57">
        <f>_xll.BDP(A138&amp;" @"&amp;N138&amp;" Corp","LAST_PRICE")</f>
        <v>107.246</v>
      </c>
      <c r="Q138" s="1">
        <f>INDEX(control!$F$12:$F$22,MATCH(C138,control!$C$12:$C$22,0))</f>
        <v>100</v>
      </c>
      <c r="R138" s="1">
        <f>P138-J138*INDEX(bias[value],MATCH(I138,bias[symbol],0))*(Q138/100)</f>
        <v>106.746</v>
      </c>
      <c r="S138" s="1">
        <f t="shared" si="89"/>
        <v>107.746</v>
      </c>
      <c r="T138" s="4"/>
      <c r="U138" s="4"/>
      <c r="V138" s="1">
        <f t="shared" si="90"/>
        <v>107.246</v>
      </c>
      <c r="W138" s="1">
        <f t="shared" si="91"/>
        <v>106.746</v>
      </c>
      <c r="X138" s="1">
        <f t="shared" si="92"/>
        <v>107.746</v>
      </c>
      <c r="Y138" s="13">
        <f t="shared" si="93"/>
        <v>0</v>
      </c>
      <c r="Z138" s="1">
        <v>1</v>
      </c>
      <c r="AA138" s="1">
        <f t="shared" si="94"/>
        <v>1</v>
      </c>
      <c r="AB138" s="1">
        <f t="shared" si="59"/>
        <v>1</v>
      </c>
      <c r="AC138" s="1">
        <f>IF(ISNUMBER(INDEX(bias[value],MATCH(I138,bias[symbol],0))),1,0)</f>
        <v>1</v>
      </c>
      <c r="AD138" s="1">
        <f t="shared" si="95"/>
        <v>1</v>
      </c>
      <c r="AE138" s="1">
        <f t="shared" si="60"/>
        <v>1</v>
      </c>
      <c r="AF138" s="1">
        <f t="shared" ca="1" si="123"/>
        <v>0</v>
      </c>
      <c r="AG138" s="1">
        <f t="shared" ca="1" si="124"/>
        <v>0</v>
      </c>
      <c r="AH138" s="1" t="str">
        <f ca="1">IF(AG138=1,_xll.RtContribute("DDS_BONDS",$B138&amp;"=EXT",$V$3:$X$3,V138:X138,"FTC:CHANGED;SCOPE:SERVER"),"-")</f>
        <v>-</v>
      </c>
      <c r="AI138" s="1" t="str">
        <f>_xll.RtGet("DDS_BONDS",B138&amp;"=EXT",3)</f>
        <v>6006472=EXT</v>
      </c>
      <c r="AJ138" s="32">
        <f>_xll.BDP($A138&amp;" @"&amp; $N138 &amp;"  Corp","risk_mid")</f>
        <v>2.7968533783038652</v>
      </c>
      <c r="AK138" s="25">
        <f t="shared" si="126"/>
        <v>-307.65387161342517</v>
      </c>
      <c r="AL138" s="1" t="str">
        <f t="shared" si="125"/>
        <v>-</v>
      </c>
      <c r="AM138" s="38">
        <f t="shared" si="127"/>
        <v>-10.486275555555554</v>
      </c>
      <c r="AN138" s="12">
        <f>_xll.BDP($A138&amp;" @"&amp; $N138 &amp;"  Corp","asset_swap_spd_mid")</f>
        <v>282.37917183246998</v>
      </c>
      <c r="AO138" s="25">
        <f t="shared" si="128"/>
        <v>-31061.708901571696</v>
      </c>
      <c r="AP138" s="25">
        <f>IFERROR(_xll.BDP($A138&amp;" @"&amp; $N138 &amp;"  Corp","coupon")*G138/100/365,"-")</f>
        <v>-176.27123287671233</v>
      </c>
      <c r="AQ138" s="1" t="str">
        <f>_xll.RtGet("EBOND_LDN",B138,"DSPLY_NAME")</f>
        <v xml:space="preserve">SLHNVX 5.849 29 </v>
      </c>
      <c r="AR138" s="38">
        <f>_xll.RtGet("EBOND_LDN", B138, -18560)</f>
        <v>324.694780856737</v>
      </c>
      <c r="AS138" s="38">
        <f>_xll.RtGet("EBOND_LDN", B138, -18562)</f>
        <v>288.93731955975602</v>
      </c>
      <c r="AT138" s="58" t="str">
        <f ca="1">IF(Main[[#This Row],[maturity]]&lt;TODAY(),"matured","-")</f>
        <v>-</v>
      </c>
      <c r="AU138" s="1" t="str">
        <f>IF(Main[[#This Row],[spread bid]]=Main[[#This Row],[spread ask]],"error","-")</f>
        <v>-</v>
      </c>
    </row>
    <row r="139" spans="1:47" x14ac:dyDescent="0.2">
      <c r="A139" s="1" t="s">
        <v>357</v>
      </c>
      <c r="B139" s="1">
        <v>4438098</v>
      </c>
      <c r="C139" s="9">
        <v>1994230</v>
      </c>
      <c r="D139" s="51" t="str">
        <f>_xll.BDP($A139&amp;" Corp",D$4)</f>
        <v>SLHNVX</v>
      </c>
      <c r="E139" s="51">
        <f>IF(_xll.BDP($A139&amp;" Corp","cpn typ")="floating","frn",_xll.BDP($A139&amp;" Corp",E$4))</f>
        <v>5</v>
      </c>
      <c r="F139" s="52" t="str">
        <f>IF(LEFT(_xll.BDP($A139&amp;" Corp","mty_typ"),4)="perp","perp",_xll.BDP($A139&amp;" Corp",F$4)*1)</f>
        <v>perp</v>
      </c>
      <c r="G139" s="31">
        <f>_xll.RtGet("EBOND_POSITION",INDEX(bookMap[eBondID],MATCH(TEXT(C139,"0"),bookMap[bbgID],0))&amp;"="&amp;B139,"AMOUNT")</f>
        <v>0</v>
      </c>
      <c r="H139" s="1">
        <f>INDEX(control!$E$12:$E$22,MATCH(C139,control!$C$12:$C$22,0))</f>
        <v>0</v>
      </c>
      <c r="I139" s="1" t="str">
        <f>IFERROR(INDEX(bias[symbol],MIN(MAX(MATCH(IF($I$2="manual",_xll.RtGet("EBOND_LDN",B139,-20268),$I$2),bias[symbol],0)+H139,1),27)),"-")</f>
        <v>s</v>
      </c>
      <c r="J139" s="1">
        <f>IFERROR(_xll.RtGet("EBOND_LDN",B139,-20270)*1,"-")</f>
        <v>1</v>
      </c>
      <c r="K139" s="1" t="str">
        <f>_xll.RtGet("EBOND_LDN",$B139,-20271)</f>
        <v>on</v>
      </c>
      <c r="L139" s="1">
        <f>_xll.BDP(A139&amp;" @CBKG Corp","bid")</f>
        <v>102.72199999999999</v>
      </c>
      <c r="M139" s="1">
        <f>_xll.BDP(A139&amp;" @CBKG Corp","ask")</f>
        <v>103.72199999999999</v>
      </c>
      <c r="N139" s="1" t="s">
        <v>1456</v>
      </c>
      <c r="O139" s="1" t="str">
        <f>_xll.BDP(A139&amp;" @"&amp;N139&amp;" Corp","LAST_UPDATE")</f>
        <v>11/06/2014</v>
      </c>
      <c r="P139" s="57">
        <f>_xll.BDP(A139&amp;" @"&amp;N139&amp;" Corp","LAST_PRICE")</f>
        <v>103.34699999999999</v>
      </c>
      <c r="Q139" s="1">
        <f>INDEX(control!$F$12:$F$22,MATCH(C139,control!$C$12:$C$22,0))</f>
        <v>100</v>
      </c>
      <c r="R139" s="1">
        <f>P139-J139*INDEX(bias[value],MATCH(I139,bias[symbol],0))*(Q139/100)</f>
        <v>102.72199999999999</v>
      </c>
      <c r="S139" s="1">
        <f t="shared" si="89"/>
        <v>103.72199999999999</v>
      </c>
      <c r="T139" s="4"/>
      <c r="U139" s="4"/>
      <c r="V139" s="1">
        <f t="shared" si="90"/>
        <v>103.34699999999999</v>
      </c>
      <c r="W139" s="1">
        <f t="shared" si="91"/>
        <v>102.72199999999999</v>
      </c>
      <c r="X139" s="1">
        <f t="shared" si="92"/>
        <v>103.72199999999999</v>
      </c>
      <c r="Y139" s="13">
        <f t="shared" si="93"/>
        <v>0</v>
      </c>
      <c r="Z139" s="1">
        <v>1</v>
      </c>
      <c r="AA139" s="1">
        <f t="shared" si="94"/>
        <v>1</v>
      </c>
      <c r="AB139" s="1">
        <f t="shared" si="59"/>
        <v>1</v>
      </c>
      <c r="AC139" s="1">
        <f>IF(ISNUMBER(INDEX(bias[value],MATCH(I139,bias[symbol],0))),1,0)</f>
        <v>1</v>
      </c>
      <c r="AD139" s="1">
        <f t="shared" si="95"/>
        <v>1</v>
      </c>
      <c r="AE139" s="1">
        <f t="shared" si="60"/>
        <v>1</v>
      </c>
      <c r="AF139" s="1">
        <f t="shared" ca="1" si="123"/>
        <v>0</v>
      </c>
      <c r="AG139" s="1">
        <f t="shared" ca="1" si="124"/>
        <v>0</v>
      </c>
      <c r="AH139" s="1" t="str">
        <f ca="1">IF(AG139=1,_xll.RtContribute("DDS_BONDS",$B139&amp;"=EXT",$V$3:$X$3,V139:X139,"FTC:CHANGED;SCOPE:SERVER"),"-")</f>
        <v>-</v>
      </c>
      <c r="AI139" s="1" t="str">
        <f>_xll.RtGet("DDS_BONDS",B139&amp;"=EXT",3)</f>
        <v>4438098=EXT</v>
      </c>
      <c r="AJ139" s="32">
        <f>_xll.BDP($A139&amp;" @"&amp; $N139 &amp;"  Corp","risk_mid")</f>
        <v>1.4211477469359579</v>
      </c>
      <c r="AK139" s="25">
        <f t="shared" si="126"/>
        <v>0</v>
      </c>
      <c r="AL139" s="1" t="str">
        <f t="shared" si="125"/>
        <v>-</v>
      </c>
      <c r="AM139" s="38">
        <f t="shared" si="127"/>
        <v>0</v>
      </c>
      <c r="AN139" s="12">
        <f>_xll.BDP($A139&amp;" @"&amp; $N139 &amp;"  Corp","asset_swap_spd_mid")</f>
        <v>218.41176819322288</v>
      </c>
      <c r="AO139" s="25">
        <f t="shared" si="128"/>
        <v>0</v>
      </c>
      <c r="AP139" s="25">
        <f>IFERROR(_xll.BDP($A139&amp;" @"&amp; $N139 &amp;"  Corp","coupon")*G139/100/365,"-")</f>
        <v>0</v>
      </c>
      <c r="AQ139" s="1" t="str">
        <f>_xll.RtGet("EBOND_LDN",B139,"DSPLY_NAME")</f>
        <v xml:space="preserve">SLHNVX 5 29 Nov </v>
      </c>
      <c r="AR139" s="38">
        <f>_xll.RtGet("EBOND_LDN", B139, -18560)</f>
        <v>296.76513639409399</v>
      </c>
      <c r="AS139" s="38">
        <f>_xll.RtGet("EBOND_LDN", B139, -18562)</f>
        <v>226.16901434402499</v>
      </c>
      <c r="AT139" s="58" t="str">
        <f ca="1">IF(Main[[#This Row],[maturity]]&lt;TODAY(),"matured","-")</f>
        <v>-</v>
      </c>
      <c r="AU139" s="1" t="str">
        <f>IF(Main[[#This Row],[spread bid]]=Main[[#This Row],[spread ask]],"error","-")</f>
        <v>-</v>
      </c>
    </row>
    <row r="140" spans="1:47" x14ac:dyDescent="0.2">
      <c r="A140" s="1" t="s">
        <v>358</v>
      </c>
      <c r="B140" s="1">
        <v>3268500</v>
      </c>
      <c r="C140" s="9">
        <v>1994230</v>
      </c>
      <c r="D140" s="51" t="str">
        <f>_xll.BDP($A140&amp;" Corp",D$4)</f>
        <v>SLLN</v>
      </c>
      <c r="E140" s="51">
        <f>IF(_xll.BDP($A140&amp;" Corp","cpn typ")="floating","frn",_xll.BDP($A140&amp;" Corp",E$4))</f>
        <v>5.3140000000000001</v>
      </c>
      <c r="F140" s="52" t="str">
        <f>IF(LEFT(_xll.BDP($A140&amp;" Corp","mty_typ"),4)="perp","perp",_xll.BDP($A140&amp;" Corp",F$4)*1)</f>
        <v>perp</v>
      </c>
      <c r="G140" s="31">
        <f>_xll.RtGet("EBOND_POSITION",INDEX(bookMap[eBondID],MATCH(TEXT(C140,"0"),bookMap[bbgID],0))&amp;"="&amp;B140,"AMOUNT")</f>
        <v>0</v>
      </c>
      <c r="H140" s="1">
        <f>INDEX(control!$E$12:$E$22,MATCH(C140,control!$C$12:$C$22,0))</f>
        <v>0</v>
      </c>
      <c r="I140" s="1" t="str">
        <f>IFERROR(INDEX(bias[symbol],MIN(MAX(MATCH(IF($I$2="manual",_xll.RtGet("EBOND_LDN",B140,-20268),$I$2),bias[symbol],0)+H140,1),27)),"-")</f>
        <v>m</v>
      </c>
      <c r="J140" s="1">
        <f>IFERROR(_xll.RtGet("EBOND_LDN",B140,-20270)*1,"-")</f>
        <v>1</v>
      </c>
      <c r="K140" s="1" t="str">
        <f>_xll.RtGet("EBOND_LDN",$B140,-20271)</f>
        <v>on</v>
      </c>
      <c r="L140" s="1">
        <f>_xll.BDP(A140&amp;" @CBKG Corp","bid")</f>
        <v>101.369</v>
      </c>
      <c r="M140" s="1">
        <f>_xll.BDP(A140&amp;" @CBKG Corp","ask")</f>
        <v>102.369</v>
      </c>
      <c r="N140" s="1" t="s">
        <v>1456</v>
      </c>
      <c r="O140" s="1" t="str">
        <f>_xll.BDP(A140&amp;" @"&amp;N140&amp;" Corp","LAST_UPDATE")</f>
        <v>11/06/2014</v>
      </c>
      <c r="P140" s="57">
        <f>_xll.BDP(A140&amp;" @"&amp;N140&amp;" Corp","LAST_PRICE")</f>
        <v>101.869</v>
      </c>
      <c r="Q140" s="1">
        <f>INDEX(control!$F$12:$F$22,MATCH(C140,control!$C$12:$C$22,0))</f>
        <v>100</v>
      </c>
      <c r="R140" s="1">
        <f>P140-J140*INDEX(bias[value],MATCH(I140,bias[symbol],0))*(Q140/100)</f>
        <v>101.369</v>
      </c>
      <c r="S140" s="1">
        <f t="shared" si="89"/>
        <v>102.369</v>
      </c>
      <c r="T140" s="4"/>
      <c r="U140" s="4"/>
      <c r="V140" s="1">
        <f t="shared" si="90"/>
        <v>101.869</v>
      </c>
      <c r="W140" s="1">
        <f t="shared" si="91"/>
        <v>101.369</v>
      </c>
      <c r="X140" s="1">
        <f t="shared" si="92"/>
        <v>102.369</v>
      </c>
      <c r="Y140" s="13">
        <f t="shared" si="93"/>
        <v>0</v>
      </c>
      <c r="Z140" s="1">
        <v>1</v>
      </c>
      <c r="AA140" s="1">
        <f t="shared" si="94"/>
        <v>1</v>
      </c>
      <c r="AB140" s="1">
        <f t="shared" si="59"/>
        <v>1</v>
      </c>
      <c r="AC140" s="1">
        <f>IF(ISNUMBER(INDEX(bias[value],MATCH(I140,bias[symbol],0))),1,0)</f>
        <v>1</v>
      </c>
      <c r="AD140" s="1">
        <f t="shared" si="95"/>
        <v>1</v>
      </c>
      <c r="AE140" s="1">
        <f t="shared" si="60"/>
        <v>1</v>
      </c>
      <c r="AF140" s="1">
        <f t="shared" ca="1" si="123"/>
        <v>0</v>
      </c>
      <c r="AG140" s="1">
        <f t="shared" ca="1" si="124"/>
        <v>0</v>
      </c>
      <c r="AH140" s="1" t="str">
        <f ca="1">IF(AG140=1,_xll.RtContribute("DDS_BONDS",$B140&amp;"=EXT",$V$3:$X$3,V140:X140,"FTC:CHANGED;SCOPE:SERVER"),"-")</f>
        <v>-</v>
      </c>
      <c r="AI140" s="1" t="str">
        <f>_xll.RtGet("DDS_BONDS",B140&amp;"=EXT",3)</f>
        <v>3268500=EXT</v>
      </c>
      <c r="AJ140" s="32">
        <f>_xll.BDP($A140&amp;" @"&amp; $N140 &amp;"  Corp","risk_mid")</f>
        <v>0.57266748104538578</v>
      </c>
      <c r="AK140" s="25">
        <f t="shared" si="126"/>
        <v>0</v>
      </c>
      <c r="AL140" s="1" t="str">
        <f t="shared" si="125"/>
        <v>-</v>
      </c>
      <c r="AM140" s="38">
        <f t="shared" si="127"/>
        <v>0</v>
      </c>
      <c r="AN140" s="12">
        <f>_xll.BDP($A140&amp;" @"&amp; $N140 &amp;"  Corp","asset_swap_spd_mid")</f>
        <v>170.77174104133491</v>
      </c>
      <c r="AO140" s="25">
        <f t="shared" si="128"/>
        <v>0</v>
      </c>
      <c r="AP140" s="25">
        <f>IFERROR(_xll.BDP($A140&amp;" @"&amp; $N140 &amp;"  Corp","coupon")*G140/100/365,"-")</f>
        <v>0</v>
      </c>
      <c r="AQ140" s="1" t="str">
        <f>_xll.RtGet("EBOND_LDN",B140,"DSPLY_NAME")</f>
        <v>SLLN 5.314 29 No</v>
      </c>
      <c r="AR140" s="38">
        <f>_xll.RtGet("EBOND_LDN", B140, -18560)</f>
        <v>271.888252441801</v>
      </c>
      <c r="AS140" s="38">
        <f>_xll.RtGet("EBOND_LDN", B140, -18562)</f>
        <v>97.575992418191007</v>
      </c>
      <c r="AT140" s="58" t="str">
        <f ca="1">IF(Main[[#This Row],[maturity]]&lt;TODAY(),"matured","-")</f>
        <v>-</v>
      </c>
      <c r="AU140" s="1" t="str">
        <f>IF(Main[[#This Row],[spread bid]]=Main[[#This Row],[spread ask]],"error","-")</f>
        <v>-</v>
      </c>
    </row>
    <row r="141" spans="1:47" x14ac:dyDescent="0.2">
      <c r="A141" s="1" t="s">
        <v>359</v>
      </c>
      <c r="B141" s="1">
        <v>17194151</v>
      </c>
      <c r="C141" s="9">
        <v>1994230</v>
      </c>
      <c r="D141" s="51" t="str">
        <f>_xll.BDP($A141&amp;" Corp",D$4)</f>
        <v>SRENVX</v>
      </c>
      <c r="E141" s="51">
        <f>IF(_xll.BDP($A141&amp;" Corp","cpn typ")="floating","frn",_xll.BDP($A141&amp;" Corp",E$4))</f>
        <v>6.375</v>
      </c>
      <c r="F141" s="52">
        <f>IF(LEFT(_xll.BDP($A141&amp;" Corp","mty_typ"),4)="perp","perp",_xll.BDP($A141&amp;" Corp",F$4)*1)</f>
        <v>45536</v>
      </c>
      <c r="G141" s="31">
        <f>_xll.RtGet("EBOND_POSITION",INDEX(bookMap[eBondID],MATCH(TEXT(C141,"0"),bookMap[bbgID],0))&amp;"="&amp;B141,"AMOUNT")</f>
        <v>0</v>
      </c>
      <c r="H141" s="1">
        <f>INDEX(control!$E$12:$E$22,MATCH(C141,control!$C$12:$C$22,0))</f>
        <v>0</v>
      </c>
      <c r="I141" s="1" t="str">
        <f>IFERROR(INDEX(bias[symbol],MIN(MAX(MATCH(IF($I$2="manual",_xll.RtGet("EBOND_LDN",B141,-20268),$I$2),bias[symbol],0)+H141,1),27)),"-")</f>
        <v>-</v>
      </c>
      <c r="J141" s="1" t="str">
        <f>IFERROR(_xll.RtGet("EBOND_LDN",B141,-20270)*1,"-")</f>
        <v>-</v>
      </c>
      <c r="K141" s="1" t="str">
        <f>_xll.RtGet("EBOND_LDN",$B141,-20271)</f>
        <v>#N/A</v>
      </c>
      <c r="L141" s="1" t="str">
        <f>_xll.BDP(A141&amp;" @CBKG Corp","bid")</f>
        <v>#N/A Real Time</v>
      </c>
      <c r="M141" s="1" t="str">
        <f>_xll.BDP(A141&amp;" @CBKG Corp","ask")</f>
        <v>#N/A Real Time</v>
      </c>
      <c r="N141" s="1" t="s">
        <v>1456</v>
      </c>
      <c r="O141" s="1" t="str">
        <f>_xll.BDP(A141&amp;" @"&amp;N141&amp;" Corp","LAST_UPDATE")</f>
        <v>11/06/2014</v>
      </c>
      <c r="P141" s="57">
        <f>_xll.BDP(A141&amp;" @"&amp;N141&amp;" Corp","LAST_PRICE")</f>
        <v>107.73399999999999</v>
      </c>
      <c r="Q141" s="1">
        <f>INDEX(control!$F$12:$F$22,MATCH(C141,control!$C$12:$C$22,0))</f>
        <v>100</v>
      </c>
      <c r="R141" s="1" t="e">
        <f>P141-J141*INDEX(bias[value],MATCH(I141,bias[symbol],0))*(Q141/100)</f>
        <v>#VALUE!</v>
      </c>
      <c r="S141" s="1" t="e">
        <f t="shared" si="89"/>
        <v>#VALUE!</v>
      </c>
      <c r="T141" s="4"/>
      <c r="U141" s="4"/>
      <c r="V141" s="1">
        <f t="shared" si="90"/>
        <v>107.73399999999999</v>
      </c>
      <c r="W141" s="1" t="e">
        <f t="shared" si="91"/>
        <v>#VALUE!</v>
      </c>
      <c r="X141" s="1" t="e">
        <f t="shared" si="92"/>
        <v>#VALUE!</v>
      </c>
      <c r="Y141" s="13" t="str">
        <f t="shared" si="93"/>
        <v>err</v>
      </c>
      <c r="Z141" s="1">
        <v>1</v>
      </c>
      <c r="AA141" s="1">
        <f t="shared" si="94"/>
        <v>0</v>
      </c>
      <c r="AB141" s="1">
        <f t="shared" si="59"/>
        <v>0</v>
      </c>
      <c r="AC141" s="1">
        <f>IF(ISNUMBER(INDEX(bias[value],MATCH(I141,bias[symbol],0))),1,0)</f>
        <v>0</v>
      </c>
      <c r="AD141" s="1">
        <f t="shared" si="95"/>
        <v>0</v>
      </c>
      <c r="AE141" s="1">
        <f t="shared" si="60"/>
        <v>0</v>
      </c>
      <c r="AF141" s="1">
        <f t="shared" ca="1" si="123"/>
        <v>0</v>
      </c>
      <c r="AG141" s="1">
        <f t="shared" ca="1" si="124"/>
        <v>0</v>
      </c>
      <c r="AH141" s="1" t="str">
        <f ca="1">IF(AG141=1,_xll.RtContribute("DDS_BONDS",$B141&amp;"=EXT",$V$3:$X$3,V141:X141,"FTC:CHANGED;SCOPE:SERVER"),"-")</f>
        <v>-</v>
      </c>
      <c r="AI141" s="1" t="str">
        <f>_xll.RtGet("DDS_BONDS",B141&amp;"=EXT",3)</f>
        <v>17194151=EXT</v>
      </c>
      <c r="AJ141" s="32">
        <f>_xll.BDP($A141&amp;" @"&amp; $N141 &amp;"  Corp","risk_mid")</f>
        <v>4.7542240923135637</v>
      </c>
      <c r="AK141" s="25">
        <f t="shared" si="126"/>
        <v>0</v>
      </c>
      <c r="AL141" s="1" t="str">
        <f t="shared" si="125"/>
        <v>-</v>
      </c>
      <c r="AM141" s="38">
        <f t="shared" si="127"/>
        <v>0</v>
      </c>
      <c r="AN141" s="12">
        <f>_xll.BDP($A141&amp;" @"&amp; $N141 &amp;"  Corp","asset_swap_spd_mid")</f>
        <v>291.46038529153509</v>
      </c>
      <c r="AO141" s="25">
        <f t="shared" si="128"/>
        <v>0</v>
      </c>
      <c r="AP141" s="25">
        <f>IFERROR(_xll.BDP($A141&amp;" @"&amp; $N141 &amp;"  Corp","coupon")*G141/100/365,"-")</f>
        <v>0</v>
      </c>
      <c r="AQ141" s="1" t="str">
        <f>_xll.RtGet("EBOND_LDN",B141,"DSPLY_NAME")</f>
        <v>#N/A</v>
      </c>
      <c r="AR141" s="38" t="str">
        <f>_xll.RtGet("EBOND_LDN", B141, -18560)</f>
        <v>#N/A</v>
      </c>
      <c r="AS141" s="38" t="str">
        <f>_xll.RtGet("EBOND_LDN", B141, -18562)</f>
        <v>#N/A</v>
      </c>
      <c r="AT141" s="58" t="str">
        <f ca="1">IF(Main[[#This Row],[maturity]]&lt;TODAY(),"matured","-")</f>
        <v>-</v>
      </c>
      <c r="AU141" s="1" t="str">
        <f>IF(Main[[#This Row],[spread bid]]=Main[[#This Row],[spread ask]],"error","-")</f>
        <v>error</v>
      </c>
    </row>
    <row r="142" spans="1:47" x14ac:dyDescent="0.2">
      <c r="A142" s="1" t="s">
        <v>360</v>
      </c>
      <c r="B142" s="1">
        <v>14657850</v>
      </c>
      <c r="C142" s="9">
        <v>1994230</v>
      </c>
      <c r="D142" s="51" t="str">
        <f>_xll.BDP($A142&amp;" Corp",D$4)</f>
        <v>SRENVX</v>
      </c>
      <c r="E142" s="51">
        <f>IF(_xll.BDP($A142&amp;" Corp","cpn typ")="floating","frn",_xll.BDP($A142&amp;" Corp",E$4))</f>
        <v>6.625</v>
      </c>
      <c r="F142" s="52">
        <f>IF(LEFT(_xll.BDP($A142&amp;" Corp","mty_typ"),4)="perp","perp",_xll.BDP($A142&amp;" Corp",F$4)*1)</f>
        <v>52110</v>
      </c>
      <c r="G142" s="31">
        <f>_xll.RtGet("EBOND_POSITION",INDEX(bookMap[eBondID],MATCH(TEXT(C142,"0"),bookMap[bbgID],0))&amp;"="&amp;B142,"AMOUNT")</f>
        <v>1000000</v>
      </c>
      <c r="H142" s="1">
        <f>INDEX(control!$E$12:$E$22,MATCH(C142,control!$C$12:$C$22,0))</f>
        <v>0</v>
      </c>
      <c r="I142" s="1" t="str">
        <f>IFERROR(INDEX(bias[symbol],MIN(MAX(MATCH(IF($I$2="manual",_xll.RtGet("EBOND_LDN",B142,-20268),$I$2),bias[symbol],0)+H142,1),27)),"-")</f>
        <v>m</v>
      </c>
      <c r="J142" s="1">
        <f>IFERROR(_xll.RtGet("EBOND_LDN",B142,-20270)*1,"-")</f>
        <v>1</v>
      </c>
      <c r="K142" s="1" t="str">
        <f>_xll.RtGet("EBOND_LDN",$B142,-20271)</f>
        <v>on</v>
      </c>
      <c r="L142" s="1">
        <f>_xll.BDP(A142&amp;" @CBKG Corp","bid")</f>
        <v>126.752</v>
      </c>
      <c r="M142" s="1">
        <f>_xll.BDP(A142&amp;" @CBKG Corp","ask")</f>
        <v>127.752</v>
      </c>
      <c r="N142" s="1" t="s">
        <v>1456</v>
      </c>
      <c r="O142" s="1" t="str">
        <f>_xll.BDP(A142&amp;" @"&amp;N142&amp;" Corp","LAST_UPDATE")</f>
        <v>11/06/2014</v>
      </c>
      <c r="P142" s="57">
        <f>_xll.BDP(A142&amp;" @"&amp;N142&amp;" Corp","LAST_PRICE")</f>
        <v>127.252</v>
      </c>
      <c r="Q142" s="1">
        <f>INDEX(control!$F$12:$F$22,MATCH(C142,control!$C$12:$C$22,0))</f>
        <v>100</v>
      </c>
      <c r="R142" s="1">
        <f>P142-J142*INDEX(bias[value],MATCH(I142,bias[symbol],0))*(Q142/100)</f>
        <v>126.752</v>
      </c>
      <c r="S142" s="1">
        <f t="shared" si="89"/>
        <v>127.752</v>
      </c>
      <c r="T142" s="4"/>
      <c r="U142" s="4"/>
      <c r="V142" s="1">
        <f t="shared" si="90"/>
        <v>127.252</v>
      </c>
      <c r="W142" s="1">
        <f t="shared" si="91"/>
        <v>126.752</v>
      </c>
      <c r="X142" s="1">
        <f t="shared" si="92"/>
        <v>127.752</v>
      </c>
      <c r="Y142" s="13">
        <f t="shared" si="93"/>
        <v>0</v>
      </c>
      <c r="Z142" s="1">
        <v>1</v>
      </c>
      <c r="AA142" s="1">
        <f t="shared" si="94"/>
        <v>1</v>
      </c>
      <c r="AB142" s="1">
        <f t="shared" si="59"/>
        <v>1</v>
      </c>
      <c r="AC142" s="1">
        <f>IF(ISNUMBER(INDEX(bias[value],MATCH(I142,bias[symbol],0))),1,0)</f>
        <v>1</v>
      </c>
      <c r="AD142" s="1">
        <f t="shared" si="95"/>
        <v>1</v>
      </c>
      <c r="AE142" s="1">
        <f t="shared" si="60"/>
        <v>1</v>
      </c>
      <c r="AF142" s="1">
        <f t="shared" ca="1" si="123"/>
        <v>0</v>
      </c>
      <c r="AG142" s="1">
        <f t="shared" ca="1" si="124"/>
        <v>0</v>
      </c>
      <c r="AH142" s="1" t="str">
        <f ca="1">IF(AG142=1,_xll.RtContribute("DDS_BONDS",$B142&amp;"=EXT",$V$3:$X$3,V142:X142,"FTC:CHANGED;SCOPE:SERVER"),"-")</f>
        <v>-</v>
      </c>
      <c r="AI142" s="1" t="str">
        <f>_xll.RtGet("DDS_BONDS",B142&amp;"=EXT",3)</f>
        <v>14657850=EXT</v>
      </c>
      <c r="AJ142" s="32">
        <f>_xll.BDP($A142&amp;" @"&amp; $N142 &amp;"  Corp","risk_mid")</f>
        <v>8.4030638040374583</v>
      </c>
      <c r="AK142" s="25">
        <f t="shared" si="126"/>
        <v>840.30638040374595</v>
      </c>
      <c r="AL142" s="1">
        <f t="shared" si="125"/>
        <v>-0.7</v>
      </c>
      <c r="AM142" s="38">
        <f t="shared" si="127"/>
        <v>-24.743444444444442</v>
      </c>
      <c r="AN142" s="12">
        <f>_xll.BDP($A142&amp;" @"&amp; $N142 &amp;"  Corp","asset_swap_spd_mid")</f>
        <v>182.64605668292575</v>
      </c>
      <c r="AO142" s="25">
        <f t="shared" si="128"/>
        <v>18264.605668292577</v>
      </c>
      <c r="AP142" s="25">
        <f>IFERROR(_xll.BDP($A142&amp;" @"&amp; $N142 &amp;"  Corp","coupon")*G142/100/365,"-")</f>
        <v>181.50684931506851</v>
      </c>
      <c r="AQ142" s="1" t="str">
        <f>_xll.RtGet("EBOND_LDN",B142,"DSPLY_NAME")</f>
        <v xml:space="preserve">SRENVX 6 5/8 01 </v>
      </c>
      <c r="AR142" s="38">
        <f>_xll.RtGet("EBOND_LDN", B142, -18560)</f>
        <v>188.38156963061499</v>
      </c>
      <c r="AS142" s="38">
        <f>_xll.RtGet("EBOND_LDN", B142, -18562)</f>
        <v>176.49356894743499</v>
      </c>
      <c r="AT142" s="58" t="str">
        <f ca="1">IF(Main[[#This Row],[maturity]]&lt;TODAY(),"matured","-")</f>
        <v>-</v>
      </c>
      <c r="AU142" s="1" t="str">
        <f>IF(Main[[#This Row],[spread bid]]=Main[[#This Row],[spread ask]],"error","-")</f>
        <v>-</v>
      </c>
    </row>
    <row r="143" spans="1:47" x14ac:dyDescent="0.2">
      <c r="A143" s="1" t="s">
        <v>361</v>
      </c>
      <c r="B143" s="1">
        <v>4884665</v>
      </c>
      <c r="C143" s="9">
        <v>1994230</v>
      </c>
      <c r="D143" s="51" t="str">
        <f>_xll.BDP($A143&amp;" Corp",D$4)</f>
        <v>SRENVX</v>
      </c>
      <c r="E143" s="51">
        <f>IF(_xll.BDP($A143&amp;" Corp","cpn typ")="floating","frn",_xll.BDP($A143&amp;" Corp",E$4))</f>
        <v>5.2519999999999998</v>
      </c>
      <c r="F143" s="52" t="str">
        <f>IF(LEFT(_xll.BDP($A143&amp;" Corp","mty_typ"),4)="perp","perp",_xll.BDP($A143&amp;" Corp",F$4)*1)</f>
        <v>perp</v>
      </c>
      <c r="G143" s="31">
        <f>_xll.RtGet("EBOND_POSITION",INDEX(bookMap[eBondID],MATCH(TEXT(C143,"0"),bookMap[bbgID],0))&amp;"="&amp;B143,"AMOUNT")</f>
        <v>650000</v>
      </c>
      <c r="H143" s="1">
        <f>INDEX(control!$E$12:$E$22,MATCH(C143,control!$C$12:$C$22,0))</f>
        <v>0</v>
      </c>
      <c r="I143" s="1" t="str">
        <f>IFERROR(INDEX(bias[symbol],MIN(MAX(MATCH(IF($I$2="manual",_xll.RtGet("EBOND_LDN",B143,-20268),$I$2),bias[symbol],0)+H143,1),27)),"-")</f>
        <v>s</v>
      </c>
      <c r="J143" s="1">
        <f>IFERROR(_xll.RtGet("EBOND_LDN",B143,-20270)*1,"-")</f>
        <v>1</v>
      </c>
      <c r="K143" s="1" t="str">
        <f>_xll.RtGet("EBOND_LDN",$B143,-20271)</f>
        <v>on</v>
      </c>
      <c r="L143" s="1">
        <f>_xll.BDP(A143&amp;" @CBKG Corp","bid")</f>
        <v>104.973</v>
      </c>
      <c r="M143" s="1">
        <f>_xll.BDP(A143&amp;" @CBKG Corp","ask")</f>
        <v>105.973</v>
      </c>
      <c r="N143" s="1" t="s">
        <v>1456</v>
      </c>
      <c r="O143" s="1" t="str">
        <f>_xll.BDP(A143&amp;" @"&amp;N143&amp;" Corp","LAST_UPDATE")</f>
        <v>07:01:04</v>
      </c>
      <c r="P143" s="57">
        <f>_xll.BDP(A143&amp;" @"&amp;N143&amp;" Corp","LAST_PRICE")</f>
        <v>105.598</v>
      </c>
      <c r="Q143" s="1">
        <f>INDEX(control!$F$12:$F$22,MATCH(C143,control!$C$12:$C$22,0))</f>
        <v>100</v>
      </c>
      <c r="R143" s="1">
        <f>P143-J143*INDEX(bias[value],MATCH(I143,bias[symbol],0))*(Q143/100)</f>
        <v>104.973</v>
      </c>
      <c r="S143" s="1">
        <f t="shared" si="89"/>
        <v>105.973</v>
      </c>
      <c r="T143" s="4"/>
      <c r="U143" s="4"/>
      <c r="V143" s="1">
        <f t="shared" si="90"/>
        <v>105.598</v>
      </c>
      <c r="W143" s="1">
        <f t="shared" si="91"/>
        <v>104.973</v>
      </c>
      <c r="X143" s="1">
        <f t="shared" si="92"/>
        <v>105.973</v>
      </c>
      <c r="Y143" s="13">
        <f t="shared" si="93"/>
        <v>0</v>
      </c>
      <c r="Z143" s="1">
        <v>1</v>
      </c>
      <c r="AA143" s="1">
        <f t="shared" si="94"/>
        <v>1</v>
      </c>
      <c r="AB143" s="1">
        <f t="shared" si="59"/>
        <v>1</v>
      </c>
      <c r="AC143" s="1">
        <f>IF(ISNUMBER(INDEX(bias[value],MATCH(I143,bias[symbol],0))),1,0)</f>
        <v>1</v>
      </c>
      <c r="AD143" s="1">
        <f t="shared" si="95"/>
        <v>1</v>
      </c>
      <c r="AE143" s="1">
        <f t="shared" si="60"/>
        <v>1</v>
      </c>
      <c r="AF143" s="1">
        <f t="shared" ca="1" si="123"/>
        <v>0</v>
      </c>
      <c r="AG143" s="1">
        <f t="shared" ca="1" si="124"/>
        <v>0</v>
      </c>
      <c r="AH143" s="1" t="str">
        <f ca="1">IF(AG143=1,_xll.RtContribute("DDS_BONDS",$B143&amp;"=EXT",$V$3:$X$3,V143:X143,"FTC:CHANGED;SCOPE:SERVER"),"-")</f>
        <v>-</v>
      </c>
      <c r="AI143" s="1" t="str">
        <f>_xll.RtGet("DDS_BONDS",B143&amp;"=EXT",3)</f>
        <v>4884665=EXT</v>
      </c>
      <c r="AJ143" s="32">
        <f>_xll.BDP($A143&amp;" @"&amp; $N143 &amp;"  Corp","risk_mid")</f>
        <v>1.9563310885885699</v>
      </c>
      <c r="AK143" s="25">
        <f t="shared" si="126"/>
        <v>127.16152075825704</v>
      </c>
      <c r="AL143" s="1" t="str">
        <f t="shared" si="125"/>
        <v>-</v>
      </c>
      <c r="AM143" s="38">
        <f t="shared" si="127"/>
        <v>6.1012177777777774</v>
      </c>
      <c r="AN143" s="12">
        <f>_xll.BDP($A143&amp;" @"&amp; $N143 &amp;"  Corp","asset_swap_spd_mid")</f>
        <v>199.2781696308347</v>
      </c>
      <c r="AO143" s="25">
        <f t="shared" si="128"/>
        <v>12953.081026004254</v>
      </c>
      <c r="AP143" s="25">
        <f>IFERROR(_xll.BDP($A143&amp;" @"&amp; $N143 &amp;"  Corp","coupon")*G143/100/365,"-")</f>
        <v>93.528767123287665</v>
      </c>
      <c r="AQ143" s="1" t="str">
        <f>_xll.RtGet("EBOND_LDN",B143,"DSPLY_NAME")</f>
        <v xml:space="preserve">SRENVX 5.252 29 </v>
      </c>
      <c r="AR143" s="38">
        <f>_xll.RtGet("EBOND_LDN", B143, -18560)</f>
        <v>258.520423762902</v>
      </c>
      <c r="AS143" s="38">
        <f>_xll.RtGet("EBOND_LDN", B143, -18562)</f>
        <v>207.25792352955699</v>
      </c>
      <c r="AT143" s="58" t="str">
        <f ca="1">IF(Main[[#This Row],[maturity]]&lt;TODAY(),"matured","-")</f>
        <v>-</v>
      </c>
      <c r="AU143" s="1" t="str">
        <f>IF(Main[[#This Row],[spread bid]]=Main[[#This Row],[spread ask]],"error","-")</f>
        <v>-</v>
      </c>
    </row>
    <row r="144" spans="1:47" x14ac:dyDescent="0.2">
      <c r="A144" s="1" t="s">
        <v>362</v>
      </c>
      <c r="B144" s="1">
        <v>13724092</v>
      </c>
      <c r="C144" s="9">
        <v>1994230</v>
      </c>
      <c r="D144" s="51" t="str">
        <f>_xll.BDP($A144&amp;" Corp",D$4)</f>
        <v>SRENVX</v>
      </c>
      <c r="E144" s="51">
        <f>IF(_xll.BDP($A144&amp;" Corp","cpn typ")="floating","frn",_xll.BDP($A144&amp;" Corp",E$4))</f>
        <v>8.25</v>
      </c>
      <c r="F144" s="52" t="str">
        <f>IF(LEFT(_xll.BDP($A144&amp;" Corp","mty_typ"),4)="perp","perp",_xll.BDP($A144&amp;" Corp",F$4)*1)</f>
        <v>perp</v>
      </c>
      <c r="G144" s="31">
        <f>_xll.RtGet("EBOND_POSITION",INDEX(bookMap[eBondID],MATCH(TEXT(C144,"0"),bookMap[bbgID],0))&amp;"="&amp;B144,"AMOUNT")</f>
        <v>0</v>
      </c>
      <c r="H144" s="1">
        <f>INDEX(control!$E$12:$E$22,MATCH(C144,control!$C$12:$C$22,0))</f>
        <v>0</v>
      </c>
      <c r="I144" s="1" t="str">
        <f>IFERROR(INDEX(bias[symbol],MIN(MAX(MATCH(IF($I$2="manual",_xll.RtGet("EBOND_LDN",B144,-20268),$I$2),bias[symbol],0)+H144,1),27)),"-")</f>
        <v>m</v>
      </c>
      <c r="J144" s="1">
        <f>IFERROR(_xll.RtGet("EBOND_LDN",B144,-20270)*1,"-")</f>
        <v>1</v>
      </c>
      <c r="K144" s="1" t="str">
        <f>_xll.RtGet("EBOND_LDN",$B144,-20271)</f>
        <v>on</v>
      </c>
      <c r="L144" s="1">
        <f>_xll.BDP(A144&amp;" @CBKG Corp","bid")</f>
        <v>112.42100000000001</v>
      </c>
      <c r="M144" s="1">
        <f>_xll.BDP(A144&amp;" @CBKG Corp","ask")</f>
        <v>113.42100000000001</v>
      </c>
      <c r="N144" s="1" t="s">
        <v>1456</v>
      </c>
      <c r="O144" s="1" t="str">
        <f>_xll.BDP(A144&amp;" @"&amp;N144&amp;" Corp","LAST_UPDATE")</f>
        <v>11/06/2014</v>
      </c>
      <c r="P144" s="57">
        <f>_xll.BDP(A144&amp;" @"&amp;N144&amp;" Corp","LAST_PRICE")</f>
        <v>112.92100000000001</v>
      </c>
      <c r="Q144" s="1">
        <f>INDEX(control!$F$12:$F$22,MATCH(C144,control!$C$12:$C$22,0))</f>
        <v>100</v>
      </c>
      <c r="R144" s="1">
        <f>P144-J144*INDEX(bias[value],MATCH(I144,bias[symbol],0))*(Q144/100)</f>
        <v>112.42100000000001</v>
      </c>
      <c r="S144" s="1">
        <f t="shared" ref="S144:S160" si="129">R144+J144*(Q144/100)</f>
        <v>113.42100000000001</v>
      </c>
      <c r="T144" s="4"/>
      <c r="U144" s="4"/>
      <c r="V144" s="1">
        <f t="shared" ref="V144:V160" si="130">P144</f>
        <v>112.92100000000001</v>
      </c>
      <c r="W144" s="1">
        <f t="shared" ref="W144:W160" si="131">IF(ISNUMBER(T144),T144,R144)</f>
        <v>112.42100000000001</v>
      </c>
      <c r="X144" s="1">
        <f t="shared" ref="X144:X160" si="132">IF(ISNUMBER(U144),U144,S144)</f>
        <v>113.42100000000001</v>
      </c>
      <c r="Y144" s="13">
        <f t="shared" ref="Y144:Y160" si="133">IF(ISERROR((W144+X144)-(L144+M144)),"err",((W144+X144)-(L144+M144)))</f>
        <v>0</v>
      </c>
      <c r="Z144" s="1">
        <v>1</v>
      </c>
      <c r="AA144" s="1">
        <f t="shared" ref="AA144:AA160" si="134">IF(K144="on",1,0)</f>
        <v>1</v>
      </c>
      <c r="AB144" s="1">
        <f t="shared" si="59"/>
        <v>1</v>
      </c>
      <c r="AC144" s="1">
        <f>IF(ISNUMBER(INDEX(bias[value],MATCH(I144,bias[symbol],0))),1,0)</f>
        <v>1</v>
      </c>
      <c r="AD144" s="1">
        <f t="shared" ref="AD144:AD160" si="135">IF(ISNUMBER(J144),1,0)</f>
        <v>1</v>
      </c>
      <c r="AE144" s="1">
        <f t="shared" si="60"/>
        <v>1</v>
      </c>
      <c r="AF144" s="1">
        <f t="shared" ca="1" si="123"/>
        <v>0</v>
      </c>
      <c r="AG144" s="1">
        <f t="shared" ca="1" si="124"/>
        <v>0</v>
      </c>
      <c r="AH144" s="1" t="str">
        <f ca="1">IF(AG144=1,_xll.RtContribute("DDS_BONDS",$B144&amp;"=EXT",$V$3:$X$3,V144:X144,"FTC:CHANGED;SCOPE:SERVER"),"-")</f>
        <v>-</v>
      </c>
      <c r="AI144" s="1" t="str">
        <f>_xll.RtGet("DDS_BONDS",B144&amp;"=EXT",3)</f>
        <v>13724092=EXT</v>
      </c>
      <c r="AJ144" s="32">
        <f>_xll.BDP($A144&amp;" @"&amp; $N144 &amp;"  Corp","risk_mid")</f>
        <v>4.0490196870052841</v>
      </c>
      <c r="AK144" s="25">
        <f t="shared" si="126"/>
        <v>0</v>
      </c>
      <c r="AL144" s="1" t="str">
        <f t="shared" si="125"/>
        <v>-</v>
      </c>
      <c r="AM144" s="38">
        <f t="shared" si="127"/>
        <v>0</v>
      </c>
      <c r="AN144" s="12">
        <f>_xll.BDP($A144&amp;" @"&amp; $N144 &amp;"  Corp","asset_swap_spd_mid")</f>
        <v>349.83841262150594</v>
      </c>
      <c r="AO144" s="25">
        <f t="shared" si="128"/>
        <v>0</v>
      </c>
      <c r="AP144" s="25">
        <f>IFERROR(_xll.BDP($A144&amp;" @"&amp; $N144 &amp;"  Corp","coupon")*G144/100/365,"-")</f>
        <v>0</v>
      </c>
      <c r="AQ144" s="1" t="str">
        <f>_xll.RtGet("EBOND_LDN",B144,"DSPLY_NAME")</f>
        <v xml:space="preserve">SRENVX 8 1/4 29 </v>
      </c>
      <c r="AR144" s="38">
        <f>_xll.RtGet("EBOND_LDN", B144, -18560)</f>
        <v>0</v>
      </c>
      <c r="AS144" s="38">
        <f>_xll.RtGet("EBOND_LDN", B144, -18562)</f>
        <v>0</v>
      </c>
      <c r="AT144" s="58" t="str">
        <f ca="1">IF(Main[[#This Row],[maturity]]&lt;TODAY(),"matured","-")</f>
        <v>-</v>
      </c>
      <c r="AU144" s="1" t="str">
        <f>IF(Main[[#This Row],[spread bid]]=Main[[#This Row],[spread ask]],"error","-")</f>
        <v>error</v>
      </c>
    </row>
    <row r="145" spans="1:47" x14ac:dyDescent="0.2">
      <c r="A145" s="1" t="s">
        <v>363</v>
      </c>
      <c r="B145" s="1">
        <v>3596546</v>
      </c>
      <c r="C145" s="9">
        <v>1994230</v>
      </c>
      <c r="D145" s="51" t="str">
        <f>_xll.BDP($A145&amp;" Corp",D$4)</f>
        <v>TALANX</v>
      </c>
      <c r="E145" s="51">
        <f>IF(_xll.BDP($A145&amp;" Corp","cpn typ")="floating","frn",_xll.BDP($A145&amp;" Corp",E$4))</f>
        <v>4.5</v>
      </c>
      <c r="F145" s="52">
        <f>IF(LEFT(_xll.BDP($A145&amp;" Corp","mty_typ"),4)="perp","perp",_xll.BDP($A145&amp;" Corp",F$4)*1)</f>
        <v>45838</v>
      </c>
      <c r="G145" s="31">
        <f>_xll.RtGet("EBOND_POSITION",INDEX(bookMap[eBondID],MATCH(TEXT(C145,"0"),bookMap[bbgID],0))&amp;"="&amp;B145,"AMOUNT")</f>
        <v>2221000</v>
      </c>
      <c r="H145" s="1">
        <f>INDEX(control!$E$12:$E$22,MATCH(C145,control!$C$12:$C$22,0))</f>
        <v>0</v>
      </c>
      <c r="I145" s="1" t="str">
        <f>IFERROR(INDEX(bias[symbol],MIN(MAX(MATCH(IF($I$2="manual",_xll.RtGet("EBOND_LDN",B145,-20268),$I$2),bias[symbol],0)+H145,1),27)),"-")</f>
        <v>s</v>
      </c>
      <c r="J145" s="1">
        <f>IFERROR(_xll.RtGet("EBOND_LDN",B145,-20270)*1,"-")</f>
        <v>1</v>
      </c>
      <c r="K145" s="1" t="str">
        <f>_xll.RtGet("EBOND_LDN",$B145,-20271)</f>
        <v>on</v>
      </c>
      <c r="L145" s="1">
        <f>_xll.BDP(A145&amp;" @CBKG Corp","bid")</f>
        <v>102.495</v>
      </c>
      <c r="M145" s="1">
        <f>_xll.BDP(A145&amp;" @CBKG Corp","ask")</f>
        <v>103.495</v>
      </c>
      <c r="N145" s="1" t="s">
        <v>1456</v>
      </c>
      <c r="O145" s="1" t="str">
        <f>_xll.BDP(A145&amp;" @"&amp;N145&amp;" Corp","LAST_UPDATE")</f>
        <v>11/06/2014</v>
      </c>
      <c r="P145" s="57">
        <f>_xll.BDP(A145&amp;" @"&amp;N145&amp;" Corp","LAST_PRICE")</f>
        <v>103.12</v>
      </c>
      <c r="Q145" s="1">
        <f>INDEX(control!$F$12:$F$22,MATCH(C145,control!$C$12:$C$22,0))</f>
        <v>100</v>
      </c>
      <c r="R145" s="1">
        <f>P145-J145*INDEX(bias[value],MATCH(I145,bias[symbol],0))*(Q145/100)</f>
        <v>102.495</v>
      </c>
      <c r="S145" s="1">
        <f t="shared" si="129"/>
        <v>103.495</v>
      </c>
      <c r="T145" s="4"/>
      <c r="U145" s="4"/>
      <c r="V145" s="1">
        <f t="shared" si="130"/>
        <v>103.12</v>
      </c>
      <c r="W145" s="1">
        <f t="shared" si="131"/>
        <v>102.495</v>
      </c>
      <c r="X145" s="1">
        <f t="shared" si="132"/>
        <v>103.495</v>
      </c>
      <c r="Y145" s="13">
        <f t="shared" si="133"/>
        <v>0</v>
      </c>
      <c r="Z145" s="1">
        <v>1</v>
      </c>
      <c r="AA145" s="1">
        <f t="shared" si="134"/>
        <v>1</v>
      </c>
      <c r="AB145" s="1">
        <f t="shared" si="59"/>
        <v>1</v>
      </c>
      <c r="AC145" s="1">
        <f>IF(ISNUMBER(INDEX(bias[value],MATCH(I145,bias[symbol],0))),1,0)</f>
        <v>1</v>
      </c>
      <c r="AD145" s="1">
        <f t="shared" si="135"/>
        <v>1</v>
      </c>
      <c r="AE145" s="1">
        <f t="shared" si="60"/>
        <v>1</v>
      </c>
      <c r="AF145" s="1">
        <f t="shared" ca="1" si="123"/>
        <v>0</v>
      </c>
      <c r="AG145" s="1">
        <f t="shared" ca="1" si="124"/>
        <v>0</v>
      </c>
      <c r="AH145" s="1" t="str">
        <f ca="1">IF(AG145=1,_xll.RtContribute("DDS_BONDS",$B145&amp;"=EXT",$V$3:$X$3,V145:X145,"FTC:CHANGED;SCOPE:SERVER"),"-")</f>
        <v>-</v>
      </c>
      <c r="AI145" s="1" t="str">
        <f>_xll.RtGet("DDS_BONDS",B145&amp;"=EXT",3)</f>
        <v>3596546=EXT</v>
      </c>
      <c r="AJ145" s="32">
        <f>_xll.BDP($A145&amp;" @"&amp; $N145 &amp;"  Corp","risk_mid")</f>
        <v>1.0528337819295075</v>
      </c>
      <c r="AK145" s="25">
        <f t="shared" si="126"/>
        <v>233.83438296654359</v>
      </c>
      <c r="AL145" s="1" t="str">
        <f t="shared" si="125"/>
        <v>-</v>
      </c>
      <c r="AM145" s="38">
        <f t="shared" si="127"/>
        <v>20.358179555555559</v>
      </c>
      <c r="AN145" s="12">
        <f>_xll.BDP($A145&amp;" @"&amp; $N145 &amp;"  Corp","asset_swap_spd_mid")</f>
        <v>96.999879904598927</v>
      </c>
      <c r="AO145" s="25">
        <f t="shared" si="128"/>
        <v>21543.673326811422</v>
      </c>
      <c r="AP145" s="25">
        <f>IFERROR(_xll.BDP($A145&amp;" @"&amp; $N145 &amp;"  Corp","coupon")*G145/100/365,"-")</f>
        <v>273.82191780821915</v>
      </c>
      <c r="AQ145" s="1" t="str">
        <f>_xll.RtGet("EBOND_LDN",B145,"DSPLY_NAME")</f>
        <v xml:space="preserve">TALANX 4 1/2 30 </v>
      </c>
      <c r="AR145" s="38">
        <f>_xll.RtGet("EBOND_LDN", B145, -18560)</f>
        <v>204.16581750126599</v>
      </c>
      <c r="AS145" s="38">
        <f>_xll.RtGet("EBOND_LDN", B145, -18562)</f>
        <v>108.94444684758101</v>
      </c>
      <c r="AT145" s="58" t="str">
        <f ca="1">IF(Main[[#This Row],[maturity]]&lt;TODAY(),"matured","-")</f>
        <v>-</v>
      </c>
      <c r="AU145" s="1" t="str">
        <f>IF(Main[[#This Row],[spread bid]]=Main[[#This Row],[spread ask]],"error","-")</f>
        <v>-</v>
      </c>
    </row>
    <row r="146" spans="1:47" x14ac:dyDescent="0.2">
      <c r="A146" s="1" t="s">
        <v>364</v>
      </c>
      <c r="B146" s="1">
        <v>13792522</v>
      </c>
      <c r="C146" s="9">
        <v>1994230</v>
      </c>
      <c r="D146" s="51" t="str">
        <f>_xll.BDP($A146&amp;" Corp",D$4)</f>
        <v>TALANX</v>
      </c>
      <c r="E146" s="51">
        <f>IF(_xll.BDP($A146&amp;" Corp","cpn typ")="floating","frn",_xll.BDP($A146&amp;" Corp",E$4))</f>
        <v>8.3673000000000002</v>
      </c>
      <c r="F146" s="52">
        <f>IF(LEFT(_xll.BDP($A146&amp;" Corp","mty_typ"),4)="perp","perp",_xll.BDP($A146&amp;" Corp",F$4)*1)</f>
        <v>52032</v>
      </c>
      <c r="G146" s="31">
        <f>_xll.RtGet("EBOND_POSITION",INDEX(bookMap[eBondID],MATCH(TEXT(C146,"0"),bookMap[bbgID],0))&amp;"="&amp;B146,"AMOUNT")</f>
        <v>5200000</v>
      </c>
      <c r="H146" s="1">
        <f>INDEX(control!$E$12:$E$22,MATCH(C146,control!$C$12:$C$22,0))</f>
        <v>0</v>
      </c>
      <c r="I146" s="1" t="str">
        <f>IFERROR(INDEX(bias[symbol],MIN(MAX(MATCH(IF($I$2="manual",_xll.RtGet("EBOND_LDN",B146,-20268),$I$2),bias[symbol],0)+H146,1),27)),"-")</f>
        <v>s</v>
      </c>
      <c r="J146" s="1">
        <f>IFERROR(_xll.RtGet("EBOND_LDN",B146,-20270)*1,"-")</f>
        <v>1</v>
      </c>
      <c r="K146" s="1" t="str">
        <f>_xll.RtGet("EBOND_LDN",$B146,-20271)</f>
        <v>on</v>
      </c>
      <c r="L146" s="1">
        <f>_xll.BDP(A146&amp;" @CBKG Corp","bid")</f>
        <v>130.56700000000001</v>
      </c>
      <c r="M146" s="1">
        <f>_xll.BDP(A146&amp;" @CBKG Corp","ask")</f>
        <v>131.56700000000001</v>
      </c>
      <c r="N146" s="1" t="s">
        <v>1456</v>
      </c>
      <c r="O146" s="1" t="str">
        <f>_xll.BDP(A146&amp;" @"&amp;N146&amp;" Corp","LAST_UPDATE")</f>
        <v>11/06/2014</v>
      </c>
      <c r="P146" s="57">
        <f>_xll.BDP(A146&amp;" @"&amp;N146&amp;" Corp","LAST_PRICE")</f>
        <v>131.19200000000001</v>
      </c>
      <c r="Q146" s="1">
        <f>INDEX(control!$F$12:$F$22,MATCH(C146,control!$C$12:$C$22,0))</f>
        <v>100</v>
      </c>
      <c r="R146" s="1">
        <f>P146-J146*INDEX(bias[value],MATCH(I146,bias[symbol],0))*(Q146/100)</f>
        <v>130.56700000000001</v>
      </c>
      <c r="S146" s="1">
        <f t="shared" si="129"/>
        <v>131.56700000000001</v>
      </c>
      <c r="T146" s="4"/>
      <c r="U146" s="4"/>
      <c r="V146" s="1">
        <f t="shared" si="130"/>
        <v>131.19200000000001</v>
      </c>
      <c r="W146" s="1">
        <f t="shared" si="131"/>
        <v>130.56700000000001</v>
      </c>
      <c r="X146" s="1">
        <f t="shared" si="132"/>
        <v>131.56700000000001</v>
      </c>
      <c r="Y146" s="13">
        <f t="shared" si="133"/>
        <v>0</v>
      </c>
      <c r="Z146" s="1">
        <v>1</v>
      </c>
      <c r="AA146" s="1">
        <f t="shared" si="134"/>
        <v>1</v>
      </c>
      <c r="AB146" s="1">
        <f t="shared" si="59"/>
        <v>1</v>
      </c>
      <c r="AC146" s="1">
        <f>IF(ISNUMBER(INDEX(bias[value],MATCH(I146,bias[symbol],0))),1,0)</f>
        <v>1</v>
      </c>
      <c r="AD146" s="1">
        <f t="shared" si="135"/>
        <v>1</v>
      </c>
      <c r="AE146" s="1">
        <f t="shared" si="60"/>
        <v>1</v>
      </c>
      <c r="AF146" s="1">
        <f t="shared" ca="1" si="123"/>
        <v>0</v>
      </c>
      <c r="AG146" s="1">
        <f t="shared" ca="1" si="124"/>
        <v>0</v>
      </c>
      <c r="AH146" s="1" t="str">
        <f ca="1">IF(AG146=1,_xll.RtContribute("DDS_BONDS",$B146&amp;"=EXT",$V$3:$X$3,V146:X146,"FTC:CHANGED;SCOPE:SERVER"),"-")</f>
        <v>-</v>
      </c>
      <c r="AI146" s="1" t="str">
        <f>_xll.RtGet("DDS_BONDS",B146&amp;"=EXT",3)</f>
        <v>13792522=EXT</v>
      </c>
      <c r="AJ146" s="32">
        <f>_xll.BDP($A146&amp;" @"&amp; $N146 &amp;"  Corp","risk_mid")</f>
        <v>8.0909463112448066</v>
      </c>
      <c r="AK146" s="25">
        <f t="shared" si="126"/>
        <v>4207.2920818472994</v>
      </c>
      <c r="AL146" s="1" t="str">
        <f t="shared" si="125"/>
        <v>-</v>
      </c>
      <c r="AM146" s="38">
        <f t="shared" si="127"/>
        <v>60.639857777777777</v>
      </c>
      <c r="AN146" s="12">
        <f>_xll.BDP($A146&amp;" @"&amp; $N146 &amp;"  Corp","asset_swap_spd_mid")</f>
        <v>296.58894978412332</v>
      </c>
      <c r="AO146" s="25">
        <f t="shared" si="128"/>
        <v>154226.25388774413</v>
      </c>
      <c r="AP146" s="25">
        <f>IFERROR(_xll.BDP($A146&amp;" @"&amp; $N146 &amp;"  Corp","coupon")*G146/100/365,"-")</f>
        <v>1192.053698630137</v>
      </c>
      <c r="AQ146" s="1" t="str">
        <f>_xll.RtGet("EBOND_LDN",B146,"DSPLY_NAME")</f>
        <v>TALANX 8.3673 15</v>
      </c>
      <c r="AR146" s="38">
        <f>_xll.RtGet("EBOND_LDN", B146, -18560)</f>
        <v>292.839446872476</v>
      </c>
      <c r="AS146" s="38">
        <f>_xll.RtGet("EBOND_LDN", B146, -18562)</f>
        <v>280.45637588953502</v>
      </c>
      <c r="AT146" s="58" t="str">
        <f ca="1">IF(Main[[#This Row],[maturity]]&lt;TODAY(),"matured","-")</f>
        <v>-</v>
      </c>
      <c r="AU146" s="1" t="str">
        <f>IF(Main[[#This Row],[spread bid]]=Main[[#This Row],[spread ask]],"error","-")</f>
        <v>-</v>
      </c>
    </row>
    <row r="147" spans="1:47" x14ac:dyDescent="0.2">
      <c r="A147" s="1" t="s">
        <v>365</v>
      </c>
      <c r="B147" s="1">
        <v>18683000</v>
      </c>
      <c r="C147" s="9">
        <v>1994230</v>
      </c>
      <c r="D147" s="51" t="str">
        <f>_xll.BDP($A147&amp;" Corp",D$4)</f>
        <v>UQA</v>
      </c>
      <c r="E147" s="51">
        <f>IF(_xll.BDP($A147&amp;" Corp","cpn typ")="floating","frn",_xll.BDP($A147&amp;" Corp",E$4))</f>
        <v>6.875</v>
      </c>
      <c r="F147" s="52">
        <f>IF(LEFT(_xll.BDP($A147&amp;" Corp","mty_typ"),4)="perp","perp",_xll.BDP($A147&amp;" Corp",F$4)*1)</f>
        <v>52443</v>
      </c>
      <c r="G147" s="31">
        <f>_xll.RtGet("EBOND_POSITION",INDEX(bookMap[eBondID],MATCH(TEXT(C147,"0"),bookMap[bbgID],0))&amp;"="&amp;B147,"AMOUNT")</f>
        <v>0</v>
      </c>
      <c r="H147" s="1">
        <f>INDEX(control!$E$12:$E$22,MATCH(C147,control!$C$12:$C$22,0))</f>
        <v>0</v>
      </c>
      <c r="I147" s="1" t="str">
        <f>IFERROR(INDEX(bias[symbol],MIN(MAX(MATCH(IF($I$2="manual",_xll.RtGet("EBOND_LDN",B147,-20268),$I$2),bias[symbol],0)+H147,1),27)),"-")</f>
        <v>b</v>
      </c>
      <c r="J147" s="1">
        <f>IFERROR(_xll.RtGet("EBOND_LDN",B147,-20270)*1,"-")</f>
        <v>1</v>
      </c>
      <c r="K147" s="1" t="str">
        <f>_xll.RtGet("EBOND_LDN",$B147,-20271)</f>
        <v>on</v>
      </c>
      <c r="L147" s="1">
        <f>_xll.BDP(A147&amp;" @CBKG Corp","bid")</f>
        <v>116.938</v>
      </c>
      <c r="M147" s="1">
        <f>_xll.BDP(A147&amp;" @CBKG Corp","ask")</f>
        <v>117.938</v>
      </c>
      <c r="N147" s="1" t="s">
        <v>1456</v>
      </c>
      <c r="O147" s="1" t="str">
        <f>_xll.BDP(A147&amp;" @"&amp;N147&amp;" Corp","LAST_UPDATE")</f>
        <v>11/06/2014</v>
      </c>
      <c r="P147" s="57">
        <f>_xll.BDP(A147&amp;" @"&amp;N147&amp;" Corp","LAST_PRICE")</f>
        <v>117.313</v>
      </c>
      <c r="Q147" s="1">
        <f>INDEX(control!$F$12:$F$22,MATCH(C147,control!$C$12:$C$22,0))</f>
        <v>100</v>
      </c>
      <c r="R147" s="1">
        <f>P147-J147*INDEX(bias[value],MATCH(I147,bias[symbol],0))*(Q147/100)</f>
        <v>116.938</v>
      </c>
      <c r="S147" s="1">
        <f t="shared" si="129"/>
        <v>117.938</v>
      </c>
      <c r="T147" s="4"/>
      <c r="U147" s="4"/>
      <c r="V147" s="1">
        <f t="shared" si="130"/>
        <v>117.313</v>
      </c>
      <c r="W147" s="1">
        <f t="shared" si="131"/>
        <v>116.938</v>
      </c>
      <c r="X147" s="1">
        <f t="shared" si="132"/>
        <v>117.938</v>
      </c>
      <c r="Y147" s="13">
        <f t="shared" si="133"/>
        <v>0</v>
      </c>
      <c r="Z147" s="1">
        <v>1</v>
      </c>
      <c r="AA147" s="1">
        <f t="shared" si="134"/>
        <v>1</v>
      </c>
      <c r="AB147" s="1">
        <f t="shared" ref="AB147:AB154" si="136">IF(ISNUMBER(V147),1,0)*IF(ISNUMBER(W147),1,0)*IF(ISNUMBER(X147),1,0)</f>
        <v>1</v>
      </c>
      <c r="AC147" s="1">
        <f>IF(ISNUMBER(INDEX(bias[value],MATCH(I147,bias[symbol],0))),1,0)</f>
        <v>1</v>
      </c>
      <c r="AD147" s="1">
        <f t="shared" si="135"/>
        <v>1</v>
      </c>
      <c r="AE147" s="1">
        <f t="shared" ref="AE147:AE154" si="137">IF(AB147,IF(W147&gt;X147,0,1),0)</f>
        <v>1</v>
      </c>
      <c r="AF147" s="1">
        <f t="shared" ca="1" si="123"/>
        <v>0</v>
      </c>
      <c r="AG147" s="1">
        <f t="shared" ca="1" si="124"/>
        <v>0</v>
      </c>
      <c r="AH147" s="1" t="str">
        <f ca="1">IF(AG147=1,_xll.RtContribute("DDS_BONDS",$B147&amp;"=EXT",$V$3:$X$3,V147:X147,"FTC:CHANGED;SCOPE:SERVER"),"-")</f>
        <v>-</v>
      </c>
      <c r="AI147" s="1" t="str">
        <f>_xll.RtGet("DDS_BONDS",B147&amp;"=EXT",3)</f>
        <v>18683000=EXT</v>
      </c>
      <c r="AJ147" s="32">
        <f>_xll.BDP($A147&amp;" @"&amp; $N147 &amp;"  Corp","risk_mid")</f>
        <v>8.141797829280506</v>
      </c>
      <c r="AK147" s="25">
        <f t="shared" si="126"/>
        <v>0</v>
      </c>
      <c r="AL147" s="1">
        <f t="shared" si="125"/>
        <v>-0.6</v>
      </c>
      <c r="AM147" s="38">
        <f t="shared" si="127"/>
        <v>0</v>
      </c>
      <c r="AN147" s="12">
        <f>_xll.BDP($A147&amp;" @"&amp; $N147 &amp;"  Corp","asset_swap_spd_mid")</f>
        <v>334.33290672404723</v>
      </c>
      <c r="AO147" s="25">
        <f t="shared" si="128"/>
        <v>0</v>
      </c>
      <c r="AP147" s="25">
        <f>IFERROR(_xll.BDP($A147&amp;" @"&amp; $N147 &amp;"  Corp","coupon")*G147/100/365,"-")</f>
        <v>0</v>
      </c>
      <c r="AQ147" s="1" t="str">
        <f>_xll.RtGet("EBOND_LDN",B147,"DSPLY_NAME")</f>
        <v>UQA 6 7/8 31 Jul</v>
      </c>
      <c r="AR147" s="38">
        <f>_xll.RtGet("EBOND_LDN", B147, -18560)</f>
        <v>331.30672511152198</v>
      </c>
      <c r="AS147" s="38">
        <f>_xll.RtGet("EBOND_LDN", B147, -18562)</f>
        <v>319.03147948687098</v>
      </c>
      <c r="AT147" s="58" t="str">
        <f ca="1">IF(Main[[#This Row],[maturity]]&lt;TODAY(),"matured","-")</f>
        <v>-</v>
      </c>
      <c r="AU147" s="1" t="str">
        <f>IF(Main[[#This Row],[spread bid]]=Main[[#This Row],[spread ask]],"error","-")</f>
        <v>-</v>
      </c>
    </row>
    <row r="148" spans="1:47" x14ac:dyDescent="0.2">
      <c r="A148" s="1" t="s">
        <v>1653</v>
      </c>
      <c r="B148" s="1">
        <v>21276521</v>
      </c>
      <c r="C148" s="9">
        <v>1994230</v>
      </c>
      <c r="D148" s="51" t="str">
        <f>_xll.BDP($A148&amp;" Corp",D$4)</f>
        <v>USIM</v>
      </c>
      <c r="E148" s="51">
        <f>IF(_xll.BDP($A148&amp;" Corp","cpn typ")="floating","frn",_xll.BDP($A148&amp;" Corp",E$4))</f>
        <v>5.75</v>
      </c>
      <c r="F148" s="52" t="str">
        <f>IF(LEFT(_xll.BDP($A148&amp;" Corp","mty_typ"),4)="perp","perp",_xll.BDP($A148&amp;" Corp",F$4)*1)</f>
        <v>perp</v>
      </c>
      <c r="G148" s="31" t="str">
        <f>_xll.RtGet("EBOND_POSITION",INDEX(bookMap[eBondID],MATCH(TEXT(C148,"0"),bookMap[bbgID],0))&amp;"="&amp;B148,"AMOUNT")</f>
        <v>#N/A</v>
      </c>
      <c r="H148" s="1">
        <f>INDEX(control!$E$12:$E$22,MATCH(C148,control!$C$12:$C$22,0))</f>
        <v>0</v>
      </c>
      <c r="I148" s="1" t="str">
        <f>IFERROR(INDEX(bias[symbol],MIN(MAX(MATCH(IF($I$2="manual",_xll.RtGet("EBOND_LDN",B148,-20268),$I$2),bias[symbol],0)+H148,1),27)),"-")</f>
        <v>-</v>
      </c>
      <c r="J148" s="1" t="str">
        <f>IFERROR(_xll.RtGet("EBOND_LDN",B148,-20270)*1,"-")</f>
        <v>-</v>
      </c>
      <c r="K148" s="1" t="str">
        <f>_xll.RtGet("EBOND_LDN",$B148,-20271)</f>
        <v>on</v>
      </c>
      <c r="L148" s="1">
        <f>_xll.BDP(A148&amp;" @CBKG Corp","bid")</f>
        <v>100.6</v>
      </c>
      <c r="M148" s="1">
        <f>_xll.BDP(A148&amp;" @CBKG Corp","ask")</f>
        <v>101.1</v>
      </c>
      <c r="N148" s="1" t="s">
        <v>1456</v>
      </c>
      <c r="O148" s="1" t="str">
        <f>_xll.BDP(A148&amp;" @"&amp;N148&amp;" Corp","LAST_UPDATE")</f>
        <v>#N/A N/A</v>
      </c>
      <c r="P148" s="57" t="str">
        <f>_xll.BDP(A148&amp;" @"&amp;N148&amp;" Corp","LAST_PRICE")</f>
        <v>#N/A Real Time</v>
      </c>
      <c r="Q148" s="1">
        <f>INDEX(control!$F$12:$F$22,MATCH(C148,control!$C$12:$C$22,0))</f>
        <v>100</v>
      </c>
      <c r="R148" s="1" t="e">
        <f>P148-J148*INDEX(bias[value],MATCH(I148,bias[symbol],0))*(Q148/100)</f>
        <v>#VALUE!</v>
      </c>
      <c r="S148" s="1" t="e">
        <f>R148+J148*(Q148/100)</f>
        <v>#VALUE!</v>
      </c>
      <c r="T148" s="4"/>
      <c r="U148" s="4"/>
      <c r="V148" s="1" t="str">
        <f>P148</f>
        <v>#N/A Real Time</v>
      </c>
      <c r="W148" s="1" t="e">
        <f>IF(ISNUMBER(T148),T148,R148)</f>
        <v>#VALUE!</v>
      </c>
      <c r="X148" s="1" t="e">
        <f>IF(ISNUMBER(U148),U148,S148)</f>
        <v>#VALUE!</v>
      </c>
      <c r="Y148" s="13" t="str">
        <f>IF(ISERROR((W148+X148)-(L148+M148)),"err",((W148+X148)-(L148+M148)))</f>
        <v>err</v>
      </c>
      <c r="Z148" s="1">
        <v>1</v>
      </c>
      <c r="AA148" s="1">
        <f>IF(K148="on",1,0)</f>
        <v>1</v>
      </c>
      <c r="AB148" s="1">
        <f>IF(ISNUMBER(V148),1,0)*IF(ISNUMBER(W148),1,0)*IF(ISNUMBER(X148),1,0)</f>
        <v>0</v>
      </c>
      <c r="AC148" s="1">
        <f>IF(ISNUMBER(INDEX(bias[value],MATCH(I148,bias[symbol],0))),1,0)</f>
        <v>0</v>
      </c>
      <c r="AD148" s="1">
        <f>IF(ISNUMBER(J148),1,0)</f>
        <v>0</v>
      </c>
      <c r="AE148" s="1">
        <f>IF(AB148,IF(W148&gt;X148,0,1),0)</f>
        <v>0</v>
      </c>
      <c r="AF148" s="1">
        <f ca="1">IF($C$3="update",1,0)</f>
        <v>0</v>
      </c>
      <c r="AG148" s="1">
        <f ca="1">PRODUCT(Z148:AF148)</f>
        <v>0</v>
      </c>
      <c r="AH148" s="1" t="str">
        <f ca="1">IF(AG148=1,_xll.RtContribute("DDS_BONDS",$B148&amp;"=EXT",$V$3:$X$3,V148:X148,"FTC:CHANGED;SCOPE:SERVER"),"-")</f>
        <v>-</v>
      </c>
      <c r="AI148" s="1" t="str">
        <f>_xll.RtGet("DDS_BONDS",B148&amp;"=EXT",3)</f>
        <v>#N/A</v>
      </c>
      <c r="AJ148" s="32" t="str">
        <f>_xll.BDP($A148&amp;" @"&amp; $N148 &amp;"  Corp","risk_mid")</f>
        <v>#N/A N/A</v>
      </c>
      <c r="AK148" s="25" t="str">
        <f>IFERROR(G148*AJ148/10000,"-")</f>
        <v>-</v>
      </c>
      <c r="AL148" s="1" t="str">
        <f>IFERROR(INDEX(repoRate,MATCH(A148,repoIsin,0)),"-")</f>
        <v>-</v>
      </c>
      <c r="AM148" s="38">
        <f>IFERROR(G148*1,0)*IFERROR(P148*1,0)/100*IF(AL148="-",$AM$3,AL148)/100/360</f>
        <v>0</v>
      </c>
      <c r="AN148" s="12" t="str">
        <f>_xll.BDP($A148&amp;" @"&amp; $N148 &amp;"  Corp","asset_swap_spd_mid")</f>
        <v>#N/A Field Not Applicable</v>
      </c>
      <c r="AO148" s="25">
        <f>IFERROR(G148*1,0)*IFERROR(AN148*1,0)/10000</f>
        <v>0</v>
      </c>
      <c r="AP148" s="25" t="str">
        <f>IFERROR(_xll.BDP($A148&amp;" @"&amp; $N148 &amp;"  Corp","coupon")*G148/100/365,"-")</f>
        <v>-</v>
      </c>
      <c r="AQ148" s="1" t="str">
        <f>_xll.RtGet("EBOND_LDN",B148,"DSPLY_NAME")</f>
        <v>USIM 5 3/4 30 Ju</v>
      </c>
      <c r="AR148" s="38">
        <f>_xll.RtGet("EBOND_LDN", B148, -18560)</f>
        <v>428.10561269297898</v>
      </c>
      <c r="AS148" s="38">
        <f>_xll.RtGet("EBOND_LDN", B148, -18562)</f>
        <v>421.464740046641</v>
      </c>
      <c r="AT148" s="58" t="str">
        <f ca="1">IF(Main[[#This Row],[maturity]]&lt;TODAY(),"matured","-")</f>
        <v>-</v>
      </c>
      <c r="AU148" s="1" t="str">
        <f>IF(Main[[#This Row],[spread bid]]=Main[[#This Row],[spread ask]],"error","-")</f>
        <v>-</v>
      </c>
    </row>
    <row r="149" spans="1:47" x14ac:dyDescent="0.2">
      <c r="A149" s="1" t="s">
        <v>366</v>
      </c>
      <c r="B149" s="1">
        <v>19497556</v>
      </c>
      <c r="C149" s="9">
        <v>1994230</v>
      </c>
      <c r="D149" s="51" t="str">
        <f>_xll.BDP($A149&amp;" Corp",D$4)</f>
        <v>VIGAV</v>
      </c>
      <c r="E149" s="51">
        <f>IF(_xll.BDP($A149&amp;" Corp","cpn typ")="floating","frn",_xll.BDP($A149&amp;" Corp",E$4))</f>
        <v>5.5</v>
      </c>
      <c r="F149" s="52">
        <f>IF(LEFT(_xll.BDP($A149&amp;" Corp","mty_typ"),4)="perp","perp",_xll.BDP($A149&amp;" Corp",F$4)*1)</f>
        <v>52513</v>
      </c>
      <c r="G149" s="31">
        <f>_xll.RtGet("EBOND_POSITION",INDEX(bookMap[eBondID],MATCH(TEXT(C149,"0"),bookMap[bbgID],0))&amp;"="&amp;B149,"AMOUNT")</f>
        <v>1600000</v>
      </c>
      <c r="H149" s="1">
        <f>INDEX(control!$E$12:$E$22,MATCH(C149,control!$C$12:$C$22,0))</f>
        <v>0</v>
      </c>
      <c r="I149" s="1" t="str">
        <f>IFERROR(INDEX(bias[symbol],MIN(MAX(MATCH(IF($I$2="manual",_xll.RtGet("EBOND_LDN",B149,-20268),$I$2),bias[symbol],0)+H149,1),27)),"-")</f>
        <v>sss</v>
      </c>
      <c r="J149" s="1">
        <f>IFERROR(_xll.RtGet("EBOND_LDN",B149,-20270)*1,"-")</f>
        <v>1</v>
      </c>
      <c r="K149" s="1" t="str">
        <f>_xll.RtGet("EBOND_LDN",$B149,-20271)</f>
        <v>on</v>
      </c>
      <c r="L149" s="1">
        <f>_xll.BDP(A149&amp;" @CBKG Corp","bid")</f>
        <v>111.02</v>
      </c>
      <c r="M149" s="1">
        <f>_xll.BDP(A149&amp;" @CBKG Corp","ask")</f>
        <v>112.02</v>
      </c>
      <c r="N149" s="1" t="s">
        <v>1456</v>
      </c>
      <c r="O149" s="1" t="str">
        <f>_xll.BDP(A149&amp;" @"&amp;N149&amp;" Corp","LAST_UPDATE")</f>
        <v>07:01:08</v>
      </c>
      <c r="P149" s="57">
        <f>_xll.BDP(A149&amp;" @"&amp;N149&amp;" Corp","LAST_PRICE")</f>
        <v>111.895</v>
      </c>
      <c r="Q149" s="1">
        <f>INDEX(control!$F$12:$F$22,MATCH(C149,control!$C$12:$C$22,0))</f>
        <v>100</v>
      </c>
      <c r="R149" s="1">
        <f>P149-J149*INDEX(bias[value],MATCH(I149,bias[symbol],0))*(Q149/100)</f>
        <v>111.02</v>
      </c>
      <c r="S149" s="1">
        <f t="shared" si="129"/>
        <v>112.02</v>
      </c>
      <c r="T149" s="4"/>
      <c r="U149" s="4"/>
      <c r="V149" s="1">
        <f t="shared" si="130"/>
        <v>111.895</v>
      </c>
      <c r="W149" s="1">
        <f t="shared" si="131"/>
        <v>111.02</v>
      </c>
      <c r="X149" s="1">
        <f t="shared" si="132"/>
        <v>112.02</v>
      </c>
      <c r="Y149" s="13">
        <f t="shared" si="133"/>
        <v>0</v>
      </c>
      <c r="Z149" s="1">
        <v>1</v>
      </c>
      <c r="AA149" s="1">
        <f t="shared" si="134"/>
        <v>1</v>
      </c>
      <c r="AB149" s="1">
        <f t="shared" si="136"/>
        <v>1</v>
      </c>
      <c r="AC149" s="1">
        <f>IF(ISNUMBER(INDEX(bias[value],MATCH(I149,bias[symbol],0))),1,0)</f>
        <v>1</v>
      </c>
      <c r="AD149" s="1">
        <f t="shared" si="135"/>
        <v>1</v>
      </c>
      <c r="AE149" s="1">
        <f t="shared" si="137"/>
        <v>1</v>
      </c>
      <c r="AF149" s="1">
        <f t="shared" ca="1" si="123"/>
        <v>0</v>
      </c>
      <c r="AG149" s="1">
        <f t="shared" ca="1" si="124"/>
        <v>0</v>
      </c>
      <c r="AH149" s="1" t="str">
        <f ca="1">IF(AG149=1,_xll.RtContribute("DDS_BONDS",$B149&amp;"=EXT",$V$3:$X$3,V149:X149,"FTC:CHANGED;SCOPE:SERVER"),"-")</f>
        <v>-</v>
      </c>
      <c r="AI149" s="1" t="str">
        <f>_xll.RtGet("DDS_BONDS",B149&amp;"=EXT",3)</f>
        <v>19497556=EXT</v>
      </c>
      <c r="AJ149" s="32">
        <f>_xll.BDP($A149&amp;" @"&amp; $N149 &amp;"  Corp","risk_mid")</f>
        <v>8.4879841884756502</v>
      </c>
      <c r="AK149" s="25">
        <f t="shared" si="126"/>
        <v>1358.077470156104</v>
      </c>
      <c r="AL149" s="1" t="str">
        <f t="shared" si="125"/>
        <v>-</v>
      </c>
      <c r="AM149" s="38">
        <f t="shared" si="127"/>
        <v>15.913955555555557</v>
      </c>
      <c r="AN149" s="12">
        <f>_xll.BDP($A149&amp;" @"&amp; $N149 &amp;"  Corp","asset_swap_spd_mid")</f>
        <v>259.97921213864083</v>
      </c>
      <c r="AO149" s="25">
        <f t="shared" si="128"/>
        <v>41596.673942182533</v>
      </c>
      <c r="AP149" s="25">
        <f>IFERROR(_xll.BDP($A149&amp;" @"&amp; $N149 &amp;"  Corp","coupon")*G149/100/365,"-")</f>
        <v>241.0958904109589</v>
      </c>
      <c r="AQ149" s="1" t="str">
        <f>_xll.RtGet("EBOND_LDN",B149,"DSPLY_NAME")</f>
        <v>VIGAV 5 1/2 09 O</v>
      </c>
      <c r="AR149" s="38">
        <f>_xll.RtGet("EBOND_LDN", B149, -18560)</f>
        <v>280.454766208889</v>
      </c>
      <c r="AS149" s="38">
        <f>_xll.RtGet("EBOND_LDN", B149, -18562)</f>
        <v>268.258489917509</v>
      </c>
      <c r="AT149" s="58" t="str">
        <f ca="1">IF(Main[[#This Row],[maturity]]&lt;TODAY(),"matured","-")</f>
        <v>-</v>
      </c>
      <c r="AU149" s="1" t="str">
        <f>IF(Main[[#This Row],[spread bid]]=Main[[#This Row],[spread ask]],"error","-")</f>
        <v>-</v>
      </c>
    </row>
    <row r="150" spans="1:47" x14ac:dyDescent="0.2">
      <c r="A150" s="1" t="s">
        <v>1625</v>
      </c>
      <c r="B150" s="1">
        <v>21232112</v>
      </c>
      <c r="C150" s="9">
        <v>1994230</v>
      </c>
      <c r="D150" s="51" t="str">
        <f>_xll.BDP($A150&amp;" Corp",D$4)</f>
        <v>WUWGR</v>
      </c>
      <c r="E150" s="51">
        <f>IF(_xll.BDP($A150&amp;" Corp","cpn typ")="floating","frn",_xll.BDP($A150&amp;" Corp",E$4))</f>
        <v>5.25</v>
      </c>
      <c r="F150" s="52">
        <f>IF(LEFT(_xll.BDP($A150&amp;" Corp","mty_typ"),4)="perp","perp",_xll.BDP($A150&amp;" Corp",F$4)*1)</f>
        <v>52793</v>
      </c>
      <c r="G150" s="31">
        <f>_xll.RtGet("EBOND_POSITION",INDEX(bookMap[eBondID],MATCH(TEXT(C150,"0"),bookMap[bbgID],0))&amp;"="&amp;B150,"AMOUNT")</f>
        <v>325000</v>
      </c>
      <c r="H150" s="1">
        <f>INDEX(control!$E$12:$E$22,MATCH(C150,control!$C$12:$C$22,0))</f>
        <v>0</v>
      </c>
      <c r="I150" s="1" t="str">
        <f>IFERROR(INDEX(bias[symbol],MIN(MAX(MATCH(IF($I$2="manual",_xll.RtGet("EBOND_LDN",B150,-20268),$I$2),bias[symbol],0)+H150,1),27)),"-")</f>
        <v>ss</v>
      </c>
      <c r="J150" s="1">
        <f>IFERROR(_xll.RtGet("EBOND_LDN",B150,-20270)*1,"-")</f>
        <v>1</v>
      </c>
      <c r="K150" s="1" t="str">
        <f>_xll.RtGet("EBOND_LDN",$B150,-20271)</f>
        <v>on</v>
      </c>
      <c r="L150" s="1">
        <f>_xll.BDP(A150&amp;" @CBKG Corp","bid")</f>
        <v>107.399</v>
      </c>
      <c r="M150" s="1">
        <f>_xll.BDP(A150&amp;" @CBKG Corp","ask")</f>
        <v>108.399</v>
      </c>
      <c r="N150" s="1" t="s">
        <v>1456</v>
      </c>
      <c r="O150" s="1" t="str">
        <f>_xll.BDP(A150&amp;" @"&amp;N150&amp;" Corp","LAST_UPDATE")</f>
        <v>11/06/2014</v>
      </c>
      <c r="P150" s="57">
        <f>_xll.BDP(A150&amp;" @"&amp;N150&amp;" Corp","LAST_PRICE")</f>
        <v>108.149</v>
      </c>
      <c r="Q150" s="1">
        <f>INDEX(control!$F$12:$F$22,MATCH(C150,control!$C$12:$C$22,0))</f>
        <v>100</v>
      </c>
      <c r="R150" s="1">
        <f>P150-J150*INDEX(bias[value],MATCH(I150,bias[symbol],0))*(Q150/100)</f>
        <v>107.399</v>
      </c>
      <c r="S150" s="1">
        <f>R150+J150*(Q150/100)</f>
        <v>108.399</v>
      </c>
      <c r="T150" s="4"/>
      <c r="U150" s="4"/>
      <c r="V150" s="1">
        <f>P150</f>
        <v>108.149</v>
      </c>
      <c r="W150" s="1">
        <f>IF(ISNUMBER(T150),T150,R150)</f>
        <v>107.399</v>
      </c>
      <c r="X150" s="1">
        <f>IF(ISNUMBER(U150),U150,S150)</f>
        <v>108.399</v>
      </c>
      <c r="Y150" s="13">
        <f>IF(ISERROR((W150+X150)-(L150+M150)),"err",((W150+X150)-(L150+M150)))</f>
        <v>0</v>
      </c>
      <c r="Z150" s="1">
        <v>1</v>
      </c>
      <c r="AA150" s="1">
        <f>IF(K150="on",1,0)</f>
        <v>1</v>
      </c>
      <c r="AB150" s="1">
        <f>IF(ISNUMBER(V150),1,0)*IF(ISNUMBER(W150),1,0)*IF(ISNUMBER(X150),1,0)</f>
        <v>1</v>
      </c>
      <c r="AC150" s="1">
        <f>IF(ISNUMBER(INDEX(bias[value],MATCH(I150,bias[symbol],0))),1,0)</f>
        <v>1</v>
      </c>
      <c r="AD150" s="1">
        <f>IF(ISNUMBER(J150),1,0)</f>
        <v>1</v>
      </c>
      <c r="AE150" s="1">
        <f>IF(AB150,IF(W150&gt;X150,0,1),0)</f>
        <v>1</v>
      </c>
      <c r="AF150" s="1">
        <f ca="1">IF($C$3="update",1,0)</f>
        <v>0</v>
      </c>
      <c r="AG150" s="1">
        <f ca="1">PRODUCT(Z150:AF150)</f>
        <v>0</v>
      </c>
      <c r="AH150" s="1" t="str">
        <f ca="1">IF(AG150=1,_xll.RtContribute("DDS_BONDS",$B150&amp;"=EXT",$V$3:$X$3,V150:X150,"FTC:CHANGED;SCOPE:SERVER"),"-")</f>
        <v>-</v>
      </c>
      <c r="AI150" s="1" t="str">
        <f>_xll.RtGet("DDS_BONDS",B150&amp;"=EXT",3)</f>
        <v>21232112=EXT</v>
      </c>
      <c r="AJ150" s="32">
        <f>_xll.BDP($A150&amp;" @"&amp; $N150 &amp;"  Corp","risk_mid")</f>
        <v>8.4747346908514487</v>
      </c>
      <c r="AK150" s="25">
        <f>IFERROR(G150*AJ150/10000,"-")</f>
        <v>275.42887745267211</v>
      </c>
      <c r="AL150" s="1" t="str">
        <f>IFERROR(INDEX(repoRate,MATCH(A150,repoIsin,0)),"-")</f>
        <v>-</v>
      </c>
      <c r="AM150" s="38">
        <f>IFERROR(G150*1,0)*IFERROR(P150*1,0)/100*IF(AL150="-",$AM$3,AL150)/100/360</f>
        <v>3.1243044444444448</v>
      </c>
      <c r="AN150" s="12">
        <f>_xll.BDP($A150&amp;" @"&amp; $N150 &amp;"  Corp","asset_swap_spd_mid")</f>
        <v>274.34192567821674</v>
      </c>
      <c r="AO150" s="25">
        <f>IFERROR(G150*1,0)*IFERROR(AN150*1,0)/10000</f>
        <v>8916.1125845420429</v>
      </c>
      <c r="AP150" s="25">
        <f>IFERROR(_xll.BDP($A150&amp;" @"&amp; $N150 &amp;"  Corp","coupon")*G150/100/365,"-")</f>
        <v>46.746575342465754</v>
      </c>
      <c r="AQ150" s="1" t="str">
        <f>_xll.RtGet("EBOND_LDN",B150,"DSPLY_NAME")</f>
        <v>WUWGR 5 1/4 15 J</v>
      </c>
      <c r="AR150" s="38">
        <f>_xll.RtGet("EBOND_LDN", B150, -18560)</f>
        <v>298.25487703675299</v>
      </c>
      <c r="AS150" s="38">
        <f>_xll.RtGet("EBOND_LDN", B150, -18562)</f>
        <v>286.42876230600501</v>
      </c>
      <c r="AT150" s="58" t="str">
        <f ca="1">IF(Main[[#This Row],[maturity]]&lt;TODAY(),"matured","-")</f>
        <v>-</v>
      </c>
      <c r="AU150" s="1" t="str">
        <f>IF(Main[[#This Row],[spread bid]]=Main[[#This Row],[spread ask]],"error","-")</f>
        <v>-</v>
      </c>
    </row>
    <row r="151" spans="1:47" x14ac:dyDescent="0.2">
      <c r="A151" s="1" t="s">
        <v>367</v>
      </c>
      <c r="B151" s="1">
        <v>3830509</v>
      </c>
      <c r="C151" s="9">
        <v>1994230</v>
      </c>
      <c r="D151" s="51" t="str">
        <f>_xll.BDP($A151&amp;" Corp",D$4)</f>
        <v>ZURNVX</v>
      </c>
      <c r="E151" s="51">
        <f>IF(_xll.BDP($A151&amp;" Corp","cpn typ")="floating","frn",_xll.BDP($A151&amp;" Corp",E$4))</f>
        <v>4.5</v>
      </c>
      <c r="F151" s="52">
        <f>IF(LEFT(_xll.BDP($A151&amp;" Corp","mty_typ"),4)="perp","perp",_xll.BDP($A151&amp;" Corp",F$4)*1)</f>
        <v>45823</v>
      </c>
      <c r="G151" s="31">
        <f>_xll.RtGet("EBOND_POSITION",INDEX(bookMap[eBondID],MATCH(TEXT(C151,"0"),bookMap[bbgID],0))&amp;"="&amp;B151,"AMOUNT")</f>
        <v>0</v>
      </c>
      <c r="H151" s="1">
        <f>INDEX(control!$E$12:$E$22,MATCH(C151,control!$C$12:$C$22,0))</f>
        <v>0</v>
      </c>
      <c r="I151" s="1" t="str">
        <f>IFERROR(INDEX(bias[symbol],MIN(MAX(MATCH(IF($I$2="manual",_xll.RtGet("EBOND_LDN",B151,-20268),$I$2),bias[symbol],0)+H151,1),27)),"-")</f>
        <v>m</v>
      </c>
      <c r="J151" s="1">
        <f>IFERROR(_xll.RtGet("EBOND_LDN",B151,-20270)*1,"-")</f>
        <v>1</v>
      </c>
      <c r="K151" s="1" t="str">
        <f>_xll.RtGet("EBOND_LDN",$B151,-20271)</f>
        <v>on</v>
      </c>
      <c r="L151" s="1">
        <f>_xll.BDP(A151&amp;" @CBKG Corp","bid")</f>
        <v>102.967</v>
      </c>
      <c r="M151" s="1">
        <f>_xll.BDP(A151&amp;" @CBKG Corp","ask")</f>
        <v>103.967</v>
      </c>
      <c r="N151" s="1" t="s">
        <v>1456</v>
      </c>
      <c r="O151" s="1" t="str">
        <f>_xll.BDP(A151&amp;" @"&amp;N151&amp;" Corp","LAST_UPDATE")</f>
        <v>11/06/2014</v>
      </c>
      <c r="P151" s="57">
        <f>_xll.BDP(A151&amp;" @"&amp;N151&amp;" Corp","LAST_PRICE")</f>
        <v>103.467</v>
      </c>
      <c r="Q151" s="1">
        <f>INDEX(control!$F$12:$F$22,MATCH(C151,control!$C$12:$C$22,0))</f>
        <v>100</v>
      </c>
      <c r="R151" s="1">
        <f>P151-J151*INDEX(bias[value],MATCH(I151,bias[symbol],0))*(Q151/100)</f>
        <v>102.967</v>
      </c>
      <c r="S151" s="1">
        <f t="shared" si="129"/>
        <v>103.967</v>
      </c>
      <c r="T151" s="4"/>
      <c r="U151" s="4"/>
      <c r="V151" s="1">
        <f t="shared" si="130"/>
        <v>103.467</v>
      </c>
      <c r="W151" s="1">
        <f t="shared" si="131"/>
        <v>102.967</v>
      </c>
      <c r="X151" s="1">
        <f t="shared" si="132"/>
        <v>103.967</v>
      </c>
      <c r="Y151" s="13">
        <f t="shared" si="133"/>
        <v>0</v>
      </c>
      <c r="Z151" s="1">
        <v>1</v>
      </c>
      <c r="AA151" s="1">
        <f t="shared" si="134"/>
        <v>1</v>
      </c>
      <c r="AB151" s="1">
        <f t="shared" si="136"/>
        <v>1</v>
      </c>
      <c r="AC151" s="1">
        <f>IF(ISNUMBER(INDEX(bias[value],MATCH(I151,bias[symbol],0))),1,0)</f>
        <v>1</v>
      </c>
      <c r="AD151" s="1">
        <f t="shared" si="135"/>
        <v>1</v>
      </c>
      <c r="AE151" s="1">
        <f t="shared" si="137"/>
        <v>1</v>
      </c>
      <c r="AF151" s="1">
        <f t="shared" ca="1" si="123"/>
        <v>0</v>
      </c>
      <c r="AG151" s="1">
        <f t="shared" ca="1" si="124"/>
        <v>0</v>
      </c>
      <c r="AH151" s="1" t="str">
        <f ca="1">IF(AG151=1,_xll.RtContribute("DDS_BONDS",$B151&amp;"=EXT",$V$3:$X$3,V151:X151,"FTC:CHANGED;SCOPE:SERVER"),"-")</f>
        <v>-</v>
      </c>
      <c r="AI151" s="1" t="str">
        <f>_xll.RtGet("DDS_BONDS",B151&amp;"=EXT",3)</f>
        <v>3830509=EXT</v>
      </c>
      <c r="AJ151" s="32">
        <f>_xll.BDP($A151&amp;" @"&amp; $N151 &amp;"  Corp","risk_mid")</f>
        <v>1.019363647215954</v>
      </c>
      <c r="AK151" s="25">
        <f t="shared" si="126"/>
        <v>0</v>
      </c>
      <c r="AL151" s="1" t="str">
        <f t="shared" si="125"/>
        <v>-</v>
      </c>
      <c r="AM151" s="38">
        <f t="shared" si="127"/>
        <v>0</v>
      </c>
      <c r="AN151" s="12">
        <f>_xll.BDP($A151&amp;" @"&amp; $N151 &amp;"  Corp","asset_swap_spd_mid")</f>
        <v>45.310346881341822</v>
      </c>
      <c r="AO151" s="25">
        <f t="shared" si="128"/>
        <v>0</v>
      </c>
      <c r="AP151" s="25">
        <f>IFERROR(_xll.BDP($A151&amp;" @"&amp; $N151 &amp;"  Corp","coupon")*G151/100/365,"-")</f>
        <v>0</v>
      </c>
      <c r="AQ151" s="1" t="str">
        <f>_xll.RtGet("EBOND_LDN",B151,"DSPLY_NAME")</f>
        <v xml:space="preserve">ZURNVX 4 1/2 15 </v>
      </c>
      <c r="AR151" s="38">
        <f>_xll.RtGet("EBOND_LDN", B151, -18560)</f>
        <v>147.500212977567</v>
      </c>
      <c r="AS151" s="38">
        <f>_xll.RtGet("EBOND_LDN", B151, -18562)</f>
        <v>49.392764345948002</v>
      </c>
      <c r="AT151" s="58" t="str">
        <f ca="1">IF(Main[[#This Row],[maturity]]&lt;TODAY(),"matured","-")</f>
        <v>-</v>
      </c>
      <c r="AU151" s="1" t="str">
        <f>IF(Main[[#This Row],[spread bid]]=Main[[#This Row],[spread ask]],"error","-")</f>
        <v>-</v>
      </c>
    </row>
    <row r="152" spans="1:47" x14ac:dyDescent="0.2">
      <c r="A152" s="1" t="s">
        <v>368</v>
      </c>
      <c r="B152" s="1">
        <v>8383970</v>
      </c>
      <c r="C152" s="9">
        <v>1994230</v>
      </c>
      <c r="D152" s="51" t="str">
        <f>_xll.BDP($A152&amp;" Corp",D$4)</f>
        <v>ZURNVX</v>
      </c>
      <c r="E152" s="51">
        <f>IF(_xll.BDP($A152&amp;" Corp","cpn typ")="floating","frn",_xll.BDP($A152&amp;" Corp",E$4))</f>
        <v>7.5</v>
      </c>
      <c r="F152" s="52">
        <f>IF(LEFT(_xll.BDP($A152&amp;" Corp","mty_typ"),4)="perp","perp",_xll.BDP($A152&amp;" Corp",F$4)*1)</f>
        <v>50975</v>
      </c>
      <c r="G152" s="31">
        <f>_xll.RtGet("EBOND_POSITION",INDEX(bookMap[eBondID],MATCH(TEXT(C152,"0"),bookMap[bbgID],0))&amp;"="&amp;B152,"AMOUNT")</f>
        <v>0</v>
      </c>
      <c r="H152" s="1">
        <f>INDEX(control!$E$12:$E$22,MATCH(C152,control!$C$12:$C$22,0))</f>
        <v>0</v>
      </c>
      <c r="I152" s="1" t="str">
        <f>IFERROR(INDEX(bias[symbol],MIN(MAX(MATCH(IF($I$2="manual",_xll.RtGet("EBOND_LDN",B152,-20268),$I$2),bias[symbol],0)+H152,1),27)),"-")</f>
        <v>m</v>
      </c>
      <c r="J152" s="1">
        <f>IFERROR(_xll.RtGet("EBOND_LDN",B152,-20270)*1,"-")</f>
        <v>1</v>
      </c>
      <c r="K152" s="1" t="str">
        <f>_xll.RtGet("EBOND_LDN",$B152,-20271)</f>
        <v>on</v>
      </c>
      <c r="L152" s="1">
        <f>_xll.BDP(A152&amp;" @CBKG Corp","bid")</f>
        <v>123.489</v>
      </c>
      <c r="M152" s="1">
        <f>_xll.BDP(A152&amp;" @CBKG Corp","ask")</f>
        <v>124.489</v>
      </c>
      <c r="N152" s="1" t="s">
        <v>1456</v>
      </c>
      <c r="O152" s="1" t="str">
        <f>_xll.BDP(A152&amp;" @"&amp;N152&amp;" Corp","LAST_UPDATE")</f>
        <v>11/06/2014</v>
      </c>
      <c r="P152" s="57">
        <f>_xll.BDP(A152&amp;" @"&amp;N152&amp;" Corp","LAST_PRICE")</f>
        <v>123.989</v>
      </c>
      <c r="Q152" s="1">
        <f>INDEX(control!$F$12:$F$22,MATCH(C152,control!$C$12:$C$22,0))</f>
        <v>100</v>
      </c>
      <c r="R152" s="1">
        <f>P152-J152*INDEX(bias[value],MATCH(I152,bias[symbol],0))*(Q152/100)</f>
        <v>123.489</v>
      </c>
      <c r="S152" s="1">
        <f t="shared" si="129"/>
        <v>124.489</v>
      </c>
      <c r="T152" s="4"/>
      <c r="U152" s="4"/>
      <c r="V152" s="1">
        <f t="shared" si="130"/>
        <v>123.989</v>
      </c>
      <c r="W152" s="1">
        <f t="shared" si="131"/>
        <v>123.489</v>
      </c>
      <c r="X152" s="1">
        <f t="shared" si="132"/>
        <v>124.489</v>
      </c>
      <c r="Y152" s="13">
        <f t="shared" si="133"/>
        <v>0</v>
      </c>
      <c r="Z152" s="1">
        <v>1</v>
      </c>
      <c r="AA152" s="1">
        <f t="shared" si="134"/>
        <v>1</v>
      </c>
      <c r="AB152" s="1">
        <f t="shared" si="136"/>
        <v>1</v>
      </c>
      <c r="AC152" s="1">
        <f>IF(ISNUMBER(INDEX(bias[value],MATCH(I152,bias[symbol],0))),1,0)</f>
        <v>1</v>
      </c>
      <c r="AD152" s="1">
        <f t="shared" si="135"/>
        <v>1</v>
      </c>
      <c r="AE152" s="1">
        <f t="shared" si="137"/>
        <v>1</v>
      </c>
      <c r="AF152" s="1">
        <f t="shared" ca="1" si="123"/>
        <v>0</v>
      </c>
      <c r="AG152" s="1">
        <f t="shared" ca="1" si="124"/>
        <v>0</v>
      </c>
      <c r="AH152" s="1" t="str">
        <f ca="1">IF(AG152=1,_xll.RtContribute("DDS_BONDS",$B152&amp;"=EXT",$V$3:$X$3,V152:X152,"FTC:CHANGED;SCOPE:SERVER"),"-")</f>
        <v>-</v>
      </c>
      <c r="AI152" s="1" t="str">
        <f>_xll.RtGet("DDS_BONDS",B152&amp;"=EXT",3)</f>
        <v>8383970=EXT</v>
      </c>
      <c r="AJ152" s="32">
        <f>_xll.BDP($A152&amp;" @"&amp; $N152 &amp;"  Corp","risk_mid")</f>
        <v>5.4468281896902226</v>
      </c>
      <c r="AK152" s="25">
        <f t="shared" si="126"/>
        <v>0</v>
      </c>
      <c r="AL152" s="1" t="str">
        <f t="shared" si="125"/>
        <v>-</v>
      </c>
      <c r="AM152" s="38">
        <f t="shared" si="127"/>
        <v>0</v>
      </c>
      <c r="AN152" s="12">
        <f>_xll.BDP($A152&amp;" @"&amp; $N152 &amp;"  Corp","asset_swap_spd_mid")</f>
        <v>192.92198575018432</v>
      </c>
      <c r="AO152" s="25">
        <f t="shared" si="128"/>
        <v>0</v>
      </c>
      <c r="AP152" s="25">
        <f>IFERROR(_xll.BDP($A152&amp;" @"&amp; $N152 &amp;"  Corp","coupon")*G152/100/365,"-")</f>
        <v>0</v>
      </c>
      <c r="AQ152" s="1" t="str">
        <f>_xll.RtGet("EBOND_LDN",B152,"DSPLY_NAME")</f>
        <v xml:space="preserve">ZURNVX 7 1/2 24 </v>
      </c>
      <c r="AR152" s="38">
        <f>_xll.RtGet("EBOND_LDN", B152, -18560)</f>
        <v>215.51646266208499</v>
      </c>
      <c r="AS152" s="38">
        <f>_xll.RtGet("EBOND_LDN", B152, -18562)</f>
        <v>197.16352054238601</v>
      </c>
      <c r="AT152" s="58" t="str">
        <f ca="1">IF(Main[[#This Row],[maturity]]&lt;TODAY(),"matured","-")</f>
        <v>-</v>
      </c>
      <c r="AU152" s="1" t="str">
        <f>IF(Main[[#This Row],[spread bid]]=Main[[#This Row],[spread ask]],"error","-")</f>
        <v>-</v>
      </c>
    </row>
    <row r="153" spans="1:47" x14ac:dyDescent="0.2">
      <c r="A153" s="1" t="s">
        <v>369</v>
      </c>
      <c r="B153" s="1">
        <v>17100916</v>
      </c>
      <c r="C153" s="9">
        <v>1994230</v>
      </c>
      <c r="D153" s="51" t="str">
        <f>_xll.BDP($A153&amp;" Corp",D$4)</f>
        <v>ZURNVX</v>
      </c>
      <c r="E153" s="51">
        <f>IF(_xll.BDP($A153&amp;" Corp","cpn typ")="floating","frn",_xll.BDP($A153&amp;" Corp",E$4))</f>
        <v>4.25</v>
      </c>
      <c r="F153" s="52">
        <f>IF(LEFT(_xll.BDP($A153&amp;" Corp","mty_typ"),4)="perp","perp",_xll.BDP($A153&amp;" Corp",F$4)*1)</f>
        <v>52506</v>
      </c>
      <c r="G153" s="31">
        <f>_xll.RtGet("EBOND_POSITION",INDEX(bookMap[eBondID],MATCH(TEXT(C153,"0"),bookMap[bbgID],0))&amp;"="&amp;B153,"AMOUNT")</f>
        <v>0</v>
      </c>
      <c r="H153" s="1">
        <f>INDEX(control!$E$12:$E$22,MATCH(C153,control!$C$12:$C$22,0))</f>
        <v>0</v>
      </c>
      <c r="I153" s="1" t="str">
        <f>IFERROR(INDEX(bias[symbol],MIN(MAX(MATCH(IF($I$2="manual",_xll.RtGet("EBOND_LDN",B153,-20268),$I$2),bias[symbol],0)+H153,1),27)),"-")</f>
        <v>m</v>
      </c>
      <c r="J153" s="1">
        <f>IFERROR(_xll.RtGet("EBOND_LDN",B153,-20270)*1,"-")</f>
        <v>1</v>
      </c>
      <c r="K153" s="1" t="str">
        <f>_xll.RtGet("EBOND_LDN",$B153,-20271)</f>
        <v>on</v>
      </c>
      <c r="L153" s="1">
        <f>_xll.BDP(A153&amp;" @CBKG Corp","bid")</f>
        <v>107.569</v>
      </c>
      <c r="M153" s="1">
        <f>_xll.BDP(A153&amp;" @CBKG Corp","ask")</f>
        <v>108.569</v>
      </c>
      <c r="N153" s="1" t="s">
        <v>1456</v>
      </c>
      <c r="O153" s="1" t="str">
        <f>_xll.BDP(A153&amp;" @"&amp;N153&amp;" Corp","LAST_UPDATE")</f>
        <v>11/06/2014</v>
      </c>
      <c r="P153" s="57">
        <f>_xll.BDP(A153&amp;" @"&amp;N153&amp;" Corp","LAST_PRICE")</f>
        <v>108.069</v>
      </c>
      <c r="Q153" s="1">
        <f>INDEX(control!$F$12:$F$22,MATCH(C153,control!$C$12:$C$22,0))</f>
        <v>100</v>
      </c>
      <c r="R153" s="1">
        <f>P153-J153*INDEX(bias[value],MATCH(I153,bias[symbol],0))*(Q153/100)</f>
        <v>107.569</v>
      </c>
      <c r="S153" s="1">
        <f t="shared" si="129"/>
        <v>108.569</v>
      </c>
      <c r="T153" s="4"/>
      <c r="U153" s="4"/>
      <c r="V153" s="1">
        <f t="shared" si="130"/>
        <v>108.069</v>
      </c>
      <c r="W153" s="1">
        <f t="shared" si="131"/>
        <v>107.569</v>
      </c>
      <c r="X153" s="1">
        <f t="shared" si="132"/>
        <v>108.569</v>
      </c>
      <c r="Y153" s="13">
        <f t="shared" si="133"/>
        <v>0</v>
      </c>
      <c r="Z153" s="1">
        <v>1</v>
      </c>
      <c r="AA153" s="1">
        <f t="shared" si="134"/>
        <v>1</v>
      </c>
      <c r="AB153" s="1">
        <f t="shared" si="136"/>
        <v>1</v>
      </c>
      <c r="AC153" s="1">
        <f>IF(ISNUMBER(INDEX(bias[value],MATCH(I153,bias[symbol],0))),1,0)</f>
        <v>1</v>
      </c>
      <c r="AD153" s="1">
        <f t="shared" si="135"/>
        <v>1</v>
      </c>
      <c r="AE153" s="1">
        <f t="shared" si="137"/>
        <v>1</v>
      </c>
      <c r="AF153" s="1">
        <f t="shared" ca="1" si="123"/>
        <v>0</v>
      </c>
      <c r="AG153" s="1">
        <f t="shared" ca="1" si="124"/>
        <v>0</v>
      </c>
      <c r="AH153" s="1" t="str">
        <f ca="1">IF(AG153=1,_xll.RtContribute("DDS_BONDS",$B153&amp;"=EXT",$V$3:$X$3,V153:X153,"FTC:CHANGED;SCOPE:SERVER"),"-")</f>
        <v>-</v>
      </c>
      <c r="AI153" s="1" t="str">
        <f>_xll.RtGet("DDS_BONDS",B153&amp;"=EXT",3)</f>
        <v>17100916=EXT</v>
      </c>
      <c r="AJ153" s="32">
        <f>_xll.BDP($A153&amp;" @"&amp; $N153 &amp;"  Corp","risk_mid")</f>
        <v>8.3013503773528896</v>
      </c>
      <c r="AK153" s="25">
        <f t="shared" si="126"/>
        <v>0</v>
      </c>
      <c r="AL153" s="1" t="str">
        <f t="shared" si="125"/>
        <v>-</v>
      </c>
      <c r="AM153" s="38">
        <f t="shared" si="127"/>
        <v>0</v>
      </c>
      <c r="AN153" s="12">
        <f>_xll.BDP($A153&amp;" @"&amp; $N153 &amp;"  Corp","asset_swap_spd_mid")</f>
        <v>181.25381078131571</v>
      </c>
      <c r="AO153" s="25">
        <f t="shared" si="128"/>
        <v>0</v>
      </c>
      <c r="AP153" s="25">
        <f>IFERROR(_xll.BDP($A153&amp;" @"&amp; $N153 &amp;"  Corp","coupon")*G153/100/365,"-")</f>
        <v>0</v>
      </c>
      <c r="AQ153" s="1" t="str">
        <f>_xll.RtGet("EBOND_LDN",B153,"DSPLY_NAME")</f>
        <v xml:space="preserve">ZURNVX 4 1/4 02 </v>
      </c>
      <c r="AR153" s="38">
        <f>_xll.RtGet("EBOND_LDN", B153, -18560)</f>
        <v>212.75353419393099</v>
      </c>
      <c r="AS153" s="38">
        <f>_xll.RtGet("EBOND_LDN", B153, -18562)</f>
        <v>200.71803307314701</v>
      </c>
      <c r="AT153" s="58" t="str">
        <f ca="1">IF(Main[[#This Row],[maturity]]&lt;TODAY(),"matured","-")</f>
        <v>-</v>
      </c>
      <c r="AU153" s="1" t="str">
        <f>IF(Main[[#This Row],[spread bid]]=Main[[#This Row],[spread ask]],"error","-")</f>
        <v>-</v>
      </c>
    </row>
    <row r="154" spans="1:47" x14ac:dyDescent="0.2">
      <c r="A154" s="7" t="s">
        <v>370</v>
      </c>
      <c r="B154" s="7">
        <v>12789072</v>
      </c>
      <c r="C154" s="7">
        <v>1994230</v>
      </c>
      <c r="D154" s="28" t="str">
        <f>_xll.BDP($A154&amp;" Corp",D$4)</f>
        <v>ZURNVX</v>
      </c>
      <c r="E154" s="28">
        <f>IF(_xll.BDP($A154&amp;" Corp","cpn typ")="floating","frn",_xll.BDP($A154&amp;" Corp",E$4))</f>
        <v>8.25</v>
      </c>
      <c r="F154" s="52" t="str">
        <f>IF(LEFT(_xll.BDP($A154&amp;" Corp","mty_typ"),4)="perp","perp",_xll.BDP($A154&amp;" Corp",F$4)*1)</f>
        <v>perp</v>
      </c>
      <c r="G154" s="26">
        <f>_xll.RtGet("EBOND_POSITION",INDEX(bookMap[eBondID],MATCH(TEXT(C154,"0"),bookMap[bbgID],0))&amp;"="&amp;B154,"AMOUNT")</f>
        <v>0</v>
      </c>
      <c r="H154" s="1">
        <f>INDEX(control!$E$12:$E$22,MATCH(C154,control!$C$12:$C$22,0))</f>
        <v>0</v>
      </c>
      <c r="I154" s="1" t="str">
        <f>IFERROR(INDEX(bias[symbol],MIN(MAX(MATCH(IF($I$2="manual",_xll.RtGet("EBOND_LDN",B154,-20268),$I$2),bias[symbol],0)+H154,1),27)),"-")</f>
        <v>m</v>
      </c>
      <c r="J154" s="1">
        <f>IFERROR(_xll.RtGet("EBOND_LDN",B154,-20270)*1,"-")</f>
        <v>1</v>
      </c>
      <c r="K154" s="7" t="str">
        <f>_xll.RtGet("EBOND_LDN",$B154,-20271)</f>
        <v>on</v>
      </c>
      <c r="L154" s="7">
        <f>_xll.BDP(A154&amp;" @CBKG Corp","bid")</f>
        <v>116.07299999999999</v>
      </c>
      <c r="M154" s="7">
        <f>_xll.BDP(A154&amp;" @CBKG Corp","ask")</f>
        <v>117.07299999999999</v>
      </c>
      <c r="N154" s="1" t="s">
        <v>1456</v>
      </c>
      <c r="O154" s="1" t="str">
        <f>_xll.BDP(A154&amp;" @"&amp;N154&amp;" Corp","LAST_UPDATE")</f>
        <v>11/06/2014</v>
      </c>
      <c r="P154" s="57">
        <f>_xll.BDP(A154&amp;" @"&amp;N154&amp;" Corp","LAST_PRICE")</f>
        <v>116.57299999999999</v>
      </c>
      <c r="Q154" s="1">
        <f>INDEX(control!$F$12:$F$22,MATCH(C154,control!$C$12:$C$22,0))</f>
        <v>100</v>
      </c>
      <c r="R154" s="7">
        <f>P154-J154*INDEX(bias[value],MATCH(I154,bias[symbol],0))*(Q154/100)</f>
        <v>116.07299999999999</v>
      </c>
      <c r="S154" s="7">
        <f t="shared" si="129"/>
        <v>117.07299999999999</v>
      </c>
      <c r="T154" s="11"/>
      <c r="U154" s="11"/>
      <c r="V154" s="7">
        <f t="shared" si="130"/>
        <v>116.57299999999999</v>
      </c>
      <c r="W154" s="7">
        <f t="shared" si="131"/>
        <v>116.07299999999999</v>
      </c>
      <c r="X154" s="7">
        <f t="shared" si="132"/>
        <v>117.07299999999999</v>
      </c>
      <c r="Y154" s="10">
        <f t="shared" si="133"/>
        <v>0</v>
      </c>
      <c r="Z154" s="7">
        <v>1</v>
      </c>
      <c r="AA154" s="7">
        <f t="shared" si="134"/>
        <v>1</v>
      </c>
      <c r="AB154" s="7">
        <f t="shared" si="136"/>
        <v>1</v>
      </c>
      <c r="AC154" s="7">
        <f>IF(ISNUMBER(INDEX(bias[value],MATCH(I154,bias[symbol],0))),1,0)</f>
        <v>1</v>
      </c>
      <c r="AD154" s="7">
        <f t="shared" si="135"/>
        <v>1</v>
      </c>
      <c r="AE154" s="7">
        <f t="shared" si="137"/>
        <v>1</v>
      </c>
      <c r="AF154" s="7">
        <f t="shared" ca="1" si="123"/>
        <v>0</v>
      </c>
      <c r="AG154" s="7">
        <f t="shared" ca="1" si="124"/>
        <v>0</v>
      </c>
      <c r="AH154" s="7" t="str">
        <f ca="1">IF(AG154=1,_xll.RtContribute("DDS_BONDS",$B154&amp;"=EXT",$V$3:$X$3,V154:X154,"FTC:CHANGED;SCOPE:SERVER"),"-")</f>
        <v>-</v>
      </c>
      <c r="AI154" s="1" t="str">
        <f>_xll.RtGet("DDS_BONDS",B154&amp;"=EXT",3)</f>
        <v>12789072=EXT</v>
      </c>
      <c r="AJ154" s="32">
        <f>_xll.BDP($A154&amp;" @"&amp; $N154 &amp;"  Corp","risk_mid")</f>
        <v>3.6770827916946303</v>
      </c>
      <c r="AK154" s="25">
        <f t="shared" si="126"/>
        <v>0</v>
      </c>
      <c r="AL154" s="1" t="str">
        <f t="shared" si="125"/>
        <v>-</v>
      </c>
      <c r="AM154" s="38">
        <f t="shared" si="127"/>
        <v>0</v>
      </c>
      <c r="AN154" s="12">
        <f>_xll.BDP($A154&amp;" @"&amp; $N154 &amp;"  Corp","asset_swap_spd_mid")</f>
        <v>225.12721254071238</v>
      </c>
      <c r="AO154" s="25">
        <f t="shared" si="128"/>
        <v>0</v>
      </c>
      <c r="AP154" s="25">
        <f>IFERROR(_xll.BDP($A154&amp;" @"&amp; $N154 &amp;"  Corp","coupon")*G154/100/365,"-")</f>
        <v>0</v>
      </c>
      <c r="AQ154" s="1" t="str">
        <f>_xll.RtGet("EBOND_LDN",B154,"DSPLY_NAME")</f>
        <v xml:space="preserve">ZURNVX 8 1/4 29 </v>
      </c>
      <c r="AR154" s="38">
        <f>_xll.RtGet("EBOND_LDN", B154, -18560)</f>
        <v>0</v>
      </c>
      <c r="AS154" s="38">
        <f>_xll.RtGet("EBOND_LDN", B154, -18562)</f>
        <v>0</v>
      </c>
      <c r="AT154" s="58" t="str">
        <f ca="1">IF(Main[[#This Row],[maturity]]&lt;TODAY(),"matured","-")</f>
        <v>-</v>
      </c>
      <c r="AU154" s="1" t="str">
        <f>IF(Main[[#This Row],[spread bid]]=Main[[#This Row],[spread ask]],"error","-")</f>
        <v>error</v>
      </c>
    </row>
    <row r="155" spans="1:47" x14ac:dyDescent="0.2">
      <c r="A155" s="1" t="s">
        <v>223</v>
      </c>
      <c r="B155" s="1">
        <v>12424195</v>
      </c>
      <c r="C155" s="1">
        <v>1996707</v>
      </c>
      <c r="D155" s="1" t="str">
        <f>_xll.BDP($A155&amp;" Corp",D$4)</f>
        <v>AMGN</v>
      </c>
      <c r="E155" s="1">
        <f>IF(_xll.BDP($A155&amp;" Corp","cpn typ")="floating","frn",_xll.BDP($A155&amp;" Corp",E$4))</f>
        <v>4.375</v>
      </c>
      <c r="F155" s="50">
        <f>IF(LEFT(_xll.BDP($A155&amp;" Corp","mty_typ"),4)="perp","perp",_xll.BDP($A155&amp;" Corp",F$4)*1)</f>
        <v>43439</v>
      </c>
      <c r="G155" s="31">
        <f>_xll.RtGet("EBOND_POSITION",INDEX(bookMap[eBondID],MATCH(TEXT(C155,"0"),bookMap[bbgID],0))&amp;"="&amp;B155,"AMOUNT")</f>
        <v>1000000</v>
      </c>
      <c r="H155" s="1">
        <f>INDEX(control!$E$12:$E$22,MATCH(C155,control!$C$12:$C$22,0))</f>
        <v>0</v>
      </c>
      <c r="I155" s="1" t="str">
        <f>IFERROR(INDEX(bias[symbol],MIN(MAX(MATCH(IF($I$2="manual",_xll.RtGet("EBOND_LDN",B155,-20268),$I$2),bias[symbol],0)+H155,1),27)),"-")</f>
        <v>m</v>
      </c>
      <c r="J155" s="1">
        <f>IFERROR(_xll.RtGet("EBOND_LDN",B155,-20270)*1,"-")</f>
        <v>0.4</v>
      </c>
      <c r="K155" s="1" t="str">
        <f>_xll.RtGet("EBOND_LDN",$B155,-20271)</f>
        <v>on</v>
      </c>
      <c r="L155" s="1">
        <f>_xll.BDP(A155&amp;" @CBKG Corp","bid")</f>
        <v>114.078</v>
      </c>
      <c r="M155" s="1">
        <f>_xll.BDP(A155&amp;" @CBKG Corp","ask")</f>
        <v>114.47799999999999</v>
      </c>
      <c r="N155" s="1" t="s">
        <v>1456</v>
      </c>
      <c r="O155" s="1" t="str">
        <f>_xll.BDP(A155&amp;" @"&amp;N155&amp;" Corp","LAST_UPDATE")</f>
        <v>07:01:30</v>
      </c>
      <c r="P155" s="57">
        <f>_xll.BDP(A155&amp;" @"&amp;N155&amp;" Corp","LAST_PRICE")</f>
        <v>114.27800000000001</v>
      </c>
      <c r="Q155" s="1">
        <f>INDEX(control!$F$12:$F$22,MATCH(C155,control!$C$12:$C$22,0))</f>
        <v>100</v>
      </c>
      <c r="R155" s="1">
        <f>P155-J155*INDEX(bias[value],MATCH(I155,bias[symbol],0))*(Q155/100)</f>
        <v>114.078</v>
      </c>
      <c r="S155" s="1">
        <f t="shared" si="129"/>
        <v>114.47800000000001</v>
      </c>
      <c r="T155" s="4"/>
      <c r="U155" s="4"/>
      <c r="V155" s="1">
        <f t="shared" si="130"/>
        <v>114.27800000000001</v>
      </c>
      <c r="W155" s="1">
        <f t="shared" si="131"/>
        <v>114.078</v>
      </c>
      <c r="X155" s="1">
        <f t="shared" si="132"/>
        <v>114.47800000000001</v>
      </c>
      <c r="Y155" s="13">
        <f t="shared" si="133"/>
        <v>2.8421709430404007E-14</v>
      </c>
      <c r="Z155" s="1">
        <v>1</v>
      </c>
      <c r="AA155" s="1">
        <f t="shared" si="134"/>
        <v>1</v>
      </c>
      <c r="AB155" s="1">
        <f t="shared" ref="AB155:AB218" si="138">IF(ISNUMBER(V155),1,0)*IF(ISNUMBER(W155),1,0)*IF(ISNUMBER(X155),1,0)</f>
        <v>1</v>
      </c>
      <c r="AC155" s="1">
        <f>IF(ISNUMBER(INDEX(bias[value],MATCH(I155,bias[symbol],0))),1,0)</f>
        <v>1</v>
      </c>
      <c r="AD155" s="1">
        <f t="shared" si="135"/>
        <v>1</v>
      </c>
      <c r="AE155" s="1">
        <f t="shared" ref="AE155:AE218" si="139">IF(AB155,IF(W155&gt;X155,0,1),0)</f>
        <v>1</v>
      </c>
      <c r="AF155" s="1">
        <f t="shared" ca="1" si="123"/>
        <v>0</v>
      </c>
      <c r="AG155" s="1">
        <f t="shared" ca="1" si="124"/>
        <v>0</v>
      </c>
      <c r="AH155" s="1" t="str">
        <f ca="1">IF(AG155=1,_xll.RtContribute("DDS_BONDS",$B155&amp;"=EXT",$V$3:$X$3,V155:X155,"FTC:CHANGED;SCOPE:SERVER"),"-")</f>
        <v>-</v>
      </c>
      <c r="AI155" s="1" t="str">
        <f>_xll.RtGet("DDS_BONDS",B155&amp;"=EXT",3)</f>
        <v>12424195=EXT</v>
      </c>
      <c r="AJ155" s="32">
        <f>_xll.BDP($A155&amp;" @"&amp; $N155 &amp;"  Corp","risk_mid")</f>
        <v>4.7243133133044068</v>
      </c>
      <c r="AK155" s="25">
        <f t="shared" si="126"/>
        <v>472.43133133044068</v>
      </c>
      <c r="AL155" s="1" t="str">
        <f t="shared" si="125"/>
        <v>-</v>
      </c>
      <c r="AM155" s="38">
        <f t="shared" si="127"/>
        <v>10.158044444444444</v>
      </c>
      <c r="AN155" s="12">
        <f>_xll.BDP($A155&amp;" @"&amp; $N155 &amp;"  Corp","asset_swap_spd_mid")</f>
        <v>50.985001542590197</v>
      </c>
      <c r="AO155" s="25">
        <f t="shared" si="128"/>
        <v>5098.5001542590198</v>
      </c>
      <c r="AP155" s="25">
        <f>IFERROR(_xll.BDP($A155&amp;" @"&amp; $N155 &amp;"  Corp","coupon")*G155/100/365,"-")</f>
        <v>119.86301369863014</v>
      </c>
      <c r="AQ155" s="1" t="str">
        <f>_xll.RtGet("EBOND_LDN",B155,"DSPLY_NAME")</f>
        <v>AMGN 4 3/8 05 De</v>
      </c>
      <c r="AR155" s="38">
        <f>_xll.RtGet("EBOND_LDN", B155, -18560)</f>
        <v>91.781247087691995</v>
      </c>
      <c r="AS155" s="38">
        <f>_xll.RtGet("EBOND_LDN", B155, -18562)</f>
        <v>83.321957686345996</v>
      </c>
      <c r="AT155" s="58" t="str">
        <f ca="1">IF(Main[[#This Row],[maturity]]&lt;TODAY(),"matured","-")</f>
        <v>-</v>
      </c>
      <c r="AU155" s="1" t="str">
        <f>IF(Main[[#This Row],[spread bid]]=Main[[#This Row],[spread ask]],"error","-")</f>
        <v>-</v>
      </c>
    </row>
    <row r="156" spans="1:47" x14ac:dyDescent="0.2">
      <c r="A156" s="1" t="s">
        <v>224</v>
      </c>
      <c r="B156" s="1">
        <v>15384550</v>
      </c>
      <c r="C156" s="9">
        <v>1996707</v>
      </c>
      <c r="D156" s="9" t="str">
        <f>_xll.BDP($A156&amp;" Corp",D$4)</f>
        <v>AMGN</v>
      </c>
      <c r="E156" s="9">
        <f>IF(_xll.BDP($A156&amp;" Corp","cpn typ")="floating","frn",_xll.BDP($A156&amp;" Corp",E$4))</f>
        <v>2.125</v>
      </c>
      <c r="F156" s="50">
        <f>IF(LEFT(_xll.BDP($A156&amp;" Corp","mty_typ"),4)="perp","perp",_xll.BDP($A156&amp;" Corp",F$4)*1)</f>
        <v>43721</v>
      </c>
      <c r="G156" s="31">
        <f>_xll.RtGet("EBOND_POSITION",INDEX(bookMap[eBondID],MATCH(TEXT(C156,"0"),bookMap[bbgID],0))&amp;"="&amp;B156,"AMOUNT")</f>
        <v>0</v>
      </c>
      <c r="H156" s="1">
        <f>INDEX(control!$E$12:$E$22,MATCH(C156,control!$C$12:$C$22,0))</f>
        <v>0</v>
      </c>
      <c r="I156" s="1" t="str">
        <f>IFERROR(INDEX(bias[symbol],MIN(MAX(MATCH(IF($I$2="manual",_xll.RtGet("EBOND_LDN",B156,-20268),$I$2),bias[symbol],0)+H156,1),27)),"-")</f>
        <v>b</v>
      </c>
      <c r="J156" s="1">
        <f>IFERROR(_xll.RtGet("EBOND_LDN",B156,-20270)*1,"-")</f>
        <v>0.6</v>
      </c>
      <c r="K156" s="1" t="str">
        <f>_xll.RtGet("EBOND_LDN",$B156,-20271)</f>
        <v>on</v>
      </c>
      <c r="L156" s="1">
        <f>_xll.BDP(A156&amp;" @CBKG Corp","bid")</f>
        <v>104.03700000000001</v>
      </c>
      <c r="M156" s="1">
        <f>_xll.BDP(A156&amp;" @CBKG Corp","ask")</f>
        <v>104.637</v>
      </c>
      <c r="N156" s="1" t="s">
        <v>1456</v>
      </c>
      <c r="O156" s="1" t="str">
        <f>_xll.BDP(A156&amp;" @"&amp;N156&amp;" Corp","LAST_UPDATE")</f>
        <v>07:01:31</v>
      </c>
      <c r="P156" s="57">
        <f>_xll.BDP(A156&amp;" @"&amp;N156&amp;" Corp","LAST_PRICE")</f>
        <v>104.262</v>
      </c>
      <c r="Q156" s="1">
        <f>INDEX(control!$F$12:$F$22,MATCH(C156,control!$C$12:$C$22,0))</f>
        <v>100</v>
      </c>
      <c r="R156" s="1">
        <f>P156-J156*INDEX(bias[value],MATCH(I156,bias[symbol],0))*(Q156/100)</f>
        <v>104.03700000000001</v>
      </c>
      <c r="S156" s="1">
        <f t="shared" si="129"/>
        <v>104.637</v>
      </c>
      <c r="T156" s="4"/>
      <c r="U156" s="4"/>
      <c r="V156" s="1">
        <f t="shared" si="130"/>
        <v>104.262</v>
      </c>
      <c r="W156" s="1">
        <f t="shared" si="131"/>
        <v>104.03700000000001</v>
      </c>
      <c r="X156" s="1">
        <f t="shared" si="132"/>
        <v>104.637</v>
      </c>
      <c r="Y156" s="13">
        <f t="shared" si="133"/>
        <v>0</v>
      </c>
      <c r="Z156" s="1">
        <v>1</v>
      </c>
      <c r="AA156" s="1">
        <f t="shared" si="134"/>
        <v>1</v>
      </c>
      <c r="AB156" s="1">
        <f t="shared" si="138"/>
        <v>1</v>
      </c>
      <c r="AC156" s="1">
        <f>IF(ISNUMBER(INDEX(bias[value],MATCH(I156,bias[symbol],0))),1,0)</f>
        <v>1</v>
      </c>
      <c r="AD156" s="1">
        <f t="shared" si="135"/>
        <v>1</v>
      </c>
      <c r="AE156" s="1">
        <f t="shared" si="139"/>
        <v>1</v>
      </c>
      <c r="AF156" s="1">
        <f t="shared" ca="1" si="123"/>
        <v>0</v>
      </c>
      <c r="AG156" s="1">
        <f t="shared" ca="1" si="124"/>
        <v>0</v>
      </c>
      <c r="AH156" s="1" t="str">
        <f ca="1">IF(AG156=1,_xll.RtContribute("DDS_BONDS",$B156&amp;"=EXT",$V$3:$X$3,V156:X156,"FTC:CHANGED;SCOPE:SERVER"),"-")</f>
        <v>-</v>
      </c>
      <c r="AI156" s="1" t="str">
        <f>_xll.RtGet("DDS_BONDS",B156&amp;"=EXT",3)</f>
        <v>15384550=EXT</v>
      </c>
      <c r="AJ156" s="32">
        <f>_xll.BDP($A156&amp;" @"&amp; $N156 &amp;"  Corp","risk_mid")</f>
        <v>5.1631552283836868</v>
      </c>
      <c r="AK156" s="25">
        <f t="shared" si="126"/>
        <v>0</v>
      </c>
      <c r="AL156" s="1" t="str">
        <f t="shared" si="125"/>
        <v>-</v>
      </c>
      <c r="AM156" s="38">
        <f t="shared" si="127"/>
        <v>0</v>
      </c>
      <c r="AN156" s="12">
        <f>_xll.BDP($A156&amp;" @"&amp; $N156 &amp;"  Corp","asset_swap_spd_mid")</f>
        <v>53.583333570026298</v>
      </c>
      <c r="AO156" s="25">
        <f t="shared" si="128"/>
        <v>0</v>
      </c>
      <c r="AP156" s="25">
        <f>IFERROR(_xll.BDP($A156&amp;" @"&amp; $N156 &amp;"  Corp","coupon")*G156/100/365,"-")</f>
        <v>0</v>
      </c>
      <c r="AQ156" s="1" t="str">
        <f>_xll.RtGet("EBOND_LDN",B156,"DSPLY_NAME")</f>
        <v>AMGN 2 1/8 13 Se</v>
      </c>
      <c r="AR156" s="38">
        <f>_xll.RtGet("EBOND_LDN", B156, -18560)</f>
        <v>94.532464458774996</v>
      </c>
      <c r="AS156" s="38">
        <f>_xll.RtGet("EBOND_LDN", B156, -18562)</f>
        <v>82.938132225312003</v>
      </c>
      <c r="AT156" s="58" t="str">
        <f ca="1">IF(Main[[#This Row],[maturity]]&lt;TODAY(),"matured","-")</f>
        <v>-</v>
      </c>
      <c r="AU156" s="1" t="str">
        <f>IF(Main[[#This Row],[spread bid]]=Main[[#This Row],[spread ask]],"error","-")</f>
        <v>-</v>
      </c>
    </row>
    <row r="157" spans="1:47" x14ac:dyDescent="0.2">
      <c r="A157" s="1" t="s">
        <v>225</v>
      </c>
      <c r="B157" s="1">
        <v>9521989</v>
      </c>
      <c r="C157" s="9">
        <v>1996707</v>
      </c>
      <c r="D157" s="9" t="str">
        <f>_xll.BDP($A157&amp;" Corp",D$4)</f>
        <v>ASKLEP</v>
      </c>
      <c r="E157" s="9">
        <f>IF(_xll.BDP($A157&amp;" Corp","cpn typ")="floating","frn",_xll.BDP($A157&amp;" Corp",E$4))</f>
        <v>4</v>
      </c>
      <c r="F157" s="50">
        <f>IF(LEFT(_xll.BDP($A157&amp;" Corp","mty_typ"),4)="perp","perp",_xll.BDP($A157&amp;" Corp",F$4)*1)</f>
        <v>43006</v>
      </c>
      <c r="G157" s="31">
        <f>_xll.RtGet("EBOND_POSITION",INDEX(bookMap[eBondID],MATCH(TEXT(C157,"0"),bookMap[bbgID],0))&amp;"="&amp;B157,"AMOUNT")</f>
        <v>-209000</v>
      </c>
      <c r="H157" s="1">
        <f>INDEX(control!$E$12:$E$22,MATCH(C157,control!$C$12:$C$22,0))</f>
        <v>0</v>
      </c>
      <c r="I157" s="1" t="str">
        <f>IFERROR(INDEX(bias[symbol],MIN(MAX(MATCH(IF($I$2="manual",_xll.RtGet("EBOND_LDN",B157,-20268),$I$2),bias[symbol],0)+H157,1),27)),"-")</f>
        <v>bbb</v>
      </c>
      <c r="J157" s="1">
        <f>IFERROR(_xll.RtGet("EBOND_LDN",B157,-20270)*1,"-")</f>
        <v>5</v>
      </c>
      <c r="K157" s="1" t="str">
        <f>_xll.RtGet("EBOND_LDN",$B157,-20271)</f>
        <v>on</v>
      </c>
      <c r="L157" s="1">
        <f>_xll.BDP(A157&amp;" @CBKG Corp","bid")</f>
        <v>104.91500000000001</v>
      </c>
      <c r="M157" s="1">
        <f>_xll.BDP(A157&amp;" @CBKG Corp","ask")</f>
        <v>109.91500000000001</v>
      </c>
      <c r="N157" s="1" t="s">
        <v>1457</v>
      </c>
      <c r="O157" s="1" t="str">
        <f>_xll.BDP(A157&amp;" @"&amp;N157&amp;" Corp","LAST_UPDATE")</f>
        <v>11/06/2014</v>
      </c>
      <c r="P157" s="57">
        <f>_xll.BDP(A157&amp;" @"&amp;N157&amp;" Corp","LAST_PRICE")</f>
        <v>105.54</v>
      </c>
      <c r="Q157" s="1">
        <f>INDEX(control!$F$12:$F$22,MATCH(C157,control!$C$12:$C$22,0))</f>
        <v>100</v>
      </c>
      <c r="R157" s="1">
        <f>P157-J157*INDEX(bias[value],MATCH(I157,bias[symbol],0))*(Q157/100)</f>
        <v>104.91500000000001</v>
      </c>
      <c r="S157" s="1">
        <f t="shared" si="129"/>
        <v>109.91500000000001</v>
      </c>
      <c r="T157" s="4"/>
      <c r="U157" s="4"/>
      <c r="V157" s="1">
        <f t="shared" si="130"/>
        <v>105.54</v>
      </c>
      <c r="W157" s="1">
        <f t="shared" si="131"/>
        <v>104.91500000000001</v>
      </c>
      <c r="X157" s="1">
        <f t="shared" si="132"/>
        <v>109.91500000000001</v>
      </c>
      <c r="Y157" s="13">
        <f t="shared" si="133"/>
        <v>0</v>
      </c>
      <c r="Z157" s="1">
        <v>1</v>
      </c>
      <c r="AA157" s="1">
        <f t="shared" si="134"/>
        <v>1</v>
      </c>
      <c r="AB157" s="1">
        <f t="shared" si="138"/>
        <v>1</v>
      </c>
      <c r="AC157" s="1">
        <f>IF(ISNUMBER(INDEX(bias[value],MATCH(I157,bias[symbol],0))),1,0)</f>
        <v>1</v>
      </c>
      <c r="AD157" s="1">
        <f t="shared" si="135"/>
        <v>1</v>
      </c>
      <c r="AE157" s="1">
        <f t="shared" si="139"/>
        <v>1</v>
      </c>
      <c r="AF157" s="1">
        <f t="shared" ca="1" si="123"/>
        <v>0</v>
      </c>
      <c r="AG157" s="1">
        <f t="shared" ca="1" si="124"/>
        <v>0</v>
      </c>
      <c r="AH157" s="1" t="str">
        <f ca="1">IF(AG157=1,_xll.RtContribute("DDS_BONDS",$B157&amp;"=EXT",$V$3:$X$3,V157:X157,"FTC:CHANGED;SCOPE:SERVER"),"-")</f>
        <v>-</v>
      </c>
      <c r="AI157" s="1" t="str">
        <f>_xll.RtGet("DDS_BONDS",B157&amp;"=EXT",3)</f>
        <v>9521989=EXT</v>
      </c>
      <c r="AJ157" s="32">
        <f>_xll.BDP($A157&amp;" @"&amp; $N157 &amp;"  Corp","risk_mid")</f>
        <v>3.2399284330097089</v>
      </c>
      <c r="AK157" s="25">
        <f t="shared" si="126"/>
        <v>-67.714504249902916</v>
      </c>
      <c r="AL157" s="1" t="str">
        <f t="shared" si="125"/>
        <v>-</v>
      </c>
      <c r="AM157" s="38">
        <f t="shared" si="127"/>
        <v>-1.9606986666666668</v>
      </c>
      <c r="AN157" s="12">
        <f>_xll.BDP($A157&amp;" @"&amp; $N157 &amp;"  Corp","asset_swap_spd_mid")</f>
        <v>189.18171360384494</v>
      </c>
      <c r="AO157" s="25">
        <f t="shared" si="128"/>
        <v>-3953.8978143203594</v>
      </c>
      <c r="AP157" s="25">
        <f>IFERROR(_xll.BDP($A157&amp;" @"&amp; $N157 &amp;"  Corp","coupon")*G157/100/365,"-")</f>
        <v>-22.904109589041095</v>
      </c>
      <c r="AQ157" s="1" t="str">
        <f>_xll.RtGet("EBOND_LDN",B157,"DSPLY_NAME")</f>
        <v xml:space="preserve">ASKLEP 4 28 Sep </v>
      </c>
      <c r="AR157" s="38">
        <f>_xll.RtGet("EBOND_LDN", B157, -18560)</f>
        <v>232.700772712884</v>
      </c>
      <c r="AS157" s="38">
        <f>_xll.RtGet("EBOND_LDN", B157, -18562)</f>
        <v>82.432085405997</v>
      </c>
      <c r="AT157" s="58" t="str">
        <f ca="1">IF(Main[[#This Row],[maturity]]&lt;TODAY(),"matured","-")</f>
        <v>-</v>
      </c>
      <c r="AU157" s="1" t="str">
        <f>IF(Main[[#This Row],[spread bid]]=Main[[#This Row],[spread ask]],"error","-")</f>
        <v>-</v>
      </c>
    </row>
    <row r="158" spans="1:47" x14ac:dyDescent="0.2">
      <c r="A158" s="1" t="s">
        <v>226</v>
      </c>
      <c r="B158" s="1">
        <v>6441983</v>
      </c>
      <c r="C158" s="9">
        <v>1996707</v>
      </c>
      <c r="D158" s="9" t="str">
        <f>_xll.BDP($A158&amp;" Corp",D$4)</f>
        <v>AZN</v>
      </c>
      <c r="E158" s="9">
        <f>IF(_xll.BDP($A158&amp;" Corp","cpn typ")="floating","frn",_xll.BDP($A158&amp;" Corp",E$4))</f>
        <v>5.125</v>
      </c>
      <c r="F158" s="50">
        <f>IF(LEFT(_xll.BDP($A158&amp;" Corp","mty_typ"),4)="perp","perp",_xll.BDP($A158&amp;" Corp",F$4)*1)</f>
        <v>42019</v>
      </c>
      <c r="G158" s="31">
        <f>_xll.RtGet("EBOND_POSITION",INDEX(bookMap[eBondID],MATCH(TEXT(C158,"0"),bookMap[bbgID],0))&amp;"="&amp;B158,"AMOUNT")</f>
        <v>0</v>
      </c>
      <c r="H158" s="1">
        <f>INDEX(control!$E$12:$E$22,MATCH(C158,control!$C$12:$C$22,0))</f>
        <v>0</v>
      </c>
      <c r="I158" s="1" t="str">
        <f>IFERROR(INDEX(bias[symbol],MIN(MAX(MATCH(IF($I$2="manual",_xll.RtGet("EBOND_LDN",B158,-20268),$I$2),bias[symbol],0)+H158,1),27)),"-")</f>
        <v>m</v>
      </c>
      <c r="J158" s="1">
        <f>IFERROR(_xll.RtGet("EBOND_LDN",B158,-20270)*1,"-")</f>
        <v>0.15</v>
      </c>
      <c r="K158" s="1" t="str">
        <f>_xll.RtGet("EBOND_LDN",$B158,-20271)</f>
        <v>on</v>
      </c>
      <c r="L158" s="1">
        <f>_xll.BDP(A158&amp;" @CBKG Corp","bid")</f>
        <v>102.756</v>
      </c>
      <c r="M158" s="1">
        <f>_xll.BDP(A158&amp;" @CBKG Corp","ask")</f>
        <v>102.90600000000001</v>
      </c>
      <c r="N158" s="1" t="s">
        <v>1456</v>
      </c>
      <c r="O158" s="1" t="str">
        <f>_xll.BDP(A158&amp;" @"&amp;N158&amp;" Corp","LAST_UPDATE")</f>
        <v>11/06/2014</v>
      </c>
      <c r="P158" s="57">
        <f>_xll.BDP(A158&amp;" @"&amp;N158&amp;" Corp","LAST_PRICE")</f>
        <v>102.831</v>
      </c>
      <c r="Q158" s="1">
        <f>INDEX(control!$F$12:$F$22,MATCH(C158,control!$C$12:$C$22,0))</f>
        <v>100</v>
      </c>
      <c r="R158" s="1">
        <f>P158-J158*INDEX(bias[value],MATCH(I158,bias[symbol],0))*(Q158/100)</f>
        <v>102.756</v>
      </c>
      <c r="S158" s="1">
        <f t="shared" si="129"/>
        <v>102.90600000000001</v>
      </c>
      <c r="T158" s="4"/>
      <c r="U158" s="4"/>
      <c r="V158" s="1">
        <f t="shared" si="130"/>
        <v>102.831</v>
      </c>
      <c r="W158" s="1">
        <f t="shared" si="131"/>
        <v>102.756</v>
      </c>
      <c r="X158" s="1">
        <f t="shared" si="132"/>
        <v>102.90600000000001</v>
      </c>
      <c r="Y158" s="13">
        <f t="shared" si="133"/>
        <v>0</v>
      </c>
      <c r="Z158" s="1">
        <v>1</v>
      </c>
      <c r="AA158" s="1">
        <f t="shared" si="134"/>
        <v>1</v>
      </c>
      <c r="AB158" s="1">
        <f t="shared" si="138"/>
        <v>1</v>
      </c>
      <c r="AC158" s="1">
        <f>IF(ISNUMBER(INDEX(bias[value],MATCH(I158,bias[symbol],0))),1,0)</f>
        <v>1</v>
      </c>
      <c r="AD158" s="1">
        <f t="shared" si="135"/>
        <v>1</v>
      </c>
      <c r="AE158" s="1">
        <f t="shared" si="139"/>
        <v>1</v>
      </c>
      <c r="AF158" s="1">
        <f t="shared" ca="1" si="123"/>
        <v>0</v>
      </c>
      <c r="AG158" s="1">
        <f t="shared" ca="1" si="124"/>
        <v>0</v>
      </c>
      <c r="AH158" s="1" t="str">
        <f ca="1">IF(AG158=1,_xll.RtContribute("DDS_BONDS",$B158&amp;"=EXT",$V$3:$X$3,V158:X158,"FTC:CHANGED;SCOPE:SERVER"),"-")</f>
        <v>-</v>
      </c>
      <c r="AI158" s="1" t="str">
        <f>_xll.RtGet("DDS_BONDS",B158&amp;"=EXT",3)</f>
        <v>6441983=EXT</v>
      </c>
      <c r="AJ158" s="32">
        <f>_xll.BDP($A158&amp;" @"&amp; $N158 &amp;"  Corp","risk_mid")</f>
        <v>0.60900196545361496</v>
      </c>
      <c r="AK158" s="25">
        <f t="shared" si="126"/>
        <v>0</v>
      </c>
      <c r="AL158" s="1" t="str">
        <f t="shared" si="125"/>
        <v>-</v>
      </c>
      <c r="AM158" s="38">
        <f t="shared" si="127"/>
        <v>0</v>
      </c>
      <c r="AN158" s="12">
        <f>_xll.BDP($A158&amp;" @"&amp; $N158 &amp;"  Corp","asset_swap_spd_mid")</f>
        <v>-16.449032418622632</v>
      </c>
      <c r="AO158" s="25">
        <f t="shared" si="128"/>
        <v>0</v>
      </c>
      <c r="AP158" s="25">
        <f>IFERROR(_xll.BDP($A158&amp;" @"&amp; $N158 &amp;"  Corp","coupon")*G158/100/365,"-")</f>
        <v>0</v>
      </c>
      <c r="AQ158" s="1" t="str">
        <f>_xll.RtGet("EBOND_LDN",B158,"DSPLY_NAME")</f>
        <v>AZN 5 1/8 15 Jan</v>
      </c>
      <c r="AR158" s="38">
        <f>_xll.RtGet("EBOND_LDN", B158, -18560)</f>
        <v>36.463927624877002</v>
      </c>
      <c r="AS158" s="38">
        <f>_xll.RtGet("EBOND_LDN", B158, -18562)</f>
        <v>11.829229208316001</v>
      </c>
      <c r="AT158" s="58" t="str">
        <f ca="1">IF(Main[[#This Row],[maturity]]&lt;TODAY(),"matured","-")</f>
        <v>-</v>
      </c>
      <c r="AU158" s="1" t="str">
        <f>IF(Main[[#This Row],[spread bid]]=Main[[#This Row],[spread ask]],"error","-")</f>
        <v>-</v>
      </c>
    </row>
    <row r="159" spans="1:47" x14ac:dyDescent="0.2">
      <c r="A159" s="1" t="s">
        <v>227</v>
      </c>
      <c r="B159" s="1">
        <v>8061425</v>
      </c>
      <c r="C159" s="9">
        <v>1996707</v>
      </c>
      <c r="D159" s="9" t="str">
        <f>_xll.BDP($A159&amp;" Corp",D$4)</f>
        <v>BAYNGR</v>
      </c>
      <c r="E159" s="9">
        <f>IF(_xll.BDP($A159&amp;" Corp","cpn typ")="floating","frn",_xll.BDP($A159&amp;" Corp",E$4))</f>
        <v>4.625</v>
      </c>
      <c r="F159" s="50">
        <f>IF(LEFT(_xll.BDP($A159&amp;" Corp","mty_typ"),4)="perp","perp",_xll.BDP($A159&amp;" Corp",F$4)*1)</f>
        <v>41908</v>
      </c>
      <c r="G159" s="31">
        <f>_xll.RtGet("EBOND_POSITION",INDEX(bookMap[eBondID],MATCH(TEXT(C159,"0"),bookMap[bbgID],0))&amp;"="&amp;B159,"AMOUNT")</f>
        <v>10000</v>
      </c>
      <c r="H159" s="1">
        <f>INDEX(control!$E$12:$E$22,MATCH(C159,control!$C$12:$C$22,0))</f>
        <v>0</v>
      </c>
      <c r="I159" s="1" t="str">
        <f>IFERROR(INDEX(bias[symbol],MIN(MAX(MATCH(IF($I$2="manual",_xll.RtGet("EBOND_LDN",B159,-20268),$I$2),bias[symbol],0)+H159,1),27)),"-")</f>
        <v>b</v>
      </c>
      <c r="J159" s="1">
        <f>IFERROR(_xll.RtGet("EBOND_LDN",B159,-20270)*1,"-")</f>
        <v>0.1</v>
      </c>
      <c r="K159" s="1" t="str">
        <f>_xll.RtGet("EBOND_LDN",$B159,-20271)</f>
        <v>on</v>
      </c>
      <c r="L159" s="1">
        <f>_xll.BDP(A159&amp;" @CBKG Corp","bid")</f>
        <v>101.184</v>
      </c>
      <c r="M159" s="1">
        <f>_xll.BDP(A159&amp;" @CBKG Corp","ask")</f>
        <v>101.28400000000001</v>
      </c>
      <c r="N159" s="1" t="s">
        <v>1456</v>
      </c>
      <c r="O159" s="1" t="str">
        <f>_xll.BDP(A159&amp;" @"&amp;N159&amp;" Corp","LAST_UPDATE")</f>
        <v>07:01:17</v>
      </c>
      <c r="P159" s="57">
        <f>_xll.BDP(A159&amp;" @"&amp;N159&amp;" Corp","LAST_PRICE")</f>
        <v>101.221</v>
      </c>
      <c r="Q159" s="1">
        <f>INDEX(control!$F$12:$F$22,MATCH(C159,control!$C$12:$C$22,0))</f>
        <v>100</v>
      </c>
      <c r="R159" s="1">
        <f>P159-J159*INDEX(bias[value],MATCH(I159,bias[symbol],0))*(Q159/100)</f>
        <v>101.18350000000001</v>
      </c>
      <c r="S159" s="1">
        <f t="shared" si="129"/>
        <v>101.2835</v>
      </c>
      <c r="T159" s="4"/>
      <c r="U159" s="4"/>
      <c r="V159" s="1">
        <f t="shared" si="130"/>
        <v>101.221</v>
      </c>
      <c r="W159" s="1">
        <f t="shared" si="131"/>
        <v>101.18350000000001</v>
      </c>
      <c r="X159" s="1">
        <f t="shared" si="132"/>
        <v>101.2835</v>
      </c>
      <c r="Y159" s="13">
        <f t="shared" si="133"/>
        <v>-1.0000000000047748E-3</v>
      </c>
      <c r="Z159" s="1">
        <v>1</v>
      </c>
      <c r="AA159" s="1">
        <f t="shared" si="134"/>
        <v>1</v>
      </c>
      <c r="AB159" s="1">
        <f t="shared" si="138"/>
        <v>1</v>
      </c>
      <c r="AC159" s="1">
        <f>IF(ISNUMBER(INDEX(bias[value],MATCH(I159,bias[symbol],0))),1,0)</f>
        <v>1</v>
      </c>
      <c r="AD159" s="1">
        <f t="shared" si="135"/>
        <v>1</v>
      </c>
      <c r="AE159" s="1">
        <f t="shared" si="139"/>
        <v>1</v>
      </c>
      <c r="AF159" s="1">
        <f t="shared" ca="1" si="123"/>
        <v>0</v>
      </c>
      <c r="AG159" s="1">
        <f t="shared" ca="1" si="124"/>
        <v>0</v>
      </c>
      <c r="AH159" s="1" t="str">
        <f ca="1">IF(AG159=1,_xll.RtContribute("DDS_BONDS",$B159&amp;"=EXT",$V$3:$X$3,V159:X159,"FTC:CHANGED;SCOPE:SERVER"),"-")</f>
        <v>-</v>
      </c>
      <c r="AI159" s="1" t="str">
        <f>_xll.RtGet("DDS_BONDS",B159&amp;"=EXT",3)</f>
        <v>8061425=EXT</v>
      </c>
      <c r="AJ159" s="32">
        <f>_xll.BDP($A159&amp;" @"&amp; $N159 &amp;"  Corp","risk_mid")</f>
        <v>0.28914073484429537</v>
      </c>
      <c r="AK159" s="25">
        <f t="shared" si="126"/>
        <v>0.28914073484429537</v>
      </c>
      <c r="AL159" s="1" t="str">
        <f t="shared" si="125"/>
        <v>-</v>
      </c>
      <c r="AM159" s="38">
        <f t="shared" si="127"/>
        <v>8.9974222222222233E-2</v>
      </c>
      <c r="AN159" s="12">
        <f>_xll.BDP($A159&amp;" @"&amp; $N159 &amp;"  Corp","asset_swap_spd_mid")</f>
        <v>-4.4200791927484531</v>
      </c>
      <c r="AO159" s="25">
        <f t="shared" si="128"/>
        <v>-4.4200791927484531</v>
      </c>
      <c r="AP159" s="25">
        <f>IFERROR(_xll.BDP($A159&amp;" @"&amp; $N159 &amp;"  Corp","coupon")*G159/100/365,"-")</f>
        <v>1.2671232876712328</v>
      </c>
      <c r="AQ159" s="1" t="str">
        <f>_xll.RtGet("EBOND_LDN",B159,"DSPLY_NAME")</f>
        <v xml:space="preserve">BAYNGR 4 5/8 26 </v>
      </c>
      <c r="AR159" s="38">
        <f>_xll.RtGet("EBOND_LDN", B159, -18560)</f>
        <v>30.181021646999</v>
      </c>
      <c r="AS159" s="38">
        <f>_xll.RtGet("EBOND_LDN", B159, -18562)</f>
        <v>-4.3906625884819999</v>
      </c>
      <c r="AT159" s="58" t="str">
        <f ca="1">IF(Main[[#This Row],[maturity]]&lt;TODAY(),"matured","-")</f>
        <v>-</v>
      </c>
      <c r="AU159" s="1" t="str">
        <f>IF(Main[[#This Row],[spread bid]]=Main[[#This Row],[spread ask]],"error","-")</f>
        <v>-</v>
      </c>
    </row>
    <row r="160" spans="1:47" x14ac:dyDescent="0.2">
      <c r="A160" s="1" t="s">
        <v>228</v>
      </c>
      <c r="B160" s="1">
        <v>4107400</v>
      </c>
      <c r="C160" s="9">
        <v>1996707</v>
      </c>
      <c r="D160" s="9" t="str">
        <f>_xll.BDP($A160&amp;" Corp",D$4)</f>
        <v>BAYNGR</v>
      </c>
      <c r="E160" s="9">
        <f>IF(_xll.BDP($A160&amp;" Corp","cpn typ")="floating","frn",_xll.BDP($A160&amp;" Corp",E$4))</f>
        <v>5</v>
      </c>
      <c r="F160" s="50">
        <f>IF(LEFT(_xll.BDP($A160&amp;" Corp","mty_typ"),4)="perp","perp",_xll.BDP($A160&amp;" Corp",F$4)*1)</f>
        <v>75086</v>
      </c>
      <c r="G160" s="31">
        <f>_xll.RtGet("EBOND_POSITION",INDEX(bookMap[eBondID],MATCH(TEXT(C160,"0"),bookMap[bbgID],0))&amp;"="&amp;B160,"AMOUNT")</f>
        <v>16000</v>
      </c>
      <c r="H160" s="1">
        <f>INDEX(control!$E$12:$E$22,MATCH(C160,control!$C$12:$C$22,0))</f>
        <v>0</v>
      </c>
      <c r="I160" s="1" t="str">
        <f>IFERROR(INDEX(bias[symbol],MIN(MAX(MATCH(IF($I$2="manual",_xll.RtGet("EBOND_LDN",B160,-20268),$I$2),bias[symbol],0)+H160,1),27)),"-")</f>
        <v>m</v>
      </c>
      <c r="J160" s="1">
        <f>IFERROR(_xll.RtGet("EBOND_LDN",B160,-20270)*1,"-")</f>
        <v>0.5</v>
      </c>
      <c r="K160" s="1" t="str">
        <f>_xll.RtGet("EBOND_LDN",$B160,-20271)</f>
        <v>on</v>
      </c>
      <c r="L160" s="1">
        <f>_xll.BDP(A160&amp;" @CBKG Corp","bid")</f>
        <v>103.508</v>
      </c>
      <c r="M160" s="1">
        <f>_xll.BDP(A160&amp;" @CBKG Corp","ask")</f>
        <v>104.008</v>
      </c>
      <c r="N160" s="1" t="s">
        <v>1456</v>
      </c>
      <c r="O160" s="1" t="str">
        <f>_xll.BDP(A160&amp;" @"&amp;N160&amp;" Corp","LAST_UPDATE")</f>
        <v>11/06/2014</v>
      </c>
      <c r="P160" s="57">
        <f>_xll.BDP(A160&amp;" @"&amp;N160&amp;" Corp","LAST_PRICE")</f>
        <v>103.758</v>
      </c>
      <c r="Q160" s="1">
        <f>INDEX(control!$F$12:$F$22,MATCH(C160,control!$C$12:$C$22,0))</f>
        <v>100</v>
      </c>
      <c r="R160" s="1">
        <f>P160-J160*INDEX(bias[value],MATCH(I160,bias[symbol],0))*(Q160/100)</f>
        <v>103.508</v>
      </c>
      <c r="S160" s="1">
        <f t="shared" si="129"/>
        <v>104.008</v>
      </c>
      <c r="T160" s="4"/>
      <c r="U160" s="4"/>
      <c r="V160" s="1">
        <f t="shared" si="130"/>
        <v>103.758</v>
      </c>
      <c r="W160" s="1">
        <f t="shared" si="131"/>
        <v>103.508</v>
      </c>
      <c r="X160" s="1">
        <f t="shared" si="132"/>
        <v>104.008</v>
      </c>
      <c r="Y160" s="13">
        <f t="shared" si="133"/>
        <v>0</v>
      </c>
      <c r="Z160" s="1">
        <v>1</v>
      </c>
      <c r="AA160" s="1">
        <f t="shared" si="134"/>
        <v>1</v>
      </c>
      <c r="AB160" s="1">
        <f t="shared" si="138"/>
        <v>1</v>
      </c>
      <c r="AC160" s="1">
        <f>IF(ISNUMBER(INDEX(bias[value],MATCH(I160,bias[symbol],0))),1,0)</f>
        <v>1</v>
      </c>
      <c r="AD160" s="1">
        <f t="shared" si="135"/>
        <v>1</v>
      </c>
      <c r="AE160" s="1">
        <f t="shared" si="139"/>
        <v>1</v>
      </c>
      <c r="AF160" s="1">
        <f t="shared" ca="1" si="123"/>
        <v>0</v>
      </c>
      <c r="AG160" s="1">
        <f t="shared" ca="1" si="124"/>
        <v>0</v>
      </c>
      <c r="AH160" s="1" t="str">
        <f ca="1">IF(AG160=1,_xll.RtContribute("DDS_BONDS",$B160&amp;"=EXT",$V$3:$X$3,V160:X160,"FTC:CHANGED;SCOPE:SERVER"),"-")</f>
        <v>-</v>
      </c>
      <c r="AI160" s="1" t="str">
        <f>_xll.RtGet("DDS_BONDS",B160&amp;"=EXT",3)</f>
        <v>4107400=EXT</v>
      </c>
      <c r="AJ160" s="32">
        <f>_xll.BDP($A160&amp;" @"&amp; $N160 &amp;"  Corp","risk_mid")</f>
        <v>1.1388452398897186</v>
      </c>
      <c r="AK160" s="25">
        <f t="shared" si="126"/>
        <v>1.8221523838235498</v>
      </c>
      <c r="AL160" s="1" t="str">
        <f t="shared" si="125"/>
        <v>-</v>
      </c>
      <c r="AM160" s="38">
        <f t="shared" si="127"/>
        <v>0.14756693333333334</v>
      </c>
      <c r="AN160" s="12">
        <f>_xll.BDP($A160&amp;" @"&amp; $N160 &amp;"  Corp","asset_swap_spd_mid")</f>
        <v>109.81736336658909</v>
      </c>
      <c r="AO160" s="25">
        <f t="shared" si="128"/>
        <v>175.70778138654256</v>
      </c>
      <c r="AP160" s="25">
        <f>IFERROR(_xll.BDP($A160&amp;" @"&amp; $N160 &amp;"  Corp","coupon")*G160/100/365,"-")</f>
        <v>2.1917808219178081</v>
      </c>
      <c r="AQ160" s="1" t="str">
        <f>_xll.RtGet("EBOND_LDN",B160,"DSPLY_NAME")</f>
        <v xml:space="preserve">BAYNGR 5 29 Jul </v>
      </c>
      <c r="AR160" s="38">
        <f>_xll.RtGet("EBOND_LDN", B160, -18560)</f>
        <v>176.24795875915601</v>
      </c>
      <c r="AS160" s="38">
        <f>_xll.RtGet("EBOND_LDN", B160, -18562)</f>
        <v>132.33118600385501</v>
      </c>
      <c r="AT160" s="58" t="str">
        <f ca="1">IF(Main[[#This Row],[maturity]]&lt;TODAY(),"matured","-")</f>
        <v>-</v>
      </c>
      <c r="AU160" s="1" t="str">
        <f>IF(Main[[#This Row],[spread bid]]=Main[[#This Row],[spread ask]],"error","-")</f>
        <v>-</v>
      </c>
    </row>
    <row r="161" spans="1:47" x14ac:dyDescent="0.2">
      <c r="A161" s="1" t="s">
        <v>1478</v>
      </c>
      <c r="B161" s="1">
        <v>21073897</v>
      </c>
      <c r="C161" s="9">
        <v>1996707</v>
      </c>
      <c r="D161" s="9" t="str">
        <f>_xll.BDP($A161&amp;" Corp",D$4)</f>
        <v>BAYNGR</v>
      </c>
      <c r="E161" s="9" t="str">
        <f>IF(_xll.BDP($A161&amp;" Corp","cpn typ")="floating","frn",_xll.BDP($A161&amp;" Corp",E$4))</f>
        <v>frn</v>
      </c>
      <c r="F161" s="50">
        <f>IF(LEFT(_xll.BDP($A161&amp;" Corp","mty_typ"),4)="perp","perp",_xll.BDP($A161&amp;" Corp",F$4)*1)</f>
        <v>42393</v>
      </c>
      <c r="G161" s="31">
        <f>_xll.RtGet("EBOND_POSITION",INDEX(bookMap[eBondID],MATCH(TEXT(C161,"0"),bookMap[bbgID],0))&amp;"="&amp;B161,"AMOUNT")</f>
        <v>0</v>
      </c>
      <c r="H161" s="1">
        <f>INDEX(control!$E$12:$E$22,MATCH(C161,control!$C$12:$C$22,0))</f>
        <v>0</v>
      </c>
      <c r="I161" s="1" t="str">
        <f>IFERROR(INDEX(bias[symbol],MIN(MAX(MATCH(IF($I$2="manual",_xll.RtGet("EBOND_LDN",B161,-20268),$I$2),bias[symbol],0)+H161,1),27)),"-")</f>
        <v>b</v>
      </c>
      <c r="J161" s="1">
        <f>IFERROR(_xll.RtGet("EBOND_LDN",B161,-20270)*1,"-")</f>
        <v>0.16</v>
      </c>
      <c r="K161" s="1" t="str">
        <f>_xll.RtGet("EBOND_LDN",$B161,-20271)</f>
        <v>on</v>
      </c>
      <c r="L161" s="1">
        <f>_xll.BDP(A161&amp;" @CBKG Corp","bid")</f>
        <v>100.08</v>
      </c>
      <c r="M161" s="1">
        <f>_xll.BDP(A161&amp;" @CBKG Corp","ask")</f>
        <v>100.24</v>
      </c>
      <c r="N161" s="1" t="s">
        <v>1456</v>
      </c>
      <c r="O161" s="1" t="str">
        <f>_xll.BDP(A161&amp;" @"&amp;N161&amp;" Corp","LAST_UPDATE")</f>
        <v>07:01:06</v>
      </c>
      <c r="P161" s="57">
        <f>_xll.BDP(A161&amp;" @"&amp;N161&amp;" Corp","LAST_PRICE")</f>
        <v>100.14</v>
      </c>
      <c r="Q161" s="1">
        <f>INDEX(control!$F$12:$F$22,MATCH(C161,control!$C$12:$C$22,0))</f>
        <v>100</v>
      </c>
      <c r="R161" s="1">
        <f>P161-J161*INDEX(bias[value],MATCH(I161,bias[symbol],0))*(Q161/100)</f>
        <v>100.08</v>
      </c>
      <c r="S161" s="1">
        <f t="shared" ref="S161:S164" si="140">R161+J161*(Q161/100)</f>
        <v>100.24</v>
      </c>
      <c r="T161" s="4"/>
      <c r="U161" s="4"/>
      <c r="V161" s="1">
        <f t="shared" ref="V161:V164" si="141">P161</f>
        <v>100.14</v>
      </c>
      <c r="W161" s="1">
        <f t="shared" ref="W161:W164" si="142">IF(ISNUMBER(T161),T161,R161)</f>
        <v>100.08</v>
      </c>
      <c r="X161" s="1">
        <f t="shared" ref="X161:X164" si="143">IF(ISNUMBER(U161),U161,S161)</f>
        <v>100.24</v>
      </c>
      <c r="Y161" s="13">
        <f t="shared" ref="Y161:Y164" si="144">IF(ISERROR((W161+X161)-(L161+M161)),"err",((W161+X161)-(L161+M161)))</f>
        <v>0</v>
      </c>
      <c r="Z161" s="1">
        <v>1</v>
      </c>
      <c r="AA161" s="1">
        <f t="shared" ref="AA161:AA164" si="145">IF(K161="on",1,0)</f>
        <v>1</v>
      </c>
      <c r="AB161" s="1">
        <f t="shared" ref="AB161:AB164" si="146">IF(ISNUMBER(V161),1,0)*IF(ISNUMBER(W161),1,0)*IF(ISNUMBER(X161),1,0)</f>
        <v>1</v>
      </c>
      <c r="AC161" s="1">
        <f>IF(ISNUMBER(INDEX(bias[value],MATCH(I161,bias[symbol],0))),1,0)</f>
        <v>1</v>
      </c>
      <c r="AD161" s="1">
        <f t="shared" ref="AD161:AD164" si="147">IF(ISNUMBER(J161),1,0)</f>
        <v>1</v>
      </c>
      <c r="AE161" s="1">
        <f t="shared" ref="AE161:AE164" si="148">IF(AB161,IF(W161&gt;X161,0,1),0)</f>
        <v>1</v>
      </c>
      <c r="AF161" s="1">
        <f t="shared" ca="1" si="123"/>
        <v>0</v>
      </c>
      <c r="AG161" s="1">
        <f t="shared" ca="1" si="124"/>
        <v>0</v>
      </c>
      <c r="AH161" s="1" t="str">
        <f ca="1">IF(AG161=1,_xll.RtContribute("DDS_BONDS",$B161&amp;"=EXT",$V$3:$X$3,V161:X161,"FTC:CHANGED;SCOPE:SERVER"),"-")</f>
        <v>-</v>
      </c>
      <c r="AI161" s="1" t="str">
        <f>_xll.RtGet("DDS_BONDS",B161&amp;"=EXT",3)</f>
        <v>21073897=EXT</v>
      </c>
      <c r="AJ161" s="32">
        <f>_xll.BDP($A161&amp;" @"&amp; $N161 &amp;"  Corp","risk_mid")</f>
        <v>0.10317766682064189</v>
      </c>
      <c r="AK161" s="25">
        <f t="shared" si="126"/>
        <v>0</v>
      </c>
      <c r="AL161" s="1" t="str">
        <f t="shared" si="125"/>
        <v>-</v>
      </c>
      <c r="AM161" s="38">
        <f t="shared" si="127"/>
        <v>0</v>
      </c>
      <c r="AN161" s="12">
        <f>_xll.BDP($A161&amp;" @"&amp; $N161 &amp;"  Corp","asset_swap_spd_mid")</f>
        <v>11.756297676406227</v>
      </c>
      <c r="AO161" s="25">
        <f t="shared" si="128"/>
        <v>0</v>
      </c>
      <c r="AP161" s="25">
        <f>IFERROR(_xll.BDP($A161&amp;" @"&amp; $N161 &amp;"  Corp","coupon")*G161/100/365,"-")</f>
        <v>0</v>
      </c>
      <c r="AQ161" s="1" t="str">
        <f>_xll.RtGet("EBOND_LDN",B161,"DSPLY_NAME")</f>
        <v xml:space="preserve">BAYNGR 0 24 Jan </v>
      </c>
      <c r="AR161" s="38">
        <f>_xll.RtGet("EBOND_LDN", B161, -18560)</f>
        <v>0</v>
      </c>
      <c r="AS161" s="38">
        <f>_xll.RtGet("EBOND_LDN", B161, -18562)</f>
        <v>0</v>
      </c>
      <c r="AT161" s="58" t="str">
        <f ca="1">IF(Main[[#This Row],[maturity]]&lt;TODAY(),"matured","-")</f>
        <v>-</v>
      </c>
      <c r="AU161" s="1" t="str">
        <f>IF(Main[[#This Row],[spread bid]]=Main[[#This Row],[spread ask]],"error","-")</f>
        <v>error</v>
      </c>
    </row>
    <row r="162" spans="1:47" x14ac:dyDescent="0.2">
      <c r="A162" s="1" t="s">
        <v>1565</v>
      </c>
      <c r="B162" s="1">
        <v>21157273</v>
      </c>
      <c r="C162" s="9">
        <v>1996707</v>
      </c>
      <c r="D162" s="9" t="str">
        <f>_xll.BDP($A162&amp;" Corp",D$4)</f>
        <v>BAYNGR</v>
      </c>
      <c r="E162" s="9" t="str">
        <f>IF(_xll.BDP($A162&amp;" Corp","cpn typ")="floating","frn",_xll.BDP($A162&amp;" Corp",E$4))</f>
        <v>frn</v>
      </c>
      <c r="F162" s="50">
        <f>IF(LEFT(_xll.BDP($A162&amp;" Corp","mty_typ"),4)="perp","perp",_xll.BDP($A162&amp;" Corp",F$4)*1)</f>
        <v>42822</v>
      </c>
      <c r="G162" s="31">
        <f>_xll.RtGet("EBOND_POSITION",INDEX(bookMap[eBondID],MATCH(TEXT(C162,"0"),bookMap[bbgID],0))&amp;"="&amp;B162,"AMOUNT")</f>
        <v>3100000</v>
      </c>
      <c r="H162" s="1">
        <f>INDEX(control!$E$12:$E$22,MATCH(C162,control!$C$12:$C$22,0))</f>
        <v>0</v>
      </c>
      <c r="I162" s="1" t="str">
        <f>IFERROR(INDEX(bias[symbol],MIN(MAX(MATCH(IF($I$2="manual",_xll.RtGet("EBOND_LDN",B162,-20268),$I$2),bias[symbol],0)+H162,1),27)),"-")</f>
        <v>m</v>
      </c>
      <c r="J162" s="1">
        <f>IFERROR(_xll.RtGet("EBOND_LDN",B162,-20270)*1,"-")</f>
        <v>0.12</v>
      </c>
      <c r="K162" s="1" t="str">
        <f>_xll.RtGet("EBOND_LDN",$B162,-20271)</f>
        <v>on</v>
      </c>
      <c r="L162" s="1">
        <f>_xll.BDP(A162&amp;" @CBKG Corp","bid")</f>
        <v>99.933999999999997</v>
      </c>
      <c r="M162" s="1">
        <f>_xll.BDP(A162&amp;" @CBKG Corp","ask")</f>
        <v>100.054</v>
      </c>
      <c r="N162" s="1" t="s">
        <v>1456</v>
      </c>
      <c r="O162" s="1" t="str">
        <f>_xll.BDP(A162&amp;" @"&amp;N162&amp;" Corp","LAST_UPDATE")</f>
        <v>07:01:55</v>
      </c>
      <c r="P162" s="57">
        <f>_xll.BDP(A162&amp;" @"&amp;N162&amp;" Corp","LAST_PRICE")</f>
        <v>99.994</v>
      </c>
      <c r="Q162" s="1">
        <f>INDEX(control!$F$12:$F$22,MATCH(C162,control!$C$12:$C$22,0))</f>
        <v>100</v>
      </c>
      <c r="R162" s="1">
        <f>P162-J162*INDEX(bias[value],MATCH(I162,bias[symbol],0))*(Q162/100)</f>
        <v>99.933999999999997</v>
      </c>
      <c r="S162" s="1">
        <f t="shared" ref="S162" si="149">R162+J162*(Q162/100)</f>
        <v>100.054</v>
      </c>
      <c r="T162" s="4"/>
      <c r="U162" s="4"/>
      <c r="V162" s="1">
        <f t="shared" ref="V162" si="150">P162</f>
        <v>99.994</v>
      </c>
      <c r="W162" s="1">
        <f t="shared" ref="W162" si="151">IF(ISNUMBER(T162),T162,R162)</f>
        <v>99.933999999999997</v>
      </c>
      <c r="X162" s="1">
        <f t="shared" ref="X162" si="152">IF(ISNUMBER(U162),U162,S162)</f>
        <v>100.054</v>
      </c>
      <c r="Y162" s="13">
        <f t="shared" ref="Y162" si="153">IF(ISERROR((W162+X162)-(L162+M162)),"err",((W162+X162)-(L162+M162)))</f>
        <v>0</v>
      </c>
      <c r="Z162" s="1">
        <v>1</v>
      </c>
      <c r="AA162" s="1">
        <f t="shared" ref="AA162" si="154">IF(K162="on",1,0)</f>
        <v>1</v>
      </c>
      <c r="AB162" s="1">
        <f t="shared" ref="AB162" si="155">IF(ISNUMBER(V162),1,0)*IF(ISNUMBER(W162),1,0)*IF(ISNUMBER(X162),1,0)</f>
        <v>1</v>
      </c>
      <c r="AC162" s="1">
        <f>IF(ISNUMBER(INDEX(bias[value],MATCH(I162,bias[symbol],0))),1,0)</f>
        <v>1</v>
      </c>
      <c r="AD162" s="1">
        <f t="shared" ref="AD162" si="156">IF(ISNUMBER(J162),1,0)</f>
        <v>1</v>
      </c>
      <c r="AE162" s="1">
        <f t="shared" ref="AE162" si="157">IF(AB162,IF(W162&gt;X162,0,1),0)</f>
        <v>1</v>
      </c>
      <c r="AF162" s="1">
        <f t="shared" ca="1" si="123"/>
        <v>0</v>
      </c>
      <c r="AG162" s="1">
        <f t="shared" ref="AG162" ca="1" si="158">PRODUCT(Z162:AF162)</f>
        <v>0</v>
      </c>
      <c r="AH162" s="1" t="str">
        <f ca="1">IF(AG162=1,_xll.RtContribute("DDS_BONDS",$B162&amp;"=EXT",$V$3:$X$3,V162:X162,"FTC:CHANGED;SCOPE:SERVER"),"-")</f>
        <v>-</v>
      </c>
      <c r="AI162" s="1" t="str">
        <f>_xll.RtGet("DDS_BONDS",B162&amp;"=EXT",3)</f>
        <v>21157273=EXT</v>
      </c>
      <c r="AJ162" s="32">
        <f>_xll.BDP($A162&amp;" @"&amp; $N162 &amp;"  Corp","risk_mid")</f>
        <v>3.6134969394652217E-2</v>
      </c>
      <c r="AK162" s="25">
        <f t="shared" ref="AK162" si="159">IFERROR(G162*AJ162/10000,"-")</f>
        <v>11.201840512342187</v>
      </c>
      <c r="AL162" s="1" t="str">
        <f t="shared" si="125"/>
        <v>-</v>
      </c>
      <c r="AM162" s="38">
        <f t="shared" ref="AM162" si="160">IFERROR(G162*1,0)*IFERROR(P162*1,0)/100*IF(AL162="-",$AM$3,AL162)/100/360</f>
        <v>27.553902222222224</v>
      </c>
      <c r="AN162" s="12">
        <f>_xll.BDP($A162&amp;" @"&amp; $N162 &amp;"  Corp","asset_swap_spd_mid")</f>
        <v>22.577838605179853</v>
      </c>
      <c r="AO162" s="25">
        <f t="shared" ref="AO162" si="161">IFERROR(G162*1,0)*IFERROR(AN162*1,0)/10000</f>
        <v>6999.1299676057552</v>
      </c>
      <c r="AP162" s="25">
        <f>IFERROR(_xll.BDP($A162&amp;" @"&amp; $N162 &amp;"  Corp","coupon")*G162/100/365,"-")</f>
        <v>45.438356164383563</v>
      </c>
      <c r="AQ162" s="1" t="str">
        <f>_xll.RtGet("EBOND_LDN",B162,"DSPLY_NAME")</f>
        <v xml:space="preserve">BAYNGR 0 28 Mar </v>
      </c>
      <c r="AR162" s="38">
        <f>_xll.RtGet("EBOND_LDN", B162, -18560)</f>
        <v>0</v>
      </c>
      <c r="AS162" s="38">
        <f>_xll.RtGet("EBOND_LDN", B162, -18562)</f>
        <v>0</v>
      </c>
      <c r="AT162" s="58" t="str">
        <f ca="1">IF(Main[[#This Row],[maturity]]&lt;TODAY(),"matured","-")</f>
        <v>-</v>
      </c>
      <c r="AU162" s="1" t="str">
        <f>IF(Main[[#This Row],[spread bid]]=Main[[#This Row],[spread ask]],"error","-")</f>
        <v>error</v>
      </c>
    </row>
    <row r="163" spans="1:47" x14ac:dyDescent="0.2">
      <c r="A163" s="1" t="s">
        <v>1479</v>
      </c>
      <c r="B163" s="1">
        <v>21073894</v>
      </c>
      <c r="C163" s="9">
        <v>1996707</v>
      </c>
      <c r="D163" s="9" t="str">
        <f>_xll.BDP($A163&amp;" Corp",D$4)</f>
        <v>BAYNGR</v>
      </c>
      <c r="E163" s="9">
        <f>IF(_xll.BDP($A163&amp;" Corp","cpn typ")="floating","frn",_xll.BDP($A163&amp;" Corp",E$4))</f>
        <v>1.125</v>
      </c>
      <c r="F163" s="50">
        <f>IF(LEFT(_xll.BDP($A163&amp;" Corp","mty_typ"),4)="perp","perp",_xll.BDP($A163&amp;" Corp",F$4)*1)</f>
        <v>43124</v>
      </c>
      <c r="G163" s="31">
        <f>_xll.RtGet("EBOND_POSITION",INDEX(bookMap[eBondID],MATCH(TEXT(C163,"0"),bookMap[bbgID],0))&amp;"="&amp;B163,"AMOUNT")</f>
        <v>0</v>
      </c>
      <c r="H163" s="1">
        <f>INDEX(control!$E$12:$E$22,MATCH(C163,control!$C$12:$C$22,0))</f>
        <v>0</v>
      </c>
      <c r="I163" s="1" t="str">
        <f>IFERROR(INDEX(bias[symbol],MIN(MAX(MATCH(IF($I$2="manual",_xll.RtGet("EBOND_LDN",B163,-20268),$I$2),bias[symbol],0)+H163,1),27)),"-")</f>
        <v>m</v>
      </c>
      <c r="J163" s="1">
        <f>IFERROR(_xll.RtGet("EBOND_LDN",B163,-20270)*1,"-")</f>
        <v>0.2</v>
      </c>
      <c r="K163" s="1" t="str">
        <f>_xll.RtGet("EBOND_LDN",$B163,-20271)</f>
        <v>on</v>
      </c>
      <c r="L163" s="1">
        <f>_xll.BDP(A163&amp;" @CBKG Corp","bid")</f>
        <v>101.46899999999999</v>
      </c>
      <c r="M163" s="1">
        <f>_xll.BDP(A163&amp;" @CBKG Corp","ask")</f>
        <v>101.669</v>
      </c>
      <c r="N163" s="1" t="s">
        <v>1456</v>
      </c>
      <c r="O163" s="1" t="str">
        <f>_xll.BDP(A163&amp;" @"&amp;N163&amp;" Corp","LAST_UPDATE")</f>
        <v>07:01:32</v>
      </c>
      <c r="P163" s="57">
        <f>_xll.BDP(A163&amp;" @"&amp;N163&amp;" Corp","LAST_PRICE")</f>
        <v>101.569</v>
      </c>
      <c r="Q163" s="1">
        <f>INDEX(control!$F$12:$F$22,MATCH(C163,control!$C$12:$C$22,0))</f>
        <v>100</v>
      </c>
      <c r="R163" s="1">
        <f>P163-J163*INDEX(bias[value],MATCH(I163,bias[symbol],0))*(Q163/100)</f>
        <v>101.46900000000001</v>
      </c>
      <c r="S163" s="1">
        <f t="shared" si="140"/>
        <v>101.66900000000001</v>
      </c>
      <c r="T163" s="4"/>
      <c r="U163" s="4"/>
      <c r="V163" s="1">
        <f t="shared" si="141"/>
        <v>101.569</v>
      </c>
      <c r="W163" s="1">
        <f t="shared" si="142"/>
        <v>101.46900000000001</v>
      </c>
      <c r="X163" s="1">
        <f t="shared" si="143"/>
        <v>101.66900000000001</v>
      </c>
      <c r="Y163" s="13">
        <f t="shared" si="144"/>
        <v>5.6843418860808015E-14</v>
      </c>
      <c r="Z163" s="1">
        <v>1</v>
      </c>
      <c r="AA163" s="1">
        <f t="shared" si="145"/>
        <v>1</v>
      </c>
      <c r="AB163" s="1">
        <f t="shared" si="146"/>
        <v>1</v>
      </c>
      <c r="AC163" s="1">
        <f>IF(ISNUMBER(INDEX(bias[value],MATCH(I163,bias[symbol],0))),1,0)</f>
        <v>1</v>
      </c>
      <c r="AD163" s="1">
        <f t="shared" si="147"/>
        <v>1</v>
      </c>
      <c r="AE163" s="1">
        <f t="shared" si="148"/>
        <v>1</v>
      </c>
      <c r="AF163" s="1">
        <f t="shared" ca="1" si="123"/>
        <v>0</v>
      </c>
      <c r="AG163" s="1">
        <f t="shared" ca="1" si="124"/>
        <v>0</v>
      </c>
      <c r="AH163" s="1" t="str">
        <f ca="1">IF(AG163=1,_xll.RtContribute("DDS_BONDS",$B163&amp;"=EXT",$V$3:$X$3,V163:X163,"FTC:CHANGED;SCOPE:SERVER"),"-")</f>
        <v>-</v>
      </c>
      <c r="AI163" s="1" t="str">
        <f>_xll.RtGet("DDS_BONDS",B163&amp;"=EXT",3)</f>
        <v>21073894=EXT</v>
      </c>
      <c r="AJ163" s="32">
        <f>_xll.BDP($A163&amp;" @"&amp; $N163 &amp;"  Corp","risk_mid")</f>
        <v>3.3384298815853697</v>
      </c>
      <c r="AK163" s="25">
        <f t="shared" si="126"/>
        <v>0</v>
      </c>
      <c r="AL163" s="1" t="str">
        <f t="shared" si="125"/>
        <v>-</v>
      </c>
      <c r="AM163" s="38">
        <f t="shared" si="127"/>
        <v>0</v>
      </c>
      <c r="AN163" s="12">
        <f>_xll.BDP($A163&amp;" @"&amp; $N163 &amp;"  Corp","asset_swap_spd_mid")</f>
        <v>20.326026177448757</v>
      </c>
      <c r="AO163" s="25">
        <f t="shared" si="128"/>
        <v>0</v>
      </c>
      <c r="AP163" s="25">
        <f>IFERROR(_xll.BDP($A163&amp;" @"&amp; $N163 &amp;"  Corp","coupon")*G163/100/365,"-")</f>
        <v>0</v>
      </c>
      <c r="AQ163" s="1" t="str">
        <f>_xll.RtGet("EBOND_LDN",B163,"DSPLY_NAME")</f>
        <v xml:space="preserve">BAYNGR 1 1/8 24 </v>
      </c>
      <c r="AR163" s="38">
        <f>_xll.RtGet("EBOND_LDN", B163, -18560)</f>
        <v>49.797123409405003</v>
      </c>
      <c r="AS163" s="38">
        <f>_xll.RtGet("EBOND_LDN", B163, -18562)</f>
        <v>43.810293454543</v>
      </c>
      <c r="AT163" s="58" t="str">
        <f ca="1">IF(Main[[#This Row],[maturity]]&lt;TODAY(),"matured","-")</f>
        <v>-</v>
      </c>
      <c r="AU163" s="1" t="str">
        <f>IF(Main[[#This Row],[spread bid]]=Main[[#This Row],[spread ask]],"error","-")</f>
        <v>-</v>
      </c>
    </row>
    <row r="164" spans="1:47" x14ac:dyDescent="0.2">
      <c r="A164" s="1" t="s">
        <v>1480</v>
      </c>
      <c r="B164" s="1">
        <v>21073900</v>
      </c>
      <c r="C164" s="9">
        <v>1996707</v>
      </c>
      <c r="D164" s="9" t="str">
        <f>_xll.BDP($A164&amp;" Corp",D$4)</f>
        <v>BAYNGR</v>
      </c>
      <c r="E164" s="9">
        <f>IF(_xll.BDP($A164&amp;" Corp","cpn typ")="floating","frn",_xll.BDP($A164&amp;" Corp",E$4))</f>
        <v>1.875</v>
      </c>
      <c r="F164" s="50">
        <f>IF(LEFT(_xll.BDP($A164&amp;" Corp","mty_typ"),4)="perp","perp",_xll.BDP($A164&amp;" Corp",F$4)*1)</f>
        <v>44221</v>
      </c>
      <c r="G164" s="31">
        <f>_xll.RtGet("EBOND_POSITION",INDEX(bookMap[eBondID],MATCH(TEXT(C164,"0"),bookMap[bbgID],0))&amp;"="&amp;B164,"AMOUNT")</f>
        <v>0</v>
      </c>
      <c r="H164" s="1">
        <f>INDEX(control!$E$12:$E$22,MATCH(C164,control!$C$12:$C$22,0))</f>
        <v>0</v>
      </c>
      <c r="I164" s="1" t="str">
        <f>IFERROR(INDEX(bias[symbol],MIN(MAX(MATCH(IF($I$2="manual",_xll.RtGet("EBOND_LDN",B164,-20268),$I$2),bias[symbol],0)+H164,1),27)),"-")</f>
        <v>m</v>
      </c>
      <c r="J164" s="1">
        <f>IFERROR(_xll.RtGet("EBOND_LDN",B164,-20270)*1,"-")</f>
        <v>0.34</v>
      </c>
      <c r="K164" s="1" t="str">
        <f>_xll.RtGet("EBOND_LDN",$B164,-20271)</f>
        <v>on</v>
      </c>
      <c r="L164" s="1">
        <f>_xll.BDP(A164&amp;" @CBKG Corp","bid")</f>
        <v>102.83</v>
      </c>
      <c r="M164" s="1">
        <f>_xll.BDP(A164&amp;" @CBKG Corp","ask")</f>
        <v>103.17</v>
      </c>
      <c r="N164" s="1" t="s">
        <v>1456</v>
      </c>
      <c r="O164" s="1" t="str">
        <f>_xll.BDP(A164&amp;" @"&amp;N164&amp;" Corp","LAST_UPDATE")</f>
        <v>07:01:39</v>
      </c>
      <c r="P164" s="57">
        <f>_xll.BDP(A164&amp;" @"&amp;N164&amp;" Corp","LAST_PRICE")</f>
        <v>103</v>
      </c>
      <c r="Q164" s="1">
        <f>INDEX(control!$F$12:$F$22,MATCH(C164,control!$C$12:$C$22,0))</f>
        <v>100</v>
      </c>
      <c r="R164" s="1">
        <f>P164-J164*INDEX(bias[value],MATCH(I164,bias[symbol],0))*(Q164/100)</f>
        <v>102.83</v>
      </c>
      <c r="S164" s="1">
        <f t="shared" si="140"/>
        <v>103.17</v>
      </c>
      <c r="T164" s="4"/>
      <c r="U164" s="4"/>
      <c r="V164" s="1">
        <f t="shared" si="141"/>
        <v>103</v>
      </c>
      <c r="W164" s="1">
        <f t="shared" si="142"/>
        <v>102.83</v>
      </c>
      <c r="X164" s="1">
        <f t="shared" si="143"/>
        <v>103.17</v>
      </c>
      <c r="Y164" s="13">
        <f t="shared" si="144"/>
        <v>0</v>
      </c>
      <c r="Z164" s="1">
        <v>1</v>
      </c>
      <c r="AA164" s="1">
        <f t="shared" si="145"/>
        <v>1</v>
      </c>
      <c r="AB164" s="1">
        <f t="shared" si="146"/>
        <v>1</v>
      </c>
      <c r="AC164" s="1">
        <f>IF(ISNUMBER(INDEX(bias[value],MATCH(I164,bias[symbol],0))),1,0)</f>
        <v>1</v>
      </c>
      <c r="AD164" s="1">
        <f t="shared" si="147"/>
        <v>1</v>
      </c>
      <c r="AE164" s="1">
        <f t="shared" si="148"/>
        <v>1</v>
      </c>
      <c r="AF164" s="1">
        <f t="shared" ca="1" si="123"/>
        <v>0</v>
      </c>
      <c r="AG164" s="1">
        <f t="shared" ca="1" si="124"/>
        <v>0</v>
      </c>
      <c r="AH164" s="1" t="str">
        <f ca="1">IF(AG164=1,_xll.RtContribute("DDS_BONDS",$B164&amp;"=EXT",$V$3:$X$3,V164:X164,"FTC:CHANGED;SCOPE:SERVER"),"-")</f>
        <v>-</v>
      </c>
      <c r="AI164" s="1" t="str">
        <f>_xll.RtGet("DDS_BONDS",B164&amp;"=EXT",3)</f>
        <v>21073900=EXT</v>
      </c>
      <c r="AJ164" s="32">
        <f>_xll.BDP($A164&amp;" @"&amp; $N164 &amp;"  Corp","risk_mid")</f>
        <v>6.1443378433153839</v>
      </c>
      <c r="AK164" s="25">
        <f t="shared" si="126"/>
        <v>0</v>
      </c>
      <c r="AL164" s="1" t="str">
        <f t="shared" si="125"/>
        <v>-</v>
      </c>
      <c r="AM164" s="38">
        <f t="shared" si="127"/>
        <v>0</v>
      </c>
      <c r="AN164" s="12">
        <f>_xll.BDP($A164&amp;" @"&amp; $N164 &amp;"  Corp","asset_swap_spd_mid")</f>
        <v>42.655474197113314</v>
      </c>
      <c r="AO164" s="25">
        <f t="shared" si="128"/>
        <v>0</v>
      </c>
      <c r="AP164" s="25">
        <f>IFERROR(_xll.BDP($A164&amp;" @"&amp; $N164 &amp;"  Corp","coupon")*G164/100/365,"-")</f>
        <v>0</v>
      </c>
      <c r="AQ164" s="1" t="str">
        <f>_xll.RtGet("EBOND_LDN",B164,"DSPLY_NAME")</f>
        <v xml:space="preserve">BAYNGR 1 7/8 25 </v>
      </c>
      <c r="AR164" s="38">
        <f>_xll.RtGet("EBOND_LDN", B164, -18560)</f>
        <v>70.390334696462006</v>
      </c>
      <c r="AS164" s="38">
        <f>_xll.RtGet("EBOND_LDN", B164, -18562)</f>
        <v>64.866173482101004</v>
      </c>
      <c r="AT164" s="58" t="str">
        <f ca="1">IF(Main[[#This Row],[maturity]]&lt;TODAY(),"matured","-")</f>
        <v>-</v>
      </c>
      <c r="AU164" s="1" t="str">
        <f>IF(Main[[#This Row],[spread bid]]=Main[[#This Row],[spread ask]],"error","-")</f>
        <v>-</v>
      </c>
    </row>
    <row r="165" spans="1:47" x14ac:dyDescent="0.2">
      <c r="A165" s="1" t="s">
        <v>229</v>
      </c>
      <c r="B165" s="1">
        <v>19568171</v>
      </c>
      <c r="C165" s="9">
        <v>1996707</v>
      </c>
      <c r="D165" s="9" t="str">
        <f>_xll.BDP($A165&amp;" Corp",D$4)</f>
        <v>BIMFP</v>
      </c>
      <c r="E165" s="9">
        <f>IF(_xll.BDP($A165&amp;" Corp","cpn typ")="floating","frn",_xll.BDP($A165&amp;" Corp",E$4))</f>
        <v>2.875</v>
      </c>
      <c r="F165" s="50">
        <f>IF(LEFT(_xll.BDP($A165&amp;" Corp","mty_typ"),4)="perp","perp",_xll.BDP($A165&amp;" Corp",F$4)*1)</f>
        <v>44118</v>
      </c>
      <c r="G165" s="31">
        <f>_xll.RtGet("EBOND_POSITION",INDEX(bookMap[eBondID],MATCH(TEXT(C165,"0"),bookMap[bbgID],0))&amp;"="&amp;B165,"AMOUNT")</f>
        <v>-1400000</v>
      </c>
      <c r="H165" s="1">
        <f>INDEX(control!$E$12:$E$22,MATCH(C165,control!$C$12:$C$22,0))</f>
        <v>0</v>
      </c>
      <c r="I165" s="1" t="str">
        <f>IFERROR(INDEX(bias[symbol],MIN(MAX(MATCH(IF($I$2="manual",_xll.RtGet("EBOND_LDN",B165,-20268),$I$2),bias[symbol],0)+H165,1),27)),"-")</f>
        <v>bb</v>
      </c>
      <c r="J165" s="1">
        <f>IFERROR(_xll.RtGet("EBOND_LDN",B165,-20270)*1,"-")</f>
        <v>0.7</v>
      </c>
      <c r="K165" s="1" t="str">
        <f>_xll.RtGet("EBOND_LDN",$B165,-20271)</f>
        <v>on</v>
      </c>
      <c r="L165" s="1">
        <f>_xll.BDP(A165&amp;" @CBKG Corp","bid")</f>
        <v>104.157</v>
      </c>
      <c r="M165" s="1">
        <f>_xll.BDP(A165&amp;" @CBKG Corp","ask")</f>
        <v>104.857</v>
      </c>
      <c r="N165" s="1" t="s">
        <v>1456</v>
      </c>
      <c r="O165" s="1" t="str">
        <f>_xll.BDP(A165&amp;" @"&amp;N165&amp;" Corp","LAST_UPDATE")</f>
        <v>07:01:24</v>
      </c>
      <c r="P165" s="57">
        <f>_xll.BDP(A165&amp;" @"&amp;N165&amp;" Corp","LAST_PRICE")</f>
        <v>104.33199999999999</v>
      </c>
      <c r="Q165" s="1">
        <f>INDEX(control!$F$12:$F$22,MATCH(C165,control!$C$12:$C$22,0))</f>
        <v>100</v>
      </c>
      <c r="R165" s="1">
        <f>P165-J165*INDEX(bias[value],MATCH(I165,bias[symbol],0))*(Q165/100)</f>
        <v>104.157</v>
      </c>
      <c r="S165" s="1">
        <f t="shared" ref="S165:S178" si="162">R165+J165*(Q165/100)</f>
        <v>104.857</v>
      </c>
      <c r="T165" s="4"/>
      <c r="U165" s="4"/>
      <c r="V165" s="1">
        <f t="shared" ref="V165:V178" si="163">P165</f>
        <v>104.33199999999999</v>
      </c>
      <c r="W165" s="1">
        <f t="shared" ref="W165:W178" si="164">IF(ISNUMBER(T165),T165,R165)</f>
        <v>104.157</v>
      </c>
      <c r="X165" s="1">
        <f t="shared" ref="X165:X178" si="165">IF(ISNUMBER(U165),U165,S165)</f>
        <v>104.857</v>
      </c>
      <c r="Y165" s="13">
        <f t="shared" ref="Y165:Y178" si="166">IF(ISERROR((W165+X165)-(L165+M165)),"err",((W165+X165)-(L165+M165)))</f>
        <v>0</v>
      </c>
      <c r="Z165" s="1">
        <v>1</v>
      </c>
      <c r="AA165" s="1">
        <f t="shared" ref="AA165:AA178" si="167">IF(K165="on",1,0)</f>
        <v>1</v>
      </c>
      <c r="AB165" s="1">
        <f t="shared" si="138"/>
        <v>1</v>
      </c>
      <c r="AC165" s="1">
        <f>IF(ISNUMBER(INDEX(bias[value],MATCH(I165,bias[symbol],0))),1,0)</f>
        <v>1</v>
      </c>
      <c r="AD165" s="1">
        <f t="shared" ref="AD165:AD178" si="168">IF(ISNUMBER(J165),1,0)</f>
        <v>1</v>
      </c>
      <c r="AE165" s="1">
        <f t="shared" si="139"/>
        <v>1</v>
      </c>
      <c r="AF165" s="1">
        <f t="shared" ca="1" si="123"/>
        <v>0</v>
      </c>
      <c r="AG165" s="1">
        <f t="shared" ca="1" si="124"/>
        <v>0</v>
      </c>
      <c r="AH165" s="1" t="str">
        <f ca="1">IF(AG165=1,_xll.RtContribute("DDS_BONDS",$B165&amp;"=EXT",$V$3:$X$3,V165:X165,"FTC:CHANGED;SCOPE:SERVER"),"-")</f>
        <v>-</v>
      </c>
      <c r="AI165" s="1" t="str">
        <f>_xll.RtGet("DDS_BONDS",B165&amp;"=EXT",3)</f>
        <v>19568171=EXT</v>
      </c>
      <c r="AJ165" s="32">
        <f>_xll.BDP($A165&amp;" @"&amp; $N165 &amp;"  Corp","risk_mid")</f>
        <v>6.0060125087566973</v>
      </c>
      <c r="AK165" s="25">
        <f t="shared" si="126"/>
        <v>-840.84175122593774</v>
      </c>
      <c r="AL165" s="1" t="str">
        <f t="shared" si="125"/>
        <v>-</v>
      </c>
      <c r="AM165" s="38">
        <f t="shared" si="127"/>
        <v>-12.983537777777777</v>
      </c>
      <c r="AN165" s="12">
        <f>_xll.BDP($A165&amp;" @"&amp; $N165 &amp;"  Corp","asset_swap_spd_mid")</f>
        <v>119.69048796570034</v>
      </c>
      <c r="AO165" s="25">
        <f t="shared" si="128"/>
        <v>-16756.668315198051</v>
      </c>
      <c r="AP165" s="25">
        <f>IFERROR(_xll.BDP($A165&amp;" @"&amp; $N165 &amp;"  Corp","coupon")*G165/100/365,"-")</f>
        <v>-110.27397260273973</v>
      </c>
      <c r="AQ165" s="1" t="str">
        <f>_xll.RtGet("EBOND_LDN",B165,"DSPLY_NAME")</f>
        <v>BIMFP 2 7/8 14 O</v>
      </c>
      <c r="AR165" s="38">
        <f>_xll.RtGet("EBOND_LDN", B165, -18560)</f>
        <v>153.009431476099</v>
      </c>
      <c r="AS165" s="38">
        <f>_xll.RtGet("EBOND_LDN", B165, -18562)</f>
        <v>141.39563018214801</v>
      </c>
      <c r="AT165" s="58" t="str">
        <f ca="1">IF(Main[[#This Row],[maturity]]&lt;TODAY(),"matured","-")</f>
        <v>-</v>
      </c>
      <c r="AU165" s="1" t="str">
        <f>IF(Main[[#This Row],[spread bid]]=Main[[#This Row],[spread ask]],"error","-")</f>
        <v>-</v>
      </c>
    </row>
    <row r="166" spans="1:47" x14ac:dyDescent="0.2">
      <c r="A166" s="1" t="s">
        <v>230</v>
      </c>
      <c r="B166" s="1">
        <v>5490092</v>
      </c>
      <c r="C166" s="9">
        <v>1996707</v>
      </c>
      <c r="D166" s="9" t="str">
        <f>_xll.BDP($A166&amp;" Corp",D$4)</f>
        <v>BMY</v>
      </c>
      <c r="E166" s="9">
        <f>IF(_xll.BDP($A166&amp;" Corp","cpn typ")="floating","frn",_xll.BDP($A166&amp;" Corp",E$4))</f>
        <v>4.375</v>
      </c>
      <c r="F166" s="50">
        <f>IF(LEFT(_xll.BDP($A166&amp;" Corp","mty_typ"),4)="perp","perp",_xll.BDP($A166&amp;" Corp",F$4)*1)</f>
        <v>42689</v>
      </c>
      <c r="G166" s="31">
        <f>_xll.RtGet("EBOND_POSITION",INDEX(bookMap[eBondID],MATCH(TEXT(C166,"0"),bookMap[bbgID],0))&amp;"="&amp;B166,"AMOUNT")</f>
        <v>0</v>
      </c>
      <c r="H166" s="1">
        <f>INDEX(control!$E$12:$E$22,MATCH(C166,control!$C$12:$C$22,0))</f>
        <v>0</v>
      </c>
      <c r="I166" s="1" t="str">
        <f>IFERROR(INDEX(bias[symbol],MIN(MAX(MATCH(IF($I$2="manual",_xll.RtGet("EBOND_LDN",B166,-20268),$I$2),bias[symbol],0)+H166,1),27)),"-")</f>
        <v>m</v>
      </c>
      <c r="J166" s="1">
        <f>IFERROR(_xll.RtGet("EBOND_LDN",B166,-20270)*1,"-")</f>
        <v>0.2</v>
      </c>
      <c r="K166" s="1" t="str">
        <f>_xll.RtGet("EBOND_LDN",$B166,-20271)</f>
        <v>on</v>
      </c>
      <c r="L166" s="1">
        <f>_xll.BDP(A166&amp;" @CBKG Corp","bid")</f>
        <v>109.05200000000001</v>
      </c>
      <c r="M166" s="1">
        <f>_xll.BDP(A166&amp;" @CBKG Corp","ask")</f>
        <v>109.252</v>
      </c>
      <c r="N166" s="1" t="s">
        <v>1456</v>
      </c>
      <c r="O166" s="1" t="str">
        <f>_xll.BDP(A166&amp;" @"&amp;N166&amp;" Corp","LAST_UPDATE")</f>
        <v>07:01:23</v>
      </c>
      <c r="P166" s="57">
        <f>_xll.BDP(A166&amp;" @"&amp;N166&amp;" Corp","LAST_PRICE")</f>
        <v>109.152</v>
      </c>
      <c r="Q166" s="1">
        <f>INDEX(control!$F$12:$F$22,MATCH(C166,control!$C$12:$C$22,0))</f>
        <v>100</v>
      </c>
      <c r="R166" s="1">
        <f>P166-J166*INDEX(bias[value],MATCH(I166,bias[symbol],0))*(Q166/100)</f>
        <v>109.05200000000001</v>
      </c>
      <c r="S166" s="1">
        <f t="shared" si="162"/>
        <v>109.25200000000001</v>
      </c>
      <c r="T166" s="4"/>
      <c r="U166" s="4"/>
      <c r="V166" s="1">
        <f t="shared" si="163"/>
        <v>109.152</v>
      </c>
      <c r="W166" s="1">
        <f t="shared" si="164"/>
        <v>109.05200000000001</v>
      </c>
      <c r="X166" s="1">
        <f t="shared" si="165"/>
        <v>109.25200000000001</v>
      </c>
      <c r="Y166" s="13">
        <f t="shared" si="166"/>
        <v>2.8421709430404007E-14</v>
      </c>
      <c r="Z166" s="1">
        <v>1</v>
      </c>
      <c r="AA166" s="1">
        <f t="shared" si="167"/>
        <v>1</v>
      </c>
      <c r="AB166" s="1">
        <f t="shared" si="138"/>
        <v>1</v>
      </c>
      <c r="AC166" s="1">
        <f>IF(ISNUMBER(INDEX(bias[value],MATCH(I166,bias[symbol],0))),1,0)</f>
        <v>1</v>
      </c>
      <c r="AD166" s="1">
        <f t="shared" si="168"/>
        <v>1</v>
      </c>
      <c r="AE166" s="1">
        <f t="shared" si="139"/>
        <v>1</v>
      </c>
      <c r="AF166" s="1">
        <f t="shared" ca="1" si="123"/>
        <v>0</v>
      </c>
      <c r="AG166" s="1">
        <f t="shared" ca="1" si="124"/>
        <v>0</v>
      </c>
      <c r="AH166" s="1" t="str">
        <f ca="1">IF(AG166=1,_xll.RtContribute("DDS_BONDS",$B166&amp;"=EXT",$V$3:$X$3,V166:X166,"FTC:CHANGED;SCOPE:SERVER"),"-")</f>
        <v>-</v>
      </c>
      <c r="AI166" s="1" t="str">
        <f>_xll.RtGet("DDS_BONDS",B166&amp;"=EXT",3)</f>
        <v>5490092=EXT</v>
      </c>
      <c r="AJ166" s="32">
        <f>_xll.BDP($A166&amp;" @"&amp; $N166 &amp;"  Corp","risk_mid")</f>
        <v>2.5510740183690928</v>
      </c>
      <c r="AK166" s="25">
        <f t="shared" si="126"/>
        <v>0</v>
      </c>
      <c r="AL166" s="1">
        <f t="shared" si="125"/>
        <v>-0.5</v>
      </c>
      <c r="AM166" s="38">
        <f t="shared" si="127"/>
        <v>0</v>
      </c>
      <c r="AN166" s="12">
        <f>_xll.BDP($A166&amp;" @"&amp; $N166 &amp;"  Corp","asset_swap_spd_mid")</f>
        <v>19.87010397012461</v>
      </c>
      <c r="AO166" s="25">
        <f t="shared" si="128"/>
        <v>0</v>
      </c>
      <c r="AP166" s="25">
        <f>IFERROR(_xll.BDP($A166&amp;" @"&amp; $N166 &amp;"  Corp","coupon")*G166/100/365,"-")</f>
        <v>0</v>
      </c>
      <c r="AQ166" s="1" t="str">
        <f>_xll.RtGet("EBOND_LDN",B166,"DSPLY_NAME")</f>
        <v>BMY 4 3/8 15 Nov</v>
      </c>
      <c r="AR166" s="38">
        <f>_xll.RtGet("EBOND_LDN", B166, -18560)</f>
        <v>54.575269600523001</v>
      </c>
      <c r="AS166" s="38">
        <f>_xll.RtGet("EBOND_LDN", B166, -18562)</f>
        <v>46.737802540262003</v>
      </c>
      <c r="AT166" s="58" t="str">
        <f ca="1">IF(Main[[#This Row],[maturity]]&lt;TODAY(),"matured","-")</f>
        <v>-</v>
      </c>
      <c r="AU166" s="1" t="str">
        <f>IF(Main[[#This Row],[spread bid]]=Main[[#This Row],[spread ask]],"error","-")</f>
        <v>-</v>
      </c>
    </row>
    <row r="167" spans="1:47" x14ac:dyDescent="0.2">
      <c r="A167" s="1" t="s">
        <v>231</v>
      </c>
      <c r="B167" s="1">
        <v>5490045</v>
      </c>
      <c r="C167" s="9">
        <v>1996707</v>
      </c>
      <c r="D167" s="9" t="str">
        <f>_xll.BDP($A167&amp;" Corp",D$4)</f>
        <v>BMY</v>
      </c>
      <c r="E167" s="9">
        <f>IF(_xll.BDP($A167&amp;" Corp","cpn typ")="floating","frn",_xll.BDP($A167&amp;" Corp",E$4))</f>
        <v>4.625</v>
      </c>
      <c r="F167" s="50">
        <f>IF(LEFT(_xll.BDP($A167&amp;" Corp","mty_typ"),4)="perp","perp",_xll.BDP($A167&amp;" Corp",F$4)*1)</f>
        <v>44515</v>
      </c>
      <c r="G167" s="31">
        <f>_xll.RtGet("EBOND_POSITION",INDEX(bookMap[eBondID],MATCH(TEXT(C167,"0"),bookMap[bbgID],0))&amp;"="&amp;B167,"AMOUNT")</f>
        <v>-3137000</v>
      </c>
      <c r="H167" s="1">
        <f>INDEX(control!$E$12:$E$22,MATCH(C167,control!$C$12:$C$22,0))</f>
        <v>0</v>
      </c>
      <c r="I167" s="1" t="str">
        <f>IFERROR(INDEX(bias[symbol],MIN(MAX(MATCH(IF($I$2="manual",_xll.RtGet("EBOND_LDN",B167,-20268),$I$2),bias[symbol],0)+H167,1),27)),"-")</f>
        <v>bbb</v>
      </c>
      <c r="J167" s="1">
        <f>IFERROR(_xll.RtGet("EBOND_LDN",B167,-20270)*1,"-")</f>
        <v>0.9</v>
      </c>
      <c r="K167" s="1" t="str">
        <f>_xll.RtGet("EBOND_LDN",$B167,-20271)</f>
        <v>on</v>
      </c>
      <c r="L167" s="1">
        <f>_xll.BDP(A167&amp;" @CBKG Corp","bid")</f>
        <v>119.889</v>
      </c>
      <c r="M167" s="1">
        <f>_xll.BDP(A167&amp;" @CBKG Corp","ask")</f>
        <v>120.789</v>
      </c>
      <c r="N167" s="1" t="s">
        <v>1456</v>
      </c>
      <c r="O167" s="1" t="str">
        <f>_xll.BDP(A167&amp;" @"&amp;N167&amp;" Corp","LAST_UPDATE")</f>
        <v>07:01:35</v>
      </c>
      <c r="P167" s="57">
        <f>_xll.BDP(A167&amp;" @"&amp;N167&amp;" Corp","LAST_PRICE")</f>
        <v>120.001</v>
      </c>
      <c r="Q167" s="1">
        <f>INDEX(control!$F$12:$F$22,MATCH(C167,control!$C$12:$C$22,0))</f>
        <v>100</v>
      </c>
      <c r="R167" s="1">
        <f>P167-J167*INDEX(bias[value],MATCH(I167,bias[symbol],0))*(Q167/100)</f>
        <v>119.88850000000001</v>
      </c>
      <c r="S167" s="1">
        <f t="shared" si="162"/>
        <v>120.78850000000001</v>
      </c>
      <c r="T167" s="4"/>
      <c r="U167" s="4"/>
      <c r="V167" s="1">
        <f t="shared" si="163"/>
        <v>120.001</v>
      </c>
      <c r="W167" s="1">
        <f t="shared" si="164"/>
        <v>119.88850000000001</v>
      </c>
      <c r="X167" s="1">
        <f t="shared" si="165"/>
        <v>120.78850000000001</v>
      </c>
      <c r="Y167" s="13">
        <f t="shared" si="166"/>
        <v>-9.9999999997635314E-4</v>
      </c>
      <c r="Z167" s="1">
        <v>1</v>
      </c>
      <c r="AA167" s="1">
        <f t="shared" si="167"/>
        <v>1</v>
      </c>
      <c r="AB167" s="1">
        <f t="shared" si="138"/>
        <v>1</v>
      </c>
      <c r="AC167" s="1">
        <f>IF(ISNUMBER(INDEX(bias[value],MATCH(I167,bias[symbol],0))),1,0)</f>
        <v>1</v>
      </c>
      <c r="AD167" s="1">
        <f t="shared" si="168"/>
        <v>1</v>
      </c>
      <c r="AE167" s="1">
        <f t="shared" si="139"/>
        <v>1</v>
      </c>
      <c r="AF167" s="1">
        <f t="shared" ca="1" si="123"/>
        <v>0</v>
      </c>
      <c r="AG167" s="1">
        <f t="shared" ca="1" si="124"/>
        <v>0</v>
      </c>
      <c r="AH167" s="1" t="str">
        <f ca="1">IF(AG167=1,_xll.RtContribute("DDS_BONDS",$B167&amp;"=EXT",$V$3:$X$3,V167:X167,"FTC:CHANGED;SCOPE:SERVER"),"-")</f>
        <v>-</v>
      </c>
      <c r="AI167" s="1" t="str">
        <f>_xll.RtGet("DDS_BONDS",B167&amp;"=EXT",3)</f>
        <v>5490045=EXT</v>
      </c>
      <c r="AJ167" s="32">
        <f>_xll.BDP($A167&amp;" @"&amp; $N167 &amp;"  Corp","risk_mid")</f>
        <v>7.714407448507643</v>
      </c>
      <c r="AK167" s="25">
        <f t="shared" si="126"/>
        <v>-2420.009616596848</v>
      </c>
      <c r="AL167" s="1" t="str">
        <f t="shared" si="125"/>
        <v>-</v>
      </c>
      <c r="AM167" s="38">
        <f t="shared" si="127"/>
        <v>-33.461612177777774</v>
      </c>
      <c r="AN167" s="12">
        <f>_xll.BDP($A167&amp;" @"&amp; $N167 &amp;"  Corp","asset_swap_spd_mid")</f>
        <v>65.116126951967374</v>
      </c>
      <c r="AO167" s="25">
        <f t="shared" si="128"/>
        <v>-20426.929024832167</v>
      </c>
      <c r="AP167" s="25">
        <f>IFERROR(_xll.BDP($A167&amp;" @"&amp; $N167 &amp;"  Corp","coupon")*G167/100/365,"-")</f>
        <v>-397.49657534246575</v>
      </c>
      <c r="AQ167" s="1" t="str">
        <f>_xll.RtGet("EBOND_LDN",B167,"DSPLY_NAME")</f>
        <v>BMY 4 5/8 15 Nov</v>
      </c>
      <c r="AR167" s="38">
        <f>_xll.RtGet("EBOND_LDN", B167, -18560)</f>
        <v>145.46176403791901</v>
      </c>
      <c r="AS167" s="38">
        <f>_xll.RtGet("EBOND_LDN", B167, -18562)</f>
        <v>133.84549378457001</v>
      </c>
      <c r="AT167" s="58" t="str">
        <f ca="1">IF(Main[[#This Row],[maturity]]&lt;TODAY(),"matured","-")</f>
        <v>-</v>
      </c>
      <c r="AU167" s="1" t="str">
        <f>IF(Main[[#This Row],[spread bid]]=Main[[#This Row],[spread ask]],"error","-")</f>
        <v>-</v>
      </c>
    </row>
    <row r="168" spans="1:47" x14ac:dyDescent="0.2">
      <c r="A168" s="1" t="s">
        <v>232</v>
      </c>
      <c r="B168" s="1">
        <v>15743157</v>
      </c>
      <c r="C168" s="9">
        <v>1996707</v>
      </c>
      <c r="D168" s="9" t="str">
        <f>_xll.BDP($A168&amp;" Corp",D$4)</f>
        <v>CLSGR</v>
      </c>
      <c r="E168" s="9">
        <f>IF(_xll.BDP($A168&amp;" Corp","cpn typ")="floating","frn",_xll.BDP($A168&amp;" Corp",E$4))</f>
        <v>4</v>
      </c>
      <c r="F168" s="50">
        <f>IF(LEFT(_xll.BDP($A168&amp;" Corp","mty_typ"),4)="perp","perp",_xll.BDP($A168&amp;" Corp",F$4)*1)</f>
        <v>42661</v>
      </c>
      <c r="G168" s="31">
        <f>_xll.RtGet("EBOND_POSITION",INDEX(bookMap[eBondID],MATCH(TEXT(C168,"0"),bookMap[bbgID],0))&amp;"="&amp;B168,"AMOUNT")</f>
        <v>404000</v>
      </c>
      <c r="H168" s="1">
        <f>INDEX(control!$E$12:$E$22,MATCH(C168,control!$C$12:$C$22,0))</f>
        <v>0</v>
      </c>
      <c r="I168" s="1" t="str">
        <f>IFERROR(INDEX(bias[symbol],MIN(MAX(MATCH(IF($I$2="manual",_xll.RtGet("EBOND_LDN",B168,-20268),$I$2),bias[symbol],0)+H168,1),27)),"-")</f>
        <v>m</v>
      </c>
      <c r="J168" s="1">
        <f>IFERROR(_xll.RtGet("EBOND_LDN",B168,-20270)*1,"-")</f>
        <v>0.9</v>
      </c>
      <c r="K168" s="1" t="str">
        <f>_xll.RtGet("EBOND_LDN",$B168,-20271)</f>
        <v>on</v>
      </c>
      <c r="L168" s="1">
        <f>_xll.BDP(A168&amp;" @CBKG Corp","bid")</f>
        <v>105.307</v>
      </c>
      <c r="M168" s="1">
        <f>_xll.BDP(A168&amp;" @CBKG Corp","ask")</f>
        <v>106.20699999999999</v>
      </c>
      <c r="N168" s="1" t="s">
        <v>1456</v>
      </c>
      <c r="O168" s="1" t="str">
        <f>_xll.BDP(A168&amp;" @"&amp;N168&amp;" Corp","LAST_UPDATE")</f>
        <v>07:01:20</v>
      </c>
      <c r="P168" s="57">
        <f>_xll.BDP(A168&amp;" @"&amp;N168&amp;" Corp","LAST_PRICE")</f>
        <v>105.75700000000001</v>
      </c>
      <c r="Q168" s="1">
        <f>INDEX(control!$F$12:$F$22,MATCH(C168,control!$C$12:$C$22,0))</f>
        <v>100</v>
      </c>
      <c r="R168" s="1">
        <f>P168-J168*INDEX(bias[value],MATCH(I168,bias[symbol],0))*(Q168/100)</f>
        <v>105.307</v>
      </c>
      <c r="S168" s="1">
        <f t="shared" si="162"/>
        <v>106.20700000000001</v>
      </c>
      <c r="T168" s="4"/>
      <c r="U168" s="4"/>
      <c r="V168" s="1">
        <f t="shared" si="163"/>
        <v>105.75700000000001</v>
      </c>
      <c r="W168" s="1">
        <f t="shared" si="164"/>
        <v>105.307</v>
      </c>
      <c r="X168" s="1">
        <f t="shared" si="165"/>
        <v>106.20700000000001</v>
      </c>
      <c r="Y168" s="13">
        <f t="shared" si="166"/>
        <v>0</v>
      </c>
      <c r="Z168" s="1">
        <v>1</v>
      </c>
      <c r="AA168" s="1">
        <f t="shared" si="167"/>
        <v>1</v>
      </c>
      <c r="AB168" s="1">
        <f t="shared" si="138"/>
        <v>1</v>
      </c>
      <c r="AC168" s="1">
        <f>IF(ISNUMBER(INDEX(bias[value],MATCH(I168,bias[symbol],0))),1,0)</f>
        <v>1</v>
      </c>
      <c r="AD168" s="1">
        <f t="shared" si="168"/>
        <v>1</v>
      </c>
      <c r="AE168" s="1">
        <f t="shared" si="139"/>
        <v>1</v>
      </c>
      <c r="AF168" s="1">
        <f t="shared" ca="1" si="123"/>
        <v>0</v>
      </c>
      <c r="AG168" s="1">
        <f t="shared" ca="1" si="124"/>
        <v>0</v>
      </c>
      <c r="AH168" s="1" t="str">
        <f ca="1">IF(AG168=1,_xll.RtContribute("DDS_BONDS",$B168&amp;"=EXT",$V$3:$X$3,V168:X168,"FTC:CHANGED;SCOPE:SERVER"),"-")</f>
        <v>-</v>
      </c>
      <c r="AI168" s="1" t="str">
        <f>_xll.RtGet("DDS_BONDS",B168&amp;"=EXT",3)</f>
        <v>15743157=EXT</v>
      </c>
      <c r="AJ168" s="32">
        <f>_xll.BDP($A168&amp;" @"&amp; $N168 &amp;"  Corp","risk_mid")</f>
        <v>2.3793284069078879</v>
      </c>
      <c r="AK168" s="25">
        <f t="shared" si="126"/>
        <v>96.124867639078673</v>
      </c>
      <c r="AL168" s="1" t="str">
        <f t="shared" si="125"/>
        <v>-</v>
      </c>
      <c r="AM168" s="38">
        <f t="shared" si="127"/>
        <v>3.7978513777777776</v>
      </c>
      <c r="AN168" s="12">
        <f>_xll.BDP($A168&amp;" @"&amp; $N168 &amp;"  Corp","asset_swap_spd_mid")</f>
        <v>114.77613878782365</v>
      </c>
      <c r="AO168" s="25">
        <f t="shared" si="128"/>
        <v>4636.956007028075</v>
      </c>
      <c r="AP168" s="25">
        <f>IFERROR(_xll.BDP($A168&amp;" @"&amp; $N168 &amp;"  Corp","coupon")*G168/100/365,"-")</f>
        <v>44.273972602739725</v>
      </c>
      <c r="AQ168" s="1" t="str">
        <f>_xll.RtGet("EBOND_LDN",B168,"DSPLY_NAME")</f>
        <v>CLSGR 4 18 Oct 2</v>
      </c>
      <c r="AR168" s="38">
        <f>_xll.RtGet("EBOND_LDN", B168, -18560)</f>
        <v>162.57949318894001</v>
      </c>
      <c r="AS168" s="38">
        <f>_xll.RtGet("EBOND_LDN", B168, -18562)</f>
        <v>124.757946020887</v>
      </c>
      <c r="AT168" s="58" t="str">
        <f ca="1">IF(Main[[#This Row],[maturity]]&lt;TODAY(),"matured","-")</f>
        <v>-</v>
      </c>
      <c r="AU168" s="1" t="str">
        <f>IF(Main[[#This Row],[spread bid]]=Main[[#This Row],[spread ask]],"error","-")</f>
        <v>-</v>
      </c>
    </row>
    <row r="169" spans="1:47" x14ac:dyDescent="0.2">
      <c r="A169" s="1" t="s">
        <v>233</v>
      </c>
      <c r="B169" s="1">
        <v>9077637</v>
      </c>
      <c r="C169" s="9">
        <v>1996707</v>
      </c>
      <c r="D169" s="9" t="str">
        <f>_xll.BDP($A169&amp;" Corp",D$4)</f>
        <v>CLSGR</v>
      </c>
      <c r="E169" s="9">
        <f>IF(_xll.BDP($A169&amp;" Corp","cpn typ")="floating","frn",_xll.BDP($A169&amp;" Corp",E$4))</f>
        <v>4.5</v>
      </c>
      <c r="F169" s="50">
        <f>IF(LEFT(_xll.BDP($A169&amp;" Corp","mty_typ"),4)="perp","perp",_xll.BDP($A169&amp;" Corp",F$4)*1)</f>
        <v>42851</v>
      </c>
      <c r="G169" s="31">
        <f>_xll.RtGet("EBOND_POSITION",INDEX(bookMap[eBondID],MATCH(TEXT(C169,"0"),bookMap[bbgID],0))&amp;"="&amp;B169,"AMOUNT")</f>
        <v>0</v>
      </c>
      <c r="H169" s="1">
        <f>INDEX(control!$E$12:$E$22,MATCH(C169,control!$C$12:$C$22,0))</f>
        <v>0</v>
      </c>
      <c r="I169" s="1" t="str">
        <f>IFERROR(INDEX(bias[symbol],MIN(MAX(MATCH(IF($I$2="manual",_xll.RtGet("EBOND_LDN",B169,-20268),$I$2),bias[symbol],0)+H169,1),27)),"-")</f>
        <v>m</v>
      </c>
      <c r="J169" s="1">
        <f>IFERROR(_xll.RtGet("EBOND_LDN",B169,-20270)*1,"-")</f>
        <v>1</v>
      </c>
      <c r="K169" s="1" t="str">
        <f>_xll.RtGet("EBOND_LDN",$B169,-20271)</f>
        <v>on</v>
      </c>
      <c r="L169" s="1">
        <f>_xll.BDP(A169&amp;" @CBKG Corp","bid")</f>
        <v>107.73399999999999</v>
      </c>
      <c r="M169" s="1">
        <f>_xll.BDP(A169&amp;" @CBKG Corp","ask")</f>
        <v>108.73399999999999</v>
      </c>
      <c r="N169" s="1" t="s">
        <v>1456</v>
      </c>
      <c r="O169" s="1" t="str">
        <f>_xll.BDP(A169&amp;" @"&amp;N169&amp;" Corp","LAST_UPDATE")</f>
        <v>07:01:34</v>
      </c>
      <c r="P169" s="57">
        <f>_xll.BDP(A169&amp;" @"&amp;N169&amp;" Corp","LAST_PRICE")</f>
        <v>108.23399999999999</v>
      </c>
      <c r="Q169" s="1">
        <f>INDEX(control!$F$12:$F$22,MATCH(C169,control!$C$12:$C$22,0))</f>
        <v>100</v>
      </c>
      <c r="R169" s="1">
        <f>P169-J169*INDEX(bias[value],MATCH(I169,bias[symbol],0))*(Q169/100)</f>
        <v>107.73399999999999</v>
      </c>
      <c r="S169" s="1">
        <f t="shared" si="162"/>
        <v>108.73399999999999</v>
      </c>
      <c r="T169" s="4"/>
      <c r="U169" s="4"/>
      <c r="V169" s="1">
        <f t="shared" si="163"/>
        <v>108.23399999999999</v>
      </c>
      <c r="W169" s="1">
        <f t="shared" si="164"/>
        <v>107.73399999999999</v>
      </c>
      <c r="X169" s="1">
        <f t="shared" si="165"/>
        <v>108.73399999999999</v>
      </c>
      <c r="Y169" s="13">
        <f t="shared" si="166"/>
        <v>0</v>
      </c>
      <c r="Z169" s="1">
        <v>1</v>
      </c>
      <c r="AA169" s="1">
        <f t="shared" si="167"/>
        <v>1</v>
      </c>
      <c r="AB169" s="1">
        <f t="shared" si="138"/>
        <v>1</v>
      </c>
      <c r="AC169" s="1">
        <f>IF(ISNUMBER(INDEX(bias[value],MATCH(I169,bias[symbol],0))),1,0)</f>
        <v>1</v>
      </c>
      <c r="AD169" s="1">
        <f t="shared" si="168"/>
        <v>1</v>
      </c>
      <c r="AE169" s="1">
        <f t="shared" si="139"/>
        <v>1</v>
      </c>
      <c r="AF169" s="1">
        <f t="shared" ca="1" si="123"/>
        <v>0</v>
      </c>
      <c r="AG169" s="1">
        <f t="shared" ca="1" si="124"/>
        <v>0</v>
      </c>
      <c r="AH169" s="1" t="str">
        <f ca="1">IF(AG169=1,_xll.RtContribute("DDS_BONDS",$B169&amp;"=EXT",$V$3:$X$3,V169:X169,"FTC:CHANGED;SCOPE:SERVER"),"-")</f>
        <v>-</v>
      </c>
      <c r="AI169" s="1" t="str">
        <f>_xll.RtGet("DDS_BONDS",B169&amp;"=EXT",3)</f>
        <v>9077637=EXT</v>
      </c>
      <c r="AJ169" s="32">
        <f>_xll.BDP($A169&amp;" @"&amp; $N169 &amp;"  Corp","risk_mid")</f>
        <v>2.9331275483393426</v>
      </c>
      <c r="AK169" s="25">
        <f t="shared" si="126"/>
        <v>0</v>
      </c>
      <c r="AL169" s="1" t="str">
        <f t="shared" si="125"/>
        <v>-</v>
      </c>
      <c r="AM169" s="38">
        <f t="shared" si="127"/>
        <v>0</v>
      </c>
      <c r="AN169" s="12">
        <f>_xll.BDP($A169&amp;" @"&amp; $N169 &amp;"  Corp","asset_swap_spd_mid")</f>
        <v>118.0700456104471</v>
      </c>
      <c r="AO169" s="25">
        <f t="shared" si="128"/>
        <v>0</v>
      </c>
      <c r="AP169" s="25">
        <f>IFERROR(_xll.BDP($A169&amp;" @"&amp; $N169 &amp;"  Corp","coupon")*G169/100/365,"-")</f>
        <v>0</v>
      </c>
      <c r="AQ169" s="1" t="str">
        <f>_xll.RtGet("EBOND_LDN",B169,"DSPLY_NAME")</f>
        <v>CLSGR 4 1/2 26 A</v>
      </c>
      <c r="AR169" s="38">
        <f>_xll.RtGet("EBOND_LDN", B169, -18560)</f>
        <v>165.07998178986</v>
      </c>
      <c r="AS169" s="38">
        <f>_xll.RtGet("EBOND_LDN", B169, -18562)</f>
        <v>130.99215754103699</v>
      </c>
      <c r="AT169" s="58" t="str">
        <f ca="1">IF(Main[[#This Row],[maturity]]&lt;TODAY(),"matured","-")</f>
        <v>-</v>
      </c>
      <c r="AU169" s="1" t="str">
        <f>IF(Main[[#This Row],[spread bid]]=Main[[#This Row],[spread ask]],"error","-")</f>
        <v>-</v>
      </c>
    </row>
    <row r="170" spans="1:47" x14ac:dyDescent="0.2">
      <c r="A170" s="1" t="s">
        <v>1594</v>
      </c>
      <c r="B170" s="1">
        <v>21177319</v>
      </c>
      <c r="C170" s="9">
        <v>1996707</v>
      </c>
      <c r="D170" s="9" t="str">
        <f>_xll.BDP($A170&amp;" Corp",D$4)</f>
        <v>EFFP</v>
      </c>
      <c r="E170" s="9">
        <f>IF(_xll.BDP($A170&amp;" Corp","cpn typ")="floating","frn",_xll.BDP($A170&amp;" Corp",E$4))</f>
        <v>1.75</v>
      </c>
      <c r="F170" s="50">
        <f>IF(LEFT(_xll.BDP($A170&amp;" Corp","mty_typ"),4)="perp","perp",_xll.BDP($A170&amp;" Corp",F$4)*1)</f>
        <v>44295</v>
      </c>
      <c r="G170" s="31">
        <f>_xll.RtGet("EBOND_POSITION",INDEX(bookMap[eBondID],MATCH(TEXT(C170,"0"),bookMap[bbgID],0))&amp;"="&amp;B170,"AMOUNT")</f>
        <v>0</v>
      </c>
      <c r="H170" s="1">
        <f>INDEX(control!$E$12:$E$22,MATCH(C170,control!$C$12:$C$22,0))</f>
        <v>0</v>
      </c>
      <c r="I170" s="1" t="str">
        <f>IFERROR(INDEX(bias[symbol],MIN(MAX(MATCH(IF($I$2="manual",_xll.RtGet("EBOND_LDN",B170,-20268),$I$2),bias[symbol],0)+H170,1),27)),"-")</f>
        <v>m</v>
      </c>
      <c r="J170" s="1">
        <f>IFERROR(_xll.RtGet("EBOND_LDN",B170,-20270)*1,"-")</f>
        <v>0.6</v>
      </c>
      <c r="K170" s="1" t="str">
        <f>_xll.RtGet("EBOND_LDN",$B170,-20271)</f>
        <v>on</v>
      </c>
      <c r="L170" s="1">
        <f>_xll.BDP(A170&amp;" @CBKG Corp","bid")</f>
        <v>101.922</v>
      </c>
      <c r="M170" s="1">
        <f>_xll.BDP(A170&amp;" @CBKG Corp","ask")</f>
        <v>102.52200000000001</v>
      </c>
      <c r="N170" s="1" t="s">
        <v>1456</v>
      </c>
      <c r="O170" s="1" t="str">
        <f>_xll.BDP(A170&amp;" @"&amp;N170&amp;" Corp","LAST_UPDATE")</f>
        <v>07:01:27</v>
      </c>
      <c r="P170" s="57">
        <f>_xll.BDP(A170&amp;" @"&amp;N170&amp;" Corp","LAST_PRICE")</f>
        <v>102.22199999999999</v>
      </c>
      <c r="Q170" s="1">
        <f>INDEX(control!$F$12:$F$22,MATCH(C170,control!$C$12:$C$22,0))</f>
        <v>100</v>
      </c>
      <c r="R170" s="1">
        <f>P170-J170*INDEX(bias[value],MATCH(I170,bias[symbol],0))*(Q170/100)</f>
        <v>101.922</v>
      </c>
      <c r="S170" s="1">
        <f t="shared" ref="S170:S171" si="169">R170+J170*(Q170/100)</f>
        <v>102.52199999999999</v>
      </c>
      <c r="T170" s="4"/>
      <c r="U170" s="4"/>
      <c r="V170" s="1">
        <f t="shared" ref="V170:V171" si="170">P170</f>
        <v>102.22199999999999</v>
      </c>
      <c r="W170" s="1">
        <f t="shared" ref="W170:W171" si="171">IF(ISNUMBER(T170),T170,R170)</f>
        <v>101.922</v>
      </c>
      <c r="X170" s="1">
        <f t="shared" ref="X170:X171" si="172">IF(ISNUMBER(U170),U170,S170)</f>
        <v>102.52199999999999</v>
      </c>
      <c r="Y170" s="13">
        <f t="shared" ref="Y170:Y171" si="173">IF(ISERROR((W170+X170)-(L170+M170)),"err",((W170+X170)-(L170+M170)))</f>
        <v>-2.8421709430404007E-14</v>
      </c>
      <c r="Z170" s="1">
        <v>1</v>
      </c>
      <c r="AA170" s="1">
        <f t="shared" ref="AA170:AA171" si="174">IF(K170="on",1,0)</f>
        <v>1</v>
      </c>
      <c r="AB170" s="1">
        <f t="shared" ref="AB170:AB171" si="175">IF(ISNUMBER(V170),1,0)*IF(ISNUMBER(W170),1,0)*IF(ISNUMBER(X170),1,0)</f>
        <v>1</v>
      </c>
      <c r="AC170" s="1">
        <f>IF(ISNUMBER(INDEX(bias[value],MATCH(I170,bias[symbol],0))),1,0)</f>
        <v>1</v>
      </c>
      <c r="AD170" s="1">
        <f t="shared" ref="AD170:AD171" si="176">IF(ISNUMBER(J170),1,0)</f>
        <v>1</v>
      </c>
      <c r="AE170" s="1">
        <f t="shared" ref="AE170:AE171" si="177">IF(AB170,IF(W170&gt;X170,0,1),0)</f>
        <v>1</v>
      </c>
      <c r="AF170" s="1">
        <f t="shared" ca="1" si="123"/>
        <v>0</v>
      </c>
      <c r="AG170" s="1">
        <f t="shared" ref="AG170:AG171" ca="1" si="178">PRODUCT(Z170:AF170)</f>
        <v>0</v>
      </c>
      <c r="AH170" s="1" t="str">
        <f ca="1">IF(AG170=1,_xll.RtContribute("DDS_BONDS",$B170&amp;"=EXT",$V$3:$X$3,V170:X170,"FTC:CHANGED;SCOPE:SERVER"),"-")</f>
        <v>-</v>
      </c>
      <c r="AI170" s="1" t="str">
        <f>_xll.RtGet("DDS_BONDS",B170&amp;"=EXT",3)</f>
        <v>21177319=EXT</v>
      </c>
      <c r="AJ170" s="32">
        <f>_xll.BDP($A170&amp;" @"&amp; $N170 &amp;"  Corp","risk_mid")</f>
        <v>6.3041404415514535</v>
      </c>
      <c r="AK170" s="25">
        <f t="shared" ref="AK170:AK171" si="179">IFERROR(G170*AJ170/10000,"-")</f>
        <v>0</v>
      </c>
      <c r="AL170" s="1" t="str">
        <f t="shared" ref="AL170:AL171" si="180">IFERROR(INDEX(repoRate,MATCH(A170,repoIsin,0)),"-")</f>
        <v>-</v>
      </c>
      <c r="AM170" s="38">
        <f t="shared" ref="AM170:AM171" si="181">IFERROR(G170*1,0)*IFERROR(P170*1,0)/100*IF(AL170="-",$AM$3,AL170)/100/360</f>
        <v>0</v>
      </c>
      <c r="AN170" s="12">
        <f>_xll.BDP($A170&amp;" @"&amp; $N170 &amp;"  Corp","asset_swap_spd_mid")</f>
        <v>39.322659591141402</v>
      </c>
      <c r="AO170" s="25">
        <f t="shared" ref="AO170:AO171" si="182">IFERROR(G170*1,0)*IFERROR(AN170*1,0)/10000</f>
        <v>0</v>
      </c>
      <c r="AP170" s="25">
        <f>IFERROR(_xll.BDP($A170&amp;" @"&amp; $N170 &amp;"  Corp","coupon")*G170/100/365,"-")</f>
        <v>0</v>
      </c>
      <c r="AQ170" s="1" t="str">
        <f>_xll.RtGet("EBOND_LDN",B170,"DSPLY_NAME")</f>
        <v>EFFP 1 3/4 09 Ap</v>
      </c>
      <c r="AR170" s="38">
        <f>_xll.RtGet("EBOND_LDN", B170, -18560)</f>
        <v>74.884957266268998</v>
      </c>
      <c r="AS170" s="38">
        <f>_xll.RtGet("EBOND_LDN", B170, -18562)</f>
        <v>65.707615637596007</v>
      </c>
      <c r="AT170" s="58" t="str">
        <f ca="1">IF(Main[[#This Row],[maturity]]&lt;TODAY(),"matured","-")</f>
        <v>-</v>
      </c>
      <c r="AU170" s="1" t="str">
        <f>IF(Main[[#This Row],[spread bid]]=Main[[#This Row],[spread ask]],"error","-")</f>
        <v>-</v>
      </c>
    </row>
    <row r="171" spans="1:47" x14ac:dyDescent="0.2">
      <c r="A171" s="1" t="s">
        <v>1595</v>
      </c>
      <c r="B171" s="1">
        <v>21177281</v>
      </c>
      <c r="C171" s="9">
        <v>1996707</v>
      </c>
      <c r="D171" s="9" t="str">
        <f>_xll.BDP($A171&amp;" Corp",D$4)</f>
        <v>EFFP</v>
      </c>
      <c r="E171" s="9">
        <f>IF(_xll.BDP($A171&amp;" Corp","cpn typ")="floating","frn",_xll.BDP($A171&amp;" Corp",E$4))</f>
        <v>2.375</v>
      </c>
      <c r="F171" s="50">
        <f>IF(LEFT(_xll.BDP($A171&amp;" Corp","mty_typ"),4)="perp","perp",_xll.BDP($A171&amp;" Corp",F$4)*1)</f>
        <v>45391</v>
      </c>
      <c r="G171" s="31" t="str">
        <f>_xll.RtGet("EBOND_POSITION",INDEX(bookMap[eBondID],MATCH(TEXT(C171,"0"),bookMap[bbgID],0))&amp;"="&amp;B171,"AMOUNT")</f>
        <v>#N/A</v>
      </c>
      <c r="H171" s="1">
        <f>INDEX(control!$E$12:$E$22,MATCH(C171,control!$C$12:$C$22,0))</f>
        <v>0</v>
      </c>
      <c r="I171" s="1" t="str">
        <f>IFERROR(INDEX(bias[symbol],MIN(MAX(MATCH(IF($I$2="manual",_xll.RtGet("EBOND_LDN",B171,-20268),$I$2),bias[symbol],0)+H171,1),27)),"-")</f>
        <v>m</v>
      </c>
      <c r="J171" s="1">
        <f>IFERROR(_xll.RtGet("EBOND_LDN",B171,-20270)*1,"-")</f>
        <v>0.9</v>
      </c>
      <c r="K171" s="1" t="str">
        <f>_xll.RtGet("EBOND_LDN",$B171,-20271)</f>
        <v>on</v>
      </c>
      <c r="L171" s="1">
        <f>_xll.BDP(A171&amp;" @CBKG Corp","bid")</f>
        <v>103.181</v>
      </c>
      <c r="M171" s="1">
        <f>_xll.BDP(A171&amp;" @CBKG Corp","ask")</f>
        <v>104.081</v>
      </c>
      <c r="N171" s="1" t="s">
        <v>1456</v>
      </c>
      <c r="O171" s="1" t="str">
        <f>_xll.BDP(A171&amp;" @"&amp;N171&amp;" Corp","LAST_UPDATE")</f>
        <v>07:01:28</v>
      </c>
      <c r="P171" s="57">
        <f>_xll.BDP(A171&amp;" @"&amp;N171&amp;" Corp","LAST_PRICE")</f>
        <v>103.631</v>
      </c>
      <c r="Q171" s="1">
        <f>INDEX(control!$F$12:$F$22,MATCH(C171,control!$C$12:$C$22,0))</f>
        <v>100</v>
      </c>
      <c r="R171" s="1">
        <f>P171-J171*INDEX(bias[value],MATCH(I171,bias[symbol],0))*(Q171/100)</f>
        <v>103.181</v>
      </c>
      <c r="S171" s="1">
        <f t="shared" si="169"/>
        <v>104.081</v>
      </c>
      <c r="T171" s="4"/>
      <c r="U171" s="4"/>
      <c r="V171" s="1">
        <f t="shared" si="170"/>
        <v>103.631</v>
      </c>
      <c r="W171" s="1">
        <f t="shared" si="171"/>
        <v>103.181</v>
      </c>
      <c r="X171" s="1">
        <f t="shared" si="172"/>
        <v>104.081</v>
      </c>
      <c r="Y171" s="13">
        <f t="shared" si="173"/>
        <v>0</v>
      </c>
      <c r="Z171" s="1">
        <v>1</v>
      </c>
      <c r="AA171" s="1">
        <f t="shared" si="174"/>
        <v>1</v>
      </c>
      <c r="AB171" s="1">
        <f t="shared" si="175"/>
        <v>1</v>
      </c>
      <c r="AC171" s="1">
        <f>IF(ISNUMBER(INDEX(bias[value],MATCH(I171,bias[symbol],0))),1,0)</f>
        <v>1</v>
      </c>
      <c r="AD171" s="1">
        <f t="shared" si="176"/>
        <v>1</v>
      </c>
      <c r="AE171" s="1">
        <f t="shared" si="177"/>
        <v>1</v>
      </c>
      <c r="AF171" s="1">
        <f t="shared" ca="1" si="123"/>
        <v>0</v>
      </c>
      <c r="AG171" s="1">
        <f t="shared" ca="1" si="178"/>
        <v>0</v>
      </c>
      <c r="AH171" s="1" t="str">
        <f ca="1">IF(AG171=1,_xll.RtContribute("DDS_BONDS",$B171&amp;"=EXT",$V$3:$X$3,V171:X171,"FTC:CHANGED;SCOPE:SERVER"),"-")</f>
        <v>-</v>
      </c>
      <c r="AI171" s="1" t="str">
        <f>_xll.RtGet("DDS_BONDS",B171&amp;"=EXT",3)</f>
        <v>21177281=EXT</v>
      </c>
      <c r="AJ171" s="32">
        <f>_xll.BDP($A171&amp;" @"&amp; $N171 &amp;"  Corp","risk_mid")</f>
        <v>8.8110610894794661</v>
      </c>
      <c r="AK171" s="25" t="str">
        <f t="shared" si="179"/>
        <v>-</v>
      </c>
      <c r="AL171" s="1" t="str">
        <f t="shared" si="180"/>
        <v>-</v>
      </c>
      <c r="AM171" s="38">
        <f t="shared" si="181"/>
        <v>0</v>
      </c>
      <c r="AN171" s="12">
        <f>_xll.BDP($A171&amp;" @"&amp; $N171 &amp;"  Corp","asset_swap_spd_mid")</f>
        <v>45.731974393838286</v>
      </c>
      <c r="AO171" s="25">
        <f t="shared" si="182"/>
        <v>0</v>
      </c>
      <c r="AP171" s="25" t="str">
        <f>IFERROR(_xll.BDP($A171&amp;" @"&amp; $N171 &amp;"  Corp","coupon")*G171/100/365,"-")</f>
        <v>-</v>
      </c>
      <c r="AQ171" s="1" t="str">
        <f>_xll.RtGet("EBOND_LDN",B171,"DSPLY_NAME")</f>
        <v>EFFP 2 3/8 09 Ap</v>
      </c>
      <c r="AR171" s="38">
        <f>_xll.RtGet("EBOND_LDN", B171, -18560)</f>
        <v>67.191717226579996</v>
      </c>
      <c r="AS171" s="38">
        <f>_xll.RtGet("EBOND_LDN", B171, -18562)</f>
        <v>57.229316793197</v>
      </c>
      <c r="AT171" s="58" t="str">
        <f ca="1">IF(Main[[#This Row],[maturity]]&lt;TODAY(),"matured","-")</f>
        <v>-</v>
      </c>
      <c r="AU171" s="1" t="str">
        <f>IF(Main[[#This Row],[spread bid]]=Main[[#This Row],[spread ask]],"error","-")</f>
        <v>-</v>
      </c>
    </row>
    <row r="172" spans="1:47" x14ac:dyDescent="0.2">
      <c r="A172" s="1" t="s">
        <v>234</v>
      </c>
      <c r="B172" s="1">
        <v>20094980</v>
      </c>
      <c r="C172" s="9">
        <v>1996707</v>
      </c>
      <c r="D172" s="9" t="str">
        <f>_xll.BDP($A172&amp;" Corp",D$4)</f>
        <v>ERFFP</v>
      </c>
      <c r="E172" s="9">
        <f>IF(_xll.BDP($A172&amp;" Corp","cpn typ")="floating","frn",_xll.BDP($A172&amp;" Corp",E$4))</f>
        <v>3.125</v>
      </c>
      <c r="F172" s="50">
        <f>IF(LEFT(_xll.BDP($A172&amp;" Corp","mty_typ"),4)="perp","perp",_xll.BDP($A172&amp;" Corp",F$4)*1)</f>
        <v>43430</v>
      </c>
      <c r="G172" s="31">
        <f>_xll.RtGet("EBOND_POSITION",INDEX(bookMap[eBondID],MATCH(TEXT(C172,"0"),bookMap[bbgID],0))&amp;"="&amp;B172,"AMOUNT")</f>
        <v>0</v>
      </c>
      <c r="H172" s="1">
        <f>INDEX(control!$E$12:$E$22,MATCH(C172,control!$C$12:$C$22,0))</f>
        <v>0</v>
      </c>
      <c r="I172" s="1" t="str">
        <f>IFERROR(INDEX(bias[symbol],MIN(MAX(MATCH(IF($I$2="manual",_xll.RtGet("EBOND_LDN",B172,-20268),$I$2),bias[symbol],0)+H172,1),27)),"-")</f>
        <v>m</v>
      </c>
      <c r="J172" s="1">
        <f>IFERROR(_xll.RtGet("EBOND_LDN",B172,-20270)*1,"-")</f>
        <v>1</v>
      </c>
      <c r="K172" s="1" t="str">
        <f>_xll.RtGet("EBOND_LDN",$B172,-20271)</f>
        <v>on</v>
      </c>
      <c r="L172" s="1">
        <f>_xll.BDP(A172&amp;" @CBKG Corp","bid")</f>
        <v>103.318</v>
      </c>
      <c r="M172" s="1">
        <f>_xll.BDP(A172&amp;" @CBKG Corp","ask")</f>
        <v>104.318</v>
      </c>
      <c r="N172" s="1" t="s">
        <v>1456</v>
      </c>
      <c r="O172" s="1" t="str">
        <f>_xll.BDP(A172&amp;" @"&amp;N172&amp;" Corp","LAST_UPDATE")</f>
        <v>11/06/2014</v>
      </c>
      <c r="P172" s="57">
        <f>_xll.BDP(A172&amp;" @"&amp;N172&amp;" Corp","LAST_PRICE")</f>
        <v>103.818</v>
      </c>
      <c r="Q172" s="1">
        <f>INDEX(control!$F$12:$F$22,MATCH(C172,control!$C$12:$C$22,0))</f>
        <v>100</v>
      </c>
      <c r="R172" s="1">
        <f>P172-J172*INDEX(bias[value],MATCH(I172,bias[symbol],0))*(Q172/100)</f>
        <v>103.318</v>
      </c>
      <c r="S172" s="1">
        <f t="shared" si="162"/>
        <v>104.318</v>
      </c>
      <c r="T172" s="4"/>
      <c r="U172" s="4"/>
      <c r="V172" s="1">
        <f t="shared" si="163"/>
        <v>103.818</v>
      </c>
      <c r="W172" s="1">
        <f t="shared" si="164"/>
        <v>103.318</v>
      </c>
      <c r="X172" s="1">
        <f t="shared" si="165"/>
        <v>104.318</v>
      </c>
      <c r="Y172" s="13">
        <f t="shared" si="166"/>
        <v>0</v>
      </c>
      <c r="Z172" s="1">
        <v>1</v>
      </c>
      <c r="AA172" s="1">
        <f t="shared" si="167"/>
        <v>1</v>
      </c>
      <c r="AB172" s="1">
        <f t="shared" si="138"/>
        <v>1</v>
      </c>
      <c r="AC172" s="1">
        <f>IF(ISNUMBER(INDEX(bias[value],MATCH(I172,bias[symbol],0))),1,0)</f>
        <v>1</v>
      </c>
      <c r="AD172" s="1">
        <f t="shared" si="168"/>
        <v>1</v>
      </c>
      <c r="AE172" s="1">
        <f t="shared" si="139"/>
        <v>1</v>
      </c>
      <c r="AF172" s="1">
        <f t="shared" ca="1" si="123"/>
        <v>0</v>
      </c>
      <c r="AG172" s="1">
        <f t="shared" ca="1" si="124"/>
        <v>0</v>
      </c>
      <c r="AH172" s="1" t="str">
        <f ca="1">IF(AG172=1,_xll.RtContribute("DDS_BONDS",$B172&amp;"=EXT",$V$3:$X$3,V172:X172,"FTC:CHANGED;SCOPE:SERVER"),"-")</f>
        <v>-</v>
      </c>
      <c r="AI172" s="1" t="str">
        <f>_xll.RtGet("DDS_BONDS",B172&amp;"=EXT",3)</f>
        <v>20094980=EXT</v>
      </c>
      <c r="AJ172" s="32">
        <f>_xll.BDP($A172&amp;" @"&amp; $N172 &amp;"  Corp","risk_mid")</f>
        <v>4.2906153687361837</v>
      </c>
      <c r="AK172" s="25">
        <f t="shared" si="126"/>
        <v>0</v>
      </c>
      <c r="AL172" s="1">
        <f t="shared" si="125"/>
        <v>-1.1000000000000001</v>
      </c>
      <c r="AM172" s="38">
        <f t="shared" si="127"/>
        <v>0</v>
      </c>
      <c r="AN172" s="12">
        <f>_xll.BDP($A172&amp;" @"&amp; $N172 &amp;"  Corp","asset_swap_spd_mid")</f>
        <v>160.37465186428133</v>
      </c>
      <c r="AO172" s="25">
        <f t="shared" si="128"/>
        <v>0</v>
      </c>
      <c r="AP172" s="25">
        <f>IFERROR(_xll.BDP($A172&amp;" @"&amp; $N172 &amp;"  Corp","coupon")*G172/100/365,"-")</f>
        <v>0</v>
      </c>
      <c r="AQ172" s="1" t="str">
        <f>_xll.RtGet("EBOND_LDN",B172,"DSPLY_NAME")</f>
        <v>ERFFP 3 1/8 26 N</v>
      </c>
      <c r="AR172" s="38">
        <f>_xll.RtGet("EBOND_LDN", B172, -18560)</f>
        <v>203.85027627887899</v>
      </c>
      <c r="AS172" s="38">
        <f>_xll.RtGet("EBOND_LDN", B172, -18562)</f>
        <v>180.555969487818</v>
      </c>
      <c r="AT172" s="58" t="str">
        <f ca="1">IF(Main[[#This Row],[maturity]]&lt;TODAY(),"matured","-")</f>
        <v>-</v>
      </c>
      <c r="AU172" s="1" t="str">
        <f>IF(Main[[#This Row],[spread bid]]=Main[[#This Row],[spread ask]],"error","-")</f>
        <v>-</v>
      </c>
    </row>
    <row r="173" spans="1:47" x14ac:dyDescent="0.2">
      <c r="A173" s="1" t="s">
        <v>235</v>
      </c>
      <c r="B173" s="1">
        <v>8806548</v>
      </c>
      <c r="C173" s="9">
        <v>1996707</v>
      </c>
      <c r="D173" s="9" t="str">
        <f>_xll.BDP($A173&amp;" Corp",D$4)</f>
        <v>FMEGR</v>
      </c>
      <c r="E173" s="9">
        <f>IF(_xll.BDP($A173&amp;" Corp","cpn typ")="floating","frn",_xll.BDP($A173&amp;" Corp",E$4))</f>
        <v>5.5</v>
      </c>
      <c r="F173" s="50">
        <f>IF(LEFT(_xll.BDP($A173&amp;" Corp","mty_typ"),4)="perp","perp",_xll.BDP($A173&amp;" Corp",F$4)*1)</f>
        <v>42566</v>
      </c>
      <c r="G173" s="31">
        <f>_xll.RtGet("EBOND_POSITION",INDEX(bookMap[eBondID],MATCH(TEXT(C173,"0"),bookMap[bbgID],0))&amp;"="&amp;B173,"AMOUNT")</f>
        <v>567000</v>
      </c>
      <c r="H173" s="1">
        <f>INDEX(control!$E$12:$E$22,MATCH(C173,control!$C$12:$C$22,0))</f>
        <v>0</v>
      </c>
      <c r="I173" s="1" t="str">
        <f>IFERROR(INDEX(bias[symbol],MIN(MAX(MATCH(IF($I$2="manual",_xll.RtGet("EBOND_LDN",B173,-20268),$I$2),bias[symbol],0)+H173,1),27)),"-")</f>
        <v>ss</v>
      </c>
      <c r="J173" s="1">
        <f>IFERROR(_xll.RtGet("EBOND_LDN",B173,-20270)*1,"-")</f>
        <v>0.5</v>
      </c>
      <c r="K173" s="1" t="str">
        <f>_xll.RtGet("EBOND_LDN",$B173,-20271)</f>
        <v>on</v>
      </c>
      <c r="L173" s="1">
        <f>_xll.BDP(A173&amp;" @CBKG Corp","bid")</f>
        <v>108.59</v>
      </c>
      <c r="M173" s="1">
        <f>_xll.BDP(A173&amp;" @CBKG Corp","ask")</f>
        <v>109.09</v>
      </c>
      <c r="N173" s="1" t="s">
        <v>1456</v>
      </c>
      <c r="O173" s="1" t="str">
        <f>_xll.BDP(A173&amp;" @"&amp;N173&amp;" Corp","LAST_UPDATE")</f>
        <v>11/06/2014</v>
      </c>
      <c r="P173" s="57">
        <f>_xll.BDP(A173&amp;" @"&amp;N173&amp;" Corp","LAST_PRICE")</f>
        <v>108.965</v>
      </c>
      <c r="Q173" s="1">
        <f>INDEX(control!$F$12:$F$22,MATCH(C173,control!$C$12:$C$22,0))</f>
        <v>100</v>
      </c>
      <c r="R173" s="1">
        <f>P173-J173*INDEX(bias[value],MATCH(I173,bias[symbol],0))*(Q173/100)</f>
        <v>108.59</v>
      </c>
      <c r="S173" s="1">
        <f t="shared" si="162"/>
        <v>109.09</v>
      </c>
      <c r="T173" s="4"/>
      <c r="U173" s="4"/>
      <c r="V173" s="1">
        <f t="shared" si="163"/>
        <v>108.965</v>
      </c>
      <c r="W173" s="1">
        <f t="shared" si="164"/>
        <v>108.59</v>
      </c>
      <c r="X173" s="1">
        <f t="shared" si="165"/>
        <v>109.09</v>
      </c>
      <c r="Y173" s="13">
        <f t="shared" si="166"/>
        <v>0</v>
      </c>
      <c r="Z173" s="1">
        <v>1</v>
      </c>
      <c r="AA173" s="1">
        <f t="shared" si="167"/>
        <v>1</v>
      </c>
      <c r="AB173" s="1">
        <f t="shared" si="138"/>
        <v>1</v>
      </c>
      <c r="AC173" s="1">
        <f>IF(ISNUMBER(INDEX(bias[value],MATCH(I173,bias[symbol],0))),1,0)</f>
        <v>1</v>
      </c>
      <c r="AD173" s="1">
        <f t="shared" si="168"/>
        <v>1</v>
      </c>
      <c r="AE173" s="1">
        <f t="shared" si="139"/>
        <v>1</v>
      </c>
      <c r="AF173" s="1">
        <f t="shared" ca="1" si="123"/>
        <v>0</v>
      </c>
      <c r="AG173" s="1">
        <f t="shared" ca="1" si="124"/>
        <v>0</v>
      </c>
      <c r="AH173" s="1" t="str">
        <f ca="1">IF(AG173=1,_xll.RtContribute("DDS_BONDS",$B173&amp;"=EXT",$V$3:$X$3,V173:X173,"FTC:CHANGED;SCOPE:SERVER"),"-")</f>
        <v>-</v>
      </c>
      <c r="AI173" s="1" t="str">
        <f>_xll.RtGet("DDS_BONDS",B173&amp;"=EXT",3)</f>
        <v>8806548=EXT</v>
      </c>
      <c r="AJ173" s="32">
        <f>_xll.BDP($A173&amp;" @"&amp; $N173 &amp;"  Corp","risk_mid")</f>
        <v>2.1659215970700529</v>
      </c>
      <c r="AK173" s="25">
        <f t="shared" si="126"/>
        <v>122.807754553872</v>
      </c>
      <c r="AL173" s="1" t="str">
        <f t="shared" si="125"/>
        <v>-</v>
      </c>
      <c r="AM173" s="38">
        <f t="shared" si="127"/>
        <v>5.4918360000000011</v>
      </c>
      <c r="AN173" s="12">
        <f>_xll.BDP($A173&amp;" @"&amp; $N173 &amp;"  Corp","asset_swap_spd_mid")</f>
        <v>80.972076107741685</v>
      </c>
      <c r="AO173" s="25">
        <f t="shared" si="128"/>
        <v>4591.1167153089536</v>
      </c>
      <c r="AP173" s="25">
        <f>IFERROR(_xll.BDP($A173&amp;" @"&amp; $N173 &amp;"  Corp","coupon")*G173/100/365,"-")</f>
        <v>85.438356164383563</v>
      </c>
      <c r="AQ173" s="1" t="str">
        <f>_xll.RtGet("EBOND_LDN",B173,"DSPLY_NAME")</f>
        <v>FMEGR 5 1/2 15 J</v>
      </c>
      <c r="AR173" s="38">
        <f>_xll.RtGet("EBOND_LDN", B173, -18560)</f>
        <v>125.57859663086199</v>
      </c>
      <c r="AS173" s="38">
        <f>_xll.RtGet("EBOND_LDN", B173, -18562)</f>
        <v>102.434531173821</v>
      </c>
      <c r="AT173" s="58" t="str">
        <f ca="1">IF(Main[[#This Row],[maturity]]&lt;TODAY(),"matured","-")</f>
        <v>-</v>
      </c>
      <c r="AU173" s="1" t="str">
        <f>IF(Main[[#This Row],[spread bid]]=Main[[#This Row],[spread ask]],"error","-")</f>
        <v>-</v>
      </c>
    </row>
    <row r="174" spans="1:47" x14ac:dyDescent="0.2">
      <c r="A174" s="1" t="s">
        <v>236</v>
      </c>
      <c r="B174" s="1">
        <v>11684311</v>
      </c>
      <c r="C174" s="9">
        <v>1996707</v>
      </c>
      <c r="D174" s="9" t="str">
        <f>_xll.BDP($A174&amp;" Corp",D$4)</f>
        <v>FMEGR</v>
      </c>
      <c r="E174" s="9">
        <f>IF(_xll.BDP($A174&amp;" Corp","cpn typ")="floating","frn",_xll.BDP($A174&amp;" Corp",E$4))</f>
        <v>6.5</v>
      </c>
      <c r="F174" s="50">
        <f>IF(LEFT(_xll.BDP($A174&amp;" Corp","mty_typ"),4)="perp","perp",_xll.BDP($A174&amp;" Corp",F$4)*1)</f>
        <v>43358</v>
      </c>
      <c r="G174" s="31">
        <f>_xll.RtGet("EBOND_POSITION",INDEX(bookMap[eBondID],MATCH(TEXT(C174,"0"),bookMap[bbgID],0))&amp;"="&amp;B174,"AMOUNT")</f>
        <v>42000</v>
      </c>
      <c r="H174" s="1">
        <f>INDEX(control!$E$12:$E$22,MATCH(C174,control!$C$12:$C$22,0))</f>
        <v>0</v>
      </c>
      <c r="I174" s="1" t="str">
        <f>IFERROR(INDEX(bias[symbol],MIN(MAX(MATCH(IF($I$2="manual",_xll.RtGet("EBOND_LDN",B174,-20268),$I$2),bias[symbol],0)+H174,1),27)),"-")</f>
        <v>b</v>
      </c>
      <c r="J174" s="1">
        <f>IFERROR(_xll.RtGet("EBOND_LDN",B174,-20270)*1,"-")</f>
        <v>0.8</v>
      </c>
      <c r="K174" s="1" t="str">
        <f>_xll.RtGet("EBOND_LDN",$B174,-20271)</f>
        <v>on</v>
      </c>
      <c r="L174" s="1">
        <f>_xll.BDP(A174&amp;" @CBKG Corp","bid")</f>
        <v>118.26</v>
      </c>
      <c r="M174" s="1">
        <f>_xll.BDP(A174&amp;" @CBKG Corp","ask")</f>
        <v>119.06</v>
      </c>
      <c r="N174" s="1" t="s">
        <v>1456</v>
      </c>
      <c r="O174" s="1" t="str">
        <f>_xll.BDP(A174&amp;" @"&amp;N174&amp;" Corp","LAST_UPDATE")</f>
        <v>11/06/2014</v>
      </c>
      <c r="P174" s="57">
        <f>_xll.BDP(A174&amp;" @"&amp;N174&amp;" Corp","LAST_PRICE")</f>
        <v>118.56</v>
      </c>
      <c r="Q174" s="1">
        <f>INDEX(control!$F$12:$F$22,MATCH(C174,control!$C$12:$C$22,0))</f>
        <v>100</v>
      </c>
      <c r="R174" s="1">
        <f>P174-J174*INDEX(bias[value],MATCH(I174,bias[symbol],0))*(Q174/100)</f>
        <v>118.26</v>
      </c>
      <c r="S174" s="1">
        <f t="shared" si="162"/>
        <v>119.06</v>
      </c>
      <c r="T174" s="4"/>
      <c r="U174" s="4"/>
      <c r="V174" s="1">
        <f t="shared" si="163"/>
        <v>118.56</v>
      </c>
      <c r="W174" s="1">
        <f t="shared" si="164"/>
        <v>118.26</v>
      </c>
      <c r="X174" s="1">
        <f t="shared" si="165"/>
        <v>119.06</v>
      </c>
      <c r="Y174" s="13">
        <f t="shared" si="166"/>
        <v>0</v>
      </c>
      <c r="Z174" s="1">
        <v>1</v>
      </c>
      <c r="AA174" s="1">
        <f t="shared" si="167"/>
        <v>1</v>
      </c>
      <c r="AB174" s="1">
        <f t="shared" si="138"/>
        <v>1</v>
      </c>
      <c r="AC174" s="1">
        <f>IF(ISNUMBER(INDEX(bias[value],MATCH(I174,bias[symbol],0))),1,0)</f>
        <v>1</v>
      </c>
      <c r="AD174" s="1">
        <f t="shared" si="168"/>
        <v>1</v>
      </c>
      <c r="AE174" s="1">
        <f t="shared" si="139"/>
        <v>1</v>
      </c>
      <c r="AF174" s="1">
        <f t="shared" ca="1" si="123"/>
        <v>0</v>
      </c>
      <c r="AG174" s="1">
        <f t="shared" ca="1" si="124"/>
        <v>0</v>
      </c>
      <c r="AH174" s="1" t="str">
        <f ca="1">IF(AG174=1,_xll.RtContribute("DDS_BONDS",$B174&amp;"=EXT",$V$3:$X$3,V174:X174,"FTC:CHANGED;SCOPE:SERVER"),"-")</f>
        <v>-</v>
      </c>
      <c r="AI174" s="1" t="str">
        <f>_xll.RtGet("DDS_BONDS",B174&amp;"=EXT",3)</f>
        <v>11684311=EXT</v>
      </c>
      <c r="AJ174" s="32">
        <f>_xll.BDP($A174&amp;" @"&amp; $N174 &amp;"  Corp","risk_mid")</f>
        <v>4.4890413987801026</v>
      </c>
      <c r="AK174" s="25">
        <f t="shared" si="126"/>
        <v>18.853973874876431</v>
      </c>
      <c r="AL174" s="1" t="str">
        <f t="shared" si="125"/>
        <v>-</v>
      </c>
      <c r="AM174" s="38">
        <f t="shared" si="127"/>
        <v>0.44262400000000002</v>
      </c>
      <c r="AN174" s="12">
        <f>_xll.BDP($A174&amp;" @"&amp; $N174 &amp;"  Corp","asset_swap_spd_mid")</f>
        <v>146.53612141216925</v>
      </c>
      <c r="AO174" s="25">
        <f t="shared" si="128"/>
        <v>615.45170993111083</v>
      </c>
      <c r="AP174" s="25">
        <f>IFERROR(_xll.BDP($A174&amp;" @"&amp; $N174 &amp;"  Corp","coupon")*G174/100/365,"-")</f>
        <v>7.4794520547945202</v>
      </c>
      <c r="AQ174" s="1" t="str">
        <f>_xll.RtGet("EBOND_LDN",B174,"DSPLY_NAME")</f>
        <v>FMEGR 6 1/2 15 S</v>
      </c>
      <c r="AR174" s="38">
        <f>_xll.RtGet("EBOND_LDN", B174, -18560)</f>
        <v>178.36001381745601</v>
      </c>
      <c r="AS174" s="38">
        <f>_xll.RtGet("EBOND_LDN", B174, -18562)</f>
        <v>160.56055136421</v>
      </c>
      <c r="AT174" s="58" t="str">
        <f ca="1">IF(Main[[#This Row],[maturity]]&lt;TODAY(),"matured","-")</f>
        <v>-</v>
      </c>
      <c r="AU174" s="1" t="str">
        <f>IF(Main[[#This Row],[spread bid]]=Main[[#This Row],[spread ask]],"error","-")</f>
        <v>-</v>
      </c>
    </row>
    <row r="175" spans="1:47" x14ac:dyDescent="0.2">
      <c r="A175" s="1" t="s">
        <v>237</v>
      </c>
      <c r="B175" s="1">
        <v>12843947</v>
      </c>
      <c r="C175" s="9">
        <v>1996707</v>
      </c>
      <c r="D175" s="9" t="str">
        <f>_xll.BDP($A175&amp;" Corp",D$4)</f>
        <v>FMEGR</v>
      </c>
      <c r="E175" s="9">
        <f>IF(_xll.BDP($A175&amp;" Corp","cpn typ")="floating","frn",_xll.BDP($A175&amp;" Corp",E$4))</f>
        <v>5.25</v>
      </c>
      <c r="F175" s="50">
        <f>IF(LEFT(_xll.BDP($A175&amp;" Corp","mty_typ"),4)="perp","perp",_xll.BDP($A175&amp;" Corp",F$4)*1)</f>
        <v>43677</v>
      </c>
      <c r="G175" s="31">
        <f>_xll.RtGet("EBOND_POSITION",INDEX(bookMap[eBondID],MATCH(TEXT(C175,"0"),bookMap[bbgID],0))&amp;"="&amp;B175,"AMOUNT")</f>
        <v>-621000</v>
      </c>
      <c r="H175" s="1">
        <f>INDEX(control!$E$12:$E$22,MATCH(C175,control!$C$12:$C$22,0))</f>
        <v>0</v>
      </c>
      <c r="I175" s="1" t="str">
        <f>IFERROR(INDEX(bias[symbol],MIN(MAX(MATCH(IF($I$2="manual",_xll.RtGet("EBOND_LDN",B175,-20268),$I$2),bias[symbol],0)+H175,1),27)),"-")</f>
        <v>bbb</v>
      </c>
      <c r="J175" s="1">
        <f>IFERROR(_xll.RtGet("EBOND_LDN",B175,-20270)*1,"-")</f>
        <v>0.8</v>
      </c>
      <c r="K175" s="1" t="str">
        <f>_xll.RtGet("EBOND_LDN",$B175,-20271)</f>
        <v>on</v>
      </c>
      <c r="L175" s="1">
        <f>_xll.BDP(A175&amp;" @CBKG Corp","bid")</f>
        <v>113.479</v>
      </c>
      <c r="M175" s="1">
        <f>_xll.BDP(A175&amp;" @CBKG Corp","ask")</f>
        <v>114.279</v>
      </c>
      <c r="N175" s="1" t="s">
        <v>1456</v>
      </c>
      <c r="O175" s="1" t="str">
        <f>_xll.BDP(A175&amp;" @"&amp;N175&amp;" Corp","LAST_UPDATE")</f>
        <v>11/06/2014</v>
      </c>
      <c r="P175" s="57">
        <f>_xll.BDP(A175&amp;" @"&amp;N175&amp;" Corp","LAST_PRICE")</f>
        <v>113.57899999999999</v>
      </c>
      <c r="Q175" s="1">
        <f>INDEX(control!$F$12:$F$22,MATCH(C175,control!$C$12:$C$22,0))</f>
        <v>100</v>
      </c>
      <c r="R175" s="1">
        <f>P175-J175*INDEX(bias[value],MATCH(I175,bias[symbol],0))*(Q175/100)</f>
        <v>113.479</v>
      </c>
      <c r="S175" s="1">
        <f t="shared" si="162"/>
        <v>114.279</v>
      </c>
      <c r="T175" s="4"/>
      <c r="U175" s="4"/>
      <c r="V175" s="1">
        <f t="shared" si="163"/>
        <v>113.57899999999999</v>
      </c>
      <c r="W175" s="1">
        <f t="shared" si="164"/>
        <v>113.479</v>
      </c>
      <c r="X175" s="1">
        <f t="shared" si="165"/>
        <v>114.279</v>
      </c>
      <c r="Y175" s="13">
        <f t="shared" si="166"/>
        <v>0</v>
      </c>
      <c r="Z175" s="1">
        <v>1</v>
      </c>
      <c r="AA175" s="1">
        <f t="shared" si="167"/>
        <v>1</v>
      </c>
      <c r="AB175" s="1">
        <f t="shared" si="138"/>
        <v>1</v>
      </c>
      <c r="AC175" s="1">
        <f>IF(ISNUMBER(INDEX(bias[value],MATCH(I175,bias[symbol],0))),1,0)</f>
        <v>1</v>
      </c>
      <c r="AD175" s="1">
        <f t="shared" si="168"/>
        <v>1</v>
      </c>
      <c r="AE175" s="1">
        <f t="shared" si="139"/>
        <v>1</v>
      </c>
      <c r="AF175" s="1">
        <f t="shared" ca="1" si="123"/>
        <v>0</v>
      </c>
      <c r="AG175" s="1">
        <f t="shared" ca="1" si="124"/>
        <v>0</v>
      </c>
      <c r="AH175" s="1" t="str">
        <f ca="1">IF(AG175=1,_xll.RtContribute("DDS_BONDS",$B175&amp;"=EXT",$V$3:$X$3,V175:X175,"FTC:CHANGED;SCOPE:SERVER"),"-")</f>
        <v>-</v>
      </c>
      <c r="AI175" s="1" t="str">
        <f>_xll.RtGet("DDS_BONDS",B175&amp;"=EXT",3)</f>
        <v>12843947=EXT</v>
      </c>
      <c r="AJ175" s="32">
        <f>_xll.BDP($A175&amp;" @"&amp; $N175 &amp;"  Corp","risk_mid")</f>
        <v>5.1575012871545312</v>
      </c>
      <c r="AK175" s="25">
        <f t="shared" si="126"/>
        <v>-320.28082993229634</v>
      </c>
      <c r="AL175" s="1" t="str">
        <f t="shared" si="125"/>
        <v>-</v>
      </c>
      <c r="AM175" s="38">
        <f t="shared" si="127"/>
        <v>-6.2695608000000007</v>
      </c>
      <c r="AN175" s="12">
        <f>_xll.BDP($A175&amp;" @"&amp; $N175 &amp;"  Corp","asset_swap_spd_mid")</f>
        <v>179.03159967931271</v>
      </c>
      <c r="AO175" s="25">
        <f t="shared" si="128"/>
        <v>-11117.862340085319</v>
      </c>
      <c r="AP175" s="25">
        <f>IFERROR(_xll.BDP($A175&amp;" @"&amp; $N175 &amp;"  Corp","coupon")*G175/100/365,"-")</f>
        <v>-89.321917808219183</v>
      </c>
      <c r="AQ175" s="1" t="str">
        <f>_xll.RtGet("EBOND_LDN",B175,"DSPLY_NAME")</f>
        <v>FMEGR 5 1/4 31 J</v>
      </c>
      <c r="AR175" s="38">
        <f>_xll.RtGet("EBOND_LDN", B175, -18560)</f>
        <v>205.66660868973401</v>
      </c>
      <c r="AS175" s="38">
        <f>_xll.RtGet("EBOND_LDN", B175, -18562)</f>
        <v>190.21055966791801</v>
      </c>
      <c r="AT175" s="58" t="str">
        <f ca="1">IF(Main[[#This Row],[maturity]]&lt;TODAY(),"matured","-")</f>
        <v>-</v>
      </c>
      <c r="AU175" s="1" t="str">
        <f>IF(Main[[#This Row],[spread bid]]=Main[[#This Row],[spread ask]],"error","-")</f>
        <v>-</v>
      </c>
    </row>
    <row r="176" spans="1:47" x14ac:dyDescent="0.2">
      <c r="A176" s="1" t="s">
        <v>238</v>
      </c>
      <c r="B176" s="1">
        <v>9984881</v>
      </c>
      <c r="C176" s="9">
        <v>1996707</v>
      </c>
      <c r="D176" s="9" t="str">
        <f>_xll.BDP($A176&amp;" Corp",D$4)</f>
        <v>FMEGR</v>
      </c>
      <c r="E176" s="9">
        <f>IF(_xll.BDP($A176&amp;" Corp","cpn typ")="floating","frn",_xll.BDP($A176&amp;" Corp",E$4))</f>
        <v>5.25</v>
      </c>
      <c r="F176" s="50">
        <f>IF(LEFT(_xll.BDP($A176&amp;" Corp","mty_typ"),4)="perp","perp",_xll.BDP($A176&amp;" Corp",F$4)*1)</f>
        <v>44242</v>
      </c>
      <c r="G176" s="31">
        <f>_xll.RtGet("EBOND_POSITION",INDEX(bookMap[eBondID],MATCH(TEXT(C176,"0"),bookMap[bbgID],0))&amp;"="&amp;B176,"AMOUNT")</f>
        <v>-671000</v>
      </c>
      <c r="H176" s="1">
        <f>INDEX(control!$E$12:$E$22,MATCH(C176,control!$C$12:$C$22,0))</f>
        <v>0</v>
      </c>
      <c r="I176" s="1" t="str">
        <f>IFERROR(INDEX(bias[symbol],MIN(MAX(MATCH(IF($I$2="manual",_xll.RtGet("EBOND_LDN",B176,-20268),$I$2),bias[symbol],0)+H176,1),27)),"-")</f>
        <v>bb</v>
      </c>
      <c r="J176" s="1">
        <f>IFERROR(_xll.RtGet("EBOND_LDN",B176,-20270)*1,"-")</f>
        <v>1</v>
      </c>
      <c r="K176" s="1" t="str">
        <f>_xll.RtGet("EBOND_LDN",$B176,-20271)</f>
        <v>on</v>
      </c>
      <c r="L176" s="1">
        <f>_xll.BDP(A176&amp;" @CBKG Corp","bid")</f>
        <v>113.968</v>
      </c>
      <c r="M176" s="1">
        <f>_xll.BDP(A176&amp;" @CBKG Corp","ask")</f>
        <v>114.968</v>
      </c>
      <c r="N176" s="1" t="s">
        <v>1456</v>
      </c>
      <c r="O176" s="1" t="str">
        <f>_xll.BDP(A176&amp;" @"&amp;N176&amp;" Corp","LAST_UPDATE")</f>
        <v>11/06/2014</v>
      </c>
      <c r="P176" s="57">
        <f>_xll.BDP(A176&amp;" @"&amp;N176&amp;" Corp","LAST_PRICE")</f>
        <v>114.218</v>
      </c>
      <c r="Q176" s="1">
        <f>INDEX(control!$F$12:$F$22,MATCH(C176,control!$C$12:$C$22,0))</f>
        <v>100</v>
      </c>
      <c r="R176" s="1">
        <f>P176-J176*INDEX(bias[value],MATCH(I176,bias[symbol],0))*(Q176/100)</f>
        <v>113.968</v>
      </c>
      <c r="S176" s="1">
        <f t="shared" si="162"/>
        <v>114.968</v>
      </c>
      <c r="T176" s="4"/>
      <c r="U176" s="4"/>
      <c r="V176" s="1">
        <f t="shared" si="163"/>
        <v>114.218</v>
      </c>
      <c r="W176" s="1">
        <f t="shared" si="164"/>
        <v>113.968</v>
      </c>
      <c r="X176" s="1">
        <f t="shared" si="165"/>
        <v>114.968</v>
      </c>
      <c r="Y176" s="13">
        <f t="shared" si="166"/>
        <v>0</v>
      </c>
      <c r="Z176" s="1">
        <v>1</v>
      </c>
      <c r="AA176" s="1">
        <f t="shared" si="167"/>
        <v>1</v>
      </c>
      <c r="AB176" s="1">
        <f t="shared" si="138"/>
        <v>1</v>
      </c>
      <c r="AC176" s="1">
        <f>IF(ISNUMBER(INDEX(bias[value],MATCH(I176,bias[symbol],0))),1,0)</f>
        <v>1</v>
      </c>
      <c r="AD176" s="1">
        <f t="shared" si="168"/>
        <v>1</v>
      </c>
      <c r="AE176" s="1">
        <f t="shared" si="139"/>
        <v>1</v>
      </c>
      <c r="AF176" s="1">
        <f t="shared" ca="1" si="123"/>
        <v>0</v>
      </c>
      <c r="AG176" s="1">
        <f t="shared" ca="1" si="124"/>
        <v>0</v>
      </c>
      <c r="AH176" s="1" t="str">
        <f ca="1">IF(AG176=1,_xll.RtContribute("DDS_BONDS",$B176&amp;"=EXT",$V$3:$X$3,V176:X176,"FTC:CHANGED;SCOPE:SERVER"),"-")</f>
        <v>-</v>
      </c>
      <c r="AI176" s="1" t="str">
        <f>_xll.RtGet("DDS_BONDS",B176&amp;"=EXT",3)</f>
        <v>9984881=EXT</v>
      </c>
      <c r="AJ176" s="32">
        <f>_xll.BDP($A176&amp;" @"&amp; $N176 &amp;"  Corp","risk_mid")</f>
        <v>6.4932641382895895</v>
      </c>
      <c r="AK176" s="25">
        <f t="shared" si="126"/>
        <v>-435.69802367923148</v>
      </c>
      <c r="AL176" s="1" t="str">
        <f t="shared" si="125"/>
        <v>-</v>
      </c>
      <c r="AM176" s="38">
        <f t="shared" si="127"/>
        <v>-6.8124691555555561</v>
      </c>
      <c r="AN176" s="12">
        <f>_xll.BDP($A176&amp;" @"&amp; $N176 &amp;"  Corp","asset_swap_spd_mid")</f>
        <v>200.30519352726824</v>
      </c>
      <c r="AO176" s="25">
        <f t="shared" si="128"/>
        <v>-13440.478485679698</v>
      </c>
      <c r="AP176" s="25">
        <f>IFERROR(_xll.BDP($A176&amp;" @"&amp; $N176 &amp;"  Corp","coupon")*G176/100/365,"-")</f>
        <v>-96.513698630136986</v>
      </c>
      <c r="AQ176" s="1" t="str">
        <f>_xll.RtGet("EBOND_LDN",B176,"DSPLY_NAME")</f>
        <v>FMEGR 5 1/4 15 F</v>
      </c>
      <c r="AR176" s="38">
        <f>_xll.RtGet("EBOND_LDN", B176, -18560)</f>
        <v>222.48993284882599</v>
      </c>
      <c r="AS176" s="38">
        <f>_xll.RtGet("EBOND_LDN", B176, -18562)</f>
        <v>207.16585516231299</v>
      </c>
      <c r="AT176" s="58" t="str">
        <f ca="1">IF(Main[[#This Row],[maturity]]&lt;TODAY(),"matured","-")</f>
        <v>-</v>
      </c>
      <c r="AU176" s="1" t="str">
        <f>IF(Main[[#This Row],[spread bid]]=Main[[#This Row],[spread ask]],"error","-")</f>
        <v>-</v>
      </c>
    </row>
    <row r="177" spans="1:47" x14ac:dyDescent="0.2">
      <c r="A177" s="1" t="s">
        <v>239</v>
      </c>
      <c r="B177" s="1">
        <v>7843945</v>
      </c>
      <c r="C177" s="9">
        <v>1996707</v>
      </c>
      <c r="D177" s="9" t="str">
        <f>_xll.BDP($A177&amp;" Corp",D$4)</f>
        <v>FREGR</v>
      </c>
      <c r="E177" s="9">
        <f>IF(_xll.BDP($A177&amp;" Corp","cpn typ")="floating","frn",_xll.BDP($A177&amp;" Corp",E$4))</f>
        <v>8.75</v>
      </c>
      <c r="F177" s="50">
        <f>IF(LEFT(_xll.BDP($A177&amp;" Corp","mty_typ"),4)="perp","perp",_xll.BDP($A177&amp;" Corp",F$4)*1)</f>
        <v>42200</v>
      </c>
      <c r="G177" s="31">
        <f>_xll.RtGet("EBOND_POSITION",INDEX(bookMap[eBondID],MATCH(TEXT(C177,"0"),bookMap[bbgID],0))&amp;"="&amp;B177,"AMOUNT")</f>
        <v>4980000</v>
      </c>
      <c r="H177" s="1">
        <f>INDEX(control!$E$12:$E$22,MATCH(C177,control!$C$12:$C$22,0))</f>
        <v>0</v>
      </c>
      <c r="I177" s="1" t="str">
        <f>IFERROR(INDEX(bias[symbol],MIN(MAX(MATCH(IF($I$2="manual",_xll.RtGet("EBOND_LDN",B177,-20268),$I$2),bias[symbol],0)+H177,1),27)),"-")</f>
        <v>s4</v>
      </c>
      <c r="J177" s="1">
        <f>IFERROR(_xll.RtGet("EBOND_LDN",B177,-20270)*1,"-")</f>
        <v>0.4</v>
      </c>
      <c r="K177" s="1" t="str">
        <f>_xll.RtGet("EBOND_LDN",$B177,-20271)</f>
        <v>on</v>
      </c>
      <c r="L177" s="1">
        <f>_xll.BDP(A177&amp;" @CBKG Corp","bid")</f>
        <v>108.43</v>
      </c>
      <c r="M177" s="1">
        <f>_xll.BDP(A177&amp;" @CBKG Corp","ask")</f>
        <v>108.83</v>
      </c>
      <c r="N177" s="1" t="s">
        <v>1456</v>
      </c>
      <c r="O177" s="1" t="str">
        <f>_xll.BDP(A177&amp;" @"&amp;N177&amp;" Corp","LAST_UPDATE")</f>
        <v>07:00:21</v>
      </c>
      <c r="P177" s="57">
        <f>_xll.BDP(A177&amp;" @"&amp;N177&amp;" Corp","LAST_PRICE")</f>
        <v>108.83</v>
      </c>
      <c r="Q177" s="1">
        <f>INDEX(control!$F$12:$F$22,MATCH(C177,control!$C$12:$C$22,0))</f>
        <v>100</v>
      </c>
      <c r="R177" s="1">
        <f>P177-J177*INDEX(bias[value],MATCH(I177,bias[symbol],0))*(Q177/100)</f>
        <v>108.42999999999999</v>
      </c>
      <c r="S177" s="1">
        <f t="shared" si="162"/>
        <v>108.83</v>
      </c>
      <c r="T177" s="4"/>
      <c r="U177" s="4"/>
      <c r="V177" s="1">
        <f t="shared" si="163"/>
        <v>108.83</v>
      </c>
      <c r="W177" s="1">
        <f t="shared" si="164"/>
        <v>108.42999999999999</v>
      </c>
      <c r="X177" s="1">
        <f t="shared" si="165"/>
        <v>108.83</v>
      </c>
      <c r="Y177" s="13">
        <f t="shared" si="166"/>
        <v>0</v>
      </c>
      <c r="Z177" s="1">
        <v>1</v>
      </c>
      <c r="AA177" s="1">
        <f t="shared" si="167"/>
        <v>1</v>
      </c>
      <c r="AB177" s="1">
        <f t="shared" si="138"/>
        <v>1</v>
      </c>
      <c r="AC177" s="1">
        <f>IF(ISNUMBER(INDEX(bias[value],MATCH(I177,bias[symbol],0))),1,0)</f>
        <v>1</v>
      </c>
      <c r="AD177" s="1">
        <f t="shared" si="168"/>
        <v>1</v>
      </c>
      <c r="AE177" s="1">
        <f t="shared" si="139"/>
        <v>1</v>
      </c>
      <c r="AF177" s="1">
        <f t="shared" ca="1" si="123"/>
        <v>0</v>
      </c>
      <c r="AG177" s="1">
        <f t="shared" ca="1" si="124"/>
        <v>0</v>
      </c>
      <c r="AH177" s="1" t="str">
        <f ca="1">IF(AG177=1,_xll.RtContribute("DDS_BONDS",$B177&amp;"=EXT",$V$3:$X$3,V177:X177,"FTC:CHANGED;SCOPE:SERVER"),"-")</f>
        <v>-</v>
      </c>
      <c r="AI177" s="1" t="str">
        <f>_xll.RtGet("DDS_BONDS",B177&amp;"=EXT",3)</f>
        <v>7843945=EXT</v>
      </c>
      <c r="AJ177" s="32">
        <f>_xll.BDP($A177&amp;" @"&amp; $N177 &amp;"  Corp","risk_mid")</f>
        <v>1.1438026534385415</v>
      </c>
      <c r="AK177" s="25">
        <f t="shared" si="126"/>
        <v>569.6137214123936</v>
      </c>
      <c r="AL177" s="1" t="str">
        <f t="shared" si="125"/>
        <v>-</v>
      </c>
      <c r="AM177" s="38">
        <f t="shared" si="127"/>
        <v>48.175413333333339</v>
      </c>
      <c r="AN177" s="12">
        <f>_xll.BDP($A177&amp;" @"&amp; $N177 &amp;"  Corp","asset_swap_spd_mid")</f>
        <v>6.9480366101571009</v>
      </c>
      <c r="AO177" s="25">
        <f t="shared" si="128"/>
        <v>3460.1222318582363</v>
      </c>
      <c r="AP177" s="25">
        <f>IFERROR(_xll.BDP($A177&amp;" @"&amp; $N177 &amp;"  Corp","coupon")*G177/100/365,"-")</f>
        <v>1193.8356164383561</v>
      </c>
      <c r="AQ177" s="1" t="str">
        <f>_xll.RtGet("EBOND_LDN",B177,"DSPLY_NAME")</f>
        <v>FREGR 8 3/4 15 J</v>
      </c>
      <c r="AR177" s="38">
        <f>_xll.RtGet("EBOND_LDN", B177, -18560)</f>
        <v>84.936605170923997</v>
      </c>
      <c r="AS177" s="38">
        <f>_xll.RtGet("EBOND_LDN", B177, -18562)</f>
        <v>49.883049073556997</v>
      </c>
      <c r="AT177" s="58" t="str">
        <f ca="1">IF(Main[[#This Row],[maturity]]&lt;TODAY(),"matured","-")</f>
        <v>-</v>
      </c>
      <c r="AU177" s="1" t="str">
        <f>IF(Main[[#This Row],[spread bid]]=Main[[#This Row],[spread ask]],"error","-")</f>
        <v>-</v>
      </c>
    </row>
    <row r="178" spans="1:47" x14ac:dyDescent="0.2">
      <c r="A178" s="1" t="s">
        <v>240</v>
      </c>
      <c r="B178" s="1">
        <v>13709285</v>
      </c>
      <c r="C178" s="9">
        <v>1996707</v>
      </c>
      <c r="D178" s="9" t="str">
        <f>_xll.BDP($A178&amp;" Corp",D$4)</f>
        <v>FREGR</v>
      </c>
      <c r="E178" s="9">
        <f>IF(_xll.BDP($A178&amp;" Corp","cpn typ")="floating","frn",_xll.BDP($A178&amp;" Corp",E$4))</f>
        <v>4.25</v>
      </c>
      <c r="F178" s="50">
        <f>IF(LEFT(_xll.BDP($A178&amp;" Corp","mty_typ"),4)="perp","perp",_xll.BDP($A178&amp;" Corp",F$4)*1)</f>
        <v>43570</v>
      </c>
      <c r="G178" s="31">
        <f>_xll.RtGet("EBOND_POSITION",INDEX(bookMap[eBondID],MATCH(TEXT(C178,"0"),bookMap[bbgID],0))&amp;"="&amp;B178,"AMOUNT")</f>
        <v>449000</v>
      </c>
      <c r="H178" s="1">
        <f>INDEX(control!$E$12:$E$22,MATCH(C178,control!$C$12:$C$22,0))</f>
        <v>0</v>
      </c>
      <c r="I178" s="1" t="str">
        <f>IFERROR(INDEX(bias[symbol],MIN(MAX(MATCH(IF($I$2="manual",_xll.RtGet("EBOND_LDN",B178,-20268),$I$2),bias[symbol],0)+H178,1),27)),"-")</f>
        <v>b</v>
      </c>
      <c r="J178" s="1">
        <f>IFERROR(_xll.RtGet("EBOND_LDN",B178,-20270)*1,"-")</f>
        <v>0.8</v>
      </c>
      <c r="K178" s="1" t="str">
        <f>_xll.RtGet("EBOND_LDN",$B178,-20271)</f>
        <v>on</v>
      </c>
      <c r="L178" s="1">
        <f>_xll.BDP(A178&amp;" @CBKG Corp","bid")</f>
        <v>111.024</v>
      </c>
      <c r="M178" s="1">
        <f>_xll.BDP(A178&amp;" @CBKG Corp","ask")</f>
        <v>111.824</v>
      </c>
      <c r="N178" s="1" t="s">
        <v>1456</v>
      </c>
      <c r="O178" s="1" t="str">
        <f>_xll.BDP(A178&amp;" @"&amp;N178&amp;" Corp","LAST_UPDATE")</f>
        <v>07:01:23</v>
      </c>
      <c r="P178" s="57">
        <f>_xll.BDP(A178&amp;" @"&amp;N178&amp;" Corp","LAST_PRICE")</f>
        <v>111.324</v>
      </c>
      <c r="Q178" s="1">
        <f>INDEX(control!$F$12:$F$22,MATCH(C178,control!$C$12:$C$22,0))</f>
        <v>100</v>
      </c>
      <c r="R178" s="1">
        <f>P178-J178*INDEX(bias[value],MATCH(I178,bias[symbol],0))*(Q178/100)</f>
        <v>111.024</v>
      </c>
      <c r="S178" s="1">
        <f t="shared" si="162"/>
        <v>111.824</v>
      </c>
      <c r="T178" s="4"/>
      <c r="U178" s="4"/>
      <c r="V178" s="1">
        <f t="shared" si="163"/>
        <v>111.324</v>
      </c>
      <c r="W178" s="1">
        <f t="shared" si="164"/>
        <v>111.024</v>
      </c>
      <c r="X178" s="1">
        <f t="shared" si="165"/>
        <v>111.824</v>
      </c>
      <c r="Y178" s="13">
        <f t="shared" si="166"/>
        <v>0</v>
      </c>
      <c r="Z178" s="1">
        <v>1</v>
      </c>
      <c r="AA178" s="1">
        <f t="shared" si="167"/>
        <v>1</v>
      </c>
      <c r="AB178" s="1">
        <f t="shared" si="138"/>
        <v>1</v>
      </c>
      <c r="AC178" s="1">
        <f>IF(ISNUMBER(INDEX(bias[value],MATCH(I178,bias[symbol],0))),1,0)</f>
        <v>1</v>
      </c>
      <c r="AD178" s="1">
        <f t="shared" si="168"/>
        <v>1</v>
      </c>
      <c r="AE178" s="1">
        <f t="shared" si="139"/>
        <v>1</v>
      </c>
      <c r="AF178" s="1">
        <f t="shared" ca="1" si="123"/>
        <v>0</v>
      </c>
      <c r="AG178" s="1">
        <f t="shared" ca="1" si="124"/>
        <v>0</v>
      </c>
      <c r="AH178" s="1" t="str">
        <f ca="1">IF(AG178=1,_xll.RtContribute("DDS_BONDS",$B178&amp;"=EXT",$V$3:$X$3,V178:X178,"FTC:CHANGED;SCOPE:SERVER"),"-")</f>
        <v>-</v>
      </c>
      <c r="AI178" s="1" t="str">
        <f>_xll.RtGet("DDS_BONDS",B178&amp;"=EXT",3)</f>
        <v>13709285=EXT</v>
      </c>
      <c r="AJ178" s="32">
        <f>_xll.BDP($A178&amp;" @"&amp; $N178 &amp;"  Corp","risk_mid")</f>
        <v>4.9010219455844606</v>
      </c>
      <c r="AK178" s="25">
        <f t="shared" si="126"/>
        <v>220.05588535674229</v>
      </c>
      <c r="AL178" s="1">
        <f t="shared" si="125"/>
        <v>-0.8</v>
      </c>
      <c r="AM178" s="38">
        <f t="shared" si="127"/>
        <v>-11.107661333333333</v>
      </c>
      <c r="AN178" s="12">
        <f>_xll.BDP($A178&amp;" @"&amp; $N178 &amp;"  Corp","asset_swap_spd_mid")</f>
        <v>117.1745875822247</v>
      </c>
      <c r="AO178" s="25">
        <f t="shared" si="128"/>
        <v>5261.1389824418893</v>
      </c>
      <c r="AP178" s="25">
        <f>IFERROR(_xll.BDP($A178&amp;" @"&amp; $N178 &amp;"  Corp","coupon")*G178/100/365,"-")</f>
        <v>52.280821917808218</v>
      </c>
      <c r="AQ178" s="1" t="str">
        <f>_xll.RtGet("EBOND_LDN",B178,"DSPLY_NAME")</f>
        <v>FREGR 4 1/4 15 A</v>
      </c>
      <c r="AR178" s="38">
        <f>_xll.RtGet("EBOND_LDN", B178, -18560)</f>
        <v>156.59021384285001</v>
      </c>
      <c r="AS178" s="38">
        <f>_xll.RtGet("EBOND_LDN", B178, -18562)</f>
        <v>140.286189189608</v>
      </c>
      <c r="AT178" s="58" t="str">
        <f ca="1">IF(Main[[#This Row],[maturity]]&lt;TODAY(),"matured","-")</f>
        <v>-</v>
      </c>
      <c r="AU178" s="1" t="str">
        <f>IF(Main[[#This Row],[spread bid]]=Main[[#This Row],[spread ask]],"error","-")</f>
        <v>-</v>
      </c>
    </row>
    <row r="179" spans="1:47" x14ac:dyDescent="0.2">
      <c r="A179" s="1" t="s">
        <v>1463</v>
      </c>
      <c r="B179" s="1">
        <v>21059692</v>
      </c>
      <c r="C179" s="9">
        <v>1996707</v>
      </c>
      <c r="D179" s="9" t="str">
        <f>_xll.BDP($A179&amp;" Corp",D$4)</f>
        <v>FREGR</v>
      </c>
      <c r="E179" s="9">
        <f>IF(_xll.BDP($A179&amp;" Corp","cpn typ")="floating","frn",_xll.BDP($A179&amp;" Corp",E$4))</f>
        <v>2.375</v>
      </c>
      <c r="F179" s="50">
        <f>IF(LEFT(_xll.BDP($A179&amp;" Corp","mty_typ"),4)="perp","perp",_xll.BDP($A179&amp;" Corp",F$4)*1)</f>
        <v>43497</v>
      </c>
      <c r="G179" s="31">
        <f>_xll.RtGet("EBOND_POSITION",INDEX(bookMap[eBondID],MATCH(TEXT(C179,"0"),bookMap[bbgID],0))&amp;"="&amp;B179,"AMOUNT")</f>
        <v>142000</v>
      </c>
      <c r="H179" s="1">
        <f>INDEX(control!$E$12:$E$22,MATCH(C179,control!$C$12:$C$22,0))</f>
        <v>0</v>
      </c>
      <c r="I179" s="1" t="str">
        <f>IFERROR(INDEX(bias[symbol],MIN(MAX(MATCH(IF($I$2="manual",_xll.RtGet("EBOND_LDN",B179,-20268),$I$2),bias[symbol],0)+H179,1),27)),"-")</f>
        <v>b</v>
      </c>
      <c r="J179" s="1">
        <f>IFERROR(_xll.RtGet("EBOND_LDN",B179,-20270)*1,"-")</f>
        <v>0.6</v>
      </c>
      <c r="K179" s="1" t="str">
        <f>_xll.RtGet("EBOND_LDN",$B179,-20271)</f>
        <v>on</v>
      </c>
      <c r="L179" s="1">
        <f>_xll.BDP(A179&amp;" @CBKG Corp","bid")</f>
        <v>102.914</v>
      </c>
      <c r="M179" s="1">
        <f>_xll.BDP(A179&amp;" @CBKG Corp","ask")</f>
        <v>103.514</v>
      </c>
      <c r="N179" s="1" t="s">
        <v>1456</v>
      </c>
      <c r="O179" s="1" t="str">
        <f>_xll.BDP(A179&amp;" @"&amp;N179&amp;" Corp","LAST_UPDATE")</f>
        <v>07:01:18</v>
      </c>
      <c r="P179" s="57">
        <f>_xll.BDP(A179&amp;" @"&amp;N179&amp;" Corp","LAST_PRICE")</f>
        <v>103.139</v>
      </c>
      <c r="Q179" s="1">
        <f>INDEX(control!$F$12:$F$22,MATCH(C179,control!$C$12:$C$22,0))</f>
        <v>100</v>
      </c>
      <c r="R179" s="1">
        <f>P179-J179*INDEX(bias[value],MATCH(I179,bias[symbol],0))*(Q179/100)</f>
        <v>102.914</v>
      </c>
      <c r="S179" s="1">
        <f t="shared" ref="S179" si="183">R179+J179*(Q179/100)</f>
        <v>103.514</v>
      </c>
      <c r="T179" s="4"/>
      <c r="U179" s="4"/>
      <c r="V179" s="1">
        <f t="shared" ref="V179" si="184">P179</f>
        <v>103.139</v>
      </c>
      <c r="W179" s="1">
        <f t="shared" ref="W179" si="185">IF(ISNUMBER(T179),T179,R179)</f>
        <v>102.914</v>
      </c>
      <c r="X179" s="1">
        <f t="shared" ref="X179" si="186">IF(ISNUMBER(U179),U179,S179)</f>
        <v>103.514</v>
      </c>
      <c r="Y179" s="13">
        <f t="shared" ref="Y179" si="187">IF(ISERROR((W179+X179)-(L179+M179)),"err",((W179+X179)-(L179+M179)))</f>
        <v>0</v>
      </c>
      <c r="Z179" s="1">
        <v>1</v>
      </c>
      <c r="AA179" s="1">
        <f t="shared" ref="AA179" si="188">IF(K179="on",1,0)</f>
        <v>1</v>
      </c>
      <c r="AB179" s="1">
        <f t="shared" ref="AB179" si="189">IF(ISNUMBER(V179),1,0)*IF(ISNUMBER(W179),1,0)*IF(ISNUMBER(X179),1,0)</f>
        <v>1</v>
      </c>
      <c r="AC179" s="1">
        <f>IF(ISNUMBER(INDEX(bias[value],MATCH(I179,bias[symbol],0))),1,0)</f>
        <v>1</v>
      </c>
      <c r="AD179" s="1">
        <f t="shared" ref="AD179" si="190">IF(ISNUMBER(J179),1,0)</f>
        <v>1</v>
      </c>
      <c r="AE179" s="1">
        <f t="shared" ref="AE179" si="191">IF(AB179,IF(W179&gt;X179,0,1),0)</f>
        <v>1</v>
      </c>
      <c r="AF179" s="1">
        <f t="shared" ca="1" si="123"/>
        <v>0</v>
      </c>
      <c r="AG179" s="1">
        <f t="shared" ca="1" si="124"/>
        <v>0</v>
      </c>
      <c r="AH179" s="1" t="str">
        <f ca="1">IF(AG179=1,_xll.RtContribute("DDS_BONDS",$B179&amp;"=EXT",$V$3:$X$3,V179:X179,"FTC:CHANGED;SCOPE:SERVER"),"-")</f>
        <v>-</v>
      </c>
      <c r="AI179" s="1" t="str">
        <f>_xll.RtGet("DDS_BONDS",B179&amp;"=EXT",3)</f>
        <v>21059692=EXT</v>
      </c>
      <c r="AJ179" s="32">
        <f>_xll.BDP($A179&amp;" @"&amp; $N179 &amp;"  Corp","risk_mid")</f>
        <v>4.5087460517123645</v>
      </c>
      <c r="AK179" s="25">
        <f t="shared" si="126"/>
        <v>64.024193934315576</v>
      </c>
      <c r="AL179" s="1" t="str">
        <f t="shared" si="125"/>
        <v>-</v>
      </c>
      <c r="AM179" s="38">
        <f t="shared" si="127"/>
        <v>1.3018433777777778</v>
      </c>
      <c r="AN179" s="12">
        <f>_xll.BDP($A179&amp;" @"&amp; $N179 &amp;"  Corp","asset_swap_spd_mid")</f>
        <v>101.16711512846895</v>
      </c>
      <c r="AO179" s="25">
        <f t="shared" si="128"/>
        <v>1436.5730348242589</v>
      </c>
      <c r="AP179" s="25">
        <f>IFERROR(_xll.BDP($A179&amp;" @"&amp; $N179 &amp;"  Corp","coupon")*G179/100/365,"-")</f>
        <v>9.2397260273972606</v>
      </c>
      <c r="AQ179" s="1" t="str">
        <f>_xll.RtGet("EBOND_LDN",B179,"DSPLY_NAME")</f>
        <v>FREGR 2 3/8 01 F</v>
      </c>
      <c r="AR179" s="38">
        <f>_xll.RtGet("EBOND_LDN", B179, -18560)</f>
        <v>143.02762324440499</v>
      </c>
      <c r="AS179" s="38">
        <f>_xll.RtGet("EBOND_LDN", B179, -18562)</f>
        <v>129.73609408335099</v>
      </c>
      <c r="AT179" s="58" t="str">
        <f ca="1">IF(Main[[#This Row],[maturity]]&lt;TODAY(),"matured","-")</f>
        <v>-</v>
      </c>
      <c r="AU179" s="1" t="str">
        <f>IF(Main[[#This Row],[spread bid]]=Main[[#This Row],[spread ask]],"error","-")</f>
        <v>-</v>
      </c>
    </row>
    <row r="180" spans="1:47" x14ac:dyDescent="0.2">
      <c r="A180" s="1" t="s">
        <v>241</v>
      </c>
      <c r="B180" s="1">
        <v>16564356</v>
      </c>
      <c r="C180" s="9">
        <v>1996707</v>
      </c>
      <c r="D180" s="9" t="str">
        <f>_xll.BDP($A180&amp;" Corp",D$4)</f>
        <v>FREGR</v>
      </c>
      <c r="E180" s="9">
        <f>IF(_xll.BDP($A180&amp;" Corp","cpn typ")="floating","frn",_xll.BDP($A180&amp;" Corp",E$4))</f>
        <v>2.875</v>
      </c>
      <c r="F180" s="50">
        <f>IF(LEFT(_xll.BDP($A180&amp;" Corp","mty_typ"),4)="perp","perp",_xll.BDP($A180&amp;" Corp",F$4)*1)</f>
        <v>44027</v>
      </c>
      <c r="G180" s="31">
        <f>_xll.RtGet("EBOND_POSITION",INDEX(bookMap[eBondID],MATCH(TEXT(C180,"0"),bookMap[bbgID],0))&amp;"="&amp;B180,"AMOUNT")</f>
        <v>498000</v>
      </c>
      <c r="H180" s="1">
        <f>INDEX(control!$E$12:$E$22,MATCH(C180,control!$C$12:$C$22,0))</f>
        <v>0</v>
      </c>
      <c r="I180" s="1" t="str">
        <f>IFERROR(INDEX(bias[symbol],MIN(MAX(MATCH(IF($I$2="manual",_xll.RtGet("EBOND_LDN",B180,-20268),$I$2),bias[symbol],0)+H180,1),27)),"-")</f>
        <v>b</v>
      </c>
      <c r="J180" s="1">
        <f>IFERROR(_xll.RtGet("EBOND_LDN",B180,-20270)*1,"-")</f>
        <v>0.72</v>
      </c>
      <c r="K180" s="1" t="str">
        <f>_xll.RtGet("EBOND_LDN",$B180,-20271)</f>
        <v>on</v>
      </c>
      <c r="L180" s="1">
        <f>_xll.BDP(A180&amp;" @CBKG Corp","bid")</f>
        <v>104.699</v>
      </c>
      <c r="M180" s="1">
        <f>_xll.BDP(A180&amp;" @CBKG Corp","ask")</f>
        <v>105.419</v>
      </c>
      <c r="N180" s="1" t="s">
        <v>1456</v>
      </c>
      <c r="O180" s="1" t="str">
        <f>_xll.BDP(A180&amp;" @"&amp;N180&amp;" Corp","LAST_UPDATE")</f>
        <v>07:01:34</v>
      </c>
      <c r="P180" s="57">
        <f>_xll.BDP(A180&amp;" @"&amp;N180&amp;" Corp","LAST_PRICE")</f>
        <v>104.96899999999999</v>
      </c>
      <c r="Q180" s="1">
        <f>INDEX(control!$F$12:$F$22,MATCH(C180,control!$C$12:$C$22,0))</f>
        <v>100</v>
      </c>
      <c r="R180" s="1">
        <f>P180-J180*INDEX(bias[value],MATCH(I180,bias[symbol],0))*(Q180/100)</f>
        <v>104.699</v>
      </c>
      <c r="S180" s="1">
        <f>R180+J180*(Q180/100)</f>
        <v>105.419</v>
      </c>
      <c r="T180" s="4"/>
      <c r="U180" s="4"/>
      <c r="V180" s="1">
        <f>P180</f>
        <v>104.96899999999999</v>
      </c>
      <c r="W180" s="1">
        <f>IF(ISNUMBER(T180),T180,R180)</f>
        <v>104.699</v>
      </c>
      <c r="X180" s="1">
        <f>IF(ISNUMBER(U180),U180,S180)</f>
        <v>105.419</v>
      </c>
      <c r="Y180" s="13">
        <f>IF(ISERROR((W180+X180)-(L180+M180)),"err",((W180+X180)-(L180+M180)))</f>
        <v>0</v>
      </c>
      <c r="Z180" s="1">
        <v>1</v>
      </c>
      <c r="AA180" s="1">
        <f>IF(K180="on",1,0)</f>
        <v>1</v>
      </c>
      <c r="AB180" s="1">
        <f t="shared" si="138"/>
        <v>1</v>
      </c>
      <c r="AC180" s="1">
        <f>IF(ISNUMBER(INDEX(bias[value],MATCH(I180,bias[symbol],0))),1,0)</f>
        <v>1</v>
      </c>
      <c r="AD180" s="1">
        <f>IF(ISNUMBER(J180),1,0)</f>
        <v>1</v>
      </c>
      <c r="AE180" s="1">
        <f t="shared" si="139"/>
        <v>1</v>
      </c>
      <c r="AF180" s="1">
        <f t="shared" ca="1" si="123"/>
        <v>0</v>
      </c>
      <c r="AG180" s="1">
        <f t="shared" ca="1" si="124"/>
        <v>0</v>
      </c>
      <c r="AH180" s="1" t="str">
        <f ca="1">IF(AG180=1,_xll.RtContribute("DDS_BONDS",$B180&amp;"=EXT",$V$3:$X$3,V180:X180,"FTC:CHANGED;SCOPE:SERVER"),"-")</f>
        <v>-</v>
      </c>
      <c r="AI180" s="1" t="str">
        <f>_xll.RtGet("DDS_BONDS",B180&amp;"=EXT",3)</f>
        <v>16564356=EXT</v>
      </c>
      <c r="AJ180" s="32">
        <f>_xll.BDP($A180&amp;" @"&amp; $N180 &amp;"  Corp","risk_mid")</f>
        <v>5.8508775684046554</v>
      </c>
      <c r="AK180" s="25">
        <f t="shared" si="126"/>
        <v>291.37370290655184</v>
      </c>
      <c r="AL180" s="1" t="str">
        <f t="shared" si="125"/>
        <v>-</v>
      </c>
      <c r="AM180" s="38">
        <f t="shared" si="127"/>
        <v>4.6466277333333332</v>
      </c>
      <c r="AN180" s="12">
        <f>_xll.BDP($A180&amp;" @"&amp; $N180 &amp;"  Corp","asset_swap_spd_mid")</f>
        <v>110.74151600344329</v>
      </c>
      <c r="AO180" s="25">
        <f t="shared" si="128"/>
        <v>5514.9274969714761</v>
      </c>
      <c r="AP180" s="25">
        <f>IFERROR(_xll.BDP($A180&amp;" @"&amp; $N180 &amp;"  Corp","coupon")*G180/100/365,"-")</f>
        <v>39.226027397260275</v>
      </c>
      <c r="AQ180" s="1" t="str">
        <f>_xll.RtGet("EBOND_LDN",B180,"DSPLY_NAME")</f>
        <v>FREGR 2 7/8 15 J</v>
      </c>
      <c r="AR180" s="38">
        <f>_xll.RtGet("EBOND_LDN", B180, -18560)</f>
        <v>146.62233453408899</v>
      </c>
      <c r="AS180" s="38">
        <f>_xll.RtGet("EBOND_LDN", B180, -18562)</f>
        <v>134.33714048686301</v>
      </c>
      <c r="AT180" s="58" t="str">
        <f ca="1">IF(Main[[#This Row],[maturity]]&lt;TODAY(),"matured","-")</f>
        <v>-</v>
      </c>
      <c r="AU180" s="1" t="str">
        <f>IF(Main[[#This Row],[spread bid]]=Main[[#This Row],[spread ask]],"error","-")</f>
        <v>-</v>
      </c>
    </row>
    <row r="181" spans="1:47" x14ac:dyDescent="0.2">
      <c r="A181" s="1" t="s">
        <v>1464</v>
      </c>
      <c r="B181" s="1">
        <v>21059689</v>
      </c>
      <c r="C181" s="9">
        <v>1996707</v>
      </c>
      <c r="D181" s="9" t="str">
        <f>_xll.BDP($A181&amp;" Corp",D$4)</f>
        <v>FREGR</v>
      </c>
      <c r="E181" s="9">
        <f>IF(_xll.BDP($A181&amp;" Corp","cpn typ")="floating","frn",_xll.BDP($A181&amp;" Corp",E$4))</f>
        <v>3</v>
      </c>
      <c r="F181" s="50">
        <f>IF(LEFT(_xll.BDP($A181&amp;" Corp","mty_typ"),4)="perp","perp",_xll.BDP($A181&amp;" Corp",F$4)*1)</f>
        <v>44228</v>
      </c>
      <c r="G181" s="31">
        <f>_xll.RtGet("EBOND_POSITION",INDEX(bookMap[eBondID],MATCH(TEXT(C181,"0"),bookMap[bbgID],0))&amp;"="&amp;B181,"AMOUNT")</f>
        <v>-1111000</v>
      </c>
      <c r="H181" s="1">
        <f>INDEX(control!$E$12:$E$22,MATCH(C181,control!$C$12:$C$22,0))</f>
        <v>0</v>
      </c>
      <c r="I181" s="1" t="str">
        <f>IFERROR(INDEX(bias[symbol],MIN(MAX(MATCH(IF($I$2="manual",_xll.RtGet("EBOND_LDN",B181,-20268),$I$2),bias[symbol],0)+H181,1),27)),"-")</f>
        <v>bb</v>
      </c>
      <c r="J181" s="1">
        <f>IFERROR(_xll.RtGet("EBOND_LDN",B181,-20270)*1,"-")</f>
        <v>1</v>
      </c>
      <c r="K181" s="1" t="str">
        <f>_xll.RtGet("EBOND_LDN",$B181,-20271)</f>
        <v>on</v>
      </c>
      <c r="L181" s="1">
        <f>_xll.BDP(A181&amp;" @CBKG Corp","bid")</f>
        <v>105.009</v>
      </c>
      <c r="M181" s="1">
        <f>_xll.BDP(A181&amp;" @CBKG Corp","ask")</f>
        <v>106.009</v>
      </c>
      <c r="N181" s="1" t="s">
        <v>1456</v>
      </c>
      <c r="O181" s="1" t="str">
        <f>_xll.BDP(A181&amp;" @"&amp;N181&amp;" Corp","LAST_UPDATE")</f>
        <v>07:01:18</v>
      </c>
      <c r="P181" s="57">
        <f>_xll.BDP(A181&amp;" @"&amp;N181&amp;" Corp","LAST_PRICE")</f>
        <v>105.259</v>
      </c>
      <c r="Q181" s="1">
        <f>INDEX(control!$F$12:$F$22,MATCH(C181,control!$C$12:$C$22,0))</f>
        <v>100</v>
      </c>
      <c r="R181" s="1">
        <f>P181-J181*INDEX(bias[value],MATCH(I181,bias[symbol],0))*(Q181/100)</f>
        <v>105.009</v>
      </c>
      <c r="S181" s="1">
        <f t="shared" ref="S181" si="192">R181+J181*(Q181/100)</f>
        <v>106.009</v>
      </c>
      <c r="T181" s="4"/>
      <c r="U181" s="4"/>
      <c r="V181" s="1">
        <f t="shared" ref="V181" si="193">P181</f>
        <v>105.259</v>
      </c>
      <c r="W181" s="1">
        <f t="shared" ref="W181" si="194">IF(ISNUMBER(T181),T181,R181)</f>
        <v>105.009</v>
      </c>
      <c r="X181" s="1">
        <f t="shared" ref="X181" si="195">IF(ISNUMBER(U181),U181,S181)</f>
        <v>106.009</v>
      </c>
      <c r="Y181" s="13">
        <f t="shared" ref="Y181" si="196">IF(ISERROR((W181+X181)-(L181+M181)),"err",((W181+X181)-(L181+M181)))</f>
        <v>0</v>
      </c>
      <c r="Z181" s="1">
        <v>1</v>
      </c>
      <c r="AA181" s="1">
        <f t="shared" ref="AA181" si="197">IF(K181="on",1,0)</f>
        <v>1</v>
      </c>
      <c r="AB181" s="1">
        <f t="shared" ref="AB181" si="198">IF(ISNUMBER(V181),1,0)*IF(ISNUMBER(W181),1,0)*IF(ISNUMBER(X181),1,0)</f>
        <v>1</v>
      </c>
      <c r="AC181" s="1">
        <f>IF(ISNUMBER(INDEX(bias[value],MATCH(I181,bias[symbol],0))),1,0)</f>
        <v>1</v>
      </c>
      <c r="AD181" s="1">
        <f t="shared" ref="AD181" si="199">IF(ISNUMBER(J181),1,0)</f>
        <v>1</v>
      </c>
      <c r="AE181" s="1">
        <f t="shared" ref="AE181" si="200">IF(AB181,IF(W181&gt;X181,0,1),0)</f>
        <v>1</v>
      </c>
      <c r="AF181" s="1">
        <f t="shared" ca="1" si="123"/>
        <v>0</v>
      </c>
      <c r="AG181" s="1">
        <f t="shared" ca="1" si="124"/>
        <v>0</v>
      </c>
      <c r="AH181" s="1" t="str">
        <f ca="1">IF(AG181=1,_xll.RtContribute("DDS_BONDS",$B181&amp;"=EXT",$V$3:$X$3,V181:X181,"FTC:CHANGED;SCOPE:SERVER"),"-")</f>
        <v>-</v>
      </c>
      <c r="AI181" s="1" t="str">
        <f>_xll.RtGet("DDS_BONDS",B181&amp;"=EXT",3)</f>
        <v>21059689=EXT</v>
      </c>
      <c r="AJ181" s="32">
        <f>_xll.BDP($A181&amp;" @"&amp; $N181 &amp;"  Corp","risk_mid")</f>
        <v>6.3218462972734812</v>
      </c>
      <c r="AK181" s="25">
        <f t="shared" si="126"/>
        <v>-702.35712362708375</v>
      </c>
      <c r="AL181" s="1" t="str">
        <f t="shared" si="125"/>
        <v>-</v>
      </c>
      <c r="AM181" s="38">
        <f t="shared" si="127"/>
        <v>-10.394911022222223</v>
      </c>
      <c r="AN181" s="12">
        <f>_xll.BDP($A181&amp;" @"&amp; $N181 &amp;"  Corp","asset_swap_spd_mid")</f>
        <v>114.0501732060976</v>
      </c>
      <c r="AO181" s="25">
        <f t="shared" si="128"/>
        <v>-12670.974243197443</v>
      </c>
      <c r="AP181" s="25">
        <f>IFERROR(_xll.BDP($A181&amp;" @"&amp; $N181 &amp;"  Corp","coupon")*G181/100/365,"-")</f>
        <v>-91.31506849315069</v>
      </c>
      <c r="AQ181" s="1" t="str">
        <f>_xll.RtGet("EBOND_LDN",B181,"DSPLY_NAME")</f>
        <v>FREGR 3 01 Feb 2</v>
      </c>
      <c r="AR181" s="38">
        <f>_xll.RtGet("EBOND_LDN", B181, -18560)</f>
        <v>148.20119518812101</v>
      </c>
      <c r="AS181" s="38">
        <f>_xll.RtGet("EBOND_LDN", B181, -18562)</f>
        <v>132.43379353139201</v>
      </c>
      <c r="AT181" s="58" t="str">
        <f ca="1">IF(Main[[#This Row],[maturity]]&lt;TODAY(),"matured","-")</f>
        <v>-</v>
      </c>
      <c r="AU181" s="1" t="str">
        <f>IF(Main[[#This Row],[spread bid]]=Main[[#This Row],[spread ask]],"error","-")</f>
        <v>-</v>
      </c>
    </row>
    <row r="182" spans="1:47" x14ac:dyDescent="0.2">
      <c r="A182" s="1" t="s">
        <v>1505</v>
      </c>
      <c r="B182" s="1">
        <v>21079059</v>
      </c>
      <c r="C182" s="9">
        <v>1996707</v>
      </c>
      <c r="D182" s="9" t="str">
        <f>_xll.BDP($A182&amp;" Corp",D$4)</f>
        <v>FREGR</v>
      </c>
      <c r="E182" s="9">
        <f>IF(_xll.BDP($A182&amp;" Corp","cpn typ")="floating","frn",_xll.BDP($A182&amp;" Corp",E$4))</f>
        <v>4</v>
      </c>
      <c r="F182" s="50">
        <f>IF(LEFT(_xll.BDP($A182&amp;" Corp","mty_typ"),4)="perp","perp",_xll.BDP($A182&amp;" Corp",F$4)*1)</f>
        <v>45323</v>
      </c>
      <c r="G182" s="31">
        <f>_xll.RtGet("EBOND_POSITION",INDEX(bookMap[eBondID],MATCH(TEXT(C182,"0"),bookMap[bbgID],0))&amp;"="&amp;B182,"AMOUNT")</f>
        <v>0</v>
      </c>
      <c r="H182" s="1">
        <f>INDEX(control!$E$12:$E$22,MATCH(C182,control!$C$12:$C$22,0))</f>
        <v>0</v>
      </c>
      <c r="I182" s="1" t="str">
        <f>IFERROR(INDEX(bias[symbol],MIN(MAX(MATCH(IF($I$2="manual",_xll.RtGet("EBOND_LDN",B182,-20268),$I$2),bias[symbol],0)+H182,1),27)),"-")</f>
        <v>bb</v>
      </c>
      <c r="J182" s="1">
        <f>IFERROR(_xll.RtGet("EBOND_LDN",B182,-20270)*1,"-")</f>
        <v>0.8</v>
      </c>
      <c r="K182" s="1" t="str">
        <f>_xll.RtGet("EBOND_LDN",$B182,-20271)</f>
        <v>on</v>
      </c>
      <c r="L182" s="1">
        <f>_xll.BDP(A182&amp;" @CBKG Corp","bid")</f>
        <v>106.733</v>
      </c>
      <c r="M182" s="1">
        <f>_xll.BDP(A182&amp;" @CBKG Corp","ask")</f>
        <v>107.533</v>
      </c>
      <c r="N182" s="1" t="s">
        <v>1456</v>
      </c>
      <c r="O182" s="1" t="str">
        <f>_xll.BDP(A182&amp;" @"&amp;N182&amp;" Corp","LAST_UPDATE")</f>
        <v>07:01:48</v>
      </c>
      <c r="P182" s="57">
        <f>_xll.BDP(A182&amp;" @"&amp;N182&amp;" Corp","LAST_PRICE")</f>
        <v>106.93300000000001</v>
      </c>
      <c r="Q182" s="1">
        <f>INDEX(control!$F$12:$F$22,MATCH(C182,control!$C$12:$C$22,0))</f>
        <v>100</v>
      </c>
      <c r="R182" s="1">
        <f>P182-J182*INDEX(bias[value],MATCH(I182,bias[symbol],0))*(Q182/100)</f>
        <v>106.733</v>
      </c>
      <c r="S182" s="1">
        <f t="shared" ref="S182" si="201">R182+J182*(Q182/100)</f>
        <v>107.533</v>
      </c>
      <c r="T182" s="4"/>
      <c r="U182" s="4"/>
      <c r="V182" s="1">
        <f t="shared" ref="V182" si="202">P182</f>
        <v>106.93300000000001</v>
      </c>
      <c r="W182" s="1">
        <f t="shared" ref="W182" si="203">IF(ISNUMBER(T182),T182,R182)</f>
        <v>106.733</v>
      </c>
      <c r="X182" s="1">
        <f t="shared" ref="X182" si="204">IF(ISNUMBER(U182),U182,S182)</f>
        <v>107.533</v>
      </c>
      <c r="Y182" s="13">
        <f t="shared" ref="Y182" si="205">IF(ISERROR((W182+X182)-(L182+M182)),"err",((W182+X182)-(L182+M182)))</f>
        <v>0</v>
      </c>
      <c r="Z182" s="1">
        <v>1</v>
      </c>
      <c r="AA182" s="1">
        <f t="shared" ref="AA182" si="206">IF(K182="on",1,0)</f>
        <v>1</v>
      </c>
      <c r="AB182" s="1">
        <f t="shared" ref="AB182" si="207">IF(ISNUMBER(V182),1,0)*IF(ISNUMBER(W182),1,0)*IF(ISNUMBER(X182),1,0)</f>
        <v>1</v>
      </c>
      <c r="AC182" s="1">
        <f>IF(ISNUMBER(INDEX(bias[value],MATCH(I182,bias[symbol],0))),1,0)</f>
        <v>1</v>
      </c>
      <c r="AD182" s="1">
        <f t="shared" ref="AD182" si="208">IF(ISNUMBER(J182),1,0)</f>
        <v>1</v>
      </c>
      <c r="AE182" s="1">
        <f t="shared" ref="AE182" si="209">IF(AB182,IF(W182&gt;X182,0,1),0)</f>
        <v>1</v>
      </c>
      <c r="AF182" s="1">
        <f t="shared" ca="1" si="123"/>
        <v>0</v>
      </c>
      <c r="AG182" s="1">
        <f t="shared" ca="1" si="124"/>
        <v>0</v>
      </c>
      <c r="AH182" s="1" t="str">
        <f ca="1">IF(AG182=1,_xll.RtContribute("DDS_BONDS",$B182&amp;"=EXT",$V$3:$X$3,V182:X182,"FTC:CHANGED;SCOPE:SERVER"),"-")</f>
        <v>-</v>
      </c>
      <c r="AI182" s="1" t="str">
        <f>_xll.RtGet("DDS_BONDS",B182&amp;"=EXT",3)</f>
        <v>21079059=EXT</v>
      </c>
      <c r="AJ182" s="32">
        <f>_xll.BDP($A182&amp;" @"&amp; $N182 &amp;"  Corp","risk_mid")</f>
        <v>8.5567425097018202</v>
      </c>
      <c r="AK182" s="25">
        <f t="shared" ref="AK182" si="210">IFERROR(G182*AJ182/10000,"-")</f>
        <v>0</v>
      </c>
      <c r="AL182" s="1" t="str">
        <f t="shared" si="125"/>
        <v>-</v>
      </c>
      <c r="AM182" s="38">
        <f t="shared" ref="AM182" si="211">IFERROR(G182*1,0)*IFERROR(P182*1,0)/100*IF(AL182="-",$AM$3,AL182)/100/360</f>
        <v>0</v>
      </c>
      <c r="AN182" s="12">
        <f>_xll.BDP($A182&amp;" @"&amp; $N182 &amp;"  Corp","asset_swap_spd_mid")</f>
        <v>170.29100856412509</v>
      </c>
      <c r="AO182" s="25">
        <f t="shared" ref="AO182" si="212">IFERROR(G182*1,0)*IFERROR(AN182*1,0)/10000</f>
        <v>0</v>
      </c>
      <c r="AP182" s="25">
        <f>IFERROR(_xll.BDP($A182&amp;" @"&amp; $N182 &amp;"  Corp","coupon")*G182/100/365,"-")</f>
        <v>0</v>
      </c>
      <c r="AQ182" s="1" t="str">
        <f>_xll.RtGet("EBOND_LDN",B182,"DSPLY_NAME")</f>
        <v>FREGR 4 01 Feb 2</v>
      </c>
      <c r="AR182" s="38">
        <f>_xll.RtGet("EBOND_LDN", B182, -18560)</f>
        <v>195.340129476062</v>
      </c>
      <c r="AS182" s="38">
        <f>_xll.RtGet("EBOND_LDN", B182, -18562)</f>
        <v>186.027649170899</v>
      </c>
      <c r="AT182" s="58" t="str">
        <f ca="1">IF(Main[[#This Row],[maturity]]&lt;TODAY(),"matured","-")</f>
        <v>-</v>
      </c>
      <c r="AU182" s="1" t="str">
        <f>IF(Main[[#This Row],[spread bid]]=Main[[#This Row],[spread ask]],"error","-")</f>
        <v>-</v>
      </c>
    </row>
    <row r="183" spans="1:47" x14ac:dyDescent="0.2">
      <c r="A183" s="1" t="s">
        <v>242</v>
      </c>
      <c r="B183" s="1">
        <v>8328098</v>
      </c>
      <c r="C183" s="9">
        <v>1996707</v>
      </c>
      <c r="D183" s="9" t="str">
        <f>_xll.BDP($A183&amp;" Corp",D$4)</f>
        <v>GSK</v>
      </c>
      <c r="E183" s="9">
        <f>IF(_xll.BDP($A183&amp;" Corp","cpn typ")="floating","frn",_xll.BDP($A183&amp;" Corp",E$4))</f>
        <v>3.875</v>
      </c>
      <c r="F183" s="50">
        <f>IF(LEFT(_xll.BDP($A183&amp;" Corp","mty_typ"),4)="perp","perp",_xll.BDP($A183&amp;" Corp",F$4)*1)</f>
        <v>42191</v>
      </c>
      <c r="G183" s="31">
        <f>_xll.RtGet("EBOND_POSITION",INDEX(bookMap[eBondID],MATCH(TEXT(C183,"0"),bookMap[bbgID],0))&amp;"="&amp;B183,"AMOUNT")</f>
        <v>0</v>
      </c>
      <c r="H183" s="1">
        <f>INDEX(control!$E$12:$E$22,MATCH(C183,control!$C$12:$C$22,0))</f>
        <v>0</v>
      </c>
      <c r="I183" s="1" t="str">
        <f>IFERROR(INDEX(bias[symbol],MIN(MAX(MATCH(IF($I$2="manual",_xll.RtGet("EBOND_LDN",B183,-20268),$I$2),bias[symbol],0)+H183,1),27)),"-")</f>
        <v>m</v>
      </c>
      <c r="J183" s="1">
        <f>IFERROR(_xll.RtGet("EBOND_LDN",B183,-20270)*1,"-")</f>
        <v>0.2</v>
      </c>
      <c r="K183" s="1" t="str">
        <f>_xll.RtGet("EBOND_LDN",$B183,-20271)</f>
        <v>on</v>
      </c>
      <c r="L183" s="1">
        <f>_xll.BDP(A183&amp;" @CBKG Corp","bid")</f>
        <v>103.627</v>
      </c>
      <c r="M183" s="1">
        <f>_xll.BDP(A183&amp;" @CBKG Corp","ask")</f>
        <v>103.827</v>
      </c>
      <c r="N183" s="1" t="s">
        <v>1456</v>
      </c>
      <c r="O183" s="1" t="str">
        <f>_xll.BDP(A183&amp;" @"&amp;N183&amp;" Corp","LAST_UPDATE")</f>
        <v>11/06/2014</v>
      </c>
      <c r="P183" s="57">
        <f>_xll.BDP(A183&amp;" @"&amp;N183&amp;" Corp","LAST_PRICE")</f>
        <v>103.727</v>
      </c>
      <c r="Q183" s="1">
        <f>INDEX(control!$F$12:$F$22,MATCH(C183,control!$C$12:$C$22,0))</f>
        <v>100</v>
      </c>
      <c r="R183" s="1">
        <f>P183-J183*INDEX(bias[value],MATCH(I183,bias[symbol],0))*(Q183/100)</f>
        <v>103.62700000000001</v>
      </c>
      <c r="S183" s="1">
        <f t="shared" ref="S183:S213" si="213">R183+J183*(Q183/100)</f>
        <v>103.82700000000001</v>
      </c>
      <c r="T183" s="4"/>
      <c r="U183" s="4"/>
      <c r="V183" s="1">
        <f t="shared" ref="V183:V213" si="214">P183</f>
        <v>103.727</v>
      </c>
      <c r="W183" s="1">
        <f t="shared" ref="W183:W213" si="215">IF(ISNUMBER(T183),T183,R183)</f>
        <v>103.62700000000001</v>
      </c>
      <c r="X183" s="1">
        <f t="shared" ref="X183:X213" si="216">IF(ISNUMBER(U183),U183,S183)</f>
        <v>103.82700000000001</v>
      </c>
      <c r="Y183" s="13">
        <f t="shared" ref="Y183:Y213" si="217">IF(ISERROR((W183+X183)-(L183+M183)),"err",((W183+X183)-(L183+M183)))</f>
        <v>0</v>
      </c>
      <c r="Z183" s="1">
        <v>1</v>
      </c>
      <c r="AA183" s="1">
        <f t="shared" ref="AA183:AA213" si="218">IF(K183="on",1,0)</f>
        <v>1</v>
      </c>
      <c r="AB183" s="1">
        <f t="shared" si="138"/>
        <v>1</v>
      </c>
      <c r="AC183" s="1">
        <f>IF(ISNUMBER(INDEX(bias[value],MATCH(I183,bias[symbol],0))),1,0)</f>
        <v>1</v>
      </c>
      <c r="AD183" s="1">
        <f t="shared" ref="AD183:AD213" si="219">IF(ISNUMBER(J183),1,0)</f>
        <v>1</v>
      </c>
      <c r="AE183" s="1">
        <f t="shared" si="139"/>
        <v>1</v>
      </c>
      <c r="AF183" s="1">
        <f t="shared" ca="1" si="123"/>
        <v>0</v>
      </c>
      <c r="AG183" s="1">
        <f t="shared" ca="1" si="124"/>
        <v>0</v>
      </c>
      <c r="AH183" s="1" t="str">
        <f ca="1">IF(AG183=1,_xll.RtContribute("DDS_BONDS",$B183&amp;"=EXT",$V$3:$X$3,V183:X183,"FTC:CHANGED;SCOPE:SERVER"),"-")</f>
        <v>-</v>
      </c>
      <c r="AI183" s="1" t="str">
        <f>_xll.RtGet("DDS_BONDS",B183&amp;"=EXT",3)</f>
        <v>8328098=EXT</v>
      </c>
      <c r="AJ183" s="32">
        <f>_xll.BDP($A183&amp;" @"&amp; $N183 &amp;"  Corp","risk_mid")</f>
        <v>1.0874660955479953</v>
      </c>
      <c r="AK183" s="25">
        <f t="shared" si="126"/>
        <v>0</v>
      </c>
      <c r="AL183" s="1" t="str">
        <f t="shared" si="125"/>
        <v>-</v>
      </c>
      <c r="AM183" s="38">
        <f t="shared" si="127"/>
        <v>0</v>
      </c>
      <c r="AN183" s="12">
        <f>_xll.BDP($A183&amp;" @"&amp; $N183 &amp;"  Corp","asset_swap_spd_mid")</f>
        <v>-18.370408054687676</v>
      </c>
      <c r="AO183" s="25">
        <f t="shared" si="128"/>
        <v>0</v>
      </c>
      <c r="AP183" s="25">
        <f>IFERROR(_xll.BDP($A183&amp;" @"&amp; $N183 &amp;"  Corp","coupon")*G183/100/365,"-")</f>
        <v>0</v>
      </c>
      <c r="AQ183" s="1" t="str">
        <f>_xll.RtGet("EBOND_LDN",B183,"DSPLY_NAME")</f>
        <v>GSK 3 7/8 06 Jul</v>
      </c>
      <c r="AR183" s="38">
        <f>_xll.RtGet("EBOND_LDN", B183, -18560)</f>
        <v>38.468834558432</v>
      </c>
      <c r="AS183" s="38">
        <f>_xll.RtGet("EBOND_LDN", B183, -18562)</f>
        <v>20.081068208961</v>
      </c>
      <c r="AT183" s="58" t="str">
        <f ca="1">IF(Main[[#This Row],[maturity]]&lt;TODAY(),"matured","-")</f>
        <v>-</v>
      </c>
      <c r="AU183" s="1" t="str">
        <f>IF(Main[[#This Row],[spread bid]]=Main[[#This Row],[spread ask]],"error","-")</f>
        <v>-</v>
      </c>
    </row>
    <row r="184" spans="1:47" x14ac:dyDescent="0.2">
      <c r="A184" s="1" t="s">
        <v>243</v>
      </c>
      <c r="B184" s="1">
        <v>6598551</v>
      </c>
      <c r="C184" s="9">
        <v>1996707</v>
      </c>
      <c r="D184" s="9" t="str">
        <f>_xll.BDP($A184&amp;" Corp",D$4)</f>
        <v>GSK</v>
      </c>
      <c r="E184" s="9">
        <f>IF(_xll.BDP($A184&amp;" Corp","cpn typ")="floating","frn",_xll.BDP($A184&amp;" Corp",E$4))</f>
        <v>5.625</v>
      </c>
      <c r="F184" s="50">
        <f>IF(LEFT(_xll.BDP($A184&amp;" Corp","mty_typ"),4)="perp","perp",_xll.BDP($A184&amp;" Corp",F$4)*1)</f>
        <v>43082</v>
      </c>
      <c r="G184" s="31">
        <f>_xll.RtGet("EBOND_POSITION",INDEX(bookMap[eBondID],MATCH(TEXT(C184,"0"),bookMap[bbgID],0))&amp;"="&amp;B184,"AMOUNT")</f>
        <v>0</v>
      </c>
      <c r="H184" s="1">
        <f>INDEX(control!$E$12:$E$22,MATCH(C184,control!$C$12:$C$22,0))</f>
        <v>0</v>
      </c>
      <c r="I184" s="1" t="str">
        <f>IFERROR(INDEX(bias[symbol],MIN(MAX(MATCH(IF($I$2="manual",_xll.RtGet("EBOND_LDN",B184,-20268),$I$2),bias[symbol],0)+H184,1),27)),"-")</f>
        <v>bb</v>
      </c>
      <c r="J184" s="1">
        <f>IFERROR(_xll.RtGet("EBOND_LDN",B184,-20270)*1,"-")</f>
        <v>0.3</v>
      </c>
      <c r="K184" s="1" t="str">
        <f>_xll.RtGet("EBOND_LDN",$B184,-20271)</f>
        <v>on</v>
      </c>
      <c r="L184" s="1">
        <f>_xll.BDP(A184&amp;" @CBKG Corp","bid")</f>
        <v>117.087</v>
      </c>
      <c r="M184" s="1">
        <f>_xll.BDP(A184&amp;" @CBKG Corp","ask")</f>
        <v>117.387</v>
      </c>
      <c r="N184" s="1" t="s">
        <v>1456</v>
      </c>
      <c r="O184" s="1" t="str">
        <f>_xll.BDP(A184&amp;" @"&amp;N184&amp;" Corp","LAST_UPDATE")</f>
        <v>11/06/2014</v>
      </c>
      <c r="P184" s="57">
        <f>_xll.BDP(A184&amp;" @"&amp;N184&amp;" Corp","LAST_PRICE")</f>
        <v>117.16200000000001</v>
      </c>
      <c r="Q184" s="1">
        <f>INDEX(control!$F$12:$F$22,MATCH(C184,control!$C$12:$C$22,0))</f>
        <v>100</v>
      </c>
      <c r="R184" s="1">
        <f>P184-J184*INDEX(bias[value],MATCH(I184,bias[symbol],0))*(Q184/100)</f>
        <v>117.087</v>
      </c>
      <c r="S184" s="1">
        <f t="shared" si="213"/>
        <v>117.387</v>
      </c>
      <c r="T184" s="4"/>
      <c r="U184" s="4"/>
      <c r="V184" s="1">
        <f t="shared" si="214"/>
        <v>117.16200000000001</v>
      </c>
      <c r="W184" s="1">
        <f t="shared" si="215"/>
        <v>117.087</v>
      </c>
      <c r="X184" s="1">
        <f t="shared" si="216"/>
        <v>117.387</v>
      </c>
      <c r="Y184" s="13">
        <f t="shared" si="217"/>
        <v>0</v>
      </c>
      <c r="Z184" s="1">
        <v>1</v>
      </c>
      <c r="AA184" s="1">
        <f t="shared" si="218"/>
        <v>1</v>
      </c>
      <c r="AB184" s="1">
        <f t="shared" si="138"/>
        <v>1</v>
      </c>
      <c r="AC184" s="1">
        <f>IF(ISNUMBER(INDEX(bias[value],MATCH(I184,bias[symbol],0))),1,0)</f>
        <v>1</v>
      </c>
      <c r="AD184" s="1">
        <f t="shared" si="219"/>
        <v>1</v>
      </c>
      <c r="AE184" s="1">
        <f t="shared" si="139"/>
        <v>1</v>
      </c>
      <c r="AF184" s="1">
        <f t="shared" ca="1" si="123"/>
        <v>0</v>
      </c>
      <c r="AG184" s="1">
        <f t="shared" ca="1" si="124"/>
        <v>0</v>
      </c>
      <c r="AH184" s="1" t="str">
        <f ca="1">IF(AG184=1,_xll.RtContribute("DDS_BONDS",$B184&amp;"=EXT",$V$3:$X$3,V184:X184,"FTC:CHANGED;SCOPE:SERVER"),"-")</f>
        <v>-</v>
      </c>
      <c r="AI184" s="1" t="str">
        <f>_xll.RtGet("DDS_BONDS",B184&amp;"=EXT",3)</f>
        <v>6598551=EXT</v>
      </c>
      <c r="AJ184" s="32">
        <f>_xll.BDP($A184&amp;" @"&amp; $N184 &amp;"  Corp","risk_mid")</f>
        <v>3.8299460769728455</v>
      </c>
      <c r="AK184" s="25">
        <f t="shared" si="126"/>
        <v>0</v>
      </c>
      <c r="AL184" s="1" t="str">
        <f t="shared" si="125"/>
        <v>-</v>
      </c>
      <c r="AM184" s="38">
        <f t="shared" si="127"/>
        <v>0</v>
      </c>
      <c r="AN184" s="12">
        <f>_xll.BDP($A184&amp;" @"&amp; $N184 &amp;"  Corp","asset_swap_spd_mid")</f>
        <v>18.806820490111978</v>
      </c>
      <c r="AO184" s="25">
        <f t="shared" si="128"/>
        <v>0</v>
      </c>
      <c r="AP184" s="25">
        <f>IFERROR(_xll.BDP($A184&amp;" @"&amp; $N184 &amp;"  Corp","coupon")*G184/100/365,"-")</f>
        <v>0</v>
      </c>
      <c r="AQ184" s="1" t="str">
        <f>_xll.RtGet("EBOND_LDN",B184,"DSPLY_NAME")</f>
        <v>GSK 5 5/8 13 Dec</v>
      </c>
      <c r="AR184" s="38">
        <f>_xll.RtGet("EBOND_LDN", B184, -18560)</f>
        <v>56.188552934515997</v>
      </c>
      <c r="AS184" s="38">
        <f>_xll.RtGet("EBOND_LDN", B184, -18562)</f>
        <v>48.362491079172997</v>
      </c>
      <c r="AT184" s="58" t="str">
        <f ca="1">IF(Main[[#This Row],[maturity]]&lt;TODAY(),"matured","-")</f>
        <v>-</v>
      </c>
      <c r="AU184" s="1" t="str">
        <f>IF(Main[[#This Row],[spread bid]]=Main[[#This Row],[spread ask]],"error","-")</f>
        <v>-</v>
      </c>
    </row>
    <row r="185" spans="1:47" x14ac:dyDescent="0.2">
      <c r="A185" s="1" t="s">
        <v>244</v>
      </c>
      <c r="B185" s="1">
        <v>3887113</v>
      </c>
      <c r="C185" s="9">
        <v>1996707</v>
      </c>
      <c r="D185" s="9" t="str">
        <f>_xll.BDP($A185&amp;" Corp",D$4)</f>
        <v>GSK</v>
      </c>
      <c r="E185" s="9">
        <f>IF(_xll.BDP($A185&amp;" Corp","cpn typ")="floating","frn",_xll.BDP($A185&amp;" Corp",E$4))</f>
        <v>4</v>
      </c>
      <c r="F185" s="50">
        <f>IF(LEFT(_xll.BDP($A185&amp;" Corp","mty_typ"),4)="perp","perp",_xll.BDP($A185&amp;" Corp",F$4)*1)</f>
        <v>45824</v>
      </c>
      <c r="G185" s="31">
        <f>_xll.RtGet("EBOND_POSITION",INDEX(bookMap[eBondID],MATCH(TEXT(C185,"0"),bookMap[bbgID],0))&amp;"="&amp;B185,"AMOUNT")</f>
        <v>1000000</v>
      </c>
      <c r="H185" s="1">
        <f>INDEX(control!$E$12:$E$22,MATCH(C185,control!$C$12:$C$22,0))</f>
        <v>0</v>
      </c>
      <c r="I185" s="1" t="str">
        <f>IFERROR(INDEX(bias[symbol],MIN(MAX(MATCH(IF($I$2="manual",_xll.RtGet("EBOND_LDN",B185,-20268),$I$2),bias[symbol],0)+H185,1),27)),"-")</f>
        <v>b</v>
      </c>
      <c r="J185" s="1">
        <f>IFERROR(_xll.RtGet("EBOND_LDN",B185,-20270)*1,"-")</f>
        <v>0.74</v>
      </c>
      <c r="K185" s="1" t="str">
        <f>_xll.RtGet("EBOND_LDN",$B185,-20271)</f>
        <v>on</v>
      </c>
      <c r="L185" s="1">
        <f>_xll.BDP(A185&amp;" @CBKG Corp","bid")</f>
        <v>117.624</v>
      </c>
      <c r="M185" s="1">
        <f>_xll.BDP(A185&amp;" @CBKG Corp","ask")</f>
        <v>118.364</v>
      </c>
      <c r="N185" s="1" t="s">
        <v>1456</v>
      </c>
      <c r="O185" s="1" t="str">
        <f>_xll.BDP(A185&amp;" @"&amp;N185&amp;" Corp","LAST_UPDATE")</f>
        <v>11/06/2014</v>
      </c>
      <c r="P185" s="57">
        <f>_xll.BDP(A185&amp;" @"&amp;N185&amp;" Corp","LAST_PRICE")</f>
        <v>117.901</v>
      </c>
      <c r="Q185" s="1">
        <f>INDEX(control!$F$12:$F$22,MATCH(C185,control!$C$12:$C$22,0))</f>
        <v>100</v>
      </c>
      <c r="R185" s="1">
        <f>P185-J185*INDEX(bias[value],MATCH(I185,bias[symbol],0))*(Q185/100)</f>
        <v>117.62349999999999</v>
      </c>
      <c r="S185" s="1">
        <f t="shared" si="213"/>
        <v>118.36349999999999</v>
      </c>
      <c r="T185" s="4"/>
      <c r="U185" s="4"/>
      <c r="V185" s="1">
        <f t="shared" si="214"/>
        <v>117.901</v>
      </c>
      <c r="W185" s="1">
        <f t="shared" si="215"/>
        <v>117.62349999999999</v>
      </c>
      <c r="X185" s="1">
        <f t="shared" si="216"/>
        <v>118.36349999999999</v>
      </c>
      <c r="Y185" s="13">
        <f t="shared" si="217"/>
        <v>-1.0000000000331966E-3</v>
      </c>
      <c r="Z185" s="1">
        <v>1</v>
      </c>
      <c r="AA185" s="1">
        <f t="shared" si="218"/>
        <v>1</v>
      </c>
      <c r="AB185" s="1">
        <f t="shared" si="138"/>
        <v>1</v>
      </c>
      <c r="AC185" s="1">
        <f>IF(ISNUMBER(INDEX(bias[value],MATCH(I185,bias[symbol],0))),1,0)</f>
        <v>1</v>
      </c>
      <c r="AD185" s="1">
        <f t="shared" si="219"/>
        <v>1</v>
      </c>
      <c r="AE185" s="1">
        <f t="shared" si="139"/>
        <v>1</v>
      </c>
      <c r="AF185" s="1">
        <f t="shared" ca="1" si="123"/>
        <v>0</v>
      </c>
      <c r="AG185" s="1">
        <f t="shared" ca="1" si="124"/>
        <v>0</v>
      </c>
      <c r="AH185" s="1" t="str">
        <f ca="1">IF(AG185=1,_xll.RtContribute("DDS_BONDS",$B185&amp;"=EXT",$V$3:$X$3,V185:X185,"FTC:CHANGED;SCOPE:SERVER"),"-")</f>
        <v>-</v>
      </c>
      <c r="AI185" s="1" t="str">
        <f>_xll.RtGet("DDS_BONDS",B185&amp;"=EXT",3)</f>
        <v>3887113=EXT</v>
      </c>
      <c r="AJ185" s="32">
        <f>_xll.BDP($A185&amp;" @"&amp; $N185 &amp;"  Corp","risk_mid")</f>
        <v>10.705505694509299</v>
      </c>
      <c r="AK185" s="25">
        <f t="shared" si="126"/>
        <v>1070.55056945093</v>
      </c>
      <c r="AL185" s="1" t="str">
        <f t="shared" si="125"/>
        <v>-</v>
      </c>
      <c r="AM185" s="38">
        <f t="shared" si="127"/>
        <v>10.48008888888889</v>
      </c>
      <c r="AN185" s="12">
        <f>_xll.BDP($A185&amp;" @"&amp; $N185 &amp;"  Corp","asset_swap_spd_mid")</f>
        <v>53.155982607280336</v>
      </c>
      <c r="AO185" s="25">
        <f t="shared" si="128"/>
        <v>5315.5982607280339</v>
      </c>
      <c r="AP185" s="25">
        <f>IFERROR(_xll.BDP($A185&amp;" @"&amp; $N185 &amp;"  Corp","coupon")*G185/100/365,"-")</f>
        <v>109.58904109589041</v>
      </c>
      <c r="AQ185" s="1" t="str">
        <f>_xll.RtGet("EBOND_LDN",B185,"DSPLY_NAME")</f>
        <v>GSK 4 16 Jun 202</v>
      </c>
      <c r="AR185" s="38">
        <f>_xll.RtGet("EBOND_LDN", B185, -18560)</f>
        <v>96.974505762537007</v>
      </c>
      <c r="AS185" s="38">
        <f>_xll.RtGet("EBOND_LDN", B185, -18562)</f>
        <v>90.073709807271996</v>
      </c>
      <c r="AT185" s="58" t="str">
        <f ca="1">IF(Main[[#This Row],[maturity]]&lt;TODAY(),"matured","-")</f>
        <v>-</v>
      </c>
      <c r="AU185" s="1" t="str">
        <f>IF(Main[[#This Row],[spread bid]]=Main[[#This Row],[spread ask]],"error","-")</f>
        <v>-</v>
      </c>
    </row>
    <row r="186" spans="1:47" x14ac:dyDescent="0.2">
      <c r="A186" s="1" t="s">
        <v>245</v>
      </c>
      <c r="B186" s="1">
        <v>6533368</v>
      </c>
      <c r="C186" s="9">
        <v>1996707</v>
      </c>
      <c r="D186" s="9" t="str">
        <f>_xll.BDP($A186&amp;" Corp",D$4)</f>
        <v>JNJ</v>
      </c>
      <c r="E186" s="9">
        <f>IF(_xll.BDP($A186&amp;" Corp","cpn typ")="floating","frn",_xll.BDP($A186&amp;" Corp",E$4))</f>
        <v>4.75</v>
      </c>
      <c r="F186" s="50">
        <f>IF(LEFT(_xll.BDP($A186&amp;" Corp","mty_typ"),4)="perp","perp",_xll.BDP($A186&amp;" Corp",F$4)*1)</f>
        <v>43775</v>
      </c>
      <c r="G186" s="31">
        <f>_xll.RtGet("EBOND_POSITION",INDEX(bookMap[eBondID],MATCH(TEXT(C186,"0"),bookMap[bbgID],0))&amp;"="&amp;B186,"AMOUNT")</f>
        <v>-1500000</v>
      </c>
      <c r="H186" s="1">
        <f>INDEX(control!$E$12:$E$22,MATCH(C186,control!$C$12:$C$22,0))</f>
        <v>0</v>
      </c>
      <c r="I186" s="1" t="str">
        <f>IFERROR(INDEX(bias[symbol],MIN(MAX(MATCH(IF($I$2="manual",_xll.RtGet("EBOND_LDN",B186,-20268),$I$2),bias[symbol],0)+H186,1),27)),"-")</f>
        <v>bb</v>
      </c>
      <c r="J186" s="1">
        <f>IFERROR(_xll.RtGet("EBOND_LDN",B186,-20270)*1,"-")</f>
        <v>0.5</v>
      </c>
      <c r="K186" s="1" t="str">
        <f>_xll.RtGet("EBOND_LDN",$B186,-20271)</f>
        <v>on</v>
      </c>
      <c r="L186" s="1">
        <f>_xll.BDP(A186&amp;" @CBKG Corp","bid")</f>
        <v>119.49</v>
      </c>
      <c r="M186" s="1">
        <f>_xll.BDP(A186&amp;" @CBKG Corp","ask")</f>
        <v>119.99</v>
      </c>
      <c r="N186" s="1" t="s">
        <v>1456</v>
      </c>
      <c r="O186" s="1" t="str">
        <f>_xll.BDP(A186&amp;" @"&amp;N186&amp;" Corp","LAST_UPDATE")</f>
        <v>11/06/2014</v>
      </c>
      <c r="P186" s="57">
        <f>_xll.BDP(A186&amp;" @"&amp;N186&amp;" Corp","LAST_PRICE")</f>
        <v>119.61199999999999</v>
      </c>
      <c r="Q186" s="1">
        <f>INDEX(control!$F$12:$F$22,MATCH(C186,control!$C$12:$C$22,0))</f>
        <v>100</v>
      </c>
      <c r="R186" s="1">
        <f>P186-J186*INDEX(bias[value],MATCH(I186,bias[symbol],0))*(Q186/100)</f>
        <v>119.48699999999999</v>
      </c>
      <c r="S186" s="1">
        <f t="shared" si="213"/>
        <v>119.98699999999999</v>
      </c>
      <c r="T186" s="4"/>
      <c r="U186" s="4"/>
      <c r="V186" s="1">
        <f t="shared" si="214"/>
        <v>119.61199999999999</v>
      </c>
      <c r="W186" s="1">
        <f t="shared" si="215"/>
        <v>119.48699999999999</v>
      </c>
      <c r="X186" s="1">
        <f t="shared" si="216"/>
        <v>119.98699999999999</v>
      </c>
      <c r="Y186" s="13">
        <f t="shared" si="217"/>
        <v>-6.0000000000002274E-3</v>
      </c>
      <c r="Z186" s="1">
        <v>1</v>
      </c>
      <c r="AA186" s="1">
        <f t="shared" si="218"/>
        <v>1</v>
      </c>
      <c r="AB186" s="1">
        <f t="shared" si="138"/>
        <v>1</v>
      </c>
      <c r="AC186" s="1">
        <f>IF(ISNUMBER(INDEX(bias[value],MATCH(I186,bias[symbol],0))),1,0)</f>
        <v>1</v>
      </c>
      <c r="AD186" s="1">
        <f t="shared" si="219"/>
        <v>1</v>
      </c>
      <c r="AE186" s="1">
        <f t="shared" si="139"/>
        <v>1</v>
      </c>
      <c r="AF186" s="1">
        <f t="shared" ca="1" si="123"/>
        <v>0</v>
      </c>
      <c r="AG186" s="1">
        <f t="shared" ca="1" si="124"/>
        <v>0</v>
      </c>
      <c r="AH186" s="1" t="str">
        <f ca="1">IF(AG186=1,_xll.RtContribute("DDS_BONDS",$B186&amp;"=EXT",$V$3:$X$3,V186:X186,"FTC:CHANGED;SCOPE:SERVER"),"-")</f>
        <v>-</v>
      </c>
      <c r="AI186" s="1" t="str">
        <f>_xll.RtGet("DDS_BONDS",B186&amp;"=EXT",3)</f>
        <v>6533368=EXT</v>
      </c>
      <c r="AJ186" s="32">
        <f>_xll.BDP($A186&amp;" @"&amp; $N186 &amp;"  Corp","risk_mid")</f>
        <v>5.8395311548501638</v>
      </c>
      <c r="AK186" s="25">
        <f t="shared" si="126"/>
        <v>-875.92967322752452</v>
      </c>
      <c r="AL186" s="1" t="str">
        <f t="shared" si="125"/>
        <v>-</v>
      </c>
      <c r="AM186" s="38">
        <f t="shared" si="127"/>
        <v>-15.948266666666667</v>
      </c>
      <c r="AN186" s="12">
        <f>_xll.BDP($A186&amp;" @"&amp; $N186 &amp;"  Corp","asset_swap_spd_mid")</f>
        <v>24.511901995512975</v>
      </c>
      <c r="AO186" s="25">
        <f t="shared" si="128"/>
        <v>-3676.7852993269466</v>
      </c>
      <c r="AP186" s="25">
        <f>IFERROR(_xll.BDP($A186&amp;" @"&amp; $N186 &amp;"  Corp","coupon")*G186/100/365,"-")</f>
        <v>-195.20547945205479</v>
      </c>
      <c r="AQ186" s="1" t="str">
        <f>_xll.RtGet("EBOND_LDN",B186,"DSPLY_NAME")</f>
        <v>JNJ 4 3/4 06 Nov</v>
      </c>
      <c r="AR186" s="38">
        <f>_xll.RtGet("EBOND_LDN", B186, -18560)</f>
        <v>92.070436359287001</v>
      </c>
      <c r="AS186" s="38">
        <f>_xll.RtGet("EBOND_LDN", B186, -18562)</f>
        <v>83.525476797528</v>
      </c>
      <c r="AT186" s="58" t="str">
        <f ca="1">IF(Main[[#This Row],[maturity]]&lt;TODAY(),"matured","-")</f>
        <v>-</v>
      </c>
      <c r="AU186" s="1" t="str">
        <f>IF(Main[[#This Row],[spread bid]]=Main[[#This Row],[spread ask]],"error","-")</f>
        <v>-</v>
      </c>
    </row>
    <row r="187" spans="1:47" x14ac:dyDescent="0.2">
      <c r="A187" s="1" t="s">
        <v>1611</v>
      </c>
      <c r="B187" s="1">
        <v>21193221</v>
      </c>
      <c r="C187" s="9">
        <v>1996707</v>
      </c>
      <c r="D187" s="9" t="str">
        <f>_xll.BDP($A187&amp;" Corp",D$4)</f>
        <v>KEDGRP</v>
      </c>
      <c r="E187" s="9">
        <f>IF(_xll.BDP($A187&amp;" Corp","cpn typ")="floating","frn",_xll.BDP($A187&amp;" Corp",E$4))</f>
        <v>4.625</v>
      </c>
      <c r="F187" s="50">
        <f>IF(LEFT(_xll.BDP($A187&amp;" Corp","mty_typ"),4)="perp","perp",_xll.BDP($A187&amp;" Corp",F$4)*1)</f>
        <v>43579</v>
      </c>
      <c r="G187" s="31">
        <f>_xll.RtGet("EBOND_POSITION",INDEX(bookMap[eBondID],MATCH(TEXT(C187,"0"),bookMap[bbgID],0))&amp;"="&amp;B187,"AMOUNT")</f>
        <v>150000</v>
      </c>
      <c r="H187" s="1">
        <f>INDEX(control!$E$12:$E$22,MATCH(C187,control!$C$12:$C$22,0))</f>
        <v>0</v>
      </c>
      <c r="I187" s="1" t="str">
        <f>IFERROR(INDEX(bias[symbol],MIN(MAX(MATCH(IF($I$2="manual",_xll.RtGet("EBOND_LDN",B187,-20268),$I$2),bias[symbol],0)+H187,1),27)),"-")</f>
        <v>m</v>
      </c>
      <c r="J187" s="1">
        <f>IFERROR(_xll.RtGet("EBOND_LDN",B187,-20270)*1,"-")</f>
        <v>0.7</v>
      </c>
      <c r="K187" s="1" t="str">
        <f>_xll.RtGet("EBOND_LDN",$B187,-20271)</f>
        <v>on</v>
      </c>
      <c r="L187" s="1">
        <f>_xll.BDP(A187&amp;" @CBKG Corp","bid")</f>
        <v>100.16500000000001</v>
      </c>
      <c r="M187" s="1">
        <f>_xll.BDP(A187&amp;" @CBKG Corp","ask")</f>
        <v>100.86499999999999</v>
      </c>
      <c r="N187" s="1" t="s">
        <v>1456</v>
      </c>
      <c r="O187" s="1" t="str">
        <f>_xll.BDP(A187&amp;" @"&amp;N187&amp;" Corp","LAST_UPDATE")</f>
        <v>07:01:55</v>
      </c>
      <c r="P187" s="57">
        <f>_xll.BDP(A187&amp;" @"&amp;N187&amp;" Corp","LAST_PRICE")</f>
        <v>100.515</v>
      </c>
      <c r="Q187" s="1">
        <f>INDEX(control!$F$12:$F$22,MATCH(C187,control!$C$12:$C$22,0))</f>
        <v>100</v>
      </c>
      <c r="R187" s="1">
        <f>P187-J187*INDEX(bias[value],MATCH(I187,bias[symbol],0))*(Q187/100)</f>
        <v>100.16500000000001</v>
      </c>
      <c r="S187" s="1">
        <f>R187+J187*(Q187/100)</f>
        <v>100.86500000000001</v>
      </c>
      <c r="T187" s="4"/>
      <c r="U187" s="4"/>
      <c r="V187" s="1">
        <f>P187</f>
        <v>100.515</v>
      </c>
      <c r="W187" s="1">
        <f>IF(ISNUMBER(T187),T187,R187)</f>
        <v>100.16500000000001</v>
      </c>
      <c r="X187" s="1">
        <f>IF(ISNUMBER(U187),U187,S187)</f>
        <v>100.86500000000001</v>
      </c>
      <c r="Y187" s="13">
        <f>IF(ISERROR((W187+X187)-(L187+M187)),"err",((W187+X187)-(L187+M187)))</f>
        <v>2.8421709430404007E-14</v>
      </c>
      <c r="Z187" s="1">
        <v>1</v>
      </c>
      <c r="AA187" s="1">
        <f>IF(K187="on",1,0)</f>
        <v>1</v>
      </c>
      <c r="AB187" s="1">
        <f>IF(ISNUMBER(V187),1,0)*IF(ISNUMBER(W187),1,0)*IF(ISNUMBER(X187),1,0)</f>
        <v>1</v>
      </c>
      <c r="AC187" s="1">
        <f>IF(ISNUMBER(INDEX(bias[value],MATCH(I187,bias[symbol],0))),1,0)</f>
        <v>1</v>
      </c>
      <c r="AD187" s="1">
        <f>IF(ISNUMBER(J187),1,0)</f>
        <v>1</v>
      </c>
      <c r="AE187" s="1">
        <f>IF(AB187,IF(W187&gt;X187,0,1),0)</f>
        <v>1</v>
      </c>
      <c r="AF187" s="1">
        <f ca="1">IF($C$3="update",1,0)</f>
        <v>0</v>
      </c>
      <c r="AG187" s="1">
        <f ca="1">PRODUCT(Z187:AF187)</f>
        <v>0</v>
      </c>
      <c r="AH187" s="1" t="str">
        <f ca="1">IF(AG187=1,_xll.RtContribute("DDS_BONDS",$B187&amp;"=EXT",$V$3:$X$3,V187:X187,"FTC:CHANGED;SCOPE:SERVER"),"-")</f>
        <v>-</v>
      </c>
      <c r="AI187" s="1" t="str">
        <f>_xll.RtGet("DDS_BONDS",B187&amp;"=EXT",3)</f>
        <v>21193221=EXT</v>
      </c>
      <c r="AJ187" s="32">
        <f>_xll.BDP($A187&amp;" @"&amp; $N187 &amp;"  Corp","risk_mid")</f>
        <v>4.2896042366109555</v>
      </c>
      <c r="AK187" s="25">
        <f>IFERROR(G187*AJ187/10000,"-")</f>
        <v>64.344063549164332</v>
      </c>
      <c r="AL187" s="1" t="str">
        <f>IFERROR(INDEX(repoRate,MATCH(A187,repoIsin,0)),"-")</f>
        <v>-</v>
      </c>
      <c r="AM187" s="38">
        <f>IFERROR(G187*1,0)*IFERROR(P187*1,0)/100*IF(AL187="-",$AM$3,AL187)/100/360</f>
        <v>1.3402000000000001</v>
      </c>
      <c r="AN187" s="12">
        <f>_xll.BDP($A187&amp;" @"&amp; $N187 &amp;"  Corp","asset_swap_spd_mid")</f>
        <v>375.25587956698041</v>
      </c>
      <c r="AO187" s="25">
        <f>IFERROR(G187*1,0)*IFERROR(AN187*1,0)/10000</f>
        <v>5628.8381935047064</v>
      </c>
      <c r="AP187" s="25">
        <f>IFERROR(_xll.BDP($A187&amp;" @"&amp; $N187 &amp;"  Corp","coupon")*G187/100/365,"-")</f>
        <v>19.006849315068493</v>
      </c>
      <c r="AQ187" s="1" t="str">
        <f>_xll.RtGet("EBOND_LDN",B187,"DSPLY_NAME")</f>
        <v xml:space="preserve">KEDGRP 4 5/8 24 </v>
      </c>
      <c r="AR187" s="38">
        <f>_xll.RtGet("EBOND_LDN", B187, -18560)</f>
        <v>422.550038628881</v>
      </c>
      <c r="AS187" s="38">
        <f>_xll.RtGet("EBOND_LDN", B187, -18562)</f>
        <v>406.23452002431202</v>
      </c>
      <c r="AT187" s="58" t="str">
        <f ca="1">IF(Main[[#This Row],[maturity]]&lt;TODAY(),"matured","-")</f>
        <v>-</v>
      </c>
      <c r="AU187" s="1" t="str">
        <f>IF(Main[[#This Row],[spread bid]]=Main[[#This Row],[spread ask]],"error","-")</f>
        <v>-</v>
      </c>
    </row>
    <row r="188" spans="1:47" x14ac:dyDescent="0.2">
      <c r="A188" s="1" t="s">
        <v>246</v>
      </c>
      <c r="B188" s="1">
        <v>8297219</v>
      </c>
      <c r="C188" s="9">
        <v>1996707</v>
      </c>
      <c r="D188" s="9" t="str">
        <f>_xll.BDP($A188&amp;" Corp",D$4)</f>
        <v>KIG</v>
      </c>
      <c r="E188" s="9">
        <f>IF(_xll.BDP($A188&amp;" Corp","cpn typ")="floating","frn",_xll.BDP($A188&amp;" Corp",E$4))</f>
        <v>4.25</v>
      </c>
      <c r="F188" s="50">
        <f>IF(LEFT(_xll.BDP($A188&amp;" Corp","mty_typ"),4)="perp","perp",_xll.BDP($A188&amp;" Corp",F$4)*1)</f>
        <v>41815</v>
      </c>
      <c r="G188" s="31" t="str">
        <f>_xll.RtGet("EBOND_POSITION",INDEX(bookMap[eBondID],MATCH(TEXT(C188,"0"),bookMap[bbgID],0))&amp;"="&amp;B188,"AMOUNT")</f>
        <v>#N/A</v>
      </c>
      <c r="H188" s="1">
        <f>INDEX(control!$E$12:$E$22,MATCH(C188,control!$C$12:$C$22,0))</f>
        <v>0</v>
      </c>
      <c r="I188" s="1" t="str">
        <f>IFERROR(INDEX(bias[symbol],MIN(MAX(MATCH(IF($I$2="manual",_xll.RtGet("EBOND_LDN",B188,-20268),$I$2),bias[symbol],0)+H188,1),27)),"-")</f>
        <v>m</v>
      </c>
      <c r="J188" s="1">
        <f>IFERROR(_xll.RtGet("EBOND_LDN",B188,-20270)*1,"-")</f>
        <v>0.3</v>
      </c>
      <c r="K188" s="1" t="str">
        <f>_xll.RtGet("EBOND_LDN",$B188,-20271)</f>
        <v>on</v>
      </c>
      <c r="L188" s="1">
        <f>_xll.BDP(A188&amp;" @CBKG Corp","bid")</f>
        <v>99.938999999999993</v>
      </c>
      <c r="M188" s="1">
        <f>_xll.BDP(A188&amp;" @CBKG Corp","ask")</f>
        <v>100.239</v>
      </c>
      <c r="N188" s="1" t="s">
        <v>1456</v>
      </c>
      <c r="O188" s="1" t="str">
        <f>_xll.BDP(A188&amp;" @"&amp;N188&amp;" Corp","LAST_UPDATE")</f>
        <v>11/06/2014</v>
      </c>
      <c r="P188" s="57">
        <f>_xll.BDP(A188&amp;" @"&amp;N188&amp;" Corp","LAST_PRICE")</f>
        <v>100.089</v>
      </c>
      <c r="Q188" s="1">
        <f>INDEX(control!$F$12:$F$22,MATCH(C188,control!$C$12:$C$22,0))</f>
        <v>100</v>
      </c>
      <c r="R188" s="1">
        <f>P188-J188*INDEX(bias[value],MATCH(I188,bias[symbol],0))*(Q188/100)</f>
        <v>99.938999999999993</v>
      </c>
      <c r="S188" s="1">
        <f t="shared" si="213"/>
        <v>100.23899999999999</v>
      </c>
      <c r="T188" s="4"/>
      <c r="U188" s="4"/>
      <c r="V188" s="1">
        <f t="shared" si="214"/>
        <v>100.089</v>
      </c>
      <c r="W188" s="1">
        <f t="shared" si="215"/>
        <v>99.938999999999993</v>
      </c>
      <c r="X188" s="1">
        <f t="shared" si="216"/>
        <v>100.23899999999999</v>
      </c>
      <c r="Y188" s="13">
        <f t="shared" si="217"/>
        <v>0</v>
      </c>
      <c r="Z188" s="1">
        <v>1</v>
      </c>
      <c r="AA188" s="1">
        <f t="shared" si="218"/>
        <v>1</v>
      </c>
      <c r="AB188" s="1">
        <f t="shared" si="138"/>
        <v>1</v>
      </c>
      <c r="AC188" s="1">
        <f>IF(ISNUMBER(INDEX(bias[value],MATCH(I188,bias[symbol],0))),1,0)</f>
        <v>1</v>
      </c>
      <c r="AD188" s="1">
        <f t="shared" si="219"/>
        <v>1</v>
      </c>
      <c r="AE188" s="1">
        <f t="shared" si="139"/>
        <v>1</v>
      </c>
      <c r="AF188" s="1">
        <f t="shared" ca="1" si="123"/>
        <v>0</v>
      </c>
      <c r="AG188" s="1">
        <f t="shared" ca="1" si="124"/>
        <v>0</v>
      </c>
      <c r="AH188" s="1" t="str">
        <f ca="1">IF(AG188=1,_xll.RtContribute("DDS_BONDS",$B188&amp;"=EXT",$V$3:$X$3,V188:X188,"FTC:CHANGED;SCOPE:SERVER"),"-")</f>
        <v>-</v>
      </c>
      <c r="AI188" s="1" t="str">
        <f>_xll.RtGet("DDS_BONDS",B188&amp;"=EXT",3)</f>
        <v>8297219=EXT</v>
      </c>
      <c r="AJ188" s="32">
        <f>_xll.BDP($A188&amp;" @"&amp; $N188 &amp;"  Corp","risk_mid")</f>
        <v>2.2919414528388415E-2</v>
      </c>
      <c r="AK188" s="25" t="str">
        <f t="shared" si="126"/>
        <v>-</v>
      </c>
      <c r="AL188" s="1" t="str">
        <f t="shared" si="125"/>
        <v>-</v>
      </c>
      <c r="AM188" s="38">
        <f t="shared" si="127"/>
        <v>0</v>
      </c>
      <c r="AN188" s="12">
        <f>_xll.BDP($A188&amp;" @"&amp; $N188 &amp;"  Corp","asset_swap_spd_mid")</f>
        <v>-46.356044515140219</v>
      </c>
      <c r="AO188" s="25">
        <f t="shared" si="128"/>
        <v>0</v>
      </c>
      <c r="AP188" s="25" t="str">
        <f>IFERROR(_xll.BDP($A188&amp;" @"&amp; $N188 &amp;"  Corp","coupon")*G188/100/365,"-")</f>
        <v>-</v>
      </c>
      <c r="AQ188" s="1" t="str">
        <f>_xll.RtGet("EBOND_LDN",B188,"DSPLY_NAME")</f>
        <v>KIG 4 1/4 25 Jun</v>
      </c>
      <c r="AR188" s="38">
        <f>_xll.RtGet("EBOND_LDN", B188, -18560)</f>
        <v>0</v>
      </c>
      <c r="AS188" s="38">
        <f>_xll.RtGet("EBOND_LDN", B188, -18562)</f>
        <v>0</v>
      </c>
      <c r="AT188" s="58" t="str">
        <f ca="1">IF(Main[[#This Row],[maturity]]&lt;TODAY(),"matured","-")</f>
        <v>-</v>
      </c>
      <c r="AU188" s="1" t="str">
        <f>IF(Main[[#This Row],[spread bid]]=Main[[#This Row],[spread ask]],"error","-")</f>
        <v>error</v>
      </c>
    </row>
    <row r="189" spans="1:47" x14ac:dyDescent="0.2">
      <c r="A189" s="1" t="s">
        <v>247</v>
      </c>
      <c r="B189" s="1">
        <v>8817093</v>
      </c>
      <c r="C189" s="9">
        <v>1996707</v>
      </c>
      <c r="D189" s="9" t="str">
        <f>_xll.BDP($A189&amp;" Corp",D$4)</f>
        <v>KIG</v>
      </c>
      <c r="E189" s="9">
        <f>IF(_xll.BDP($A189&amp;" Corp","cpn typ")="floating","frn",_xll.BDP($A189&amp;" Corp",E$4))</f>
        <v>3.625</v>
      </c>
      <c r="F189" s="50">
        <f>IF(LEFT(_xll.BDP($A189&amp;" Corp","mty_typ"),4)="perp","perp",_xll.BDP($A189&amp;" Corp",F$4)*1)</f>
        <v>42760</v>
      </c>
      <c r="G189" s="31" t="str">
        <f>_xll.RtGet("EBOND_POSITION",INDEX(bookMap[eBondID],MATCH(TEXT(C189,"0"),bookMap[bbgID],0))&amp;"="&amp;B189,"AMOUNT")</f>
        <v>#N/A</v>
      </c>
      <c r="H189" s="1">
        <f>INDEX(control!$E$12:$E$22,MATCH(C189,control!$C$12:$C$22,0))</f>
        <v>0</v>
      </c>
      <c r="I189" s="1" t="str">
        <f>IFERROR(INDEX(bias[symbol],MIN(MAX(MATCH(IF($I$2="manual",_xll.RtGet("EBOND_LDN",B189,-20268),$I$2),bias[symbol],0)+H189,1),27)),"-")</f>
        <v>m</v>
      </c>
      <c r="J189" s="1">
        <f>IFERROR(_xll.RtGet("EBOND_LDN",B189,-20270)*1,"-")</f>
        <v>1</v>
      </c>
      <c r="K189" s="1" t="str">
        <f>_xll.RtGet("EBOND_LDN",$B189,-20271)</f>
        <v>on</v>
      </c>
      <c r="L189" s="1">
        <f>_xll.BDP(A189&amp;" @CBKG Corp","bid")</f>
        <v>107.60599999999999</v>
      </c>
      <c r="M189" s="1">
        <f>_xll.BDP(A189&amp;" @CBKG Corp","ask")</f>
        <v>108.60599999999999</v>
      </c>
      <c r="N189" s="1" t="s">
        <v>1456</v>
      </c>
      <c r="O189" s="1" t="str">
        <f>_xll.BDP(A189&amp;" @"&amp;N189&amp;" Corp","LAST_UPDATE")</f>
        <v>07:01:47</v>
      </c>
      <c r="P189" s="57">
        <f>_xll.BDP(A189&amp;" @"&amp;N189&amp;" Corp","LAST_PRICE")</f>
        <v>108.10599999999999</v>
      </c>
      <c r="Q189" s="1">
        <f>INDEX(control!$F$12:$F$22,MATCH(C189,control!$C$12:$C$22,0))</f>
        <v>100</v>
      </c>
      <c r="R189" s="1">
        <f>P189-J189*INDEX(bias[value],MATCH(I189,bias[symbol],0))*(Q189/100)</f>
        <v>107.60599999999999</v>
      </c>
      <c r="S189" s="1">
        <f t="shared" si="213"/>
        <v>108.60599999999999</v>
      </c>
      <c r="T189" s="4"/>
      <c r="U189" s="4"/>
      <c r="V189" s="1">
        <f t="shared" si="214"/>
        <v>108.10599999999999</v>
      </c>
      <c r="W189" s="1">
        <f t="shared" si="215"/>
        <v>107.60599999999999</v>
      </c>
      <c r="X189" s="1">
        <f t="shared" si="216"/>
        <v>108.60599999999999</v>
      </c>
      <c r="Y189" s="13">
        <f t="shared" si="217"/>
        <v>0</v>
      </c>
      <c r="Z189" s="1">
        <v>1</v>
      </c>
      <c r="AA189" s="1">
        <f t="shared" si="218"/>
        <v>1</v>
      </c>
      <c r="AB189" s="1">
        <f t="shared" si="138"/>
        <v>1</v>
      </c>
      <c r="AC189" s="1">
        <f>IF(ISNUMBER(INDEX(bias[value],MATCH(I189,bias[symbol],0))),1,0)</f>
        <v>1</v>
      </c>
      <c r="AD189" s="1">
        <f t="shared" si="219"/>
        <v>1</v>
      </c>
      <c r="AE189" s="1">
        <f t="shared" si="139"/>
        <v>1</v>
      </c>
      <c r="AF189" s="1">
        <f t="shared" ca="1" si="123"/>
        <v>0</v>
      </c>
      <c r="AG189" s="1">
        <f t="shared" ca="1" si="124"/>
        <v>0</v>
      </c>
      <c r="AH189" s="1" t="str">
        <f ca="1">IF(AG189=1,_xll.RtContribute("DDS_BONDS",$B189&amp;"=EXT",$V$3:$X$3,V189:X189,"FTC:CHANGED;SCOPE:SERVER"),"-")</f>
        <v>-</v>
      </c>
      <c r="AI189" s="1" t="str">
        <f>_xll.RtGet("DDS_BONDS",B189&amp;"=EXT",3)</f>
        <v>8817093=EXT</v>
      </c>
      <c r="AJ189" s="32">
        <f>_xll.BDP($A189&amp;" @"&amp; $N189 &amp;"  Corp","risk_mid")</f>
        <v>2.7343498341657835</v>
      </c>
      <c r="AK189" s="25" t="str">
        <f t="shared" si="126"/>
        <v>-</v>
      </c>
      <c r="AL189" s="1" t="str">
        <f t="shared" si="125"/>
        <v>-</v>
      </c>
      <c r="AM189" s="38">
        <f t="shared" si="127"/>
        <v>0</v>
      </c>
      <c r="AN189" s="12">
        <f>_xll.BDP($A189&amp;" @"&amp; $N189 &amp;"  Corp","asset_swap_spd_mid")</f>
        <v>12.001119103212961</v>
      </c>
      <c r="AO189" s="25">
        <f t="shared" si="128"/>
        <v>0</v>
      </c>
      <c r="AP189" s="25" t="str">
        <f>IFERROR(_xll.BDP($A189&amp;" @"&amp; $N189 &amp;"  Corp","coupon")*G189/100/365,"-")</f>
        <v>-</v>
      </c>
      <c r="AQ189" s="1" t="str">
        <f>_xll.RtGet("EBOND_LDN",B189,"DSPLY_NAME")</f>
        <v>KIG 3 5/8 25 Jan</v>
      </c>
      <c r="AR189" s="38">
        <f>_xll.RtGet("EBOND_LDN", B189, -18560)</f>
        <v>62.061917290592</v>
      </c>
      <c r="AS189" s="38">
        <f>_xll.RtGet("EBOND_LDN", B189, -18562)</f>
        <v>25.499213354694</v>
      </c>
      <c r="AT189" s="58" t="str">
        <f ca="1">IF(Main[[#This Row],[maturity]]&lt;TODAY(),"matured","-")</f>
        <v>-</v>
      </c>
      <c r="AU189" s="1" t="str">
        <f>IF(Main[[#This Row],[spread bid]]=Main[[#This Row],[spread ask]],"error","-")</f>
        <v>-</v>
      </c>
    </row>
    <row r="190" spans="1:47" x14ac:dyDescent="0.2">
      <c r="A190" s="1" t="s">
        <v>248</v>
      </c>
      <c r="B190" s="1">
        <v>9940180</v>
      </c>
      <c r="C190" s="9">
        <v>1996707</v>
      </c>
      <c r="D190" s="9" t="str">
        <f>_xll.BDP($A190&amp;" Corp",D$4)</f>
        <v>LABFP</v>
      </c>
      <c r="E190" s="9">
        <f>IF(_xll.BDP($A190&amp;" Corp","cpn typ")="floating","frn",_xll.BDP($A190&amp;" Corp",E$4))</f>
        <v>8.5</v>
      </c>
      <c r="F190" s="50">
        <f>IF(LEFT(_xll.BDP($A190&amp;" Corp","mty_typ"),4)="perp","perp",_xll.BDP($A190&amp;" Corp",F$4)*1)</f>
        <v>43115</v>
      </c>
      <c r="G190" s="31" t="str">
        <f>_xll.RtGet("EBOND_POSITION",INDEX(bookMap[eBondID],MATCH(TEXT(C190,"0"),bookMap[bbgID],0))&amp;"="&amp;B190,"AMOUNT")</f>
        <v>#N/A</v>
      </c>
      <c r="H190" s="1">
        <f>INDEX(control!$E$12:$E$22,MATCH(C190,control!$C$12:$C$22,0))</f>
        <v>0</v>
      </c>
      <c r="I190" s="1" t="str">
        <f>IFERROR(INDEX(bias[symbol],MIN(MAX(MATCH(IF($I$2="manual",_xll.RtGet("EBOND_LDN",B190,-20268),$I$2),bias[symbol],0)+H190,1),27)),"-")</f>
        <v>m</v>
      </c>
      <c r="J190" s="1">
        <f>IFERROR(_xll.RtGet("EBOND_LDN",B190,-20270)*1,"-")</f>
        <v>1.2</v>
      </c>
      <c r="K190" s="1" t="str">
        <f>_xll.RtGet("EBOND_LDN",$B190,-20271)</f>
        <v>on</v>
      </c>
      <c r="L190" s="1">
        <f>_xll.BDP(A190&amp;" @CBKG Corp","bid")</f>
        <v>106.17400000000001</v>
      </c>
      <c r="M190" s="1">
        <f>_xll.BDP(A190&amp;" @CBKG Corp","ask")</f>
        <v>107.374</v>
      </c>
      <c r="N190" s="1" t="s">
        <v>1456</v>
      </c>
      <c r="O190" s="1" t="str">
        <f>_xll.BDP(A190&amp;" @"&amp;N190&amp;" Corp","LAST_UPDATE")</f>
        <v>07:01:34</v>
      </c>
      <c r="P190" s="57">
        <f>_xll.BDP(A190&amp;" @"&amp;N190&amp;" Corp","LAST_PRICE")</f>
        <v>106.774</v>
      </c>
      <c r="Q190" s="1">
        <f>INDEX(control!$F$12:$F$22,MATCH(C190,control!$C$12:$C$22,0))</f>
        <v>100</v>
      </c>
      <c r="R190" s="1">
        <f>P190-J190*INDEX(bias[value],MATCH(I190,bias[symbol],0))*(Q190/100)</f>
        <v>106.17400000000001</v>
      </c>
      <c r="S190" s="1">
        <f t="shared" si="213"/>
        <v>107.37400000000001</v>
      </c>
      <c r="T190" s="4"/>
      <c r="U190" s="4"/>
      <c r="V190" s="1">
        <f t="shared" si="214"/>
        <v>106.774</v>
      </c>
      <c r="W190" s="1">
        <f t="shared" si="215"/>
        <v>106.17400000000001</v>
      </c>
      <c r="X190" s="1">
        <f t="shared" si="216"/>
        <v>107.37400000000001</v>
      </c>
      <c r="Y190" s="13">
        <f t="shared" si="217"/>
        <v>0</v>
      </c>
      <c r="Z190" s="1">
        <v>1</v>
      </c>
      <c r="AA190" s="1">
        <f t="shared" si="218"/>
        <v>1</v>
      </c>
      <c r="AB190" s="1">
        <f t="shared" si="138"/>
        <v>1</v>
      </c>
      <c r="AC190" s="1">
        <f>IF(ISNUMBER(INDEX(bias[value],MATCH(I190,bias[symbol],0))),1,0)</f>
        <v>1</v>
      </c>
      <c r="AD190" s="1">
        <f t="shared" si="219"/>
        <v>1</v>
      </c>
      <c r="AE190" s="1">
        <f t="shared" si="139"/>
        <v>1</v>
      </c>
      <c r="AF190" s="1">
        <f t="shared" ca="1" si="123"/>
        <v>0</v>
      </c>
      <c r="AG190" s="1">
        <f t="shared" ca="1" si="124"/>
        <v>0</v>
      </c>
      <c r="AH190" s="1" t="str">
        <f ca="1">IF(AG190=1,_xll.RtContribute("DDS_BONDS",$B190&amp;"=EXT",$V$3:$X$3,V190:X190,"FTC:CHANGED;SCOPE:SERVER"),"-")</f>
        <v>-</v>
      </c>
      <c r="AI190" s="1" t="str">
        <f>_xll.RtGet("DDS_BONDS",B190&amp;"=EXT",3)</f>
        <v>9940180=EXT</v>
      </c>
      <c r="AJ190" s="32">
        <f>_xll.BDP($A190&amp;" @"&amp; $N190 &amp;"  Corp","risk_mid")</f>
        <v>8.266029688428489E-2</v>
      </c>
      <c r="AK190" s="25" t="str">
        <f t="shared" si="126"/>
        <v>-</v>
      </c>
      <c r="AL190" s="1" t="str">
        <f t="shared" si="125"/>
        <v>-</v>
      </c>
      <c r="AM190" s="38">
        <f t="shared" si="127"/>
        <v>0</v>
      </c>
      <c r="AN190" s="12">
        <f>_xll.BDP($A190&amp;" @"&amp; $N190 &amp;"  Corp","asset_swap_spd_mid")</f>
        <v>239.03753460121067</v>
      </c>
      <c r="AO190" s="25">
        <f t="shared" si="128"/>
        <v>0</v>
      </c>
      <c r="AP190" s="25" t="str">
        <f>IFERROR(_xll.BDP($A190&amp;" @"&amp; $N190 &amp;"  Corp","coupon")*G190/100/365,"-")</f>
        <v>-</v>
      </c>
      <c r="AQ190" s="1" t="str">
        <f>_xll.RtGet("EBOND_LDN",B190,"DSPLY_NAME")</f>
        <v>LABFP 8 1/2 15 J</v>
      </c>
      <c r="AR190" s="38">
        <f>_xll.RtGet("EBOND_LDN", B190, -18560)</f>
        <v>639.74114311613403</v>
      </c>
      <c r="AS190" s="38">
        <f>_xll.RtGet("EBOND_LDN", B190, -18562)</f>
        <v>603.23452542548796</v>
      </c>
      <c r="AT190" s="58" t="str">
        <f ca="1">IF(Main[[#This Row],[maturity]]&lt;TODAY(),"matured","-")</f>
        <v>-</v>
      </c>
      <c r="AU190" s="1" t="str">
        <f>IF(Main[[#This Row],[spread bid]]=Main[[#This Row],[spread ask]],"error","-")</f>
        <v>-</v>
      </c>
    </row>
    <row r="191" spans="1:47" x14ac:dyDescent="0.2">
      <c r="A191" s="1" t="s">
        <v>249</v>
      </c>
      <c r="B191" s="1">
        <v>6470114</v>
      </c>
      <c r="C191" s="9">
        <v>1996707</v>
      </c>
      <c r="D191" s="9" t="str">
        <f>_xll.BDP($A191&amp;" Corp",D$4)</f>
        <v>MRK</v>
      </c>
      <c r="E191" s="9">
        <f>IF(_xll.BDP($A191&amp;" Corp","cpn typ")="floating","frn",_xll.BDP($A191&amp;" Corp",E$4))</f>
        <v>5.375</v>
      </c>
      <c r="F191" s="50">
        <f>IF(LEFT(_xll.BDP($A191&amp;" Corp","mty_typ"),4)="perp","perp",_xll.BDP($A191&amp;" Corp",F$4)*1)</f>
        <v>41913</v>
      </c>
      <c r="G191" s="31" t="str">
        <f>_xll.RtGet("EBOND_POSITION",INDEX(bookMap[eBondID],MATCH(TEXT(C191,"0"),bookMap[bbgID],0))&amp;"="&amp;B191,"AMOUNT")</f>
        <v>#N/A</v>
      </c>
      <c r="H191" s="1">
        <f>INDEX(control!$E$12:$E$22,MATCH(C191,control!$C$12:$C$22,0))</f>
        <v>0</v>
      </c>
      <c r="I191" s="1" t="str">
        <f>IFERROR(INDEX(bias[symbol],MIN(MAX(MATCH(IF($I$2="manual",_xll.RtGet("EBOND_LDN",B191,-20268),$I$2),bias[symbol],0)+H191,1),27)),"-")</f>
        <v>m</v>
      </c>
      <c r="J191" s="1">
        <f>IFERROR(_xll.RtGet("EBOND_LDN",B191,-20270)*1,"-")</f>
        <v>0.2</v>
      </c>
      <c r="K191" s="1" t="str">
        <f>_xll.RtGet("EBOND_LDN",$B191,-20271)</f>
        <v>on</v>
      </c>
      <c r="L191" s="1">
        <f>_xll.BDP(A191&amp;" @CBKG Corp","bid")</f>
        <v>101.395</v>
      </c>
      <c r="M191" s="1">
        <f>_xll.BDP(A191&amp;" @CBKG Corp","ask")</f>
        <v>101.595</v>
      </c>
      <c r="N191" s="1" t="s">
        <v>1456</v>
      </c>
      <c r="O191" s="1" t="str">
        <f>_xll.BDP(A191&amp;" @"&amp;N191&amp;" Corp","LAST_UPDATE")</f>
        <v>11/06/2014</v>
      </c>
      <c r="P191" s="57">
        <f>_xll.BDP(A191&amp;" @"&amp;N191&amp;" Corp","LAST_PRICE")</f>
        <v>101.495</v>
      </c>
      <c r="Q191" s="1">
        <f>INDEX(control!$F$12:$F$22,MATCH(C191,control!$C$12:$C$22,0))</f>
        <v>100</v>
      </c>
      <c r="R191" s="1">
        <f>P191-J191*INDEX(bias[value],MATCH(I191,bias[symbol],0))*(Q191/100)</f>
        <v>101.39500000000001</v>
      </c>
      <c r="S191" s="1">
        <f t="shared" si="213"/>
        <v>101.59500000000001</v>
      </c>
      <c r="T191" s="4"/>
      <c r="U191" s="4"/>
      <c r="V191" s="1">
        <f t="shared" si="214"/>
        <v>101.495</v>
      </c>
      <c r="W191" s="1">
        <f t="shared" si="215"/>
        <v>101.39500000000001</v>
      </c>
      <c r="X191" s="1">
        <f t="shared" si="216"/>
        <v>101.59500000000001</v>
      </c>
      <c r="Y191" s="13">
        <f t="shared" si="217"/>
        <v>0</v>
      </c>
      <c r="Z191" s="1">
        <v>1</v>
      </c>
      <c r="AA191" s="1">
        <f t="shared" si="218"/>
        <v>1</v>
      </c>
      <c r="AB191" s="1">
        <f t="shared" si="138"/>
        <v>1</v>
      </c>
      <c r="AC191" s="1">
        <f>IF(ISNUMBER(INDEX(bias[value],MATCH(I191,bias[symbol],0))),1,0)</f>
        <v>1</v>
      </c>
      <c r="AD191" s="1">
        <f t="shared" si="219"/>
        <v>1</v>
      </c>
      <c r="AE191" s="1">
        <f t="shared" si="139"/>
        <v>1</v>
      </c>
      <c r="AF191" s="1">
        <f t="shared" ca="1" si="123"/>
        <v>0</v>
      </c>
      <c r="AG191" s="1">
        <f t="shared" ca="1" si="124"/>
        <v>0</v>
      </c>
      <c r="AH191" s="1" t="str">
        <f ca="1">IF(AG191=1,_xll.RtContribute("DDS_BONDS",$B191&amp;"=EXT",$V$3:$X$3,V191:X191,"FTC:CHANGED;SCOPE:SERVER"),"-")</f>
        <v>-</v>
      </c>
      <c r="AI191" s="1" t="str">
        <f>_xll.RtGet("DDS_BONDS",B191&amp;"=EXT",3)</f>
        <v>6470114=EXT</v>
      </c>
      <c r="AJ191" s="32">
        <f>_xll.BDP($A191&amp;" @"&amp; $N191 &amp;"  Corp","risk_mid")</f>
        <v>0.30569561292210778</v>
      </c>
      <c r="AK191" s="25" t="str">
        <f t="shared" si="126"/>
        <v>-</v>
      </c>
      <c r="AL191" s="1" t="str">
        <f t="shared" si="125"/>
        <v>-</v>
      </c>
      <c r="AM191" s="38">
        <f t="shared" si="127"/>
        <v>0</v>
      </c>
      <c r="AN191" s="12">
        <f>_xll.BDP($A191&amp;" @"&amp; $N191 &amp;"  Corp","asset_swap_spd_mid")</f>
        <v>-9.9470942226857026</v>
      </c>
      <c r="AO191" s="25">
        <f t="shared" si="128"/>
        <v>0</v>
      </c>
      <c r="AP191" s="25" t="str">
        <f>IFERROR(_xll.BDP($A191&amp;" @"&amp; $N191 &amp;"  Corp","coupon")*G191/100/365,"-")</f>
        <v>-</v>
      </c>
      <c r="AQ191" s="1" t="str">
        <f>_xll.RtGet("EBOND_LDN",B191,"DSPLY_NAME")</f>
        <v>MRK 5 3/8 01 Oct</v>
      </c>
      <c r="AR191" s="38">
        <f>_xll.RtGet("EBOND_LDN", B191, -18560)</f>
        <v>51.206044922860002</v>
      </c>
      <c r="AS191" s="38">
        <f>_xll.RtGet("EBOND_LDN", B191, -18562)</f>
        <v>-14.230996806187999</v>
      </c>
      <c r="AT191" s="58" t="str">
        <f ca="1">IF(Main[[#This Row],[maturity]]&lt;TODAY(),"matured","-")</f>
        <v>-</v>
      </c>
      <c r="AU191" s="1" t="str">
        <f>IF(Main[[#This Row],[spread bid]]=Main[[#This Row],[spread ask]],"error","-")</f>
        <v>-</v>
      </c>
    </row>
    <row r="192" spans="1:47" x14ac:dyDescent="0.2">
      <c r="A192" s="1" t="s">
        <v>250</v>
      </c>
      <c r="B192" s="1">
        <v>8998628</v>
      </c>
      <c r="C192" s="9">
        <v>1996707</v>
      </c>
      <c r="D192" s="9" t="str">
        <f>_xll.BDP($A192&amp;" Corp",D$4)</f>
        <v>MRKGR</v>
      </c>
      <c r="E192" s="9">
        <f>IF(_xll.BDP($A192&amp;" Corp","cpn typ")="floating","frn",_xll.BDP($A192&amp;" Corp",E$4))</f>
        <v>3.375</v>
      </c>
      <c r="F192" s="50">
        <f>IF(LEFT(_xll.BDP($A192&amp;" Corp","mty_typ"),4)="perp","perp",_xll.BDP($A192&amp;" Corp",F$4)*1)</f>
        <v>42087</v>
      </c>
      <c r="G192" s="31">
        <f>_xll.RtGet("EBOND_POSITION",INDEX(bookMap[eBondID],MATCH(TEXT(C192,"0"),bookMap[bbgID],0))&amp;"="&amp;B192,"AMOUNT")</f>
        <v>20000</v>
      </c>
      <c r="H192" s="1">
        <f>INDEX(control!$E$12:$E$22,MATCH(C192,control!$C$12:$C$22,0))</f>
        <v>0</v>
      </c>
      <c r="I192" s="1" t="str">
        <f>IFERROR(INDEX(bias[symbol],MIN(MAX(MATCH(IF($I$2="manual",_xll.RtGet("EBOND_LDN",B192,-20268),$I$2),bias[symbol],0)+H192,1),27)),"-")</f>
        <v>m</v>
      </c>
      <c r="J192" s="1">
        <f>IFERROR(_xll.RtGet("EBOND_LDN",B192,-20270)*1,"-")</f>
        <v>0.2</v>
      </c>
      <c r="K192" s="1" t="str">
        <f>_xll.RtGet("EBOND_LDN",$B192,-20271)</f>
        <v>on</v>
      </c>
      <c r="L192" s="1">
        <f>_xll.BDP(A192&amp;" @CBKG Corp","bid")</f>
        <v>102.24</v>
      </c>
      <c r="M192" s="1">
        <f>_xll.BDP(A192&amp;" @CBKG Corp","ask")</f>
        <v>102.44</v>
      </c>
      <c r="N192" s="1" t="s">
        <v>1456</v>
      </c>
      <c r="O192" s="1" t="str">
        <f>_xll.BDP(A192&amp;" @"&amp;N192&amp;" Corp","LAST_UPDATE")</f>
        <v>07:01:31</v>
      </c>
      <c r="P192" s="57">
        <f>_xll.BDP(A192&amp;" @"&amp;N192&amp;" Corp","LAST_PRICE")</f>
        <v>102.34</v>
      </c>
      <c r="Q192" s="1">
        <f>INDEX(control!$F$12:$F$22,MATCH(C192,control!$C$12:$C$22,0))</f>
        <v>100</v>
      </c>
      <c r="R192" s="1">
        <f>P192-J192*INDEX(bias[value],MATCH(I192,bias[symbol],0))*(Q192/100)</f>
        <v>102.24000000000001</v>
      </c>
      <c r="S192" s="1">
        <f t="shared" si="213"/>
        <v>102.44000000000001</v>
      </c>
      <c r="T192" s="4"/>
      <c r="U192" s="4"/>
      <c r="V192" s="1">
        <f t="shared" si="214"/>
        <v>102.34</v>
      </c>
      <c r="W192" s="1">
        <f t="shared" si="215"/>
        <v>102.24000000000001</v>
      </c>
      <c r="X192" s="1">
        <f t="shared" si="216"/>
        <v>102.44000000000001</v>
      </c>
      <c r="Y192" s="13">
        <f t="shared" si="217"/>
        <v>0</v>
      </c>
      <c r="Z192" s="1">
        <v>1</v>
      </c>
      <c r="AA192" s="1">
        <f t="shared" si="218"/>
        <v>1</v>
      </c>
      <c r="AB192" s="1">
        <f t="shared" si="138"/>
        <v>1</v>
      </c>
      <c r="AC192" s="1">
        <f>IF(ISNUMBER(INDEX(bias[value],MATCH(I192,bias[symbol],0))),1,0)</f>
        <v>1</v>
      </c>
      <c r="AD192" s="1">
        <f t="shared" si="219"/>
        <v>1</v>
      </c>
      <c r="AE192" s="1">
        <f t="shared" si="139"/>
        <v>1</v>
      </c>
      <c r="AF192" s="1">
        <f t="shared" ca="1" si="123"/>
        <v>0</v>
      </c>
      <c r="AG192" s="1">
        <f t="shared" ca="1" si="124"/>
        <v>0</v>
      </c>
      <c r="AH192" s="1" t="str">
        <f ca="1">IF(AG192=1,_xll.RtContribute("DDS_BONDS",$B192&amp;"=EXT",$V$3:$X$3,V192:X192,"FTC:CHANGED;SCOPE:SERVER"),"-")</f>
        <v>-</v>
      </c>
      <c r="AI192" s="1" t="str">
        <f>_xll.RtGet("DDS_BONDS",B192&amp;"=EXT",3)</f>
        <v>8998628=EXT</v>
      </c>
      <c r="AJ192" s="32">
        <f>_xll.BDP($A192&amp;" @"&amp; $N192 &amp;"  Corp","risk_mid")</f>
        <v>0.78909791860084511</v>
      </c>
      <c r="AK192" s="25">
        <f t="shared" si="126"/>
        <v>1.5781958372016902</v>
      </c>
      <c r="AL192" s="1" t="str">
        <f t="shared" ref="AL192:AL254" si="220">IFERROR(INDEX(repoRate,MATCH(A192,repoIsin,0)),"-")</f>
        <v>-</v>
      </c>
      <c r="AM192" s="38">
        <f t="shared" si="127"/>
        <v>0.18193777777777778</v>
      </c>
      <c r="AN192" s="12">
        <f>_xll.BDP($A192&amp;" @"&amp; $N192 &amp;"  Corp","asset_swap_spd_mid")</f>
        <v>-12.75131799835086</v>
      </c>
      <c r="AO192" s="25">
        <f t="shared" si="128"/>
        <v>-25.50263599670172</v>
      </c>
      <c r="AP192" s="25">
        <f>IFERROR(_xll.BDP($A192&amp;" @"&amp; $N192 &amp;"  Corp","coupon")*G192/100/365,"-")</f>
        <v>1.8493150684931507</v>
      </c>
      <c r="AQ192" s="1" t="str">
        <f>_xll.RtGet("EBOND_LDN",B192,"DSPLY_NAME")</f>
        <v>MRKGR 3 3/8 24 M</v>
      </c>
      <c r="AR192" s="38">
        <f>_xll.RtGet("EBOND_LDN", B192, -18560)</f>
        <v>42.932405578782003</v>
      </c>
      <c r="AS192" s="38">
        <f>_xll.RtGet("EBOND_LDN", B192, -18562)</f>
        <v>17.590179550797</v>
      </c>
      <c r="AT192" s="58" t="str">
        <f ca="1">IF(Main[[#This Row],[maturity]]&lt;TODAY(),"matured","-")</f>
        <v>-</v>
      </c>
      <c r="AU192" s="1" t="str">
        <f>IF(Main[[#This Row],[spread bid]]=Main[[#This Row],[spread ask]],"error","-")</f>
        <v>-</v>
      </c>
    </row>
    <row r="193" spans="1:47" x14ac:dyDescent="0.2">
      <c r="A193" s="1" t="s">
        <v>251</v>
      </c>
      <c r="B193" s="1">
        <v>8998630</v>
      </c>
      <c r="C193" s="9">
        <v>1996707</v>
      </c>
      <c r="D193" s="9" t="str">
        <f>_xll.BDP($A193&amp;" Corp",D$4)</f>
        <v>MRKGR</v>
      </c>
      <c r="E193" s="9">
        <f>IF(_xll.BDP($A193&amp;" Corp","cpn typ")="floating","frn",_xll.BDP($A193&amp;" Corp",E$4))</f>
        <v>4.5</v>
      </c>
      <c r="F193" s="50">
        <f>IF(LEFT(_xll.BDP($A193&amp;" Corp","mty_typ"),4)="perp","perp",_xll.BDP($A193&amp;" Corp",F$4)*1)</f>
        <v>43914</v>
      </c>
      <c r="G193" s="31">
        <f>_xll.RtGet("EBOND_POSITION",INDEX(bookMap[eBondID],MATCH(TEXT(C193,"0"),bookMap[bbgID],0))&amp;"="&amp;B193,"AMOUNT")</f>
        <v>0</v>
      </c>
      <c r="H193" s="1">
        <f>INDEX(control!$E$12:$E$22,MATCH(C193,control!$C$12:$C$22,0))</f>
        <v>0</v>
      </c>
      <c r="I193" s="1" t="str">
        <f>IFERROR(INDEX(bias[symbol],MIN(MAX(MATCH(IF($I$2="manual",_xll.RtGet("EBOND_LDN",B193,-20268),$I$2),bias[symbol],0)+H193,1),27)),"-")</f>
        <v>m</v>
      </c>
      <c r="J193" s="1">
        <f>IFERROR(_xll.RtGet("EBOND_LDN",B193,-20270)*1,"-")</f>
        <v>0.4</v>
      </c>
      <c r="K193" s="1" t="str">
        <f>_xll.RtGet("EBOND_LDN",$B193,-20271)</f>
        <v>on</v>
      </c>
      <c r="L193" s="1">
        <f>_xll.BDP(A193&amp;" @CBKG Corp","bid")</f>
        <v>117.68600000000001</v>
      </c>
      <c r="M193" s="1">
        <f>_xll.BDP(A193&amp;" @CBKG Corp","ask")</f>
        <v>118.086</v>
      </c>
      <c r="N193" s="1" t="s">
        <v>1456</v>
      </c>
      <c r="O193" s="1" t="str">
        <f>_xll.BDP(A193&amp;" @"&amp;N193&amp;" Corp","LAST_UPDATE")</f>
        <v>07:01:33</v>
      </c>
      <c r="P193" s="57">
        <f>_xll.BDP(A193&amp;" @"&amp;N193&amp;" Corp","LAST_PRICE")</f>
        <v>117.886</v>
      </c>
      <c r="Q193" s="1">
        <f>INDEX(control!$F$12:$F$22,MATCH(C193,control!$C$12:$C$22,0))</f>
        <v>100</v>
      </c>
      <c r="R193" s="1">
        <f>P193-J193*INDEX(bias[value],MATCH(I193,bias[symbol],0))*(Q193/100)</f>
        <v>117.68599999999999</v>
      </c>
      <c r="S193" s="1">
        <f t="shared" si="213"/>
        <v>118.086</v>
      </c>
      <c r="T193" s="4"/>
      <c r="U193" s="4"/>
      <c r="V193" s="1">
        <f t="shared" si="214"/>
        <v>117.886</v>
      </c>
      <c r="W193" s="1">
        <f t="shared" si="215"/>
        <v>117.68599999999999</v>
      </c>
      <c r="X193" s="1">
        <f t="shared" si="216"/>
        <v>118.086</v>
      </c>
      <c r="Y193" s="13">
        <f t="shared" si="217"/>
        <v>0</v>
      </c>
      <c r="Z193" s="1">
        <v>1</v>
      </c>
      <c r="AA193" s="1">
        <f t="shared" si="218"/>
        <v>1</v>
      </c>
      <c r="AB193" s="1">
        <f t="shared" si="138"/>
        <v>1</v>
      </c>
      <c r="AC193" s="1">
        <f>IF(ISNUMBER(INDEX(bias[value],MATCH(I193,bias[symbol],0))),1,0)</f>
        <v>1</v>
      </c>
      <c r="AD193" s="1">
        <f t="shared" si="219"/>
        <v>1</v>
      </c>
      <c r="AE193" s="1">
        <f t="shared" si="139"/>
        <v>1</v>
      </c>
      <c r="AF193" s="1">
        <f t="shared" ref="AF193:AF256" ca="1" si="221">IF($C$3="update",1,0)</f>
        <v>0</v>
      </c>
      <c r="AG193" s="1">
        <f t="shared" ref="AG193:AG256" ca="1" si="222">PRODUCT(Z193:AF193)</f>
        <v>0</v>
      </c>
      <c r="AH193" s="1" t="str">
        <f ca="1">IF(AG193=1,_xll.RtContribute("DDS_BONDS",$B193&amp;"=EXT",$V$3:$X$3,V193:X193,"FTC:CHANGED;SCOPE:SERVER"),"-")</f>
        <v>-</v>
      </c>
      <c r="AI193" s="1" t="str">
        <f>_xll.RtGet("DDS_BONDS",B193&amp;"=EXT",3)</f>
        <v>8998630=EXT</v>
      </c>
      <c r="AJ193" s="32">
        <f>_xll.BDP($A193&amp;" @"&amp; $N193 &amp;"  Corp","risk_mid")</f>
        <v>6.121190838813817</v>
      </c>
      <c r="AK193" s="25">
        <f t="shared" si="126"/>
        <v>0</v>
      </c>
      <c r="AL193" s="1">
        <f t="shared" si="220"/>
        <v>-0.55000000000000004</v>
      </c>
      <c r="AM193" s="38">
        <f t="shared" si="127"/>
        <v>0</v>
      </c>
      <c r="AN193" s="12">
        <f>_xll.BDP($A193&amp;" @"&amp; $N193 &amp;"  Corp","asset_swap_spd_mid")</f>
        <v>47.321890590655002</v>
      </c>
      <c r="AO193" s="25">
        <f t="shared" si="128"/>
        <v>0</v>
      </c>
      <c r="AP193" s="25">
        <f>IFERROR(_xll.BDP($A193&amp;" @"&amp; $N193 &amp;"  Corp","coupon")*G193/100/365,"-")</f>
        <v>0</v>
      </c>
      <c r="AQ193" s="1" t="str">
        <f>_xll.RtGet("EBOND_LDN",B193,"DSPLY_NAME")</f>
        <v>MRKGR 4 1/2 24 M</v>
      </c>
      <c r="AR193" s="38">
        <f>_xll.RtGet("EBOND_LDN", B193, -18560)</f>
        <v>81.456923837202993</v>
      </c>
      <c r="AS193" s="38">
        <f>_xll.RtGet("EBOND_LDN", B193, -18562)</f>
        <v>74.925411233847001</v>
      </c>
      <c r="AT193" s="58" t="str">
        <f ca="1">IF(Main[[#This Row],[maturity]]&lt;TODAY(),"matured","-")</f>
        <v>-</v>
      </c>
      <c r="AU193" s="1" t="str">
        <f>IF(Main[[#This Row],[spread bid]]=Main[[#This Row],[spread ask]],"error","-")</f>
        <v>-</v>
      </c>
    </row>
    <row r="194" spans="1:47" x14ac:dyDescent="0.2">
      <c r="A194" s="1" t="s">
        <v>252</v>
      </c>
      <c r="B194" s="1">
        <v>8255850</v>
      </c>
      <c r="C194" s="9">
        <v>1996707</v>
      </c>
      <c r="D194" s="9" t="str">
        <f>_xll.BDP($A194&amp;" Corp",D$4)</f>
        <v>NOVNVX</v>
      </c>
      <c r="E194" s="9">
        <f>IF(_xll.BDP($A194&amp;" Corp","cpn typ")="floating","frn",_xll.BDP($A194&amp;" Corp",E$4))</f>
        <v>4.25</v>
      </c>
      <c r="F194" s="50">
        <f>IF(LEFT(_xll.BDP($A194&amp;" Corp","mty_typ"),4)="perp","perp",_xll.BDP($A194&amp;" Corp",F$4)*1)</f>
        <v>42536</v>
      </c>
      <c r="G194" s="31">
        <f>_xll.RtGet("EBOND_POSITION",INDEX(bookMap[eBondID],MATCH(TEXT(C194,"0"),bookMap[bbgID],0))&amp;"="&amp;B194,"AMOUNT")</f>
        <v>-600000</v>
      </c>
      <c r="H194" s="1">
        <f>INDEX(control!$E$12:$E$22,MATCH(C194,control!$C$12:$C$22,0))</f>
        <v>0</v>
      </c>
      <c r="I194" s="1" t="str">
        <f>IFERROR(INDEX(bias[symbol],MIN(MAX(MATCH(IF($I$2="manual",_xll.RtGet("EBOND_LDN",B194,-20268),$I$2),bias[symbol],0)+H194,1),27)),"-")</f>
        <v>b</v>
      </c>
      <c r="J194" s="1">
        <f>IFERROR(_xll.RtGet("EBOND_LDN",B194,-20270)*1,"-")</f>
        <v>0.16</v>
      </c>
      <c r="K194" s="1" t="str">
        <f>_xll.RtGet("EBOND_LDN",$B194,-20271)</f>
        <v>on</v>
      </c>
      <c r="L194" s="1">
        <f>_xll.BDP(A194&amp;" @CBKG Corp","bid")</f>
        <v>107.633</v>
      </c>
      <c r="M194" s="1">
        <f>_xll.BDP(A194&amp;" @CBKG Corp","ask")</f>
        <v>107.79300000000001</v>
      </c>
      <c r="N194" s="1" t="s">
        <v>1456</v>
      </c>
      <c r="O194" s="1" t="str">
        <f>_xll.BDP(A194&amp;" @"&amp;N194&amp;" Corp","LAST_UPDATE")</f>
        <v>11/06/2014</v>
      </c>
      <c r="P194" s="57">
        <f>_xll.BDP(A194&amp;" @"&amp;N194&amp;" Corp","LAST_PRICE")</f>
        <v>107.693</v>
      </c>
      <c r="Q194" s="1">
        <f>INDEX(control!$F$12:$F$22,MATCH(C194,control!$C$12:$C$22,0))</f>
        <v>100</v>
      </c>
      <c r="R194" s="1">
        <f>P194-J194*INDEX(bias[value],MATCH(I194,bias[symbol],0))*(Q194/100)</f>
        <v>107.633</v>
      </c>
      <c r="S194" s="1">
        <f t="shared" si="213"/>
        <v>107.79299999999999</v>
      </c>
      <c r="T194" s="4"/>
      <c r="U194" s="4"/>
      <c r="V194" s="1">
        <f t="shared" si="214"/>
        <v>107.693</v>
      </c>
      <c r="W194" s="1">
        <f t="shared" si="215"/>
        <v>107.633</v>
      </c>
      <c r="X194" s="1">
        <f t="shared" si="216"/>
        <v>107.79299999999999</v>
      </c>
      <c r="Y194" s="13">
        <f t="shared" si="217"/>
        <v>0</v>
      </c>
      <c r="Z194" s="1">
        <v>1</v>
      </c>
      <c r="AA194" s="1">
        <f t="shared" si="218"/>
        <v>1</v>
      </c>
      <c r="AB194" s="1">
        <f t="shared" si="138"/>
        <v>1</v>
      </c>
      <c r="AC194" s="1">
        <f>IF(ISNUMBER(INDEX(bias[value],MATCH(I194,bias[symbol],0))),1,0)</f>
        <v>1</v>
      </c>
      <c r="AD194" s="1">
        <f t="shared" si="219"/>
        <v>1</v>
      </c>
      <c r="AE194" s="1">
        <f t="shared" si="139"/>
        <v>1</v>
      </c>
      <c r="AF194" s="1">
        <f t="shared" ca="1" si="221"/>
        <v>0</v>
      </c>
      <c r="AG194" s="1">
        <f t="shared" ca="1" si="222"/>
        <v>0</v>
      </c>
      <c r="AH194" s="1" t="str">
        <f ca="1">IF(AG194=1,_xll.RtContribute("DDS_BONDS",$B194&amp;"=EXT",$V$3:$X$3,V194:X194,"FTC:CHANGED;SCOPE:SERVER"),"-")</f>
        <v>-</v>
      </c>
      <c r="AI194" s="1" t="str">
        <f>_xll.RtGet("DDS_BONDS",B194&amp;"=EXT",3)</f>
        <v>8255850=EXT</v>
      </c>
      <c r="AJ194" s="32">
        <f>_xll.BDP($A194&amp;" @"&amp; $N194 &amp;"  Corp","risk_mid")</f>
        <v>2.0981081304604743</v>
      </c>
      <c r="AK194" s="25">
        <f t="shared" si="126"/>
        <v>-125.88648782762846</v>
      </c>
      <c r="AL194" s="1" t="str">
        <f t="shared" si="220"/>
        <v>-</v>
      </c>
      <c r="AM194" s="38">
        <f t="shared" si="127"/>
        <v>-5.7436266666666658</v>
      </c>
      <c r="AN194" s="12">
        <f>_xll.BDP($A194&amp;" @"&amp; $N194 &amp;"  Corp","asset_swap_spd_mid")</f>
        <v>3.6332066154222211</v>
      </c>
      <c r="AO194" s="25">
        <f t="shared" si="128"/>
        <v>-217.99239692533328</v>
      </c>
      <c r="AP194" s="25">
        <f>IFERROR(_xll.BDP($A194&amp;" @"&amp; $N194 &amp;"  Corp","coupon")*G194/100/365,"-")</f>
        <v>-69.863013698630141</v>
      </c>
      <c r="AQ194" s="1" t="str">
        <f>_xll.RtGet("EBOND_LDN",B194,"DSPLY_NAME")</f>
        <v xml:space="preserve">NOVNVX 4 1/4 15 </v>
      </c>
      <c r="AR194" s="38">
        <f>_xll.RtGet("EBOND_LDN", B194, -18560)</f>
        <v>38.143066985238001</v>
      </c>
      <c r="AS194" s="38">
        <f>_xll.RtGet("EBOND_LDN", B194, -18562)</f>
        <v>30.519946033989001</v>
      </c>
      <c r="AT194" s="58" t="str">
        <f ca="1">IF(Main[[#This Row],[maturity]]&lt;TODAY(),"matured","-")</f>
        <v>-</v>
      </c>
      <c r="AU194" s="1" t="str">
        <f>IF(Main[[#This Row],[spread bid]]=Main[[#This Row],[spread ask]],"error","-")</f>
        <v>-</v>
      </c>
    </row>
    <row r="195" spans="1:47" x14ac:dyDescent="0.2">
      <c r="A195" s="1" t="s">
        <v>253</v>
      </c>
      <c r="B195" s="1">
        <v>6606706</v>
      </c>
      <c r="C195" s="9">
        <v>1996707</v>
      </c>
      <c r="D195" s="9" t="str">
        <f>_xll.BDP($A195&amp;" Corp",D$4)</f>
        <v>PFE</v>
      </c>
      <c r="E195" s="9">
        <f>IF(_xll.BDP($A195&amp;" Corp","cpn typ")="floating","frn",_xll.BDP($A195&amp;" Corp",E$4))</f>
        <v>4.75</v>
      </c>
      <c r="F195" s="50">
        <f>IF(LEFT(_xll.BDP($A195&amp;" Corp","mty_typ"),4)="perp","perp",_xll.BDP($A195&amp;" Corp",F$4)*1)</f>
        <v>41988</v>
      </c>
      <c r="G195" s="31">
        <f>_xll.RtGet("EBOND_POSITION",INDEX(bookMap[eBondID],MATCH(TEXT(C195,"0"),bookMap[bbgID],0))&amp;"="&amp;B195,"AMOUNT")</f>
        <v>-2000000</v>
      </c>
      <c r="H195" s="1">
        <f>INDEX(control!$E$12:$E$22,MATCH(C195,control!$C$12:$C$22,0))</f>
        <v>0</v>
      </c>
      <c r="I195" s="1" t="str">
        <f>IFERROR(INDEX(bias[symbol],MIN(MAX(MATCH(IF($I$2="manual",_xll.RtGet("EBOND_LDN",B195,-20268),$I$2),bias[symbol],0)+H195,1),27)),"-")</f>
        <v>bb</v>
      </c>
      <c r="J195" s="1">
        <f>IFERROR(_xll.RtGet("EBOND_LDN",B195,-20270)*1,"-")</f>
        <v>0.1</v>
      </c>
      <c r="K195" s="1" t="str">
        <f>_xll.RtGet("EBOND_LDN",$B195,-20271)</f>
        <v>on</v>
      </c>
      <c r="L195" s="1">
        <f>_xll.BDP(A195&amp;" @CBKG Corp","bid")</f>
        <v>102.25700000000001</v>
      </c>
      <c r="M195" s="1">
        <f>_xll.BDP(A195&amp;" @CBKG Corp","ask")</f>
        <v>102.357</v>
      </c>
      <c r="N195" s="1" t="s">
        <v>1456</v>
      </c>
      <c r="O195" s="1" t="str">
        <f>_xll.BDP(A195&amp;" @"&amp;N195&amp;" Corp","LAST_UPDATE")</f>
        <v>07:01:17</v>
      </c>
      <c r="P195" s="57">
        <f>_xll.BDP(A195&amp;" @"&amp;N195&amp;" Corp","LAST_PRICE")</f>
        <v>102.282</v>
      </c>
      <c r="Q195" s="1">
        <f>INDEX(control!$F$12:$F$22,MATCH(C195,control!$C$12:$C$22,0))</f>
        <v>100</v>
      </c>
      <c r="R195" s="1">
        <f>P195-J195*INDEX(bias[value],MATCH(I195,bias[symbol],0))*(Q195/100)</f>
        <v>102.25699999999999</v>
      </c>
      <c r="S195" s="1">
        <f t="shared" si="213"/>
        <v>102.35699999999999</v>
      </c>
      <c r="T195" s="4"/>
      <c r="U195" s="4"/>
      <c r="V195" s="1">
        <f t="shared" si="214"/>
        <v>102.282</v>
      </c>
      <c r="W195" s="1">
        <f t="shared" si="215"/>
        <v>102.25699999999999</v>
      </c>
      <c r="X195" s="1">
        <f t="shared" si="216"/>
        <v>102.35699999999999</v>
      </c>
      <c r="Y195" s="13">
        <f t="shared" si="217"/>
        <v>-2.8421709430404007E-14</v>
      </c>
      <c r="Z195" s="1">
        <v>1</v>
      </c>
      <c r="AA195" s="1">
        <f t="shared" si="218"/>
        <v>1</v>
      </c>
      <c r="AB195" s="1">
        <f t="shared" si="138"/>
        <v>1</v>
      </c>
      <c r="AC195" s="1">
        <f>IF(ISNUMBER(INDEX(bias[value],MATCH(I195,bias[symbol],0))),1,0)</f>
        <v>1</v>
      </c>
      <c r="AD195" s="1">
        <f t="shared" si="219"/>
        <v>1</v>
      </c>
      <c r="AE195" s="1">
        <f t="shared" si="139"/>
        <v>1</v>
      </c>
      <c r="AF195" s="1">
        <f t="shared" ca="1" si="221"/>
        <v>0</v>
      </c>
      <c r="AG195" s="1">
        <f t="shared" ca="1" si="222"/>
        <v>0</v>
      </c>
      <c r="AH195" s="1" t="str">
        <f ca="1">IF(AG195=1,_xll.RtContribute("DDS_BONDS",$B195&amp;"=EXT",$V$3:$X$3,V195:X195,"FTC:CHANGED;SCOPE:SERVER"),"-")</f>
        <v>-</v>
      </c>
      <c r="AI195" s="1" t="str">
        <f>_xll.RtGet("DDS_BONDS",B195&amp;"=EXT",3)</f>
        <v>6606706=EXT</v>
      </c>
      <c r="AJ195" s="32">
        <f>_xll.BDP($A195&amp;" @"&amp; $N195 &amp;"  Corp","risk_mid")</f>
        <v>0.51832530248248077</v>
      </c>
      <c r="AK195" s="25">
        <f t="shared" ref="AK195:AK258" si="223">IFERROR(G195*AJ195/10000,"-")</f>
        <v>-103.66506049649615</v>
      </c>
      <c r="AL195" s="1" t="str">
        <f t="shared" si="220"/>
        <v>-</v>
      </c>
      <c r="AM195" s="38">
        <f t="shared" ref="AM195:AM258" si="224">IFERROR(G195*1,0)*IFERROR(P195*1,0)/100*IF(AL195="-",$AM$3,AL195)/100/360</f>
        <v>-18.183466666666668</v>
      </c>
      <c r="AN195" s="12">
        <f>_xll.BDP($A195&amp;" @"&amp; $N195 &amp;"  Corp","asset_swap_spd_mid")</f>
        <v>-14.00527770162587</v>
      </c>
      <c r="AO195" s="25">
        <f t="shared" ref="AO195:AO258" si="225">IFERROR(G195*1,0)*IFERROR(AN195*1,0)/10000</f>
        <v>2801.0555403251742</v>
      </c>
      <c r="AP195" s="25">
        <f>IFERROR(_xll.BDP($A195&amp;" @"&amp; $N195 &amp;"  Corp","coupon")*G195/100/365,"-")</f>
        <v>-260.27397260273972</v>
      </c>
      <c r="AQ195" s="1" t="str">
        <f>_xll.RtGet("EBOND_LDN",B195,"DSPLY_NAME")</f>
        <v>PFE 4 3/4 15 Dec</v>
      </c>
      <c r="AR195" s="38">
        <f>_xll.RtGet("EBOND_LDN", B195, -18560)</f>
        <v>15.865628791396</v>
      </c>
      <c r="AS195" s="38">
        <f>_xll.RtGet("EBOND_LDN", B195, -18562)</f>
        <v>-3.4035161093530002</v>
      </c>
      <c r="AT195" s="58" t="str">
        <f ca="1">IF(Main[[#This Row],[maturity]]&lt;TODAY(),"matured","-")</f>
        <v>-</v>
      </c>
      <c r="AU195" s="1" t="str">
        <f>IF(Main[[#This Row],[spread bid]]=Main[[#This Row],[spread ask]],"error","-")</f>
        <v>-</v>
      </c>
    </row>
    <row r="196" spans="1:47" x14ac:dyDescent="0.2">
      <c r="A196" s="1" t="s">
        <v>254</v>
      </c>
      <c r="B196" s="1">
        <v>8239890</v>
      </c>
      <c r="C196" s="9">
        <v>1996707</v>
      </c>
      <c r="D196" s="9" t="str">
        <f>_xll.BDP($A196&amp;" Corp",D$4)</f>
        <v>PFE</v>
      </c>
      <c r="E196" s="9">
        <f>IF(_xll.BDP($A196&amp;" Corp","cpn typ")="floating","frn",_xll.BDP($A196&amp;" Corp",E$4))</f>
        <v>4.75</v>
      </c>
      <c r="F196" s="50">
        <f>IF(LEFT(_xll.BDP($A196&amp;" Corp","mty_typ"),4)="perp","perp",_xll.BDP($A196&amp;" Corp",F$4)*1)</f>
        <v>42524</v>
      </c>
      <c r="G196" s="31">
        <f>_xll.RtGet("EBOND_POSITION",INDEX(bookMap[eBondID],MATCH(TEXT(C196,"0"),bookMap[bbgID],0))&amp;"="&amp;B196,"AMOUNT")</f>
        <v>0</v>
      </c>
      <c r="H196" s="1">
        <f>INDEX(control!$E$12:$E$22,MATCH(C196,control!$C$12:$C$22,0))</f>
        <v>0</v>
      </c>
      <c r="I196" s="1" t="str">
        <f>IFERROR(INDEX(bias[symbol],MIN(MAX(MATCH(IF($I$2="manual",_xll.RtGet("EBOND_LDN",B196,-20268),$I$2),bias[symbol],0)+H196,1),27)),"-")</f>
        <v>m</v>
      </c>
      <c r="J196" s="1">
        <f>IFERROR(_xll.RtGet("EBOND_LDN",B196,-20270)*1,"-")</f>
        <v>0.16</v>
      </c>
      <c r="K196" s="1" t="str">
        <f>_xll.RtGet("EBOND_LDN",$B196,-20271)</f>
        <v>on</v>
      </c>
      <c r="L196" s="1">
        <f>_xll.BDP(A196&amp;" @CBKG Corp","bid")</f>
        <v>108.256</v>
      </c>
      <c r="M196" s="1">
        <f>_xll.BDP(A196&amp;" @CBKG Corp","ask")</f>
        <v>108.416</v>
      </c>
      <c r="N196" s="1" t="s">
        <v>1456</v>
      </c>
      <c r="O196" s="1" t="str">
        <f>_xll.BDP(A196&amp;" @"&amp;N196&amp;" Corp","LAST_UPDATE")</f>
        <v>07:01:50</v>
      </c>
      <c r="P196" s="57">
        <f>_xll.BDP(A196&amp;" @"&amp;N196&amp;" Corp","LAST_PRICE")</f>
        <v>108.336</v>
      </c>
      <c r="Q196" s="1">
        <f>INDEX(control!$F$12:$F$22,MATCH(C196,control!$C$12:$C$22,0))</f>
        <v>100</v>
      </c>
      <c r="R196" s="1">
        <f>P196-J196*INDEX(bias[value],MATCH(I196,bias[symbol],0))*(Q196/100)</f>
        <v>108.256</v>
      </c>
      <c r="S196" s="1">
        <f t="shared" si="213"/>
        <v>108.416</v>
      </c>
      <c r="T196" s="4"/>
      <c r="U196" s="4"/>
      <c r="V196" s="1">
        <f t="shared" si="214"/>
        <v>108.336</v>
      </c>
      <c r="W196" s="1">
        <f t="shared" si="215"/>
        <v>108.256</v>
      </c>
      <c r="X196" s="1">
        <f t="shared" si="216"/>
        <v>108.416</v>
      </c>
      <c r="Y196" s="13">
        <f t="shared" si="217"/>
        <v>0</v>
      </c>
      <c r="Z196" s="1">
        <v>1</v>
      </c>
      <c r="AA196" s="1">
        <f t="shared" si="218"/>
        <v>1</v>
      </c>
      <c r="AB196" s="1">
        <f t="shared" si="138"/>
        <v>1</v>
      </c>
      <c r="AC196" s="1">
        <f>IF(ISNUMBER(INDEX(bias[value],MATCH(I196,bias[symbol],0))),1,0)</f>
        <v>1</v>
      </c>
      <c r="AD196" s="1">
        <f t="shared" si="219"/>
        <v>1</v>
      </c>
      <c r="AE196" s="1">
        <f t="shared" si="139"/>
        <v>1</v>
      </c>
      <c r="AF196" s="1">
        <f t="shared" ca="1" si="221"/>
        <v>0</v>
      </c>
      <c r="AG196" s="1">
        <f t="shared" ca="1" si="222"/>
        <v>0</v>
      </c>
      <c r="AH196" s="1" t="str">
        <f ca="1">IF(AG196=1,_xll.RtContribute("DDS_BONDS",$B196&amp;"=EXT",$V$3:$X$3,V196:X196,"FTC:CHANGED;SCOPE:SERVER"),"-")</f>
        <v>-</v>
      </c>
      <c r="AI196" s="1" t="str">
        <f>_xll.RtGet("DDS_BONDS",B196&amp;"=EXT",3)</f>
        <v>8239890=EXT</v>
      </c>
      <c r="AJ196" s="32">
        <f>_xll.BDP($A196&amp;" @"&amp; $N196 &amp;"  Corp","risk_mid")</f>
        <v>2.0709870951279186</v>
      </c>
      <c r="AK196" s="25">
        <f t="shared" si="223"/>
        <v>0</v>
      </c>
      <c r="AL196" s="1">
        <f t="shared" si="220"/>
        <v>-0.5</v>
      </c>
      <c r="AM196" s="38">
        <f t="shared" si="224"/>
        <v>0</v>
      </c>
      <c r="AN196" s="12">
        <f>_xll.BDP($A196&amp;" @"&amp; $N196 &amp;"  Corp","asset_swap_spd_mid")</f>
        <v>15.562509990940729</v>
      </c>
      <c r="AO196" s="25">
        <f t="shared" si="225"/>
        <v>0</v>
      </c>
      <c r="AP196" s="25">
        <f>IFERROR(_xll.BDP($A196&amp;" @"&amp; $N196 &amp;"  Corp","coupon")*G196/100/365,"-")</f>
        <v>0</v>
      </c>
      <c r="AQ196" s="1" t="str">
        <f>_xll.RtGet("EBOND_LDN",B196,"DSPLY_NAME")</f>
        <v>PFE 4 3/4 03 Jun</v>
      </c>
      <c r="AR196" s="38">
        <f>_xll.RtGet("EBOND_LDN", B196, -18560)</f>
        <v>49.066698803599003</v>
      </c>
      <c r="AS196" s="38">
        <f>_xll.RtGet("EBOND_LDN", B196, -18562)</f>
        <v>41.343584646730001</v>
      </c>
      <c r="AT196" s="58" t="str">
        <f ca="1">IF(Main[[#This Row],[maturity]]&lt;TODAY(),"matured","-")</f>
        <v>-</v>
      </c>
      <c r="AU196" s="1" t="str">
        <f>IF(Main[[#This Row],[spread bid]]=Main[[#This Row],[spread ask]],"error","-")</f>
        <v>-</v>
      </c>
    </row>
    <row r="197" spans="1:47" x14ac:dyDescent="0.2">
      <c r="A197" s="1" t="s">
        <v>255</v>
      </c>
      <c r="B197" s="1">
        <v>6106700</v>
      </c>
      <c r="C197" s="9">
        <v>1996707</v>
      </c>
      <c r="D197" s="9" t="str">
        <f>_xll.BDP($A197&amp;" Corp",D$4)</f>
        <v>PFE</v>
      </c>
      <c r="E197" s="9">
        <f>IF(_xll.BDP($A197&amp;" Corp","cpn typ")="floating","frn",_xll.BDP($A197&amp;" Corp",E$4))</f>
        <v>4.55</v>
      </c>
      <c r="F197" s="50">
        <f>IF(LEFT(_xll.BDP($A197&amp;" Corp","mty_typ"),4)="perp","perp",_xll.BDP($A197&amp;" Corp",F$4)*1)</f>
        <v>42870</v>
      </c>
      <c r="G197" s="31">
        <f>_xll.RtGet("EBOND_POSITION",INDEX(bookMap[eBondID],MATCH(TEXT(C197,"0"),bookMap[bbgID],0))&amp;"="&amp;B197,"AMOUNT")</f>
        <v>-2256000</v>
      </c>
      <c r="H197" s="1">
        <f>INDEX(control!$E$12:$E$22,MATCH(C197,control!$C$12:$C$22,0))</f>
        <v>0</v>
      </c>
      <c r="I197" s="1" t="str">
        <f>IFERROR(INDEX(bias[symbol],MIN(MAX(MATCH(IF($I$2="manual",_xll.RtGet("EBOND_LDN",B197,-20268),$I$2),bias[symbol],0)+H197,1),27)),"-")</f>
        <v>b4</v>
      </c>
      <c r="J197" s="1">
        <f>IFERROR(_xll.RtGet("EBOND_LDN",B197,-20270)*1,"-")</f>
        <v>0.3</v>
      </c>
      <c r="K197" s="1" t="str">
        <f>_xll.RtGet("EBOND_LDN",$B197,-20271)</f>
        <v>on</v>
      </c>
      <c r="L197" s="1">
        <f>_xll.BDP(A197&amp;" @CBKG Corp","bid")</f>
        <v>111.22</v>
      </c>
      <c r="M197" s="1">
        <f>_xll.BDP(A197&amp;" @CBKG Corp","ask")</f>
        <v>111.52</v>
      </c>
      <c r="N197" s="1" t="s">
        <v>1456</v>
      </c>
      <c r="O197" s="1" t="str">
        <f>_xll.BDP(A197&amp;" @"&amp;N197&amp;" Corp","LAST_UPDATE")</f>
        <v>07:01:27</v>
      </c>
      <c r="P197" s="57">
        <f>_xll.BDP(A197&amp;" @"&amp;N197&amp;" Corp","LAST_PRICE")</f>
        <v>111.22</v>
      </c>
      <c r="Q197" s="1">
        <f>INDEX(control!$F$12:$F$22,MATCH(C197,control!$C$12:$C$22,0))</f>
        <v>100</v>
      </c>
      <c r="R197" s="1">
        <f>P197-J197*INDEX(bias[value],MATCH(I197,bias[symbol],0))*(Q197/100)</f>
        <v>111.22</v>
      </c>
      <c r="S197" s="1">
        <f t="shared" si="213"/>
        <v>111.52</v>
      </c>
      <c r="T197" s="4"/>
      <c r="U197" s="4"/>
      <c r="V197" s="1">
        <f t="shared" si="214"/>
        <v>111.22</v>
      </c>
      <c r="W197" s="1">
        <f t="shared" si="215"/>
        <v>111.22</v>
      </c>
      <c r="X197" s="1">
        <f t="shared" si="216"/>
        <v>111.52</v>
      </c>
      <c r="Y197" s="13">
        <f t="shared" si="217"/>
        <v>0</v>
      </c>
      <c r="Z197" s="1">
        <v>1</v>
      </c>
      <c r="AA197" s="1">
        <f t="shared" si="218"/>
        <v>1</v>
      </c>
      <c r="AB197" s="1">
        <f t="shared" si="138"/>
        <v>1</v>
      </c>
      <c r="AC197" s="1">
        <f>IF(ISNUMBER(INDEX(bias[value],MATCH(I197,bias[symbol],0))),1,0)</f>
        <v>1</v>
      </c>
      <c r="AD197" s="1">
        <f t="shared" si="219"/>
        <v>1</v>
      </c>
      <c r="AE197" s="1">
        <f t="shared" si="139"/>
        <v>1</v>
      </c>
      <c r="AF197" s="1">
        <f t="shared" ca="1" si="221"/>
        <v>0</v>
      </c>
      <c r="AG197" s="1">
        <f t="shared" ca="1" si="222"/>
        <v>0</v>
      </c>
      <c r="AH197" s="1" t="str">
        <f ca="1">IF(AG197=1,_xll.RtContribute("DDS_BONDS",$B197&amp;"=EXT",$V$3:$X$3,V197:X197,"FTC:CHANGED;SCOPE:SERVER"),"-")</f>
        <v>-</v>
      </c>
      <c r="AI197" s="1" t="str">
        <f>_xll.RtGet("DDS_BONDS",B197&amp;"=EXT",3)</f>
        <v>6106700=EXT</v>
      </c>
      <c r="AJ197" s="32">
        <f>_xll.BDP($A197&amp;" @"&amp; $N197 &amp;"  Corp","risk_mid")</f>
        <v>3.0901146907787336</v>
      </c>
      <c r="AK197" s="25">
        <f t="shared" si="223"/>
        <v>-697.12987423968229</v>
      </c>
      <c r="AL197" s="1" t="str">
        <f t="shared" si="220"/>
        <v>-</v>
      </c>
      <c r="AM197" s="38">
        <f t="shared" si="224"/>
        <v>-22.303317333333336</v>
      </c>
      <c r="AN197" s="12">
        <f>_xll.BDP($A197&amp;" @"&amp; $N197 &amp;"  Corp","asset_swap_spd_mid")</f>
        <v>26.705385106437756</v>
      </c>
      <c r="AO197" s="25">
        <f t="shared" si="225"/>
        <v>-6024.7348800123582</v>
      </c>
      <c r="AP197" s="25">
        <f>IFERROR(_xll.BDP($A197&amp;" @"&amp; $N197 &amp;"  Corp","coupon")*G197/100/365,"-")</f>
        <v>-281.22739726027396</v>
      </c>
      <c r="AQ197" s="1" t="str">
        <f>_xll.RtGet("EBOND_LDN",B197,"DSPLY_NAME")</f>
        <v xml:space="preserve">PFE 4.55 15 May </v>
      </c>
      <c r="AR197" s="38">
        <f>_xll.RtGet("EBOND_LDN", B197, -18560)</f>
        <v>59.301233564584997</v>
      </c>
      <c r="AS197" s="38">
        <f>_xll.RtGet("EBOND_LDN", B197, -18562)</f>
        <v>49.618837150730997</v>
      </c>
      <c r="AT197" s="58" t="str">
        <f ca="1">IF(Main[[#This Row],[maturity]]&lt;TODAY(),"matured","-")</f>
        <v>-</v>
      </c>
      <c r="AU197" s="1" t="str">
        <f>IF(Main[[#This Row],[spread bid]]=Main[[#This Row],[spread ask]],"error","-")</f>
        <v>-</v>
      </c>
    </row>
    <row r="198" spans="1:47" x14ac:dyDescent="0.2">
      <c r="A198" s="1" t="s">
        <v>256</v>
      </c>
      <c r="B198" s="1">
        <v>8237361</v>
      </c>
      <c r="C198" s="9">
        <v>1996707</v>
      </c>
      <c r="D198" s="9" t="str">
        <f>_xll.BDP($A198&amp;" Corp",D$4)</f>
        <v>PFE</v>
      </c>
      <c r="E198" s="9">
        <f>IF(_xll.BDP($A198&amp;" Corp","cpn typ")="floating","frn",_xll.BDP($A198&amp;" Corp",E$4))</f>
        <v>5.75</v>
      </c>
      <c r="F198" s="50">
        <f>IF(LEFT(_xll.BDP($A198&amp;" Corp","mty_typ"),4)="perp","perp",_xll.BDP($A198&amp;" Corp",F$4)*1)</f>
        <v>44350</v>
      </c>
      <c r="G198" s="31">
        <f>_xll.RtGet("EBOND_POSITION",INDEX(bookMap[eBondID],MATCH(TEXT(C198,"0"),bookMap[bbgID],0))&amp;"="&amp;B198,"AMOUNT")</f>
        <v>-350000</v>
      </c>
      <c r="H198" s="1">
        <f>INDEX(control!$E$12:$E$22,MATCH(C198,control!$C$12:$C$22,0))</f>
        <v>0</v>
      </c>
      <c r="I198" s="1" t="str">
        <f>IFERROR(INDEX(bias[symbol],MIN(MAX(MATCH(IF($I$2="manual",_xll.RtGet("EBOND_LDN",B198,-20268),$I$2),bias[symbol],0)+H198,1),27)),"-")</f>
        <v>b</v>
      </c>
      <c r="J198" s="1">
        <f>IFERROR(_xll.RtGet("EBOND_LDN",B198,-20270)*1,"-")</f>
        <v>0.45</v>
      </c>
      <c r="K198" s="1" t="str">
        <f>_xll.RtGet("EBOND_LDN",$B198,-20271)</f>
        <v>on</v>
      </c>
      <c r="L198" s="1">
        <f>_xll.BDP(A198&amp;" @CBKG Corp","bid")</f>
        <v>127.627</v>
      </c>
      <c r="M198" s="1">
        <f>_xll.BDP(A198&amp;" @CBKG Corp","ask")</f>
        <v>128.077</v>
      </c>
      <c r="N198" s="1" t="s">
        <v>1456</v>
      </c>
      <c r="O198" s="1" t="str">
        <f>_xll.BDP(A198&amp;" @"&amp;N198&amp;" Corp","LAST_UPDATE")</f>
        <v>07:01:27</v>
      </c>
      <c r="P198" s="57">
        <f>_xll.BDP(A198&amp;" @"&amp;N198&amp;" Corp","LAST_PRICE")</f>
        <v>127.79600000000001</v>
      </c>
      <c r="Q198" s="1">
        <f>INDEX(control!$F$12:$F$22,MATCH(C198,control!$C$12:$C$22,0))</f>
        <v>100</v>
      </c>
      <c r="R198" s="1">
        <f>P198-J198*INDEX(bias[value],MATCH(I198,bias[symbol],0))*(Q198/100)</f>
        <v>127.62725</v>
      </c>
      <c r="S198" s="1">
        <f t="shared" si="213"/>
        <v>128.07724999999999</v>
      </c>
      <c r="T198" s="4"/>
      <c r="U198" s="4"/>
      <c r="V198" s="1">
        <f t="shared" si="214"/>
        <v>127.79600000000001</v>
      </c>
      <c r="W198" s="1">
        <f t="shared" si="215"/>
        <v>127.62725</v>
      </c>
      <c r="X198" s="1">
        <f t="shared" si="216"/>
        <v>128.07724999999999</v>
      </c>
      <c r="Y198" s="13">
        <f t="shared" si="217"/>
        <v>4.9999999998817657E-4</v>
      </c>
      <c r="Z198" s="1">
        <v>1</v>
      </c>
      <c r="AA198" s="1">
        <f t="shared" si="218"/>
        <v>1</v>
      </c>
      <c r="AB198" s="1">
        <f t="shared" si="138"/>
        <v>1</v>
      </c>
      <c r="AC198" s="1">
        <f>IF(ISNUMBER(INDEX(bias[value],MATCH(I198,bias[symbol],0))),1,0)</f>
        <v>1</v>
      </c>
      <c r="AD198" s="1">
        <f t="shared" si="219"/>
        <v>1</v>
      </c>
      <c r="AE198" s="1">
        <f t="shared" si="139"/>
        <v>1</v>
      </c>
      <c r="AF198" s="1">
        <f t="shared" ca="1" si="221"/>
        <v>0</v>
      </c>
      <c r="AG198" s="1">
        <f t="shared" ca="1" si="222"/>
        <v>0</v>
      </c>
      <c r="AH198" s="1" t="str">
        <f ca="1">IF(AG198=1,_xll.RtContribute("DDS_BONDS",$B198&amp;"=EXT",$V$3:$X$3,V198:X198,"FTC:CHANGED;SCOPE:SERVER"),"-")</f>
        <v>-</v>
      </c>
      <c r="AI198" s="1" t="str">
        <f>_xll.RtGet("DDS_BONDS",B198&amp;"=EXT",3)</f>
        <v>8237361=EXT</v>
      </c>
      <c r="AJ198" s="32">
        <f>_xll.BDP($A198&amp;" @"&amp; $N198 &amp;"  Corp","risk_mid")</f>
        <v>7.5946475200147745</v>
      </c>
      <c r="AK198" s="25">
        <f t="shared" si="223"/>
        <v>-265.81266320051708</v>
      </c>
      <c r="AL198" s="1" t="str">
        <f t="shared" si="220"/>
        <v>-</v>
      </c>
      <c r="AM198" s="38">
        <f t="shared" si="224"/>
        <v>-3.9758755555555556</v>
      </c>
      <c r="AN198" s="12">
        <f>_xll.BDP($A198&amp;" @"&amp; $N198 &amp;"  Corp","asset_swap_spd_mid")</f>
        <v>56.550634506376234</v>
      </c>
      <c r="AO198" s="25">
        <f t="shared" si="225"/>
        <v>-1979.2722077231683</v>
      </c>
      <c r="AP198" s="25">
        <f>IFERROR(_xll.BDP($A198&amp;" @"&amp; $N198 &amp;"  Corp","coupon")*G198/100/365,"-")</f>
        <v>-55.136986301369866</v>
      </c>
      <c r="AQ198" s="1" t="str">
        <f>_xll.RtGet("EBOND_LDN",B198,"DSPLY_NAME")</f>
        <v>PFE 5 3/4 03 Jun</v>
      </c>
      <c r="AR198" s="38">
        <f>_xll.RtGet("EBOND_LDN", B198, -18560)</f>
        <v>124.885694722569</v>
      </c>
      <c r="AS198" s="38">
        <f>_xll.RtGet("EBOND_LDN", B198, -18562)</f>
        <v>118.99537925517799</v>
      </c>
      <c r="AT198" s="58" t="str">
        <f ca="1">IF(Main[[#This Row],[maturity]]&lt;TODAY(),"matured","-")</f>
        <v>-</v>
      </c>
      <c r="AU198" s="1" t="str">
        <f>IF(Main[[#This Row],[spread bid]]=Main[[#This Row],[spread ask]],"error","-")</f>
        <v>-</v>
      </c>
    </row>
    <row r="199" spans="1:47" x14ac:dyDescent="0.2">
      <c r="A199" s="1" t="s">
        <v>257</v>
      </c>
      <c r="B199" s="1">
        <v>17969722</v>
      </c>
      <c r="C199" s="9">
        <v>1996707</v>
      </c>
      <c r="D199" s="9" t="str">
        <f>_xll.BDP($A199&amp;" Corp",D$4)</f>
        <v>PHARGR</v>
      </c>
      <c r="E199" s="9">
        <f>IF(_xll.BDP($A199&amp;" Corp","cpn typ")="floating","frn",_xll.BDP($A199&amp;" Corp",E$4))</f>
        <v>3.125</v>
      </c>
      <c r="F199" s="50">
        <f>IF(LEFT(_xll.BDP($A199&amp;" Corp","mty_typ"),4)="perp","perp",_xll.BDP($A199&amp;" Corp",F$4)*1)</f>
        <v>43978</v>
      </c>
      <c r="G199" s="31">
        <f>_xll.RtGet("EBOND_POSITION",INDEX(bookMap[eBondID],MATCH(TEXT(C199,"0"),bookMap[bbgID],0))&amp;"="&amp;B199,"AMOUNT")</f>
        <v>338000</v>
      </c>
      <c r="H199" s="1">
        <f>INDEX(control!$E$12:$E$22,MATCH(C199,control!$C$12:$C$22,0))</f>
        <v>0</v>
      </c>
      <c r="I199" s="1" t="str">
        <f>IFERROR(INDEX(bias[symbol],MIN(MAX(MATCH(IF($I$2="manual",_xll.RtGet("EBOND_LDN",B199,-20268),$I$2),bias[symbol],0)+H199,1),27)),"-")</f>
        <v>b</v>
      </c>
      <c r="J199" s="1">
        <f>IFERROR(_xll.RtGet("EBOND_LDN",B199,-20270)*1,"-")</f>
        <v>0.8</v>
      </c>
      <c r="K199" s="1" t="str">
        <f>_xll.RtGet("EBOND_LDN",$B199,-20271)</f>
        <v>on</v>
      </c>
      <c r="L199" s="1">
        <f>_xll.BDP(A199&amp;" @CBKG Corp","bid")</f>
        <v>98.691000000000003</v>
      </c>
      <c r="M199" s="1">
        <f>_xll.BDP(A199&amp;" @CBKG Corp","ask")</f>
        <v>99.491</v>
      </c>
      <c r="N199" s="1" t="s">
        <v>1456</v>
      </c>
      <c r="O199" s="1" t="str">
        <f>_xll.BDP(A199&amp;" @"&amp;N199&amp;" Corp","LAST_UPDATE")</f>
        <v>07:01:18</v>
      </c>
      <c r="P199" s="57">
        <f>_xll.BDP(A199&amp;" @"&amp;N199&amp;" Corp","LAST_PRICE")</f>
        <v>98.991</v>
      </c>
      <c r="Q199" s="1">
        <f>INDEX(control!$F$12:$F$22,MATCH(C199,control!$C$12:$C$22,0))</f>
        <v>100</v>
      </c>
      <c r="R199" s="1">
        <f>P199-J199*INDEX(bias[value],MATCH(I199,bias[symbol],0))*(Q199/100)</f>
        <v>98.691000000000003</v>
      </c>
      <c r="S199" s="1">
        <f t="shared" si="213"/>
        <v>99.491</v>
      </c>
      <c r="T199" s="4"/>
      <c r="U199" s="4"/>
      <c r="V199" s="1">
        <f t="shared" si="214"/>
        <v>98.991</v>
      </c>
      <c r="W199" s="1">
        <f t="shared" si="215"/>
        <v>98.691000000000003</v>
      </c>
      <c r="X199" s="1">
        <f t="shared" si="216"/>
        <v>99.491</v>
      </c>
      <c r="Y199" s="13">
        <f t="shared" si="217"/>
        <v>0</v>
      </c>
      <c r="Z199" s="1">
        <v>1</v>
      </c>
      <c r="AA199" s="1">
        <f t="shared" si="218"/>
        <v>1</v>
      </c>
      <c r="AB199" s="1">
        <f t="shared" si="138"/>
        <v>1</v>
      </c>
      <c r="AC199" s="1">
        <f>IF(ISNUMBER(INDEX(bias[value],MATCH(I199,bias[symbol],0))),1,0)</f>
        <v>1</v>
      </c>
      <c r="AD199" s="1">
        <f t="shared" si="219"/>
        <v>1</v>
      </c>
      <c r="AE199" s="1">
        <f t="shared" si="139"/>
        <v>1</v>
      </c>
      <c r="AF199" s="1">
        <f t="shared" ca="1" si="221"/>
        <v>0</v>
      </c>
      <c r="AG199" s="1">
        <f t="shared" ca="1" si="222"/>
        <v>0</v>
      </c>
      <c r="AH199" s="1" t="str">
        <f ca="1">IF(AG199=1,_xll.RtContribute("DDS_BONDS",$B199&amp;"=EXT",$V$3:$X$3,V199:X199,"FTC:CHANGED;SCOPE:SERVER"),"-")</f>
        <v>-</v>
      </c>
      <c r="AI199" s="1" t="str">
        <f>_xll.RtGet("DDS_BONDS",B199&amp;"=EXT",3)</f>
        <v>17969722=EXT</v>
      </c>
      <c r="AJ199" s="32">
        <f>_xll.BDP($A199&amp;" @"&amp; $N199 &amp;"  Corp","risk_mid")</f>
        <v>5.2801047468172158</v>
      </c>
      <c r="AK199" s="25">
        <f t="shared" si="223"/>
        <v>178.46754044242189</v>
      </c>
      <c r="AL199" s="1" t="str">
        <f t="shared" si="220"/>
        <v>-</v>
      </c>
      <c r="AM199" s="38">
        <f t="shared" si="224"/>
        <v>2.9741296000000004</v>
      </c>
      <c r="AN199" s="12">
        <f>_xll.BDP($A199&amp;" @"&amp; $N199 &amp;"  Corp","asset_swap_spd_mid")</f>
        <v>235.91834921653728</v>
      </c>
      <c r="AO199" s="25">
        <f t="shared" si="225"/>
        <v>7974.04020351896</v>
      </c>
      <c r="AP199" s="25">
        <f>IFERROR(_xll.BDP($A199&amp;" @"&amp; $N199 &amp;"  Corp","coupon")*G199/100/365,"-")</f>
        <v>28.938356164383563</v>
      </c>
      <c r="AQ199" s="1" t="str">
        <f>_xll.RtGet("EBOND_LDN",B199,"DSPLY_NAME")</f>
        <v xml:space="preserve">PHARGR 3 1/8 27 </v>
      </c>
      <c r="AR199" s="38">
        <f>_xll.RtGet("EBOND_LDN", B199, -18560)</f>
        <v>288.93352725730699</v>
      </c>
      <c r="AS199" s="38">
        <f>_xll.RtGet("EBOND_LDN", B199, -18562)</f>
        <v>273.80789616303099</v>
      </c>
      <c r="AT199" s="58" t="str">
        <f ca="1">IF(Main[[#This Row],[maturity]]&lt;TODAY(),"matured","-")</f>
        <v>-</v>
      </c>
      <c r="AU199" s="1" t="str">
        <f>IF(Main[[#This Row],[spread bid]]=Main[[#This Row],[spread ask]],"error","-")</f>
        <v>-</v>
      </c>
    </row>
    <row r="200" spans="1:47" x14ac:dyDescent="0.2">
      <c r="A200" s="1" t="s">
        <v>258</v>
      </c>
      <c r="B200" s="1">
        <v>8959511</v>
      </c>
      <c r="C200" s="9">
        <v>1996707</v>
      </c>
      <c r="D200" s="9" t="str">
        <f>_xll.BDP($A200&amp;" Corp",D$4)</f>
        <v>RHK</v>
      </c>
      <c r="E200" s="9">
        <f>IF(_xll.BDP($A200&amp;" Corp","cpn typ")="floating","frn",_xll.BDP($A200&amp;" Corp",E$4))</f>
        <v>3.875</v>
      </c>
      <c r="F200" s="50">
        <f>IF(LEFT(_xll.BDP($A200&amp;" Corp","mty_typ"),4)="perp","perp",_xll.BDP($A200&amp;" Corp",F$4)*1)</f>
        <v>42440</v>
      </c>
      <c r="G200" s="31">
        <f>_xll.RtGet("EBOND_POSITION",INDEX(bookMap[eBondID],MATCH(TEXT(C200,"0"),bookMap[bbgID],0))&amp;"="&amp;B200,"AMOUNT")</f>
        <v>40000</v>
      </c>
      <c r="H200" s="1">
        <f>INDEX(control!$E$12:$E$22,MATCH(C200,control!$C$12:$C$22,0))</f>
        <v>0</v>
      </c>
      <c r="I200" s="1" t="str">
        <f>IFERROR(INDEX(bias[symbol],MIN(MAX(MATCH(IF($I$2="manual",_xll.RtGet("EBOND_LDN",B200,-20268),$I$2),bias[symbol],0)+H200,1),27)),"-")</f>
        <v>m</v>
      </c>
      <c r="J200" s="1">
        <f>IFERROR(_xll.RtGet("EBOND_LDN",B200,-20270)*1,"-")</f>
        <v>0.8</v>
      </c>
      <c r="K200" s="1" t="str">
        <f>_xll.RtGet("EBOND_LDN",$B200,-20271)</f>
        <v>on</v>
      </c>
      <c r="L200" s="1">
        <f>_xll.BDP(A200&amp;" @CBKG Corp","bid")</f>
        <v>105.16500000000001</v>
      </c>
      <c r="M200" s="1">
        <f>_xll.BDP(A200&amp;" @CBKG Corp","ask")</f>
        <v>105.965</v>
      </c>
      <c r="N200" s="1" t="s">
        <v>1456</v>
      </c>
      <c r="O200" s="1" t="str">
        <f>_xll.BDP(A200&amp;" @"&amp;N200&amp;" Corp","LAST_UPDATE")</f>
        <v>07:01:16</v>
      </c>
      <c r="P200" s="57">
        <f>_xll.BDP(A200&amp;" @"&amp;N200&amp;" Corp","LAST_PRICE")</f>
        <v>105.565</v>
      </c>
      <c r="Q200" s="1">
        <f>INDEX(control!$F$12:$F$22,MATCH(C200,control!$C$12:$C$22,0))</f>
        <v>100</v>
      </c>
      <c r="R200" s="1">
        <f>P200-J200*INDEX(bias[value],MATCH(I200,bias[symbol],0))*(Q200/100)</f>
        <v>105.16499999999999</v>
      </c>
      <c r="S200" s="1">
        <f t="shared" si="213"/>
        <v>105.96499999999999</v>
      </c>
      <c r="T200" s="4"/>
      <c r="U200" s="4"/>
      <c r="V200" s="1">
        <f t="shared" si="214"/>
        <v>105.565</v>
      </c>
      <c r="W200" s="1">
        <f t="shared" si="215"/>
        <v>105.16499999999999</v>
      </c>
      <c r="X200" s="1">
        <f t="shared" si="216"/>
        <v>105.96499999999999</v>
      </c>
      <c r="Y200" s="13">
        <f t="shared" si="217"/>
        <v>0</v>
      </c>
      <c r="Z200" s="1">
        <v>1</v>
      </c>
      <c r="AA200" s="1">
        <f t="shared" si="218"/>
        <v>1</v>
      </c>
      <c r="AB200" s="1">
        <f t="shared" si="138"/>
        <v>1</v>
      </c>
      <c r="AC200" s="1">
        <f>IF(ISNUMBER(INDEX(bias[value],MATCH(I200,bias[symbol],0))),1,0)</f>
        <v>1</v>
      </c>
      <c r="AD200" s="1">
        <f t="shared" si="219"/>
        <v>1</v>
      </c>
      <c r="AE200" s="1">
        <f t="shared" si="139"/>
        <v>1</v>
      </c>
      <c r="AF200" s="1">
        <f t="shared" ca="1" si="221"/>
        <v>0</v>
      </c>
      <c r="AG200" s="1">
        <f t="shared" ca="1" si="222"/>
        <v>0</v>
      </c>
      <c r="AH200" s="1" t="str">
        <f ca="1">IF(AG200=1,_xll.RtContribute("DDS_BONDS",$B200&amp;"=EXT",$V$3:$X$3,V200:X200,"FTC:CHANGED;SCOPE:SERVER"),"-")</f>
        <v>-</v>
      </c>
      <c r="AI200" s="1" t="str">
        <f>_xll.RtGet("DDS_BONDS",B200&amp;"=EXT",3)</f>
        <v>8959511=EXT</v>
      </c>
      <c r="AJ200" s="32">
        <f>_xll.BDP($A200&amp;" @"&amp; $N200 &amp;"  Corp","risk_mid")</f>
        <v>1.7950287821669519</v>
      </c>
      <c r="AK200" s="25">
        <f t="shared" si="223"/>
        <v>7.1801151286678087</v>
      </c>
      <c r="AL200" s="1" t="str">
        <f t="shared" si="220"/>
        <v>-</v>
      </c>
      <c r="AM200" s="38">
        <f t="shared" si="224"/>
        <v>0.37534222222222219</v>
      </c>
      <c r="AN200" s="12">
        <f>_xll.BDP($A200&amp;" @"&amp; $N200 &amp;"  Corp","asset_swap_spd_mid")</f>
        <v>32.903427780809885</v>
      </c>
      <c r="AO200" s="25">
        <f t="shared" si="225"/>
        <v>131.61371112323954</v>
      </c>
      <c r="AP200" s="25">
        <f>IFERROR(_xll.BDP($A200&amp;" @"&amp; $N200 &amp;"  Corp","coupon")*G200/100/365,"-")</f>
        <v>4.2465753424657535</v>
      </c>
      <c r="AQ200" s="1" t="str">
        <f>_xll.RtGet("EBOND_LDN",B200,"DSPLY_NAME")</f>
        <v>RHK 3 7/8 11 Mar</v>
      </c>
      <c r="AR200" s="38">
        <f>_xll.RtGet("EBOND_LDN", B200, -18560)</f>
        <v>83.665388857292001</v>
      </c>
      <c r="AS200" s="38">
        <f>_xll.RtGet("EBOND_LDN", B200, -18562)</f>
        <v>39.120523942105997</v>
      </c>
      <c r="AT200" s="58" t="str">
        <f ca="1">IF(Main[[#This Row],[maturity]]&lt;TODAY(),"matured","-")</f>
        <v>-</v>
      </c>
      <c r="AU200" s="1" t="str">
        <f>IF(Main[[#This Row],[spread bid]]=Main[[#This Row],[spread ask]],"error","-")</f>
        <v>-</v>
      </c>
    </row>
    <row r="201" spans="1:47" x14ac:dyDescent="0.2">
      <c r="A201" s="1" t="s">
        <v>259</v>
      </c>
      <c r="B201" s="1">
        <v>7980243</v>
      </c>
      <c r="C201" s="9">
        <v>1996707</v>
      </c>
      <c r="D201" s="9" t="str">
        <f>_xll.BDP($A201&amp;" Corp",D$4)</f>
        <v>ROSW</v>
      </c>
      <c r="E201" s="9">
        <f>IF(_xll.BDP($A201&amp;" Corp","cpn typ")="floating","frn",_xll.BDP($A201&amp;" Corp",E$4))</f>
        <v>5.625</v>
      </c>
      <c r="F201" s="50">
        <f>IF(LEFT(_xll.BDP($A201&amp;" Corp","mty_typ"),4)="perp","perp",_xll.BDP($A201&amp;" Corp",F$4)*1)</f>
        <v>42433</v>
      </c>
      <c r="G201" s="31">
        <f>_xll.RtGet("EBOND_POSITION",INDEX(bookMap[eBondID],MATCH(TEXT(C201,"0"),bookMap[bbgID],0))&amp;"="&amp;B201,"AMOUNT")</f>
        <v>0</v>
      </c>
      <c r="H201" s="1">
        <f>INDEX(control!$E$12:$E$22,MATCH(C201,control!$C$12:$C$22,0))</f>
        <v>0</v>
      </c>
      <c r="I201" s="1" t="str">
        <f>IFERROR(INDEX(bias[symbol],MIN(MAX(MATCH(IF($I$2="manual",_xll.RtGet("EBOND_LDN",B201,-20268),$I$2),bias[symbol],0)+H201,1),27)),"-")</f>
        <v>b</v>
      </c>
      <c r="J201" s="1">
        <f>IFERROR(_xll.RtGet("EBOND_LDN",B201,-20270)*1,"-")</f>
        <v>0.24</v>
      </c>
      <c r="K201" s="1" t="str">
        <f>_xll.RtGet("EBOND_LDN",$B201,-20271)</f>
        <v>on</v>
      </c>
      <c r="L201" s="1">
        <f>_xll.BDP(A201&amp;" @CBKG Corp","bid")</f>
        <v>108.893</v>
      </c>
      <c r="M201" s="1">
        <f>_xll.BDP(A201&amp;" @CBKG Corp","ask")</f>
        <v>109.133</v>
      </c>
      <c r="N201" s="1" t="s">
        <v>1456</v>
      </c>
      <c r="O201" s="1" t="str">
        <f>_xll.BDP(A201&amp;" @"&amp;N201&amp;" Corp","LAST_UPDATE")</f>
        <v>07:01:16</v>
      </c>
      <c r="P201" s="57">
        <f>_xll.BDP(A201&amp;" @"&amp;N201&amp;" Corp","LAST_PRICE")</f>
        <v>108.983</v>
      </c>
      <c r="Q201" s="1">
        <f>INDEX(control!$F$12:$F$22,MATCH(C201,control!$C$12:$C$22,0))</f>
        <v>100</v>
      </c>
      <c r="R201" s="1">
        <f>P201-J201*INDEX(bias[value],MATCH(I201,bias[symbol],0))*(Q201/100)</f>
        <v>108.893</v>
      </c>
      <c r="S201" s="1">
        <f t="shared" si="213"/>
        <v>109.133</v>
      </c>
      <c r="T201" s="4"/>
      <c r="U201" s="4"/>
      <c r="V201" s="1">
        <f t="shared" si="214"/>
        <v>108.983</v>
      </c>
      <c r="W201" s="1">
        <f t="shared" si="215"/>
        <v>108.893</v>
      </c>
      <c r="X201" s="1">
        <f t="shared" si="216"/>
        <v>109.133</v>
      </c>
      <c r="Y201" s="13">
        <f t="shared" si="217"/>
        <v>0</v>
      </c>
      <c r="Z201" s="1">
        <v>1</v>
      </c>
      <c r="AA201" s="1">
        <f t="shared" si="218"/>
        <v>1</v>
      </c>
      <c r="AB201" s="1">
        <f t="shared" si="138"/>
        <v>1</v>
      </c>
      <c r="AC201" s="1">
        <f>IF(ISNUMBER(INDEX(bias[value],MATCH(I201,bias[symbol],0))),1,0)</f>
        <v>1</v>
      </c>
      <c r="AD201" s="1">
        <f t="shared" si="219"/>
        <v>1</v>
      </c>
      <c r="AE201" s="1">
        <f t="shared" si="139"/>
        <v>1</v>
      </c>
      <c r="AF201" s="1">
        <f t="shared" ca="1" si="221"/>
        <v>0</v>
      </c>
      <c r="AG201" s="1">
        <f t="shared" ca="1" si="222"/>
        <v>0</v>
      </c>
      <c r="AH201" s="1" t="str">
        <f ca="1">IF(AG201=1,_xll.RtContribute("DDS_BONDS",$B201&amp;"=EXT",$V$3:$X$3,V201:X201,"FTC:CHANGED;SCOPE:SERVER"),"-")</f>
        <v>-</v>
      </c>
      <c r="AI201" s="1" t="str">
        <f>_xll.RtGet("DDS_BONDS",B201&amp;"=EXT",3)</f>
        <v>7980243=EXT</v>
      </c>
      <c r="AJ201" s="32">
        <f>_xll.BDP($A201&amp;" @"&amp; $N201 &amp;"  Corp","risk_mid")</f>
        <v>1.8309800695831768</v>
      </c>
      <c r="AK201" s="25">
        <f t="shared" si="223"/>
        <v>0</v>
      </c>
      <c r="AL201" s="1">
        <f t="shared" si="220"/>
        <v>-0.5</v>
      </c>
      <c r="AM201" s="38">
        <f t="shared" si="224"/>
        <v>0</v>
      </c>
      <c r="AN201" s="12">
        <f>_xll.BDP($A201&amp;" @"&amp; $N201 &amp;"  Corp","asset_swap_spd_mid")</f>
        <v>3.4535482168120417</v>
      </c>
      <c r="AO201" s="25">
        <f t="shared" si="225"/>
        <v>0</v>
      </c>
      <c r="AP201" s="25">
        <f>IFERROR(_xll.BDP($A201&amp;" @"&amp; $N201 &amp;"  Corp","coupon")*G201/100/365,"-")</f>
        <v>0</v>
      </c>
      <c r="AQ201" s="1" t="str">
        <f>_xll.RtGet("EBOND_LDN",B201,"DSPLY_NAME")</f>
        <v>ROSW 5 5/8 04 Ma</v>
      </c>
      <c r="AR201" s="38">
        <f>_xll.RtGet("EBOND_LDN", B201, -18560)</f>
        <v>38.319393166197003</v>
      </c>
      <c r="AS201" s="38">
        <f>_xll.RtGet("EBOND_LDN", B201, -18562)</f>
        <v>25.219608846635001</v>
      </c>
      <c r="AT201" s="58" t="str">
        <f ca="1">IF(Main[[#This Row],[maturity]]&lt;TODAY(),"matured","-")</f>
        <v>-</v>
      </c>
      <c r="AU201" s="1" t="str">
        <f>IF(Main[[#This Row],[spread bid]]=Main[[#This Row],[spread ask]],"error","-")</f>
        <v>-</v>
      </c>
    </row>
    <row r="202" spans="1:47" x14ac:dyDescent="0.2">
      <c r="A202" s="1" t="s">
        <v>260</v>
      </c>
      <c r="B202" s="1">
        <v>13631683</v>
      </c>
      <c r="C202" s="9">
        <v>1996707</v>
      </c>
      <c r="D202" s="9" t="str">
        <f>_xll.BDP($A202&amp;" Corp",D$4)</f>
        <v>ROSW</v>
      </c>
      <c r="E202" s="9">
        <f>IF(_xll.BDP($A202&amp;" Corp","cpn typ")="floating","frn",_xll.BDP($A202&amp;" Corp",E$4))</f>
        <v>2</v>
      </c>
      <c r="F202" s="50">
        <f>IF(LEFT(_xll.BDP($A202&amp;" Corp","mty_typ"),4)="perp","perp",_xll.BDP($A202&amp;" Corp",F$4)*1)</f>
        <v>43276</v>
      </c>
      <c r="G202" s="31">
        <f>_xll.RtGet("EBOND_POSITION",INDEX(bookMap[eBondID],MATCH(TEXT(C202,"0"),bookMap[bbgID],0))&amp;"="&amp;B202,"AMOUNT")</f>
        <v>2760000</v>
      </c>
      <c r="H202" s="1">
        <f>INDEX(control!$E$12:$E$22,MATCH(C202,control!$C$12:$C$22,0))</f>
        <v>0</v>
      </c>
      <c r="I202" s="1" t="str">
        <f>IFERROR(INDEX(bias[symbol],MIN(MAX(MATCH(IF($I$2="manual",_xll.RtGet("EBOND_LDN",B202,-20268),$I$2),bias[symbol],0)+H202,1),27)),"-")</f>
        <v>m</v>
      </c>
      <c r="J202" s="1">
        <f>IFERROR(_xll.RtGet("EBOND_LDN",B202,-20270)*1,"-")</f>
        <v>0.24</v>
      </c>
      <c r="K202" s="1" t="str">
        <f>_xll.RtGet("EBOND_LDN",$B202,-20271)</f>
        <v>on</v>
      </c>
      <c r="L202" s="1">
        <f>_xll.BDP(A202&amp;" @CBKG Corp","bid")</f>
        <v>105.188</v>
      </c>
      <c r="M202" s="1">
        <f>_xll.BDP(A202&amp;" @CBKG Corp","ask")</f>
        <v>105.428</v>
      </c>
      <c r="N202" s="1" t="s">
        <v>1456</v>
      </c>
      <c r="O202" s="1" t="str">
        <f>_xll.BDP(A202&amp;" @"&amp;N202&amp;" Corp","LAST_UPDATE")</f>
        <v>07:01:27</v>
      </c>
      <c r="P202" s="57">
        <f>_xll.BDP(A202&amp;" @"&amp;N202&amp;" Corp","LAST_PRICE")</f>
        <v>105.30800000000001</v>
      </c>
      <c r="Q202" s="1">
        <f>INDEX(control!$F$12:$F$22,MATCH(C202,control!$C$12:$C$22,0))</f>
        <v>100</v>
      </c>
      <c r="R202" s="1">
        <f>P202-J202*INDEX(bias[value],MATCH(I202,bias[symbol],0))*(Q202/100)</f>
        <v>105.188</v>
      </c>
      <c r="S202" s="1">
        <f t="shared" si="213"/>
        <v>105.428</v>
      </c>
      <c r="T202" s="4"/>
      <c r="U202" s="4"/>
      <c r="V202" s="1">
        <f t="shared" si="214"/>
        <v>105.30800000000001</v>
      </c>
      <c r="W202" s="1">
        <f t="shared" si="215"/>
        <v>105.188</v>
      </c>
      <c r="X202" s="1">
        <f t="shared" si="216"/>
        <v>105.428</v>
      </c>
      <c r="Y202" s="13">
        <f t="shared" si="217"/>
        <v>0</v>
      </c>
      <c r="Z202" s="1">
        <v>1</v>
      </c>
      <c r="AA202" s="1">
        <f t="shared" si="218"/>
        <v>1</v>
      </c>
      <c r="AB202" s="1">
        <f t="shared" si="138"/>
        <v>1</v>
      </c>
      <c r="AC202" s="1">
        <f>IF(ISNUMBER(INDEX(bias[value],MATCH(I202,bias[symbol],0))),1,0)</f>
        <v>1</v>
      </c>
      <c r="AD202" s="1">
        <f t="shared" si="219"/>
        <v>1</v>
      </c>
      <c r="AE202" s="1">
        <f t="shared" si="139"/>
        <v>1</v>
      </c>
      <c r="AF202" s="1">
        <f t="shared" ca="1" si="221"/>
        <v>0</v>
      </c>
      <c r="AG202" s="1">
        <f t="shared" ca="1" si="222"/>
        <v>0</v>
      </c>
      <c r="AH202" s="1" t="str">
        <f ca="1">IF(AG202=1,_xll.RtContribute("DDS_BONDS",$B202&amp;"=EXT",$V$3:$X$3,V202:X202,"FTC:CHANGED;SCOPE:SERVER"),"-")</f>
        <v>-</v>
      </c>
      <c r="AI202" s="1" t="str">
        <f>_xll.RtGet("DDS_BONDS",B202&amp;"=EXT",3)</f>
        <v>13631683=EXT</v>
      </c>
      <c r="AJ202" s="32">
        <f>_xll.BDP($A202&amp;" @"&amp; $N202 &amp;"  Corp","risk_mid")</f>
        <v>4.0853572462793863</v>
      </c>
      <c r="AK202" s="25">
        <f t="shared" si="223"/>
        <v>1127.5585999731106</v>
      </c>
      <c r="AL202" s="1" t="str">
        <f t="shared" si="220"/>
        <v>-</v>
      </c>
      <c r="AM202" s="38">
        <f t="shared" si="224"/>
        <v>25.835562666666668</v>
      </c>
      <c r="AN202" s="12">
        <f>_xll.BDP($A202&amp;" @"&amp; $N202 &amp;"  Corp","asset_swap_spd_mid")</f>
        <v>11.900935412293645</v>
      </c>
      <c r="AO202" s="25">
        <f t="shared" si="225"/>
        <v>3284.658173793046</v>
      </c>
      <c r="AP202" s="25">
        <f>IFERROR(_xll.BDP($A202&amp;" @"&amp; $N202 &amp;"  Corp","coupon")*G202/100/365,"-")</f>
        <v>151.23287671232876</v>
      </c>
      <c r="AQ202" s="1" t="str">
        <f>_xll.RtGet("EBOND_LDN",B202,"DSPLY_NAME")</f>
        <v>ROSW 2 25 Jun 20</v>
      </c>
      <c r="AR202" s="38">
        <f>_xll.RtGet("EBOND_LDN", B202, -18560)</f>
        <v>55.103005327098003</v>
      </c>
      <c r="AS202" s="38">
        <f>_xll.RtGet("EBOND_LDN", B202, -18562)</f>
        <v>49.232869416598</v>
      </c>
      <c r="AT202" s="58" t="str">
        <f ca="1">IF(Main[[#This Row],[maturity]]&lt;TODAY(),"matured","-")</f>
        <v>-</v>
      </c>
      <c r="AU202" s="1" t="str">
        <f>IF(Main[[#This Row],[spread bid]]=Main[[#This Row],[spread ask]],"error","-")</f>
        <v>-</v>
      </c>
    </row>
    <row r="203" spans="1:47" x14ac:dyDescent="0.2">
      <c r="A203" s="1" t="s">
        <v>261</v>
      </c>
      <c r="B203" s="1">
        <v>7980187</v>
      </c>
      <c r="C203" s="9">
        <v>1996707</v>
      </c>
      <c r="D203" s="9" t="str">
        <f>_xll.BDP($A203&amp;" Corp",D$4)</f>
        <v>ROSW</v>
      </c>
      <c r="E203" s="9">
        <f>IF(_xll.BDP($A203&amp;" Corp","cpn typ")="floating","frn",_xll.BDP($A203&amp;" Corp",E$4))</f>
        <v>6.5</v>
      </c>
      <c r="F203" s="50">
        <f>IF(LEFT(_xll.BDP($A203&amp;" Corp","mty_typ"),4)="perp","perp",_xll.BDP($A203&amp;" Corp",F$4)*1)</f>
        <v>44259</v>
      </c>
      <c r="G203" s="31">
        <f>_xll.RtGet("EBOND_POSITION",INDEX(bookMap[eBondID],MATCH(TEXT(C203,"0"),bookMap[bbgID],0))&amp;"="&amp;B203,"AMOUNT")</f>
        <v>0</v>
      </c>
      <c r="H203" s="1">
        <f>INDEX(control!$E$12:$E$22,MATCH(C203,control!$C$12:$C$22,0))</f>
        <v>0</v>
      </c>
      <c r="I203" s="1" t="str">
        <f>IFERROR(INDEX(bias[symbol],MIN(MAX(MATCH(IF($I$2="manual",_xll.RtGet("EBOND_LDN",B203,-20268),$I$2),bias[symbol],0)+H203,1),27)),"-")</f>
        <v>b</v>
      </c>
      <c r="J203" s="1">
        <f>IFERROR(_xll.RtGet("EBOND_LDN",B203,-20270)*1,"-")</f>
        <v>0.8</v>
      </c>
      <c r="K203" s="1" t="str">
        <f>_xll.RtGet("EBOND_LDN",$B203,-20271)</f>
        <v>on</v>
      </c>
      <c r="L203" s="1">
        <f>_xll.BDP(A203&amp;" @CBKG Corp","bid")</f>
        <v>132.489</v>
      </c>
      <c r="M203" s="1">
        <f>_xll.BDP(A203&amp;" @CBKG Corp","ask")</f>
        <v>133.28899999999999</v>
      </c>
      <c r="N203" s="1" t="s">
        <v>1456</v>
      </c>
      <c r="O203" s="1" t="str">
        <f>_xll.BDP(A203&amp;" @"&amp;N203&amp;" Corp","LAST_UPDATE")</f>
        <v>07:01:27</v>
      </c>
      <c r="P203" s="57">
        <f>_xll.BDP(A203&amp;" @"&amp;N203&amp;" Corp","LAST_PRICE")</f>
        <v>132.78899999999999</v>
      </c>
      <c r="Q203" s="1">
        <f>INDEX(control!$F$12:$F$22,MATCH(C203,control!$C$12:$C$22,0))</f>
        <v>100</v>
      </c>
      <c r="R203" s="1">
        <f>P203-J203*INDEX(bias[value],MATCH(I203,bias[symbol],0))*(Q203/100)</f>
        <v>132.48899999999998</v>
      </c>
      <c r="S203" s="1">
        <f t="shared" si="213"/>
        <v>133.28899999999999</v>
      </c>
      <c r="T203" s="4"/>
      <c r="U203" s="4"/>
      <c r="V203" s="1">
        <f t="shared" si="214"/>
        <v>132.78899999999999</v>
      </c>
      <c r="W203" s="1">
        <f t="shared" si="215"/>
        <v>132.48899999999998</v>
      </c>
      <c r="X203" s="1">
        <f t="shared" si="216"/>
        <v>133.28899999999999</v>
      </c>
      <c r="Y203" s="13">
        <f t="shared" si="217"/>
        <v>-5.6843418860808015E-14</v>
      </c>
      <c r="Z203" s="1">
        <v>1</v>
      </c>
      <c r="AA203" s="1">
        <f t="shared" si="218"/>
        <v>1</v>
      </c>
      <c r="AB203" s="1">
        <f t="shared" si="138"/>
        <v>1</v>
      </c>
      <c r="AC203" s="1">
        <f>IF(ISNUMBER(INDEX(bias[value],MATCH(I203,bias[symbol],0))),1,0)</f>
        <v>1</v>
      </c>
      <c r="AD203" s="1">
        <f t="shared" si="219"/>
        <v>1</v>
      </c>
      <c r="AE203" s="1">
        <f t="shared" si="139"/>
        <v>1</v>
      </c>
      <c r="AF203" s="1">
        <f t="shared" ca="1" si="221"/>
        <v>0</v>
      </c>
      <c r="AG203" s="1">
        <f t="shared" ca="1" si="222"/>
        <v>0</v>
      </c>
      <c r="AH203" s="1" t="str">
        <f ca="1">IF(AG203=1,_xll.RtContribute("DDS_BONDS",$B203&amp;"=EXT",$V$3:$X$3,V203:X203,"FTC:CHANGED;SCOPE:SERVER"),"-")</f>
        <v>-</v>
      </c>
      <c r="AI203" s="1" t="str">
        <f>_xll.RtGet("DDS_BONDS",B203&amp;"=EXT",3)</f>
        <v>7980187=EXT</v>
      </c>
      <c r="AJ203" s="32">
        <f>_xll.BDP($A203&amp;" @"&amp; $N203 &amp;"  Corp","risk_mid")</f>
        <v>7.6012843446292777</v>
      </c>
      <c r="AK203" s="25">
        <f t="shared" si="223"/>
        <v>0</v>
      </c>
      <c r="AL203" s="1" t="str">
        <f t="shared" si="220"/>
        <v>-</v>
      </c>
      <c r="AM203" s="38">
        <f t="shared" si="224"/>
        <v>0</v>
      </c>
      <c r="AN203" s="12">
        <f>_xll.BDP($A203&amp;" @"&amp; $N203 &amp;"  Corp","asset_swap_spd_mid")</f>
        <v>44.260962317167788</v>
      </c>
      <c r="AO203" s="25">
        <f t="shared" si="225"/>
        <v>0</v>
      </c>
      <c r="AP203" s="25">
        <f>IFERROR(_xll.BDP($A203&amp;" @"&amp; $N203 &amp;"  Corp","coupon")*G203/100/365,"-")</f>
        <v>0</v>
      </c>
      <c r="AQ203" s="1" t="str">
        <f>_xll.RtGet("EBOND_LDN",B203,"DSPLY_NAME")</f>
        <v>ROSW 6 1/2 04 Ma</v>
      </c>
      <c r="AR203" s="38">
        <f>_xll.RtGet("EBOND_LDN", B203, -18560)</f>
        <v>110.839999682178</v>
      </c>
      <c r="AS203" s="38">
        <f>_xll.RtGet("EBOND_LDN", B203, -18562)</f>
        <v>100.342008115833</v>
      </c>
      <c r="AT203" s="58" t="str">
        <f ca="1">IF(Main[[#This Row],[maturity]]&lt;TODAY(),"matured","-")</f>
        <v>-</v>
      </c>
      <c r="AU203" s="1" t="str">
        <f>IF(Main[[#This Row],[spread bid]]=Main[[#This Row],[spread ask]],"error","-")</f>
        <v>-</v>
      </c>
    </row>
    <row r="204" spans="1:47" x14ac:dyDescent="0.2">
      <c r="A204" s="1" t="s">
        <v>262</v>
      </c>
      <c r="B204" s="1">
        <v>16016881</v>
      </c>
      <c r="C204" s="9">
        <v>1996707</v>
      </c>
      <c r="D204" s="9" t="str">
        <f>_xll.BDP($A204&amp;" Corp",D$4)</f>
        <v>ROTPHA</v>
      </c>
      <c r="E204" s="9">
        <f>IF(_xll.BDP($A204&amp;" Corp","cpn typ")="floating","frn",_xll.BDP($A204&amp;" Corp",E$4))</f>
        <v>6.125</v>
      </c>
      <c r="F204" s="50">
        <f>IF(LEFT(_xll.BDP($A204&amp;" Corp","mty_typ"),4)="perp","perp",_xll.BDP($A204&amp;" Corp",F$4)*1)</f>
        <v>43784</v>
      </c>
      <c r="G204" s="31" t="str">
        <f>_xll.RtGet("EBOND_POSITION",INDEX(bookMap[eBondID],MATCH(TEXT(C204,"0"),bookMap[bbgID],0))&amp;"="&amp;B204,"AMOUNT")</f>
        <v>#N/A</v>
      </c>
      <c r="H204" s="1">
        <f>INDEX(control!$E$12:$E$22,MATCH(C204,control!$C$12:$C$22,0))</f>
        <v>0</v>
      </c>
      <c r="I204" s="1" t="str">
        <f>IFERROR(INDEX(bias[symbol],MIN(MAX(MATCH(IF($I$2="manual",_xll.RtGet("EBOND_LDN",B204,-20268),$I$2),bias[symbol],0)+H204,1),27)),"-")</f>
        <v>m</v>
      </c>
      <c r="J204" s="1">
        <f>IFERROR(_xll.RtGet("EBOND_LDN",B204,-20270)*1,"-")</f>
        <v>2</v>
      </c>
      <c r="K204" s="1" t="str">
        <f>_xll.RtGet("EBOND_LDN",$B204,-20271)</f>
        <v>on</v>
      </c>
      <c r="L204" s="1">
        <f>_xll.BDP(A204&amp;" @CBKG Corp","bid")</f>
        <v>107.73</v>
      </c>
      <c r="M204" s="1">
        <f>_xll.BDP(A204&amp;" @CBKG Corp","ask")</f>
        <v>109.73</v>
      </c>
      <c r="N204" s="1" t="s">
        <v>1456</v>
      </c>
      <c r="O204" s="1" t="str">
        <f>_xll.BDP(A204&amp;" @"&amp;N204&amp;" Corp","LAST_UPDATE")</f>
        <v>11/06/2014</v>
      </c>
      <c r="P204" s="57">
        <f>_xll.BDP(A204&amp;" @"&amp;N204&amp;" Corp","LAST_PRICE")</f>
        <v>108.73</v>
      </c>
      <c r="Q204" s="1">
        <f>INDEX(control!$F$12:$F$22,MATCH(C204,control!$C$12:$C$22,0))</f>
        <v>100</v>
      </c>
      <c r="R204" s="1">
        <f>P204-J204*INDEX(bias[value],MATCH(I204,bias[symbol],0))*(Q204/100)</f>
        <v>107.73</v>
      </c>
      <c r="S204" s="1">
        <f t="shared" si="213"/>
        <v>109.73</v>
      </c>
      <c r="T204" s="4"/>
      <c r="U204" s="4"/>
      <c r="V204" s="1">
        <f t="shared" si="214"/>
        <v>108.73</v>
      </c>
      <c r="W204" s="1">
        <f t="shared" si="215"/>
        <v>107.73</v>
      </c>
      <c r="X204" s="1">
        <f t="shared" si="216"/>
        <v>109.73</v>
      </c>
      <c r="Y204" s="13">
        <f t="shared" si="217"/>
        <v>0</v>
      </c>
      <c r="Z204" s="1">
        <v>1</v>
      </c>
      <c r="AA204" s="1">
        <f t="shared" si="218"/>
        <v>1</v>
      </c>
      <c r="AB204" s="1">
        <f t="shared" si="138"/>
        <v>1</v>
      </c>
      <c r="AC204" s="1">
        <f>IF(ISNUMBER(INDEX(bias[value],MATCH(I204,bias[symbol],0))),1,0)</f>
        <v>1</v>
      </c>
      <c r="AD204" s="1">
        <f t="shared" si="219"/>
        <v>1</v>
      </c>
      <c r="AE204" s="1">
        <f t="shared" si="139"/>
        <v>1</v>
      </c>
      <c r="AF204" s="1">
        <f t="shared" ca="1" si="221"/>
        <v>0</v>
      </c>
      <c r="AG204" s="1">
        <f t="shared" ca="1" si="222"/>
        <v>0</v>
      </c>
      <c r="AH204" s="1" t="str">
        <f ca="1">IF(AG204=1,_xll.RtContribute("DDS_BONDS",$B204&amp;"=EXT",$V$3:$X$3,V204:X204,"FTC:CHANGED;SCOPE:SERVER"),"-")</f>
        <v>-</v>
      </c>
      <c r="AI204" s="1" t="str">
        <f>_xll.RtGet("DDS_BONDS",B204&amp;"=EXT",3)</f>
        <v>16016881=EXT</v>
      </c>
      <c r="AJ204" s="32">
        <f>_xll.BDP($A204&amp;" @"&amp; $N204 &amp;"  Corp","risk_mid")</f>
        <v>1.4761213077385094</v>
      </c>
      <c r="AK204" s="25" t="str">
        <f t="shared" si="223"/>
        <v>-</v>
      </c>
      <c r="AL204" s="1" t="str">
        <f t="shared" si="220"/>
        <v>-</v>
      </c>
      <c r="AM204" s="38">
        <f t="shared" si="224"/>
        <v>0</v>
      </c>
      <c r="AN204" s="12">
        <f>_xll.BDP($A204&amp;" @"&amp; $N204 &amp;"  Corp","asset_swap_spd_mid")</f>
        <v>281.30513025966849</v>
      </c>
      <c r="AO204" s="25">
        <f t="shared" si="225"/>
        <v>0</v>
      </c>
      <c r="AP204" s="25" t="str">
        <f>IFERROR(_xll.BDP($A204&amp;" @"&amp; $N204 &amp;"  Corp","coupon")*G204/100/365,"-")</f>
        <v>-</v>
      </c>
      <c r="AQ204" s="1" t="str">
        <f>_xll.RtGet("EBOND_LDN",B204,"DSPLY_NAME")</f>
        <v xml:space="preserve">ROTPHA 6 1/8 15 </v>
      </c>
      <c r="AR204" s="38">
        <f>_xll.RtGet("EBOND_LDN", B204, -18560)</f>
        <v>370.51194548662301</v>
      </c>
      <c r="AS204" s="38">
        <f>_xll.RtGet("EBOND_LDN", B204, -18562)</f>
        <v>323.09758541562201</v>
      </c>
      <c r="AT204" s="58" t="str">
        <f ca="1">IF(Main[[#This Row],[maturity]]&lt;TODAY(),"matured","-")</f>
        <v>-</v>
      </c>
      <c r="AU204" s="1" t="str">
        <f>IF(Main[[#This Row],[spread bid]]=Main[[#This Row],[spread ask]],"error","-")</f>
        <v>-</v>
      </c>
    </row>
    <row r="205" spans="1:47" x14ac:dyDescent="0.2">
      <c r="A205" s="1" t="s">
        <v>263</v>
      </c>
      <c r="B205" s="1">
        <v>8559632</v>
      </c>
      <c r="C205" s="9">
        <v>1996707</v>
      </c>
      <c r="D205" s="9" t="str">
        <f>_xll.BDP($A205&amp;" Corp",D$4)</f>
        <v>SANFP</v>
      </c>
      <c r="E205" s="9">
        <f>IF(_xll.BDP($A205&amp;" Corp","cpn typ")="floating","frn",_xll.BDP($A205&amp;" Corp",E$4))</f>
        <v>3.125</v>
      </c>
      <c r="F205" s="50">
        <f>IF(LEFT(_xll.BDP($A205&amp;" Corp","mty_typ"),4)="perp","perp",_xll.BDP($A205&amp;" Corp",F$4)*1)</f>
        <v>41922</v>
      </c>
      <c r="G205" s="31">
        <f>_xll.RtGet("EBOND_POSITION",INDEX(bookMap[eBondID],MATCH(TEXT(C205,"0"),bookMap[bbgID],0))&amp;"="&amp;B205,"AMOUNT")</f>
        <v>65000</v>
      </c>
      <c r="H205" s="1">
        <f>INDEX(control!$E$12:$E$22,MATCH(C205,control!$C$12:$C$22,0))</f>
        <v>0</v>
      </c>
      <c r="I205" s="1" t="str">
        <f>IFERROR(INDEX(bias[symbol],MIN(MAX(MATCH(IF($I$2="manual",_xll.RtGet("EBOND_LDN",B205,-20268),$I$2),bias[symbol],0)+H205,1),27)),"-")</f>
        <v>bb</v>
      </c>
      <c r="J205" s="1">
        <f>IFERROR(_xll.RtGet("EBOND_LDN",B205,-20270)*1,"-")</f>
        <v>0.1</v>
      </c>
      <c r="K205" s="1" t="str">
        <f>_xll.RtGet("EBOND_LDN",$B205,-20271)</f>
        <v>on</v>
      </c>
      <c r="L205" s="1">
        <f>_xll.BDP(A205&amp;" @CBKG Corp","bid")</f>
        <v>100.881</v>
      </c>
      <c r="M205" s="1">
        <f>_xll.BDP(A205&amp;" @CBKG Corp","ask")</f>
        <v>100.98099999999999</v>
      </c>
      <c r="N205" s="1" t="s">
        <v>1456</v>
      </c>
      <c r="O205" s="1" t="str">
        <f>_xll.BDP(A205&amp;" @"&amp;N205&amp;" Corp","LAST_UPDATE")</f>
        <v>07:01:21</v>
      </c>
      <c r="P205" s="57">
        <f>_xll.BDP(A205&amp;" @"&amp;N205&amp;" Corp","LAST_PRICE")</f>
        <v>100.90600000000001</v>
      </c>
      <c r="Q205" s="1">
        <f>INDEX(control!$F$12:$F$22,MATCH(C205,control!$C$12:$C$22,0))</f>
        <v>100</v>
      </c>
      <c r="R205" s="1">
        <f>P205-J205*INDEX(bias[value],MATCH(I205,bias[symbol],0))*(Q205/100)</f>
        <v>100.881</v>
      </c>
      <c r="S205" s="1">
        <f t="shared" si="213"/>
        <v>100.98099999999999</v>
      </c>
      <c r="T205" s="4"/>
      <c r="U205" s="4"/>
      <c r="V205" s="1">
        <f t="shared" si="214"/>
        <v>100.90600000000001</v>
      </c>
      <c r="W205" s="1">
        <f t="shared" si="215"/>
        <v>100.881</v>
      </c>
      <c r="X205" s="1">
        <f t="shared" si="216"/>
        <v>100.98099999999999</v>
      </c>
      <c r="Y205" s="13">
        <f t="shared" si="217"/>
        <v>0</v>
      </c>
      <c r="Z205" s="1">
        <v>1</v>
      </c>
      <c r="AA205" s="1">
        <f t="shared" si="218"/>
        <v>1</v>
      </c>
      <c r="AB205" s="1">
        <f t="shared" si="138"/>
        <v>1</v>
      </c>
      <c r="AC205" s="1">
        <f>IF(ISNUMBER(INDEX(bias[value],MATCH(I205,bias[symbol],0))),1,0)</f>
        <v>1</v>
      </c>
      <c r="AD205" s="1">
        <f t="shared" si="219"/>
        <v>1</v>
      </c>
      <c r="AE205" s="1">
        <f t="shared" si="139"/>
        <v>1</v>
      </c>
      <c r="AF205" s="1">
        <f t="shared" ca="1" si="221"/>
        <v>0</v>
      </c>
      <c r="AG205" s="1">
        <f t="shared" ca="1" si="222"/>
        <v>0</v>
      </c>
      <c r="AH205" s="1" t="str">
        <f ca="1">IF(AG205=1,_xll.RtContribute("DDS_BONDS",$B205&amp;"=EXT",$V$3:$X$3,V205:X205,"FTC:CHANGED;SCOPE:SERVER"),"-")</f>
        <v>-</v>
      </c>
      <c r="AI205" s="1" t="str">
        <f>_xll.RtGet("DDS_BONDS",B205&amp;"=EXT",3)</f>
        <v>8559632=EXT</v>
      </c>
      <c r="AJ205" s="32">
        <f>_xll.BDP($A205&amp;" @"&amp; $N205 &amp;"  Corp","risk_mid")</f>
        <v>0.3244413923262357</v>
      </c>
      <c r="AK205" s="25">
        <f t="shared" si="223"/>
        <v>2.1088690501205321</v>
      </c>
      <c r="AL205" s="1" t="str">
        <f t="shared" si="220"/>
        <v>-</v>
      </c>
      <c r="AM205" s="38">
        <f t="shared" si="224"/>
        <v>0.58301244444444444</v>
      </c>
      <c r="AN205" s="12">
        <f>_xll.BDP($A205&amp;" @"&amp; $N205 &amp;"  Corp","asset_swap_spd_mid")</f>
        <v>-5.7284777444518271</v>
      </c>
      <c r="AO205" s="25">
        <f t="shared" si="225"/>
        <v>-37.235105338936876</v>
      </c>
      <c r="AP205" s="25">
        <f>IFERROR(_xll.BDP($A205&amp;" @"&amp; $N205 &amp;"  Corp","coupon")*G205/100/365,"-")</f>
        <v>5.5650684931506849</v>
      </c>
      <c r="AQ205" s="1" t="str">
        <f>_xll.RtGet("EBOND_LDN",B205,"DSPLY_NAME")</f>
        <v>SANFP 3 1/8 10 O</v>
      </c>
      <c r="AR205" s="38">
        <f>_xll.RtGet("EBOND_LDN", B205, -18560)</f>
        <v>30.077701638674998</v>
      </c>
      <c r="AS205" s="38">
        <f>_xll.RtGet("EBOND_LDN", B205, -18562)</f>
        <v>-0.73165613377100003</v>
      </c>
      <c r="AT205" s="58" t="str">
        <f ca="1">IF(Main[[#This Row],[maturity]]&lt;TODAY(),"matured","-")</f>
        <v>-</v>
      </c>
      <c r="AU205" s="1" t="str">
        <f>IF(Main[[#This Row],[spread bid]]=Main[[#This Row],[spread ask]],"error","-")</f>
        <v>-</v>
      </c>
    </row>
    <row r="206" spans="1:47" x14ac:dyDescent="0.2">
      <c r="A206" s="1" t="s">
        <v>264</v>
      </c>
      <c r="B206" s="1">
        <v>8177282</v>
      </c>
      <c r="C206" s="9">
        <v>1996707</v>
      </c>
      <c r="D206" s="9" t="str">
        <f>_xll.BDP($A206&amp;" Corp",D$4)</f>
        <v>SANFP</v>
      </c>
      <c r="E206" s="9">
        <f>IF(_xll.BDP($A206&amp;" Corp","cpn typ")="floating","frn",_xll.BDP($A206&amp;" Corp",E$4))</f>
        <v>4.5</v>
      </c>
      <c r="F206" s="50">
        <f>IF(LEFT(_xll.BDP($A206&amp;" Corp","mty_typ"),4)="perp","perp",_xll.BDP($A206&amp;" Corp",F$4)*1)</f>
        <v>42508</v>
      </c>
      <c r="G206" s="31" t="str">
        <f>_xll.RtGet("EBOND_POSITION",INDEX(bookMap[eBondID],MATCH(TEXT(C206,"0"),bookMap[bbgID],0))&amp;"="&amp;B206,"AMOUNT")</f>
        <v>#N/A</v>
      </c>
      <c r="H206" s="1">
        <f>INDEX(control!$E$12:$E$22,MATCH(C206,control!$C$12:$C$22,0))</f>
        <v>0</v>
      </c>
      <c r="I206" s="1" t="str">
        <f>IFERROR(INDEX(bias[symbol],MIN(MAX(MATCH(IF($I$2="manual",_xll.RtGet("EBOND_LDN",B206,-20268),$I$2),bias[symbol],0)+H206,1),27)),"-")</f>
        <v>m</v>
      </c>
      <c r="J206" s="1">
        <f>IFERROR(_xll.RtGet("EBOND_LDN",B206,-20270)*1,"-")</f>
        <v>0.5</v>
      </c>
      <c r="K206" s="1" t="str">
        <f>_xll.RtGet("EBOND_LDN",$B206,-20271)</f>
        <v>on</v>
      </c>
      <c r="L206" s="1">
        <f>_xll.BDP(A206&amp;" @CBKG Corp","bid")</f>
        <v>107.494</v>
      </c>
      <c r="M206" s="1">
        <f>_xll.BDP(A206&amp;" @CBKG Corp","ask")</f>
        <v>107.994</v>
      </c>
      <c r="N206" s="1" t="s">
        <v>1456</v>
      </c>
      <c r="O206" s="1" t="str">
        <f>_xll.BDP(A206&amp;" @"&amp;N206&amp;" Corp","LAST_UPDATE")</f>
        <v>07:01:26</v>
      </c>
      <c r="P206" s="57">
        <f>_xll.BDP(A206&amp;" @"&amp;N206&amp;" Corp","LAST_PRICE")</f>
        <v>107.744</v>
      </c>
      <c r="Q206" s="1">
        <f>INDEX(control!$F$12:$F$22,MATCH(C206,control!$C$12:$C$22,0))</f>
        <v>100</v>
      </c>
      <c r="R206" s="1">
        <f>P206-J206*INDEX(bias[value],MATCH(I206,bias[symbol],0))*(Q206/100)</f>
        <v>107.494</v>
      </c>
      <c r="S206" s="1">
        <f t="shared" si="213"/>
        <v>107.994</v>
      </c>
      <c r="T206" s="4"/>
      <c r="U206" s="4"/>
      <c r="V206" s="1">
        <f t="shared" si="214"/>
        <v>107.744</v>
      </c>
      <c r="W206" s="1">
        <f t="shared" si="215"/>
        <v>107.494</v>
      </c>
      <c r="X206" s="1">
        <f t="shared" si="216"/>
        <v>107.994</v>
      </c>
      <c r="Y206" s="13">
        <f t="shared" si="217"/>
        <v>0</v>
      </c>
      <c r="Z206" s="1">
        <v>1</v>
      </c>
      <c r="AA206" s="1">
        <f t="shared" si="218"/>
        <v>1</v>
      </c>
      <c r="AB206" s="1">
        <f t="shared" si="138"/>
        <v>1</v>
      </c>
      <c r="AC206" s="1">
        <f>IF(ISNUMBER(INDEX(bias[value],MATCH(I206,bias[symbol],0))),1,0)</f>
        <v>1</v>
      </c>
      <c r="AD206" s="1">
        <f t="shared" si="219"/>
        <v>1</v>
      </c>
      <c r="AE206" s="1">
        <f t="shared" si="139"/>
        <v>1</v>
      </c>
      <c r="AF206" s="1">
        <f t="shared" ca="1" si="221"/>
        <v>0</v>
      </c>
      <c r="AG206" s="1">
        <f t="shared" ca="1" si="222"/>
        <v>0</v>
      </c>
      <c r="AH206" s="1" t="str">
        <f ca="1">IF(AG206=1,_xll.RtContribute("DDS_BONDS",$B206&amp;"=EXT",$V$3:$X$3,V206:X206,"FTC:CHANGED;SCOPE:SERVER"),"-")</f>
        <v>-</v>
      </c>
      <c r="AI206" s="1" t="str">
        <f>_xll.RtGet("DDS_BONDS",B206&amp;"=EXT",3)</f>
        <v>8177282=EXT</v>
      </c>
      <c r="AJ206" s="32">
        <f>_xll.BDP($A206&amp;" @"&amp; $N206 &amp;"  Corp","risk_mid")</f>
        <v>2.0192276822932342</v>
      </c>
      <c r="AK206" s="25" t="str">
        <f t="shared" si="223"/>
        <v>-</v>
      </c>
      <c r="AL206" s="1" t="str">
        <f t="shared" si="220"/>
        <v>-</v>
      </c>
      <c r="AM206" s="38">
        <f t="shared" si="224"/>
        <v>0</v>
      </c>
      <c r="AN206" s="12">
        <f>_xll.BDP($A206&amp;" @"&amp; $N206 &amp;"  Corp","asset_swap_spd_mid")</f>
        <v>11.301396371352219</v>
      </c>
      <c r="AO206" s="25">
        <f t="shared" si="225"/>
        <v>0</v>
      </c>
      <c r="AP206" s="25" t="str">
        <f>IFERROR(_xll.BDP($A206&amp;" @"&amp; $N206 &amp;"  Corp","coupon")*G206/100/365,"-")</f>
        <v>-</v>
      </c>
      <c r="AQ206" s="1" t="str">
        <f>_xll.RtGet("EBOND_LDN",B206,"DSPLY_NAME")</f>
        <v>SANFP 4 1/2 18 M</v>
      </c>
      <c r="AR206" s="38">
        <f>_xll.RtGet("EBOND_LDN", B206, -18560)</f>
        <v>54.134369797904</v>
      </c>
      <c r="AS206" s="38">
        <f>_xll.RtGet("EBOND_LDN", B206, -18562)</f>
        <v>29.379236329127</v>
      </c>
      <c r="AT206" s="58" t="str">
        <f ca="1">IF(Main[[#This Row],[maturity]]&lt;TODAY(),"matured","-")</f>
        <v>-</v>
      </c>
      <c r="AU206" s="1" t="str">
        <f>IF(Main[[#This Row],[spread bid]]=Main[[#This Row],[spread ask]],"error","-")</f>
        <v>-</v>
      </c>
    </row>
    <row r="207" spans="1:47" x14ac:dyDescent="0.2">
      <c r="A207" s="1" t="s">
        <v>265</v>
      </c>
      <c r="B207" s="1">
        <v>16002042</v>
      </c>
      <c r="C207" s="9">
        <v>1996707</v>
      </c>
      <c r="D207" s="9" t="str">
        <f>_xll.BDP($A207&amp;" Corp",D$4)</f>
        <v>SANFP</v>
      </c>
      <c r="E207" s="9">
        <f>IF(_xll.BDP($A207&amp;" Corp","cpn typ")="floating","frn",_xll.BDP($A207&amp;" Corp",E$4))</f>
        <v>1</v>
      </c>
      <c r="F207" s="50">
        <f>IF(LEFT(_xll.BDP($A207&amp;" Corp","mty_typ"),4)="perp","perp",_xll.BDP($A207&amp;" Corp",F$4)*1)</f>
        <v>43053</v>
      </c>
      <c r="G207" s="31">
        <f>_xll.RtGet("EBOND_POSITION",INDEX(bookMap[eBondID],MATCH(TEXT(C207,"0"),bookMap[bbgID],0))&amp;"="&amp;B207,"AMOUNT")</f>
        <v>4708000</v>
      </c>
      <c r="H207" s="1">
        <f>INDEX(control!$E$12:$E$22,MATCH(C207,control!$C$12:$C$22,0))</f>
        <v>0</v>
      </c>
      <c r="I207" s="1" t="str">
        <f>IFERROR(INDEX(bias[symbol],MIN(MAX(MATCH(IF($I$2="manual",_xll.RtGet("EBOND_LDN",B207,-20268),$I$2),bias[symbol],0)+H207,1),27)),"-")</f>
        <v>s4</v>
      </c>
      <c r="J207" s="1">
        <f>IFERROR(_xll.RtGet("EBOND_LDN",B207,-20270)*1,"-")</f>
        <v>0.5</v>
      </c>
      <c r="K207" s="1" t="str">
        <f>_xll.RtGet("EBOND_LDN",$B207,-20271)</f>
        <v>on</v>
      </c>
      <c r="L207" s="1">
        <f>_xll.BDP(A207&amp;" @CBKG Corp","bid")</f>
        <v>101.093</v>
      </c>
      <c r="M207" s="1">
        <f>_xll.BDP(A207&amp;" @CBKG Corp","ask")</f>
        <v>101.593</v>
      </c>
      <c r="N207" s="1" t="s">
        <v>1456</v>
      </c>
      <c r="O207" s="1" t="str">
        <f>_xll.BDP(A207&amp;" @"&amp;N207&amp;" Corp","LAST_UPDATE")</f>
        <v>07:01:26</v>
      </c>
      <c r="P207" s="57">
        <f>_xll.BDP(A207&amp;" @"&amp;N207&amp;" Corp","LAST_PRICE")</f>
        <v>101.593</v>
      </c>
      <c r="Q207" s="1">
        <f>INDEX(control!$F$12:$F$22,MATCH(C207,control!$C$12:$C$22,0))</f>
        <v>100</v>
      </c>
      <c r="R207" s="1">
        <f>P207-J207*INDEX(bias[value],MATCH(I207,bias[symbol],0))*(Q207/100)</f>
        <v>101.093</v>
      </c>
      <c r="S207" s="1">
        <f t="shared" si="213"/>
        <v>101.593</v>
      </c>
      <c r="T207" s="4"/>
      <c r="U207" s="4"/>
      <c r="V207" s="1">
        <f t="shared" si="214"/>
        <v>101.593</v>
      </c>
      <c r="W207" s="1">
        <f t="shared" si="215"/>
        <v>101.093</v>
      </c>
      <c r="X207" s="1">
        <f t="shared" si="216"/>
        <v>101.593</v>
      </c>
      <c r="Y207" s="13">
        <f t="shared" si="217"/>
        <v>0</v>
      </c>
      <c r="Z207" s="1">
        <v>1</v>
      </c>
      <c r="AA207" s="1">
        <f t="shared" si="218"/>
        <v>1</v>
      </c>
      <c r="AB207" s="1">
        <f t="shared" si="138"/>
        <v>1</v>
      </c>
      <c r="AC207" s="1">
        <f>IF(ISNUMBER(INDEX(bias[value],MATCH(I207,bias[symbol],0))),1,0)</f>
        <v>1</v>
      </c>
      <c r="AD207" s="1">
        <f t="shared" si="219"/>
        <v>1</v>
      </c>
      <c r="AE207" s="1">
        <f t="shared" si="139"/>
        <v>1</v>
      </c>
      <c r="AF207" s="1">
        <f t="shared" ca="1" si="221"/>
        <v>0</v>
      </c>
      <c r="AG207" s="1">
        <f t="shared" ca="1" si="222"/>
        <v>0</v>
      </c>
      <c r="AH207" s="1" t="str">
        <f ca="1">IF(AG207=1,_xll.RtContribute("DDS_BONDS",$B207&amp;"=EXT",$V$3:$X$3,V207:X207,"FTC:CHANGED;SCOPE:SERVER"),"-")</f>
        <v>-</v>
      </c>
      <c r="AI207" s="1" t="str">
        <f>_xll.RtGet("DDS_BONDS",B207&amp;"=EXT",3)</f>
        <v>16002042=EXT</v>
      </c>
      <c r="AJ207" s="32">
        <f>_xll.BDP($A207&amp;" @"&amp; $N207 &amp;"  Corp","risk_mid")</f>
        <v>3.4073842506181506</v>
      </c>
      <c r="AK207" s="25">
        <f t="shared" si="223"/>
        <v>1604.1965051910254</v>
      </c>
      <c r="AL207" s="1">
        <f t="shared" si="220"/>
        <v>-0.55000000000000004</v>
      </c>
      <c r="AM207" s="38">
        <f t="shared" si="224"/>
        <v>-73.07358727777779</v>
      </c>
      <c r="AN207" s="12">
        <f>_xll.BDP($A207&amp;" @"&amp; $N207 &amp;"  Corp","asset_swap_spd_mid")</f>
        <v>7.198584182436055</v>
      </c>
      <c r="AO207" s="25">
        <f t="shared" si="225"/>
        <v>3389.0934330908945</v>
      </c>
      <c r="AP207" s="25">
        <f>IFERROR(_xll.BDP($A207&amp;" @"&amp; $N207 &amp;"  Corp","coupon")*G207/100/365,"-")</f>
        <v>128.98630136986301</v>
      </c>
      <c r="AQ207" s="1" t="str">
        <f>_xll.RtGet("EBOND_LDN",B207,"DSPLY_NAME")</f>
        <v>SANFP 1 14 Nov 2</v>
      </c>
      <c r="AR207" s="38">
        <f>_xll.RtGet("EBOND_LDN", B207, -18560)</f>
        <v>55.071923340041003</v>
      </c>
      <c r="AS207" s="38">
        <f>_xll.RtGet("EBOND_LDN", B207, -18562)</f>
        <v>40.352300461436997</v>
      </c>
      <c r="AT207" s="58" t="str">
        <f ca="1">IF(Main[[#This Row],[maturity]]&lt;TODAY(),"matured","-")</f>
        <v>-</v>
      </c>
      <c r="AU207" s="1" t="str">
        <f>IF(Main[[#This Row],[spread bid]]=Main[[#This Row],[spread ask]],"error","-")</f>
        <v>-</v>
      </c>
    </row>
    <row r="208" spans="1:47" x14ac:dyDescent="0.2">
      <c r="A208" s="1" t="s">
        <v>266</v>
      </c>
      <c r="B208" s="1">
        <v>8559628</v>
      </c>
      <c r="C208" s="9">
        <v>1996707</v>
      </c>
      <c r="D208" s="9" t="str">
        <f>_xll.BDP($A208&amp;" Corp",D$4)</f>
        <v>SANFP</v>
      </c>
      <c r="E208" s="9">
        <f>IF(_xll.BDP($A208&amp;" Corp","cpn typ")="floating","frn",_xll.BDP($A208&amp;" Corp",E$4))</f>
        <v>4.125</v>
      </c>
      <c r="F208" s="50">
        <f>IF(LEFT(_xll.BDP($A208&amp;" Corp","mty_typ"),4)="perp","perp",_xll.BDP($A208&amp;" Corp",F$4)*1)</f>
        <v>43749</v>
      </c>
      <c r="G208" s="31">
        <f>_xll.RtGet("EBOND_POSITION",INDEX(bookMap[eBondID],MATCH(TEXT(C208,"0"),bookMap[bbgID],0))&amp;"="&amp;B208,"AMOUNT")</f>
        <v>0</v>
      </c>
      <c r="H208" s="1">
        <f>INDEX(control!$E$12:$E$22,MATCH(C208,control!$C$12:$C$22,0))</f>
        <v>0</v>
      </c>
      <c r="I208" s="1" t="str">
        <f>IFERROR(INDEX(bias[symbol],MIN(MAX(MATCH(IF($I$2="manual",_xll.RtGet("EBOND_LDN",B208,-20268),$I$2),bias[symbol],0)+H208,1),27)),"-")</f>
        <v>b</v>
      </c>
      <c r="J208" s="1">
        <f>IFERROR(_xll.RtGet("EBOND_LDN",B208,-20270)*1,"-")</f>
        <v>0.5</v>
      </c>
      <c r="K208" s="1" t="str">
        <f>_xll.RtGet("EBOND_LDN",$B208,-20271)</f>
        <v>on</v>
      </c>
      <c r="L208" s="1">
        <f>_xll.BDP(A208&amp;" @CBKG Corp","bid")</f>
        <v>116.175</v>
      </c>
      <c r="M208" s="1">
        <f>_xll.BDP(A208&amp;" @CBKG Corp","ask")</f>
        <v>116.675</v>
      </c>
      <c r="N208" s="1" t="s">
        <v>1456</v>
      </c>
      <c r="O208" s="1" t="str">
        <f>_xll.BDP(A208&amp;" @"&amp;N208&amp;" Corp","LAST_UPDATE")</f>
        <v>07:01:27</v>
      </c>
      <c r="P208" s="57">
        <f>_xll.BDP(A208&amp;" @"&amp;N208&amp;" Corp","LAST_PRICE")</f>
        <v>116.36199999999999</v>
      </c>
      <c r="Q208" s="1">
        <f>INDEX(control!$F$12:$F$22,MATCH(C208,control!$C$12:$C$22,0))</f>
        <v>100</v>
      </c>
      <c r="R208" s="1">
        <f>P208-J208*INDEX(bias[value],MATCH(I208,bias[symbol],0))*(Q208/100)</f>
        <v>116.17449999999999</v>
      </c>
      <c r="S208" s="1">
        <f t="shared" si="213"/>
        <v>116.67449999999999</v>
      </c>
      <c r="T208" s="4"/>
      <c r="U208" s="4"/>
      <c r="V208" s="1">
        <f t="shared" si="214"/>
        <v>116.36199999999999</v>
      </c>
      <c r="W208" s="1">
        <f t="shared" si="215"/>
        <v>116.17449999999999</v>
      </c>
      <c r="X208" s="1">
        <f t="shared" si="216"/>
        <v>116.67449999999999</v>
      </c>
      <c r="Y208" s="13">
        <f t="shared" si="217"/>
        <v>-1.0000000000047748E-3</v>
      </c>
      <c r="Z208" s="1">
        <v>1</v>
      </c>
      <c r="AA208" s="1">
        <f t="shared" si="218"/>
        <v>1</v>
      </c>
      <c r="AB208" s="1">
        <f t="shared" si="138"/>
        <v>1</v>
      </c>
      <c r="AC208" s="1">
        <f>IF(ISNUMBER(INDEX(bias[value],MATCH(I208,bias[symbol],0))),1,0)</f>
        <v>1</v>
      </c>
      <c r="AD208" s="1">
        <f t="shared" si="219"/>
        <v>1</v>
      </c>
      <c r="AE208" s="1">
        <f t="shared" si="139"/>
        <v>1</v>
      </c>
      <c r="AF208" s="1">
        <f t="shared" ca="1" si="221"/>
        <v>0</v>
      </c>
      <c r="AG208" s="1">
        <f t="shared" ca="1" si="222"/>
        <v>0</v>
      </c>
      <c r="AH208" s="1" t="str">
        <f ca="1">IF(AG208=1,_xll.RtContribute("DDS_BONDS",$B208&amp;"=EXT",$V$3:$X$3,V208:X208,"FTC:CHANGED;SCOPE:SERVER"),"-")</f>
        <v>-</v>
      </c>
      <c r="AI208" s="1" t="str">
        <f>_xll.RtGet("DDS_BONDS",B208&amp;"=EXT",3)</f>
        <v>8559628=EXT</v>
      </c>
      <c r="AJ208" s="32">
        <f>_xll.BDP($A208&amp;" @"&amp; $N208 &amp;"  Corp","risk_mid")</f>
        <v>5.6702071120255937</v>
      </c>
      <c r="AK208" s="25">
        <f t="shared" si="223"/>
        <v>0</v>
      </c>
      <c r="AL208" s="1">
        <f t="shared" si="220"/>
        <v>-0.8</v>
      </c>
      <c r="AM208" s="38">
        <f t="shared" si="224"/>
        <v>0</v>
      </c>
      <c r="AN208" s="12">
        <f>_xll.BDP($A208&amp;" @"&amp; $N208 &amp;"  Corp","asset_swap_spd_mid")</f>
        <v>22.252386771997266</v>
      </c>
      <c r="AO208" s="25">
        <f t="shared" si="225"/>
        <v>0</v>
      </c>
      <c r="AP208" s="25">
        <f>IFERROR(_xll.BDP($A208&amp;" @"&amp; $N208 &amp;"  Corp","coupon")*G208/100/365,"-")</f>
        <v>0</v>
      </c>
      <c r="AQ208" s="1" t="str">
        <f>_xll.RtGet("EBOND_LDN",B208,"DSPLY_NAME")</f>
        <v>SANFP 4 1/8 11 O</v>
      </c>
      <c r="AR208" s="38">
        <f>_xll.RtGet("EBOND_LDN", B208, -18560)</f>
        <v>61.023319774714999</v>
      </c>
      <c r="AS208" s="38">
        <f>_xll.RtGet("EBOND_LDN", B208, -18562)</f>
        <v>52.217471748526997</v>
      </c>
      <c r="AT208" s="58" t="str">
        <f ca="1">IF(Main[[#This Row],[maturity]]&lt;TODAY(),"matured","-")</f>
        <v>-</v>
      </c>
      <c r="AU208" s="1" t="str">
        <f>IF(Main[[#This Row],[spread bid]]=Main[[#This Row],[spread ask]],"error","-")</f>
        <v>-</v>
      </c>
    </row>
    <row r="209" spans="1:47" x14ac:dyDescent="0.2">
      <c r="A209" s="1" t="s">
        <v>267</v>
      </c>
      <c r="B209" s="1">
        <v>19096180</v>
      </c>
      <c r="C209" s="9">
        <v>1996707</v>
      </c>
      <c r="D209" s="9" t="str">
        <f>_xll.BDP($A209&amp;" Corp",D$4)</f>
        <v>SANFP</v>
      </c>
      <c r="E209" s="9">
        <f>IF(_xll.BDP($A209&amp;" Corp","cpn typ")="floating","frn",_xll.BDP($A209&amp;" Corp",E$4))</f>
        <v>1.875</v>
      </c>
      <c r="F209" s="50">
        <f>IF(LEFT(_xll.BDP($A209&amp;" Corp","mty_typ"),4)="perp","perp",_xll.BDP($A209&amp;" Corp",F$4)*1)</f>
        <v>44078</v>
      </c>
      <c r="G209" s="31">
        <f>_xll.RtGet("EBOND_POSITION",INDEX(bookMap[eBondID],MATCH(TEXT(C209,"0"),bookMap[bbgID],0))&amp;"="&amp;B209,"AMOUNT")</f>
        <v>0</v>
      </c>
      <c r="H209" s="1">
        <f>INDEX(control!$E$12:$E$22,MATCH(C209,control!$C$12:$C$22,0))</f>
        <v>0</v>
      </c>
      <c r="I209" s="1" t="str">
        <f>IFERROR(INDEX(bias[symbol],MIN(MAX(MATCH(IF($I$2="manual",_xll.RtGet("EBOND_LDN",B209,-20268),$I$2),bias[symbol],0)+H209,1),27)),"-")</f>
        <v>m</v>
      </c>
      <c r="J209" s="1">
        <f>IFERROR(_xll.RtGet("EBOND_LDN",B209,-20270)*1,"-")</f>
        <v>0.6</v>
      </c>
      <c r="K209" s="1" t="str">
        <f>_xll.RtGet("EBOND_LDN",$B209,-20271)</f>
        <v>on</v>
      </c>
      <c r="L209" s="1">
        <f>_xll.BDP(A209&amp;" @CBKG Corp","bid")</f>
        <v>103.09399999999999</v>
      </c>
      <c r="M209" s="1">
        <f>_xll.BDP(A209&amp;" @CBKG Corp","ask")</f>
        <v>103.694</v>
      </c>
      <c r="N209" s="1" t="s">
        <v>1456</v>
      </c>
      <c r="O209" s="1" t="str">
        <f>_xll.BDP(A209&amp;" @"&amp;N209&amp;" Corp","LAST_UPDATE")</f>
        <v>07:01:27</v>
      </c>
      <c r="P209" s="57">
        <f>_xll.BDP(A209&amp;" @"&amp;N209&amp;" Corp","LAST_PRICE")</f>
        <v>103.39400000000001</v>
      </c>
      <c r="Q209" s="1">
        <f>INDEX(control!$F$12:$F$22,MATCH(C209,control!$C$12:$C$22,0))</f>
        <v>100</v>
      </c>
      <c r="R209" s="1">
        <f>P209-J209*INDEX(bias[value],MATCH(I209,bias[symbol],0))*(Q209/100)</f>
        <v>103.09400000000001</v>
      </c>
      <c r="S209" s="1">
        <f t="shared" si="213"/>
        <v>103.694</v>
      </c>
      <c r="T209" s="4"/>
      <c r="U209" s="4"/>
      <c r="V209" s="1">
        <f t="shared" si="214"/>
        <v>103.39400000000001</v>
      </c>
      <c r="W209" s="1">
        <f t="shared" si="215"/>
        <v>103.09400000000001</v>
      </c>
      <c r="X209" s="1">
        <f t="shared" si="216"/>
        <v>103.694</v>
      </c>
      <c r="Y209" s="13">
        <f t="shared" si="217"/>
        <v>0</v>
      </c>
      <c r="Z209" s="1">
        <v>1</v>
      </c>
      <c r="AA209" s="1">
        <f t="shared" si="218"/>
        <v>1</v>
      </c>
      <c r="AB209" s="1">
        <f t="shared" si="138"/>
        <v>1</v>
      </c>
      <c r="AC209" s="1">
        <f>IF(ISNUMBER(INDEX(bias[value],MATCH(I209,bias[symbol],0))),1,0)</f>
        <v>1</v>
      </c>
      <c r="AD209" s="1">
        <f t="shared" si="219"/>
        <v>1</v>
      </c>
      <c r="AE209" s="1">
        <f t="shared" si="139"/>
        <v>1</v>
      </c>
      <c r="AF209" s="1">
        <f t="shared" ca="1" si="221"/>
        <v>0</v>
      </c>
      <c r="AG209" s="1">
        <f t="shared" ca="1" si="222"/>
        <v>0</v>
      </c>
      <c r="AH209" s="1" t="str">
        <f ca="1">IF(AG209=1,_xll.RtContribute("DDS_BONDS",$B209&amp;"=EXT",$V$3:$X$3,V209:X209,"FTC:CHANGED;SCOPE:SERVER"),"-")</f>
        <v>-</v>
      </c>
      <c r="AI209" s="1" t="str">
        <f>_xll.RtGet("DDS_BONDS",B209&amp;"=EXT",3)</f>
        <v>19096180=EXT</v>
      </c>
      <c r="AJ209" s="32">
        <f>_xll.BDP($A209&amp;" @"&amp; $N209 &amp;"  Corp","risk_mid")</f>
        <v>6.0422132109493987</v>
      </c>
      <c r="AK209" s="25">
        <f t="shared" si="223"/>
        <v>0</v>
      </c>
      <c r="AL209" s="1" t="str">
        <f t="shared" si="220"/>
        <v>-</v>
      </c>
      <c r="AM209" s="38">
        <f t="shared" si="224"/>
        <v>0</v>
      </c>
      <c r="AN209" s="12">
        <f>_xll.BDP($A209&amp;" @"&amp; $N209 &amp;"  Corp","asset_swap_spd_mid")</f>
        <v>38.394036170665856</v>
      </c>
      <c r="AO209" s="25">
        <f t="shared" si="225"/>
        <v>0</v>
      </c>
      <c r="AP209" s="25">
        <f>IFERROR(_xll.BDP($A209&amp;" @"&amp; $N209 &amp;"  Corp","coupon")*G209/100/365,"-")</f>
        <v>0</v>
      </c>
      <c r="AQ209" s="1" t="str">
        <f>_xll.RtGet("EBOND_LDN",B209,"DSPLY_NAME")</f>
        <v>SANFP 1 7/8 04 S</v>
      </c>
      <c r="AR209" s="38">
        <f>_xll.RtGet("EBOND_LDN", B209, -18560)</f>
        <v>71.880336931214998</v>
      </c>
      <c r="AS209" s="38">
        <f>_xll.RtGet("EBOND_LDN", B209, -18562)</f>
        <v>61.971997192902002</v>
      </c>
      <c r="AT209" s="58" t="str">
        <f ca="1">IF(Main[[#This Row],[maturity]]&lt;TODAY(),"matured","-")</f>
        <v>-</v>
      </c>
      <c r="AU209" s="1" t="str">
        <f>IF(Main[[#This Row],[spread bid]]=Main[[#This Row],[spread ask]],"error","-")</f>
        <v>-</v>
      </c>
    </row>
    <row r="210" spans="1:47" x14ac:dyDescent="0.2">
      <c r="A210" s="1" t="s">
        <v>268</v>
      </c>
      <c r="B210" s="1">
        <v>19964154</v>
      </c>
      <c r="C210" s="9">
        <v>1996707</v>
      </c>
      <c r="D210" s="9" t="str">
        <f>_xll.BDP($A210&amp;" Corp",D$4)</f>
        <v>SANFP</v>
      </c>
      <c r="E210" s="9">
        <f>IF(_xll.BDP($A210&amp;" Corp","cpn typ")="floating","frn",_xll.BDP($A210&amp;" Corp",E$4))</f>
        <v>2.5</v>
      </c>
      <c r="F210" s="50">
        <f>IF(LEFT(_xll.BDP($A210&amp;" Corp","mty_typ"),4)="perp","perp",_xll.BDP($A210&amp;" Corp",F$4)*1)</f>
        <v>45244</v>
      </c>
      <c r="G210" s="31">
        <f>_xll.RtGet("EBOND_POSITION",INDEX(bookMap[eBondID],MATCH(TEXT(C210,"0"),bookMap[bbgID],0))&amp;"="&amp;B210,"AMOUNT")</f>
        <v>0</v>
      </c>
      <c r="H210" s="1">
        <f>INDEX(control!$E$12:$E$22,MATCH(C210,control!$C$12:$C$22,0))</f>
        <v>0</v>
      </c>
      <c r="I210" s="1" t="str">
        <f>IFERROR(INDEX(bias[symbol],MIN(MAX(MATCH(IF($I$2="manual",_xll.RtGet("EBOND_LDN",B210,-20268),$I$2),bias[symbol],0)+H210,1),27)),"-")</f>
        <v>m</v>
      </c>
      <c r="J210" s="1">
        <f>IFERROR(_xll.RtGet("EBOND_LDN",B210,-20270)*1,"-")</f>
        <v>0.4</v>
      </c>
      <c r="K210" s="1" t="str">
        <f>_xll.RtGet("EBOND_LDN",$B210,-20271)</f>
        <v>on</v>
      </c>
      <c r="L210" s="1">
        <f>_xll.BDP(A210&amp;" @CBKG Corp","bid")</f>
        <v>104.752</v>
      </c>
      <c r="M210" s="1">
        <f>_xll.BDP(A210&amp;" @CBKG Corp","ask")</f>
        <v>105.152</v>
      </c>
      <c r="N210" s="1" t="s">
        <v>1456</v>
      </c>
      <c r="O210" s="1" t="str">
        <f>_xll.BDP(A210&amp;" @"&amp;N210&amp;" Corp","LAST_UPDATE")</f>
        <v>07:01:27</v>
      </c>
      <c r="P210" s="57">
        <f>_xll.BDP(A210&amp;" @"&amp;N210&amp;" Corp","LAST_PRICE")</f>
        <v>104.952</v>
      </c>
      <c r="Q210" s="1">
        <f>INDEX(control!$F$12:$F$22,MATCH(C210,control!$C$12:$C$22,0))</f>
        <v>100</v>
      </c>
      <c r="R210" s="1">
        <f>P210-J210*INDEX(bias[value],MATCH(I210,bias[symbol],0))*(Q210/100)</f>
        <v>104.752</v>
      </c>
      <c r="S210" s="1">
        <f t="shared" si="213"/>
        <v>105.152</v>
      </c>
      <c r="T210" s="4"/>
      <c r="U210" s="4"/>
      <c r="V210" s="1">
        <f t="shared" si="214"/>
        <v>104.952</v>
      </c>
      <c r="W210" s="1">
        <f t="shared" si="215"/>
        <v>104.752</v>
      </c>
      <c r="X210" s="1">
        <f t="shared" si="216"/>
        <v>105.152</v>
      </c>
      <c r="Y210" s="13">
        <f t="shared" si="217"/>
        <v>0</v>
      </c>
      <c r="Z210" s="1">
        <v>1</v>
      </c>
      <c r="AA210" s="1">
        <f t="shared" si="218"/>
        <v>1</v>
      </c>
      <c r="AB210" s="1">
        <f t="shared" si="138"/>
        <v>1</v>
      </c>
      <c r="AC210" s="1">
        <f>IF(ISNUMBER(INDEX(bias[value],MATCH(I210,bias[symbol],0))),1,0)</f>
        <v>1</v>
      </c>
      <c r="AD210" s="1">
        <f t="shared" si="219"/>
        <v>1</v>
      </c>
      <c r="AE210" s="1">
        <f t="shared" si="139"/>
        <v>1</v>
      </c>
      <c r="AF210" s="1">
        <f t="shared" ca="1" si="221"/>
        <v>0</v>
      </c>
      <c r="AG210" s="1">
        <f t="shared" ca="1" si="222"/>
        <v>0</v>
      </c>
      <c r="AH210" s="1" t="str">
        <f ca="1">IF(AG210=1,_xll.RtContribute("DDS_BONDS",$B210&amp;"=EXT",$V$3:$X$3,V210:X210,"FTC:CHANGED;SCOPE:SERVER"),"-")</f>
        <v>-</v>
      </c>
      <c r="AI210" s="1" t="str">
        <f>_xll.RtGet("DDS_BONDS",B210&amp;"=EXT",3)</f>
        <v>19964154=EXT</v>
      </c>
      <c r="AJ210" s="32">
        <f>_xll.BDP($A210&amp;" @"&amp; $N210 &amp;"  Corp","risk_mid")</f>
        <v>8.5579260267195423</v>
      </c>
      <c r="AK210" s="25">
        <f t="shared" si="223"/>
        <v>0</v>
      </c>
      <c r="AL210" s="1" t="str">
        <f t="shared" si="220"/>
        <v>-</v>
      </c>
      <c r="AM210" s="38">
        <f t="shared" si="224"/>
        <v>0</v>
      </c>
      <c r="AN210" s="12">
        <f>_xll.BDP($A210&amp;" @"&amp; $N210 &amp;"  Corp","asset_swap_spd_mid")</f>
        <v>47.397599729978033</v>
      </c>
      <c r="AO210" s="25">
        <f t="shared" si="225"/>
        <v>0</v>
      </c>
      <c r="AP210" s="25">
        <f>IFERROR(_xll.BDP($A210&amp;" @"&amp; $N210 &amp;"  Corp","coupon")*G210/100/365,"-")</f>
        <v>0</v>
      </c>
      <c r="AQ210" s="1" t="str">
        <f>_xll.RtGet("EBOND_LDN",B210,"DSPLY_NAME")</f>
        <v>SANFP 2 1/2 14 N</v>
      </c>
      <c r="AR210" s="38">
        <f>_xll.RtGet("EBOND_LDN", B210, -18560)</f>
        <v>69.382278739512003</v>
      </c>
      <c r="AS210" s="38">
        <f>_xll.RtGet("EBOND_LDN", B210, -18562)</f>
        <v>64.829044055595006</v>
      </c>
      <c r="AT210" s="58" t="str">
        <f ca="1">IF(Main[[#This Row],[maturity]]&lt;TODAY(),"matured","-")</f>
        <v>-</v>
      </c>
      <c r="AU210" s="1" t="str">
        <f>IF(Main[[#This Row],[spread bid]]=Main[[#This Row],[spread ask]],"error","-")</f>
        <v>-</v>
      </c>
    </row>
    <row r="211" spans="1:47" x14ac:dyDescent="0.2">
      <c r="A211" s="1" t="s">
        <v>269</v>
      </c>
      <c r="B211" s="1">
        <v>9072251</v>
      </c>
      <c r="C211" s="9">
        <v>1996707</v>
      </c>
      <c r="D211" s="9" t="str">
        <f>_xll.BDP($A211&amp;" Corp",D$4)</f>
        <v>SAZGR</v>
      </c>
      <c r="E211" s="9">
        <f>IF(_xll.BDP($A211&amp;" Corp","cpn typ")="floating","frn",_xll.BDP($A211&amp;" Corp",E$4))</f>
        <v>4</v>
      </c>
      <c r="F211" s="50">
        <f>IF(LEFT(_xll.BDP($A211&amp;" Corp","mty_typ"),4)="perp","perp",_xll.BDP($A211&amp;" Corp",F$4)*1)</f>
        <v>42115</v>
      </c>
      <c r="G211" s="31">
        <f>_xll.RtGet("EBOND_POSITION",INDEX(bookMap[eBondID],MATCH(TEXT(C211,"0"),bookMap[bbgID],0))&amp;"="&amp;B211,"AMOUNT")</f>
        <v>247000</v>
      </c>
      <c r="H211" s="1">
        <f>INDEX(control!$E$12:$E$22,MATCH(C211,control!$C$12:$C$22,0))</f>
        <v>0</v>
      </c>
      <c r="I211" s="1" t="str">
        <f>IFERROR(INDEX(bias[symbol],MIN(MAX(MATCH(IF($I$2="manual",_xll.RtGet("EBOND_LDN",B211,-20268),$I$2),bias[symbol],0)+H211,1),27)),"-")</f>
        <v>m</v>
      </c>
      <c r="J211" s="1">
        <f>IFERROR(_xll.RtGet("EBOND_LDN",B211,-20270)*1,"-")</f>
        <v>0.4</v>
      </c>
      <c r="K211" s="1" t="str">
        <f>_xll.RtGet("EBOND_LDN",$B211,-20271)</f>
        <v>on</v>
      </c>
      <c r="L211" s="1">
        <f>_xll.BDP(A211&amp;" @CBKG Corp","bid")</f>
        <v>102.227</v>
      </c>
      <c r="M211" s="1">
        <f>_xll.BDP(A211&amp;" @CBKG Corp","ask")</f>
        <v>102.627</v>
      </c>
      <c r="N211" s="1" t="s">
        <v>1456</v>
      </c>
      <c r="O211" s="1" t="str">
        <f>_xll.BDP(A211&amp;" @"&amp;N211&amp;" Corp","LAST_UPDATE")</f>
        <v>07:01:08</v>
      </c>
      <c r="P211" s="57">
        <f>_xll.BDP(A211&amp;" @"&amp;N211&amp;" Corp","LAST_PRICE")</f>
        <v>102.42700000000001</v>
      </c>
      <c r="Q211" s="1">
        <f>INDEX(control!$F$12:$F$22,MATCH(C211,control!$C$12:$C$22,0))</f>
        <v>100</v>
      </c>
      <c r="R211" s="1">
        <f>P211-J211*INDEX(bias[value],MATCH(I211,bias[symbol],0))*(Q211/100)</f>
        <v>102.227</v>
      </c>
      <c r="S211" s="1">
        <f t="shared" si="213"/>
        <v>102.62700000000001</v>
      </c>
      <c r="T211" s="4"/>
      <c r="U211" s="4"/>
      <c r="V211" s="1">
        <f t="shared" si="214"/>
        <v>102.42700000000001</v>
      </c>
      <c r="W211" s="1">
        <f t="shared" si="215"/>
        <v>102.227</v>
      </c>
      <c r="X211" s="1">
        <f t="shared" si="216"/>
        <v>102.62700000000001</v>
      </c>
      <c r="Y211" s="13">
        <f t="shared" si="217"/>
        <v>2.8421709430404007E-14</v>
      </c>
      <c r="Z211" s="1">
        <v>1</v>
      </c>
      <c r="AA211" s="1">
        <f t="shared" si="218"/>
        <v>1</v>
      </c>
      <c r="AB211" s="1">
        <f t="shared" si="138"/>
        <v>1</v>
      </c>
      <c r="AC211" s="1">
        <f>IF(ISNUMBER(INDEX(bias[value],MATCH(I211,bias[symbol],0))),1,0)</f>
        <v>1</v>
      </c>
      <c r="AD211" s="1">
        <f t="shared" si="219"/>
        <v>1</v>
      </c>
      <c r="AE211" s="1">
        <f t="shared" si="139"/>
        <v>1</v>
      </c>
      <c r="AF211" s="1">
        <f t="shared" ca="1" si="221"/>
        <v>0</v>
      </c>
      <c r="AG211" s="1">
        <f t="shared" ca="1" si="222"/>
        <v>0</v>
      </c>
      <c r="AH211" s="1" t="str">
        <f ca="1">IF(AG211=1,_xll.RtContribute("DDS_BONDS",$B211&amp;"=EXT",$V$3:$X$3,V211:X211,"FTC:CHANGED;SCOPE:SERVER"),"-")</f>
        <v>-</v>
      </c>
      <c r="AI211" s="1" t="str">
        <f>_xll.RtGet("DDS_BONDS",B211&amp;"=EXT",3)</f>
        <v>9072251=EXT</v>
      </c>
      <c r="AJ211" s="32">
        <f>_xll.BDP($A211&amp;" @"&amp; $N211 &amp;"  Corp","risk_mid")</f>
        <v>0.86192470178971803</v>
      </c>
      <c r="AK211" s="25">
        <f t="shared" si="223"/>
        <v>21.289540134206035</v>
      </c>
      <c r="AL211" s="1" t="str">
        <f t="shared" si="220"/>
        <v>-</v>
      </c>
      <c r="AM211" s="38">
        <f t="shared" si="224"/>
        <v>2.2488416888888887</v>
      </c>
      <c r="AN211" s="12">
        <f>_xll.BDP($A211&amp;" @"&amp; $N211 &amp;"  Corp","asset_swap_spd_mid")</f>
        <v>61.140602460297877</v>
      </c>
      <c r="AO211" s="25">
        <f t="shared" si="225"/>
        <v>1510.1728807693576</v>
      </c>
      <c r="AP211" s="25">
        <f>IFERROR(_xll.BDP($A211&amp;" @"&amp; $N211 &amp;"  Corp","coupon")*G211/100/365,"-")</f>
        <v>27.068493150684933</v>
      </c>
      <c r="AQ211" s="1" t="str">
        <f>_xll.RtGet("EBOND_LDN",B211,"DSPLY_NAME")</f>
        <v>SAZGR 4 21 Apr 2</v>
      </c>
      <c r="AR211" s="38">
        <f>_xll.RtGet("EBOND_LDN", B211, -18560)</f>
        <v>131.081706174494</v>
      </c>
      <c r="AS211" s="38">
        <f>_xll.RtGet("EBOND_LDN", B211, -18562)</f>
        <v>84.659353006662002</v>
      </c>
      <c r="AT211" s="58" t="str">
        <f ca="1">IF(Main[[#This Row],[maturity]]&lt;TODAY(),"matured","-")</f>
        <v>-</v>
      </c>
      <c r="AU211" s="1" t="str">
        <f>IF(Main[[#This Row],[spread bid]]=Main[[#This Row],[spread ask]],"error","-")</f>
        <v>-</v>
      </c>
    </row>
    <row r="212" spans="1:47" x14ac:dyDescent="0.2">
      <c r="A212" s="1" t="s">
        <v>270</v>
      </c>
      <c r="B212" s="1">
        <v>18096969</v>
      </c>
      <c r="C212" s="9">
        <v>1996707</v>
      </c>
      <c r="D212" s="9" t="str">
        <f>_xll.BDP($A212&amp;" Corp",D$4)</f>
        <v>SAZGR</v>
      </c>
      <c r="E212" s="9">
        <f>IF(_xll.BDP($A212&amp;" Corp","cpn typ")="floating","frn",_xll.BDP($A212&amp;" Corp",E$4))</f>
        <v>2.25</v>
      </c>
      <c r="F212" s="50">
        <f>IF(LEFT(_xll.BDP($A212&amp;" Corp","mty_typ"),4)="perp","perp",_xll.BDP($A212&amp;" Corp",F$4)*1)</f>
        <v>43256</v>
      </c>
      <c r="G212" s="31">
        <f>_xll.RtGet("EBOND_POSITION",INDEX(bookMap[eBondID],MATCH(TEXT(C212,"0"),bookMap[bbgID],0))&amp;"="&amp;B212,"AMOUNT")</f>
        <v>1828000</v>
      </c>
      <c r="H212" s="1">
        <f>INDEX(control!$E$12:$E$22,MATCH(C212,control!$C$12:$C$22,0))</f>
        <v>0</v>
      </c>
      <c r="I212" s="1" t="str">
        <f>IFERROR(INDEX(bias[symbol],MIN(MAX(MATCH(IF($I$2="manual",_xll.RtGet("EBOND_LDN",B212,-20268),$I$2),bias[symbol],0)+H212,1),27)),"-")</f>
        <v>s4</v>
      </c>
      <c r="J212" s="1">
        <f>IFERROR(_xll.RtGet("EBOND_LDN",B212,-20270)*1,"-")</f>
        <v>0.5</v>
      </c>
      <c r="K212" s="1" t="str">
        <f>_xll.RtGet("EBOND_LDN",$B212,-20271)</f>
        <v>on</v>
      </c>
      <c r="L212" s="1">
        <f>_xll.BDP(A212&amp;" @CBKG Corp","bid")</f>
        <v>102.273</v>
      </c>
      <c r="M212" s="1">
        <f>_xll.BDP(A212&amp;" @CBKG Corp","ask")</f>
        <v>102.773</v>
      </c>
      <c r="N212" s="1" t="s">
        <v>1456</v>
      </c>
      <c r="O212" s="1" t="str">
        <f>_xll.BDP(A212&amp;" @"&amp;N212&amp;" Corp","LAST_UPDATE")</f>
        <v>07:01:30</v>
      </c>
      <c r="P212" s="57">
        <f>_xll.BDP(A212&amp;" @"&amp;N212&amp;" Corp","LAST_PRICE")</f>
        <v>102.773</v>
      </c>
      <c r="Q212" s="1">
        <f>INDEX(control!$F$12:$F$22,MATCH(C212,control!$C$12:$C$22,0))</f>
        <v>100</v>
      </c>
      <c r="R212" s="1">
        <f>P212-J212*INDEX(bias[value],MATCH(I212,bias[symbol],0))*(Q212/100)</f>
        <v>102.273</v>
      </c>
      <c r="S212" s="1">
        <f t="shared" si="213"/>
        <v>102.773</v>
      </c>
      <c r="T212" s="4"/>
      <c r="U212" s="4"/>
      <c r="V212" s="1">
        <f t="shared" si="214"/>
        <v>102.773</v>
      </c>
      <c r="W212" s="1">
        <f t="shared" si="215"/>
        <v>102.273</v>
      </c>
      <c r="X212" s="1">
        <f t="shared" si="216"/>
        <v>102.773</v>
      </c>
      <c r="Y212" s="13">
        <f t="shared" si="217"/>
        <v>0</v>
      </c>
      <c r="Z212" s="1">
        <v>1</v>
      </c>
      <c r="AA212" s="1">
        <f t="shared" si="218"/>
        <v>1</v>
      </c>
      <c r="AB212" s="1">
        <f t="shared" si="138"/>
        <v>1</v>
      </c>
      <c r="AC212" s="1">
        <f>IF(ISNUMBER(INDEX(bias[value],MATCH(I212,bias[symbol],0))),1,0)</f>
        <v>1</v>
      </c>
      <c r="AD212" s="1">
        <f t="shared" si="219"/>
        <v>1</v>
      </c>
      <c r="AE212" s="1">
        <f t="shared" si="139"/>
        <v>1</v>
      </c>
      <c r="AF212" s="1">
        <f t="shared" ca="1" si="221"/>
        <v>0</v>
      </c>
      <c r="AG212" s="1">
        <f t="shared" ca="1" si="222"/>
        <v>0</v>
      </c>
      <c r="AH212" s="1" t="str">
        <f ca="1">IF(AG212=1,_xll.RtContribute("DDS_BONDS",$B212&amp;"=EXT",$V$3:$X$3,V212:X212,"FTC:CHANGED;SCOPE:SERVER"),"-")</f>
        <v>-</v>
      </c>
      <c r="AI212" s="1" t="str">
        <f>_xll.RtGet("DDS_BONDS",B212&amp;"=EXT",3)</f>
        <v>18096969=EXT</v>
      </c>
      <c r="AJ212" s="32">
        <f>_xll.BDP($A212&amp;" @"&amp; $N212 &amp;"  Corp","risk_mid")</f>
        <v>3.886608280464543</v>
      </c>
      <c r="AK212" s="25">
        <f t="shared" si="223"/>
        <v>710.47199366891846</v>
      </c>
      <c r="AL212" s="1" t="str">
        <f t="shared" si="220"/>
        <v>-</v>
      </c>
      <c r="AM212" s="38">
        <f t="shared" si="224"/>
        <v>16.699470577777777</v>
      </c>
      <c r="AN212" s="12">
        <f>_xll.BDP($A212&amp;" @"&amp; $N212 &amp;"  Corp","asset_swap_spd_mid")</f>
        <v>99.268205301564961</v>
      </c>
      <c r="AO212" s="25">
        <f t="shared" si="225"/>
        <v>18146.227929126075</v>
      </c>
      <c r="AP212" s="25">
        <f>IFERROR(_xll.BDP($A212&amp;" @"&amp; $N212 &amp;"  Corp","coupon")*G212/100/365,"-")</f>
        <v>112.68493150684931</v>
      </c>
      <c r="AQ212" s="1" t="str">
        <f>_xll.RtGet("EBOND_LDN",B212,"DSPLY_NAME")</f>
        <v>SAZGR 2 1/4 05 J</v>
      </c>
      <c r="AR212" s="38">
        <f>_xll.RtGet("EBOND_LDN", B212, -18560)</f>
        <v>144.38859169844099</v>
      </c>
      <c r="AS212" s="38">
        <f>_xll.RtGet("EBOND_LDN", B212, -18562)</f>
        <v>131.49192470850599</v>
      </c>
      <c r="AT212" s="58" t="str">
        <f ca="1">IF(Main[[#This Row],[maturity]]&lt;TODAY(),"matured","-")</f>
        <v>-</v>
      </c>
      <c r="AU212" s="1" t="str">
        <f>IF(Main[[#This Row],[spread bid]]=Main[[#This Row],[spread ask]],"error","-")</f>
        <v>-</v>
      </c>
    </row>
    <row r="213" spans="1:47" x14ac:dyDescent="0.2">
      <c r="A213" s="1" t="s">
        <v>271</v>
      </c>
      <c r="B213" s="1">
        <v>13817727</v>
      </c>
      <c r="C213" s="9">
        <v>1996707</v>
      </c>
      <c r="D213" s="9" t="str">
        <f>_xll.BDP($A213&amp;" Corp",D$4)</f>
        <v>TEVA</v>
      </c>
      <c r="E213" s="9">
        <f>IF(_xll.BDP($A213&amp;" Corp","cpn typ")="floating","frn",_xll.BDP($A213&amp;" Corp",E$4))</f>
        <v>2.875</v>
      </c>
      <c r="F213" s="50">
        <f>IF(LEFT(_xll.BDP($A213&amp;" Corp","mty_typ"),4)="perp","perp",_xll.BDP($A213&amp;" Corp",F$4)*1)</f>
        <v>43570</v>
      </c>
      <c r="G213" s="31">
        <f>_xll.RtGet("EBOND_POSITION",INDEX(bookMap[eBondID],MATCH(TEXT(C213,"0"),bookMap[bbgID],0))&amp;"="&amp;B213,"AMOUNT")</f>
        <v>0</v>
      </c>
      <c r="H213" s="1">
        <f>INDEX(control!$E$12:$E$22,MATCH(C213,control!$C$12:$C$22,0))</f>
        <v>0</v>
      </c>
      <c r="I213" s="1" t="str">
        <f>IFERROR(INDEX(bias[symbol],MIN(MAX(MATCH(IF($I$2="manual",_xll.RtGet("EBOND_LDN",B213,-20268),$I$2),bias[symbol],0)+H213,1),27)),"-")</f>
        <v>s</v>
      </c>
      <c r="J213" s="1">
        <f>IFERROR(_xll.RtGet("EBOND_LDN",B213,-20270)*1,"-")</f>
        <v>0.4</v>
      </c>
      <c r="K213" s="1" t="str">
        <f>_xll.RtGet("EBOND_LDN",$B213,-20271)</f>
        <v>on</v>
      </c>
      <c r="L213" s="1">
        <f>_xll.BDP(A213&amp;" @CBKG Corp","bid")</f>
        <v>107.51</v>
      </c>
      <c r="M213" s="1">
        <f>_xll.BDP(A213&amp;" @CBKG Corp","ask")</f>
        <v>107.91</v>
      </c>
      <c r="N213" s="1" t="s">
        <v>1456</v>
      </c>
      <c r="O213" s="1" t="str">
        <f>_xll.BDP(A213&amp;" @"&amp;N213&amp;" Corp","LAST_UPDATE")</f>
        <v>11/06/2014</v>
      </c>
      <c r="P213" s="57">
        <f>_xll.BDP(A213&amp;" @"&amp;N213&amp;" Corp","LAST_PRICE")</f>
        <v>107.76</v>
      </c>
      <c r="Q213" s="1">
        <f>INDEX(control!$F$12:$F$22,MATCH(C213,control!$C$12:$C$22,0))</f>
        <v>100</v>
      </c>
      <c r="R213" s="1">
        <f>P213-J213*INDEX(bias[value],MATCH(I213,bias[symbol],0))*(Q213/100)</f>
        <v>107.51</v>
      </c>
      <c r="S213" s="1">
        <f t="shared" si="213"/>
        <v>107.91000000000001</v>
      </c>
      <c r="T213" s="4"/>
      <c r="U213" s="4"/>
      <c r="V213" s="1">
        <f t="shared" si="214"/>
        <v>107.76</v>
      </c>
      <c r="W213" s="1">
        <f t="shared" si="215"/>
        <v>107.51</v>
      </c>
      <c r="X213" s="1">
        <f t="shared" si="216"/>
        <v>107.91000000000001</v>
      </c>
      <c r="Y213" s="13">
        <f t="shared" si="217"/>
        <v>0</v>
      </c>
      <c r="Z213" s="1">
        <v>1</v>
      </c>
      <c r="AA213" s="1">
        <f t="shared" si="218"/>
        <v>1</v>
      </c>
      <c r="AB213" s="1">
        <f t="shared" si="138"/>
        <v>1</v>
      </c>
      <c r="AC213" s="1">
        <f>IF(ISNUMBER(INDEX(bias[value],MATCH(I213,bias[symbol],0))),1,0)</f>
        <v>1</v>
      </c>
      <c r="AD213" s="1">
        <f t="shared" si="219"/>
        <v>1</v>
      </c>
      <c r="AE213" s="1">
        <f t="shared" si="139"/>
        <v>1</v>
      </c>
      <c r="AF213" s="1">
        <f t="shared" ca="1" si="221"/>
        <v>0</v>
      </c>
      <c r="AG213" s="1">
        <f t="shared" ca="1" si="222"/>
        <v>0</v>
      </c>
      <c r="AH213" s="1" t="str">
        <f ca="1">IF(AG213=1,_xll.RtContribute("DDS_BONDS",$B213&amp;"=EXT",$V$3:$X$3,V213:X213,"FTC:CHANGED;SCOPE:SERVER"),"-")</f>
        <v>-</v>
      </c>
      <c r="AI213" s="1" t="str">
        <f>_xll.RtGet("DDS_BONDS",B213&amp;"=EXT",3)</f>
        <v>13817727=EXT</v>
      </c>
      <c r="AJ213" s="32">
        <f>_xll.BDP($A213&amp;" @"&amp; $N213 &amp;"  Corp","risk_mid")</f>
        <v>4.8822416335006835</v>
      </c>
      <c r="AK213" s="25">
        <f t="shared" si="223"/>
        <v>0</v>
      </c>
      <c r="AL213" s="1" t="str">
        <f t="shared" si="220"/>
        <v>-</v>
      </c>
      <c r="AM213" s="38">
        <f t="shared" si="224"/>
        <v>0</v>
      </c>
      <c r="AN213" s="12">
        <f>_xll.BDP($A213&amp;" @"&amp; $N213 &amp;"  Corp","asset_swap_spd_mid")</f>
        <v>54.138286523847562</v>
      </c>
      <c r="AO213" s="25">
        <f t="shared" si="225"/>
        <v>0</v>
      </c>
      <c r="AP213" s="25">
        <f>IFERROR(_xll.BDP($A213&amp;" @"&amp; $N213 &amp;"  Corp","coupon")*G213/100/365,"-")</f>
        <v>0</v>
      </c>
      <c r="AQ213" s="1" t="str">
        <f>_xll.RtGet("EBOND_LDN",B213,"DSPLY_NAME")</f>
        <v>TEVA 2 7/8 15 Ap</v>
      </c>
      <c r="AR213" s="38">
        <f>_xll.RtGet("EBOND_LDN", B213, -18560)</f>
        <v>97.490047177693</v>
      </c>
      <c r="AS213" s="38">
        <f>_xll.RtGet("EBOND_LDN", B213, -18562)</f>
        <v>89.297929461533997</v>
      </c>
      <c r="AT213" s="58" t="str">
        <f ca="1">IF(Main[[#This Row],[maturity]]&lt;TODAY(),"matured","-")</f>
        <v>-</v>
      </c>
      <c r="AU213" s="1" t="str">
        <f>IF(Main[[#This Row],[spread bid]]=Main[[#This Row],[spread ask]],"error","-")</f>
        <v>-</v>
      </c>
    </row>
    <row r="214" spans="1:47" x14ac:dyDescent="0.2">
      <c r="A214" s="1" t="s">
        <v>1477</v>
      </c>
      <c r="B214" s="1">
        <v>8622489</v>
      </c>
      <c r="C214" s="9">
        <v>1996707</v>
      </c>
      <c r="D214" s="9" t="str">
        <f>_xll.BDP($A214&amp;" Corp",D$4)</f>
        <v>UCBBB</v>
      </c>
      <c r="E214" s="9">
        <f>IF(_xll.BDP($A214&amp;" Corp","cpn typ")="floating","frn",_xll.BDP($A214&amp;" Corp",E$4))</f>
        <v>5.75</v>
      </c>
      <c r="F214" s="50">
        <f>IF(LEFT(_xll.BDP($A214&amp;" Corp","mty_typ"),4)="perp","perp",_xll.BDP($A214&amp;" Corp",F$4)*1)</f>
        <v>41970</v>
      </c>
      <c r="G214" s="31">
        <f>_xll.RtGet("EBOND_POSITION",INDEX(bookMap[eBondID],MATCH(TEXT(C214,"0"),bookMap[bbgID],0))&amp;"="&amp;B214,"AMOUNT")</f>
        <v>319000</v>
      </c>
      <c r="H214" s="1">
        <f>INDEX(control!$E$12:$E$22,MATCH(C214,control!$C$12:$C$22,0))</f>
        <v>0</v>
      </c>
      <c r="I214" s="1" t="str">
        <f>IFERROR(INDEX(bias[symbol],MIN(MAX(MATCH(IF($I$2="manual",_xll.RtGet("EBOND_LDN",B214,-20268),$I$2),bias[symbol],0)+H214,1),27)),"-")</f>
        <v>m</v>
      </c>
      <c r="J214" s="1">
        <f>IFERROR(_xll.RtGet("EBOND_LDN",B214,-20270)*1,"-")</f>
        <v>0.4</v>
      </c>
      <c r="K214" s="1" t="str">
        <f>_xll.RtGet("EBOND_LDN",$B214,-20271)</f>
        <v>on</v>
      </c>
      <c r="L214" s="1">
        <f>_xll.BDP(A214&amp;" @CBKG Corp","bid")</f>
        <v>102.062</v>
      </c>
      <c r="M214" s="1">
        <f>_xll.BDP(A214&amp;" @CBKG Corp","ask")</f>
        <v>102.462</v>
      </c>
      <c r="N214" s="1" t="s">
        <v>1456</v>
      </c>
      <c r="O214" s="1" t="str">
        <f>_xll.BDP(A214&amp;" @"&amp;N214&amp;" Corp","LAST_UPDATE")</f>
        <v>07:01:24</v>
      </c>
      <c r="P214" s="57">
        <f>_xll.BDP(A214&amp;" @"&amp;N214&amp;" Corp","LAST_PRICE")</f>
        <v>102.262</v>
      </c>
      <c r="Q214" s="1">
        <f>INDEX(control!$F$12:$F$22,MATCH(C214,control!$C$12:$C$22,0))</f>
        <v>100</v>
      </c>
      <c r="R214" s="1">
        <f>P214-J214*INDEX(bias[value],MATCH(I214,bias[symbol],0))*(Q214/100)</f>
        <v>102.062</v>
      </c>
      <c r="S214" s="1">
        <f t="shared" ref="S214" si="226">R214+J214*(Q214/100)</f>
        <v>102.462</v>
      </c>
      <c r="T214" s="4"/>
      <c r="U214" s="4"/>
      <c r="V214" s="1">
        <f t="shared" ref="V214" si="227">P214</f>
        <v>102.262</v>
      </c>
      <c r="W214" s="1">
        <f t="shared" ref="W214" si="228">IF(ISNUMBER(T214),T214,R214)</f>
        <v>102.062</v>
      </c>
      <c r="X214" s="1">
        <f t="shared" ref="X214" si="229">IF(ISNUMBER(U214),U214,S214)</f>
        <v>102.462</v>
      </c>
      <c r="Y214" s="13">
        <f t="shared" ref="Y214" si="230">IF(ISERROR((W214+X214)-(L214+M214)),"err",((W214+X214)-(L214+M214)))</f>
        <v>0</v>
      </c>
      <c r="Z214" s="1">
        <v>1</v>
      </c>
      <c r="AA214" s="1">
        <f t="shared" ref="AA214" si="231">IF(K214="on",1,0)</f>
        <v>1</v>
      </c>
      <c r="AB214" s="1">
        <f t="shared" ref="AB214" si="232">IF(ISNUMBER(V214),1,0)*IF(ISNUMBER(W214),1,0)*IF(ISNUMBER(X214),1,0)</f>
        <v>1</v>
      </c>
      <c r="AC214" s="1">
        <f>IF(ISNUMBER(INDEX(bias[value],MATCH(I214,bias[symbol],0))),1,0)</f>
        <v>1</v>
      </c>
      <c r="AD214" s="1">
        <f t="shared" ref="AD214" si="233">IF(ISNUMBER(J214),1,0)</f>
        <v>1</v>
      </c>
      <c r="AE214" s="1">
        <f t="shared" ref="AE214" si="234">IF(AB214,IF(W214&gt;X214,0,1),0)</f>
        <v>1</v>
      </c>
      <c r="AF214" s="1">
        <f t="shared" ca="1" si="221"/>
        <v>0</v>
      </c>
      <c r="AG214" s="1">
        <f t="shared" ca="1" si="222"/>
        <v>0</v>
      </c>
      <c r="AH214" s="1" t="str">
        <f ca="1">IF(AG214=1,_xll.RtContribute("DDS_BONDS",$B214&amp;"=EXT",$V$3:$X$3,V214:X214,"FTC:CHANGED;SCOPE:SERVER"),"-")</f>
        <v>-</v>
      </c>
      <c r="AI214" s="1" t="str">
        <f>_xll.RtGet("DDS_BONDS",B214&amp;"=EXT",3)</f>
        <v>8622489=EXT</v>
      </c>
      <c r="AJ214" s="32">
        <f>_xll.BDP($A214&amp;" @"&amp; $N214 &amp;"  Corp","risk_mid")</f>
        <v>0.46954831107726136</v>
      </c>
      <c r="AK214" s="25">
        <f t="shared" si="223"/>
        <v>14.978591123364639</v>
      </c>
      <c r="AL214" s="1" t="str">
        <f t="shared" si="220"/>
        <v>-</v>
      </c>
      <c r="AM214" s="38">
        <f t="shared" si="224"/>
        <v>2.8996958222222227</v>
      </c>
      <c r="AN214" s="12">
        <f>_xll.BDP($A214&amp;" @"&amp; $N214 &amp;"  Corp","asset_swap_spd_mid")</f>
        <v>31.397244578364788</v>
      </c>
      <c r="AO214" s="25">
        <f t="shared" si="225"/>
        <v>1001.5721020498368</v>
      </c>
      <c r="AP214" s="25">
        <f>IFERROR(_xll.BDP($A214&amp;" @"&amp; $N214 &amp;"  Corp","coupon")*G214/100/365,"-")</f>
        <v>50.253424657534246</v>
      </c>
      <c r="AQ214" s="1" t="str">
        <f>_xll.RtGet("EBOND_LDN",B214,"DSPLY_NAME")</f>
        <v>UCBBB 5 3/4 27 N</v>
      </c>
      <c r="AR214" s="38">
        <f>_xll.RtGet("EBOND_LDN", B214, -18560)</f>
        <v>0</v>
      </c>
      <c r="AS214" s="38">
        <f>_xll.RtGet("EBOND_LDN", B214, -18562)</f>
        <v>0</v>
      </c>
      <c r="AT214" s="58" t="str">
        <f ca="1">IF(Main[[#This Row],[maturity]]&lt;TODAY(),"matured","-")</f>
        <v>-</v>
      </c>
      <c r="AU214" s="1" t="str">
        <f>IF(Main[[#This Row],[spread bid]]=Main[[#This Row],[spread ask]],"error","-")</f>
        <v>error</v>
      </c>
    </row>
    <row r="215" spans="1:47" x14ac:dyDescent="0.2">
      <c r="A215" s="1" t="s">
        <v>272</v>
      </c>
      <c r="B215" s="1">
        <v>8711319</v>
      </c>
      <c r="C215" s="9">
        <v>1996707</v>
      </c>
      <c r="D215" s="9" t="str">
        <f>_xll.BDP($A215&amp;" Corp",D$4)</f>
        <v>UCBBB</v>
      </c>
      <c r="E215" s="9">
        <f>IF(_xll.BDP($A215&amp;" Corp","cpn typ")="floating","frn",_xll.BDP($A215&amp;" Corp",E$4))</f>
        <v>5.75</v>
      </c>
      <c r="F215" s="50">
        <f>IF(LEFT(_xll.BDP($A215&amp;" Corp","mty_typ"),4)="perp","perp",_xll.BDP($A215&amp;" Corp",F$4)*1)</f>
        <v>42714</v>
      </c>
      <c r="G215" s="31">
        <f>_xll.RtGet("EBOND_POSITION",INDEX(bookMap[eBondID],MATCH(TEXT(C215,"0"),bookMap[bbgID],0))&amp;"="&amp;B215,"AMOUNT")</f>
        <v>0</v>
      </c>
      <c r="H215" s="1">
        <f>INDEX(control!$E$12:$E$22,MATCH(C215,control!$C$12:$C$22,0))</f>
        <v>0</v>
      </c>
      <c r="I215" s="1" t="str">
        <f>IFERROR(INDEX(bias[symbol],MIN(MAX(MATCH(IF($I$2="manual",_xll.RtGet("EBOND_LDN",B215,-20268),$I$2),bias[symbol],0)+H215,1),27)),"-")</f>
        <v>bb</v>
      </c>
      <c r="J215" s="1">
        <f>IFERROR(_xll.RtGet("EBOND_LDN",B215,-20270)*1,"-")</f>
        <v>1</v>
      </c>
      <c r="K215" s="1" t="str">
        <f>_xll.RtGet("EBOND_LDN",$B215,-20271)</f>
        <v>on</v>
      </c>
      <c r="L215" s="1">
        <f>_xll.BDP(A215&amp;" @CBKG Corp","bid")</f>
        <v>110.161</v>
      </c>
      <c r="M215" s="1">
        <f>_xll.BDP(A215&amp;" @CBKG Corp","ask")</f>
        <v>111.161</v>
      </c>
      <c r="N215" s="1" t="s">
        <v>1456</v>
      </c>
      <c r="O215" s="1" t="str">
        <f>_xll.BDP(A215&amp;" @"&amp;N215&amp;" Corp","LAST_UPDATE")</f>
        <v>07:01:42</v>
      </c>
      <c r="P215" s="57">
        <f>_xll.BDP(A215&amp;" @"&amp;N215&amp;" Corp","LAST_PRICE")</f>
        <v>110.411</v>
      </c>
      <c r="Q215" s="1">
        <f>INDEX(control!$F$12:$F$22,MATCH(C215,control!$C$12:$C$22,0))</f>
        <v>100</v>
      </c>
      <c r="R215" s="1">
        <f>P215-J215*INDEX(bias[value],MATCH(I215,bias[symbol],0))*(Q215/100)</f>
        <v>110.161</v>
      </c>
      <c r="S215" s="1">
        <f>R215+J215*(Q215/100)</f>
        <v>111.161</v>
      </c>
      <c r="T215" s="4"/>
      <c r="U215" s="4"/>
      <c r="V215" s="1">
        <f>P215</f>
        <v>110.411</v>
      </c>
      <c r="W215" s="1">
        <f t="shared" ref="W215:X218" si="235">IF(ISNUMBER(T215),T215,R215)</f>
        <v>110.161</v>
      </c>
      <c r="X215" s="1">
        <f t="shared" si="235"/>
        <v>111.161</v>
      </c>
      <c r="Y215" s="13">
        <f>IF(ISERROR((W215+X215)-(L215+M215)),"err",((W215+X215)-(L215+M215)))</f>
        <v>0</v>
      </c>
      <c r="Z215" s="1">
        <v>1</v>
      </c>
      <c r="AA215" s="1">
        <f>IF(K215="on",1,0)</f>
        <v>1</v>
      </c>
      <c r="AB215" s="1">
        <f t="shared" si="138"/>
        <v>1</v>
      </c>
      <c r="AC215" s="1">
        <f>IF(ISNUMBER(INDEX(bias[value],MATCH(I215,bias[symbol],0))),1,0)</f>
        <v>1</v>
      </c>
      <c r="AD215" s="1">
        <f>IF(ISNUMBER(J215),1,0)</f>
        <v>1</v>
      </c>
      <c r="AE215" s="1">
        <f t="shared" si="139"/>
        <v>1</v>
      </c>
      <c r="AF215" s="1">
        <f t="shared" ca="1" si="221"/>
        <v>0</v>
      </c>
      <c r="AG215" s="1">
        <f t="shared" ca="1" si="222"/>
        <v>0</v>
      </c>
      <c r="AH215" s="1" t="str">
        <f ca="1">IF(AG215=1,_xll.RtContribute("DDS_BONDS",$B215&amp;"=EXT",$V$3:$X$3,V215:X215,"FTC:CHANGED;SCOPE:SERVER"),"-")</f>
        <v>-</v>
      </c>
      <c r="AI215" s="1" t="str">
        <f>_xll.RtGet("DDS_BONDS",B215&amp;"=EXT",3)</f>
        <v>8711319=EXT</v>
      </c>
      <c r="AJ215" s="32">
        <f>_xll.BDP($A215&amp;" @"&amp; $N215 &amp;"  Corp","risk_mid")</f>
        <v>2.6053311054702988</v>
      </c>
      <c r="AK215" s="25">
        <f t="shared" si="223"/>
        <v>0</v>
      </c>
      <c r="AL215" s="1" t="str">
        <f t="shared" si="220"/>
        <v>-</v>
      </c>
      <c r="AM215" s="38">
        <f t="shared" si="224"/>
        <v>0</v>
      </c>
      <c r="AN215" s="12">
        <f>_xll.BDP($A215&amp;" @"&amp; $N215 &amp;"  Corp","asset_swap_spd_mid")</f>
        <v>114.92021110583555</v>
      </c>
      <c r="AO215" s="25">
        <f t="shared" si="225"/>
        <v>0</v>
      </c>
      <c r="AP215" s="25">
        <f>IFERROR(_xll.BDP($A215&amp;" @"&amp; $N215 &amp;"  Corp","coupon")*G215/100/365,"-")</f>
        <v>0</v>
      </c>
      <c r="AQ215" s="1" t="str">
        <f>_xll.RtGet("EBOND_LDN",B215,"DSPLY_NAME")</f>
        <v>UCBBB 5 3/4 10 D</v>
      </c>
      <c r="AR215" s="38">
        <f>_xll.RtGet("EBOND_LDN", B215, -18560)</f>
        <v>150.147269657425</v>
      </c>
      <c r="AS215" s="38">
        <f>_xll.RtGet("EBOND_LDN", B215, -18562)</f>
        <v>111.90299711840299</v>
      </c>
      <c r="AT215" s="58" t="str">
        <f ca="1">IF(Main[[#This Row],[maturity]]&lt;TODAY(),"matured","-")</f>
        <v>-</v>
      </c>
      <c r="AU215" s="1" t="str">
        <f>IF(Main[[#This Row],[spread bid]]=Main[[#This Row],[spread ask]],"error","-")</f>
        <v>-</v>
      </c>
    </row>
    <row r="216" spans="1:47" x14ac:dyDescent="0.2">
      <c r="A216" s="1" t="s">
        <v>273</v>
      </c>
      <c r="B216" s="1">
        <v>17233921</v>
      </c>
      <c r="C216" s="9">
        <v>1996707</v>
      </c>
      <c r="D216" s="9" t="str">
        <f>_xll.BDP($A216&amp;" Corp",D$4)</f>
        <v>UCBBB</v>
      </c>
      <c r="E216" s="9">
        <f>IF(_xll.BDP($A216&amp;" Corp","cpn typ")="floating","frn",_xll.BDP($A216&amp;" Corp",E$4))</f>
        <v>3.75</v>
      </c>
      <c r="F216" s="50">
        <f>IF(LEFT(_xll.BDP($A216&amp;" Corp","mty_typ"),4)="perp","perp",_xll.BDP($A216&amp;" Corp",F$4)*1)</f>
        <v>43917</v>
      </c>
      <c r="G216" s="31">
        <f>_xll.RtGet("EBOND_POSITION",INDEX(bookMap[eBondID],MATCH(TEXT(C216,"0"),bookMap[bbgID],0))&amp;"="&amp;B216,"AMOUNT")</f>
        <v>37000</v>
      </c>
      <c r="H216" s="1">
        <f>INDEX(control!$E$12:$E$22,MATCH(C216,control!$C$12:$C$22,0))</f>
        <v>0</v>
      </c>
      <c r="I216" s="1" t="str">
        <f>IFERROR(INDEX(bias[symbol],MIN(MAX(MATCH(IF($I$2="manual",_xll.RtGet("EBOND_LDN",B216,-20268),$I$2),bias[symbol],0)+H216,1),27)),"-")</f>
        <v>bb</v>
      </c>
      <c r="J216" s="1">
        <f>IFERROR(_xll.RtGet("EBOND_LDN",B216,-20270)*1,"-")</f>
        <v>0.6</v>
      </c>
      <c r="K216" s="1" t="str">
        <f>_xll.RtGet("EBOND_LDN",$B216,-20271)</f>
        <v>on</v>
      </c>
      <c r="L216" s="1">
        <f>_xll.BDP(A216&amp;" @CBKG Corp","bid")</f>
        <v>107.611</v>
      </c>
      <c r="M216" s="1">
        <f>_xll.BDP(A216&amp;" @CBKG Corp","ask")</f>
        <v>108.211</v>
      </c>
      <c r="N216" s="1" t="s">
        <v>1456</v>
      </c>
      <c r="O216" s="1" t="str">
        <f>_xll.BDP(A216&amp;" @"&amp;N216&amp;" Corp","LAST_UPDATE")</f>
        <v>07:01:27</v>
      </c>
      <c r="P216" s="57">
        <f>_xll.BDP(A216&amp;" @"&amp;N216&amp;" Corp","LAST_PRICE")</f>
        <v>107.761</v>
      </c>
      <c r="Q216" s="1">
        <f>INDEX(control!$F$12:$F$22,MATCH(C216,control!$C$12:$C$22,0))</f>
        <v>100</v>
      </c>
      <c r="R216" s="1">
        <f>P216-J216*INDEX(bias[value],MATCH(I216,bias[symbol],0))*(Q216/100)</f>
        <v>107.61099999999999</v>
      </c>
      <c r="S216" s="1">
        <f>R216+J216*(Q216/100)</f>
        <v>108.21099999999998</v>
      </c>
      <c r="T216" s="4"/>
      <c r="U216" s="4"/>
      <c r="V216" s="1">
        <f>P216</f>
        <v>107.761</v>
      </c>
      <c r="W216" s="1">
        <f t="shared" si="235"/>
        <v>107.61099999999999</v>
      </c>
      <c r="X216" s="1">
        <f t="shared" si="235"/>
        <v>108.21099999999998</v>
      </c>
      <c r="Y216" s="13">
        <f>IF(ISERROR((W216+X216)-(L216+M216)),"err",((W216+X216)-(L216+M216)))</f>
        <v>-2.8421709430404007E-14</v>
      </c>
      <c r="Z216" s="1">
        <v>1</v>
      </c>
      <c r="AA216" s="1">
        <f>IF(K216="on",1,0)</f>
        <v>1</v>
      </c>
      <c r="AB216" s="1">
        <f t="shared" si="138"/>
        <v>1</v>
      </c>
      <c r="AC216" s="1">
        <f>IF(ISNUMBER(INDEX(bias[value],MATCH(I216,bias[symbol],0))),1,0)</f>
        <v>1</v>
      </c>
      <c r="AD216" s="1">
        <f>IF(ISNUMBER(J216),1,0)</f>
        <v>1</v>
      </c>
      <c r="AE216" s="1">
        <f t="shared" si="139"/>
        <v>1</v>
      </c>
      <c r="AF216" s="1">
        <f t="shared" ca="1" si="221"/>
        <v>0</v>
      </c>
      <c r="AG216" s="1">
        <f t="shared" ca="1" si="222"/>
        <v>0</v>
      </c>
      <c r="AH216" s="1" t="str">
        <f ca="1">IF(AG216=1,_xll.RtContribute("DDS_BONDS",$B216&amp;"=EXT",$V$3:$X$3,V216:X216,"FTC:CHANGED;SCOPE:SERVER"),"-")</f>
        <v>-</v>
      </c>
      <c r="AI216" s="1" t="str">
        <f>_xll.RtGet("DDS_BONDS",B216&amp;"=EXT",3)</f>
        <v>17233921=EXT</v>
      </c>
      <c r="AJ216" s="32">
        <f>_xll.BDP($A216&amp;" @"&amp; $N216 &amp;"  Corp","risk_mid")</f>
        <v>5.5991131770291247</v>
      </c>
      <c r="AK216" s="25">
        <f t="shared" si="223"/>
        <v>20.716718755007761</v>
      </c>
      <c r="AL216" s="1" t="str">
        <f t="shared" si="220"/>
        <v>-</v>
      </c>
      <c r="AM216" s="38">
        <f t="shared" si="224"/>
        <v>0.3544139555555556</v>
      </c>
      <c r="AN216" s="12">
        <f>_xll.BDP($A216&amp;" @"&amp; $N216 &amp;"  Corp","asset_swap_spd_mid")</f>
        <v>149.64950962590993</v>
      </c>
      <c r="AO216" s="25">
        <f t="shared" si="225"/>
        <v>553.70318561586669</v>
      </c>
      <c r="AP216" s="25">
        <f>IFERROR(_xll.BDP($A216&amp;" @"&amp; $N216 &amp;"  Corp","coupon")*G216/100/365,"-")</f>
        <v>3.8013698630136985</v>
      </c>
      <c r="AQ216" s="1" t="str">
        <f>_xll.RtGet("EBOND_LDN",B216,"DSPLY_NAME")</f>
        <v>UCBBB 3 3/4 27 M</v>
      </c>
      <c r="AR216" s="38">
        <f>_xll.RtGet("EBOND_LDN", B216, -18560)</f>
        <v>194.822271717663</v>
      </c>
      <c r="AS216" s="38">
        <f>_xll.RtGet("EBOND_LDN", B216, -18562)</f>
        <v>184.13963742982401</v>
      </c>
      <c r="AT216" s="58" t="str">
        <f ca="1">IF(Main[[#This Row],[maturity]]&lt;TODAY(),"matured","-")</f>
        <v>-</v>
      </c>
      <c r="AU216" s="1" t="str">
        <f>IF(Main[[#This Row],[spread bid]]=Main[[#This Row],[spread ask]],"error","-")</f>
        <v>-</v>
      </c>
    </row>
    <row r="217" spans="1:47" x14ac:dyDescent="0.2">
      <c r="A217" s="1" t="s">
        <v>274</v>
      </c>
      <c r="B217" s="1">
        <v>19451619</v>
      </c>
      <c r="C217" s="9">
        <v>1996707</v>
      </c>
      <c r="D217" s="9" t="str">
        <f>_xll.BDP($A217&amp;" Corp",D$4)</f>
        <v>UCBBB</v>
      </c>
      <c r="E217" s="9">
        <f>IF(_xll.BDP($A217&amp;" Corp","cpn typ")="floating","frn",_xll.BDP($A217&amp;" Corp",E$4))</f>
        <v>4.125</v>
      </c>
      <c r="F217" s="50">
        <f>IF(LEFT(_xll.BDP($A217&amp;" Corp","mty_typ"),4)="perp","perp",_xll.BDP($A217&amp;" Corp",F$4)*1)</f>
        <v>44200</v>
      </c>
      <c r="G217" s="31">
        <f>_xll.RtGet("EBOND_POSITION",INDEX(bookMap[eBondID],MATCH(TEXT(C217,"0"),bookMap[bbgID],0))&amp;"="&amp;B217,"AMOUNT")</f>
        <v>0</v>
      </c>
      <c r="H217" s="1">
        <f>INDEX(control!$E$12:$E$22,MATCH(C217,control!$C$12:$C$22,0))</f>
        <v>0</v>
      </c>
      <c r="I217" s="1" t="str">
        <f>IFERROR(INDEX(bias[symbol],MIN(MAX(MATCH(IF($I$2="manual",_xll.RtGet("EBOND_LDN",B217,-20268),$I$2),bias[symbol],0)+H217,1),27)),"-")</f>
        <v>b</v>
      </c>
      <c r="J217" s="1">
        <f>IFERROR(_xll.RtGet("EBOND_LDN",B217,-20270)*1,"-")</f>
        <v>0.6</v>
      </c>
      <c r="K217" s="1" t="str">
        <f>_xll.RtGet("EBOND_LDN",$B217,-20271)</f>
        <v>on</v>
      </c>
      <c r="L217" s="1">
        <f>_xll.BDP(A217&amp;" @CBKG Corp","bid")</f>
        <v>109.98</v>
      </c>
      <c r="M217" s="1">
        <f>_xll.BDP(A217&amp;" @CBKG Corp","ask")</f>
        <v>110.58</v>
      </c>
      <c r="N217" s="1" t="s">
        <v>1456</v>
      </c>
      <c r="O217" s="1" t="str">
        <f>_xll.BDP(A217&amp;" @"&amp;N217&amp;" Corp","LAST_UPDATE")</f>
        <v>07:01:27</v>
      </c>
      <c r="P217" s="57">
        <f>_xll.BDP(A217&amp;" @"&amp;N217&amp;" Corp","LAST_PRICE")</f>
        <v>110.205</v>
      </c>
      <c r="Q217" s="1">
        <f>INDEX(control!$F$12:$F$22,MATCH(C217,control!$C$12:$C$22,0))</f>
        <v>100</v>
      </c>
      <c r="R217" s="1">
        <f>P217-J217*INDEX(bias[value],MATCH(I217,bias[symbol],0))*(Q217/100)</f>
        <v>109.98</v>
      </c>
      <c r="S217" s="1">
        <f>R217+J217*(Q217/100)</f>
        <v>110.58</v>
      </c>
      <c r="T217" s="4"/>
      <c r="U217" s="4"/>
      <c r="V217" s="1">
        <f>P217</f>
        <v>110.205</v>
      </c>
      <c r="W217" s="1">
        <f t="shared" si="235"/>
        <v>109.98</v>
      </c>
      <c r="X217" s="1">
        <f t="shared" si="235"/>
        <v>110.58</v>
      </c>
      <c r="Y217" s="13">
        <f>IF(ISERROR((W217+X217)-(L217+M217)),"err",((W217+X217)-(L217+M217)))</f>
        <v>0</v>
      </c>
      <c r="Z217" s="1">
        <v>1</v>
      </c>
      <c r="AA217" s="1">
        <f>IF(K217="on",1,0)</f>
        <v>1</v>
      </c>
      <c r="AB217" s="1">
        <f t="shared" si="138"/>
        <v>1</v>
      </c>
      <c r="AC217" s="1">
        <f>IF(ISNUMBER(INDEX(bias[value],MATCH(I217,bias[symbol],0))),1,0)</f>
        <v>1</v>
      </c>
      <c r="AD217" s="1">
        <f>IF(ISNUMBER(J217),1,0)</f>
        <v>1</v>
      </c>
      <c r="AE217" s="1">
        <f t="shared" si="139"/>
        <v>1</v>
      </c>
      <c r="AF217" s="1">
        <f t="shared" ca="1" si="221"/>
        <v>0</v>
      </c>
      <c r="AG217" s="1">
        <f t="shared" ca="1" si="222"/>
        <v>0</v>
      </c>
      <c r="AH217" s="1" t="str">
        <f ca="1">IF(AG217=1,_xll.RtContribute("DDS_BONDS",$B217&amp;"=EXT",$V$3:$X$3,V217:X217,"FTC:CHANGED;SCOPE:SERVER"),"-")</f>
        <v>-</v>
      </c>
      <c r="AI217" s="1" t="str">
        <f>_xll.RtGet("DDS_BONDS",B217&amp;"=EXT",3)</f>
        <v>19451619=EXT</v>
      </c>
      <c r="AJ217" s="32">
        <f>_xll.BDP($A217&amp;" @"&amp; $N217 &amp;"  Corp","risk_mid")</f>
        <v>6.3654267084267246</v>
      </c>
      <c r="AK217" s="25">
        <f t="shared" si="223"/>
        <v>0</v>
      </c>
      <c r="AL217" s="1" t="str">
        <f t="shared" si="220"/>
        <v>-</v>
      </c>
      <c r="AM217" s="38">
        <f t="shared" si="224"/>
        <v>0</v>
      </c>
      <c r="AN217" s="12">
        <f>_xll.BDP($A217&amp;" @"&amp; $N217 &amp;"  Corp","asset_swap_spd_mid")</f>
        <v>149.66486476145587</v>
      </c>
      <c r="AO217" s="25">
        <f t="shared" si="225"/>
        <v>0</v>
      </c>
      <c r="AP217" s="25">
        <f>IFERROR(_xll.BDP($A217&amp;" @"&amp; $N217 &amp;"  Corp","coupon")*G217/100/365,"-")</f>
        <v>0</v>
      </c>
      <c r="AQ217" s="1" t="str">
        <f>_xll.RtGet("EBOND_LDN",B217,"DSPLY_NAME")</f>
        <v>UCBBB 4 1/8 04 J</v>
      </c>
      <c r="AR217" s="38">
        <f>_xll.RtGet("EBOND_LDN", B217, -18560)</f>
        <v>175.04404208024599</v>
      </c>
      <c r="AS217" s="38">
        <f>_xll.RtGet("EBOND_LDN", B217, -18562)</f>
        <v>165.63425502195901</v>
      </c>
      <c r="AT217" s="58" t="str">
        <f ca="1">IF(Main[[#This Row],[maturity]]&lt;TODAY(),"matured","-")</f>
        <v>-</v>
      </c>
      <c r="AU217" s="1" t="str">
        <f>IF(Main[[#This Row],[spread bid]]=Main[[#This Row],[spread ask]],"error","-")</f>
        <v>-</v>
      </c>
    </row>
    <row r="218" spans="1:47" x14ac:dyDescent="0.2">
      <c r="A218" s="7" t="s">
        <v>275</v>
      </c>
      <c r="B218" s="7">
        <v>10212249</v>
      </c>
      <c r="C218" s="7">
        <v>1996707</v>
      </c>
      <c r="D218" s="7" t="str">
        <f>_xll.BDP($A218&amp;" Corp",D$4)</f>
        <v>UCBBB</v>
      </c>
      <c r="E218" s="7">
        <f>IF(_xll.BDP($A218&amp;" Corp","cpn typ")="floating","frn",_xll.BDP($A218&amp;" Corp",E$4))</f>
        <v>7.75</v>
      </c>
      <c r="F218" s="50" t="str">
        <f>IF(LEFT(_xll.BDP($A218&amp;" Corp","mty_typ"),4)="perp","perp",_xll.BDP($A218&amp;" Corp",F$4)*1)</f>
        <v>perp</v>
      </c>
      <c r="G218" s="26" t="str">
        <f>_xll.RtGet("EBOND_POSITION",INDEX(bookMap[eBondID],MATCH(TEXT(C218,"0"),bookMap[bbgID],0))&amp;"="&amp;B218,"AMOUNT")</f>
        <v>#N/A</v>
      </c>
      <c r="H218" s="1">
        <f>INDEX(control!$E$12:$E$22,MATCH(C218,control!$C$12:$C$22,0))</f>
        <v>0</v>
      </c>
      <c r="I218" s="1" t="str">
        <f>IFERROR(INDEX(bias[symbol],MIN(MAX(MATCH(IF($I$2="manual",_xll.RtGet("EBOND_LDN",B218,-20268),$I$2),bias[symbol],0)+H218,1),27)),"-")</f>
        <v>-</v>
      </c>
      <c r="J218" s="1" t="str">
        <f>IFERROR(_xll.RtGet("EBOND_LDN",B218,-20270)*1,"-")</f>
        <v>-</v>
      </c>
      <c r="K218" s="7" t="str">
        <f>_xll.RtGet("EBOND_LDN",$B218,-20271)</f>
        <v>#N/A</v>
      </c>
      <c r="L218" s="7" t="str">
        <f>_xll.BDP(A218&amp;" @CBKG Corp","bid")</f>
        <v>#N/A Real Time</v>
      </c>
      <c r="M218" s="7" t="str">
        <f>_xll.BDP(A218&amp;" @CBKG Corp","ask")</f>
        <v>#N/A Real Time</v>
      </c>
      <c r="N218" s="1" t="s">
        <v>1456</v>
      </c>
      <c r="O218" s="1" t="str">
        <f>_xll.BDP(A218&amp;" @"&amp;N218&amp;" Corp","LAST_UPDATE")</f>
        <v>11/06/2014</v>
      </c>
      <c r="P218" s="57">
        <f>_xll.BDP(A218&amp;" @"&amp;N218&amp;" Corp","LAST_PRICE")</f>
        <v>108.336</v>
      </c>
      <c r="Q218" s="1">
        <f>INDEX(control!$F$12:$F$22,MATCH(C218,control!$C$12:$C$22,0))</f>
        <v>100</v>
      </c>
      <c r="R218" s="7" t="e">
        <f>P218-J218*INDEX(bias[value],MATCH(I218,bias[symbol],0))*(Q218/100)</f>
        <v>#VALUE!</v>
      </c>
      <c r="S218" s="7" t="e">
        <f>R218+J218*(Q218/100)</f>
        <v>#VALUE!</v>
      </c>
      <c r="T218" s="11"/>
      <c r="U218" s="11"/>
      <c r="V218" s="7">
        <f>P218</f>
        <v>108.336</v>
      </c>
      <c r="W218" s="7" t="e">
        <f t="shared" si="235"/>
        <v>#VALUE!</v>
      </c>
      <c r="X218" s="7" t="e">
        <f t="shared" si="235"/>
        <v>#VALUE!</v>
      </c>
      <c r="Y218" s="10" t="str">
        <f>IF(ISERROR((W218+X218)-(L218+M218)),"err",((W218+X218)-(L218+M218)))</f>
        <v>err</v>
      </c>
      <c r="Z218" s="7">
        <v>1</v>
      </c>
      <c r="AA218" s="7">
        <f>IF(K218="on",1,0)</f>
        <v>0</v>
      </c>
      <c r="AB218" s="7">
        <f t="shared" si="138"/>
        <v>0</v>
      </c>
      <c r="AC218" s="7">
        <f>IF(ISNUMBER(INDEX(bias[value],MATCH(I218,bias[symbol],0))),1,0)</f>
        <v>0</v>
      </c>
      <c r="AD218" s="7">
        <f>IF(ISNUMBER(J218),1,0)</f>
        <v>0</v>
      </c>
      <c r="AE218" s="7">
        <f t="shared" si="139"/>
        <v>0</v>
      </c>
      <c r="AF218" s="7">
        <f t="shared" ca="1" si="221"/>
        <v>0</v>
      </c>
      <c r="AG218" s="7">
        <f t="shared" ca="1" si="222"/>
        <v>0</v>
      </c>
      <c r="AH218" s="7" t="str">
        <f ca="1">IF(AG218=1,_xll.RtContribute("DDS_BONDS",$B218&amp;"=EXT",$V$3:$X$3,V218:X218,"FTC:CHANGED;SCOPE:SERVER"),"-")</f>
        <v>-</v>
      </c>
      <c r="AI218" s="1" t="str">
        <f>_xll.RtGet("DDS_BONDS",B218&amp;"=EXT",3)</f>
        <v>#N/A</v>
      </c>
      <c r="AJ218" s="32">
        <f>_xll.BDP($A218&amp;" @"&amp; $N218 &amp;"  Corp","risk_mid")</f>
        <v>1.8072275201760135</v>
      </c>
      <c r="AK218" s="25" t="str">
        <f t="shared" si="223"/>
        <v>-</v>
      </c>
      <c r="AL218" s="1" t="str">
        <f t="shared" si="220"/>
        <v>-</v>
      </c>
      <c r="AM218" s="38">
        <f t="shared" si="224"/>
        <v>0</v>
      </c>
      <c r="AN218" s="12">
        <f>_xll.BDP($A218&amp;" @"&amp; $N218 &amp;"  Corp","asset_swap_spd_mid")</f>
        <v>246.60741955716205</v>
      </c>
      <c r="AO218" s="25">
        <f t="shared" si="225"/>
        <v>0</v>
      </c>
      <c r="AP218" s="25" t="str">
        <f>IFERROR(_xll.BDP($A218&amp;" @"&amp; $N218 &amp;"  Corp","coupon")*G218/100/365,"-")</f>
        <v>-</v>
      </c>
      <c r="AQ218" s="1" t="str">
        <f>_xll.RtGet("EBOND_LDN",B218,"DSPLY_NAME")</f>
        <v>#N/A</v>
      </c>
      <c r="AR218" s="38" t="str">
        <f>_xll.RtGet("EBOND_LDN", B218, -18560)</f>
        <v>#N/A</v>
      </c>
      <c r="AS218" s="38" t="str">
        <f>_xll.RtGet("EBOND_LDN", B218, -18562)</f>
        <v>#N/A</v>
      </c>
      <c r="AT218" s="58" t="str">
        <f ca="1">IF(Main[[#This Row],[maturity]]&lt;TODAY(),"matured","-")</f>
        <v>-</v>
      </c>
      <c r="AU218" s="1" t="str">
        <f>IF(Main[[#This Row],[spread bid]]=Main[[#This Row],[spread ask]],"error","-")</f>
        <v>error</v>
      </c>
    </row>
    <row r="219" spans="1:47" x14ac:dyDescent="0.2">
      <c r="A219" s="1" t="s">
        <v>73</v>
      </c>
      <c r="B219" s="1">
        <v>9565693</v>
      </c>
      <c r="C219" s="1">
        <v>1994224</v>
      </c>
      <c r="D219" s="29" t="str">
        <f>_xll.BDP($A219&amp;" Corp",D$4)</f>
        <v>BPLN</v>
      </c>
      <c r="E219" s="29">
        <f>IF(_xll.BDP($A219&amp;" Corp","cpn typ")="floating","frn",_xll.BDP($A219&amp;" Corp",E$4))</f>
        <v>3.1</v>
      </c>
      <c r="F219" s="53">
        <f>IF(LEFT(_xll.BDP($A219&amp;" Corp","mty_typ"),4)="perp","perp",_xll.BDP($A219&amp;" Corp",F$4)*1)</f>
        <v>41919</v>
      </c>
      <c r="G219" s="25">
        <f>_xll.RtGet("EBOND_POSITION",INDEX(bookMap[eBondID],MATCH(TEXT(C219,"0"),bookMap[bbgID],0))&amp;"="&amp;B219,"AMOUNT")</f>
        <v>50000</v>
      </c>
      <c r="H219" s="1">
        <f>INDEX(control!$E$12:$E$22,MATCH(C219,control!$C$12:$C$22,0))</f>
        <v>0</v>
      </c>
      <c r="I219" s="1" t="str">
        <f>IFERROR(INDEX(bias[symbol],MIN(MAX(MATCH(IF($I$2="manual",_xll.RtGet("EBOND_LDN",B219,-20268),$I$2),bias[symbol],0)+H219,1),27)),"-")</f>
        <v>b</v>
      </c>
      <c r="J219" s="1">
        <f>IFERROR(_xll.RtGet("EBOND_LDN",B219,-20270)*1,"-")</f>
        <v>0.1</v>
      </c>
      <c r="K219" s="1" t="str">
        <f>_xll.RtGet("EBOND_LDN",$B219,-20271)</f>
        <v>on</v>
      </c>
      <c r="L219" s="1">
        <f>_xll.BDP(A219&amp;" @CBKG Corp","bid")</f>
        <v>100.837</v>
      </c>
      <c r="M219" s="1">
        <f>_xll.BDP(A219&amp;" @CBKG Corp","ask")</f>
        <v>100.937</v>
      </c>
      <c r="N219" s="1" t="s">
        <v>1456</v>
      </c>
      <c r="O219" s="1" t="str">
        <f>_xll.BDP(A219&amp;" @"&amp;N219&amp;" Corp","LAST_UPDATE")</f>
        <v>11/06/2014</v>
      </c>
      <c r="P219" s="57">
        <f>_xll.BDP(A219&amp;" @"&amp;N219&amp;" Corp","LAST_PRICE")</f>
        <v>100.874</v>
      </c>
      <c r="Q219" s="1">
        <f>INDEX(control!$F$12:$F$22,MATCH(C219,control!$C$12:$C$22,0))</f>
        <v>100</v>
      </c>
      <c r="R219" s="1">
        <f>P219-J219*INDEX(bias[value],MATCH(I219,bias[symbol],0))*(Q219/100)</f>
        <v>100.8365</v>
      </c>
      <c r="S219" s="1">
        <f t="shared" si="0"/>
        <v>100.9365</v>
      </c>
      <c r="T219" s="8"/>
      <c r="U219" s="8"/>
      <c r="V219" s="1">
        <f t="shared" si="1"/>
        <v>100.874</v>
      </c>
      <c r="W219" s="1">
        <f t="shared" si="2"/>
        <v>100.8365</v>
      </c>
      <c r="X219" s="1">
        <f t="shared" si="3"/>
        <v>100.9365</v>
      </c>
      <c r="Y219" s="13">
        <f t="shared" si="4"/>
        <v>-1.0000000000047748E-3</v>
      </c>
      <c r="Z219" s="1">
        <v>1</v>
      </c>
      <c r="AA219" s="1">
        <f t="shared" si="5"/>
        <v>1</v>
      </c>
      <c r="AB219" s="1">
        <f t="shared" si="6"/>
        <v>1</v>
      </c>
      <c r="AC219" s="1">
        <f>IF(ISNUMBER(INDEX(bias[value],MATCH(I219,bias[symbol],0))),1,0)</f>
        <v>1</v>
      </c>
      <c r="AD219" s="1">
        <f t="shared" si="7"/>
        <v>1</v>
      </c>
      <c r="AE219" s="1">
        <f t="shared" si="8"/>
        <v>1</v>
      </c>
      <c r="AF219" s="1">
        <f t="shared" ca="1" si="221"/>
        <v>0</v>
      </c>
      <c r="AG219" s="1">
        <f t="shared" ca="1" si="222"/>
        <v>0</v>
      </c>
      <c r="AH219" s="1" t="str">
        <f ca="1">IF(AG219=1,_xll.RtContribute("DDS_BONDS",$B219&amp;"=EXT",$V$3:$X$3,V219:X219,"FTC:CHANGED;SCOPE:SERVER"),"-")</f>
        <v>-</v>
      </c>
      <c r="AI219" s="1" t="str">
        <f>_xll.RtGet("DDS_BONDS",B219&amp;"=EXT",3)</f>
        <v>9565693=EXT</v>
      </c>
      <c r="AJ219" s="32">
        <f>_xll.BDP($A219&amp;" @"&amp; $N219 &amp;"  Corp","risk_mid")</f>
        <v>0.31593383914767514</v>
      </c>
      <c r="AK219" s="25">
        <f t="shared" si="223"/>
        <v>1.5796691957383757</v>
      </c>
      <c r="AL219" s="1" t="str">
        <f t="shared" si="220"/>
        <v>-</v>
      </c>
      <c r="AM219" s="38">
        <f t="shared" si="224"/>
        <v>0.44832888888888889</v>
      </c>
      <c r="AN219" s="12">
        <f>_xll.BDP($A219&amp;" @"&amp; $N219 &amp;"  Corp","asset_swap_spd_mid")</f>
        <v>-1.9753093865204754</v>
      </c>
      <c r="AO219" s="25">
        <f t="shared" si="225"/>
        <v>-9.8765469326023769</v>
      </c>
      <c r="AP219" s="25">
        <f>IFERROR(_xll.BDP($A219&amp;" @"&amp; $N219 &amp;"  Corp","coupon")*G219/100/365,"-")</f>
        <v>4.2465753424657535</v>
      </c>
      <c r="AQ219" s="1" t="str">
        <f>_xll.RtGet("EBOND_LDN",B219,"DSPLY_NAME")</f>
        <v xml:space="preserve">BPLN 3.1 07 Oct </v>
      </c>
      <c r="AR219" s="38">
        <f>_xll.RtGet("EBOND_LDN", B219, -18560)</f>
        <v>34.470464995253003</v>
      </c>
      <c r="AS219" s="38">
        <f>_xll.RtGet("EBOND_LDN", B219, -18562)</f>
        <v>2.8213327810709998</v>
      </c>
      <c r="AT219" s="58" t="str">
        <f ca="1">IF(Main[[#This Row],[maturity]]&lt;TODAY(),"matured","-")</f>
        <v>-</v>
      </c>
      <c r="AU219" s="1" t="str">
        <f>IF(Main[[#This Row],[spread bid]]=Main[[#This Row],[spread ask]],"error","-")</f>
        <v>-</v>
      </c>
    </row>
    <row r="220" spans="1:47" x14ac:dyDescent="0.2">
      <c r="A220" s="1" t="s">
        <v>74</v>
      </c>
      <c r="B220" s="1">
        <v>13351811</v>
      </c>
      <c r="C220" s="1">
        <v>1994224</v>
      </c>
      <c r="D220" s="29" t="str">
        <f>_xll.BDP($A220&amp;" Corp",D$4)</f>
        <v>BPLN</v>
      </c>
      <c r="E220" s="29">
        <f>IF(_xll.BDP($A220&amp;" Corp","cpn typ")="floating","frn",_xll.BDP($A220&amp;" Corp",E$4))</f>
        <v>2.177</v>
      </c>
      <c r="F220" s="53">
        <f>IF(LEFT(_xll.BDP($A220&amp;" Corp","mty_typ"),4)="perp","perp",_xll.BDP($A220&amp;" Corp",F$4)*1)</f>
        <v>42416</v>
      </c>
      <c r="G220" s="25">
        <f>_xll.RtGet("EBOND_POSITION",INDEX(bookMap[eBondID],MATCH(TEXT(C220,"0"),bookMap[bbgID],0))&amp;"="&amp;B220,"AMOUNT")</f>
        <v>0</v>
      </c>
      <c r="H220" s="1">
        <f>INDEX(control!$E$12:$E$22,MATCH(C220,control!$C$12:$C$22,0))</f>
        <v>0</v>
      </c>
      <c r="I220" s="1" t="str">
        <f>IFERROR(INDEX(bias[symbol],MIN(MAX(MATCH(IF($I$2="manual",_xll.RtGet("EBOND_LDN",B220,-20268),$I$2),bias[symbol],0)+H220,1),27)),"-")</f>
        <v>b</v>
      </c>
      <c r="J220" s="1">
        <f>IFERROR(_xll.RtGet("EBOND_LDN",B220,-20270)*1,"-")</f>
        <v>0.3</v>
      </c>
      <c r="K220" s="1" t="str">
        <f>_xll.RtGet("EBOND_LDN",$B220,-20271)</f>
        <v>on</v>
      </c>
      <c r="L220" s="1">
        <f>_xll.BDP(A220&amp;" @CBKG Corp","bid")</f>
        <v>102.72799999999999</v>
      </c>
      <c r="M220" s="1">
        <f>_xll.BDP(A220&amp;" @CBKG Corp","ask")</f>
        <v>103.02800000000001</v>
      </c>
      <c r="N220" s="1" t="s">
        <v>1456</v>
      </c>
      <c r="O220" s="1" t="str">
        <f>_xll.BDP(A220&amp;" @"&amp;N220&amp;" Corp","LAST_UPDATE")</f>
        <v>11/06/2014</v>
      </c>
      <c r="P220" s="57">
        <f>_xll.BDP(A220&amp;" @"&amp;N220&amp;" Corp","LAST_PRICE")</f>
        <v>102.84</v>
      </c>
      <c r="Q220" s="1">
        <f>INDEX(control!$F$12:$F$22,MATCH(C220,control!$C$12:$C$22,0))</f>
        <v>100</v>
      </c>
      <c r="R220" s="1">
        <f>P220-J220*INDEX(bias[value],MATCH(I220,bias[symbol],0))*(Q220/100)</f>
        <v>102.72750000000001</v>
      </c>
      <c r="S220" s="1">
        <f t="shared" si="0"/>
        <v>103.0275</v>
      </c>
      <c r="T220" s="4"/>
      <c r="U220" s="4"/>
      <c r="V220" s="1">
        <f t="shared" si="1"/>
        <v>102.84</v>
      </c>
      <c r="W220" s="1">
        <f t="shared" si="2"/>
        <v>102.72750000000001</v>
      </c>
      <c r="X220" s="1">
        <f t="shared" si="3"/>
        <v>103.0275</v>
      </c>
      <c r="Y220" s="13">
        <f t="shared" si="4"/>
        <v>-1.0000000000047748E-3</v>
      </c>
      <c r="Z220" s="1">
        <v>1</v>
      </c>
      <c r="AA220" s="1">
        <f t="shared" si="5"/>
        <v>1</v>
      </c>
      <c r="AB220" s="1">
        <f t="shared" si="6"/>
        <v>1</v>
      </c>
      <c r="AC220" s="1">
        <f>IF(ISNUMBER(INDEX(bias[value],MATCH(I220,bias[symbol],0))),1,0)</f>
        <v>1</v>
      </c>
      <c r="AD220" s="1">
        <f t="shared" si="7"/>
        <v>1</v>
      </c>
      <c r="AE220" s="1">
        <f t="shared" si="8"/>
        <v>1</v>
      </c>
      <c r="AF220" s="1">
        <f t="shared" ca="1" si="221"/>
        <v>0</v>
      </c>
      <c r="AG220" s="1">
        <f t="shared" ca="1" si="222"/>
        <v>0</v>
      </c>
      <c r="AH220" s="1" t="str">
        <f ca="1">IF(AG220=1,_xll.RtContribute("DDS_BONDS",$B220&amp;"=EXT",$V$3:$X$3,V220:X220,"FTC:CHANGED;SCOPE:SERVER"),"-")</f>
        <v>-</v>
      </c>
      <c r="AI220" s="1" t="str">
        <f>_xll.RtGet("DDS_BONDS",B220&amp;"=EXT",3)</f>
        <v>13351811=EXT</v>
      </c>
      <c r="AJ220" s="32">
        <f>_xll.BDP($A220&amp;" @"&amp; $N220 &amp;"  Corp","risk_mid")</f>
        <v>1.6981571318396504</v>
      </c>
      <c r="AK220" s="25">
        <f t="shared" si="223"/>
        <v>0</v>
      </c>
      <c r="AL220" s="1" t="str">
        <f t="shared" si="220"/>
        <v>-</v>
      </c>
      <c r="AM220" s="38">
        <f t="shared" si="224"/>
        <v>0</v>
      </c>
      <c r="AN220" s="12">
        <f>_xll.BDP($A220&amp;" @"&amp; $N220 &amp;"  Corp","asset_swap_spd_mid")</f>
        <v>14.135015740061856</v>
      </c>
      <c r="AO220" s="25">
        <f t="shared" si="225"/>
        <v>0</v>
      </c>
      <c r="AP220" s="25">
        <f>IFERROR(_xll.BDP($A220&amp;" @"&amp; $N220 &amp;"  Corp","coupon")*G220/100/365,"-")</f>
        <v>0</v>
      </c>
      <c r="AQ220" s="1" t="str">
        <f>_xll.RtGet("EBOND_LDN",B220,"DSPLY_NAME")</f>
        <v>BPLN 2.177 16 Fe</v>
      </c>
      <c r="AR220" s="38">
        <f>_xll.RtGet("EBOND_LDN", B220, -18560)</f>
        <v>50.419415773257001</v>
      </c>
      <c r="AS220" s="38">
        <f>_xll.RtGet("EBOND_LDN", B220, -18562)</f>
        <v>32.765429639705999</v>
      </c>
      <c r="AT220" s="58" t="str">
        <f ca="1">IF(Main[[#This Row],[maturity]]&lt;TODAY(),"matured","-")</f>
        <v>-</v>
      </c>
      <c r="AU220" s="1" t="str">
        <f>IF(Main[[#This Row],[spread bid]]=Main[[#This Row],[spread ask]],"error","-")</f>
        <v>-</v>
      </c>
    </row>
    <row r="221" spans="1:47" x14ac:dyDescent="0.2">
      <c r="A221" s="1" t="s">
        <v>75</v>
      </c>
      <c r="B221" s="1">
        <v>10629746</v>
      </c>
      <c r="C221" s="1">
        <v>1994224</v>
      </c>
      <c r="D221" s="29" t="str">
        <f>_xll.BDP($A221&amp;" Corp",D$4)</f>
        <v>BPLN</v>
      </c>
      <c r="E221" s="29">
        <f>IF(_xll.BDP($A221&amp;" Corp","cpn typ")="floating","frn",_xll.BDP($A221&amp;" Corp",E$4))</f>
        <v>3.472</v>
      </c>
      <c r="F221" s="53">
        <f>IF(LEFT(_xll.BDP($A221&amp;" Corp","mty_typ"),4)="perp","perp",_xll.BDP($A221&amp;" Corp",F$4)*1)</f>
        <v>42522</v>
      </c>
      <c r="G221" s="25">
        <f>_xll.RtGet("EBOND_POSITION",INDEX(bookMap[eBondID],MATCH(TEXT(C221,"0"),bookMap[bbgID],0))&amp;"="&amp;B221,"AMOUNT")</f>
        <v>0</v>
      </c>
      <c r="H221" s="1">
        <f>INDEX(control!$E$12:$E$22,MATCH(C221,control!$C$12:$C$22,0))</f>
        <v>0</v>
      </c>
      <c r="I221" s="1" t="str">
        <f>IFERROR(INDEX(bias[symbol],MIN(MAX(MATCH(IF($I$2="manual",_xll.RtGet("EBOND_LDN",B221,-20268),$I$2),bias[symbol],0)+H221,1),27)),"-")</f>
        <v>b</v>
      </c>
      <c r="J221" s="1">
        <f>IFERROR(_xll.RtGet("EBOND_LDN",B221,-20270)*1,"-")</f>
        <v>0.3</v>
      </c>
      <c r="K221" s="1" t="str">
        <f>_xll.RtGet("EBOND_LDN",$B221,-20271)</f>
        <v>on</v>
      </c>
      <c r="L221" s="1">
        <f>_xll.BDP(A221&amp;" @CBKG Corp","bid")</f>
        <v>105.639</v>
      </c>
      <c r="M221" s="1">
        <f>_xll.BDP(A221&amp;" @CBKG Corp","ask")</f>
        <v>105.93899999999999</v>
      </c>
      <c r="N221" s="1" t="s">
        <v>1456</v>
      </c>
      <c r="O221" s="1" t="str">
        <f>_xll.BDP(A221&amp;" @"&amp;N221&amp;" Corp","LAST_UPDATE")</f>
        <v>11/06/2014</v>
      </c>
      <c r="P221" s="57">
        <f>_xll.BDP(A221&amp;" @"&amp;N221&amp;" Corp","LAST_PRICE")</f>
        <v>105.751</v>
      </c>
      <c r="Q221" s="1">
        <f>INDEX(control!$F$12:$F$22,MATCH(C221,control!$C$12:$C$22,0))</f>
        <v>100</v>
      </c>
      <c r="R221" s="1">
        <f>P221-J221*INDEX(bias[value],MATCH(I221,bias[symbol],0))*(Q221/100)</f>
        <v>105.63850000000001</v>
      </c>
      <c r="S221" s="1">
        <f t="shared" si="0"/>
        <v>105.9385</v>
      </c>
      <c r="T221" s="4"/>
      <c r="U221" s="4"/>
      <c r="V221" s="1">
        <f t="shared" si="1"/>
        <v>105.751</v>
      </c>
      <c r="W221" s="1">
        <f t="shared" si="2"/>
        <v>105.63850000000001</v>
      </c>
      <c r="X221" s="1">
        <f t="shared" si="3"/>
        <v>105.9385</v>
      </c>
      <c r="Y221" s="13">
        <f t="shared" si="4"/>
        <v>-9.9999999997635314E-4</v>
      </c>
      <c r="Z221" s="1">
        <v>1</v>
      </c>
      <c r="AA221" s="1">
        <f t="shared" si="5"/>
        <v>1</v>
      </c>
      <c r="AB221" s="1">
        <f t="shared" si="6"/>
        <v>1</v>
      </c>
      <c r="AC221" s="1">
        <f>IF(ISNUMBER(INDEX(bias[value],MATCH(I221,bias[symbol],0))),1,0)</f>
        <v>1</v>
      </c>
      <c r="AD221" s="1">
        <f t="shared" si="7"/>
        <v>1</v>
      </c>
      <c r="AE221" s="1">
        <f t="shared" si="8"/>
        <v>1</v>
      </c>
      <c r="AF221" s="1">
        <f t="shared" ca="1" si="221"/>
        <v>0</v>
      </c>
      <c r="AG221" s="1">
        <f t="shared" ca="1" si="222"/>
        <v>0</v>
      </c>
      <c r="AH221" s="1" t="str">
        <f ca="1">IF(AG221=1,_xll.RtContribute("DDS_BONDS",$B221&amp;"=EXT",$V$3:$X$3,V221:X221,"FTC:CHANGED;SCOPE:SERVER"),"-")</f>
        <v>-</v>
      </c>
      <c r="AI221" s="1" t="str">
        <f>_xll.RtGet("DDS_BONDS",B221&amp;"=EXT",3)</f>
        <v>10629746=EXT</v>
      </c>
      <c r="AJ221" s="32">
        <f>_xll.BDP($A221&amp;" @"&amp; $N221 &amp;"  Corp","risk_mid")</f>
        <v>2.0266415383801473</v>
      </c>
      <c r="AK221" s="25">
        <f t="shared" si="223"/>
        <v>0</v>
      </c>
      <c r="AL221" s="1" t="str">
        <f t="shared" si="220"/>
        <v>-</v>
      </c>
      <c r="AM221" s="38">
        <f t="shared" si="224"/>
        <v>0</v>
      </c>
      <c r="AN221" s="12">
        <f>_xll.BDP($A221&amp;" @"&amp; $N221 &amp;"  Corp","asset_swap_spd_mid")</f>
        <v>18.405731473461397</v>
      </c>
      <c r="AO221" s="25">
        <f t="shared" si="225"/>
        <v>0</v>
      </c>
      <c r="AP221" s="25">
        <f>IFERROR(_xll.BDP($A221&amp;" @"&amp; $N221 &amp;"  Corp","coupon")*G221/100/365,"-")</f>
        <v>0</v>
      </c>
      <c r="AQ221" s="1" t="str">
        <f>_xll.RtGet("EBOND_LDN",B221,"DSPLY_NAME")</f>
        <v>BPLN 3.472 01 Ju</v>
      </c>
      <c r="AR221" s="38">
        <f>_xll.RtGet("EBOND_LDN", B221, -18560)</f>
        <v>53.262670314843</v>
      </c>
      <c r="AS221" s="38">
        <f>_xll.RtGet("EBOND_LDN", B221, -18562)</f>
        <v>38.468697567336001</v>
      </c>
      <c r="AT221" s="58" t="str">
        <f ca="1">IF(Main[[#This Row],[maturity]]&lt;TODAY(),"matured","-")</f>
        <v>-</v>
      </c>
      <c r="AU221" s="1" t="str">
        <f>IF(Main[[#This Row],[spread bid]]=Main[[#This Row],[spread ask]],"error","-")</f>
        <v>-</v>
      </c>
    </row>
    <row r="222" spans="1:47" x14ac:dyDescent="0.2">
      <c r="A222" s="1" t="s">
        <v>76</v>
      </c>
      <c r="B222" s="1">
        <v>9565695</v>
      </c>
      <c r="C222" s="1">
        <v>1994224</v>
      </c>
      <c r="D222" s="29" t="str">
        <f>_xll.BDP($A222&amp;" Corp",D$4)</f>
        <v>BPLN</v>
      </c>
      <c r="E222" s="29">
        <f>IF(_xll.BDP($A222&amp;" Corp","cpn typ")="floating","frn",_xll.BDP($A222&amp;" Corp",E$4))</f>
        <v>3.83</v>
      </c>
      <c r="F222" s="53">
        <f>IF(LEFT(_xll.BDP($A222&amp;" Corp","mty_typ"),4)="perp","perp",_xll.BDP($A222&amp;" Corp",F$4)*1)</f>
        <v>43014</v>
      </c>
      <c r="G222" s="25">
        <f>_xll.RtGet("EBOND_POSITION",INDEX(bookMap[eBondID],MATCH(TEXT(C222,"0"),bookMap[bbgID],0))&amp;"="&amp;B222,"AMOUNT")</f>
        <v>0</v>
      </c>
      <c r="H222" s="1">
        <f>INDEX(control!$E$12:$E$22,MATCH(C222,control!$C$12:$C$22,0))</f>
        <v>0</v>
      </c>
      <c r="I222" s="1" t="str">
        <f>IFERROR(INDEX(bias[symbol],MIN(MAX(MATCH(IF($I$2="manual",_xll.RtGet("EBOND_LDN",B222,-20268),$I$2),bias[symbol],0)+H222,1),27)),"-")</f>
        <v>b</v>
      </c>
      <c r="J222" s="1">
        <f>IFERROR(_xll.RtGet("EBOND_LDN",B222,-20270)*1,"-")</f>
        <v>0.3</v>
      </c>
      <c r="K222" s="1" t="str">
        <f>_xll.RtGet("EBOND_LDN",$B222,-20271)</f>
        <v>on</v>
      </c>
      <c r="L222" s="1">
        <f>_xll.BDP(A222&amp;" @CBKG Corp","bid")</f>
        <v>109.94</v>
      </c>
      <c r="M222" s="1">
        <f>_xll.BDP(A222&amp;" @CBKG Corp","ask")</f>
        <v>110.24</v>
      </c>
      <c r="N222" s="1" t="s">
        <v>1456</v>
      </c>
      <c r="O222" s="1" t="str">
        <f>_xll.BDP(A222&amp;" @"&amp;N222&amp;" Corp","LAST_UPDATE")</f>
        <v>11/06/2014</v>
      </c>
      <c r="P222" s="57">
        <f>_xll.BDP(A222&amp;" @"&amp;N222&amp;" Corp","LAST_PRICE")</f>
        <v>110.051</v>
      </c>
      <c r="Q222" s="1">
        <f>INDEX(control!$F$12:$F$22,MATCH(C222,control!$C$12:$C$22,0))</f>
        <v>100</v>
      </c>
      <c r="R222" s="1">
        <f>P222-J222*INDEX(bias[value],MATCH(I222,bias[symbol],0))*(Q222/100)</f>
        <v>109.9385</v>
      </c>
      <c r="S222" s="1">
        <f t="shared" si="0"/>
        <v>110.2385</v>
      </c>
      <c r="T222" s="4"/>
      <c r="U222" s="4"/>
      <c r="V222" s="1">
        <f t="shared" si="1"/>
        <v>110.051</v>
      </c>
      <c r="W222" s="1">
        <f t="shared" si="2"/>
        <v>109.9385</v>
      </c>
      <c r="X222" s="1">
        <f t="shared" si="3"/>
        <v>110.2385</v>
      </c>
      <c r="Y222" s="13">
        <f t="shared" si="4"/>
        <v>-2.9999999999859028E-3</v>
      </c>
      <c r="Z222" s="1">
        <v>1</v>
      </c>
      <c r="AA222" s="1">
        <f t="shared" si="5"/>
        <v>1</v>
      </c>
      <c r="AB222" s="1">
        <f t="shared" si="6"/>
        <v>1</v>
      </c>
      <c r="AC222" s="1">
        <f>IF(ISNUMBER(INDEX(bias[value],MATCH(I222,bias[symbol],0))),1,0)</f>
        <v>1</v>
      </c>
      <c r="AD222" s="1">
        <f t="shared" si="7"/>
        <v>1</v>
      </c>
      <c r="AE222" s="1">
        <f t="shared" si="8"/>
        <v>1</v>
      </c>
      <c r="AF222" s="1">
        <f t="shared" ca="1" si="221"/>
        <v>0</v>
      </c>
      <c r="AG222" s="1">
        <f t="shared" ca="1" si="222"/>
        <v>0</v>
      </c>
      <c r="AH222" s="1" t="str">
        <f ca="1">IF(AG222=1,_xll.RtContribute("DDS_BONDS",$B222&amp;"=EXT",$V$3:$X$3,V222:X222,"FTC:CHANGED;SCOPE:SERVER"),"-")</f>
        <v>-</v>
      </c>
      <c r="AI222" s="1" t="str">
        <f>_xll.RtGet("DDS_BONDS",B222&amp;"=EXT",3)</f>
        <v>9565695=EXT</v>
      </c>
      <c r="AJ222" s="32">
        <f>_xll.BDP($A222&amp;" @"&amp; $N222 &amp;"  Corp","risk_mid")</f>
        <v>3.4694152016591318</v>
      </c>
      <c r="AK222" s="25">
        <f t="shared" si="223"/>
        <v>0</v>
      </c>
      <c r="AL222" s="1" t="str">
        <f t="shared" si="220"/>
        <v>-</v>
      </c>
      <c r="AM222" s="38">
        <f t="shared" si="224"/>
        <v>0</v>
      </c>
      <c r="AN222" s="12">
        <f>_xll.BDP($A222&amp;" @"&amp; $N222 &amp;"  Corp","asset_swap_spd_mid")</f>
        <v>30.470084828957713</v>
      </c>
      <c r="AO222" s="25">
        <f t="shared" si="225"/>
        <v>0</v>
      </c>
      <c r="AP222" s="25">
        <f>IFERROR(_xll.BDP($A222&amp;" @"&amp; $N222 &amp;"  Corp","coupon")*G222/100/365,"-")</f>
        <v>0</v>
      </c>
      <c r="AQ222" s="1" t="str">
        <f>_xll.RtGet("EBOND_LDN",B222,"DSPLY_NAME")</f>
        <v>BPLN 3.83 06 Oct</v>
      </c>
      <c r="AR222" s="38">
        <f>_xll.RtGet("EBOND_LDN", B222, -18560)</f>
        <v>67.698835159167004</v>
      </c>
      <c r="AS222" s="38">
        <f>_xll.RtGet("EBOND_LDN", B222, -18562)</f>
        <v>59.058389077527004</v>
      </c>
      <c r="AT222" s="58" t="str">
        <f ca="1">IF(Main[[#This Row],[maturity]]&lt;TODAY(),"matured","-")</f>
        <v>-</v>
      </c>
      <c r="AU222" s="1" t="str">
        <f>IF(Main[[#This Row],[spread bid]]=Main[[#This Row],[spread ask]],"error","-")</f>
        <v>-</v>
      </c>
    </row>
    <row r="223" spans="1:47" x14ac:dyDescent="0.2">
      <c r="A223" s="1" t="s">
        <v>77</v>
      </c>
      <c r="B223" s="1">
        <v>13351813</v>
      </c>
      <c r="C223" s="1">
        <v>1994224</v>
      </c>
      <c r="D223" s="29" t="str">
        <f>_xll.BDP($A223&amp;" Corp",D$4)</f>
        <v>BPLN</v>
      </c>
      <c r="E223" s="29">
        <f>IF(_xll.BDP($A223&amp;" Corp","cpn typ")="floating","frn",_xll.BDP($A223&amp;" Corp",E$4))</f>
        <v>2.9940000000000002</v>
      </c>
      <c r="F223" s="53">
        <f>IF(LEFT(_xll.BDP($A223&amp;" Corp","mty_typ"),4)="perp","perp",_xll.BDP($A223&amp;" Corp",F$4)*1)</f>
        <v>43514</v>
      </c>
      <c r="G223" s="25">
        <f>_xll.RtGet("EBOND_POSITION",INDEX(bookMap[eBondID],MATCH(TEXT(C223,"0"),bookMap[bbgID],0))&amp;"="&amp;B223,"AMOUNT")</f>
        <v>0</v>
      </c>
      <c r="H223" s="1">
        <f>INDEX(control!$E$12:$E$22,MATCH(C223,control!$C$12:$C$22,0))</f>
        <v>0</v>
      </c>
      <c r="I223" s="1" t="str">
        <f>IFERROR(INDEX(bias[symbol],MIN(MAX(MATCH(IF($I$2="manual",_xll.RtGet("EBOND_LDN",B223,-20268),$I$2),bias[symbol],0)+H223,1),27)),"-")</f>
        <v>b</v>
      </c>
      <c r="J223" s="1">
        <f>IFERROR(_xll.RtGet("EBOND_LDN",B223,-20270)*1,"-")</f>
        <v>0.5</v>
      </c>
      <c r="K223" s="1" t="str">
        <f>_xll.RtGet("EBOND_LDN",$B223,-20271)</f>
        <v>on</v>
      </c>
      <c r="L223" s="1">
        <f>_xll.BDP(A223&amp;" @CBKG Corp","bid")</f>
        <v>108.858</v>
      </c>
      <c r="M223" s="1">
        <f>_xll.BDP(A223&amp;" @CBKG Corp","ask")</f>
        <v>109.358</v>
      </c>
      <c r="N223" s="1" t="s">
        <v>1456</v>
      </c>
      <c r="O223" s="1" t="str">
        <f>_xll.BDP(A223&amp;" @"&amp;N223&amp;" Corp","LAST_UPDATE")</f>
        <v>11/06/2014</v>
      </c>
      <c r="P223" s="57">
        <f>_xll.BDP(A223&amp;" @"&amp;N223&amp;" Corp","LAST_PRICE")</f>
        <v>109.044</v>
      </c>
      <c r="Q223" s="1">
        <f>INDEX(control!$F$12:$F$22,MATCH(C223,control!$C$12:$C$22,0))</f>
        <v>100</v>
      </c>
      <c r="R223" s="1">
        <f>P223-J223*INDEX(bias[value],MATCH(I223,bias[symbol],0))*(Q223/100)</f>
        <v>108.8565</v>
      </c>
      <c r="S223" s="1">
        <f t="shared" si="0"/>
        <v>109.3565</v>
      </c>
      <c r="T223" s="4"/>
      <c r="U223" s="4"/>
      <c r="V223" s="1">
        <f t="shared" si="1"/>
        <v>109.044</v>
      </c>
      <c r="W223" s="1">
        <f t="shared" si="2"/>
        <v>108.8565</v>
      </c>
      <c r="X223" s="1">
        <f t="shared" si="3"/>
        <v>109.3565</v>
      </c>
      <c r="Y223" s="13">
        <f t="shared" si="4"/>
        <v>-3.0000000000143245E-3</v>
      </c>
      <c r="Z223" s="1">
        <v>1</v>
      </c>
      <c r="AA223" s="1">
        <f t="shared" si="5"/>
        <v>1</v>
      </c>
      <c r="AB223" s="1">
        <f t="shared" si="6"/>
        <v>1</v>
      </c>
      <c r="AC223" s="1">
        <f>IF(ISNUMBER(INDEX(bias[value],MATCH(I223,bias[symbol],0))),1,0)</f>
        <v>1</v>
      </c>
      <c r="AD223" s="1">
        <f t="shared" si="7"/>
        <v>1</v>
      </c>
      <c r="AE223" s="1">
        <f t="shared" si="8"/>
        <v>1</v>
      </c>
      <c r="AF223" s="1">
        <f t="shared" ca="1" si="221"/>
        <v>0</v>
      </c>
      <c r="AG223" s="1">
        <f t="shared" ca="1" si="222"/>
        <v>0</v>
      </c>
      <c r="AH223" s="1" t="str">
        <f ca="1">IF(AG223=1,_xll.RtContribute("DDS_BONDS",$B223&amp;"=EXT",$V$3:$X$3,V223:X223,"FTC:CHANGED;SCOPE:SERVER"),"-")</f>
        <v>-</v>
      </c>
      <c r="AI223" s="1" t="str">
        <f>_xll.RtGet("DDS_BONDS",B223&amp;"=EXT",3)</f>
        <v>13351813=EXT</v>
      </c>
      <c r="AJ223" s="32">
        <f>_xll.BDP($A223&amp;" @"&amp; $N223 &amp;"  Corp","risk_mid")</f>
        <v>4.796408649339412</v>
      </c>
      <c r="AK223" s="25">
        <f t="shared" si="223"/>
        <v>0</v>
      </c>
      <c r="AL223" s="1">
        <f t="shared" si="220"/>
        <v>-0.75</v>
      </c>
      <c r="AM223" s="38">
        <f t="shared" si="224"/>
        <v>0</v>
      </c>
      <c r="AN223" s="12">
        <f>_xll.BDP($A223&amp;" @"&amp; $N223 &amp;"  Corp","asset_swap_spd_mid")</f>
        <v>36.093462119746462</v>
      </c>
      <c r="AO223" s="25">
        <f t="shared" si="225"/>
        <v>0</v>
      </c>
      <c r="AP223" s="25">
        <f>IFERROR(_xll.BDP($A223&amp;" @"&amp; $N223 &amp;"  Corp","coupon")*G223/100/365,"-")</f>
        <v>0</v>
      </c>
      <c r="AQ223" s="1" t="str">
        <f>_xll.RtGet("EBOND_LDN",B223,"DSPLY_NAME")</f>
        <v>BPLN 2.994 18 Fe</v>
      </c>
      <c r="AR223" s="38">
        <f>_xll.RtGet("EBOND_LDN", B223, -18560)</f>
        <v>75.580087033647999</v>
      </c>
      <c r="AS223" s="38">
        <f>_xll.RtGet("EBOND_LDN", B223, -18562)</f>
        <v>65.170263554258995</v>
      </c>
      <c r="AT223" s="58" t="str">
        <f ca="1">IF(Main[[#This Row],[maturity]]&lt;TODAY(),"matured","-")</f>
        <v>-</v>
      </c>
      <c r="AU223" s="1" t="str">
        <f>IF(Main[[#This Row],[spread bid]]=Main[[#This Row],[spread ask]],"error","-")</f>
        <v>-</v>
      </c>
    </row>
    <row r="224" spans="1:47" x14ac:dyDescent="0.2">
      <c r="A224" s="1" t="s">
        <v>78</v>
      </c>
      <c r="B224" s="1">
        <v>10629748</v>
      </c>
      <c r="C224" s="1">
        <v>1994224</v>
      </c>
      <c r="D224" s="29" t="str">
        <f>_xll.BDP($A224&amp;" Corp",D$4)</f>
        <v>BPLN</v>
      </c>
      <c r="E224" s="29">
        <f>IF(_xll.BDP($A224&amp;" Corp","cpn typ")="floating","frn",_xll.BDP($A224&amp;" Corp",E$4))</f>
        <v>4.1539999999999999</v>
      </c>
      <c r="F224" s="53">
        <f>IF(LEFT(_xll.BDP($A224&amp;" Corp","mty_typ"),4)="perp","perp",_xll.BDP($A224&amp;" Corp",F$4)*1)</f>
        <v>43983</v>
      </c>
      <c r="G224" s="25">
        <f>_xll.RtGet("EBOND_POSITION",INDEX(bookMap[eBondID],MATCH(TEXT(C224,"0"),bookMap[bbgID],0))&amp;"="&amp;B224,"AMOUNT")</f>
        <v>0</v>
      </c>
      <c r="H224" s="1">
        <f>INDEX(control!$E$12:$E$22,MATCH(C224,control!$C$12:$C$22,0))</f>
        <v>0</v>
      </c>
      <c r="I224" s="1" t="str">
        <f>IFERROR(INDEX(bias[symbol],MIN(MAX(MATCH(IF($I$2="manual",_xll.RtGet("EBOND_LDN",B224,-20268),$I$2),bias[symbol],0)+H224,1),27)),"-")</f>
        <v>b</v>
      </c>
      <c r="J224" s="1">
        <f>IFERROR(_xll.RtGet("EBOND_LDN",B224,-20270)*1,"-")</f>
        <v>0.5</v>
      </c>
      <c r="K224" s="1" t="str">
        <f>_xll.RtGet("EBOND_LDN",$B224,-20271)</f>
        <v>on</v>
      </c>
      <c r="L224" s="1">
        <f>_xll.BDP(A224&amp;" @CBKG Corp","bid")</f>
        <v>116.14100000000001</v>
      </c>
      <c r="M224" s="1">
        <f>_xll.BDP(A224&amp;" @CBKG Corp","ask")</f>
        <v>116.64100000000001</v>
      </c>
      <c r="N224" s="1" t="s">
        <v>1456</v>
      </c>
      <c r="O224" s="1" t="str">
        <f>_xll.BDP(A224&amp;" @"&amp;N224&amp;" Corp","LAST_UPDATE")</f>
        <v>11/06/2014</v>
      </c>
      <c r="P224" s="57">
        <f>_xll.BDP(A224&amp;" @"&amp;N224&amp;" Corp","LAST_PRICE")</f>
        <v>116.32599999999999</v>
      </c>
      <c r="Q224" s="1">
        <f>INDEX(control!$F$12:$F$22,MATCH(C224,control!$C$12:$C$22,0))</f>
        <v>100</v>
      </c>
      <c r="R224" s="1">
        <f>P224-J224*INDEX(bias[value],MATCH(I224,bias[symbol],0))*(Q224/100)</f>
        <v>116.13849999999999</v>
      </c>
      <c r="S224" s="1">
        <f t="shared" si="0"/>
        <v>116.63849999999999</v>
      </c>
      <c r="T224" s="4"/>
      <c r="U224" s="4"/>
      <c r="V224" s="1">
        <f t="shared" si="1"/>
        <v>116.32599999999999</v>
      </c>
      <c r="W224" s="1">
        <f t="shared" si="2"/>
        <v>116.13849999999999</v>
      </c>
      <c r="X224" s="1">
        <f t="shared" si="3"/>
        <v>116.63849999999999</v>
      </c>
      <c r="Y224" s="13">
        <f t="shared" si="4"/>
        <v>-5.0000000000238742E-3</v>
      </c>
      <c r="Z224" s="1">
        <v>1</v>
      </c>
      <c r="AA224" s="1">
        <f t="shared" si="5"/>
        <v>1</v>
      </c>
      <c r="AB224" s="1">
        <f t="shared" si="6"/>
        <v>1</v>
      </c>
      <c r="AC224" s="1">
        <f>IF(ISNUMBER(INDEX(bias[value],MATCH(I224,bias[symbol],0))),1,0)</f>
        <v>1</v>
      </c>
      <c r="AD224" s="1">
        <f t="shared" si="7"/>
        <v>1</v>
      </c>
      <c r="AE224" s="1">
        <f t="shared" si="8"/>
        <v>1</v>
      </c>
      <c r="AF224" s="1">
        <f t="shared" ca="1" si="221"/>
        <v>0</v>
      </c>
      <c r="AG224" s="1">
        <f t="shared" ca="1" si="222"/>
        <v>0</v>
      </c>
      <c r="AH224" s="1" t="str">
        <f ca="1">IF(AG224=1,_xll.RtContribute("DDS_BONDS",$B224&amp;"=EXT",$V$3:$X$3,V224:X224,"FTC:CHANGED;SCOPE:SERVER"),"-")</f>
        <v>-</v>
      </c>
      <c r="AI224" s="1" t="str">
        <f>_xll.RtGet("DDS_BONDS",B224&amp;"=EXT",3)</f>
        <v>10629748=EXT</v>
      </c>
      <c r="AJ224" s="32">
        <f>_xll.BDP($A224&amp;" @"&amp; $N224 &amp;"  Corp","risk_mid")</f>
        <v>6.2481628751640983</v>
      </c>
      <c r="AK224" s="25">
        <f t="shared" si="223"/>
        <v>0</v>
      </c>
      <c r="AL224" s="1" t="str">
        <f t="shared" si="220"/>
        <v>-</v>
      </c>
      <c r="AM224" s="38">
        <f t="shared" si="224"/>
        <v>0</v>
      </c>
      <c r="AN224" s="12">
        <f>_xll.BDP($A224&amp;" @"&amp; $N224 &amp;"  Corp","asset_swap_spd_mid")</f>
        <v>44.924682760610914</v>
      </c>
      <c r="AO224" s="25">
        <f t="shared" si="225"/>
        <v>0</v>
      </c>
      <c r="AP224" s="25">
        <f>IFERROR(_xll.BDP($A224&amp;" @"&amp; $N224 &amp;"  Corp","coupon")*G224/100/365,"-")</f>
        <v>0</v>
      </c>
      <c r="AQ224" s="1" t="str">
        <f>_xll.RtGet("EBOND_LDN",B224,"DSPLY_NAME")</f>
        <v>BPLN 4.154 01 Ju</v>
      </c>
      <c r="AR224" s="38">
        <f>_xll.RtGet("EBOND_LDN", B224, -18560)</f>
        <v>73.540837443212993</v>
      </c>
      <c r="AS224" s="38">
        <f>_xll.RtGet("EBOND_LDN", B224, -18562)</f>
        <v>65.550804266216005</v>
      </c>
      <c r="AT224" s="58" t="str">
        <f ca="1">IF(Main[[#This Row],[maturity]]&lt;TODAY(),"matured","-")</f>
        <v>-</v>
      </c>
      <c r="AU224" s="1" t="str">
        <f>IF(Main[[#This Row],[spread bid]]=Main[[#This Row],[spread ask]],"error","-")</f>
        <v>-</v>
      </c>
    </row>
    <row r="225" spans="1:47" x14ac:dyDescent="0.2">
      <c r="A225" s="1" t="s">
        <v>79</v>
      </c>
      <c r="B225" s="1">
        <v>19228444</v>
      </c>
      <c r="C225" s="1">
        <v>1994224</v>
      </c>
      <c r="D225" s="29" t="str">
        <f>_xll.BDP($A225&amp;" Corp",D$4)</f>
        <v>BPLN</v>
      </c>
      <c r="E225" s="29">
        <f>IF(_xll.BDP($A225&amp;" Corp","cpn typ")="floating","frn",_xll.BDP($A225&amp;" Corp",E$4))</f>
        <v>2.5169999999999999</v>
      </c>
      <c r="F225" s="53">
        <f>IF(LEFT(_xll.BDP($A225&amp;" Corp","mty_typ"),4)="perp","perp",_xll.BDP($A225&amp;" Corp",F$4)*1)</f>
        <v>44244</v>
      </c>
      <c r="G225" s="25">
        <f>_xll.RtGet("EBOND_POSITION",INDEX(bookMap[eBondID],MATCH(TEXT(C225,"0"),bookMap[bbgID],0))&amp;"="&amp;B225,"AMOUNT")</f>
        <v>0</v>
      </c>
      <c r="H225" s="1">
        <f>INDEX(control!$E$12:$E$22,MATCH(C225,control!$C$12:$C$22,0))</f>
        <v>0</v>
      </c>
      <c r="I225" s="1" t="str">
        <f>IFERROR(INDEX(bias[symbol],MIN(MAX(MATCH(IF($I$2="manual",_xll.RtGet("EBOND_LDN",B225,-20268),$I$2),bias[symbol],0)+H225,1),27)),"-")</f>
        <v>m</v>
      </c>
      <c r="J225" s="1">
        <f>IFERROR(_xll.RtGet("EBOND_LDN",B225,-20270)*1,"-")</f>
        <v>0.5</v>
      </c>
      <c r="K225" s="1" t="str">
        <f>_xll.RtGet("EBOND_LDN",$B225,-20271)</f>
        <v>on</v>
      </c>
      <c r="L225" s="1">
        <f>_xll.BDP(A225&amp;" @CBKG Corp","bid")</f>
        <v>106.5</v>
      </c>
      <c r="M225" s="1">
        <f>_xll.BDP(A225&amp;" @CBKG Corp","ask")</f>
        <v>107</v>
      </c>
      <c r="N225" s="1" t="s">
        <v>1456</v>
      </c>
      <c r="O225" s="1" t="str">
        <f>_xll.BDP(A225&amp;" @"&amp;N225&amp;" Corp","LAST_UPDATE")</f>
        <v>11/06/2014</v>
      </c>
      <c r="P225" s="57">
        <f>_xll.BDP(A225&amp;" @"&amp;N225&amp;" Corp","LAST_PRICE")</f>
        <v>106.747</v>
      </c>
      <c r="Q225" s="1">
        <f>INDEX(control!$F$12:$F$22,MATCH(C225,control!$C$12:$C$22,0))</f>
        <v>100</v>
      </c>
      <c r="R225" s="1">
        <f>P225-J225*INDEX(bias[value],MATCH(I225,bias[symbol],0))*(Q225/100)</f>
        <v>106.497</v>
      </c>
      <c r="S225" s="1">
        <f t="shared" si="0"/>
        <v>106.997</v>
      </c>
      <c r="T225" s="4"/>
      <c r="U225" s="4"/>
      <c r="V225" s="1">
        <f t="shared" si="1"/>
        <v>106.747</v>
      </c>
      <c r="W225" s="1">
        <f t="shared" si="2"/>
        <v>106.497</v>
      </c>
      <c r="X225" s="1">
        <f t="shared" si="3"/>
        <v>106.997</v>
      </c>
      <c r="Y225" s="13">
        <f t="shared" si="4"/>
        <v>-6.0000000000002274E-3</v>
      </c>
      <c r="Z225" s="1">
        <v>1</v>
      </c>
      <c r="AA225" s="1">
        <f t="shared" si="5"/>
        <v>1</v>
      </c>
      <c r="AB225" s="1">
        <f t="shared" si="6"/>
        <v>1</v>
      </c>
      <c r="AC225" s="1">
        <f>IF(ISNUMBER(INDEX(bias[value],MATCH(I225,bias[symbol],0))),1,0)</f>
        <v>1</v>
      </c>
      <c r="AD225" s="1">
        <f t="shared" si="7"/>
        <v>1</v>
      </c>
      <c r="AE225" s="1">
        <f t="shared" si="8"/>
        <v>1</v>
      </c>
      <c r="AF225" s="1">
        <f t="shared" ca="1" si="221"/>
        <v>0</v>
      </c>
      <c r="AG225" s="1">
        <f t="shared" ca="1" si="222"/>
        <v>0</v>
      </c>
      <c r="AH225" s="1" t="str">
        <f ca="1">IF(AG225=1,_xll.RtContribute("DDS_BONDS",$B225&amp;"=EXT",$V$3:$X$3,V225:X225,"FTC:CHANGED;SCOPE:SERVER"),"-")</f>
        <v>-</v>
      </c>
      <c r="AI225" s="1" t="str">
        <f>_xll.RtGet("DDS_BONDS",B225&amp;"=EXT",3)</f>
        <v>19228444=EXT</v>
      </c>
      <c r="AJ225" s="32">
        <f>_xll.BDP($A225&amp;" @"&amp; $N225 &amp;"  Corp","risk_mid")</f>
        <v>6.5641690127087315</v>
      </c>
      <c r="AK225" s="25">
        <f t="shared" si="223"/>
        <v>0</v>
      </c>
      <c r="AL225" s="1" t="str">
        <f t="shared" si="220"/>
        <v>-</v>
      </c>
      <c r="AM225" s="38">
        <f t="shared" si="224"/>
        <v>0</v>
      </c>
      <c r="AN225" s="12">
        <f>_xll.BDP($A225&amp;" @"&amp; $N225 &amp;"  Corp","asset_swap_spd_mid")</f>
        <v>43.700659837674159</v>
      </c>
      <c r="AO225" s="25">
        <f t="shared" si="225"/>
        <v>0</v>
      </c>
      <c r="AP225" s="25">
        <f>IFERROR(_xll.BDP($A225&amp;" @"&amp; $N225 &amp;"  Corp","coupon")*G225/100/365,"-")</f>
        <v>0</v>
      </c>
      <c r="AQ225" s="1" t="str">
        <f>_xll.RtGet("EBOND_LDN",B225,"DSPLY_NAME")</f>
        <v>BPLN 2.517 17 Fe</v>
      </c>
      <c r="AR225" s="38">
        <f>_xll.RtGet("EBOND_LDN", B225, -18560)</f>
        <v>78.373789582943999</v>
      </c>
      <c r="AS225" s="38">
        <f>_xll.RtGet("EBOND_LDN", B225, -18562)</f>
        <v>70.763639415951005</v>
      </c>
      <c r="AT225" s="58" t="str">
        <f ca="1">IF(Main[[#This Row],[maturity]]&lt;TODAY(),"matured","-")</f>
        <v>-</v>
      </c>
      <c r="AU225" s="1" t="str">
        <f>IF(Main[[#This Row],[spread bid]]=Main[[#This Row],[spread ask]],"error","-")</f>
        <v>-</v>
      </c>
    </row>
    <row r="226" spans="1:47" x14ac:dyDescent="0.2">
      <c r="A226" s="1" t="s">
        <v>1583</v>
      </c>
      <c r="B226" s="1">
        <v>21117058</v>
      </c>
      <c r="C226" s="1">
        <v>1994224</v>
      </c>
      <c r="D226" s="29" t="str">
        <f>_xll.BDP($A226&amp;" Corp",D$4)</f>
        <v>BPLN</v>
      </c>
      <c r="E226" s="29">
        <f>IF(_xll.BDP($A226&amp;" Corp","cpn typ")="floating","frn",_xll.BDP($A226&amp;" Corp",E$4))</f>
        <v>2.177</v>
      </c>
      <c r="F226" s="53">
        <f>IF(LEFT(_xll.BDP($A226&amp;" Corp","mty_typ"),4)="perp","perp",_xll.BDP($A226&amp;" Corp",F$4)*1)</f>
        <v>44467</v>
      </c>
      <c r="G226" s="25">
        <f>_xll.RtGet("EBOND_POSITION",INDEX(bookMap[eBondID],MATCH(TEXT(C226,"0"),bookMap[bbgID],0))&amp;"="&amp;B226,"AMOUNT")</f>
        <v>0</v>
      </c>
      <c r="H226" s="1">
        <f>INDEX(control!$E$12:$E$22,MATCH(C226,control!$C$12:$C$22,0))</f>
        <v>0</v>
      </c>
      <c r="I226" s="1" t="str">
        <f>IFERROR(INDEX(bias[symbol],MIN(MAX(MATCH(IF($I$2="manual",_xll.RtGet("EBOND_LDN",B226,-20268),$I$2),bias[symbol],0)+H226,1),27)),"-")</f>
        <v>m</v>
      </c>
      <c r="J226" s="1">
        <f>IFERROR(_xll.RtGet("EBOND_LDN",B226,-20270)*1,"-")</f>
        <v>0.5</v>
      </c>
      <c r="K226" s="1" t="str">
        <f>_xll.RtGet("EBOND_LDN",$B226,-20271)</f>
        <v>on</v>
      </c>
      <c r="L226" s="1">
        <f>_xll.BDP(A226&amp;" @CBKG Corp","bid")</f>
        <v>103.655</v>
      </c>
      <c r="M226" s="1">
        <f>_xll.BDP(A226&amp;" @CBKG Corp","ask")</f>
        <v>104.155</v>
      </c>
      <c r="N226" s="1" t="s">
        <v>1456</v>
      </c>
      <c r="O226" s="1" t="str">
        <f>_xll.BDP(A226&amp;" @"&amp;N226&amp;" Corp","LAST_UPDATE")</f>
        <v>11/06/2014</v>
      </c>
      <c r="P226" s="57">
        <f>_xll.BDP(A226&amp;" @"&amp;N226&amp;" Corp","LAST_PRICE")</f>
        <v>103.90300000000001</v>
      </c>
      <c r="Q226" s="1">
        <f>INDEX(control!$F$12:$F$22,MATCH(C226,control!$C$12:$C$22,0))</f>
        <v>100</v>
      </c>
      <c r="R226" s="1">
        <f>P226-J226*INDEX(bias[value],MATCH(I226,bias[symbol],0))*(Q226/100)</f>
        <v>103.65300000000001</v>
      </c>
      <c r="S226" s="1">
        <f t="shared" ref="S226" si="236">R226+J226*(Q226/100)</f>
        <v>104.15300000000001</v>
      </c>
      <c r="T226" s="4"/>
      <c r="U226" s="4"/>
      <c r="V226" s="1">
        <f t="shared" ref="V226" si="237">P226</f>
        <v>103.90300000000001</v>
      </c>
      <c r="W226" s="1">
        <f t="shared" ref="W226" si="238">IF(ISNUMBER(T226),T226,R226)</f>
        <v>103.65300000000001</v>
      </c>
      <c r="X226" s="1">
        <f t="shared" ref="X226" si="239">IF(ISNUMBER(U226),U226,S226)</f>
        <v>104.15300000000001</v>
      </c>
      <c r="Y226" s="13">
        <f t="shared" ref="Y226" si="240">IF(ISERROR((W226+X226)-(L226+M226)),"err",((W226+X226)-(L226+M226)))</f>
        <v>-3.9999999999906777E-3</v>
      </c>
      <c r="Z226" s="1">
        <v>1</v>
      </c>
      <c r="AA226" s="1">
        <f t="shared" ref="AA226" si="241">IF(K226="on",1,0)</f>
        <v>1</v>
      </c>
      <c r="AB226" s="1">
        <f t="shared" ref="AB226" si="242">IF(ISNUMBER(V226),1,0)*IF(ISNUMBER(W226),1,0)*IF(ISNUMBER(X226),1,0)</f>
        <v>1</v>
      </c>
      <c r="AC226" s="1">
        <f>IF(ISNUMBER(INDEX(bias[value],MATCH(I226,bias[symbol],0))),1,0)</f>
        <v>1</v>
      </c>
      <c r="AD226" s="1">
        <f t="shared" ref="AD226" si="243">IF(ISNUMBER(J226),1,0)</f>
        <v>1</v>
      </c>
      <c r="AE226" s="1">
        <f t="shared" ref="AE226" si="244">IF(AB226,IF(W226&gt;X226,0,1),0)</f>
        <v>1</v>
      </c>
      <c r="AF226" s="1">
        <f t="shared" ca="1" si="221"/>
        <v>0</v>
      </c>
      <c r="AG226" s="1">
        <f t="shared" ref="AG226" ca="1" si="245">PRODUCT(Z226:AF226)</f>
        <v>0</v>
      </c>
      <c r="AH226" s="1" t="str">
        <f ca="1">IF(AG226=1,_xll.RtContribute("DDS_BONDS",$B226&amp;"=EXT",$V$3:$X$3,V226:X226,"FTC:CHANGED;SCOPE:SERVER"),"-")</f>
        <v>-</v>
      </c>
      <c r="AI226" s="1" t="str">
        <f>_xll.RtGet("DDS_BONDS",B226&amp;"=EXT",3)</f>
        <v>21117058=EXT</v>
      </c>
      <c r="AJ226" s="32">
        <f>_xll.BDP($A226&amp;" @"&amp; $N226 &amp;"  Corp","risk_mid")</f>
        <v>6.9694499455295045</v>
      </c>
      <c r="AK226" s="25">
        <f t="shared" ref="AK226" si="246">IFERROR(G226*AJ226/10000,"-")</f>
        <v>0</v>
      </c>
      <c r="AL226" s="1" t="str">
        <f t="shared" ref="AL226" si="247">IFERROR(INDEX(repoRate,MATCH(A226,repoIsin,0)),"-")</f>
        <v>-</v>
      </c>
      <c r="AM226" s="38">
        <f t="shared" ref="AM226" si="248">IFERROR(G226*1,0)*IFERROR(P226*1,0)/100*IF(AL226="-",$AM$3,AL226)/100/360</f>
        <v>0</v>
      </c>
      <c r="AN226" s="12">
        <f>_xll.BDP($A226&amp;" @"&amp; $N226 &amp;"  Corp","asset_swap_spd_mid")</f>
        <v>47.14446286041138</v>
      </c>
      <c r="AO226" s="25">
        <f t="shared" ref="AO226" si="249">IFERROR(G226*1,0)*IFERROR(AN226*1,0)/10000</f>
        <v>0</v>
      </c>
      <c r="AP226" s="25">
        <f>IFERROR(_xll.BDP($A226&amp;" @"&amp; $N226 &amp;"  Corp","coupon")*G226/100/365,"-")</f>
        <v>0</v>
      </c>
      <c r="AQ226" s="1" t="str">
        <f>_xll.RtGet("EBOND_LDN",B226,"DSPLY_NAME")</f>
        <v>BPLN 2.177 28 Se</v>
      </c>
      <c r="AR226" s="38">
        <f>_xll.RtGet("EBOND_LDN", B226, -18560)</f>
        <v>84.186776440225003</v>
      </c>
      <c r="AS226" s="38">
        <f>_xll.RtGet("EBOND_LDN", B226, -18562)</f>
        <v>77.020703777829993</v>
      </c>
      <c r="AT226" s="58" t="str">
        <f ca="1">IF(Main[[#This Row],[maturity]]&lt;TODAY(),"matured","-")</f>
        <v>-</v>
      </c>
      <c r="AU226" s="1" t="str">
        <f>IF(Main[[#This Row],[spread bid]]=Main[[#This Row],[spread ask]],"error","-")</f>
        <v>-</v>
      </c>
    </row>
    <row r="227" spans="1:47" x14ac:dyDescent="0.2">
      <c r="A227" s="1" t="s">
        <v>1544</v>
      </c>
      <c r="B227" s="1">
        <v>21117061</v>
      </c>
      <c r="C227" s="1">
        <v>1994224</v>
      </c>
      <c r="D227" s="29" t="str">
        <f>_xll.BDP($A227&amp;" Corp",D$4)</f>
        <v>BPLN</v>
      </c>
      <c r="E227" s="29">
        <f>IF(_xll.BDP($A227&amp;" Corp","cpn typ")="floating","frn",_xll.BDP($A227&amp;" Corp",E$4))</f>
        <v>2.972</v>
      </c>
      <c r="F227" s="53">
        <f>IF(LEFT(_xll.BDP($A227&amp;" Corp","mty_typ"),4)="perp","perp",_xll.BDP($A227&amp;" Corp",F$4)*1)</f>
        <v>46080</v>
      </c>
      <c r="G227" s="25">
        <f>_xll.RtGet("EBOND_POSITION",INDEX(bookMap[eBondID],MATCH(TEXT(C227,"0"),bookMap[bbgID],0))&amp;"="&amp;B227,"AMOUNT")</f>
        <v>0</v>
      </c>
      <c r="H227" s="1">
        <f>INDEX(control!$E$12:$E$22,MATCH(C227,control!$C$12:$C$22,0))</f>
        <v>0</v>
      </c>
      <c r="I227" s="1" t="str">
        <f>IFERROR(INDEX(bias[symbol],MIN(MAX(MATCH(IF($I$2="manual",_xll.RtGet("EBOND_LDN",B227,-20268),$I$2),bias[symbol],0)+H227,1),27)),"-")</f>
        <v>m</v>
      </c>
      <c r="J227" s="1">
        <f>IFERROR(_xll.RtGet("EBOND_LDN",B227,-20270)*1,"-")</f>
        <v>0.7</v>
      </c>
      <c r="K227" s="1" t="str">
        <f>_xll.RtGet("EBOND_LDN",$B227,-20271)</f>
        <v>on</v>
      </c>
      <c r="L227" s="1">
        <f>_xll.BDP(A227&amp;" @CBKG Corp","bid")</f>
        <v>105.288</v>
      </c>
      <c r="M227" s="1">
        <f>_xll.BDP(A227&amp;" @CBKG Corp","ask")</f>
        <v>105.988</v>
      </c>
      <c r="N227" s="1" t="s">
        <v>1456</v>
      </c>
      <c r="O227" s="1" t="str">
        <f>_xll.BDP(A227&amp;" @"&amp;N227&amp;" Corp","LAST_UPDATE")</f>
        <v>11/06/2014</v>
      </c>
      <c r="P227" s="57">
        <f>_xll.BDP(A227&amp;" @"&amp;N227&amp;" Corp","LAST_PRICE")</f>
        <v>105.63500000000001</v>
      </c>
      <c r="Q227" s="1">
        <f>INDEX(control!$F$12:$F$22,MATCH(C227,control!$C$12:$C$22,0))</f>
        <v>100</v>
      </c>
      <c r="R227" s="1">
        <f>P227-J227*INDEX(bias[value],MATCH(I227,bias[symbol],0))*(Q227/100)</f>
        <v>105.28500000000001</v>
      </c>
      <c r="S227" s="1">
        <f t="shared" ref="S227" si="250">R227+J227*(Q227/100)</f>
        <v>105.98500000000001</v>
      </c>
      <c r="T227" s="4"/>
      <c r="U227" s="4"/>
      <c r="V227" s="1">
        <f t="shared" ref="V227" si="251">P227</f>
        <v>105.63500000000001</v>
      </c>
      <c r="W227" s="1">
        <f t="shared" ref="W227" si="252">IF(ISNUMBER(T227),T227,R227)</f>
        <v>105.28500000000001</v>
      </c>
      <c r="X227" s="1">
        <f t="shared" ref="X227" si="253">IF(ISNUMBER(U227),U227,S227)</f>
        <v>105.98500000000001</v>
      </c>
      <c r="Y227" s="13">
        <f t="shared" ref="Y227" si="254">IF(ISERROR((W227+X227)-(L227+M227)),"err",((W227+X227)-(L227+M227)))</f>
        <v>-5.9999999999718057E-3</v>
      </c>
      <c r="Z227" s="1">
        <v>1</v>
      </c>
      <c r="AA227" s="1">
        <f t="shared" ref="AA227" si="255">IF(K227="on",1,0)</f>
        <v>1</v>
      </c>
      <c r="AB227" s="1">
        <f t="shared" ref="AB227" si="256">IF(ISNUMBER(V227),1,0)*IF(ISNUMBER(W227),1,0)*IF(ISNUMBER(X227),1,0)</f>
        <v>1</v>
      </c>
      <c r="AC227" s="1">
        <f>IF(ISNUMBER(INDEX(bias[value],MATCH(I227,bias[symbol],0))),1,0)</f>
        <v>1</v>
      </c>
      <c r="AD227" s="1">
        <f t="shared" ref="AD227" si="257">IF(ISNUMBER(J227),1,0)</f>
        <v>1</v>
      </c>
      <c r="AE227" s="1">
        <f t="shared" ref="AE227" si="258">IF(AB227,IF(W227&gt;X227,0,1),0)</f>
        <v>1</v>
      </c>
      <c r="AF227" s="1">
        <f t="shared" ca="1" si="221"/>
        <v>0</v>
      </c>
      <c r="AG227" s="1">
        <f t="shared" ref="AG227" ca="1" si="259">PRODUCT(Z227:AF227)</f>
        <v>0</v>
      </c>
      <c r="AH227" s="1" t="str">
        <f ca="1">IF(AG227=1,_xll.RtContribute("DDS_BONDS",$B227&amp;"=EXT",$V$3:$X$3,V227:X227,"FTC:CHANGED;SCOPE:SERVER"),"-")</f>
        <v>-</v>
      </c>
      <c r="AI227" s="1" t="str">
        <f>_xll.RtGet("DDS_BONDS",B227&amp;"=EXT",3)</f>
        <v>21117061=EXT</v>
      </c>
      <c r="AJ227" s="32">
        <f>_xll.BDP($A227&amp;" @"&amp; $N227 &amp;"  Corp","risk_mid")</f>
        <v>10.419537458343342</v>
      </c>
      <c r="AK227" s="25">
        <f t="shared" ref="AK227" si="260">IFERROR(G227*AJ227/10000,"-")</f>
        <v>0</v>
      </c>
      <c r="AL227" s="1" t="str">
        <f t="shared" si="220"/>
        <v>-</v>
      </c>
      <c r="AM227" s="38">
        <f t="shared" ref="AM227" si="261">IFERROR(G227*1,0)*IFERROR(P227*1,0)/100*IF(AL227="-",$AM$3,AL227)/100/360</f>
        <v>0</v>
      </c>
      <c r="AN227" s="12">
        <f>_xll.BDP($A227&amp;" @"&amp; $N227 &amp;"  Corp","asset_swap_spd_mid")</f>
        <v>64.815723913713342</v>
      </c>
      <c r="AO227" s="25">
        <f t="shared" ref="AO227" si="262">IFERROR(G227*1,0)*IFERROR(AN227*1,0)/10000</f>
        <v>0</v>
      </c>
      <c r="AP227" s="25">
        <f>IFERROR(_xll.BDP($A227&amp;" @"&amp; $N227 &amp;"  Corp","coupon")*G227/100/365,"-")</f>
        <v>0</v>
      </c>
      <c r="AQ227" s="1" t="str">
        <f>_xll.RtGet("EBOND_LDN",B227,"DSPLY_NAME")</f>
        <v>BPLN 2.972 27 Fe</v>
      </c>
      <c r="AR227" s="38">
        <f>_xll.RtGet("EBOND_LDN", B227, -18560)</f>
        <v>110.420003809845</v>
      </c>
      <c r="AS227" s="38">
        <f>_xll.RtGet("EBOND_LDN", B227, -18562)</f>
        <v>103.70576388665501</v>
      </c>
      <c r="AT227" s="58" t="str">
        <f ca="1">IF(Main[[#This Row],[maturity]]&lt;TODAY(),"matured","-")</f>
        <v>-</v>
      </c>
      <c r="AU227" s="1" t="str">
        <f>IF(Main[[#This Row],[spread bid]]=Main[[#This Row],[spread ask]],"error","-")</f>
        <v>-</v>
      </c>
    </row>
    <row r="228" spans="1:47" x14ac:dyDescent="0.2">
      <c r="A228" s="1" t="s">
        <v>80</v>
      </c>
      <c r="B228" s="1">
        <v>8512936</v>
      </c>
      <c r="C228" s="1">
        <v>1994224</v>
      </c>
      <c r="D228" s="29" t="str">
        <f>_xll.BDP($A228&amp;" Corp",D$4)</f>
        <v>CEIFP</v>
      </c>
      <c r="E228" s="29">
        <f>IF(_xll.BDP($A228&amp;" Corp","cpn typ")="floating","frn",_xll.BDP($A228&amp;" Corp",E$4))</f>
        <v>3.875</v>
      </c>
      <c r="F228" s="53">
        <f>IF(LEFT(_xll.BDP($A228&amp;" Corp","mty_typ"),4)="perp","perp",_xll.BDP($A228&amp;" Corp",F$4)*1)</f>
        <v>42636</v>
      </c>
      <c r="G228" s="25">
        <f>_xll.RtGet("EBOND_POSITION",INDEX(bookMap[eBondID],MATCH(TEXT(C228,"0"),bookMap[bbgID],0))&amp;"="&amp;B228,"AMOUNT")</f>
        <v>0</v>
      </c>
      <c r="H228" s="1">
        <f>INDEX(control!$E$12:$E$22,MATCH(C228,control!$C$12:$C$22,0))</f>
        <v>0</v>
      </c>
      <c r="I228" s="1" t="str">
        <f>IFERROR(INDEX(bias[symbol],MIN(MAX(MATCH(IF($I$2="manual",_xll.RtGet("EBOND_LDN",B228,-20268),$I$2),bias[symbol],0)+H228,1),27)),"-")</f>
        <v>m</v>
      </c>
      <c r="J228" s="1">
        <f>IFERROR(_xll.RtGet("EBOND_LDN",B228,-20270)*1,"-")</f>
        <v>0.3</v>
      </c>
      <c r="K228" s="1" t="str">
        <f>_xll.RtGet("EBOND_LDN",$B228,-20271)</f>
        <v>on</v>
      </c>
      <c r="L228" s="1" t="str">
        <f>_xll.BDP(A228&amp;" @CBKG Corp","bid")</f>
        <v>#N/A Real Time</v>
      </c>
      <c r="M228" s="1" t="str">
        <f>_xll.BDP(A228&amp;" @CBKG Corp","ask")</f>
        <v>#N/A Real Time</v>
      </c>
      <c r="N228" s="1" t="s">
        <v>1456</v>
      </c>
      <c r="O228" s="1" t="str">
        <f>_xll.BDP(A228&amp;" @"&amp;N228&amp;" Corp","LAST_UPDATE")</f>
        <v>07:01:22</v>
      </c>
      <c r="P228" s="57">
        <f>_xll.BDP(A228&amp;" @"&amp;N228&amp;" Corp","LAST_PRICE")</f>
        <v>106.441</v>
      </c>
      <c r="Q228" s="1">
        <f>INDEX(control!$F$12:$F$22,MATCH(C228,control!$C$12:$C$22,0))</f>
        <v>100</v>
      </c>
      <c r="R228" s="1">
        <f>P228-J228*INDEX(bias[value],MATCH(I228,bias[symbol],0))*(Q228/100)</f>
        <v>106.291</v>
      </c>
      <c r="S228" s="1">
        <f t="shared" si="0"/>
        <v>106.59099999999999</v>
      </c>
      <c r="T228" s="4"/>
      <c r="U228" s="4"/>
      <c r="V228" s="1">
        <f t="shared" si="1"/>
        <v>106.441</v>
      </c>
      <c r="W228" s="1">
        <f t="shared" si="2"/>
        <v>106.291</v>
      </c>
      <c r="X228" s="1">
        <f t="shared" si="3"/>
        <v>106.59099999999999</v>
      </c>
      <c r="Y228" s="13" t="str">
        <f t="shared" si="4"/>
        <v>err</v>
      </c>
      <c r="Z228" s="1">
        <v>1</v>
      </c>
      <c r="AA228" s="1">
        <f t="shared" si="5"/>
        <v>1</v>
      </c>
      <c r="AB228" s="1">
        <f t="shared" si="6"/>
        <v>1</v>
      </c>
      <c r="AC228" s="1">
        <f>IF(ISNUMBER(INDEX(bias[value],MATCH(I228,bias[symbol],0))),1,0)</f>
        <v>1</v>
      </c>
      <c r="AD228" s="1">
        <f t="shared" si="7"/>
        <v>1</v>
      </c>
      <c r="AE228" s="1">
        <f t="shared" si="8"/>
        <v>1</v>
      </c>
      <c r="AF228" s="1">
        <f t="shared" ca="1" si="221"/>
        <v>0</v>
      </c>
      <c r="AG228" s="1">
        <f t="shared" ca="1" si="222"/>
        <v>0</v>
      </c>
      <c r="AH228" s="1" t="str">
        <f ca="1">IF(AG228=1,_xll.RtContribute("DDS_BONDS",$B228&amp;"=EXT",$V$3:$X$3,V228:X228,"FTC:CHANGED;SCOPE:SERVER"),"-")</f>
        <v>-</v>
      </c>
      <c r="AI228" s="1" t="str">
        <f>_xll.RtGet("DDS_BONDS",B228&amp;"=EXT",3)</f>
        <v>8512936=EXT</v>
      </c>
      <c r="AJ228" s="32">
        <f>_xll.BDP($A228&amp;" @"&amp; $N228 &amp;"  Corp","risk_mid")</f>
        <v>2.3395959046816017</v>
      </c>
      <c r="AK228" s="25">
        <f t="shared" si="223"/>
        <v>0</v>
      </c>
      <c r="AL228" s="1" t="str">
        <f t="shared" si="220"/>
        <v>-</v>
      </c>
      <c r="AM228" s="38">
        <f t="shared" si="224"/>
        <v>0</v>
      </c>
      <c r="AN228" s="12">
        <f>_xll.BDP($A228&amp;" @"&amp; $N228 &amp;"  Corp","asset_swap_spd_mid")</f>
        <v>65.872431426701894</v>
      </c>
      <c r="AO228" s="25">
        <f t="shared" si="225"/>
        <v>0</v>
      </c>
      <c r="AP228" s="25">
        <f>IFERROR(_xll.BDP($A228&amp;" @"&amp; $N228 &amp;"  Corp","coupon")*G228/100/365,"-")</f>
        <v>0</v>
      </c>
      <c r="AQ228" s="1" t="str">
        <f>_xll.RtGet("EBOND_LDN",B228,"DSPLY_NAME")</f>
        <v>CEIFP 3 7/8 23 S</v>
      </c>
      <c r="AR228" s="38">
        <f>_xll.RtGet("EBOND_LDN", B228, -18560)</f>
        <v>101.207901133067</v>
      </c>
      <c r="AS228" s="38">
        <f>_xll.RtGet("EBOND_LDN", B228, -18562)</f>
        <v>88.388585331596005</v>
      </c>
      <c r="AT228" s="58" t="str">
        <f ca="1">IF(Main[[#This Row],[maturity]]&lt;TODAY(),"matured","-")</f>
        <v>-</v>
      </c>
      <c r="AU228" s="1" t="str">
        <f>IF(Main[[#This Row],[spread bid]]=Main[[#This Row],[spread ask]],"error","-")</f>
        <v>-</v>
      </c>
    </row>
    <row r="229" spans="1:47" x14ac:dyDescent="0.2">
      <c r="A229" s="1" t="s">
        <v>81</v>
      </c>
      <c r="B229" s="1">
        <v>11897994</v>
      </c>
      <c r="C229" s="1">
        <v>1994224</v>
      </c>
      <c r="D229" s="29" t="str">
        <f>_xll.BDP($A229&amp;" Corp",D$4)</f>
        <v>CEIFP</v>
      </c>
      <c r="E229" s="29">
        <f>IF(_xll.BDP($A229&amp;" Corp","cpn typ")="floating","frn",_xll.BDP($A229&amp;" Corp",E$4))</f>
        <v>4.625</v>
      </c>
      <c r="F229" s="53">
        <f>IF(LEFT(_xll.BDP($A229&amp;" Corp","mty_typ"),4)="perp","perp",_xll.BDP($A229&amp;" Corp",F$4)*1)</f>
        <v>43013</v>
      </c>
      <c r="G229" s="25">
        <f>_xll.RtGet("EBOND_POSITION",INDEX(bookMap[eBondID],MATCH(TEXT(C229,"0"),bookMap[bbgID],0))&amp;"="&amp;B229,"AMOUNT")</f>
        <v>0</v>
      </c>
      <c r="H229" s="1">
        <f>INDEX(control!$E$12:$E$22,MATCH(C229,control!$C$12:$C$22,0))</f>
        <v>0</v>
      </c>
      <c r="I229" s="1" t="str">
        <f>IFERROR(INDEX(bias[symbol],MIN(MAX(MATCH(IF($I$2="manual",_xll.RtGet("EBOND_LDN",B229,-20268),$I$2),bias[symbol],0)+H229,1),27)),"-")</f>
        <v>b</v>
      </c>
      <c r="J229" s="1">
        <f>IFERROR(_xll.RtGet("EBOND_LDN",B229,-20270)*1,"-")</f>
        <v>0.35</v>
      </c>
      <c r="K229" s="1" t="str">
        <f>_xll.RtGet("EBOND_LDN",$B229,-20271)</f>
        <v>on</v>
      </c>
      <c r="L229" s="1" t="str">
        <f>_xll.BDP(A229&amp;" @CBKG Corp","bid")</f>
        <v>#N/A Real Time</v>
      </c>
      <c r="M229" s="1" t="str">
        <f>_xll.BDP(A229&amp;" @CBKG Corp","ask")</f>
        <v>#N/A Real Time</v>
      </c>
      <c r="N229" s="1" t="s">
        <v>1456</v>
      </c>
      <c r="O229" s="1" t="str">
        <f>_xll.BDP(A229&amp;" @"&amp;N229&amp;" Corp","LAST_UPDATE")</f>
        <v>07:01:28</v>
      </c>
      <c r="P229" s="57">
        <f>_xll.BDP(A229&amp;" @"&amp;N229&amp;" Corp","LAST_PRICE")</f>
        <v>111.381</v>
      </c>
      <c r="Q229" s="1">
        <f>INDEX(control!$F$12:$F$22,MATCH(C229,control!$C$12:$C$22,0))</f>
        <v>100</v>
      </c>
      <c r="R229" s="1">
        <f>P229-J229*INDEX(bias[value],MATCH(I229,bias[symbol],0))*(Q229/100)</f>
        <v>111.24975000000001</v>
      </c>
      <c r="S229" s="1">
        <f t="shared" si="0"/>
        <v>111.59975</v>
      </c>
      <c r="T229" s="4"/>
      <c r="U229" s="4"/>
      <c r="V229" s="1">
        <f t="shared" si="1"/>
        <v>111.381</v>
      </c>
      <c r="W229" s="1">
        <f t="shared" si="2"/>
        <v>111.24975000000001</v>
      </c>
      <c r="X229" s="1">
        <f t="shared" si="3"/>
        <v>111.59975</v>
      </c>
      <c r="Y229" s="13" t="str">
        <f t="shared" si="4"/>
        <v>err</v>
      </c>
      <c r="Z229" s="1">
        <v>1</v>
      </c>
      <c r="AA229" s="1">
        <f t="shared" si="5"/>
        <v>1</v>
      </c>
      <c r="AB229" s="1">
        <f t="shared" si="6"/>
        <v>1</v>
      </c>
      <c r="AC229" s="1">
        <f>IF(ISNUMBER(INDEX(bias[value],MATCH(I229,bias[symbol],0))),1,0)</f>
        <v>1</v>
      </c>
      <c r="AD229" s="1">
        <f t="shared" si="7"/>
        <v>1</v>
      </c>
      <c r="AE229" s="1">
        <f t="shared" si="8"/>
        <v>1</v>
      </c>
      <c r="AF229" s="1">
        <f t="shared" ca="1" si="221"/>
        <v>0</v>
      </c>
      <c r="AG229" s="1">
        <f t="shared" ca="1" si="222"/>
        <v>0</v>
      </c>
      <c r="AH229" s="1" t="str">
        <f ca="1">IF(AG229=1,_xll.RtContribute("DDS_BONDS",$B229&amp;"=EXT",$V$3:$X$3,V229:X229,"FTC:CHANGED;SCOPE:SERVER"),"-")</f>
        <v>-</v>
      </c>
      <c r="AI229" s="1" t="str">
        <f>_xll.RtGet("DDS_BONDS",B229&amp;"=EXT",3)</f>
        <v>11897994=EXT</v>
      </c>
      <c r="AJ229" s="32">
        <f>_xll.BDP($A229&amp;" @"&amp; $N229 &amp;"  Corp","risk_mid")</f>
        <v>3.4697368383739047</v>
      </c>
      <c r="AK229" s="25">
        <f t="shared" si="223"/>
        <v>0</v>
      </c>
      <c r="AL229" s="1" t="str">
        <f t="shared" si="220"/>
        <v>-</v>
      </c>
      <c r="AM229" s="38">
        <f t="shared" si="224"/>
        <v>0</v>
      </c>
      <c r="AN229" s="12">
        <f>_xll.BDP($A229&amp;" @"&amp; $N229 &amp;"  Corp","asset_swap_spd_mid")</f>
        <v>69.333415672856944</v>
      </c>
      <c r="AO229" s="25">
        <f t="shared" si="225"/>
        <v>0</v>
      </c>
      <c r="AP229" s="25">
        <f>IFERROR(_xll.BDP($A229&amp;" @"&amp; $N229 &amp;"  Corp","coupon")*G229/100/365,"-")</f>
        <v>0</v>
      </c>
      <c r="AQ229" s="1" t="str">
        <f>_xll.RtGet("EBOND_LDN",B229,"DSPLY_NAME")</f>
        <v>CEIFP 4 5/8 05 O</v>
      </c>
      <c r="AR229" s="38">
        <f>_xll.RtGet("EBOND_LDN", B229, -18560)</f>
        <v>103.82791593800501</v>
      </c>
      <c r="AS229" s="38">
        <f>_xll.RtGet("EBOND_LDN", B229, -18562)</f>
        <v>93.750183117182004</v>
      </c>
      <c r="AT229" s="58" t="str">
        <f ca="1">IF(Main[[#This Row],[maturity]]&lt;TODAY(),"matured","-")</f>
        <v>-</v>
      </c>
      <c r="AU229" s="1" t="str">
        <f>IF(Main[[#This Row],[spread bid]]=Main[[#This Row],[spread ask]],"error","-")</f>
        <v>-</v>
      </c>
    </row>
    <row r="230" spans="1:47" x14ac:dyDescent="0.2">
      <c r="A230" s="1" t="s">
        <v>82</v>
      </c>
      <c r="B230" s="1">
        <v>8621497</v>
      </c>
      <c r="C230" s="1">
        <v>1994224</v>
      </c>
      <c r="D230" s="29" t="str">
        <f>_xll.BDP($A230&amp;" Corp",D$4)</f>
        <v>CEIFP</v>
      </c>
      <c r="E230" s="29">
        <f>IF(_xll.BDP($A230&amp;" Corp","cpn typ")="floating","frn",_xll.BDP($A230&amp;" Corp",E$4))</f>
        <v>4.375</v>
      </c>
      <c r="F230" s="53">
        <f>IF(LEFT(_xll.BDP($A230&amp;" Corp","mty_typ"),4)="perp","perp",_xll.BDP($A230&amp;" Corp",F$4)*1)</f>
        <v>43775</v>
      </c>
      <c r="G230" s="25" t="str">
        <f>_xll.RtGet("EBOND_POSITION",INDEX(bookMap[eBondID],MATCH(TEXT(C230,"0"),bookMap[bbgID],0))&amp;"="&amp;B230,"AMOUNT")</f>
        <v>#N/A</v>
      </c>
      <c r="H230" s="1">
        <f>INDEX(control!$E$12:$E$22,MATCH(C230,control!$C$12:$C$22,0))</f>
        <v>0</v>
      </c>
      <c r="I230" s="1" t="str">
        <f>IFERROR(INDEX(bias[symbol],MIN(MAX(MATCH(IF($I$2="manual",_xll.RtGet("EBOND_LDN",B230,-20268),$I$2),bias[symbol],0)+H230,1),27)),"-")</f>
        <v>b</v>
      </c>
      <c r="J230" s="1">
        <f>IFERROR(_xll.RtGet("EBOND_LDN",B230,-20270)*1,"-")</f>
        <v>0.4</v>
      </c>
      <c r="K230" s="1" t="str">
        <f>_xll.RtGet("EBOND_LDN",$B230,-20271)</f>
        <v>on</v>
      </c>
      <c r="L230" s="1" t="str">
        <f>_xll.BDP(A230&amp;" @CBKG Corp","bid")</f>
        <v>#N/A Real Time</v>
      </c>
      <c r="M230" s="1" t="str">
        <f>_xll.BDP(A230&amp;" @CBKG Corp","ask")</f>
        <v>#N/A Real Time</v>
      </c>
      <c r="N230" s="1" t="s">
        <v>1456</v>
      </c>
      <c r="O230" s="1" t="str">
        <f>_xll.BDP(A230&amp;" @"&amp;N230&amp;" Corp","LAST_UPDATE")</f>
        <v>07:01:26</v>
      </c>
      <c r="P230" s="57">
        <f>_xll.BDP(A230&amp;" @"&amp;N230&amp;" Corp","LAST_PRICE")</f>
        <v>113.435</v>
      </c>
      <c r="Q230" s="1">
        <f>INDEX(control!$F$12:$F$22,MATCH(C230,control!$C$12:$C$22,0))</f>
        <v>100</v>
      </c>
      <c r="R230" s="1">
        <f>P230-J230*INDEX(bias[value],MATCH(I230,bias[symbol],0))*(Q230/100)</f>
        <v>113.285</v>
      </c>
      <c r="S230" s="1">
        <f t="shared" si="0"/>
        <v>113.685</v>
      </c>
      <c r="T230" s="4"/>
      <c r="U230" s="4"/>
      <c r="V230" s="1">
        <f t="shared" si="1"/>
        <v>113.435</v>
      </c>
      <c r="W230" s="1">
        <f t="shared" si="2"/>
        <v>113.285</v>
      </c>
      <c r="X230" s="1">
        <f t="shared" si="3"/>
        <v>113.685</v>
      </c>
      <c r="Y230" s="13" t="str">
        <f t="shared" si="4"/>
        <v>err</v>
      </c>
      <c r="Z230" s="1">
        <v>1</v>
      </c>
      <c r="AA230" s="1">
        <f t="shared" si="5"/>
        <v>1</v>
      </c>
      <c r="AB230" s="1">
        <f t="shared" si="6"/>
        <v>1</v>
      </c>
      <c r="AC230" s="1">
        <f>IF(ISNUMBER(INDEX(bias[value],MATCH(I230,bias[symbol],0))),1,0)</f>
        <v>1</v>
      </c>
      <c r="AD230" s="1">
        <f t="shared" si="7"/>
        <v>1</v>
      </c>
      <c r="AE230" s="1">
        <f t="shared" si="8"/>
        <v>1</v>
      </c>
      <c r="AF230" s="1">
        <f t="shared" ca="1" si="221"/>
        <v>0</v>
      </c>
      <c r="AG230" s="1">
        <f t="shared" ca="1" si="222"/>
        <v>0</v>
      </c>
      <c r="AH230" s="1" t="str">
        <f ca="1">IF(AG230=1,_xll.RtContribute("DDS_BONDS",$B230&amp;"=EXT",$V$3:$X$3,V230:X230,"FTC:CHANGED;SCOPE:SERVER"),"-")</f>
        <v>-</v>
      </c>
      <c r="AI230" s="1" t="str">
        <f>_xll.RtGet("DDS_BONDS",B230&amp;"=EXT",3)</f>
        <v>8621497=EXT</v>
      </c>
      <c r="AJ230" s="32">
        <f>_xll.BDP($A230&amp;" @"&amp; $N230 &amp;"  Corp","risk_mid")</f>
        <v>5.5174151362543</v>
      </c>
      <c r="AK230" s="25" t="str">
        <f t="shared" si="223"/>
        <v>-</v>
      </c>
      <c r="AL230" s="1" t="str">
        <f t="shared" si="220"/>
        <v>-</v>
      </c>
      <c r="AM230" s="38">
        <f t="shared" si="224"/>
        <v>0</v>
      </c>
      <c r="AN230" s="12">
        <f>_xll.BDP($A230&amp;" @"&amp; $N230 &amp;"  Corp","asset_swap_spd_mid")</f>
        <v>103.67152163877995</v>
      </c>
      <c r="AO230" s="25">
        <f t="shared" si="225"/>
        <v>0</v>
      </c>
      <c r="AP230" s="25" t="str">
        <f>IFERROR(_xll.BDP($A230&amp;" @"&amp; $N230 &amp;"  Corp","coupon")*G230/100/365,"-")</f>
        <v>-</v>
      </c>
      <c r="AQ230" s="1" t="str">
        <f>_xll.RtGet("EBOND_LDN",B230,"DSPLY_NAME")</f>
        <v>CEIFP 4 3/8 06 N</v>
      </c>
      <c r="AR230" s="38">
        <f>_xll.RtGet("EBOND_LDN", B230, -18560)</f>
        <v>139.02481953828001</v>
      </c>
      <c r="AS230" s="38">
        <f>_xll.RtGet("EBOND_LDN", B230, -18562)</f>
        <v>131.787419750699</v>
      </c>
      <c r="AT230" s="58" t="str">
        <f ca="1">IF(Main[[#This Row],[maturity]]&lt;TODAY(),"matured","-")</f>
        <v>-</v>
      </c>
      <c r="AU230" s="1" t="str">
        <f>IF(Main[[#This Row],[spread bid]]=Main[[#This Row],[spread ask]],"error","-")</f>
        <v>-</v>
      </c>
    </row>
    <row r="231" spans="1:47" x14ac:dyDescent="0.2">
      <c r="A231" s="1" t="s">
        <v>83</v>
      </c>
      <c r="B231" s="1">
        <v>19112544</v>
      </c>
      <c r="C231" s="1">
        <v>1994224</v>
      </c>
      <c r="D231" s="29" t="str">
        <f>_xll.BDP($A231&amp;" Corp",D$4)</f>
        <v>CEIFP</v>
      </c>
      <c r="E231" s="29">
        <f>IF(_xll.BDP($A231&amp;" Corp","cpn typ")="floating","frn",_xll.BDP($A231&amp;" Corp",E$4))</f>
        <v>3.25</v>
      </c>
      <c r="F231" s="53">
        <f>IF(LEFT(_xll.BDP($A231&amp;" Corp","mty_typ"),4)="perp","perp",_xll.BDP($A231&amp;" Corp",F$4)*1)</f>
        <v>44078</v>
      </c>
      <c r="G231" s="25">
        <f>_xll.RtGet("EBOND_POSITION",INDEX(bookMap[eBondID],MATCH(TEXT(C231,"0"),bookMap[bbgID],0))&amp;"="&amp;B231,"AMOUNT")</f>
        <v>0</v>
      </c>
      <c r="H231" s="1">
        <f>INDEX(control!$E$12:$E$22,MATCH(C231,control!$C$12:$C$22,0))</f>
        <v>0</v>
      </c>
      <c r="I231" s="1" t="str">
        <f>IFERROR(INDEX(bias[symbol],MIN(MAX(MATCH(IF($I$2="manual",_xll.RtGet("EBOND_LDN",B231,-20268),$I$2),bias[symbol],0)+H231,1),27)),"-")</f>
        <v>m</v>
      </c>
      <c r="J231" s="1">
        <f>IFERROR(_xll.RtGet("EBOND_LDN",B231,-20270)*1,"-")</f>
        <v>0.4</v>
      </c>
      <c r="K231" s="1" t="str">
        <f>_xll.RtGet("EBOND_LDN",$B231,-20271)</f>
        <v>on</v>
      </c>
      <c r="L231" s="1" t="str">
        <f>_xll.BDP(A231&amp;" @CBKG Corp","bid")</f>
        <v>#N/A Real Time</v>
      </c>
      <c r="M231" s="1" t="str">
        <f>_xll.BDP(A231&amp;" @CBKG Corp","ask")</f>
        <v>#N/A Real Time</v>
      </c>
      <c r="N231" s="1" t="s">
        <v>1456</v>
      </c>
      <c r="O231" s="1" t="str">
        <f>_xll.BDP(A231&amp;" @"&amp;N231&amp;" Corp","LAST_UPDATE")</f>
        <v>07:01:27</v>
      </c>
      <c r="P231" s="57">
        <f>_xll.BDP(A231&amp;" @"&amp;N231&amp;" Corp","LAST_PRICE")</f>
        <v>106.714</v>
      </c>
      <c r="Q231" s="1">
        <f>INDEX(control!$F$12:$F$22,MATCH(C231,control!$C$12:$C$22,0))</f>
        <v>100</v>
      </c>
      <c r="R231" s="1">
        <f>P231-J231*INDEX(bias[value],MATCH(I231,bias[symbol],0))*(Q231/100)</f>
        <v>106.514</v>
      </c>
      <c r="S231" s="1">
        <f t="shared" si="0"/>
        <v>106.914</v>
      </c>
      <c r="T231" s="4"/>
      <c r="U231" s="4"/>
      <c r="V231" s="1">
        <f t="shared" si="1"/>
        <v>106.714</v>
      </c>
      <c r="W231" s="1">
        <f t="shared" si="2"/>
        <v>106.514</v>
      </c>
      <c r="X231" s="1">
        <f t="shared" si="3"/>
        <v>106.914</v>
      </c>
      <c r="Y231" s="13" t="str">
        <f t="shared" si="4"/>
        <v>err</v>
      </c>
      <c r="Z231" s="1">
        <v>1</v>
      </c>
      <c r="AA231" s="1">
        <f t="shared" si="5"/>
        <v>1</v>
      </c>
      <c r="AB231" s="1">
        <f t="shared" si="6"/>
        <v>1</v>
      </c>
      <c r="AC231" s="1">
        <f>IF(ISNUMBER(INDEX(bias[value],MATCH(I231,bias[symbol],0))),1,0)</f>
        <v>1</v>
      </c>
      <c r="AD231" s="1">
        <f t="shared" si="7"/>
        <v>1</v>
      </c>
      <c r="AE231" s="1">
        <f t="shared" si="8"/>
        <v>1</v>
      </c>
      <c r="AF231" s="1">
        <f t="shared" ca="1" si="221"/>
        <v>0</v>
      </c>
      <c r="AG231" s="1">
        <f t="shared" ca="1" si="222"/>
        <v>0</v>
      </c>
      <c r="AH231" s="1" t="str">
        <f ca="1">IF(AG231=1,_xll.RtContribute("DDS_BONDS",$B231&amp;"=EXT",$V$3:$X$3,V231:X231,"FTC:CHANGED;SCOPE:SERVER"),"-")</f>
        <v>-</v>
      </c>
      <c r="AI231" s="1" t="str">
        <f>_xll.RtGet("DDS_BONDS",B231&amp;"=EXT",3)</f>
        <v>19112544=EXT</v>
      </c>
      <c r="AJ231" s="32">
        <f>_xll.BDP($A231&amp;" @"&amp; $N231 &amp;"  Corp","risk_mid")</f>
        <v>6.0029757280204876</v>
      </c>
      <c r="AK231" s="25">
        <f t="shared" si="223"/>
        <v>0</v>
      </c>
      <c r="AL231" s="1" t="str">
        <f t="shared" si="220"/>
        <v>-</v>
      </c>
      <c r="AM231" s="38">
        <f t="shared" si="224"/>
        <v>0</v>
      </c>
      <c r="AN231" s="12">
        <f>_xll.BDP($A231&amp;" @"&amp; $N231 &amp;"  Corp","asset_swap_spd_mid")</f>
        <v>117.97521625020978</v>
      </c>
      <c r="AO231" s="25">
        <f t="shared" si="225"/>
        <v>0</v>
      </c>
      <c r="AP231" s="25">
        <f>IFERROR(_xll.BDP($A231&amp;" @"&amp; $N231 &amp;"  Corp","coupon")*G231/100/365,"-")</f>
        <v>0</v>
      </c>
      <c r="AQ231" s="1" t="str">
        <f>_xll.RtGet("EBOND_LDN",B231,"DSPLY_NAME")</f>
        <v>CEIFP 3 1/4 04 S</v>
      </c>
      <c r="AR231" s="38">
        <f>_xll.RtGet("EBOND_LDN", B231, -18560)</f>
        <v>148.59769816116699</v>
      </c>
      <c r="AS231" s="38">
        <f>_xll.RtGet("EBOND_LDN", B231, -18562)</f>
        <v>141.94206241423799</v>
      </c>
      <c r="AT231" s="58" t="str">
        <f ca="1">IF(Main[[#This Row],[maturity]]&lt;TODAY(),"matured","-")</f>
        <v>-</v>
      </c>
      <c r="AU231" s="1" t="str">
        <f>IF(Main[[#This Row],[spread bid]]=Main[[#This Row],[spread ask]],"error","-")</f>
        <v>-</v>
      </c>
    </row>
    <row r="232" spans="1:47" x14ac:dyDescent="0.2">
      <c r="A232" s="1" t="s">
        <v>84</v>
      </c>
      <c r="B232" s="1">
        <v>9487248</v>
      </c>
      <c r="C232" s="1">
        <v>1994224</v>
      </c>
      <c r="D232" s="29" t="str">
        <f>_xll.BDP($A232&amp;" Corp",D$4)</f>
        <v>CEIFP</v>
      </c>
      <c r="E232" s="29">
        <f>IF(_xll.BDP($A232&amp;" Corp","cpn typ")="floating","frn",_xll.BDP($A232&amp;" Corp",E$4))</f>
        <v>3.5</v>
      </c>
      <c r="F232" s="53">
        <f>IF(LEFT(_xll.BDP($A232&amp;" Corp","mty_typ"),4)="perp","perp",_xll.BDP($A232&amp;" Corp",F$4)*1)</f>
        <v>44277</v>
      </c>
      <c r="G232" s="25">
        <f>_xll.RtGet("EBOND_POSITION",INDEX(bookMap[eBondID],MATCH(TEXT(C232,"0"),bookMap[bbgID],0))&amp;"="&amp;B232,"AMOUNT")</f>
        <v>0</v>
      </c>
      <c r="H232" s="1">
        <f>INDEX(control!$E$12:$E$22,MATCH(C232,control!$C$12:$C$22,0))</f>
        <v>0</v>
      </c>
      <c r="I232" s="1" t="str">
        <f>IFERROR(INDEX(bias[symbol],MIN(MAX(MATCH(IF($I$2="manual",_xll.RtGet("EBOND_LDN",B232,-20268),$I$2),bias[symbol],0)+H232,1),27)),"-")</f>
        <v>b</v>
      </c>
      <c r="J232" s="1">
        <f>IFERROR(_xll.RtGet("EBOND_LDN",B232,-20270)*1,"-")</f>
        <v>0.4</v>
      </c>
      <c r="K232" s="1" t="str">
        <f>_xll.RtGet("EBOND_LDN",$B232,-20271)</f>
        <v>on</v>
      </c>
      <c r="L232" s="1" t="str">
        <f>_xll.BDP(A232&amp;" @CBKG Corp","bid")</f>
        <v>#N/A Real Time</v>
      </c>
      <c r="M232" s="1" t="str">
        <f>_xll.BDP(A232&amp;" @CBKG Corp","ask")</f>
        <v>#N/A Real Time</v>
      </c>
      <c r="N232" s="1" t="s">
        <v>1456</v>
      </c>
      <c r="O232" s="1" t="str">
        <f>_xll.BDP(A232&amp;" @"&amp;N232&amp;" Corp","LAST_UPDATE")</f>
        <v>07:01:27</v>
      </c>
      <c r="P232" s="57">
        <f>_xll.BDP(A232&amp;" @"&amp;N232&amp;" Corp","LAST_PRICE")</f>
        <v>107.163</v>
      </c>
      <c r="Q232" s="1">
        <f>INDEX(control!$F$12:$F$22,MATCH(C232,control!$C$12:$C$22,0))</f>
        <v>100</v>
      </c>
      <c r="R232" s="1">
        <f>P232-J232*INDEX(bias[value],MATCH(I232,bias[symbol],0))*(Q232/100)</f>
        <v>107.01299999999999</v>
      </c>
      <c r="S232" s="1">
        <f t="shared" si="0"/>
        <v>107.413</v>
      </c>
      <c r="T232" s="4"/>
      <c r="U232" s="4"/>
      <c r="V232" s="1">
        <f t="shared" si="1"/>
        <v>107.163</v>
      </c>
      <c r="W232" s="1">
        <f t="shared" si="2"/>
        <v>107.01299999999999</v>
      </c>
      <c r="X232" s="1">
        <f t="shared" si="3"/>
        <v>107.413</v>
      </c>
      <c r="Y232" s="13" t="str">
        <f t="shared" si="4"/>
        <v>err</v>
      </c>
      <c r="Z232" s="1">
        <v>1</v>
      </c>
      <c r="AA232" s="1">
        <f t="shared" si="5"/>
        <v>1</v>
      </c>
      <c r="AB232" s="1">
        <f t="shared" si="6"/>
        <v>1</v>
      </c>
      <c r="AC232" s="1">
        <f>IF(ISNUMBER(INDEX(bias[value],MATCH(I232,bias[symbol],0))),1,0)</f>
        <v>1</v>
      </c>
      <c r="AD232" s="1">
        <f t="shared" si="7"/>
        <v>1</v>
      </c>
      <c r="AE232" s="1">
        <f t="shared" si="8"/>
        <v>1</v>
      </c>
      <c r="AF232" s="1">
        <f t="shared" ca="1" si="221"/>
        <v>0</v>
      </c>
      <c r="AG232" s="1">
        <f t="shared" ca="1" si="222"/>
        <v>0</v>
      </c>
      <c r="AH232" s="1" t="str">
        <f ca="1">IF(AG232=1,_xll.RtContribute("DDS_BONDS",$B232&amp;"=EXT",$V$3:$X$3,V232:X232,"FTC:CHANGED;SCOPE:SERVER"),"-")</f>
        <v>-</v>
      </c>
      <c r="AI232" s="1" t="str">
        <f>_xll.RtGet("DDS_BONDS",B232&amp;"=EXT",3)</f>
        <v>9487248=EXT</v>
      </c>
      <c r="AJ232" s="32">
        <f>_xll.BDP($A232&amp;" @"&amp; $N232 &amp;"  Corp","risk_mid")</f>
        <v>6.4519291030649129</v>
      </c>
      <c r="AK232" s="25">
        <f t="shared" si="223"/>
        <v>0</v>
      </c>
      <c r="AL232" s="1" t="str">
        <f t="shared" si="220"/>
        <v>-</v>
      </c>
      <c r="AM232" s="38">
        <f t="shared" si="224"/>
        <v>0</v>
      </c>
      <c r="AN232" s="12">
        <f>_xll.BDP($A232&amp;" @"&amp; $N232 &amp;"  Corp","asset_swap_spd_mid")</f>
        <v>134.56236245440769</v>
      </c>
      <c r="AO232" s="25">
        <f t="shared" si="225"/>
        <v>0</v>
      </c>
      <c r="AP232" s="25">
        <f>IFERROR(_xll.BDP($A232&amp;" @"&amp; $N232 &amp;"  Corp","coupon")*G232/100/365,"-")</f>
        <v>0</v>
      </c>
      <c r="AQ232" s="1" t="str">
        <f>_xll.RtGet("EBOND_LDN",B232,"DSPLY_NAME")</f>
        <v>CEIFP 3 1/2 22 M</v>
      </c>
      <c r="AR232" s="38">
        <f>_xll.RtGet("EBOND_LDN", B232, -18560)</f>
        <v>173.077383153433</v>
      </c>
      <c r="AS232" s="38">
        <f>_xll.RtGet("EBOND_LDN", B232, -18562)</f>
        <v>166.88510815542301</v>
      </c>
      <c r="AT232" s="58" t="str">
        <f ca="1">IF(Main[[#This Row],[maturity]]&lt;TODAY(),"matured","-")</f>
        <v>-</v>
      </c>
      <c r="AU232" s="1" t="str">
        <f>IF(Main[[#This Row],[spread bid]]=Main[[#This Row],[spread ask]],"error","-")</f>
        <v>-</v>
      </c>
    </row>
    <row r="233" spans="1:47" x14ac:dyDescent="0.2">
      <c r="A233" s="1" t="s">
        <v>85</v>
      </c>
      <c r="B233" s="1">
        <v>8511528</v>
      </c>
      <c r="C233" s="1">
        <v>1994224</v>
      </c>
      <c r="D233" s="29" t="str">
        <f>_xll.BDP($A233&amp;" Corp",D$4)</f>
        <v>CEIFP</v>
      </c>
      <c r="E233" s="29">
        <f>IF(_xll.BDP($A233&amp;" Corp","cpn typ")="floating","frn",_xll.BDP($A233&amp;" Corp",E$4))</f>
        <v>4.875</v>
      </c>
      <c r="F233" s="53">
        <f>IF(LEFT(_xll.BDP($A233&amp;" Corp","mty_typ"),4)="perp","perp",_xll.BDP($A233&amp;" Corp",F$4)*1)</f>
        <v>45558</v>
      </c>
      <c r="G233" s="25">
        <f>_xll.RtGet("EBOND_POSITION",INDEX(bookMap[eBondID],MATCH(TEXT(C233,"0"),bookMap[bbgID],0))&amp;"="&amp;B233,"AMOUNT")</f>
        <v>0</v>
      </c>
      <c r="H233" s="1">
        <f>INDEX(control!$E$12:$E$22,MATCH(C233,control!$C$12:$C$22,0))</f>
        <v>0</v>
      </c>
      <c r="I233" s="1" t="str">
        <f>IFERROR(INDEX(bias[symbol],MIN(MAX(MATCH(IF($I$2="manual",_xll.RtGet("EBOND_LDN",B233,-20268),$I$2),bias[symbol],0)+H233,1),27)),"-")</f>
        <v>m</v>
      </c>
      <c r="J233" s="1">
        <f>IFERROR(_xll.RtGet("EBOND_LDN",B233,-20270)*1,"-")</f>
        <v>0.5</v>
      </c>
      <c r="K233" s="1" t="str">
        <f>_xll.RtGet("EBOND_LDN",$B233,-20271)</f>
        <v>on</v>
      </c>
      <c r="L233" s="1" t="str">
        <f>_xll.BDP(A233&amp;" @CBKG Corp","bid")</f>
        <v>#N/A Real Time</v>
      </c>
      <c r="M233" s="1" t="str">
        <f>_xll.BDP(A233&amp;" @CBKG Corp","ask")</f>
        <v>#N/A Real Time</v>
      </c>
      <c r="N233" s="1" t="s">
        <v>1456</v>
      </c>
      <c r="O233" s="1" t="str">
        <f>_xll.BDP(A233&amp;" @"&amp;N233&amp;" Corp","LAST_UPDATE")</f>
        <v>07:01:26</v>
      </c>
      <c r="P233" s="57">
        <f>_xll.BDP(A233&amp;" @"&amp;N233&amp;" Corp","LAST_PRICE")</f>
        <v>116.20399999999999</v>
      </c>
      <c r="Q233" s="1">
        <f>INDEX(control!$F$12:$F$22,MATCH(C233,control!$C$12:$C$22,0))</f>
        <v>100</v>
      </c>
      <c r="R233" s="1">
        <f>P233-J233*INDEX(bias[value],MATCH(I233,bias[symbol],0))*(Q233/100)</f>
        <v>115.95399999999999</v>
      </c>
      <c r="S233" s="1">
        <f t="shared" si="0"/>
        <v>116.45399999999999</v>
      </c>
      <c r="T233" s="4"/>
      <c r="U233" s="4"/>
      <c r="V233" s="1">
        <f t="shared" si="1"/>
        <v>116.20399999999999</v>
      </c>
      <c r="W233" s="1">
        <f t="shared" si="2"/>
        <v>115.95399999999999</v>
      </c>
      <c r="X233" s="1">
        <f t="shared" si="3"/>
        <v>116.45399999999999</v>
      </c>
      <c r="Y233" s="13" t="str">
        <f t="shared" si="4"/>
        <v>err</v>
      </c>
      <c r="Z233" s="1">
        <v>1</v>
      </c>
      <c r="AA233" s="1">
        <f t="shared" si="5"/>
        <v>1</v>
      </c>
      <c r="AB233" s="1">
        <f t="shared" si="6"/>
        <v>1</v>
      </c>
      <c r="AC233" s="1">
        <f>IF(ISNUMBER(INDEX(bias[value],MATCH(I233,bias[symbol],0))),1,0)</f>
        <v>1</v>
      </c>
      <c r="AD233" s="1">
        <f t="shared" si="7"/>
        <v>1</v>
      </c>
      <c r="AE233" s="1">
        <f t="shared" si="8"/>
        <v>1</v>
      </c>
      <c r="AF233" s="1">
        <f t="shared" ca="1" si="221"/>
        <v>0</v>
      </c>
      <c r="AG233" s="1">
        <f t="shared" ca="1" si="222"/>
        <v>0</v>
      </c>
      <c r="AH233" s="1" t="str">
        <f ca="1">IF(AG233=1,_xll.RtContribute("DDS_BONDS",$B233&amp;"=EXT",$V$3:$X$3,V233:X233,"FTC:CHANGED;SCOPE:SERVER"),"-")</f>
        <v>-</v>
      </c>
      <c r="AI233" s="1" t="str">
        <f>_xll.RtGet("DDS_BONDS",B233&amp;"=EXT",3)</f>
        <v>8511528=EXT</v>
      </c>
      <c r="AJ233" s="32">
        <f>_xll.BDP($A233&amp;" @"&amp; $N233 &amp;"  Corp","risk_mid")</f>
        <v>9.5659718162956153</v>
      </c>
      <c r="AK233" s="25">
        <f t="shared" si="223"/>
        <v>0</v>
      </c>
      <c r="AL233" s="1" t="str">
        <f t="shared" si="220"/>
        <v>-</v>
      </c>
      <c r="AM233" s="38">
        <f t="shared" si="224"/>
        <v>0</v>
      </c>
      <c r="AN233" s="12">
        <f>_xll.BDP($A233&amp;" @"&amp; $N233 &amp;"  Corp","asset_swap_spd_mid")</f>
        <v>156.22482633309616</v>
      </c>
      <c r="AO233" s="25">
        <f t="shared" si="225"/>
        <v>0</v>
      </c>
      <c r="AP233" s="25">
        <f>IFERROR(_xll.BDP($A233&amp;" @"&amp; $N233 &amp;"  Corp","coupon")*G233/100/365,"-")</f>
        <v>0</v>
      </c>
      <c r="AQ233" s="1" t="str">
        <f>_xll.RtGet("EBOND_LDN",B233,"DSPLY_NAME")</f>
        <v>CEIFP 4 7/8 23 S</v>
      </c>
      <c r="AR233" s="38">
        <f>_xll.RtGet("EBOND_LDN", B233, -18560)</f>
        <v>266.43131803750902</v>
      </c>
      <c r="AS233" s="38">
        <f>_xll.RtGet("EBOND_LDN", B233, -18562)</f>
        <v>261.206922727191</v>
      </c>
      <c r="AT233" s="58" t="str">
        <f ca="1">IF(Main[[#This Row],[maturity]]&lt;TODAY(),"matured","-")</f>
        <v>-</v>
      </c>
      <c r="AU233" s="1" t="str">
        <f>IF(Main[[#This Row],[spread bid]]=Main[[#This Row],[spread ask]],"error","-")</f>
        <v>-</v>
      </c>
    </row>
    <row r="234" spans="1:47" x14ac:dyDescent="0.2">
      <c r="A234" s="1" t="s">
        <v>86</v>
      </c>
      <c r="B234" s="1">
        <v>8730611</v>
      </c>
      <c r="C234" s="1">
        <v>1994224</v>
      </c>
      <c r="D234" s="29" t="str">
        <f>_xll.BDP($A234&amp;" Corp",D$4)</f>
        <v>DONGAS</v>
      </c>
      <c r="E234" s="29">
        <f>IF(_xll.BDP($A234&amp;" Corp","cpn typ")="floating","frn",_xll.BDP($A234&amp;" Corp",E$4))</f>
        <v>4</v>
      </c>
      <c r="F234" s="53">
        <f>IF(LEFT(_xll.BDP($A234&amp;" Corp","mty_typ"),4)="perp","perp",_xll.BDP($A234&amp;" Corp",F$4)*1)</f>
        <v>42720</v>
      </c>
      <c r="G234" s="25">
        <f>_xll.RtGet("EBOND_POSITION",INDEX(bookMap[eBondID],MATCH(TEXT(C234,"0"),bookMap[bbgID],0))&amp;"="&amp;B234,"AMOUNT")</f>
        <v>0</v>
      </c>
      <c r="H234" s="1">
        <f>INDEX(control!$E$12:$E$22,MATCH(C234,control!$C$12:$C$22,0))</f>
        <v>0</v>
      </c>
      <c r="I234" s="1" t="str">
        <f>IFERROR(INDEX(bias[symbol],MIN(MAX(MATCH(IF($I$2="manual",_xll.RtGet("EBOND_LDN",B234,-20268),$I$2),bias[symbol],0)+H234,1),27)),"-")</f>
        <v>m</v>
      </c>
      <c r="J234" s="1">
        <f>IFERROR(_xll.RtGet("EBOND_LDN",B234,-20270)*1,"-")</f>
        <v>0.15</v>
      </c>
      <c r="K234" s="1" t="str">
        <f>_xll.RtGet("EBOND_LDN",$B234,-20271)</f>
        <v>on</v>
      </c>
      <c r="L234" s="1" t="str">
        <f>_xll.BDP(A234&amp;" @CBKG Corp","bid")</f>
        <v>#N/A Real Time</v>
      </c>
      <c r="M234" s="1" t="str">
        <f>_xll.BDP(A234&amp;" @CBKG Corp","ask")</f>
        <v>#N/A Real Time</v>
      </c>
      <c r="N234" s="1" t="s">
        <v>1456</v>
      </c>
      <c r="O234" s="1" t="str">
        <f>_xll.BDP(A234&amp;" @"&amp;N234&amp;" Corp","LAST_UPDATE")</f>
        <v>07:01:31</v>
      </c>
      <c r="P234" s="57">
        <f>_xll.BDP(A234&amp;" @"&amp;N234&amp;" Corp","LAST_PRICE")</f>
        <v>108.34</v>
      </c>
      <c r="Q234" s="1">
        <f>INDEX(control!$F$12:$F$22,MATCH(C234,control!$C$12:$C$22,0))</f>
        <v>100</v>
      </c>
      <c r="R234" s="1">
        <f>P234-J234*INDEX(bias[value],MATCH(I234,bias[symbol],0))*(Q234/100)</f>
        <v>108.265</v>
      </c>
      <c r="S234" s="1">
        <f t="shared" si="0"/>
        <v>108.41500000000001</v>
      </c>
      <c r="T234" s="4"/>
      <c r="U234" s="4"/>
      <c r="V234" s="1">
        <f t="shared" si="1"/>
        <v>108.34</v>
      </c>
      <c r="W234" s="1">
        <f t="shared" si="2"/>
        <v>108.265</v>
      </c>
      <c r="X234" s="1">
        <f t="shared" si="3"/>
        <v>108.41500000000001</v>
      </c>
      <c r="Y234" s="13" t="str">
        <f t="shared" si="4"/>
        <v>err</v>
      </c>
      <c r="Z234" s="1">
        <v>1</v>
      </c>
      <c r="AA234" s="1">
        <f t="shared" si="5"/>
        <v>1</v>
      </c>
      <c r="AB234" s="1">
        <f t="shared" si="6"/>
        <v>1</v>
      </c>
      <c r="AC234" s="1">
        <f>IF(ISNUMBER(INDEX(bias[value],MATCH(I234,bias[symbol],0))),1,0)</f>
        <v>1</v>
      </c>
      <c r="AD234" s="1">
        <f t="shared" si="7"/>
        <v>1</v>
      </c>
      <c r="AE234" s="1">
        <f t="shared" si="8"/>
        <v>1</v>
      </c>
      <c r="AF234" s="1">
        <f t="shared" ca="1" si="221"/>
        <v>0</v>
      </c>
      <c r="AG234" s="1">
        <f t="shared" ca="1" si="222"/>
        <v>0</v>
      </c>
      <c r="AH234" s="1" t="str">
        <f ca="1">IF(AG234=1,_xll.RtContribute("DDS_BONDS",$B234&amp;"=EXT",$V$3:$X$3,V234:X234,"FTC:CHANGED;SCOPE:SERVER"),"-")</f>
        <v>-</v>
      </c>
      <c r="AI234" s="1" t="str">
        <f>_xll.RtGet("DDS_BONDS",B234&amp;"=EXT",3)</f>
        <v>8730611=EXT</v>
      </c>
      <c r="AJ234" s="32">
        <f>_xll.BDP($A234&amp;" @"&amp; $N234 &amp;"  Corp","risk_mid")</f>
        <v>2.620757879205371</v>
      </c>
      <c r="AK234" s="25">
        <f t="shared" si="223"/>
        <v>0</v>
      </c>
      <c r="AL234" s="1" t="str">
        <f t="shared" si="220"/>
        <v>-</v>
      </c>
      <c r="AM234" s="38">
        <f t="shared" si="224"/>
        <v>0</v>
      </c>
      <c r="AN234" s="12">
        <f>_xll.BDP($A234&amp;" @"&amp; $N234 &amp;"  Corp","asset_swap_spd_mid")</f>
        <v>26.934370499012189</v>
      </c>
      <c r="AO234" s="25">
        <f t="shared" si="225"/>
        <v>0</v>
      </c>
      <c r="AP234" s="25">
        <f>IFERROR(_xll.BDP($A234&amp;" @"&amp; $N234 &amp;"  Corp","coupon")*G234/100/365,"-")</f>
        <v>0</v>
      </c>
      <c r="AQ234" s="1" t="str">
        <f>_xll.RtGet("EBOND_LDN",B234,"DSPLY_NAME")</f>
        <v xml:space="preserve">DONGAS 4 16 Dec </v>
      </c>
      <c r="AR234" s="38">
        <f>_xll.RtGet("EBOND_LDN", B234, -18560)</f>
        <v>61.288812527612997</v>
      </c>
      <c r="AS234" s="38">
        <f>_xll.RtGet("EBOND_LDN", B234, -18562)</f>
        <v>55.566627347504003</v>
      </c>
      <c r="AT234" s="58" t="str">
        <f ca="1">IF(Main[[#This Row],[maturity]]&lt;TODAY(),"matured","-")</f>
        <v>-</v>
      </c>
      <c r="AU234" s="1" t="str">
        <f>IF(Main[[#This Row],[spread bid]]=Main[[#This Row],[spread ask]],"error","-")</f>
        <v>-</v>
      </c>
    </row>
    <row r="235" spans="1:47" x14ac:dyDescent="0.2">
      <c r="A235" s="1" t="s">
        <v>87</v>
      </c>
      <c r="B235" s="1">
        <v>8156643</v>
      </c>
      <c r="C235" s="1">
        <v>1994224</v>
      </c>
      <c r="D235" s="29" t="str">
        <f>_xll.BDP($A235&amp;" Corp",D$4)</f>
        <v>DONGAS</v>
      </c>
      <c r="E235" s="29">
        <f>IF(_xll.BDP($A235&amp;" Corp","cpn typ")="floating","frn",_xll.BDP($A235&amp;" Corp",E$4))</f>
        <v>6.5</v>
      </c>
      <c r="F235" s="53">
        <f>IF(LEFT(_xll.BDP($A235&amp;" Corp","mty_typ"),4)="perp","perp",_xll.BDP($A235&amp;" Corp",F$4)*1)</f>
        <v>43592</v>
      </c>
      <c r="G235" s="25" t="str">
        <f>_xll.RtGet("EBOND_POSITION",INDEX(bookMap[eBondID],MATCH(TEXT(C235,"0"),bookMap[bbgID],0))&amp;"="&amp;B235,"AMOUNT")</f>
        <v>#N/A</v>
      </c>
      <c r="H235" s="1">
        <f>INDEX(control!$E$12:$E$22,MATCH(C235,control!$C$12:$C$22,0))</f>
        <v>0</v>
      </c>
      <c r="I235" s="1" t="str">
        <f>IFERROR(INDEX(bias[symbol],MIN(MAX(MATCH(IF($I$2="manual",_xll.RtGet("EBOND_LDN",B235,-20268),$I$2),bias[symbol],0)+H235,1),27)),"-")</f>
        <v>m</v>
      </c>
      <c r="J235" s="1">
        <f>IFERROR(_xll.RtGet("EBOND_LDN",B235,-20270)*1,"-")</f>
        <v>0.2</v>
      </c>
      <c r="K235" s="1" t="str">
        <f>_xll.RtGet("EBOND_LDN",$B235,-20271)</f>
        <v>on</v>
      </c>
      <c r="L235" s="1" t="str">
        <f>_xll.BDP(A235&amp;" @CBKG Corp","bid")</f>
        <v>#N/A Real Time</v>
      </c>
      <c r="M235" s="1" t="str">
        <f>_xll.BDP(A235&amp;" @CBKG Corp","ask")</f>
        <v>#N/A Real Time</v>
      </c>
      <c r="N235" s="1" t="s">
        <v>1456</v>
      </c>
      <c r="O235" s="1" t="str">
        <f>_xll.BDP(A235&amp;" @"&amp;N235&amp;" Corp","LAST_UPDATE")</f>
        <v>07:01:27</v>
      </c>
      <c r="P235" s="57">
        <f>_xll.BDP(A235&amp;" @"&amp;N235&amp;" Corp","LAST_PRICE")</f>
        <v>125.21299999999999</v>
      </c>
      <c r="Q235" s="1">
        <f>INDEX(control!$F$12:$F$22,MATCH(C235,control!$C$12:$C$22,0))</f>
        <v>100</v>
      </c>
      <c r="R235" s="1">
        <f>P235-J235*INDEX(bias[value],MATCH(I235,bias[symbol],0))*(Q235/100)</f>
        <v>125.113</v>
      </c>
      <c r="S235" s="1">
        <f t="shared" si="0"/>
        <v>125.313</v>
      </c>
      <c r="T235" s="4"/>
      <c r="U235" s="4"/>
      <c r="V235" s="1">
        <f t="shared" si="1"/>
        <v>125.21299999999999</v>
      </c>
      <c r="W235" s="1">
        <f t="shared" si="2"/>
        <v>125.113</v>
      </c>
      <c r="X235" s="1">
        <f t="shared" si="3"/>
        <v>125.313</v>
      </c>
      <c r="Y235" s="13" t="str">
        <f t="shared" si="4"/>
        <v>err</v>
      </c>
      <c r="Z235" s="1">
        <v>1</v>
      </c>
      <c r="AA235" s="1">
        <f t="shared" si="5"/>
        <v>1</v>
      </c>
      <c r="AB235" s="1">
        <f t="shared" si="6"/>
        <v>1</v>
      </c>
      <c r="AC235" s="1">
        <f>IF(ISNUMBER(INDEX(bias[value],MATCH(I235,bias[symbol],0))),1,0)</f>
        <v>1</v>
      </c>
      <c r="AD235" s="1">
        <f t="shared" si="7"/>
        <v>1</v>
      </c>
      <c r="AE235" s="1">
        <f t="shared" si="8"/>
        <v>1</v>
      </c>
      <c r="AF235" s="1">
        <f t="shared" ca="1" si="221"/>
        <v>0</v>
      </c>
      <c r="AG235" s="1">
        <f t="shared" ca="1" si="222"/>
        <v>0</v>
      </c>
      <c r="AH235" s="1" t="str">
        <f ca="1">IF(AG235=1,_xll.RtContribute("DDS_BONDS",$B235&amp;"=EXT",$V$3:$X$3,V235:X235,"FTC:CHANGED;SCOPE:SERVER"),"-")</f>
        <v>-</v>
      </c>
      <c r="AI235" s="1" t="str">
        <f>_xll.RtGet("DDS_BONDS",B235&amp;"=EXT",3)</f>
        <v>8156643=EXT</v>
      </c>
      <c r="AJ235" s="32">
        <f>_xll.BDP($A235&amp;" @"&amp; $N235 &amp;"  Corp","risk_mid")</f>
        <v>5.4491110903285289</v>
      </c>
      <c r="AK235" s="25" t="str">
        <f t="shared" si="223"/>
        <v>-</v>
      </c>
      <c r="AL235" s="1" t="str">
        <f t="shared" si="220"/>
        <v>-</v>
      </c>
      <c r="AM235" s="38">
        <f t="shared" si="224"/>
        <v>0</v>
      </c>
      <c r="AN235" s="12">
        <f>_xll.BDP($A235&amp;" @"&amp; $N235 &amp;"  Corp","asset_swap_spd_mid")</f>
        <v>56.112120126648293</v>
      </c>
      <c r="AO235" s="25">
        <f t="shared" si="225"/>
        <v>0</v>
      </c>
      <c r="AP235" s="25" t="str">
        <f>IFERROR(_xll.BDP($A235&amp;" @"&amp; $N235 &amp;"  Corp","coupon")*G235/100/365,"-")</f>
        <v>-</v>
      </c>
      <c r="AQ235" s="1" t="str">
        <f>_xll.RtGet("EBOND_LDN",B235,"DSPLY_NAME")</f>
        <v xml:space="preserve">DONGAS 6 1/2 07 </v>
      </c>
      <c r="AR235" s="38">
        <f>_xll.RtGet("EBOND_LDN", B235, -18560)</f>
        <v>89.492923289697003</v>
      </c>
      <c r="AS235" s="38">
        <f>_xll.RtGet("EBOND_LDN", B235, -18562)</f>
        <v>85.827387393025006</v>
      </c>
      <c r="AT235" s="58" t="str">
        <f ca="1">IF(Main[[#This Row],[maturity]]&lt;TODAY(),"matured","-")</f>
        <v>-</v>
      </c>
      <c r="AU235" s="1" t="str">
        <f>IF(Main[[#This Row],[spread bid]]=Main[[#This Row],[spread ask]],"error","-")</f>
        <v>-</v>
      </c>
    </row>
    <row r="236" spans="1:47" x14ac:dyDescent="0.2">
      <c r="A236" s="1" t="s">
        <v>88</v>
      </c>
      <c r="B236" s="1">
        <v>8730613</v>
      </c>
      <c r="C236" s="1">
        <v>1994224</v>
      </c>
      <c r="D236" s="29" t="str">
        <f>_xll.BDP($A236&amp;" Corp",D$4)</f>
        <v>DONGAS</v>
      </c>
      <c r="E236" s="29">
        <f>IF(_xll.BDP($A236&amp;" Corp","cpn typ")="floating","frn",_xll.BDP($A236&amp;" Corp",E$4))</f>
        <v>4.875</v>
      </c>
      <c r="F236" s="53">
        <f>IF(LEFT(_xll.BDP($A236&amp;" Corp","mty_typ"),4)="perp","perp",_xll.BDP($A236&amp;" Corp",F$4)*1)</f>
        <v>44546</v>
      </c>
      <c r="G236" s="25">
        <f>_xll.RtGet("EBOND_POSITION",INDEX(bookMap[eBondID],MATCH(TEXT(C236,"0"),bookMap[bbgID],0))&amp;"="&amp;B236,"AMOUNT")</f>
        <v>0</v>
      </c>
      <c r="H236" s="1">
        <f>INDEX(control!$E$12:$E$22,MATCH(C236,control!$C$12:$C$22,0))</f>
        <v>0</v>
      </c>
      <c r="I236" s="1" t="str">
        <f>IFERROR(INDEX(bias[symbol],MIN(MAX(MATCH(IF($I$2="manual",_xll.RtGet("EBOND_LDN",B236,-20268),$I$2),bias[symbol],0)+H236,1),27)),"-")</f>
        <v>m</v>
      </c>
      <c r="J236" s="1">
        <f>IFERROR(_xll.RtGet("EBOND_LDN",B236,-20270)*1,"-")</f>
        <v>0.3</v>
      </c>
      <c r="K236" s="1" t="str">
        <f>_xll.RtGet("EBOND_LDN",$B236,-20271)</f>
        <v>on</v>
      </c>
      <c r="L236" s="1" t="str">
        <f>_xll.BDP(A236&amp;" @CBKG Corp","bid")</f>
        <v>#N/A Real Time</v>
      </c>
      <c r="M236" s="1" t="str">
        <f>_xll.BDP(A236&amp;" @CBKG Corp","ask")</f>
        <v>#N/A Real Time</v>
      </c>
      <c r="N236" s="1" t="s">
        <v>1456</v>
      </c>
      <c r="O236" s="1" t="str">
        <f>_xll.BDP(A236&amp;" @"&amp;N236&amp;" Corp","LAST_UPDATE")</f>
        <v>07:01:33</v>
      </c>
      <c r="P236" s="57">
        <f>_xll.BDP(A236&amp;" @"&amp;N236&amp;" Corp","LAST_PRICE")</f>
        <v>121.593</v>
      </c>
      <c r="Q236" s="1">
        <f>INDEX(control!$F$12:$F$22,MATCH(C236,control!$C$12:$C$22,0))</f>
        <v>100</v>
      </c>
      <c r="R236" s="1">
        <f>P236-J236*INDEX(bias[value],MATCH(I236,bias[symbol],0))*(Q236/100)</f>
        <v>121.443</v>
      </c>
      <c r="S236" s="1">
        <f t="shared" si="0"/>
        <v>121.74299999999999</v>
      </c>
      <c r="T236" s="4"/>
      <c r="U236" s="4"/>
      <c r="V236" s="1">
        <f t="shared" si="1"/>
        <v>121.593</v>
      </c>
      <c r="W236" s="1">
        <f t="shared" si="2"/>
        <v>121.443</v>
      </c>
      <c r="X236" s="1">
        <f t="shared" si="3"/>
        <v>121.74299999999999</v>
      </c>
      <c r="Y236" s="13" t="str">
        <f t="shared" si="4"/>
        <v>err</v>
      </c>
      <c r="Z236" s="1">
        <v>1</v>
      </c>
      <c r="AA236" s="1">
        <f t="shared" si="5"/>
        <v>1</v>
      </c>
      <c r="AB236" s="1">
        <f t="shared" si="6"/>
        <v>1</v>
      </c>
      <c r="AC236" s="1">
        <f>IF(ISNUMBER(INDEX(bias[value],MATCH(I236,bias[symbol],0))),1,0)</f>
        <v>1</v>
      </c>
      <c r="AD236" s="1">
        <f t="shared" si="7"/>
        <v>1</v>
      </c>
      <c r="AE236" s="1">
        <f t="shared" si="8"/>
        <v>1</v>
      </c>
      <c r="AF236" s="1">
        <f t="shared" ca="1" si="221"/>
        <v>0</v>
      </c>
      <c r="AG236" s="1">
        <f t="shared" ca="1" si="222"/>
        <v>0</v>
      </c>
      <c r="AH236" s="1" t="str">
        <f ca="1">IF(AG236=1,_xll.RtContribute("DDS_BONDS",$B236&amp;"=EXT",$V$3:$X$3,V236:X236,"FTC:CHANGED;SCOPE:SERVER"),"-")</f>
        <v>-</v>
      </c>
      <c r="AI236" s="1" t="str">
        <f>_xll.RtGet("DDS_BONDS",B236&amp;"=EXT",3)</f>
        <v>8730613=EXT</v>
      </c>
      <c r="AJ236" s="32">
        <f>_xll.BDP($A236&amp;" @"&amp; $N236 &amp;"  Corp","risk_mid")</f>
        <v>7.8489855248278673</v>
      </c>
      <c r="AK236" s="25">
        <f t="shared" si="223"/>
        <v>0</v>
      </c>
      <c r="AL236" s="1" t="str">
        <f t="shared" si="220"/>
        <v>-</v>
      </c>
      <c r="AM236" s="38">
        <f t="shared" si="224"/>
        <v>0</v>
      </c>
      <c r="AN236" s="12">
        <f>_xll.BDP($A236&amp;" @"&amp; $N236 &amp;"  Corp","asset_swap_spd_mid")</f>
        <v>70.03086779410549</v>
      </c>
      <c r="AO236" s="25">
        <f t="shared" si="225"/>
        <v>0</v>
      </c>
      <c r="AP236" s="25">
        <f>IFERROR(_xll.BDP($A236&amp;" @"&amp; $N236 &amp;"  Corp","coupon")*G236/100/365,"-")</f>
        <v>0</v>
      </c>
      <c r="AQ236" s="1" t="str">
        <f>_xll.RtGet("EBOND_LDN",B236,"DSPLY_NAME")</f>
        <v xml:space="preserve">DONGAS 4 7/8 16 </v>
      </c>
      <c r="AR236" s="38">
        <f>_xll.RtGet("EBOND_LDN", B236, -18560)</f>
        <v>131.002807860541</v>
      </c>
      <c r="AS236" s="38">
        <f>_xll.RtGet("EBOND_LDN", B236, -18562)</f>
        <v>127.183519892818</v>
      </c>
      <c r="AT236" s="58" t="str">
        <f ca="1">IF(Main[[#This Row],[maturity]]&lt;TODAY(),"matured","-")</f>
        <v>-</v>
      </c>
      <c r="AU236" s="1" t="str">
        <f>IF(Main[[#This Row],[spread bid]]=Main[[#This Row],[spread ask]],"error","-")</f>
        <v>-</v>
      </c>
    </row>
    <row r="237" spans="1:47" x14ac:dyDescent="0.2">
      <c r="A237" s="1" t="s">
        <v>89</v>
      </c>
      <c r="B237" s="1">
        <v>3967832</v>
      </c>
      <c r="C237" s="1">
        <v>1994224</v>
      </c>
      <c r="D237" s="29" t="str">
        <f>_xll.BDP($A237&amp;" Corp",D$4)</f>
        <v>DONGAS</v>
      </c>
      <c r="E237" s="29">
        <f>IF(_xll.BDP($A237&amp;" Corp","cpn typ")="floating","frn",_xll.BDP($A237&amp;" Corp",E$4))</f>
        <v>5.5</v>
      </c>
      <c r="F237" s="53">
        <f>IF(LEFT(_xll.BDP($A237&amp;" Corp","mty_typ"),4)="perp","perp",_xll.BDP($A237&amp;" Corp",F$4)*1)</f>
        <v>403774</v>
      </c>
      <c r="G237" s="25">
        <f>_xll.RtGet("EBOND_POSITION",INDEX(bookMap[eBondID],MATCH(TEXT(C237,"0"),bookMap[bbgID],0))&amp;"="&amp;B237,"AMOUNT")</f>
        <v>0</v>
      </c>
      <c r="H237" s="1">
        <f>INDEX(control!$E$12:$E$22,MATCH(C237,control!$C$12:$C$22,0))</f>
        <v>0</v>
      </c>
      <c r="I237" s="1" t="str">
        <f>IFERROR(INDEX(bias[symbol],MIN(MAX(MATCH(IF($I$2="manual",_xll.RtGet("EBOND_LDN",B237,-20268),$I$2),bias[symbol],0)+H237,1),27)),"-")</f>
        <v>-</v>
      </c>
      <c r="J237" s="1" t="str">
        <f>IFERROR(_xll.RtGet("EBOND_LDN",B237,-20270)*1,"-")</f>
        <v>-</v>
      </c>
      <c r="K237" s="1" t="str">
        <f>_xll.RtGet("EBOND_LDN",$B237,-20271)</f>
        <v>#Stale</v>
      </c>
      <c r="L237" s="1" t="str">
        <f>_xll.BDP(A237&amp;" @CBKG Corp","bid")</f>
        <v>#N/A Real Time</v>
      </c>
      <c r="M237" s="1" t="str">
        <f>_xll.BDP(A237&amp;" @CBKG Corp","ask")</f>
        <v>#N/A Real Time</v>
      </c>
      <c r="N237" s="1" t="s">
        <v>1456</v>
      </c>
      <c r="O237" s="1" t="str">
        <f>_xll.BDP(A237&amp;" @"&amp;N237&amp;" Corp","LAST_UPDATE")</f>
        <v>07:01:27</v>
      </c>
      <c r="P237" s="57">
        <f>_xll.BDP(A237&amp;" @"&amp;N237&amp;" Corp","LAST_PRICE")</f>
        <v>103.768</v>
      </c>
      <c r="Q237" s="1">
        <f>INDEX(control!$F$12:$F$22,MATCH(C237,control!$C$12:$C$22,0))</f>
        <v>100</v>
      </c>
      <c r="R237" s="1" t="e">
        <f>P237-J237*INDEX(bias[value],MATCH(I237,bias[symbol],0))*(Q237/100)</f>
        <v>#VALUE!</v>
      </c>
      <c r="S237" s="1" t="e">
        <f t="shared" si="0"/>
        <v>#VALUE!</v>
      </c>
      <c r="T237" s="4"/>
      <c r="U237" s="4"/>
      <c r="V237" s="1">
        <f t="shared" si="1"/>
        <v>103.768</v>
      </c>
      <c r="W237" s="1" t="e">
        <f t="shared" si="2"/>
        <v>#VALUE!</v>
      </c>
      <c r="X237" s="1" t="e">
        <f t="shared" si="3"/>
        <v>#VALUE!</v>
      </c>
      <c r="Y237" s="13" t="str">
        <f t="shared" si="4"/>
        <v>err</v>
      </c>
      <c r="Z237" s="1">
        <v>1</v>
      </c>
      <c r="AA237" s="1">
        <f t="shared" si="5"/>
        <v>0</v>
      </c>
      <c r="AB237" s="1">
        <f t="shared" si="6"/>
        <v>0</v>
      </c>
      <c r="AC237" s="1">
        <f>IF(ISNUMBER(INDEX(bias[value],MATCH(I237,bias[symbol],0))),1,0)</f>
        <v>0</v>
      </c>
      <c r="AD237" s="1">
        <f t="shared" si="7"/>
        <v>0</v>
      </c>
      <c r="AE237" s="1">
        <f t="shared" si="8"/>
        <v>0</v>
      </c>
      <c r="AF237" s="1">
        <f t="shared" ca="1" si="221"/>
        <v>0</v>
      </c>
      <c r="AG237" s="1">
        <f t="shared" ca="1" si="222"/>
        <v>0</v>
      </c>
      <c r="AH237" s="1" t="str">
        <f ca="1">IF(AG237=1,_xll.RtContribute("DDS_BONDS",$B237&amp;"=EXT",$V$3:$X$3,V237:X237,"FTC:CHANGED;SCOPE:SERVER"),"-")</f>
        <v>-</v>
      </c>
      <c r="AI237" s="1" t="str">
        <f>_xll.RtGet("DDS_BONDS",B237&amp;"=EXT",3)</f>
        <v>3967832=EXT</v>
      </c>
      <c r="AJ237" s="32">
        <f>_xll.BDP($A237&amp;" @"&amp; $N237 &amp;"  Corp","risk_mid")</f>
        <v>1.0522121683202101</v>
      </c>
      <c r="AK237" s="25">
        <f t="shared" si="223"/>
        <v>0</v>
      </c>
      <c r="AL237" s="1" t="str">
        <f t="shared" si="220"/>
        <v>-</v>
      </c>
      <c r="AM237" s="38">
        <f t="shared" si="224"/>
        <v>0</v>
      </c>
      <c r="AN237" s="12">
        <f>_xll.BDP($A237&amp;" @"&amp; $N237 &amp;"  Corp","asset_swap_spd_mid")</f>
        <v>131.47734495292804</v>
      </c>
      <c r="AO237" s="25">
        <f t="shared" si="225"/>
        <v>0</v>
      </c>
      <c r="AP237" s="25">
        <f>IFERROR(_xll.BDP($A237&amp;" @"&amp; $N237 &amp;"  Corp","coupon")*G237/100/365,"-")</f>
        <v>0</v>
      </c>
      <c r="AQ237" s="1" t="str">
        <f>_xll.RtGet("EBOND_LDN",B237,"DSPLY_NAME")</f>
        <v>#Stale</v>
      </c>
      <c r="AR237" s="38" t="str">
        <f>_xll.RtGet("EBOND_LDN", B237, -18560)</f>
        <v>#Stale</v>
      </c>
      <c r="AS237" s="38" t="str">
        <f>_xll.RtGet("EBOND_LDN", B237, -18562)</f>
        <v>#Stale</v>
      </c>
      <c r="AT237" s="58" t="str">
        <f ca="1">IF(Main[[#This Row],[maturity]]&lt;TODAY(),"matured","-")</f>
        <v>-</v>
      </c>
      <c r="AU237" s="1" t="str">
        <f>IF(Main[[#This Row],[spread bid]]=Main[[#This Row],[spread ask]],"error","-")</f>
        <v>error</v>
      </c>
    </row>
    <row r="238" spans="1:47" x14ac:dyDescent="0.2">
      <c r="A238" s="1" t="s">
        <v>90</v>
      </c>
      <c r="B238" s="1">
        <v>8306792</v>
      </c>
      <c r="C238" s="1">
        <v>1994224</v>
      </c>
      <c r="D238" s="29" t="str">
        <f>_xll.BDP($A238&amp;" Corp",D$4)</f>
        <v>EDF</v>
      </c>
      <c r="E238" s="29">
        <f>IF(_xll.BDP($A238&amp;" Corp","cpn typ")="floating","frn",_xll.BDP($A238&amp;" Corp",E$4))</f>
        <v>4.5</v>
      </c>
      <c r="F238" s="53">
        <f>IF(LEFT(_xll.BDP($A238&amp;" Corp","mty_typ"),4)="perp","perp",_xll.BDP($A238&amp;" Corp",F$4)*1)</f>
        <v>41837</v>
      </c>
      <c r="G238" s="25">
        <f>_xll.RtGet("EBOND_POSITION",INDEX(bookMap[eBondID],MATCH(TEXT(C238,"0"),bookMap[bbgID],0))&amp;"="&amp;B238,"AMOUNT")</f>
        <v>0</v>
      </c>
      <c r="H238" s="1">
        <f>INDEX(control!$E$12:$E$22,MATCH(C238,control!$C$12:$C$22,0))</f>
        <v>0</v>
      </c>
      <c r="I238" s="1" t="str">
        <f>IFERROR(INDEX(bias[symbol],MIN(MAX(MATCH(IF($I$2="manual",_xll.RtGet("EBOND_LDN",B238,-20268),$I$2),bias[symbol],0)+H238,1),27)),"-")</f>
        <v>bb</v>
      </c>
      <c r="J238" s="1">
        <f>IFERROR(_xll.RtGet("EBOND_LDN",B238,-20270)*1,"-")</f>
        <v>0.1</v>
      </c>
      <c r="K238" s="1" t="str">
        <f>_xll.RtGet("EBOND_LDN",$B238,-20271)</f>
        <v>on</v>
      </c>
      <c r="L238" s="1">
        <f>_xll.BDP(A238&amp;" @CBKG Corp","bid")</f>
        <v>100.32599999999999</v>
      </c>
      <c r="M238" s="1">
        <f>_xll.BDP(A238&amp;" @CBKG Corp","ask")</f>
        <v>100.426</v>
      </c>
      <c r="N238" s="1" t="s">
        <v>1456</v>
      </c>
      <c r="O238" s="1" t="str">
        <f>_xll.BDP(A238&amp;" @"&amp;N238&amp;" Corp","LAST_UPDATE")</f>
        <v>07:01:39</v>
      </c>
      <c r="P238" s="57">
        <f>_xll.BDP(A238&amp;" @"&amp;N238&amp;" Corp","LAST_PRICE")</f>
        <v>100.351</v>
      </c>
      <c r="Q238" s="1">
        <f>INDEX(control!$F$12:$F$22,MATCH(C238,control!$C$12:$C$22,0))</f>
        <v>100</v>
      </c>
      <c r="R238" s="1">
        <f>P238-J238*INDEX(bias[value],MATCH(I238,bias[symbol],0))*(Q238/100)</f>
        <v>100.32599999999999</v>
      </c>
      <c r="S238" s="1">
        <f t="shared" si="0"/>
        <v>100.42599999999999</v>
      </c>
      <c r="T238" s="4"/>
      <c r="U238" s="4"/>
      <c r="V238" s="1">
        <f t="shared" si="1"/>
        <v>100.351</v>
      </c>
      <c r="W238" s="1">
        <f t="shared" si="2"/>
        <v>100.32599999999999</v>
      </c>
      <c r="X238" s="1">
        <f t="shared" si="3"/>
        <v>100.42599999999999</v>
      </c>
      <c r="Y238" s="13">
        <f t="shared" si="4"/>
        <v>-2.8421709430404007E-14</v>
      </c>
      <c r="Z238" s="1">
        <v>1</v>
      </c>
      <c r="AA238" s="1">
        <f t="shared" si="5"/>
        <v>1</v>
      </c>
      <c r="AB238" s="1">
        <f t="shared" si="6"/>
        <v>1</v>
      </c>
      <c r="AC238" s="1">
        <f>IF(ISNUMBER(INDEX(bias[value],MATCH(I238,bias[symbol],0))),1,0)</f>
        <v>1</v>
      </c>
      <c r="AD238" s="1">
        <f t="shared" si="7"/>
        <v>1</v>
      </c>
      <c r="AE238" s="1">
        <f t="shared" si="8"/>
        <v>1</v>
      </c>
      <c r="AF238" s="1">
        <f t="shared" ca="1" si="221"/>
        <v>0</v>
      </c>
      <c r="AG238" s="1">
        <f t="shared" ca="1" si="222"/>
        <v>0</v>
      </c>
      <c r="AH238" s="1" t="str">
        <f ca="1">IF(AG238=1,_xll.RtContribute("DDS_BONDS",$B238&amp;"=EXT",$V$3:$X$3,V238:X238,"FTC:CHANGED;SCOPE:SERVER"),"-")</f>
        <v>-</v>
      </c>
      <c r="AI238" s="1" t="str">
        <f>_xll.RtGet("DDS_BONDS",B238&amp;"=EXT",3)</f>
        <v>8306792=EXT</v>
      </c>
      <c r="AJ238" s="32">
        <f>_xll.BDP($A238&amp;" @"&amp; $N238 &amp;"  Corp","risk_mid")</f>
        <v>8.5855297270853725E-2</v>
      </c>
      <c r="AK238" s="25">
        <f t="shared" si="223"/>
        <v>0</v>
      </c>
      <c r="AL238" s="1" t="str">
        <f t="shared" si="220"/>
        <v>-</v>
      </c>
      <c r="AM238" s="38">
        <f t="shared" si="224"/>
        <v>0</v>
      </c>
      <c r="AN238" s="12">
        <f>_xll.BDP($A238&amp;" @"&amp; $N238 &amp;"  Corp","asset_swap_spd_mid")</f>
        <v>6.3968919978922871</v>
      </c>
      <c r="AO238" s="25">
        <f t="shared" si="225"/>
        <v>0</v>
      </c>
      <c r="AP238" s="25">
        <f>IFERROR(_xll.BDP($A238&amp;" @"&amp; $N238 &amp;"  Corp","coupon")*G238/100/365,"-")</f>
        <v>0</v>
      </c>
      <c r="AQ238" s="1" t="str">
        <f>_xll.RtGet("EBOND_LDN",B238,"DSPLY_NAME")</f>
        <v>EDF 4 1/2 17 Jul</v>
      </c>
      <c r="AR238" s="38">
        <f>_xll.RtGet("EBOND_LDN", B238, -18560)</f>
        <v>0</v>
      </c>
      <c r="AS238" s="38">
        <f>_xll.RtGet("EBOND_LDN", B238, -18562)</f>
        <v>0</v>
      </c>
      <c r="AT238" s="58" t="str">
        <f ca="1">IF(Main[[#This Row],[maturity]]&lt;TODAY(),"matured","-")</f>
        <v>-</v>
      </c>
      <c r="AU238" s="1" t="str">
        <f>IF(Main[[#This Row],[spread bid]]=Main[[#This Row],[spread ask]],"error","-")</f>
        <v>error</v>
      </c>
    </row>
    <row r="239" spans="1:47" x14ac:dyDescent="0.2">
      <c r="A239" s="1" t="s">
        <v>91</v>
      </c>
      <c r="B239" s="1">
        <v>7857216</v>
      </c>
      <c r="C239" s="1">
        <v>1994224</v>
      </c>
      <c r="D239" s="29" t="str">
        <f>_xll.BDP($A239&amp;" Corp",D$4)</f>
        <v>EDF</v>
      </c>
      <c r="E239" s="29">
        <f>IF(_xll.BDP($A239&amp;" Corp","cpn typ")="floating","frn",_xll.BDP($A239&amp;" Corp",E$4))</f>
        <v>5.125</v>
      </c>
      <c r="F239" s="53">
        <f>IF(LEFT(_xll.BDP($A239&amp;" Corp","mty_typ"),4)="perp","perp",_xll.BDP($A239&amp;" Corp",F$4)*1)</f>
        <v>42027</v>
      </c>
      <c r="G239" s="25">
        <f>_xll.RtGet("EBOND_POSITION",INDEX(bookMap[eBondID],MATCH(TEXT(C239,"0"),bookMap[bbgID],0))&amp;"="&amp;B239,"AMOUNT")</f>
        <v>0</v>
      </c>
      <c r="H239" s="1">
        <f>INDEX(control!$E$12:$E$22,MATCH(C239,control!$C$12:$C$22,0))</f>
        <v>0</v>
      </c>
      <c r="I239" s="1" t="str">
        <f>IFERROR(INDEX(bias[symbol],MIN(MAX(MATCH(IF($I$2="manual",_xll.RtGet("EBOND_LDN",B239,-20268),$I$2),bias[symbol],0)+H239,1),27)),"-")</f>
        <v>m</v>
      </c>
      <c r="J239" s="1">
        <f>IFERROR(_xll.RtGet("EBOND_LDN",B239,-20270)*1,"-")</f>
        <v>0.15</v>
      </c>
      <c r="K239" s="1" t="str">
        <f>_xll.RtGet("EBOND_LDN",$B239,-20271)</f>
        <v>on</v>
      </c>
      <c r="L239" s="1">
        <f>_xll.BDP(A239&amp;" @CBKG Corp","bid")</f>
        <v>102.843</v>
      </c>
      <c r="M239" s="1">
        <f>_xll.BDP(A239&amp;" @CBKG Corp","ask")</f>
        <v>102.99299999999999</v>
      </c>
      <c r="N239" s="1" t="s">
        <v>1456</v>
      </c>
      <c r="O239" s="1" t="str">
        <f>_xll.BDP(A239&amp;" @"&amp;N239&amp;" Corp","LAST_UPDATE")</f>
        <v>07:01:26</v>
      </c>
      <c r="P239" s="57">
        <f>_xll.BDP(A239&amp;" @"&amp;N239&amp;" Corp","LAST_PRICE")</f>
        <v>102.91800000000001</v>
      </c>
      <c r="Q239" s="1">
        <f>INDEX(control!$F$12:$F$22,MATCH(C239,control!$C$12:$C$22,0))</f>
        <v>100</v>
      </c>
      <c r="R239" s="1">
        <f>P239-J239*INDEX(bias[value],MATCH(I239,bias[symbol],0))*(Q239/100)</f>
        <v>102.843</v>
      </c>
      <c r="S239" s="1">
        <f t="shared" si="0"/>
        <v>102.99300000000001</v>
      </c>
      <c r="T239" s="4"/>
      <c r="U239" s="4"/>
      <c r="V239" s="1">
        <f t="shared" ref="V239:V300" si="263">P239</f>
        <v>102.91800000000001</v>
      </c>
      <c r="W239" s="1">
        <f t="shared" ref="W239:W300" si="264">IF(ISNUMBER(T239),T239,R239)</f>
        <v>102.843</v>
      </c>
      <c r="X239" s="1">
        <f t="shared" ref="X239:X300" si="265">IF(ISNUMBER(U239),U239,S239)</f>
        <v>102.99300000000001</v>
      </c>
      <c r="Y239" s="13">
        <f t="shared" ref="Y239:Y300" si="266">IF(ISERROR((W239+X239)-(L239+M239)),"err",((W239+X239)-(L239+M239)))</f>
        <v>0</v>
      </c>
      <c r="Z239" s="1">
        <v>1</v>
      </c>
      <c r="AA239" s="1">
        <f t="shared" ref="AA239:AA300" si="267">IF(K239="on",1,0)</f>
        <v>1</v>
      </c>
      <c r="AB239" s="1">
        <f t="shared" ref="AB239:AB300" si="268">IF(ISNUMBER(V239),1,0)*IF(ISNUMBER(W239),1,0)*IF(ISNUMBER(X239),1,0)</f>
        <v>1</v>
      </c>
      <c r="AC239" s="1">
        <f>IF(ISNUMBER(INDEX(bias[value],MATCH(I239,bias[symbol],0))),1,0)</f>
        <v>1</v>
      </c>
      <c r="AD239" s="1">
        <f t="shared" ref="AD239:AD300" si="269">IF(ISNUMBER(J239),1,0)</f>
        <v>1</v>
      </c>
      <c r="AE239" s="1">
        <f t="shared" ref="AE239:AE300" si="270">IF(AB239,IF(W239&gt;X239,0,1),0)</f>
        <v>1</v>
      </c>
      <c r="AF239" s="1">
        <f t="shared" ca="1" si="221"/>
        <v>0</v>
      </c>
      <c r="AG239" s="1">
        <f t="shared" ca="1" si="222"/>
        <v>0</v>
      </c>
      <c r="AH239" s="1" t="str">
        <f ca="1">IF(AG239=1,_xll.RtContribute("DDS_BONDS",$B239&amp;"=EXT",$V$3:$X$3,V239:X239,"FTC:CHANGED;SCOPE:SERVER"),"-")</f>
        <v>-</v>
      </c>
      <c r="AI239" s="1" t="str">
        <f>_xll.RtGet("DDS_BONDS",B239&amp;"=EXT",3)</f>
        <v>7857216=EXT</v>
      </c>
      <c r="AJ239" s="32">
        <f>_xll.BDP($A239&amp;" @"&amp; $N239 &amp;"  Corp","risk_mid")</f>
        <v>0.63155791623827895</v>
      </c>
      <c r="AK239" s="25">
        <f t="shared" si="223"/>
        <v>0</v>
      </c>
      <c r="AL239" s="1" t="str">
        <f t="shared" si="220"/>
        <v>-</v>
      </c>
      <c r="AM239" s="38">
        <f t="shared" si="224"/>
        <v>0</v>
      </c>
      <c r="AN239" s="12">
        <f>_xll.BDP($A239&amp;" @"&amp; $N239 &amp;"  Corp","asset_swap_spd_mid")</f>
        <v>-12.556769574068122</v>
      </c>
      <c r="AO239" s="25">
        <f t="shared" si="225"/>
        <v>0</v>
      </c>
      <c r="AP239" s="25">
        <f>IFERROR(_xll.BDP($A239&amp;" @"&amp; $N239 &amp;"  Corp","coupon")*G239/100/365,"-")</f>
        <v>0</v>
      </c>
      <c r="AQ239" s="1" t="str">
        <f>_xll.RtGet("EBOND_LDN",B239,"DSPLY_NAME")</f>
        <v>EDF 5 1/8 23 Jan</v>
      </c>
      <c r="AR239" s="38">
        <f>_xll.RtGet("EBOND_LDN", B239, -18560)</f>
        <v>39.161923047277</v>
      </c>
      <c r="AS239" s="38">
        <f>_xll.RtGet("EBOND_LDN", B239, -18562)</f>
        <v>15.411572540968001</v>
      </c>
      <c r="AT239" s="58" t="str">
        <f ca="1">IF(Main[[#This Row],[maturity]]&lt;TODAY(),"matured","-")</f>
        <v>-</v>
      </c>
      <c r="AU239" s="1" t="str">
        <f>IF(Main[[#This Row],[spread bid]]=Main[[#This Row],[spread ask]],"error","-")</f>
        <v>-</v>
      </c>
    </row>
    <row r="240" spans="1:47" x14ac:dyDescent="0.2">
      <c r="A240" s="1" t="s">
        <v>92</v>
      </c>
      <c r="B240" s="1">
        <v>2013712</v>
      </c>
      <c r="C240" s="1">
        <v>1994224</v>
      </c>
      <c r="D240" s="29" t="str">
        <f>_xll.BDP($A240&amp;" Corp",D$4)</f>
        <v>EDF</v>
      </c>
      <c r="E240" s="29">
        <f>IF(_xll.BDP($A240&amp;" Corp","cpn typ")="floating","frn",_xll.BDP($A240&amp;" Corp",E$4))</f>
        <v>5.5</v>
      </c>
      <c r="F240" s="53">
        <f>IF(LEFT(_xll.BDP($A240&amp;" Corp","mty_typ"),4)="perp","perp",_xll.BDP($A240&amp;" Corp",F$4)*1)</f>
        <v>42668</v>
      </c>
      <c r="G240" s="25">
        <f>_xll.RtGet("EBOND_POSITION",INDEX(bookMap[eBondID],MATCH(TEXT(C240,"0"),bookMap[bbgID],0))&amp;"="&amp;B240,"AMOUNT")</f>
        <v>0</v>
      </c>
      <c r="H240" s="1">
        <f>INDEX(control!$E$12:$E$22,MATCH(C240,control!$C$12:$C$22,0))</f>
        <v>0</v>
      </c>
      <c r="I240" s="1" t="str">
        <f>IFERROR(INDEX(bias[symbol],MIN(MAX(MATCH(IF($I$2="manual",_xll.RtGet("EBOND_LDN",B240,-20268),$I$2),bias[symbol],0)+H240,1),27)),"-")</f>
        <v>m</v>
      </c>
      <c r="J240" s="1">
        <f>IFERROR(_xll.RtGet("EBOND_LDN",B240,-20270)*1,"-")</f>
        <v>0.3</v>
      </c>
      <c r="K240" s="1" t="str">
        <f>_xll.RtGet("EBOND_LDN",$B240,-20271)</f>
        <v>on</v>
      </c>
      <c r="L240" s="1">
        <f>_xll.BDP(A240&amp;" @CBKG Corp","bid")</f>
        <v>111.53100000000001</v>
      </c>
      <c r="M240" s="1">
        <f>_xll.BDP(A240&amp;" @CBKG Corp","ask")</f>
        <v>111.831</v>
      </c>
      <c r="N240" s="1" t="s">
        <v>1456</v>
      </c>
      <c r="O240" s="1" t="str">
        <f>_xll.BDP(A240&amp;" @"&amp;N240&amp;" Corp","LAST_UPDATE")</f>
        <v>07:01:23</v>
      </c>
      <c r="P240" s="57">
        <f>_xll.BDP(A240&amp;" @"&amp;N240&amp;" Corp","LAST_PRICE")</f>
        <v>111.681</v>
      </c>
      <c r="Q240" s="1">
        <f>INDEX(control!$F$12:$F$22,MATCH(C240,control!$C$12:$C$22,0))</f>
        <v>100</v>
      </c>
      <c r="R240" s="1">
        <f>P240-J240*INDEX(bias[value],MATCH(I240,bias[symbol],0))*(Q240/100)</f>
        <v>111.53099999999999</v>
      </c>
      <c r="S240" s="1">
        <f t="shared" si="0"/>
        <v>111.83099999999999</v>
      </c>
      <c r="T240" s="4"/>
      <c r="U240" s="4"/>
      <c r="V240" s="1">
        <f t="shared" si="263"/>
        <v>111.681</v>
      </c>
      <c r="W240" s="1">
        <f t="shared" si="264"/>
        <v>111.53099999999999</v>
      </c>
      <c r="X240" s="1">
        <f t="shared" si="265"/>
        <v>111.83099999999999</v>
      </c>
      <c r="Y240" s="13">
        <f t="shared" si="266"/>
        <v>-5.6843418860808015E-14</v>
      </c>
      <c r="Z240" s="1">
        <v>1</v>
      </c>
      <c r="AA240" s="1">
        <f t="shared" si="267"/>
        <v>1</v>
      </c>
      <c r="AB240" s="1">
        <f t="shared" si="268"/>
        <v>1</v>
      </c>
      <c r="AC240" s="1">
        <f>IF(ISNUMBER(INDEX(bias[value],MATCH(I240,bias[symbol],0))),1,0)</f>
        <v>1</v>
      </c>
      <c r="AD240" s="1">
        <f t="shared" si="269"/>
        <v>1</v>
      </c>
      <c r="AE240" s="1">
        <f t="shared" si="270"/>
        <v>1</v>
      </c>
      <c r="AF240" s="1">
        <f t="shared" ca="1" si="221"/>
        <v>0</v>
      </c>
      <c r="AG240" s="1">
        <f t="shared" ca="1" si="222"/>
        <v>0</v>
      </c>
      <c r="AH240" s="1" t="str">
        <f ca="1">IF(AG240=1,_xll.RtContribute("DDS_BONDS",$B240&amp;"=EXT",$V$3:$X$3,V240:X240,"FTC:CHANGED;SCOPE:SERVER"),"-")</f>
        <v>-</v>
      </c>
      <c r="AI240" s="1" t="str">
        <f>_xll.RtGet("DDS_BONDS",B240&amp;"=EXT",3)</f>
        <v>2013712=EXT</v>
      </c>
      <c r="AJ240" s="32">
        <f>_xll.BDP($A240&amp;" @"&amp; $N240 &amp;"  Corp","risk_mid")</f>
        <v>2.5378452102359006</v>
      </c>
      <c r="AK240" s="25">
        <f t="shared" si="223"/>
        <v>0</v>
      </c>
      <c r="AL240" s="1" t="str">
        <f t="shared" si="220"/>
        <v>-</v>
      </c>
      <c r="AM240" s="38">
        <f t="shared" si="224"/>
        <v>0</v>
      </c>
      <c r="AN240" s="12">
        <f>_xll.BDP($A240&amp;" @"&amp; $N240 &amp;"  Corp","asset_swap_spd_mid")</f>
        <v>14.90477804599927</v>
      </c>
      <c r="AO240" s="25">
        <f t="shared" si="225"/>
        <v>0</v>
      </c>
      <c r="AP240" s="25">
        <f>IFERROR(_xll.BDP($A240&amp;" @"&amp; $N240 &amp;"  Corp","coupon")*G240/100/365,"-")</f>
        <v>0</v>
      </c>
      <c r="AQ240" s="1" t="str">
        <f>_xll.RtGet("EBOND_LDN",B240,"DSPLY_NAME")</f>
        <v>EDF 5 1/2 25 Oct</v>
      </c>
      <c r="AR240" s="38">
        <f>_xll.RtGet("EBOND_LDN", B240, -18560)</f>
        <v>51.845776777739999</v>
      </c>
      <c r="AS240" s="38">
        <f>_xll.RtGet("EBOND_LDN", B240, -18562)</f>
        <v>40.024097894741999</v>
      </c>
      <c r="AT240" s="58" t="str">
        <f ca="1">IF(Main[[#This Row],[maturity]]&lt;TODAY(),"matured","-")</f>
        <v>-</v>
      </c>
      <c r="AU240" s="1" t="str">
        <f>IF(Main[[#This Row],[spread bid]]=Main[[#This Row],[spread ask]],"error","-")</f>
        <v>-</v>
      </c>
    </row>
    <row r="241" spans="1:47" x14ac:dyDescent="0.2">
      <c r="A241" s="1" t="s">
        <v>93</v>
      </c>
      <c r="B241" s="1">
        <v>6686822</v>
      </c>
      <c r="C241" s="1">
        <v>1994224</v>
      </c>
      <c r="D241" s="29" t="str">
        <f>_xll.BDP($A241&amp;" Corp",D$4)</f>
        <v>EDF</v>
      </c>
      <c r="E241" s="29">
        <f>IF(_xll.BDP($A241&amp;" Corp","cpn typ")="floating","frn",_xll.BDP($A241&amp;" Corp",E$4))</f>
        <v>5</v>
      </c>
      <c r="F241" s="53">
        <f>IF(LEFT(_xll.BDP($A241&amp;" Corp","mty_typ"),4)="perp","perp",_xll.BDP($A241&amp;" Corp",F$4)*1)</f>
        <v>43136</v>
      </c>
      <c r="G241" s="25">
        <f>_xll.RtGet("EBOND_POSITION",INDEX(bookMap[eBondID],MATCH(TEXT(C241,"0"),bookMap[bbgID],0))&amp;"="&amp;B241,"AMOUNT")</f>
        <v>0</v>
      </c>
      <c r="H241" s="1">
        <f>INDEX(control!$E$12:$E$22,MATCH(C241,control!$C$12:$C$22,0))</f>
        <v>0</v>
      </c>
      <c r="I241" s="1" t="str">
        <f>IFERROR(INDEX(bias[symbol],MIN(MAX(MATCH(IF($I$2="manual",_xll.RtGet("EBOND_LDN",B241,-20268),$I$2),bias[symbol],0)+H241,1),27)),"-")</f>
        <v>m</v>
      </c>
      <c r="J241" s="1">
        <f>IFERROR(_xll.RtGet("EBOND_LDN",B241,-20270)*1,"-")</f>
        <v>0.4</v>
      </c>
      <c r="K241" s="1" t="str">
        <f>_xll.RtGet("EBOND_LDN",$B241,-20271)</f>
        <v>on</v>
      </c>
      <c r="L241" s="1">
        <f>_xll.BDP(A241&amp;" @CBKG Corp","bid")</f>
        <v>115.11499999999999</v>
      </c>
      <c r="M241" s="1">
        <f>_xll.BDP(A241&amp;" @CBKG Corp","ask")</f>
        <v>115.515</v>
      </c>
      <c r="N241" s="1" t="s">
        <v>1456</v>
      </c>
      <c r="O241" s="1" t="str">
        <f>_xll.BDP(A241&amp;" @"&amp;N241&amp;" Corp","LAST_UPDATE")</f>
        <v>07:01:33</v>
      </c>
      <c r="P241" s="57">
        <f>_xll.BDP(A241&amp;" @"&amp;N241&amp;" Corp","LAST_PRICE")</f>
        <v>115.315</v>
      </c>
      <c r="Q241" s="1">
        <f>INDEX(control!$F$12:$F$22,MATCH(C241,control!$C$12:$C$22,0))</f>
        <v>100</v>
      </c>
      <c r="R241" s="1">
        <f>P241-J241*INDEX(bias[value],MATCH(I241,bias[symbol],0))*(Q241/100)</f>
        <v>115.11499999999999</v>
      </c>
      <c r="S241" s="1">
        <f t="shared" ref="S241:S301" si="271">R241+J241*(Q241/100)</f>
        <v>115.515</v>
      </c>
      <c r="T241" s="4"/>
      <c r="U241" s="4"/>
      <c r="V241" s="1">
        <f t="shared" si="263"/>
        <v>115.315</v>
      </c>
      <c r="W241" s="1">
        <f t="shared" si="264"/>
        <v>115.11499999999999</v>
      </c>
      <c r="X241" s="1">
        <f t="shared" si="265"/>
        <v>115.515</v>
      </c>
      <c r="Y241" s="13">
        <f t="shared" si="266"/>
        <v>0</v>
      </c>
      <c r="Z241" s="1">
        <v>1</v>
      </c>
      <c r="AA241" s="1">
        <f t="shared" si="267"/>
        <v>1</v>
      </c>
      <c r="AB241" s="1">
        <f t="shared" si="268"/>
        <v>1</v>
      </c>
      <c r="AC241" s="1">
        <f>IF(ISNUMBER(INDEX(bias[value],MATCH(I241,bias[symbol],0))),1,0)</f>
        <v>1</v>
      </c>
      <c r="AD241" s="1">
        <f t="shared" si="269"/>
        <v>1</v>
      </c>
      <c r="AE241" s="1">
        <f t="shared" si="270"/>
        <v>1</v>
      </c>
      <c r="AF241" s="1">
        <f t="shared" ca="1" si="221"/>
        <v>0</v>
      </c>
      <c r="AG241" s="1">
        <f t="shared" ca="1" si="222"/>
        <v>0</v>
      </c>
      <c r="AH241" s="1" t="str">
        <f ca="1">IF(AG241=1,_xll.RtContribute("DDS_BONDS",$B241&amp;"=EXT",$V$3:$X$3,V241:X241,"FTC:CHANGED;SCOPE:SERVER"),"-")</f>
        <v>-</v>
      </c>
      <c r="AI241" s="1" t="str">
        <f>_xll.RtGet("DDS_BONDS",B241&amp;"=EXT",3)</f>
        <v>6686822=EXT</v>
      </c>
      <c r="AJ241" s="32">
        <f>_xll.BDP($A241&amp;" @"&amp; $N241 &amp;"  Corp","risk_mid")</f>
        <v>3.9334784005951917</v>
      </c>
      <c r="AK241" s="25">
        <f t="shared" si="223"/>
        <v>0</v>
      </c>
      <c r="AL241" s="1" t="str">
        <f t="shared" si="220"/>
        <v>-</v>
      </c>
      <c r="AM241" s="38">
        <f t="shared" si="224"/>
        <v>0</v>
      </c>
      <c r="AN241" s="12">
        <f>_xll.BDP($A241&amp;" @"&amp; $N241 &amp;"  Corp","asset_swap_spd_mid")</f>
        <v>25.580484427301343</v>
      </c>
      <c r="AO241" s="25">
        <f t="shared" si="225"/>
        <v>0</v>
      </c>
      <c r="AP241" s="25">
        <f>IFERROR(_xll.BDP($A241&amp;" @"&amp; $N241 &amp;"  Corp","coupon")*G241/100/365,"-")</f>
        <v>0</v>
      </c>
      <c r="AQ241" s="1" t="str">
        <f>_xll.RtGet("EBOND_LDN",B241,"DSPLY_NAME")</f>
        <v>EDF 5 05 Feb 201</v>
      </c>
      <c r="AR241" s="38">
        <f>_xll.RtGet("EBOND_LDN", B241, -18560)</f>
        <v>63.332792275796002</v>
      </c>
      <c r="AS241" s="38">
        <f>_xll.RtGet("EBOND_LDN", B241, -18562)</f>
        <v>53.169774614509997</v>
      </c>
      <c r="AT241" s="58" t="str">
        <f ca="1">IF(Main[[#This Row],[maturity]]&lt;TODAY(),"matured","-")</f>
        <v>-</v>
      </c>
      <c r="AU241" s="1" t="str">
        <f>IF(Main[[#This Row],[spread bid]]=Main[[#This Row],[spread ask]],"error","-")</f>
        <v>-</v>
      </c>
    </row>
    <row r="242" spans="1:47" x14ac:dyDescent="0.2">
      <c r="A242" s="1" t="s">
        <v>94</v>
      </c>
      <c r="B242" s="1">
        <v>7376290</v>
      </c>
      <c r="C242" s="1">
        <v>1994224</v>
      </c>
      <c r="D242" s="29" t="str">
        <f>_xll.BDP($A242&amp;" Corp",D$4)</f>
        <v>EDF</v>
      </c>
      <c r="E242" s="29">
        <f>IF(_xll.BDP($A242&amp;" Corp","cpn typ")="floating","frn",_xll.BDP($A242&amp;" Corp",E$4))</f>
        <v>5.125</v>
      </c>
      <c r="F242" s="53">
        <f>IF(LEFT(_xll.BDP($A242&amp;" Corp","mty_typ"),4)="perp","perp",_xll.BDP($A242&amp;" Corp",F$4)*1)</f>
        <v>43355</v>
      </c>
      <c r="G242" s="25" t="str">
        <f>_xll.RtGet("EBOND_POSITION",INDEX(bookMap[eBondID],MATCH(TEXT(C242,"0"),bookMap[bbgID],0))&amp;"="&amp;B242,"AMOUNT")</f>
        <v>#N/A</v>
      </c>
      <c r="H242" s="1">
        <f>INDEX(control!$E$12:$E$22,MATCH(C242,control!$C$12:$C$22,0))</f>
        <v>0</v>
      </c>
      <c r="I242" s="1" t="str">
        <f>IFERROR(INDEX(bias[symbol],MIN(MAX(MATCH(IF($I$2="manual",_xll.RtGet("EBOND_LDN",B242,-20268),$I$2),bias[symbol],0)+H242,1),27)),"-")</f>
        <v>m</v>
      </c>
      <c r="J242" s="1">
        <f>IFERROR(_xll.RtGet("EBOND_LDN",B242,-20270)*1,"-")</f>
        <v>0.4</v>
      </c>
      <c r="K242" s="1" t="str">
        <f>_xll.RtGet("EBOND_LDN",$B242,-20271)</f>
        <v>on</v>
      </c>
      <c r="L242" s="1" t="str">
        <f>_xll.BDP(A242&amp;" @CBKG Corp","bid")</f>
        <v>#N/A Real Time</v>
      </c>
      <c r="M242" s="1" t="str">
        <f>_xll.BDP(A242&amp;" @CBKG Corp","ask")</f>
        <v>#N/A Real Time</v>
      </c>
      <c r="N242" s="1" t="s">
        <v>1456</v>
      </c>
      <c r="O242" s="1" t="str">
        <f>_xll.BDP(A242&amp;" @"&amp;N242&amp;" Corp","LAST_UPDATE")</f>
        <v>07:01:27</v>
      </c>
      <c r="P242" s="57">
        <f>_xll.BDP(A242&amp;" @"&amp;N242&amp;" Corp","LAST_PRICE")</f>
        <v>117.60299999999999</v>
      </c>
      <c r="Q242" s="1">
        <f>INDEX(control!$F$12:$F$22,MATCH(C242,control!$C$12:$C$22,0))</f>
        <v>100</v>
      </c>
      <c r="R242" s="1">
        <f>P242-J242*INDEX(bias[value],MATCH(I242,bias[symbol],0))*(Q242/100)</f>
        <v>117.40299999999999</v>
      </c>
      <c r="S242" s="1">
        <f t="shared" si="271"/>
        <v>117.803</v>
      </c>
      <c r="T242" s="4"/>
      <c r="U242" s="4"/>
      <c r="V242" s="1">
        <f t="shared" si="263"/>
        <v>117.60299999999999</v>
      </c>
      <c r="W242" s="1">
        <f t="shared" si="264"/>
        <v>117.40299999999999</v>
      </c>
      <c r="X242" s="1">
        <f t="shared" si="265"/>
        <v>117.803</v>
      </c>
      <c r="Y242" s="13" t="str">
        <f t="shared" si="266"/>
        <v>err</v>
      </c>
      <c r="Z242" s="1">
        <v>1</v>
      </c>
      <c r="AA242" s="1">
        <f t="shared" si="267"/>
        <v>1</v>
      </c>
      <c r="AB242" s="1">
        <f t="shared" si="268"/>
        <v>1</v>
      </c>
      <c r="AC242" s="1">
        <f>IF(ISNUMBER(INDEX(bias[value],MATCH(I242,bias[symbol],0))),1,0)</f>
        <v>1</v>
      </c>
      <c r="AD242" s="1">
        <f t="shared" si="269"/>
        <v>1</v>
      </c>
      <c r="AE242" s="1">
        <f t="shared" si="270"/>
        <v>1</v>
      </c>
      <c r="AF242" s="1">
        <f t="shared" ca="1" si="221"/>
        <v>0</v>
      </c>
      <c r="AG242" s="1">
        <f t="shared" ca="1" si="222"/>
        <v>0</v>
      </c>
      <c r="AH242" s="1" t="str">
        <f ca="1">IF(AG242=1,_xll.RtContribute("DDS_BONDS",$B242&amp;"=EXT",$V$3:$X$3,V242:X242,"FTC:CHANGED;SCOPE:SERVER"),"-")</f>
        <v>-</v>
      </c>
      <c r="AI242" s="1" t="str">
        <f>_xll.RtGet("DDS_BONDS",B242&amp;"=EXT",3)</f>
        <v>7376290=EXT</v>
      </c>
      <c r="AJ242" s="32">
        <f>_xll.BDP($A242&amp;" @"&amp; $N242 &amp;"  Corp","risk_mid")</f>
        <v>4.5972914308748614</v>
      </c>
      <c r="AK242" s="25" t="str">
        <f t="shared" si="223"/>
        <v>-</v>
      </c>
      <c r="AL242" s="1" t="str">
        <f t="shared" si="220"/>
        <v>-</v>
      </c>
      <c r="AM242" s="38">
        <f t="shared" si="224"/>
        <v>0</v>
      </c>
      <c r="AN242" s="12">
        <f>_xll.BDP($A242&amp;" @"&amp; $N242 &amp;"  Corp","asset_swap_spd_mid")</f>
        <v>34.223511528735486</v>
      </c>
      <c r="AO242" s="25">
        <f t="shared" si="225"/>
        <v>0</v>
      </c>
      <c r="AP242" s="25" t="str">
        <f>IFERROR(_xll.BDP($A242&amp;" @"&amp; $N242 &amp;"  Corp","coupon")*G242/100/365,"-")</f>
        <v>-</v>
      </c>
      <c r="AQ242" s="1" t="str">
        <f>_xll.RtGet("EBOND_LDN",B242,"DSPLY_NAME")</f>
        <v>EDF 5 1/8 12 Sep</v>
      </c>
      <c r="AR242" s="38">
        <f>_xll.RtGet("EBOND_LDN", B242, -18560)</f>
        <v>0</v>
      </c>
      <c r="AS242" s="38">
        <f>_xll.RtGet("EBOND_LDN", B242, -18562)</f>
        <v>0</v>
      </c>
      <c r="AT242" s="58" t="str">
        <f ca="1">IF(Main[[#This Row],[maturity]]&lt;TODAY(),"matured","-")</f>
        <v>-</v>
      </c>
      <c r="AU242" s="1" t="str">
        <f>IF(Main[[#This Row],[spread bid]]=Main[[#This Row],[spread ask]],"error","-")</f>
        <v>error</v>
      </c>
    </row>
    <row r="243" spans="1:47" x14ac:dyDescent="0.2">
      <c r="A243" s="1" t="s">
        <v>95</v>
      </c>
      <c r="B243" s="1">
        <v>7085855</v>
      </c>
      <c r="C243" s="1">
        <v>1994224</v>
      </c>
      <c r="D243" s="29" t="str">
        <f>_xll.BDP($A243&amp;" Corp",D$4)</f>
        <v>EDF</v>
      </c>
      <c r="E243" s="29">
        <f>IF(_xll.BDP($A243&amp;" Corp","cpn typ")="floating","frn",_xll.BDP($A243&amp;" Corp",E$4))</f>
        <v>5.375</v>
      </c>
      <c r="F243" s="53">
        <f>IF(LEFT(_xll.BDP($A243&amp;" Corp","mty_typ"),4)="perp","perp",_xll.BDP($A243&amp;" Corp",F$4)*1)</f>
        <v>43980</v>
      </c>
      <c r="G243" s="25">
        <f>_xll.RtGet("EBOND_POSITION",INDEX(bookMap[eBondID],MATCH(TEXT(C243,"0"),bookMap[bbgID],0))&amp;"="&amp;B243,"AMOUNT")</f>
        <v>0</v>
      </c>
      <c r="H243" s="1">
        <f>INDEX(control!$E$12:$E$22,MATCH(C243,control!$C$12:$C$22,0))</f>
        <v>0</v>
      </c>
      <c r="I243" s="1" t="str">
        <f>IFERROR(INDEX(bias[symbol],MIN(MAX(MATCH(IF($I$2="manual",_xll.RtGet("EBOND_LDN",B243,-20268),$I$2),bias[symbol],0)+H243,1),27)),"-")</f>
        <v>bb</v>
      </c>
      <c r="J243" s="1">
        <f>IFERROR(_xll.RtGet("EBOND_LDN",B243,-20270)*1,"-")</f>
        <v>0.2</v>
      </c>
      <c r="K243" s="1" t="str">
        <f>_xll.RtGet("EBOND_LDN",$B243,-20271)</f>
        <v>on</v>
      </c>
      <c r="L243" s="1">
        <f>_xll.BDP(A243&amp;" @CBKG Corp","bid")</f>
        <v>122.824</v>
      </c>
      <c r="M243" s="1">
        <f>_xll.BDP(A243&amp;" @CBKG Corp","ask")</f>
        <v>123.024</v>
      </c>
      <c r="N243" s="1" t="s">
        <v>1456</v>
      </c>
      <c r="O243" s="1" t="str">
        <f>_xll.BDP(A243&amp;" @"&amp;N243&amp;" Corp","LAST_UPDATE")</f>
        <v>07:01:30</v>
      </c>
      <c r="P243" s="57">
        <f>_xll.BDP(A243&amp;" @"&amp;N243&amp;" Corp","LAST_PRICE")</f>
        <v>122.874</v>
      </c>
      <c r="Q243" s="1">
        <f>INDEX(control!$F$12:$F$22,MATCH(C243,control!$C$12:$C$22,0))</f>
        <v>100</v>
      </c>
      <c r="R243" s="1">
        <f>P243-J243*INDEX(bias[value],MATCH(I243,bias[symbol],0))*(Q243/100)</f>
        <v>122.824</v>
      </c>
      <c r="S243" s="1">
        <f t="shared" si="271"/>
        <v>123.024</v>
      </c>
      <c r="T243" s="4"/>
      <c r="U243" s="4"/>
      <c r="V243" s="1">
        <f t="shared" si="263"/>
        <v>122.874</v>
      </c>
      <c r="W243" s="1">
        <f t="shared" si="264"/>
        <v>122.824</v>
      </c>
      <c r="X243" s="1">
        <f t="shared" si="265"/>
        <v>123.024</v>
      </c>
      <c r="Y243" s="13">
        <f t="shared" si="266"/>
        <v>0</v>
      </c>
      <c r="Z243" s="1">
        <v>1</v>
      </c>
      <c r="AA243" s="1">
        <f t="shared" si="267"/>
        <v>1</v>
      </c>
      <c r="AB243" s="1">
        <f t="shared" si="268"/>
        <v>1</v>
      </c>
      <c r="AC243" s="1">
        <f>IF(ISNUMBER(INDEX(bias[value],MATCH(I243,bias[symbol],0))),1,0)</f>
        <v>1</v>
      </c>
      <c r="AD243" s="1">
        <f t="shared" si="269"/>
        <v>1</v>
      </c>
      <c r="AE243" s="1">
        <f t="shared" si="270"/>
        <v>1</v>
      </c>
      <c r="AF243" s="1">
        <f t="shared" ca="1" si="221"/>
        <v>0</v>
      </c>
      <c r="AG243" s="1">
        <f t="shared" ca="1" si="222"/>
        <v>0</v>
      </c>
      <c r="AH243" s="1" t="str">
        <f ca="1">IF(AG243=1,_xll.RtContribute("DDS_BONDS",$B243&amp;"=EXT",$V$3:$X$3,V243:X243,"FTC:CHANGED;SCOPE:SERVER"),"-")</f>
        <v>-</v>
      </c>
      <c r="AI243" s="1" t="str">
        <f>_xll.RtGet("DDS_BONDS",B243&amp;"=EXT",3)</f>
        <v>7085855=EXT</v>
      </c>
      <c r="AJ243" s="32">
        <f>_xll.BDP($A243&amp;" @"&amp; $N243 &amp;"  Corp","risk_mid")</f>
        <v>6.4551459004789535</v>
      </c>
      <c r="AK243" s="25">
        <f t="shared" si="223"/>
        <v>0</v>
      </c>
      <c r="AL243" s="1" t="str">
        <f t="shared" si="220"/>
        <v>-</v>
      </c>
      <c r="AM243" s="38">
        <f t="shared" si="224"/>
        <v>0</v>
      </c>
      <c r="AN243" s="12">
        <f>_xll.BDP($A243&amp;" @"&amp; $N243 &amp;"  Corp","asset_swap_spd_mid")</f>
        <v>54.500264961126028</v>
      </c>
      <c r="AO243" s="25">
        <f t="shared" si="225"/>
        <v>0</v>
      </c>
      <c r="AP243" s="25">
        <f>IFERROR(_xll.BDP($A243&amp;" @"&amp; $N243 &amp;"  Corp","coupon")*G243/100/365,"-")</f>
        <v>0</v>
      </c>
      <c r="AQ243" s="1" t="str">
        <f>_xll.RtGet("EBOND_LDN",B243,"DSPLY_NAME")</f>
        <v>EDF 5 3/8 29 May</v>
      </c>
      <c r="AR243" s="38">
        <f>_xll.RtGet("EBOND_LDN", B243, -18560)</f>
        <v>121.81384286287199</v>
      </c>
      <c r="AS243" s="38">
        <f>_xll.RtGet("EBOND_LDN", B243, -18562)</f>
        <v>118.717545259853</v>
      </c>
      <c r="AT243" s="58" t="str">
        <f ca="1">IF(Main[[#This Row],[maturity]]&lt;TODAY(),"matured","-")</f>
        <v>-</v>
      </c>
      <c r="AU243" s="1" t="str">
        <f>IF(Main[[#This Row],[spread bid]]=Main[[#This Row],[spread ask]],"error","-")</f>
        <v>-</v>
      </c>
    </row>
    <row r="244" spans="1:47" x14ac:dyDescent="0.2">
      <c r="A244" s="1" t="s">
        <v>96</v>
      </c>
      <c r="B244" s="1">
        <v>7865950</v>
      </c>
      <c r="C244" s="1">
        <v>1994224</v>
      </c>
      <c r="D244" s="29" t="str">
        <f>_xll.BDP($A244&amp;" Corp",D$4)</f>
        <v>EDF</v>
      </c>
      <c r="E244" s="29">
        <f>IF(_xll.BDP($A244&amp;" Corp","cpn typ")="floating","frn",_xll.BDP($A244&amp;" Corp",E$4))</f>
        <v>6.25</v>
      </c>
      <c r="F244" s="53">
        <f>IF(LEFT(_xll.BDP($A244&amp;" Corp","mty_typ"),4)="perp","perp",_xll.BDP($A244&amp;" Corp",F$4)*1)</f>
        <v>44221</v>
      </c>
      <c r="G244" s="25">
        <f>_xll.RtGet("EBOND_POSITION",INDEX(bookMap[eBondID],MATCH(TEXT(C244,"0"),bookMap[bbgID],0))&amp;"="&amp;B244,"AMOUNT")</f>
        <v>650000</v>
      </c>
      <c r="H244" s="1">
        <f>INDEX(control!$E$12:$E$22,MATCH(C244,control!$C$12:$C$22,0))</f>
        <v>0</v>
      </c>
      <c r="I244" s="1" t="str">
        <f>IFERROR(INDEX(bias[symbol],MIN(MAX(MATCH(IF($I$2="manual",_xll.RtGet("EBOND_LDN",B244,-20268),$I$2),bias[symbol],0)+H244,1),27)),"-")</f>
        <v>bb</v>
      </c>
      <c r="J244" s="1">
        <f>IFERROR(_xll.RtGet("EBOND_LDN",B244,-20270)*1,"-")</f>
        <v>0.4</v>
      </c>
      <c r="K244" s="1" t="str">
        <f>_xll.RtGet("EBOND_LDN",$B244,-20271)</f>
        <v>on</v>
      </c>
      <c r="L244" s="1">
        <f>_xll.BDP(A244&amp;" @CBKG Corp","bid")</f>
        <v>129.60599999999999</v>
      </c>
      <c r="M244" s="1">
        <f>_xll.BDP(A244&amp;" @CBKG Corp","ask")</f>
        <v>130.006</v>
      </c>
      <c r="N244" s="1" t="s">
        <v>1456</v>
      </c>
      <c r="O244" s="1" t="str">
        <f>_xll.BDP(A244&amp;" @"&amp;N244&amp;" Corp","LAST_UPDATE")</f>
        <v>07:01:37</v>
      </c>
      <c r="P244" s="57">
        <f>_xll.BDP(A244&amp;" @"&amp;N244&amp;" Corp","LAST_PRICE")</f>
        <v>129.70599999999999</v>
      </c>
      <c r="Q244" s="1">
        <f>INDEX(control!$F$12:$F$22,MATCH(C244,control!$C$12:$C$22,0))</f>
        <v>100</v>
      </c>
      <c r="R244" s="1">
        <f>P244-J244*INDEX(bias[value],MATCH(I244,bias[symbol],0))*(Q244/100)</f>
        <v>129.60599999999999</v>
      </c>
      <c r="S244" s="1">
        <f t="shared" si="271"/>
        <v>130.006</v>
      </c>
      <c r="T244" s="4"/>
      <c r="U244" s="4"/>
      <c r="V244" s="1">
        <f t="shared" si="263"/>
        <v>129.70599999999999</v>
      </c>
      <c r="W244" s="1">
        <f t="shared" si="264"/>
        <v>129.60599999999999</v>
      </c>
      <c r="X244" s="1">
        <f t="shared" si="265"/>
        <v>130.006</v>
      </c>
      <c r="Y244" s="13">
        <f t="shared" si="266"/>
        <v>0</v>
      </c>
      <c r="Z244" s="1">
        <v>1</v>
      </c>
      <c r="AA244" s="1">
        <f t="shared" si="267"/>
        <v>1</v>
      </c>
      <c r="AB244" s="1">
        <f t="shared" si="268"/>
        <v>1</v>
      </c>
      <c r="AC244" s="1">
        <f>IF(ISNUMBER(INDEX(bias[value],MATCH(I244,bias[symbol],0))),1,0)</f>
        <v>1</v>
      </c>
      <c r="AD244" s="1">
        <f t="shared" si="269"/>
        <v>1</v>
      </c>
      <c r="AE244" s="1">
        <f t="shared" si="270"/>
        <v>1</v>
      </c>
      <c r="AF244" s="1">
        <f t="shared" ca="1" si="221"/>
        <v>0</v>
      </c>
      <c r="AG244" s="1">
        <f t="shared" ca="1" si="222"/>
        <v>0</v>
      </c>
      <c r="AH244" s="1" t="str">
        <f ca="1">IF(AG244=1,_xll.RtContribute("DDS_BONDS",$B244&amp;"=EXT",$V$3:$X$3,V244:X244,"FTC:CHANGED;SCOPE:SERVER"),"-")</f>
        <v>-</v>
      </c>
      <c r="AI244" s="1" t="str">
        <f>_xll.RtGet("DDS_BONDS",B244&amp;"=EXT",3)</f>
        <v>7865950=EXT</v>
      </c>
      <c r="AJ244" s="32">
        <f>_xll.BDP($A244&amp;" @"&amp; $N244 &amp;"  Corp","risk_mid")</f>
        <v>7.3424722489562555</v>
      </c>
      <c r="AK244" s="25">
        <f t="shared" si="223"/>
        <v>477.26069618215661</v>
      </c>
      <c r="AL244" s="1" t="str">
        <f t="shared" si="220"/>
        <v>-</v>
      </c>
      <c r="AM244" s="38">
        <f t="shared" si="224"/>
        <v>7.4941244444444441</v>
      </c>
      <c r="AN244" s="12">
        <f>_xll.BDP($A244&amp;" @"&amp; $N244 &amp;"  Corp","asset_swap_spd_mid")</f>
        <v>61.454748566531215</v>
      </c>
      <c r="AO244" s="25">
        <f t="shared" si="225"/>
        <v>3994.558656824529</v>
      </c>
      <c r="AP244" s="25">
        <f>IFERROR(_xll.BDP($A244&amp;" @"&amp; $N244 &amp;"  Corp","coupon")*G244/100/365,"-")</f>
        <v>111.3013698630137</v>
      </c>
      <c r="AQ244" s="1" t="str">
        <f>_xll.RtGet("EBOND_LDN",B244,"DSPLY_NAME")</f>
        <v>EDF 6 1/4 25 Jan</v>
      </c>
      <c r="AR244" s="38">
        <f>_xll.RtGet("EBOND_LDN", B244, -18560)</f>
        <v>122.129613473178</v>
      </c>
      <c r="AS244" s="38">
        <f>_xll.RtGet("EBOND_LDN", B244, -18562)</f>
        <v>116.695603773597</v>
      </c>
      <c r="AT244" s="58" t="str">
        <f ca="1">IF(Main[[#This Row],[maturity]]&lt;TODAY(),"matured","-")</f>
        <v>-</v>
      </c>
      <c r="AU244" s="1" t="str">
        <f>IF(Main[[#This Row],[spread bid]]=Main[[#This Row],[spread ask]],"error","-")</f>
        <v>-</v>
      </c>
    </row>
    <row r="245" spans="1:47" x14ac:dyDescent="0.2">
      <c r="A245" s="1" t="s">
        <v>97</v>
      </c>
      <c r="B245" s="1">
        <v>9977242</v>
      </c>
      <c r="C245" s="1">
        <v>1994224</v>
      </c>
      <c r="D245" s="29" t="str">
        <f>_xll.BDP($A245&amp;" Corp",D$4)</f>
        <v>EDF</v>
      </c>
      <c r="E245" s="29">
        <f>IF(_xll.BDP($A245&amp;" Corp","cpn typ")="floating","frn",_xll.BDP($A245&amp;" Corp",E$4))</f>
        <v>4.125</v>
      </c>
      <c r="F245" s="53">
        <f>IF(LEFT(_xll.BDP($A245&amp;" Corp","mty_typ"),4)="perp","perp",_xll.BDP($A245&amp;" Corp",F$4)*1)</f>
        <v>44230</v>
      </c>
      <c r="G245" s="25">
        <f>_xll.RtGet("EBOND_POSITION",INDEX(bookMap[eBondID],MATCH(TEXT(C245,"0"),bookMap[bbgID],0))&amp;"="&amp;B245,"AMOUNT")</f>
        <v>-1400000</v>
      </c>
      <c r="H245" s="1">
        <f>INDEX(control!$E$12:$E$22,MATCH(C245,control!$C$12:$C$22,0))</f>
        <v>0</v>
      </c>
      <c r="I245" s="1" t="str">
        <f>IFERROR(INDEX(bias[symbol],MIN(MAX(MATCH(IF($I$2="manual",_xll.RtGet("EBOND_LDN",B245,-20268),$I$2),bias[symbol],0)+H245,1),27)),"-")</f>
        <v>bb</v>
      </c>
      <c r="J245" s="1">
        <f>IFERROR(_xll.RtGet("EBOND_LDN",B245,-20270)*1,"-")</f>
        <v>0.3</v>
      </c>
      <c r="K245" s="1" t="str">
        <f>_xll.RtGet("EBOND_LDN",$B245,-20271)</f>
        <v>on</v>
      </c>
      <c r="L245" s="1">
        <f>_xll.BDP(A245&amp;" @CBKG Corp","bid")</f>
        <v>117.38</v>
      </c>
      <c r="M245" s="1">
        <f>_xll.BDP(A245&amp;" @CBKG Corp","ask")</f>
        <v>117.68</v>
      </c>
      <c r="N245" s="1" t="s">
        <v>1456</v>
      </c>
      <c r="O245" s="1" t="str">
        <f>_xll.BDP(A245&amp;" @"&amp;N245&amp;" Corp","LAST_UPDATE")</f>
        <v>07:01:26</v>
      </c>
      <c r="P245" s="57">
        <f>_xll.BDP(A245&amp;" @"&amp;N245&amp;" Corp","LAST_PRICE")</f>
        <v>117.455</v>
      </c>
      <c r="Q245" s="1">
        <f>INDEX(control!$F$12:$F$22,MATCH(C245,control!$C$12:$C$22,0))</f>
        <v>100</v>
      </c>
      <c r="R245" s="1">
        <f>P245-J245*INDEX(bias[value],MATCH(I245,bias[symbol],0))*(Q245/100)</f>
        <v>117.38</v>
      </c>
      <c r="S245" s="1">
        <f t="shared" si="271"/>
        <v>117.67999999999999</v>
      </c>
      <c r="T245" s="4"/>
      <c r="U245" s="4"/>
      <c r="V245" s="1">
        <f t="shared" si="263"/>
        <v>117.455</v>
      </c>
      <c r="W245" s="1">
        <f t="shared" si="264"/>
        <v>117.38</v>
      </c>
      <c r="X245" s="1">
        <f t="shared" si="265"/>
        <v>117.67999999999999</v>
      </c>
      <c r="Y245" s="13">
        <f t="shared" si="266"/>
        <v>0</v>
      </c>
      <c r="Z245" s="1">
        <v>1</v>
      </c>
      <c r="AA245" s="1">
        <f t="shared" si="267"/>
        <v>1</v>
      </c>
      <c r="AB245" s="1">
        <f t="shared" si="268"/>
        <v>1</v>
      </c>
      <c r="AC245" s="1">
        <f>IF(ISNUMBER(INDEX(bias[value],MATCH(I245,bias[symbol],0))),1,0)</f>
        <v>1</v>
      </c>
      <c r="AD245" s="1">
        <f t="shared" si="269"/>
        <v>1</v>
      </c>
      <c r="AE245" s="1">
        <f t="shared" si="270"/>
        <v>1</v>
      </c>
      <c r="AF245" s="1">
        <f t="shared" ca="1" si="221"/>
        <v>0</v>
      </c>
      <c r="AG245" s="1">
        <f t="shared" ca="1" si="222"/>
        <v>0</v>
      </c>
      <c r="AH245" s="1" t="str">
        <f ca="1">IF(AG245=1,_xll.RtContribute("DDS_BONDS",$B245&amp;"=EXT",$V$3:$X$3,V245:X245,"FTC:CHANGED;SCOPE:SERVER"),"-")</f>
        <v>-</v>
      </c>
      <c r="AI245" s="1" t="str">
        <f>_xll.RtGet("DDS_BONDS",B245&amp;"=EXT",3)</f>
        <v>9977242=EXT</v>
      </c>
      <c r="AJ245" s="32">
        <f>_xll.BDP($A245&amp;" @"&amp; $N245 &amp;"  Corp","risk_mid")</f>
        <v>6.9478945333280251</v>
      </c>
      <c r="AK245" s="25">
        <f t="shared" si="223"/>
        <v>-972.70523466592351</v>
      </c>
      <c r="AL245" s="1" t="str">
        <f t="shared" si="220"/>
        <v>-</v>
      </c>
      <c r="AM245" s="38">
        <f t="shared" si="224"/>
        <v>-14.616622222222222</v>
      </c>
      <c r="AN245" s="12">
        <f>_xll.BDP($A245&amp;" @"&amp; $N245 &amp;"  Corp","asset_swap_spd_mid")</f>
        <v>39.667918839424303</v>
      </c>
      <c r="AO245" s="25">
        <f t="shared" si="225"/>
        <v>-5553.5086375194023</v>
      </c>
      <c r="AP245" s="25">
        <f>IFERROR(_xll.BDP($A245&amp;" @"&amp; $N245 &amp;"  Corp","coupon")*G245/100/365,"-")</f>
        <v>-158.21917808219177</v>
      </c>
      <c r="AQ245" s="1" t="str">
        <f>_xll.RtGet("EBOND_LDN",B245,"DSPLY_NAME")</f>
        <v>EDF 4 1/8 03 Feb</v>
      </c>
      <c r="AR245" s="38">
        <f>_xll.RtGet("EBOND_LDN", B245, -18560)</f>
        <v>66.296664141148</v>
      </c>
      <c r="AS245" s="38">
        <f>_xll.RtGet("EBOND_LDN", B245, -18562)</f>
        <v>61.987725206786997</v>
      </c>
      <c r="AT245" s="58" t="str">
        <f ca="1">IF(Main[[#This Row],[maturity]]&lt;TODAY(),"matured","-")</f>
        <v>-</v>
      </c>
      <c r="AU245" s="1" t="str">
        <f>IF(Main[[#This Row],[spread bid]]=Main[[#This Row],[spread ask]],"error","-")</f>
        <v>-</v>
      </c>
    </row>
    <row r="246" spans="1:47" x14ac:dyDescent="0.2">
      <c r="A246" s="1" t="s">
        <v>98</v>
      </c>
      <c r="B246" s="1">
        <v>20123698</v>
      </c>
      <c r="C246" s="1">
        <v>1994224</v>
      </c>
      <c r="D246" s="29" t="str">
        <f>_xll.BDP($A246&amp;" Corp",D$4)</f>
        <v>EDF</v>
      </c>
      <c r="E246" s="29">
        <f>IF(_xll.BDP($A246&amp;" Corp","cpn typ")="floating","frn",_xll.BDP($A246&amp;" Corp",E$4))</f>
        <v>2.25</v>
      </c>
      <c r="F246" s="53">
        <f>IF(LEFT(_xll.BDP($A246&amp;" Corp","mty_typ"),4)="perp","perp",_xll.BDP($A246&amp;" Corp",F$4)*1)</f>
        <v>44313</v>
      </c>
      <c r="G246" s="25">
        <f>_xll.RtGet("EBOND_POSITION",INDEX(bookMap[eBondID],MATCH(TEXT(C246,"0"),bookMap[bbgID],0))&amp;"="&amp;B246,"AMOUNT")</f>
        <v>0</v>
      </c>
      <c r="H246" s="1">
        <f>INDEX(control!$E$12:$E$22,MATCH(C246,control!$C$12:$C$22,0))</f>
        <v>0</v>
      </c>
      <c r="I246" s="1" t="str">
        <f>IFERROR(INDEX(bias[symbol],MIN(MAX(MATCH(IF($I$2="manual",_xll.RtGet("EBOND_LDN",B246,-20268),$I$2),bias[symbol],0)+H246,1),27)),"-")</f>
        <v>b</v>
      </c>
      <c r="J246" s="1">
        <f>IFERROR(_xll.RtGet("EBOND_LDN",B246,-20270)*1,"-")</f>
        <v>0.4</v>
      </c>
      <c r="K246" s="1" t="str">
        <f>_xll.RtGet("EBOND_LDN",$B246,-20271)</f>
        <v>on</v>
      </c>
      <c r="L246" s="1" t="str">
        <f>_xll.BDP(A246&amp;" @CBKG Corp","bid")</f>
        <v>#N/A Real Time</v>
      </c>
      <c r="M246" s="1" t="str">
        <f>_xll.BDP(A246&amp;" @CBKG Corp","ask")</f>
        <v>#N/A Real Time</v>
      </c>
      <c r="N246" s="1" t="s">
        <v>1456</v>
      </c>
      <c r="O246" s="1" t="str">
        <f>_xll.BDP(A246&amp;" @"&amp;N246&amp;" Corp","LAST_UPDATE")</f>
        <v>07:01:39</v>
      </c>
      <c r="P246" s="57">
        <f>_xll.BDP(A246&amp;" @"&amp;N246&amp;" Corp","LAST_PRICE")</f>
        <v>104.726</v>
      </c>
      <c r="Q246" s="1">
        <f>INDEX(control!$F$12:$F$22,MATCH(C246,control!$C$12:$C$22,0))</f>
        <v>100</v>
      </c>
      <c r="R246" s="1">
        <f>P246-J246*INDEX(bias[value],MATCH(I246,bias[symbol],0))*(Q246/100)</f>
        <v>104.57599999999999</v>
      </c>
      <c r="S246" s="1">
        <f t="shared" si="271"/>
        <v>104.976</v>
      </c>
      <c r="T246" s="4"/>
      <c r="U246" s="4"/>
      <c r="V246" s="1">
        <f t="shared" si="263"/>
        <v>104.726</v>
      </c>
      <c r="W246" s="1">
        <f t="shared" si="264"/>
        <v>104.57599999999999</v>
      </c>
      <c r="X246" s="1">
        <f t="shared" si="265"/>
        <v>104.976</v>
      </c>
      <c r="Y246" s="13" t="str">
        <f t="shared" si="266"/>
        <v>err</v>
      </c>
      <c r="Z246" s="1">
        <v>1</v>
      </c>
      <c r="AA246" s="1">
        <f t="shared" si="267"/>
        <v>1</v>
      </c>
      <c r="AB246" s="1">
        <f t="shared" si="268"/>
        <v>1</v>
      </c>
      <c r="AC246" s="1">
        <f>IF(ISNUMBER(INDEX(bias[value],MATCH(I246,bias[symbol],0))),1,0)</f>
        <v>1</v>
      </c>
      <c r="AD246" s="1">
        <f t="shared" si="269"/>
        <v>1</v>
      </c>
      <c r="AE246" s="1">
        <f t="shared" si="270"/>
        <v>1</v>
      </c>
      <c r="AF246" s="1">
        <f t="shared" ca="1" si="221"/>
        <v>0</v>
      </c>
      <c r="AG246" s="1">
        <f t="shared" ca="1" si="222"/>
        <v>0</v>
      </c>
      <c r="AH246" s="1" t="str">
        <f ca="1">IF(AG246=1,_xll.RtContribute("DDS_BONDS",$B246&amp;"=EXT",$V$3:$X$3,V246:X246,"FTC:CHANGED;SCOPE:SERVER"),"-")</f>
        <v>-</v>
      </c>
      <c r="AI246" s="1" t="str">
        <f>_xll.RtGet("DDS_BONDS",B246&amp;"=EXT",3)</f>
        <v>20123698=EXT</v>
      </c>
      <c r="AJ246" s="32">
        <f>_xll.BDP($A246&amp;" @"&amp; $N246 &amp;"  Corp","risk_mid")</f>
        <v>6.6381933924795078</v>
      </c>
      <c r="AK246" s="25">
        <f t="shared" si="223"/>
        <v>0</v>
      </c>
      <c r="AL246" s="1" t="str">
        <f t="shared" si="220"/>
        <v>-</v>
      </c>
      <c r="AM246" s="38">
        <f t="shared" si="224"/>
        <v>0</v>
      </c>
      <c r="AN246" s="12">
        <f>_xll.BDP($A246&amp;" @"&amp; $N246 &amp;"  Corp","asset_swap_spd_mid")</f>
        <v>47.846705403588643</v>
      </c>
      <c r="AO246" s="25">
        <f t="shared" si="225"/>
        <v>0</v>
      </c>
      <c r="AP246" s="25">
        <f>IFERROR(_xll.BDP($A246&amp;" @"&amp; $N246 &amp;"  Corp","coupon")*G246/100/365,"-")</f>
        <v>0</v>
      </c>
      <c r="AQ246" s="1" t="str">
        <f>_xll.RtGet("EBOND_LDN",B246,"DSPLY_NAME")</f>
        <v>EDF 2 1/4 27 Apr</v>
      </c>
      <c r="AR246" s="38">
        <f>_xll.RtGet("EBOND_LDN", B246, -18560)</f>
        <v>83.919306422524997</v>
      </c>
      <c r="AS246" s="38">
        <f>_xll.RtGet("EBOND_LDN", B246, -18562)</f>
        <v>77.907763029234005</v>
      </c>
      <c r="AT246" s="58" t="str">
        <f ca="1">IF(Main[[#This Row],[maturity]]&lt;TODAY(),"matured","-")</f>
        <v>-</v>
      </c>
      <c r="AU246" s="1" t="str">
        <f>IF(Main[[#This Row],[spread bid]]=Main[[#This Row],[spread ask]],"error","-")</f>
        <v>-</v>
      </c>
    </row>
    <row r="247" spans="1:47" x14ac:dyDescent="0.2">
      <c r="A247" s="1" t="s">
        <v>99</v>
      </c>
      <c r="B247" s="1">
        <v>12774690</v>
      </c>
      <c r="C247" s="1">
        <v>1994224</v>
      </c>
      <c r="D247" s="29" t="str">
        <f>_xll.BDP($A247&amp;" Corp",D$4)</f>
        <v>EDF</v>
      </c>
      <c r="E247" s="29">
        <f>IF(_xll.BDP($A247&amp;" Corp","cpn typ")="floating","frn",_xll.BDP($A247&amp;" Corp",E$4))</f>
        <v>3.875</v>
      </c>
      <c r="F247" s="53">
        <f>IF(LEFT(_xll.BDP($A247&amp;" Corp","mty_typ"),4)="perp","perp",_xll.BDP($A247&amp;" Corp",F$4)*1)</f>
        <v>44579</v>
      </c>
      <c r="G247" s="25">
        <f>_xll.RtGet("EBOND_POSITION",INDEX(bookMap[eBondID],MATCH(TEXT(C247,"0"),bookMap[bbgID],0))&amp;"="&amp;B247,"AMOUNT")</f>
        <v>0</v>
      </c>
      <c r="H247" s="1">
        <f>INDEX(control!$E$12:$E$22,MATCH(C247,control!$C$12:$C$22,0))</f>
        <v>0</v>
      </c>
      <c r="I247" s="1" t="str">
        <f>IFERROR(INDEX(bias[symbol],MIN(MAX(MATCH(IF($I$2="manual",_xll.RtGet("EBOND_LDN",B247,-20268),$I$2),bias[symbol],0)+H247,1),27)),"-")</f>
        <v>m</v>
      </c>
      <c r="J247" s="1">
        <f>IFERROR(_xll.RtGet("EBOND_LDN",B247,-20270)*1,"-")</f>
        <v>0.5</v>
      </c>
      <c r="K247" s="1" t="str">
        <f>_xll.RtGet("EBOND_LDN",$B247,-20271)</f>
        <v>on</v>
      </c>
      <c r="L247" s="1">
        <f>_xll.BDP(A247&amp;" @CBKG Corp","bid")</f>
        <v>114.97499999999999</v>
      </c>
      <c r="M247" s="1">
        <f>_xll.BDP(A247&amp;" @CBKG Corp","ask")</f>
        <v>115.47499999999999</v>
      </c>
      <c r="N247" s="1" t="s">
        <v>1456</v>
      </c>
      <c r="O247" s="1" t="str">
        <f>_xll.BDP(A247&amp;" @"&amp;N247&amp;" Corp","LAST_UPDATE")</f>
        <v>07:01:26</v>
      </c>
      <c r="P247" s="57">
        <f>_xll.BDP(A247&amp;" @"&amp;N247&amp;" Corp","LAST_PRICE")</f>
        <v>115.22499999999999</v>
      </c>
      <c r="Q247" s="1">
        <f>INDEX(control!$F$12:$F$22,MATCH(C247,control!$C$12:$C$22,0))</f>
        <v>100</v>
      </c>
      <c r="R247" s="1">
        <f>P247-J247*INDEX(bias[value],MATCH(I247,bias[symbol],0))*(Q247/100)</f>
        <v>114.97499999999999</v>
      </c>
      <c r="S247" s="1">
        <f t="shared" si="271"/>
        <v>115.47499999999999</v>
      </c>
      <c r="T247" s="4"/>
      <c r="U247" s="4"/>
      <c r="V247" s="1">
        <f t="shared" si="263"/>
        <v>115.22499999999999</v>
      </c>
      <c r="W247" s="1">
        <f t="shared" si="264"/>
        <v>114.97499999999999</v>
      </c>
      <c r="X247" s="1">
        <f t="shared" si="265"/>
        <v>115.47499999999999</v>
      </c>
      <c r="Y247" s="13">
        <f t="shared" si="266"/>
        <v>0</v>
      </c>
      <c r="Z247" s="1">
        <v>1</v>
      </c>
      <c r="AA247" s="1">
        <f t="shared" si="267"/>
        <v>1</v>
      </c>
      <c r="AB247" s="1">
        <f t="shared" si="268"/>
        <v>1</v>
      </c>
      <c r="AC247" s="1">
        <f>IF(ISNUMBER(INDEX(bias[value],MATCH(I247,bias[symbol],0))),1,0)</f>
        <v>1</v>
      </c>
      <c r="AD247" s="1">
        <f t="shared" si="269"/>
        <v>1</v>
      </c>
      <c r="AE247" s="1">
        <f t="shared" si="270"/>
        <v>1</v>
      </c>
      <c r="AF247" s="1">
        <f t="shared" ca="1" si="221"/>
        <v>0</v>
      </c>
      <c r="AG247" s="1">
        <f t="shared" ca="1" si="222"/>
        <v>0</v>
      </c>
      <c r="AH247" s="1" t="str">
        <f ca="1">IF(AG247=1,_xll.RtContribute("DDS_BONDS",$B247&amp;"=EXT",$V$3:$X$3,V247:X247,"FTC:CHANGED;SCOPE:SERVER"),"-")</f>
        <v>-</v>
      </c>
      <c r="AI247" s="1" t="str">
        <f>_xll.RtGet("DDS_BONDS",B247&amp;"=EXT",3)</f>
        <v>12774690=EXT</v>
      </c>
      <c r="AJ247" s="32">
        <f>_xll.BDP($A247&amp;" @"&amp; $N247 &amp;"  Corp","risk_mid")</f>
        <v>7.6816084348472202</v>
      </c>
      <c r="AK247" s="25">
        <f t="shared" si="223"/>
        <v>0</v>
      </c>
      <c r="AL247" s="1" t="str">
        <f t="shared" si="220"/>
        <v>-</v>
      </c>
      <c r="AM247" s="38">
        <f t="shared" si="224"/>
        <v>0</v>
      </c>
      <c r="AN247" s="12">
        <f>_xll.BDP($A247&amp;" @"&amp; $N247 &amp;"  Corp","asset_swap_spd_mid")</f>
        <v>59.76104610525249</v>
      </c>
      <c r="AO247" s="25">
        <f t="shared" si="225"/>
        <v>0</v>
      </c>
      <c r="AP247" s="25">
        <f>IFERROR(_xll.BDP($A247&amp;" @"&amp; $N247 &amp;"  Corp","coupon")*G247/100/365,"-")</f>
        <v>0</v>
      </c>
      <c r="AQ247" s="1" t="str">
        <f>_xll.RtGet("EBOND_LDN",B247,"DSPLY_NAME")</f>
        <v>EDF 3 7/8 18 Jan</v>
      </c>
      <c r="AR247" s="38">
        <f>_xll.RtGet("EBOND_LDN", B247, -18560)</f>
        <v>82.577016297217995</v>
      </c>
      <c r="AS247" s="38">
        <f>_xll.RtGet("EBOND_LDN", B247, -18562)</f>
        <v>76.078893116081005</v>
      </c>
      <c r="AT247" s="58" t="str">
        <f ca="1">IF(Main[[#This Row],[maturity]]&lt;TODAY(),"matured","-")</f>
        <v>-</v>
      </c>
      <c r="AU247" s="1" t="str">
        <f>IF(Main[[#This Row],[spread bid]]=Main[[#This Row],[spread ask]],"error","-")</f>
        <v>-</v>
      </c>
    </row>
    <row r="248" spans="1:47" x14ac:dyDescent="0.2">
      <c r="A248" s="1" t="s">
        <v>100</v>
      </c>
      <c r="B248" s="1">
        <v>7743473</v>
      </c>
      <c r="C248" s="1">
        <v>1994224</v>
      </c>
      <c r="D248" s="29" t="str">
        <f>_xll.BDP($A248&amp;" Corp",D$4)</f>
        <v>EDF</v>
      </c>
      <c r="E248" s="29">
        <f>IF(_xll.BDP($A248&amp;" Corp","cpn typ")="floating","frn",_xll.BDP($A248&amp;" Corp",E$4))</f>
        <v>6.875</v>
      </c>
      <c r="F248" s="53">
        <f>IF(LEFT(_xll.BDP($A248&amp;" Corp","mty_typ"),4)="perp","perp",_xll.BDP($A248&amp;" Corp",F$4)*1)</f>
        <v>44907</v>
      </c>
      <c r="G248" s="25" t="str">
        <f>_xll.RtGet("EBOND_POSITION",INDEX(bookMap[eBondID],MATCH(TEXT(C248,"0"),bookMap[bbgID],0))&amp;"="&amp;B248,"AMOUNT")</f>
        <v>#N/A</v>
      </c>
      <c r="H248" s="1">
        <f>INDEX(control!$E$12:$E$22,MATCH(C248,control!$C$12:$C$22,0))</f>
        <v>0</v>
      </c>
      <c r="I248" s="1" t="str">
        <f>IFERROR(INDEX(bias[symbol],MIN(MAX(MATCH(IF($I$2="manual",_xll.RtGet("EBOND_LDN",B248,-20268),$I$2),bias[symbol],0)+H248,1),27)),"-")</f>
        <v>m</v>
      </c>
      <c r="J248" s="1">
        <f>IFERROR(_xll.RtGet("EBOND_LDN",B248,-20270)*1,"-")</f>
        <v>0.4</v>
      </c>
      <c r="K248" s="1" t="str">
        <f>_xll.RtGet("EBOND_LDN",$B248,-20271)</f>
        <v>on</v>
      </c>
      <c r="L248" s="1" t="str">
        <f>_xll.BDP(A248&amp;" @CBKG Corp","bid")</f>
        <v>#N/A Real Time</v>
      </c>
      <c r="M248" s="1" t="str">
        <f>_xll.BDP(A248&amp;" @CBKG Corp","ask")</f>
        <v>#N/A Real Time</v>
      </c>
      <c r="N248" s="1" t="s">
        <v>1456</v>
      </c>
      <c r="O248" s="1" t="str">
        <f>_xll.BDP(A248&amp;" @"&amp;N248&amp;" Corp","LAST_UPDATE")</f>
        <v>11/06/2014</v>
      </c>
      <c r="P248" s="57">
        <f>_xll.BDP(A248&amp;" @"&amp;N248&amp;" Corp","LAST_PRICE")</f>
        <v>126.012</v>
      </c>
      <c r="Q248" s="1">
        <f>INDEX(control!$F$12:$F$22,MATCH(C248,control!$C$12:$C$22,0))</f>
        <v>100</v>
      </c>
      <c r="R248" s="1">
        <f>P248-J248*INDEX(bias[value],MATCH(I248,bias[symbol],0))*(Q248/100)</f>
        <v>125.812</v>
      </c>
      <c r="S248" s="1">
        <f t="shared" si="271"/>
        <v>126.212</v>
      </c>
      <c r="T248" s="4"/>
      <c r="U248" s="4"/>
      <c r="V248" s="1">
        <f t="shared" si="263"/>
        <v>126.012</v>
      </c>
      <c r="W248" s="1">
        <f t="shared" si="264"/>
        <v>125.812</v>
      </c>
      <c r="X248" s="1">
        <f t="shared" si="265"/>
        <v>126.212</v>
      </c>
      <c r="Y248" s="13" t="str">
        <f t="shared" si="266"/>
        <v>err</v>
      </c>
      <c r="Z248" s="1">
        <v>1</v>
      </c>
      <c r="AA248" s="1">
        <f t="shared" si="267"/>
        <v>1</v>
      </c>
      <c r="AB248" s="1">
        <f t="shared" si="268"/>
        <v>1</v>
      </c>
      <c r="AC248" s="1">
        <f>IF(ISNUMBER(INDEX(bias[value],MATCH(I248,bias[symbol],0))),1,0)</f>
        <v>1</v>
      </c>
      <c r="AD248" s="1">
        <f t="shared" si="269"/>
        <v>1</v>
      </c>
      <c r="AE248" s="1">
        <f t="shared" si="270"/>
        <v>1</v>
      </c>
      <c r="AF248" s="1">
        <f t="shared" ca="1" si="221"/>
        <v>0</v>
      </c>
      <c r="AG248" s="1">
        <f t="shared" ca="1" si="222"/>
        <v>0</v>
      </c>
      <c r="AH248" s="1" t="str">
        <f ca="1">IF(AG248=1,_xll.RtContribute("DDS_BONDS",$B248&amp;"=EXT",$V$3:$X$3,V248:X248,"FTC:CHANGED;SCOPE:SERVER"),"-")</f>
        <v>-</v>
      </c>
      <c r="AI248" s="1" t="str">
        <f>_xll.RtGet("DDS_BONDS",B248&amp;"=EXT",3)</f>
        <v>7743473=EXT</v>
      </c>
      <c r="AJ248" s="32">
        <f>_xll.BDP($A248&amp;" @"&amp; $N248 &amp;"  Corp","risk_mid")</f>
        <v>8.4560078013993234</v>
      </c>
      <c r="AK248" s="25" t="str">
        <f t="shared" si="223"/>
        <v>-</v>
      </c>
      <c r="AL248" s="1" t="str">
        <f t="shared" si="220"/>
        <v>-</v>
      </c>
      <c r="AM248" s="38">
        <f t="shared" si="224"/>
        <v>0</v>
      </c>
      <c r="AN248" s="12">
        <f>_xll.BDP($A248&amp;" @"&amp; $N248 &amp;"  Corp","asset_swap_spd_mid")</f>
        <v>81.514853175117551</v>
      </c>
      <c r="AO248" s="25">
        <f t="shared" si="225"/>
        <v>0</v>
      </c>
      <c r="AP248" s="25" t="str">
        <f>IFERROR(_xll.BDP($A248&amp;" @"&amp; $N248 &amp;"  Corp","coupon")*G248/100/365,"-")</f>
        <v>-</v>
      </c>
      <c r="AQ248" s="1" t="str">
        <f>_xll.RtGet("EBOND_LDN",B248,"DSPLY_NAME")</f>
        <v>EDF 6 7/8 12 Dec</v>
      </c>
      <c r="AR248" s="38">
        <f>_xll.RtGet("EBOND_LDN", B248, -18560)</f>
        <v>150.999999999968</v>
      </c>
      <c r="AS248" s="38">
        <f>_xll.RtGet("EBOND_LDN", B248, -18562)</f>
        <v>140.99999999999099</v>
      </c>
      <c r="AT248" s="58" t="str">
        <f ca="1">IF(Main[[#This Row],[maturity]]&lt;TODAY(),"matured","-")</f>
        <v>-</v>
      </c>
      <c r="AU248" s="1" t="str">
        <f>IF(Main[[#This Row],[spread bid]]=Main[[#This Row],[spread ask]],"error","-")</f>
        <v>-</v>
      </c>
    </row>
    <row r="249" spans="1:47" x14ac:dyDescent="0.2">
      <c r="A249" s="1" t="s">
        <v>101</v>
      </c>
      <c r="B249" s="1">
        <v>15318147</v>
      </c>
      <c r="C249" s="1">
        <v>1994224</v>
      </c>
      <c r="D249" s="29" t="str">
        <f>_xll.BDP($A249&amp;" Corp",D$4)</f>
        <v>EDF</v>
      </c>
      <c r="E249" s="29">
        <f>IF(_xll.BDP($A249&amp;" Corp","cpn typ")="floating","frn",_xll.BDP($A249&amp;" Corp",E$4))</f>
        <v>2.75</v>
      </c>
      <c r="F249" s="53">
        <f>IF(LEFT(_xll.BDP($A249&amp;" Corp","mty_typ"),4)="perp","perp",_xll.BDP($A249&amp;" Corp",F$4)*1)</f>
        <v>44995</v>
      </c>
      <c r="G249" s="25">
        <f>_xll.RtGet("EBOND_POSITION",INDEX(bookMap[eBondID],MATCH(TEXT(C249,"0"),bookMap[bbgID],0))&amp;"="&amp;B249,"AMOUNT")</f>
        <v>0</v>
      </c>
      <c r="H249" s="1">
        <f>INDEX(control!$E$12:$E$22,MATCH(C249,control!$C$12:$C$22,0))</f>
        <v>0</v>
      </c>
      <c r="I249" s="1" t="str">
        <f>IFERROR(INDEX(bias[symbol],MIN(MAX(MATCH(IF($I$2="manual",_xll.RtGet("EBOND_LDN",B249,-20268),$I$2),bias[symbol],0)+H249,1),27)),"-")</f>
        <v>m</v>
      </c>
      <c r="J249" s="1">
        <f>IFERROR(_xll.RtGet("EBOND_LDN",B249,-20270)*1,"-")</f>
        <v>0.5</v>
      </c>
      <c r="K249" s="1" t="str">
        <f>_xll.RtGet("EBOND_LDN",$B249,-20271)</f>
        <v>on</v>
      </c>
      <c r="L249" s="1">
        <f>_xll.BDP(A249&amp;" @CBKG Corp","bid")</f>
        <v>106.095</v>
      </c>
      <c r="M249" s="1">
        <f>_xll.BDP(A249&amp;" @CBKG Corp","ask")</f>
        <v>106.595</v>
      </c>
      <c r="N249" s="1" t="s">
        <v>1456</v>
      </c>
      <c r="O249" s="1" t="str">
        <f>_xll.BDP(A249&amp;" @"&amp;N249&amp;" Corp","LAST_UPDATE")</f>
        <v>07:01:27</v>
      </c>
      <c r="P249" s="57">
        <f>_xll.BDP(A249&amp;" @"&amp;N249&amp;" Corp","LAST_PRICE")</f>
        <v>106.345</v>
      </c>
      <c r="Q249" s="1">
        <f>INDEX(control!$F$12:$F$22,MATCH(C249,control!$C$12:$C$22,0))</f>
        <v>100</v>
      </c>
      <c r="R249" s="1">
        <f>P249-J249*INDEX(bias[value],MATCH(I249,bias[symbol],0))*(Q249/100)</f>
        <v>106.095</v>
      </c>
      <c r="S249" s="1">
        <f t="shared" si="271"/>
        <v>106.595</v>
      </c>
      <c r="T249" s="4"/>
      <c r="U249" s="4"/>
      <c r="V249" s="1">
        <f t="shared" si="263"/>
        <v>106.345</v>
      </c>
      <c r="W249" s="1">
        <f t="shared" si="264"/>
        <v>106.095</v>
      </c>
      <c r="X249" s="1">
        <f t="shared" si="265"/>
        <v>106.595</v>
      </c>
      <c r="Y249" s="13">
        <f t="shared" si="266"/>
        <v>0</v>
      </c>
      <c r="Z249" s="1">
        <v>1</v>
      </c>
      <c r="AA249" s="1">
        <f t="shared" si="267"/>
        <v>1</v>
      </c>
      <c r="AB249" s="1">
        <f t="shared" si="268"/>
        <v>1</v>
      </c>
      <c r="AC249" s="1">
        <f>IF(ISNUMBER(INDEX(bias[value],MATCH(I249,bias[symbol],0))),1,0)</f>
        <v>1</v>
      </c>
      <c r="AD249" s="1">
        <f t="shared" si="269"/>
        <v>1</v>
      </c>
      <c r="AE249" s="1">
        <f t="shared" si="270"/>
        <v>1</v>
      </c>
      <c r="AF249" s="1">
        <f t="shared" ca="1" si="221"/>
        <v>0</v>
      </c>
      <c r="AG249" s="1">
        <f t="shared" ca="1" si="222"/>
        <v>0</v>
      </c>
      <c r="AH249" s="1" t="str">
        <f ca="1">IF(AG249=1,_xll.RtContribute("DDS_BONDS",$B249&amp;"=EXT",$V$3:$X$3,V249:X249,"FTC:CHANGED;SCOPE:SERVER"),"-")</f>
        <v>-</v>
      </c>
      <c r="AI249" s="1" t="str">
        <f>_xll.RtGet("DDS_BONDS",B249&amp;"=EXT",3)</f>
        <v>15318147=EXT</v>
      </c>
      <c r="AJ249" s="32">
        <f>_xll.BDP($A249&amp;" @"&amp; $N249 &amp;"  Corp","risk_mid")</f>
        <v>8.2381663126220417</v>
      </c>
      <c r="AK249" s="25">
        <f t="shared" si="223"/>
        <v>0</v>
      </c>
      <c r="AL249" s="1" t="str">
        <f t="shared" si="220"/>
        <v>-</v>
      </c>
      <c r="AM249" s="38">
        <f t="shared" si="224"/>
        <v>0</v>
      </c>
      <c r="AN249" s="12">
        <f>_xll.BDP($A249&amp;" @"&amp; $N249 &amp;"  Corp","asset_swap_spd_mid")</f>
        <v>59.391388627908746</v>
      </c>
      <c r="AO249" s="25">
        <f t="shared" si="225"/>
        <v>0</v>
      </c>
      <c r="AP249" s="25">
        <f>IFERROR(_xll.BDP($A249&amp;" @"&amp; $N249 &amp;"  Corp","coupon")*G249/100/365,"-")</f>
        <v>0</v>
      </c>
      <c r="AQ249" s="1" t="str">
        <f>_xll.RtGet("EBOND_LDN",B249,"DSPLY_NAME")</f>
        <v>EDF 2 3/4 10 Mar</v>
      </c>
      <c r="AR249" s="38">
        <f>_xll.RtGet("EBOND_LDN", B249, -18560)</f>
        <v>95.417396127309004</v>
      </c>
      <c r="AS249" s="38">
        <f>_xll.RtGet("EBOND_LDN", B249, -18562)</f>
        <v>89.358879212190004</v>
      </c>
      <c r="AT249" s="58" t="str">
        <f ca="1">IF(Main[[#This Row],[maturity]]&lt;TODAY(),"matured","-")</f>
        <v>-</v>
      </c>
      <c r="AU249" s="1" t="str">
        <f>IF(Main[[#This Row],[spread bid]]=Main[[#This Row],[spread ask]],"error","-")</f>
        <v>-</v>
      </c>
    </row>
    <row r="250" spans="1:47" x14ac:dyDescent="0.2">
      <c r="A250" s="1" t="s">
        <v>102</v>
      </c>
      <c r="B250" s="1">
        <v>8486055</v>
      </c>
      <c r="C250" s="1">
        <v>1994224</v>
      </c>
      <c r="D250" s="29" t="str">
        <f>_xll.BDP($A250&amp;" Corp",D$4)</f>
        <v>EDF</v>
      </c>
      <c r="E250" s="29">
        <f>IF(_xll.BDP($A250&amp;" Corp","cpn typ")="floating","frn",_xll.BDP($A250&amp;" Corp",E$4))</f>
        <v>4.625</v>
      </c>
      <c r="F250" s="53">
        <f>IF(LEFT(_xll.BDP($A250&amp;" Corp","mty_typ"),4)="perp","perp",_xll.BDP($A250&amp;" Corp",F$4)*1)</f>
        <v>45546</v>
      </c>
      <c r="G250" s="25">
        <f>_xll.RtGet("EBOND_POSITION",INDEX(bookMap[eBondID],MATCH(TEXT(C250,"0"),bookMap[bbgID],0))&amp;"="&amp;B250,"AMOUNT")</f>
        <v>50000</v>
      </c>
      <c r="H250" s="1">
        <f>INDEX(control!$E$12:$E$22,MATCH(C250,control!$C$12:$C$22,0))</f>
        <v>0</v>
      </c>
      <c r="I250" s="1" t="str">
        <f>IFERROR(INDEX(bias[symbol],MIN(MAX(MATCH(IF($I$2="manual",_xll.RtGet("EBOND_LDN",B250,-20268),$I$2),bias[symbol],0)+H250,1),27)),"-")</f>
        <v>m</v>
      </c>
      <c r="J250" s="1">
        <f>IFERROR(_xll.RtGet("EBOND_LDN",B250,-20270)*1,"-")</f>
        <v>0.55000000000000004</v>
      </c>
      <c r="K250" s="1" t="str">
        <f>_xll.RtGet("EBOND_LDN",$B250,-20271)</f>
        <v>on</v>
      </c>
      <c r="L250" s="1">
        <f>_xll.BDP(A250&amp;" @CBKG Corp","bid")</f>
        <v>122.369</v>
      </c>
      <c r="M250" s="1">
        <f>_xll.BDP(A250&amp;" @CBKG Corp","ask")</f>
        <v>122.919</v>
      </c>
      <c r="N250" s="1" t="s">
        <v>1456</v>
      </c>
      <c r="O250" s="1" t="str">
        <f>_xll.BDP(A250&amp;" @"&amp;N250&amp;" Corp","LAST_UPDATE")</f>
        <v>07:01:26</v>
      </c>
      <c r="P250" s="57">
        <f>_xll.BDP(A250&amp;" @"&amp;N250&amp;" Corp","LAST_PRICE")</f>
        <v>122.64400000000001</v>
      </c>
      <c r="Q250" s="1">
        <f>INDEX(control!$F$12:$F$22,MATCH(C250,control!$C$12:$C$22,0))</f>
        <v>100</v>
      </c>
      <c r="R250" s="1">
        <f>P250-J250*INDEX(bias[value],MATCH(I250,bias[symbol],0))*(Q250/100)</f>
        <v>122.369</v>
      </c>
      <c r="S250" s="1">
        <f t="shared" si="271"/>
        <v>122.919</v>
      </c>
      <c r="T250" s="4"/>
      <c r="U250" s="4"/>
      <c r="V250" s="1">
        <f t="shared" si="263"/>
        <v>122.64400000000001</v>
      </c>
      <c r="W250" s="1">
        <f t="shared" si="264"/>
        <v>122.369</v>
      </c>
      <c r="X250" s="1">
        <f t="shared" si="265"/>
        <v>122.919</v>
      </c>
      <c r="Y250" s="13">
        <f t="shared" si="266"/>
        <v>0</v>
      </c>
      <c r="Z250" s="1">
        <v>1</v>
      </c>
      <c r="AA250" s="1">
        <f t="shared" si="267"/>
        <v>1</v>
      </c>
      <c r="AB250" s="1">
        <f t="shared" si="268"/>
        <v>1</v>
      </c>
      <c r="AC250" s="1">
        <f>IF(ISNUMBER(INDEX(bias[value],MATCH(I250,bias[symbol],0))),1,0)</f>
        <v>1</v>
      </c>
      <c r="AD250" s="1">
        <f t="shared" si="269"/>
        <v>1</v>
      </c>
      <c r="AE250" s="1">
        <f t="shared" si="270"/>
        <v>1</v>
      </c>
      <c r="AF250" s="1">
        <f t="shared" ca="1" si="221"/>
        <v>0</v>
      </c>
      <c r="AG250" s="1">
        <f t="shared" ca="1" si="222"/>
        <v>0</v>
      </c>
      <c r="AH250" s="1" t="str">
        <f ca="1">IF(AG250=1,_xll.RtContribute("DDS_BONDS",$B250&amp;"=EXT",$V$3:$X$3,V250:X250,"FTC:CHANGED;SCOPE:SERVER"),"-")</f>
        <v>-</v>
      </c>
      <c r="AI250" s="1" t="str">
        <f>_xll.RtGet("DDS_BONDS",B250&amp;"=EXT",3)</f>
        <v>8486055=EXT</v>
      </c>
      <c r="AJ250" s="32">
        <f>_xll.BDP($A250&amp;" @"&amp; $N250 &amp;"  Corp","risk_mid")</f>
        <v>10.299620746648941</v>
      </c>
      <c r="AK250" s="25">
        <f t="shared" si="223"/>
        <v>51.498103733244704</v>
      </c>
      <c r="AL250" s="1" t="str">
        <f t="shared" si="220"/>
        <v>-</v>
      </c>
      <c r="AM250" s="38">
        <f t="shared" si="224"/>
        <v>0.54508444444444448</v>
      </c>
      <c r="AN250" s="12">
        <f>_xll.BDP($A250&amp;" @"&amp; $N250 &amp;"  Corp","asset_swap_spd_mid")</f>
        <v>64.023275108381696</v>
      </c>
      <c r="AO250" s="25">
        <f t="shared" si="225"/>
        <v>320.1163755419085</v>
      </c>
      <c r="AP250" s="25">
        <f>IFERROR(_xll.BDP($A250&amp;" @"&amp; $N250 &amp;"  Corp","coupon")*G250/100/365,"-")</f>
        <v>6.3356164383561646</v>
      </c>
      <c r="AQ250" s="1" t="str">
        <f>_xll.RtGet("EBOND_LDN",B250,"DSPLY_NAME")</f>
        <v>EDF 4 5/8 11 Sep</v>
      </c>
      <c r="AR250" s="38">
        <f>_xll.RtGet("EBOND_LDN", B250, -18560)</f>
        <v>178.73276084456899</v>
      </c>
      <c r="AS250" s="38">
        <f>_xll.RtGet("EBOND_LDN", B250, -18562)</f>
        <v>173.40125860821601</v>
      </c>
      <c r="AT250" s="58" t="str">
        <f ca="1">IF(Main[[#This Row],[maturity]]&lt;TODAY(),"matured","-")</f>
        <v>-</v>
      </c>
      <c r="AU250" s="1" t="str">
        <f>IF(Main[[#This Row],[spread bid]]=Main[[#This Row],[spread ask]],"error","-")</f>
        <v>-</v>
      </c>
    </row>
    <row r="251" spans="1:47" x14ac:dyDescent="0.2">
      <c r="A251" s="1" t="s">
        <v>103</v>
      </c>
      <c r="B251" s="1">
        <v>9674517</v>
      </c>
      <c r="C251" s="1">
        <v>1994224</v>
      </c>
      <c r="D251" s="29" t="str">
        <f>_xll.BDP($A251&amp;" Corp",D$4)</f>
        <v>EDF</v>
      </c>
      <c r="E251" s="29">
        <f>IF(_xll.BDP($A251&amp;" Corp","cpn typ")="floating","frn",_xll.BDP($A251&amp;" Corp",E$4))</f>
        <v>4</v>
      </c>
      <c r="F251" s="53">
        <f>IF(LEFT(_xll.BDP($A251&amp;" Corp","mty_typ"),4)="perp","perp",_xll.BDP($A251&amp;" Corp",F$4)*1)</f>
        <v>45973</v>
      </c>
      <c r="G251" s="25">
        <f>_xll.RtGet("EBOND_POSITION",INDEX(bookMap[eBondID],MATCH(TEXT(C251,"0"),bookMap[bbgID],0))&amp;"="&amp;B251,"AMOUNT")</f>
        <v>0</v>
      </c>
      <c r="H251" s="1">
        <f>INDEX(control!$E$12:$E$22,MATCH(C251,control!$C$12:$C$22,0))</f>
        <v>0</v>
      </c>
      <c r="I251" s="1" t="str">
        <f>IFERROR(INDEX(bias[symbol],MIN(MAX(MATCH(IF($I$2="manual",_xll.RtGet("EBOND_LDN",B251,-20268),$I$2),bias[symbol],0)+H251,1),27)),"-")</f>
        <v>b</v>
      </c>
      <c r="J251" s="1">
        <f>IFERROR(_xll.RtGet("EBOND_LDN",B251,-20270)*1,"-")</f>
        <v>0.5</v>
      </c>
      <c r="K251" s="1" t="str">
        <f>_xll.RtGet("EBOND_LDN",$B251,-20271)</f>
        <v>on</v>
      </c>
      <c r="L251" s="1">
        <f>_xll.BDP(A251&amp;" @CBKG Corp","bid")</f>
        <v>116.15300000000001</v>
      </c>
      <c r="M251" s="1">
        <f>_xll.BDP(A251&amp;" @CBKG Corp","ask")</f>
        <v>116.65300000000001</v>
      </c>
      <c r="N251" s="1" t="s">
        <v>1456</v>
      </c>
      <c r="O251" s="1" t="str">
        <f>_xll.BDP(A251&amp;" @"&amp;N251&amp;" Corp","LAST_UPDATE")</f>
        <v>07:01:27</v>
      </c>
      <c r="P251" s="57">
        <f>_xll.BDP(A251&amp;" @"&amp;N251&amp;" Corp","LAST_PRICE")</f>
        <v>116.34</v>
      </c>
      <c r="Q251" s="1">
        <f>INDEX(control!$F$12:$F$22,MATCH(C251,control!$C$12:$C$22,0))</f>
        <v>100</v>
      </c>
      <c r="R251" s="1">
        <f>P251-J251*INDEX(bias[value],MATCH(I251,bias[symbol],0))*(Q251/100)</f>
        <v>116.1525</v>
      </c>
      <c r="S251" s="1">
        <f t="shared" si="271"/>
        <v>116.6525</v>
      </c>
      <c r="T251" s="4"/>
      <c r="U251" s="4"/>
      <c r="V251" s="1">
        <f t="shared" si="263"/>
        <v>116.34</v>
      </c>
      <c r="W251" s="1">
        <f t="shared" si="264"/>
        <v>116.1525</v>
      </c>
      <c r="X251" s="1">
        <f t="shared" si="265"/>
        <v>116.6525</v>
      </c>
      <c r="Y251" s="13">
        <f t="shared" si="266"/>
        <v>-1.0000000000047748E-3</v>
      </c>
      <c r="Z251" s="1">
        <v>1</v>
      </c>
      <c r="AA251" s="1">
        <f t="shared" si="267"/>
        <v>1</v>
      </c>
      <c r="AB251" s="1">
        <f t="shared" si="268"/>
        <v>1</v>
      </c>
      <c r="AC251" s="1">
        <f>IF(ISNUMBER(INDEX(bias[value],MATCH(I251,bias[symbol],0))),1,0)</f>
        <v>1</v>
      </c>
      <c r="AD251" s="1">
        <f t="shared" si="269"/>
        <v>1</v>
      </c>
      <c r="AE251" s="1">
        <f t="shared" si="270"/>
        <v>1</v>
      </c>
      <c r="AF251" s="1">
        <f t="shared" ca="1" si="221"/>
        <v>0</v>
      </c>
      <c r="AG251" s="1">
        <f t="shared" ca="1" si="222"/>
        <v>0</v>
      </c>
      <c r="AH251" s="1" t="str">
        <f ca="1">IF(AG251=1,_xll.RtContribute("DDS_BONDS",$B251&amp;"=EXT",$V$3:$X$3,V251:X251,"FTC:CHANGED;SCOPE:SERVER"),"-")</f>
        <v>-</v>
      </c>
      <c r="AI251" s="1" t="str">
        <f>_xll.RtGet("DDS_BONDS",B251&amp;"=EXT",3)</f>
        <v>9674517=EXT</v>
      </c>
      <c r="AJ251" s="32">
        <f>_xll.BDP($A251&amp;" @"&amp; $N251 &amp;"  Corp","risk_mid")</f>
        <v>10.850459386403344</v>
      </c>
      <c r="AK251" s="25">
        <f t="shared" si="223"/>
        <v>0</v>
      </c>
      <c r="AL251" s="1" t="str">
        <f t="shared" si="220"/>
        <v>-</v>
      </c>
      <c r="AM251" s="38">
        <f t="shared" si="224"/>
        <v>0</v>
      </c>
      <c r="AN251" s="12">
        <f>_xll.BDP($A251&amp;" @"&amp; $N251 &amp;"  Corp","asset_swap_spd_mid")</f>
        <v>69.938702954450122</v>
      </c>
      <c r="AO251" s="25">
        <f t="shared" si="225"/>
        <v>0</v>
      </c>
      <c r="AP251" s="25">
        <f>IFERROR(_xll.BDP($A251&amp;" @"&amp; $N251 &amp;"  Corp","coupon")*G251/100/365,"-")</f>
        <v>0</v>
      </c>
      <c r="AQ251" s="1" t="str">
        <f>_xll.RtGet("EBOND_LDN",B251,"DSPLY_NAME")</f>
        <v>EDF 4 12 Nov 202</v>
      </c>
      <c r="AR251" s="38">
        <f>_xll.RtGet("EBOND_LDN", B251, -18560)</f>
        <v>173.28102929331601</v>
      </c>
      <c r="AS251" s="38">
        <f>_xll.RtGet("EBOND_LDN", B251, -18562)</f>
        <v>168.680022812815</v>
      </c>
      <c r="AT251" s="58" t="str">
        <f ca="1">IF(Main[[#This Row],[maturity]]&lt;TODAY(),"matured","-")</f>
        <v>-</v>
      </c>
      <c r="AU251" s="1" t="str">
        <f>IF(Main[[#This Row],[spread bid]]=Main[[#This Row],[spread ask]],"error","-")</f>
        <v>-</v>
      </c>
    </row>
    <row r="252" spans="1:47" x14ac:dyDescent="0.2">
      <c r="A252" s="1" t="s">
        <v>104</v>
      </c>
      <c r="B252" s="1">
        <v>13696678</v>
      </c>
      <c r="C252" s="1">
        <v>1994224</v>
      </c>
      <c r="D252" s="29" t="str">
        <f>_xll.BDP($A252&amp;" Corp",D$4)</f>
        <v>EDF</v>
      </c>
      <c r="E252" s="29">
        <f>IF(_xll.BDP($A252&amp;" Corp","cpn typ")="floating","frn",_xll.BDP($A252&amp;" Corp",E$4))</f>
        <v>4.125</v>
      </c>
      <c r="F252" s="53">
        <f>IF(LEFT(_xll.BDP($A252&amp;" Corp","mty_typ"),4)="perp","perp",_xll.BDP($A252&amp;" Corp",F$4)*1)</f>
        <v>46471</v>
      </c>
      <c r="G252" s="25">
        <f>_xll.RtGet("EBOND_POSITION",INDEX(bookMap[eBondID],MATCH(TEXT(C252,"0"),bookMap[bbgID],0))&amp;"="&amp;B252,"AMOUNT")</f>
        <v>4000000</v>
      </c>
      <c r="H252" s="1">
        <f>INDEX(control!$E$12:$E$22,MATCH(C252,control!$C$12:$C$22,0))</f>
        <v>0</v>
      </c>
      <c r="I252" s="1" t="str">
        <f>IFERROR(INDEX(bias[symbol],MIN(MAX(MATCH(IF($I$2="manual",_xll.RtGet("EBOND_LDN",B252,-20268),$I$2),bias[symbol],0)+H252,1),27)),"-")</f>
        <v>m</v>
      </c>
      <c r="J252" s="1">
        <f>IFERROR(_xll.RtGet("EBOND_LDN",B252,-20270)*1,"-")</f>
        <v>0.5</v>
      </c>
      <c r="K252" s="1" t="str">
        <f>_xll.RtGet("EBOND_LDN",$B252,-20271)</f>
        <v>on</v>
      </c>
      <c r="L252" s="1">
        <f>_xll.BDP(A252&amp;" @CBKG Corp","bid")</f>
        <v>117.489</v>
      </c>
      <c r="M252" s="1">
        <f>_xll.BDP(A252&amp;" @CBKG Corp","ask")</f>
        <v>117.989</v>
      </c>
      <c r="N252" s="1" t="s">
        <v>1456</v>
      </c>
      <c r="O252" s="1" t="str">
        <f>_xll.BDP(A252&amp;" @"&amp;N252&amp;" Corp","LAST_UPDATE")</f>
        <v>07:01:39</v>
      </c>
      <c r="P252" s="57">
        <f>_xll.BDP(A252&amp;" @"&amp;N252&amp;" Corp","LAST_PRICE")</f>
        <v>117.739</v>
      </c>
      <c r="Q252" s="1">
        <f>INDEX(control!$F$12:$F$22,MATCH(C252,control!$C$12:$C$22,0))</f>
        <v>100</v>
      </c>
      <c r="R252" s="1">
        <f>P252-J252*INDEX(bias[value],MATCH(I252,bias[symbol],0))*(Q252/100)</f>
        <v>117.489</v>
      </c>
      <c r="S252" s="1">
        <f t="shared" si="271"/>
        <v>117.989</v>
      </c>
      <c r="T252" s="4"/>
      <c r="U252" s="4"/>
      <c r="V252" s="1">
        <f t="shared" si="263"/>
        <v>117.739</v>
      </c>
      <c r="W252" s="1">
        <f t="shared" si="264"/>
        <v>117.489</v>
      </c>
      <c r="X252" s="1">
        <f t="shared" si="265"/>
        <v>117.989</v>
      </c>
      <c r="Y252" s="13">
        <f t="shared" si="266"/>
        <v>0</v>
      </c>
      <c r="Z252" s="1">
        <v>1</v>
      </c>
      <c r="AA252" s="1">
        <f t="shared" si="267"/>
        <v>1</v>
      </c>
      <c r="AB252" s="1">
        <f t="shared" si="268"/>
        <v>1</v>
      </c>
      <c r="AC252" s="1">
        <f>IF(ISNUMBER(INDEX(bias[value],MATCH(I252,bias[symbol],0))),1,0)</f>
        <v>1</v>
      </c>
      <c r="AD252" s="1">
        <f t="shared" si="269"/>
        <v>1</v>
      </c>
      <c r="AE252" s="1">
        <f t="shared" si="270"/>
        <v>1</v>
      </c>
      <c r="AF252" s="1">
        <f t="shared" ca="1" si="221"/>
        <v>0</v>
      </c>
      <c r="AG252" s="1">
        <f t="shared" ca="1" si="222"/>
        <v>0</v>
      </c>
      <c r="AH252" s="1" t="str">
        <f ca="1">IF(AG252=1,_xll.RtContribute("DDS_BONDS",$B252&amp;"=EXT",$V$3:$X$3,V252:X252,"FTC:CHANGED;SCOPE:SERVER"),"-")</f>
        <v>-</v>
      </c>
      <c r="AI252" s="1" t="str">
        <f>_xll.RtGet("DDS_BONDS",B252&amp;"=EXT",3)</f>
        <v>13696678=EXT</v>
      </c>
      <c r="AJ252" s="32">
        <f>_xll.BDP($A252&amp;" @"&amp; $N252 &amp;"  Corp","risk_mid")</f>
        <v>11.954093975165847</v>
      </c>
      <c r="AK252" s="25">
        <f t="shared" si="223"/>
        <v>4781.6375900663388</v>
      </c>
      <c r="AL252" s="1" t="str">
        <f t="shared" si="220"/>
        <v>-</v>
      </c>
      <c r="AM252" s="38">
        <f t="shared" si="224"/>
        <v>41.862755555555552</v>
      </c>
      <c r="AN252" s="12">
        <f>_xll.BDP($A252&amp;" @"&amp; $N252 &amp;"  Corp","asset_swap_spd_mid")</f>
        <v>70.733329954744661</v>
      </c>
      <c r="AO252" s="25">
        <f t="shared" si="225"/>
        <v>28293.331981897867</v>
      </c>
      <c r="AP252" s="25">
        <f>IFERROR(_xll.BDP($A252&amp;" @"&amp; $N252 &amp;"  Corp","coupon")*G252/100/365,"-")</f>
        <v>452.05479452054794</v>
      </c>
      <c r="AQ252" s="1" t="str">
        <f>_xll.RtGet("EBOND_LDN",B252,"DSPLY_NAME")</f>
        <v>EDF 4 1/8 25 Mar</v>
      </c>
      <c r="AR252" s="38">
        <f>_xll.RtGet("EBOND_LDN", B252, -18560)</f>
        <v>158.30239454214501</v>
      </c>
      <c r="AS252" s="38">
        <f>_xll.RtGet("EBOND_LDN", B252, -18562)</f>
        <v>154.12392028137</v>
      </c>
      <c r="AT252" s="58" t="str">
        <f ca="1">IF(Main[[#This Row],[maturity]]&lt;TODAY(),"matured","-")</f>
        <v>-</v>
      </c>
      <c r="AU252" s="1" t="str">
        <f>IF(Main[[#This Row],[spread bid]]=Main[[#This Row],[spread ask]],"error","-")</f>
        <v>-</v>
      </c>
    </row>
    <row r="253" spans="1:47" x14ac:dyDescent="0.2">
      <c r="A253" s="1" t="s">
        <v>105</v>
      </c>
      <c r="B253" s="1">
        <v>9090125</v>
      </c>
      <c r="C253" s="1">
        <v>1994224</v>
      </c>
      <c r="D253" s="29" t="str">
        <f>_xll.BDP($A253&amp;" Corp",D$4)</f>
        <v>EDF</v>
      </c>
      <c r="E253" s="29">
        <f>IF(_xll.BDP($A253&amp;" Corp","cpn typ")="floating","frn",_xll.BDP($A253&amp;" Corp",E$4))</f>
        <v>4.625</v>
      </c>
      <c r="F253" s="53">
        <f>IF(LEFT(_xll.BDP($A253&amp;" Corp","mty_typ"),4)="perp","perp",_xll.BDP($A253&amp;" Corp",F$4)*1)</f>
        <v>47599</v>
      </c>
      <c r="G253" s="25">
        <f>_xll.RtGet("EBOND_POSITION",INDEX(bookMap[eBondID],MATCH(TEXT(C253,"0"),bookMap[bbgID],0))&amp;"="&amp;B253,"AMOUNT")</f>
        <v>900000</v>
      </c>
      <c r="H253" s="1">
        <f>INDEX(control!$E$12:$E$22,MATCH(C253,control!$C$12:$C$22,0))</f>
        <v>0</v>
      </c>
      <c r="I253" s="1" t="str">
        <f>IFERROR(INDEX(bias[symbol],MIN(MAX(MATCH(IF($I$2="manual",_xll.RtGet("EBOND_LDN",B253,-20268),$I$2),bias[symbol],0)+H253,1),27)),"-")</f>
        <v>m</v>
      </c>
      <c r="J253" s="1">
        <f>IFERROR(_xll.RtGet("EBOND_LDN",B253,-20270)*1,"-")</f>
        <v>1</v>
      </c>
      <c r="K253" s="1" t="str">
        <f>_xll.RtGet("EBOND_LDN",$B253,-20271)</f>
        <v>on</v>
      </c>
      <c r="L253" s="1">
        <f>_xll.BDP(A253&amp;" @CBKG Corp","bid")</f>
        <v>122.02200000000001</v>
      </c>
      <c r="M253" s="1">
        <f>_xll.BDP(A253&amp;" @CBKG Corp","ask")</f>
        <v>123.02200000000001</v>
      </c>
      <c r="N253" s="1" t="s">
        <v>1456</v>
      </c>
      <c r="O253" s="1" t="str">
        <f>_xll.BDP(A253&amp;" @"&amp;N253&amp;" Corp","LAST_UPDATE")</f>
        <v>07:01:26</v>
      </c>
      <c r="P253" s="57">
        <f>_xll.BDP(A253&amp;" @"&amp;N253&amp;" Corp","LAST_PRICE")</f>
        <v>122.52200000000001</v>
      </c>
      <c r="Q253" s="1">
        <f>INDEX(control!$F$12:$F$22,MATCH(C253,control!$C$12:$C$22,0))</f>
        <v>100</v>
      </c>
      <c r="R253" s="1">
        <f>P253-J253*INDEX(bias[value],MATCH(I253,bias[symbol],0))*(Q253/100)</f>
        <v>122.02200000000001</v>
      </c>
      <c r="S253" s="1">
        <f t="shared" si="271"/>
        <v>123.02200000000001</v>
      </c>
      <c r="T253" s="4"/>
      <c r="U253" s="4"/>
      <c r="V253" s="1">
        <f t="shared" si="263"/>
        <v>122.52200000000001</v>
      </c>
      <c r="W253" s="1">
        <f t="shared" si="264"/>
        <v>122.02200000000001</v>
      </c>
      <c r="X253" s="1">
        <f t="shared" si="265"/>
        <v>123.02200000000001</v>
      </c>
      <c r="Y253" s="13">
        <f t="shared" si="266"/>
        <v>0</v>
      </c>
      <c r="Z253" s="1">
        <v>1</v>
      </c>
      <c r="AA253" s="1">
        <f t="shared" si="267"/>
        <v>1</v>
      </c>
      <c r="AB253" s="1">
        <f t="shared" si="268"/>
        <v>1</v>
      </c>
      <c r="AC253" s="1">
        <f>IF(ISNUMBER(INDEX(bias[value],MATCH(I253,bias[symbol],0))),1,0)</f>
        <v>1</v>
      </c>
      <c r="AD253" s="1">
        <f t="shared" si="269"/>
        <v>1</v>
      </c>
      <c r="AE253" s="1">
        <f t="shared" si="270"/>
        <v>1</v>
      </c>
      <c r="AF253" s="1">
        <f t="shared" ca="1" si="221"/>
        <v>0</v>
      </c>
      <c r="AG253" s="1">
        <f t="shared" ca="1" si="222"/>
        <v>0</v>
      </c>
      <c r="AH253" s="1" t="str">
        <f ca="1">IF(AG253=1,_xll.RtContribute("DDS_BONDS",$B253&amp;"=EXT",$V$3:$X$3,V253:X253,"FTC:CHANGED;SCOPE:SERVER"),"-")</f>
        <v>-</v>
      </c>
      <c r="AI253" s="1" t="str">
        <f>_xll.RtGet("DDS_BONDS",B253&amp;"=EXT",3)</f>
        <v>9090125=EXT</v>
      </c>
      <c r="AJ253" s="32">
        <f>_xll.BDP($A253&amp;" @"&amp; $N253 &amp;"  Corp","risk_mid")</f>
        <v>14.317181080606645</v>
      </c>
      <c r="AK253" s="25">
        <f t="shared" si="223"/>
        <v>1288.5462972545979</v>
      </c>
      <c r="AL253" s="1" t="str">
        <f t="shared" si="220"/>
        <v>-</v>
      </c>
      <c r="AM253" s="38">
        <f t="shared" si="224"/>
        <v>9.8017599999999998</v>
      </c>
      <c r="AN253" s="12">
        <f>_xll.BDP($A253&amp;" @"&amp; $N253 &amp;"  Corp","asset_swap_spd_mid")</f>
        <v>87.503460889844277</v>
      </c>
      <c r="AO253" s="25">
        <f t="shared" si="225"/>
        <v>7875.3114800859857</v>
      </c>
      <c r="AP253" s="25">
        <f>IFERROR(_xll.BDP($A253&amp;" @"&amp; $N253 &amp;"  Corp","coupon")*G253/100/365,"-")</f>
        <v>114.04109589041096</v>
      </c>
      <c r="AQ253" s="1" t="str">
        <f>_xll.RtGet("EBOND_LDN",B253,"DSPLY_NAME")</f>
        <v>EDF 4 5/8 26 Apr</v>
      </c>
      <c r="AR253" s="38">
        <f>_xll.RtGet("EBOND_LDN", B253, -18560)</f>
        <v>90.167241880399999</v>
      </c>
      <c r="AS253" s="38">
        <f>_xll.RtGet("EBOND_LDN", B253, -18562)</f>
        <v>83.197227914310005</v>
      </c>
      <c r="AT253" s="58" t="str">
        <f ca="1">IF(Main[[#This Row],[maturity]]&lt;TODAY(),"matured","-")</f>
        <v>-</v>
      </c>
      <c r="AU253" s="1" t="str">
        <f>IF(Main[[#This Row],[spread bid]]=Main[[#This Row],[spread ask]],"error","-")</f>
        <v>-</v>
      </c>
    </row>
    <row r="254" spans="1:47" x14ac:dyDescent="0.2">
      <c r="A254" s="1" t="s">
        <v>106</v>
      </c>
      <c r="B254" s="1">
        <v>2146389</v>
      </c>
      <c r="C254" s="1">
        <v>1994224</v>
      </c>
      <c r="D254" s="29" t="str">
        <f>_xll.BDP($A254&amp;" Corp",D$4)</f>
        <v>EDF</v>
      </c>
      <c r="E254" s="29">
        <f>IF(_xll.BDP($A254&amp;" Corp","cpn typ")="floating","frn",_xll.BDP($A254&amp;" Corp",E$4))</f>
        <v>5.625</v>
      </c>
      <c r="F254" s="53">
        <f>IF(LEFT(_xll.BDP($A254&amp;" Corp","mty_typ"),4)="perp","perp",_xll.BDP($A254&amp;" Corp",F$4)*1)</f>
        <v>48631</v>
      </c>
      <c r="G254" s="25">
        <f>_xll.RtGet("EBOND_POSITION",INDEX(bookMap[eBondID],MATCH(TEXT(C254,"0"),bookMap[bbgID],0))&amp;"="&amp;B254,"AMOUNT")</f>
        <v>0</v>
      </c>
      <c r="H254" s="1">
        <f>INDEX(control!$E$12:$E$22,MATCH(C254,control!$C$12:$C$22,0))</f>
        <v>0</v>
      </c>
      <c r="I254" s="1" t="str">
        <f>IFERROR(INDEX(bias[symbol],MIN(MAX(MATCH(IF($I$2="manual",_xll.RtGet("EBOND_LDN",B254,-20268),$I$2),bias[symbol],0)+H254,1),27)),"-")</f>
        <v>m</v>
      </c>
      <c r="J254" s="1">
        <f>IFERROR(_xll.RtGet("EBOND_LDN",B254,-20270)*1,"-")</f>
        <v>1</v>
      </c>
      <c r="K254" s="1" t="str">
        <f>_xll.RtGet("EBOND_LDN",$B254,-20271)</f>
        <v>on</v>
      </c>
      <c r="L254" s="1">
        <f>_xll.BDP(A254&amp;" @CBKG Corp","bid")</f>
        <v>135.89699999999999</v>
      </c>
      <c r="M254" s="1">
        <f>_xll.BDP(A254&amp;" @CBKG Corp","ask")</f>
        <v>136.89699999999999</v>
      </c>
      <c r="N254" s="1" t="s">
        <v>1456</v>
      </c>
      <c r="O254" s="1" t="str">
        <f>_xll.BDP(A254&amp;" @"&amp;N254&amp;" Corp","LAST_UPDATE")</f>
        <v>07:01:30</v>
      </c>
      <c r="P254" s="57">
        <f>_xll.BDP(A254&amp;" @"&amp;N254&amp;" Corp","LAST_PRICE")</f>
        <v>136.39699999999999</v>
      </c>
      <c r="Q254" s="1">
        <f>INDEX(control!$F$12:$F$22,MATCH(C254,control!$C$12:$C$22,0))</f>
        <v>100</v>
      </c>
      <c r="R254" s="1">
        <f>P254-J254*INDEX(bias[value],MATCH(I254,bias[symbol],0))*(Q254/100)</f>
        <v>135.89699999999999</v>
      </c>
      <c r="S254" s="1">
        <f t="shared" si="271"/>
        <v>136.89699999999999</v>
      </c>
      <c r="T254" s="4"/>
      <c r="U254" s="4"/>
      <c r="V254" s="1">
        <f t="shared" si="263"/>
        <v>136.39699999999999</v>
      </c>
      <c r="W254" s="1">
        <f t="shared" si="264"/>
        <v>135.89699999999999</v>
      </c>
      <c r="X254" s="1">
        <f t="shared" si="265"/>
        <v>136.89699999999999</v>
      </c>
      <c r="Y254" s="13">
        <f t="shared" si="266"/>
        <v>0</v>
      </c>
      <c r="Z254" s="1">
        <v>1</v>
      </c>
      <c r="AA254" s="1">
        <f t="shared" si="267"/>
        <v>1</v>
      </c>
      <c r="AB254" s="1">
        <f t="shared" si="268"/>
        <v>1</v>
      </c>
      <c r="AC254" s="1">
        <f>IF(ISNUMBER(INDEX(bias[value],MATCH(I254,bias[symbol],0))),1,0)</f>
        <v>1</v>
      </c>
      <c r="AD254" s="1">
        <f t="shared" si="269"/>
        <v>1</v>
      </c>
      <c r="AE254" s="1">
        <f t="shared" si="270"/>
        <v>1</v>
      </c>
      <c r="AF254" s="1">
        <f t="shared" ca="1" si="221"/>
        <v>0</v>
      </c>
      <c r="AG254" s="1">
        <f t="shared" ca="1" si="222"/>
        <v>0</v>
      </c>
      <c r="AH254" s="1" t="str">
        <f ca="1">IF(AG254=1,_xll.RtContribute("DDS_BONDS",$B254&amp;"=EXT",$V$3:$X$3,V254:X254,"FTC:CHANGED;SCOPE:SERVER"),"-")</f>
        <v>-</v>
      </c>
      <c r="AI254" s="1" t="str">
        <f>_xll.RtGet("DDS_BONDS",B254&amp;"=EXT",3)</f>
        <v>2146389=EXT</v>
      </c>
      <c r="AJ254" s="32">
        <f>_xll.BDP($A254&amp;" @"&amp; $N254 &amp;"  Corp","risk_mid")</f>
        <v>17.234483232788023</v>
      </c>
      <c r="AK254" s="25">
        <f t="shared" si="223"/>
        <v>0</v>
      </c>
      <c r="AL254" s="1" t="str">
        <f t="shared" si="220"/>
        <v>-</v>
      </c>
      <c r="AM254" s="38">
        <f t="shared" si="224"/>
        <v>0</v>
      </c>
      <c r="AN254" s="12">
        <f>_xll.BDP($A254&amp;" @"&amp; $N254 &amp;"  Corp","asset_swap_spd_mid")</f>
        <v>108.97618523658092</v>
      </c>
      <c r="AO254" s="25">
        <f t="shared" si="225"/>
        <v>0</v>
      </c>
      <c r="AP254" s="25">
        <f>IFERROR(_xll.BDP($A254&amp;" @"&amp; $N254 &amp;"  Corp","coupon")*G254/100/365,"-")</f>
        <v>0</v>
      </c>
      <c r="AQ254" s="1" t="str">
        <f>_xll.RtGet("EBOND_LDN",B254,"DSPLY_NAME")</f>
        <v>EDF 5 5/8 21 Feb</v>
      </c>
      <c r="AR254" s="38">
        <f>_xll.RtGet("EBOND_LDN", B254, -18560)</f>
        <v>101.149979991368</v>
      </c>
      <c r="AS254" s="38">
        <f>_xll.RtGet("EBOND_LDN", B254, -18562)</f>
        <v>95.360215740621001</v>
      </c>
      <c r="AT254" s="58" t="str">
        <f ca="1">IF(Main[[#This Row],[maturity]]&lt;TODAY(),"matured","-")</f>
        <v>-</v>
      </c>
      <c r="AU254" s="1" t="str">
        <f>IF(Main[[#This Row],[spread bid]]=Main[[#This Row],[spread ask]],"error","-")</f>
        <v>-</v>
      </c>
    </row>
    <row r="255" spans="1:47" x14ac:dyDescent="0.2">
      <c r="A255" s="1" t="s">
        <v>107</v>
      </c>
      <c r="B255" s="1">
        <v>9674519</v>
      </c>
      <c r="C255" s="1">
        <v>1994224</v>
      </c>
      <c r="D255" s="29" t="str">
        <f>_xll.BDP($A255&amp;" Corp",D$4)</f>
        <v>EDF</v>
      </c>
      <c r="E255" s="29">
        <f>IF(_xll.BDP($A255&amp;" Corp","cpn typ")="floating","frn",_xll.BDP($A255&amp;" Corp",E$4))</f>
        <v>4.5</v>
      </c>
      <c r="F255" s="53">
        <f>IF(LEFT(_xll.BDP($A255&amp;" Corp","mty_typ"),4)="perp","perp",_xll.BDP($A255&amp;" Corp",F$4)*1)</f>
        <v>51452</v>
      </c>
      <c r="G255" s="25">
        <f>_xll.RtGet("EBOND_POSITION",INDEX(bookMap[eBondID],MATCH(TEXT(C255,"0"),bookMap[bbgID],0))&amp;"="&amp;B255,"AMOUNT")</f>
        <v>0</v>
      </c>
      <c r="H255" s="1">
        <f>INDEX(control!$E$12:$E$22,MATCH(C255,control!$C$12:$C$22,0))</f>
        <v>0</v>
      </c>
      <c r="I255" s="1" t="str">
        <f>IFERROR(INDEX(bias[symbol],MIN(MAX(MATCH(IF($I$2="manual",_xll.RtGet("EBOND_LDN",B255,-20268),$I$2),bias[symbol],0)+H255,1),27)),"-")</f>
        <v>m</v>
      </c>
      <c r="J255" s="1">
        <f>IFERROR(_xll.RtGet("EBOND_LDN",B255,-20270)*1,"-")</f>
        <v>1.5</v>
      </c>
      <c r="K255" s="1" t="str">
        <f>_xll.RtGet("EBOND_LDN",$B255,-20271)</f>
        <v>on</v>
      </c>
      <c r="L255" s="1">
        <f>_xll.BDP(A255&amp;" @CBKG Corp","bid")</f>
        <v>120.88200000000001</v>
      </c>
      <c r="M255" s="1">
        <f>_xll.BDP(A255&amp;" @CBKG Corp","ask")</f>
        <v>122.38200000000001</v>
      </c>
      <c r="N255" s="1" t="s">
        <v>1456</v>
      </c>
      <c r="O255" s="1" t="str">
        <f>_xll.BDP(A255&amp;" @"&amp;N255&amp;" Corp","LAST_UPDATE")</f>
        <v>07:01:27</v>
      </c>
      <c r="P255" s="57">
        <f>_xll.BDP(A255&amp;" @"&amp;N255&amp;" Corp","LAST_PRICE")</f>
        <v>121.63200000000001</v>
      </c>
      <c r="Q255" s="1">
        <f>INDEX(control!$F$12:$F$22,MATCH(C255,control!$C$12:$C$22,0))</f>
        <v>100</v>
      </c>
      <c r="R255" s="1">
        <f>P255-J255*INDEX(bias[value],MATCH(I255,bias[symbol],0))*(Q255/100)</f>
        <v>120.88200000000001</v>
      </c>
      <c r="S255" s="1">
        <f t="shared" si="271"/>
        <v>122.38200000000001</v>
      </c>
      <c r="T255" s="4"/>
      <c r="U255" s="4"/>
      <c r="V255" s="1">
        <f t="shared" si="263"/>
        <v>121.63200000000001</v>
      </c>
      <c r="W255" s="1">
        <f t="shared" si="264"/>
        <v>120.88200000000001</v>
      </c>
      <c r="X255" s="1">
        <f t="shared" si="265"/>
        <v>122.38200000000001</v>
      </c>
      <c r="Y255" s="13">
        <f t="shared" si="266"/>
        <v>0</v>
      </c>
      <c r="Z255" s="1">
        <v>1</v>
      </c>
      <c r="AA255" s="1">
        <f t="shared" si="267"/>
        <v>1</v>
      </c>
      <c r="AB255" s="1">
        <f t="shared" si="268"/>
        <v>1</v>
      </c>
      <c r="AC255" s="1">
        <f>IF(ISNUMBER(INDEX(bias[value],MATCH(I255,bias[symbol],0))),1,0)</f>
        <v>1</v>
      </c>
      <c r="AD255" s="1">
        <f t="shared" si="269"/>
        <v>1</v>
      </c>
      <c r="AE255" s="1">
        <f t="shared" si="270"/>
        <v>1</v>
      </c>
      <c r="AF255" s="1">
        <f t="shared" ca="1" si="221"/>
        <v>0</v>
      </c>
      <c r="AG255" s="1">
        <f t="shared" ca="1" si="222"/>
        <v>0</v>
      </c>
      <c r="AH255" s="1" t="str">
        <f ca="1">IF(AG255=1,_xll.RtContribute("DDS_BONDS",$B255&amp;"=EXT",$V$3:$X$3,V255:X255,"FTC:CHANGED;SCOPE:SERVER"),"-")</f>
        <v>-</v>
      </c>
      <c r="AI255" s="1" t="str">
        <f>_xll.RtGet("DDS_BONDS",B255&amp;"=EXT",3)</f>
        <v>9674519=EXT</v>
      </c>
      <c r="AJ255" s="32">
        <f>_xll.BDP($A255&amp;" @"&amp; $N255 &amp;"  Corp","risk_mid")</f>
        <v>20.009931822489335</v>
      </c>
      <c r="AK255" s="25">
        <f t="shared" si="223"/>
        <v>0</v>
      </c>
      <c r="AL255" s="1" t="str">
        <f t="shared" ref="AL255:AL317" si="272">IFERROR(INDEX(repoRate,MATCH(A255,repoIsin,0)),"-")</f>
        <v>-</v>
      </c>
      <c r="AM255" s="38">
        <f t="shared" si="224"/>
        <v>0</v>
      </c>
      <c r="AN255" s="12">
        <f>_xll.BDP($A255&amp;" @"&amp; $N255 &amp;"  Corp","asset_swap_spd_mid")</f>
        <v>111.5610615945502</v>
      </c>
      <c r="AO255" s="25">
        <f t="shared" si="225"/>
        <v>0</v>
      </c>
      <c r="AP255" s="25">
        <f>IFERROR(_xll.BDP($A255&amp;" @"&amp; $N255 &amp;"  Corp","coupon")*G255/100/365,"-")</f>
        <v>0</v>
      </c>
      <c r="AQ255" s="1" t="str">
        <f>_xll.RtGet("EBOND_LDN",B255,"DSPLY_NAME")</f>
        <v>EDF 4 1/2 12 Nov</v>
      </c>
      <c r="AR255" s="38">
        <f>_xll.RtGet("EBOND_LDN", B255, -18560)</f>
        <v>99.455939773514999</v>
      </c>
      <c r="AS255" s="38">
        <f>_xll.RtGet("EBOND_LDN", B255, -18562)</f>
        <v>91.959284720190993</v>
      </c>
      <c r="AT255" s="58" t="str">
        <f ca="1">IF(Main[[#This Row],[maturity]]&lt;TODAY(),"matured","-")</f>
        <v>-</v>
      </c>
      <c r="AU255" s="1" t="str">
        <f>IF(Main[[#This Row],[spread bid]]=Main[[#This Row],[spread ask]],"error","-")</f>
        <v>-</v>
      </c>
    </row>
    <row r="256" spans="1:47" x14ac:dyDescent="0.2">
      <c r="A256" s="1" t="s">
        <v>108</v>
      </c>
      <c r="B256" s="1">
        <v>8374004</v>
      </c>
      <c r="C256" s="1">
        <v>1994224</v>
      </c>
      <c r="D256" s="29" t="str">
        <f>_xll.BDP($A256&amp;" Corp",D$4)</f>
        <v>EDFFP</v>
      </c>
      <c r="E256" s="29">
        <f>IF(_xll.BDP($A256&amp;" Corp","cpn typ")="floating","frn",_xll.BDP($A256&amp;" Corp",E$4))</f>
        <v>4.25</v>
      </c>
      <c r="F256" s="53">
        <f>IF(LEFT(_xll.BDP($A256&amp;" Corp","mty_typ"),4)="perp","perp",_xll.BDP($A256&amp;" Corp",F$4)*1)</f>
        <v>41842</v>
      </c>
      <c r="G256" s="25">
        <f>_xll.RtGet("EBOND_POSITION",INDEX(bookMap[eBondID],MATCH(TEXT(C256,"0"),bookMap[bbgID],0))&amp;"="&amp;B256,"AMOUNT")</f>
        <v>0</v>
      </c>
      <c r="H256" s="1">
        <f>INDEX(control!$E$12:$E$22,MATCH(C256,control!$C$12:$C$22,0))</f>
        <v>0</v>
      </c>
      <c r="I256" s="1" t="str">
        <f>IFERROR(INDEX(bias[symbol],MIN(MAX(MATCH(IF($I$2="manual",_xll.RtGet("EBOND_LDN",B256,-20268),$I$2),bias[symbol],0)+H256,1),27)),"-")</f>
        <v>m</v>
      </c>
      <c r="J256" s="1">
        <f>IFERROR(_xll.RtGet("EBOND_LDN",B256,-20270)*1,"-")</f>
        <v>0.1</v>
      </c>
      <c r="K256" s="1" t="str">
        <f>_xll.RtGet("EBOND_LDN",$B256,-20271)</f>
        <v>on</v>
      </c>
      <c r="L256" s="1">
        <f>_xll.BDP(A256&amp;" @CBKG Corp","bid")</f>
        <v>100.319</v>
      </c>
      <c r="M256" s="1">
        <f>_xll.BDP(A256&amp;" @CBKG Corp","ask")</f>
        <v>100.419</v>
      </c>
      <c r="N256" s="1" t="s">
        <v>1456</v>
      </c>
      <c r="O256" s="1" t="str">
        <f>_xll.BDP(A256&amp;" @"&amp;N256&amp;" Corp","LAST_UPDATE")</f>
        <v>07:01:17</v>
      </c>
      <c r="P256" s="57">
        <f>_xll.BDP(A256&amp;" @"&amp;N256&amp;" Corp","LAST_PRICE")</f>
        <v>100.369</v>
      </c>
      <c r="Q256" s="1">
        <f>INDEX(control!$F$12:$F$22,MATCH(C256,control!$C$12:$C$22,0))</f>
        <v>100</v>
      </c>
      <c r="R256" s="1">
        <f>P256-J256*INDEX(bias[value],MATCH(I256,bias[symbol],0))*(Q256/100)</f>
        <v>100.319</v>
      </c>
      <c r="S256" s="1">
        <f t="shared" si="271"/>
        <v>100.419</v>
      </c>
      <c r="T256" s="4"/>
      <c r="U256" s="4"/>
      <c r="V256" s="1">
        <f t="shared" si="263"/>
        <v>100.369</v>
      </c>
      <c r="W256" s="1">
        <f t="shared" si="264"/>
        <v>100.319</v>
      </c>
      <c r="X256" s="1">
        <f t="shared" si="265"/>
        <v>100.419</v>
      </c>
      <c r="Y256" s="13">
        <f t="shared" si="266"/>
        <v>0</v>
      </c>
      <c r="Z256" s="1">
        <v>1</v>
      </c>
      <c r="AA256" s="1">
        <f t="shared" si="267"/>
        <v>1</v>
      </c>
      <c r="AB256" s="1">
        <f t="shared" si="268"/>
        <v>1</v>
      </c>
      <c r="AC256" s="1">
        <f>IF(ISNUMBER(INDEX(bias[value],MATCH(I256,bias[symbol],0))),1,0)</f>
        <v>1</v>
      </c>
      <c r="AD256" s="1">
        <f t="shared" si="269"/>
        <v>1</v>
      </c>
      <c r="AE256" s="1">
        <f t="shared" si="270"/>
        <v>1</v>
      </c>
      <c r="AF256" s="1">
        <f t="shared" ca="1" si="221"/>
        <v>0</v>
      </c>
      <c r="AG256" s="1">
        <f t="shared" ca="1" si="222"/>
        <v>0</v>
      </c>
      <c r="AH256" s="1" t="str">
        <f ca="1">IF(AG256=1,_xll.RtContribute("DDS_BONDS",$B256&amp;"=EXT",$V$3:$X$3,V256:X256,"FTC:CHANGED;SCOPE:SERVER"),"-")</f>
        <v>-</v>
      </c>
      <c r="AI256" s="1" t="str">
        <f>_xll.RtGet("DDS_BONDS",B256&amp;"=EXT",3)</f>
        <v>8374004=EXT</v>
      </c>
      <c r="AJ256" s="32">
        <f>_xll.BDP($A256&amp;" @"&amp; $N256 &amp;"  Corp","risk_mid")</f>
        <v>9.9879405039615676E-2</v>
      </c>
      <c r="AK256" s="25">
        <f t="shared" si="223"/>
        <v>0</v>
      </c>
      <c r="AL256" s="1" t="str">
        <f t="shared" si="272"/>
        <v>-</v>
      </c>
      <c r="AM256" s="38">
        <f t="shared" si="224"/>
        <v>0</v>
      </c>
      <c r="AN256" s="12">
        <f>_xll.BDP($A256&amp;" @"&amp; $N256 &amp;"  Corp","asset_swap_spd_mid")</f>
        <v>26.574410925653666</v>
      </c>
      <c r="AO256" s="25">
        <f t="shared" si="225"/>
        <v>0</v>
      </c>
      <c r="AP256" s="25">
        <f>IFERROR(_xll.BDP($A256&amp;" @"&amp; $N256 &amp;"  Corp","coupon")*G256/100/365,"-")</f>
        <v>0</v>
      </c>
      <c r="AQ256" s="1" t="str">
        <f>_xll.RtGet("EBOND_LDN",B256,"DSPLY_NAME")</f>
        <v>EDFFP 4 1/4 22 J</v>
      </c>
      <c r="AR256" s="38">
        <f>_xll.RtGet("EBOND_LDN", B256, -18560)</f>
        <v>0</v>
      </c>
      <c r="AS256" s="38">
        <f>_xll.RtGet("EBOND_LDN", B256, -18562)</f>
        <v>0</v>
      </c>
      <c r="AT256" s="58" t="str">
        <f ca="1">IF(Main[[#This Row],[maturity]]&lt;TODAY(),"matured","-")</f>
        <v>-</v>
      </c>
      <c r="AU256" s="1" t="str">
        <f>IF(Main[[#This Row],[spread bid]]=Main[[#This Row],[spread ask]],"error","-")</f>
        <v>error</v>
      </c>
    </row>
    <row r="257" spans="1:47" x14ac:dyDescent="0.2">
      <c r="A257" s="1" t="s">
        <v>109</v>
      </c>
      <c r="B257" s="1">
        <v>8978728</v>
      </c>
      <c r="C257" s="1">
        <v>1994224</v>
      </c>
      <c r="D257" s="29" t="str">
        <f>_xll.BDP($A257&amp;" Corp",D$4)</f>
        <v>EDFFP</v>
      </c>
      <c r="E257" s="29">
        <f>IF(_xll.BDP($A257&amp;" Corp","cpn typ")="floating","frn",_xll.BDP($A257&amp;" Corp",E$4))</f>
        <v>3.25</v>
      </c>
      <c r="F257" s="53">
        <f>IF(LEFT(_xll.BDP($A257&amp;" Corp","mty_typ"),4)="perp","perp",_xll.BDP($A257&amp;" Corp",F$4)*1)</f>
        <v>42080</v>
      </c>
      <c r="G257" s="25">
        <f>_xll.RtGet("EBOND_POSITION",INDEX(bookMap[eBondID],MATCH(TEXT(C257,"0"),bookMap[bbgID],0))&amp;"="&amp;B257,"AMOUNT")</f>
        <v>0</v>
      </c>
      <c r="H257" s="1">
        <f>INDEX(control!$E$12:$E$22,MATCH(C257,control!$C$12:$C$22,0))</f>
        <v>0</v>
      </c>
      <c r="I257" s="1" t="str">
        <f>IFERROR(INDEX(bias[symbol],MIN(MAX(MATCH(IF($I$2="manual",_xll.RtGet("EBOND_LDN",B257,-20268),$I$2),bias[symbol],0)+H257,1),27)),"-")</f>
        <v>m</v>
      </c>
      <c r="J257" s="1">
        <f>IFERROR(_xll.RtGet("EBOND_LDN",B257,-20270)*1,"-")</f>
        <v>0.25</v>
      </c>
      <c r="K257" s="1" t="str">
        <f>_xll.RtGet("EBOND_LDN",$B257,-20271)</f>
        <v>on</v>
      </c>
      <c r="L257" s="1">
        <f>_xll.BDP(A257&amp;" @CBKG Corp","bid")</f>
        <v>101.876</v>
      </c>
      <c r="M257" s="1">
        <f>_xll.BDP(A257&amp;" @CBKG Corp","ask")</f>
        <v>102.126</v>
      </c>
      <c r="N257" s="1" t="s">
        <v>1456</v>
      </c>
      <c r="O257" s="1" t="str">
        <f>_xll.BDP(A257&amp;" @"&amp;N257&amp;" Corp","LAST_UPDATE")</f>
        <v>07:01:31</v>
      </c>
      <c r="P257" s="57">
        <f>_xll.BDP(A257&amp;" @"&amp;N257&amp;" Corp","LAST_PRICE")</f>
        <v>102.001</v>
      </c>
      <c r="Q257" s="1">
        <f>INDEX(control!$F$12:$F$22,MATCH(C257,control!$C$12:$C$22,0))</f>
        <v>100</v>
      </c>
      <c r="R257" s="1">
        <f>P257-J257*INDEX(bias[value],MATCH(I257,bias[symbol],0))*(Q257/100)</f>
        <v>101.876</v>
      </c>
      <c r="S257" s="1">
        <f t="shared" si="271"/>
        <v>102.126</v>
      </c>
      <c r="T257" s="4"/>
      <c r="U257" s="4"/>
      <c r="V257" s="1">
        <f t="shared" si="263"/>
        <v>102.001</v>
      </c>
      <c r="W257" s="1">
        <f t="shared" si="264"/>
        <v>101.876</v>
      </c>
      <c r="X257" s="1">
        <f t="shared" si="265"/>
        <v>102.126</v>
      </c>
      <c r="Y257" s="13">
        <f t="shared" si="266"/>
        <v>0</v>
      </c>
      <c r="Z257" s="1">
        <v>1</v>
      </c>
      <c r="AA257" s="1">
        <f t="shared" si="267"/>
        <v>1</v>
      </c>
      <c r="AB257" s="1">
        <f t="shared" si="268"/>
        <v>1</v>
      </c>
      <c r="AC257" s="1">
        <f>IF(ISNUMBER(INDEX(bias[value],MATCH(I257,bias[symbol],0))),1,0)</f>
        <v>1</v>
      </c>
      <c r="AD257" s="1">
        <f t="shared" si="269"/>
        <v>1</v>
      </c>
      <c r="AE257" s="1">
        <f t="shared" si="270"/>
        <v>1</v>
      </c>
      <c r="AF257" s="1">
        <f t="shared" ref="AF257:AF319" ca="1" si="273">IF($C$3="update",1,0)</f>
        <v>0</v>
      </c>
      <c r="AG257" s="1">
        <f t="shared" ref="AG257:AG319" ca="1" si="274">PRODUCT(Z257:AF257)</f>
        <v>0</v>
      </c>
      <c r="AH257" s="1" t="str">
        <f ca="1">IF(AG257=1,_xll.RtContribute("DDS_BONDS",$B257&amp;"=EXT",$V$3:$X$3,V257:X257,"FTC:CHANGED;SCOPE:SERVER"),"-")</f>
        <v>-</v>
      </c>
      <c r="AI257" s="1" t="str">
        <f>_xll.RtGet("DDS_BONDS",B257&amp;"=EXT",3)</f>
        <v>8978728=EXT</v>
      </c>
      <c r="AJ257" s="32">
        <f>_xll.BDP($A257&amp;" @"&amp; $N257 &amp;"  Corp","risk_mid")</f>
        <v>0.76557647829034181</v>
      </c>
      <c r="AK257" s="25">
        <f t="shared" si="223"/>
        <v>0</v>
      </c>
      <c r="AL257" s="1" t="str">
        <f t="shared" si="272"/>
        <v>-</v>
      </c>
      <c r="AM257" s="38">
        <f t="shared" si="224"/>
        <v>0</v>
      </c>
      <c r="AN257" s="12">
        <f>_xll.BDP($A257&amp;" @"&amp; $N257 &amp;"  Corp","asset_swap_spd_mid")</f>
        <v>12.161269513982196</v>
      </c>
      <c r="AO257" s="25">
        <f t="shared" si="225"/>
        <v>0</v>
      </c>
      <c r="AP257" s="25">
        <f>IFERROR(_xll.BDP($A257&amp;" @"&amp; $N257 &amp;"  Corp","coupon")*G257/100/365,"-")</f>
        <v>0</v>
      </c>
      <c r="AQ257" s="1" t="str">
        <f>_xll.RtGet("EBOND_LDN",B257,"DSPLY_NAME")</f>
        <v>EDFFP 3 1/4 17 M</v>
      </c>
      <c r="AR257" s="38">
        <f>_xll.RtGet("EBOND_LDN", B257, -18560)</f>
        <v>71.001466391102994</v>
      </c>
      <c r="AS257" s="38">
        <f>_xll.RtGet("EBOND_LDN", B257, -18562)</f>
        <v>38.357402074545</v>
      </c>
      <c r="AT257" s="58" t="str">
        <f ca="1">IF(Main[[#This Row],[maturity]]&lt;TODAY(),"matured","-")</f>
        <v>-</v>
      </c>
      <c r="AU257" s="1" t="str">
        <f>IF(Main[[#This Row],[spread bid]]=Main[[#This Row],[spread ask]],"error","-")</f>
        <v>-</v>
      </c>
    </row>
    <row r="258" spans="1:47" x14ac:dyDescent="0.2">
      <c r="A258" s="1" t="s">
        <v>110</v>
      </c>
      <c r="B258" s="1">
        <v>9669609</v>
      </c>
      <c r="C258" s="1">
        <v>1994224</v>
      </c>
      <c r="D258" s="29" t="str">
        <f>_xll.BDP($A258&amp;" Corp",D$4)</f>
        <v>EDFFP</v>
      </c>
      <c r="E258" s="29">
        <f>IF(_xll.BDP($A258&amp;" Corp","cpn typ")="floating","frn",_xll.BDP($A258&amp;" Corp",E$4))</f>
        <v>3.875</v>
      </c>
      <c r="F258" s="53">
        <f>IF(LEFT(_xll.BDP($A258&amp;" Corp","mty_typ"),4)="perp","perp",_xll.BDP($A258&amp;" Corp",F$4)*1)</f>
        <v>43049</v>
      </c>
      <c r="G258" s="25">
        <f>_xll.RtGet("EBOND_POSITION",INDEX(bookMap[eBondID],MATCH(TEXT(C258,"0"),bookMap[bbgID],0))&amp;"="&amp;B258,"AMOUNT")</f>
        <v>0</v>
      </c>
      <c r="H258" s="1">
        <f>INDEX(control!$E$12:$E$22,MATCH(C258,control!$C$12:$C$22,0))</f>
        <v>0</v>
      </c>
      <c r="I258" s="1" t="str">
        <f>IFERROR(INDEX(bias[symbol],MIN(MAX(MATCH(IF($I$2="manual",_xll.RtGet("EBOND_LDN",B258,-20268),$I$2),bias[symbol],0)+H258,1),27)),"-")</f>
        <v>m</v>
      </c>
      <c r="J258" s="1">
        <f>IFERROR(_xll.RtGet("EBOND_LDN",B258,-20270)*1,"-")</f>
        <v>0.5</v>
      </c>
      <c r="K258" s="1" t="str">
        <f>_xll.RtGet("EBOND_LDN",$B258,-20271)</f>
        <v>on</v>
      </c>
      <c r="L258" s="1">
        <f>_xll.BDP(A258&amp;" @CBKG Corp","bid")</f>
        <v>109.27800000000001</v>
      </c>
      <c r="M258" s="1">
        <f>_xll.BDP(A258&amp;" @CBKG Corp","ask")</f>
        <v>109.77800000000001</v>
      </c>
      <c r="N258" s="1" t="s">
        <v>1456</v>
      </c>
      <c r="O258" s="1" t="str">
        <f>_xll.BDP(A258&amp;" @"&amp;N258&amp;" Corp","LAST_UPDATE")</f>
        <v>07:01:27</v>
      </c>
      <c r="P258" s="57">
        <f>_xll.BDP(A258&amp;" @"&amp;N258&amp;" Corp","LAST_PRICE")</f>
        <v>109.52800000000001</v>
      </c>
      <c r="Q258" s="1">
        <f>INDEX(control!$F$12:$F$22,MATCH(C258,control!$C$12:$C$22,0))</f>
        <v>100</v>
      </c>
      <c r="R258" s="1">
        <f>P258-J258*INDEX(bias[value],MATCH(I258,bias[symbol],0))*(Q258/100)</f>
        <v>109.27800000000001</v>
      </c>
      <c r="S258" s="1">
        <f t="shared" si="271"/>
        <v>109.77800000000001</v>
      </c>
      <c r="T258" s="4"/>
      <c r="U258" s="4"/>
      <c r="V258" s="1">
        <f t="shared" si="263"/>
        <v>109.52800000000001</v>
      </c>
      <c r="W258" s="1">
        <f t="shared" si="264"/>
        <v>109.27800000000001</v>
      </c>
      <c r="X258" s="1">
        <f t="shared" si="265"/>
        <v>109.77800000000001</v>
      </c>
      <c r="Y258" s="13">
        <f t="shared" si="266"/>
        <v>0</v>
      </c>
      <c r="Z258" s="1">
        <v>1</v>
      </c>
      <c r="AA258" s="1">
        <f t="shared" si="267"/>
        <v>1</v>
      </c>
      <c r="AB258" s="1">
        <f t="shared" si="268"/>
        <v>1</v>
      </c>
      <c r="AC258" s="1">
        <f>IF(ISNUMBER(INDEX(bias[value],MATCH(I258,bias[symbol],0))),1,0)</f>
        <v>1</v>
      </c>
      <c r="AD258" s="1">
        <f t="shared" si="269"/>
        <v>1</v>
      </c>
      <c r="AE258" s="1">
        <f t="shared" si="270"/>
        <v>1</v>
      </c>
      <c r="AF258" s="1">
        <f t="shared" ca="1" si="273"/>
        <v>0</v>
      </c>
      <c r="AG258" s="1">
        <f t="shared" ca="1" si="274"/>
        <v>0</v>
      </c>
      <c r="AH258" s="1" t="str">
        <f ca="1">IF(AG258=1,_xll.RtContribute("DDS_BONDS",$B258&amp;"=EXT",$V$3:$X$3,V258:X258,"FTC:CHANGED;SCOPE:SERVER"),"-")</f>
        <v>-</v>
      </c>
      <c r="AI258" s="1" t="str">
        <f>_xll.RtGet("DDS_BONDS",B258&amp;"=EXT",3)</f>
        <v>9669609=EXT</v>
      </c>
      <c r="AJ258" s="32">
        <f>_xll.BDP($A258&amp;" @"&amp; $N258 &amp;"  Corp","risk_mid")</f>
        <v>3.5350148972497664</v>
      </c>
      <c r="AK258" s="25">
        <f t="shared" si="223"/>
        <v>0</v>
      </c>
      <c r="AL258" s="1" t="str">
        <f t="shared" si="272"/>
        <v>-</v>
      </c>
      <c r="AM258" s="38">
        <f t="shared" si="224"/>
        <v>0</v>
      </c>
      <c r="AN258" s="12">
        <f>_xll.BDP($A258&amp;" @"&amp; $N258 &amp;"  Corp","asset_swap_spd_mid")</f>
        <v>58.308902637494874</v>
      </c>
      <c r="AO258" s="25">
        <f t="shared" si="225"/>
        <v>0</v>
      </c>
      <c r="AP258" s="25">
        <f>IFERROR(_xll.BDP($A258&amp;" @"&amp; $N258 &amp;"  Corp","coupon")*G258/100/365,"-")</f>
        <v>0</v>
      </c>
      <c r="AQ258" s="1" t="str">
        <f>_xll.RtGet("EBOND_LDN",B258,"DSPLY_NAME")</f>
        <v>EDFFP 3 7/8 10 N</v>
      </c>
      <c r="AR258" s="38">
        <f>_xll.RtGet("EBOND_LDN", B258, -18560)</f>
        <v>98.550927740812</v>
      </c>
      <c r="AS258" s="38">
        <f>_xll.RtGet("EBOND_LDN", B258, -18562)</f>
        <v>84.415764671681998</v>
      </c>
      <c r="AT258" s="58" t="str">
        <f ca="1">IF(Main[[#This Row],[maturity]]&lt;TODAY(),"matured","-")</f>
        <v>-</v>
      </c>
      <c r="AU258" s="1" t="str">
        <f>IF(Main[[#This Row],[spread bid]]=Main[[#This Row],[spread ask]],"error","-")</f>
        <v>-</v>
      </c>
    </row>
    <row r="259" spans="1:47" x14ac:dyDescent="0.2">
      <c r="A259" s="1" t="s">
        <v>111</v>
      </c>
      <c r="B259" s="1">
        <v>17435328</v>
      </c>
      <c r="C259" s="1">
        <v>1994224</v>
      </c>
      <c r="D259" s="29" t="str">
        <f>_xll.BDP($A259&amp;" Corp",D$4)</f>
        <v>ELIASO</v>
      </c>
      <c r="E259" s="29">
        <f>IF(_xll.BDP($A259&amp;" Corp","cpn typ")="floating","frn",_xll.BDP($A259&amp;" Corp",E$4))</f>
        <v>3.25</v>
      </c>
      <c r="F259" s="53">
        <f>IF(LEFT(_xll.BDP($A259&amp;" Corp","mty_typ"),4)="perp","perp",_xll.BDP($A259&amp;" Corp",F$4)*1)</f>
        <v>46847</v>
      </c>
      <c r="G259" s="25">
        <f>_xll.RtGet("EBOND_POSITION",INDEX(bookMap[eBondID],MATCH(TEXT(C259,"0"),bookMap[bbgID],0))&amp;"="&amp;B259,"AMOUNT")</f>
        <v>3900000</v>
      </c>
      <c r="H259" s="1">
        <f>INDEX(control!$E$12:$E$22,MATCH(C259,control!$C$12:$C$22,0))</f>
        <v>0</v>
      </c>
      <c r="I259" s="1" t="str">
        <f>IFERROR(INDEX(bias[symbol],MIN(MAX(MATCH(IF($I$2="manual",_xll.RtGet("EBOND_LDN",B259,-20268),$I$2),bias[symbol],0)+H259,1),27)),"-")</f>
        <v>m</v>
      </c>
      <c r="J259" s="1">
        <f>IFERROR(_xll.RtGet("EBOND_LDN",B259,-20270)*1,"-")</f>
        <v>0.5</v>
      </c>
      <c r="K259" s="1" t="str">
        <f>_xll.RtGet("EBOND_LDN",$B259,-20271)</f>
        <v>on</v>
      </c>
      <c r="L259" s="1">
        <f>_xll.BDP(A259&amp;" @CBKG Corp","bid")</f>
        <v>106.96299999999999</v>
      </c>
      <c r="M259" s="1">
        <f>_xll.BDP(A259&amp;" @CBKG Corp","ask")</f>
        <v>107.46299999999999</v>
      </c>
      <c r="N259" s="1" t="s">
        <v>1456</v>
      </c>
      <c r="O259" s="1" t="str">
        <f>_xll.BDP(A259&amp;" @"&amp;N259&amp;" Corp","LAST_UPDATE")</f>
        <v>07:01:37</v>
      </c>
      <c r="P259" s="57">
        <f>_xll.BDP(A259&amp;" @"&amp;N259&amp;" Corp","LAST_PRICE")</f>
        <v>107.21299999999999</v>
      </c>
      <c r="Q259" s="1">
        <f>INDEX(control!$F$12:$F$22,MATCH(C259,control!$C$12:$C$22,0))</f>
        <v>100</v>
      </c>
      <c r="R259" s="1">
        <f>P259-J259*INDEX(bias[value],MATCH(I259,bias[symbol],0))*(Q259/100)</f>
        <v>106.96299999999999</v>
      </c>
      <c r="S259" s="1">
        <f t="shared" si="271"/>
        <v>107.46299999999999</v>
      </c>
      <c r="T259" s="4"/>
      <c r="U259" s="4"/>
      <c r="V259" s="1">
        <f t="shared" si="263"/>
        <v>107.21299999999999</v>
      </c>
      <c r="W259" s="1">
        <f t="shared" si="264"/>
        <v>106.96299999999999</v>
      </c>
      <c r="X259" s="1">
        <f t="shared" si="265"/>
        <v>107.46299999999999</v>
      </c>
      <c r="Y259" s="13">
        <f t="shared" si="266"/>
        <v>0</v>
      </c>
      <c r="Z259" s="1">
        <v>1</v>
      </c>
      <c r="AA259" s="1">
        <f t="shared" si="267"/>
        <v>1</v>
      </c>
      <c r="AB259" s="1">
        <f t="shared" si="268"/>
        <v>1</v>
      </c>
      <c r="AC259" s="1">
        <f>IF(ISNUMBER(INDEX(bias[value],MATCH(I259,bias[symbol],0))),1,0)</f>
        <v>1</v>
      </c>
      <c r="AD259" s="1">
        <f t="shared" si="269"/>
        <v>1</v>
      </c>
      <c r="AE259" s="1">
        <f t="shared" si="270"/>
        <v>1</v>
      </c>
      <c r="AF259" s="1">
        <f t="shared" ca="1" si="273"/>
        <v>0</v>
      </c>
      <c r="AG259" s="1">
        <f t="shared" ca="1" si="274"/>
        <v>0</v>
      </c>
      <c r="AH259" s="1" t="str">
        <f ca="1">IF(AG259=1,_xll.RtContribute("DDS_BONDS",$B259&amp;"=EXT",$V$3:$X$3,V259:X259,"FTC:CHANGED;SCOPE:SERVER"),"-")</f>
        <v>-</v>
      </c>
      <c r="AI259" s="1" t="str">
        <f>_xll.RtGet("DDS_BONDS",B259&amp;"=EXT",3)</f>
        <v>17435328=EXT</v>
      </c>
      <c r="AJ259" s="32">
        <f>_xll.BDP($A259&amp;" @"&amp; $N259 &amp;"  Corp","risk_mid")</f>
        <v>11.909268088940195</v>
      </c>
      <c r="AK259" s="25">
        <f t="shared" ref="AK259:AK321" si="275">IFERROR(G259*AJ259/10000,"-")</f>
        <v>4644.6145546866755</v>
      </c>
      <c r="AL259" s="1" t="str">
        <f t="shared" si="272"/>
        <v>-</v>
      </c>
      <c r="AM259" s="38">
        <f t="shared" ref="AM259:AM321" si="276">IFERROR(G259*1,0)*IFERROR(P259*1,0)/100*IF(AL259="-",$AM$3,AL259)/100/360</f>
        <v>37.167173333333331</v>
      </c>
      <c r="AN259" s="12">
        <f>_xll.BDP($A259&amp;" @"&amp; $N259 &amp;"  Corp","asset_swap_spd_mid")</f>
        <v>70.273522229098546</v>
      </c>
      <c r="AO259" s="25">
        <f t="shared" ref="AO259:AO321" si="277">IFERROR(G259*1,0)*IFERROR(AN259*1,0)/10000</f>
        <v>27406.673669348431</v>
      </c>
      <c r="AP259" s="25">
        <f>IFERROR(_xll.BDP($A259&amp;" @"&amp; $N259 &amp;"  Corp","coupon")*G259/100/365,"-")</f>
        <v>347.26027397260276</v>
      </c>
      <c r="AQ259" s="1" t="str">
        <f>_xll.RtGet("EBOND_LDN",B259,"DSPLY_NAME")</f>
        <v xml:space="preserve">ELIASO 3 1/4 04 </v>
      </c>
      <c r="AR259" s="38">
        <f>_xll.RtGet("EBOND_LDN", B259, -18560)</f>
        <v>147.853886421065</v>
      </c>
      <c r="AS259" s="38">
        <f>_xll.RtGet("EBOND_LDN", B259, -18562)</f>
        <v>143.669520404548</v>
      </c>
      <c r="AT259" s="58" t="str">
        <f ca="1">IF(Main[[#This Row],[maturity]]&lt;TODAY(),"matured","-")</f>
        <v>-</v>
      </c>
      <c r="AU259" s="1" t="str">
        <f>IF(Main[[#This Row],[spread bid]]=Main[[#This Row],[spread ask]],"error","-")</f>
        <v>-</v>
      </c>
    </row>
    <row r="260" spans="1:47" x14ac:dyDescent="0.2">
      <c r="A260" s="1" t="s">
        <v>1605</v>
      </c>
      <c r="B260" s="1">
        <v>21172355</v>
      </c>
      <c r="C260" s="1">
        <v>1994224</v>
      </c>
      <c r="D260" s="29" t="str">
        <f>_xll.BDP($A260&amp;" Corp",D$4)</f>
        <v>ELIASO</v>
      </c>
      <c r="E260" s="29">
        <f>IF(_xll.BDP($A260&amp;" Corp","cpn typ")="floating","frn",_xll.BDP($A260&amp;" Corp",E$4))</f>
        <v>3</v>
      </c>
      <c r="F260" s="53">
        <f>IF(LEFT(_xll.BDP($A260&amp;" Corp","mty_typ"),4)="perp","perp",_xll.BDP($A260&amp;" Corp",F$4)*1)</f>
        <v>47215</v>
      </c>
      <c r="G260" s="25">
        <f>_xll.RtGet("EBOND_POSITION",INDEX(bookMap[eBondID],MATCH(TEXT(C260,"0"),bookMap[bbgID],0))&amp;"="&amp;B260,"AMOUNT")</f>
        <v>0</v>
      </c>
      <c r="H260" s="1">
        <f>INDEX(control!$E$12:$E$22,MATCH(C260,control!$C$12:$C$22,0))</f>
        <v>0</v>
      </c>
      <c r="I260" s="1" t="str">
        <f>IFERROR(INDEX(bias[symbol],MIN(MAX(MATCH(IF($I$2="manual",_xll.RtGet("EBOND_LDN",B260,-20268),$I$2),bias[symbol],0)+H260,1),27)),"-")</f>
        <v>-</v>
      </c>
      <c r="J260" s="1" t="str">
        <f>IFERROR(_xll.RtGet("EBOND_LDN",B260,-20270)*1,"-")</f>
        <v>-</v>
      </c>
      <c r="K260" s="1" t="str">
        <f>_xll.RtGet("EBOND_LDN",$B260,-20271)</f>
        <v>#Stale</v>
      </c>
      <c r="L260" s="1" t="str">
        <f>_xll.BDP(A260&amp;" @CBKG Corp","bid")</f>
        <v>#N/A Real Time</v>
      </c>
      <c r="M260" s="1" t="str">
        <f>_xll.BDP(A260&amp;" @CBKG Corp","ask")</f>
        <v>#N/A Real Time</v>
      </c>
      <c r="N260" s="1" t="s">
        <v>1456</v>
      </c>
      <c r="O260" s="1" t="str">
        <f>_xll.BDP(A260&amp;" @"&amp;N260&amp;" Corp","LAST_UPDATE")</f>
        <v>07:01:24</v>
      </c>
      <c r="P260" s="57">
        <f>_xll.BDP(A260&amp;" @"&amp;N260&amp;" Corp","LAST_PRICE")</f>
        <v>102.916</v>
      </c>
      <c r="Q260" s="1">
        <f>INDEX(control!$F$12:$F$22,MATCH(C260,control!$C$12:$C$22,0))</f>
        <v>100</v>
      </c>
      <c r="R260" s="1" t="e">
        <f>P260-J260*INDEX(bias[value],MATCH(I260,bias[symbol],0))*(Q260/100)</f>
        <v>#VALUE!</v>
      </c>
      <c r="S260" s="1" t="e">
        <f>R260+J260*(Q260/100)</f>
        <v>#VALUE!</v>
      </c>
      <c r="T260" s="4"/>
      <c r="U260" s="4"/>
      <c r="V260" s="1">
        <f>P260</f>
        <v>102.916</v>
      </c>
      <c r="W260" s="1" t="e">
        <f>IF(ISNUMBER(T260),T260,R260)</f>
        <v>#VALUE!</v>
      </c>
      <c r="X260" s="1" t="e">
        <f>IF(ISNUMBER(U260),U260,S260)</f>
        <v>#VALUE!</v>
      </c>
      <c r="Y260" s="13" t="str">
        <f>IF(ISERROR((W260+X260)-(L260+M260)),"err",((W260+X260)-(L260+M260)))</f>
        <v>err</v>
      </c>
      <c r="Z260" s="1">
        <v>1</v>
      </c>
      <c r="AA260" s="1">
        <f>IF(K260="on",1,0)</f>
        <v>0</v>
      </c>
      <c r="AB260" s="1">
        <f>IF(ISNUMBER(V260),1,0)*IF(ISNUMBER(W260),1,0)*IF(ISNUMBER(X260),1,0)</f>
        <v>0</v>
      </c>
      <c r="AC260" s="1">
        <f>IF(ISNUMBER(INDEX(bias[value],MATCH(I260,bias[symbol],0))),1,0)</f>
        <v>0</v>
      </c>
      <c r="AD260" s="1">
        <f>IF(ISNUMBER(J260),1,0)</f>
        <v>0</v>
      </c>
      <c r="AE260" s="1">
        <f>IF(AB260,IF(W260&gt;X260,0,1),0)</f>
        <v>0</v>
      </c>
      <c r="AF260" s="1">
        <f ca="1">IF($C$3="update",1,0)</f>
        <v>0</v>
      </c>
      <c r="AG260" s="1">
        <f ca="1">PRODUCT(Z260:AF260)</f>
        <v>0</v>
      </c>
      <c r="AH260" s="1" t="str">
        <f ca="1">IF(AG260=1,_xll.RtContribute("DDS_BONDS",$B260&amp;"=EXT",$V$3:$X$3,V260:X260,"FTC:CHANGED;SCOPE:SERVER"),"-")</f>
        <v>-</v>
      </c>
      <c r="AI260" s="1" t="str">
        <f>_xll.RtGet("DDS_BONDS",B260&amp;"=EXT",3)</f>
        <v>21172355=EXT</v>
      </c>
      <c r="AJ260" s="32">
        <f>_xll.BDP($A260&amp;" @"&amp; $N260 &amp;"  Corp","risk_mid")</f>
        <v>12.207991186116374</v>
      </c>
      <c r="AK260" s="25">
        <f>IFERROR(G260*AJ260/10000,"-")</f>
        <v>0</v>
      </c>
      <c r="AL260" s="1" t="str">
        <f>IFERROR(INDEX(repoRate,MATCH(A260,repoIsin,0)),"-")</f>
        <v>-</v>
      </c>
      <c r="AM260" s="38">
        <f>IFERROR(G260*1,0)*IFERROR(P260*1,0)/100*IF(AL260="-",$AM$3,AL260)/100/360</f>
        <v>0</v>
      </c>
      <c r="AN260" s="12">
        <f>_xll.BDP($A260&amp;" @"&amp; $N260 &amp;"  Corp","asset_swap_spd_mid")</f>
        <v>72.414287470084631</v>
      </c>
      <c r="AO260" s="25">
        <f>IFERROR(G260*1,0)*IFERROR(AN260*1,0)/10000</f>
        <v>0</v>
      </c>
      <c r="AP260" s="25">
        <f>IFERROR(_xll.BDP($A260&amp;" @"&amp; $N260 &amp;"  Corp","coupon")*G260/100/365,"-")</f>
        <v>0</v>
      </c>
      <c r="AQ260" s="1" t="str">
        <f>_xll.RtGet("EBOND_LDN",B260,"DSPLY_NAME")</f>
        <v>#Stale</v>
      </c>
      <c r="AR260" s="38" t="str">
        <f>_xll.RtGet("EBOND_LDN", B260, -18560)</f>
        <v>#Stale</v>
      </c>
      <c r="AS260" s="38" t="str">
        <f>_xll.RtGet("EBOND_LDN", B260, -18562)</f>
        <v>#Stale</v>
      </c>
      <c r="AT260" s="58" t="str">
        <f ca="1">IF(Main[[#This Row],[maturity]]&lt;TODAY(),"matured","-")</f>
        <v>-</v>
      </c>
      <c r="AU260" s="1" t="str">
        <f>IF(Main[[#This Row],[spread bid]]=Main[[#This Row],[spread ask]],"error","-")</f>
        <v>error</v>
      </c>
    </row>
    <row r="261" spans="1:47" x14ac:dyDescent="0.2">
      <c r="A261" s="1" t="s">
        <v>112</v>
      </c>
      <c r="B261" s="1">
        <v>8333962</v>
      </c>
      <c r="C261" s="1">
        <v>1994224</v>
      </c>
      <c r="D261" s="29" t="str">
        <f>_xll.BDP($A261&amp;" Corp",D$4)</f>
        <v>ENBW</v>
      </c>
      <c r="E261" s="29">
        <f>IF(_xll.BDP($A261&amp;" Corp","cpn typ")="floating","frn",_xll.BDP($A261&amp;" Corp",E$4))</f>
        <v>4.125</v>
      </c>
      <c r="F261" s="53">
        <f>IF(LEFT(_xll.BDP($A261&amp;" Corp","mty_typ"),4)="perp","perp",_xll.BDP($A261&amp;" Corp",F$4)*1)</f>
        <v>42192</v>
      </c>
      <c r="G261" s="25">
        <f>_xll.RtGet("EBOND_POSITION",INDEX(bookMap[eBondID],MATCH(TEXT(C261,"0"),bookMap[bbgID],0))&amp;"="&amp;B261,"AMOUNT")</f>
        <v>697000</v>
      </c>
      <c r="H261" s="1">
        <f>INDEX(control!$E$12:$E$22,MATCH(C261,control!$C$12:$C$22,0))</f>
        <v>0</v>
      </c>
      <c r="I261" s="1" t="str">
        <f>IFERROR(INDEX(bias[symbol],MIN(MAX(MATCH(IF($I$2="manual",_xll.RtGet("EBOND_LDN",B261,-20268),$I$2),bias[symbol],0)+H261,1),27)),"-")</f>
        <v>bbb</v>
      </c>
      <c r="J261" s="1">
        <f>IFERROR(_xll.RtGet("EBOND_LDN",B261,-20270)*1,"-")</f>
        <v>0.1</v>
      </c>
      <c r="K261" s="1" t="str">
        <f>_xll.RtGet("EBOND_LDN",$B261,-20271)</f>
        <v>on</v>
      </c>
      <c r="L261" s="1">
        <f>_xll.BDP(A261&amp;" @CBKG Corp","bid")</f>
        <v>103.9</v>
      </c>
      <c r="M261" s="1">
        <f>_xll.BDP(A261&amp;" @CBKG Corp","ask")</f>
        <v>104</v>
      </c>
      <c r="N261" s="1" t="s">
        <v>1456</v>
      </c>
      <c r="O261" s="1" t="str">
        <f>_xll.BDP(A261&amp;" @"&amp;N261&amp;" Corp","LAST_UPDATE")</f>
        <v>07:01:33</v>
      </c>
      <c r="P261" s="57">
        <f>_xll.BDP(A261&amp;" @"&amp;N261&amp;" Corp","LAST_PRICE")</f>
        <v>103.902</v>
      </c>
      <c r="Q261" s="1">
        <f>INDEX(control!$F$12:$F$22,MATCH(C261,control!$C$12:$C$22,0))</f>
        <v>100</v>
      </c>
      <c r="R261" s="1">
        <f>P261-J261*INDEX(bias[value],MATCH(I261,bias[symbol],0))*(Q261/100)</f>
        <v>103.8895</v>
      </c>
      <c r="S261" s="1">
        <f t="shared" si="271"/>
        <v>103.98949999999999</v>
      </c>
      <c r="T261" s="4"/>
      <c r="U261" s="4"/>
      <c r="V261" s="1">
        <f t="shared" si="263"/>
        <v>103.902</v>
      </c>
      <c r="W261" s="1">
        <f t="shared" si="264"/>
        <v>103.8895</v>
      </c>
      <c r="X261" s="1">
        <f t="shared" si="265"/>
        <v>103.98949999999999</v>
      </c>
      <c r="Y261" s="13">
        <f t="shared" si="266"/>
        <v>-2.1000000000015007E-2</v>
      </c>
      <c r="Z261" s="1">
        <v>1</v>
      </c>
      <c r="AA261" s="1">
        <f t="shared" si="267"/>
        <v>1</v>
      </c>
      <c r="AB261" s="1">
        <f t="shared" si="268"/>
        <v>1</v>
      </c>
      <c r="AC261" s="1">
        <f>IF(ISNUMBER(INDEX(bias[value],MATCH(I261,bias[symbol],0))),1,0)</f>
        <v>1</v>
      </c>
      <c r="AD261" s="1">
        <f t="shared" si="269"/>
        <v>1</v>
      </c>
      <c r="AE261" s="1">
        <f t="shared" si="270"/>
        <v>1</v>
      </c>
      <c r="AF261" s="1">
        <f t="shared" ca="1" si="273"/>
        <v>0</v>
      </c>
      <c r="AG261" s="1">
        <f t="shared" ca="1" si="274"/>
        <v>0</v>
      </c>
      <c r="AH261" s="1" t="str">
        <f ca="1">IF(AG261=1,_xll.RtContribute("DDS_BONDS",$B261&amp;"=EXT",$V$3:$X$3,V261:X261,"FTC:CHANGED;SCOPE:SERVER"),"-")</f>
        <v>-</v>
      </c>
      <c r="AI261" s="1" t="str">
        <f>_xll.RtGet("DDS_BONDS",B261&amp;"=EXT",3)</f>
        <v>8333962=EXT</v>
      </c>
      <c r="AJ261" s="32">
        <f>_xll.BDP($A261&amp;" @"&amp; $N261 &amp;"  Corp","risk_mid")</f>
        <v>1.0913665346066637</v>
      </c>
      <c r="AK261" s="25">
        <f t="shared" si="275"/>
        <v>76.068247462084457</v>
      </c>
      <c r="AL261" s="1" t="str">
        <f t="shared" si="272"/>
        <v>-</v>
      </c>
      <c r="AM261" s="38">
        <f t="shared" si="276"/>
        <v>6.4373061333333323</v>
      </c>
      <c r="AN261" s="12">
        <f>_xll.BDP($A261&amp;" @"&amp; $N261 &amp;"  Corp","asset_swap_spd_mid")</f>
        <v>-10.136506512764203</v>
      </c>
      <c r="AO261" s="25">
        <f t="shared" si="277"/>
        <v>-706.51450393966502</v>
      </c>
      <c r="AP261" s="25">
        <f>IFERROR(_xll.BDP($A261&amp;" @"&amp; $N261 &amp;"  Corp","coupon")*G261/100/365,"-")</f>
        <v>78.770547945205479</v>
      </c>
      <c r="AQ261" s="1" t="str">
        <f>_xll.RtGet("EBOND_LDN",B261,"DSPLY_NAME")</f>
        <v>ENBW 4 1/8 07 Ju</v>
      </c>
      <c r="AR261" s="38">
        <f>_xll.RtGet("EBOND_LDN", B261, -18560)</f>
        <v>38.336260198032001</v>
      </c>
      <c r="AS261" s="38">
        <f>_xll.RtGet("EBOND_LDN", B261, -18562)</f>
        <v>29.179866636860002</v>
      </c>
      <c r="AT261" s="58" t="str">
        <f ca="1">IF(Main[[#This Row],[maturity]]&lt;TODAY(),"matured","-")</f>
        <v>-</v>
      </c>
      <c r="AU261" s="1" t="str">
        <f>IF(Main[[#This Row],[spread bid]]=Main[[#This Row],[spread ask]],"error","-")</f>
        <v>-</v>
      </c>
    </row>
    <row r="262" spans="1:47" x14ac:dyDescent="0.2">
      <c r="A262" s="1" t="s">
        <v>113</v>
      </c>
      <c r="B262" s="1">
        <v>5362912</v>
      </c>
      <c r="C262" s="1">
        <v>1994224</v>
      </c>
      <c r="D262" s="29" t="str">
        <f>_xll.BDP($A262&amp;" Corp",D$4)</f>
        <v>ENBW</v>
      </c>
      <c r="E262" s="29">
        <f>IF(_xll.BDP($A262&amp;" Corp","cpn typ")="floating","frn",_xll.BDP($A262&amp;" Corp",E$4))</f>
        <v>4.25</v>
      </c>
      <c r="F262" s="53">
        <f>IF(LEFT(_xll.BDP($A262&amp;" Corp","mty_typ"),4)="perp","perp",_xll.BDP($A262&amp;" Corp",F$4)*1)</f>
        <v>42662</v>
      </c>
      <c r="G262" s="25">
        <f>_xll.RtGet("EBOND_POSITION",INDEX(bookMap[eBondID],MATCH(TEXT(C262,"0"),bookMap[bbgID],0))&amp;"="&amp;B262,"AMOUNT")</f>
        <v>0</v>
      </c>
      <c r="H262" s="1">
        <f>INDEX(control!$E$12:$E$22,MATCH(C262,control!$C$12:$C$22,0))</f>
        <v>0</v>
      </c>
      <c r="I262" s="1" t="str">
        <f>IFERROR(INDEX(bias[symbol],MIN(MAX(MATCH(IF($I$2="manual",_xll.RtGet("EBOND_LDN",B262,-20268),$I$2),bias[symbol],0)+H262,1),27)),"-")</f>
        <v>m</v>
      </c>
      <c r="J262" s="1">
        <f>IFERROR(_xll.RtGet("EBOND_LDN",B262,-20270)*1,"-")</f>
        <v>0.3</v>
      </c>
      <c r="K262" s="1" t="str">
        <f>_xll.RtGet("EBOND_LDN",$B262,-20271)</f>
        <v>on</v>
      </c>
      <c r="L262" s="1">
        <f>_xll.BDP(A262&amp;" @CBKG Corp","bid")</f>
        <v>108.31699999999999</v>
      </c>
      <c r="M262" s="1">
        <f>_xll.BDP(A262&amp;" @CBKG Corp","ask")</f>
        <v>108.617</v>
      </c>
      <c r="N262" s="1" t="s">
        <v>1456</v>
      </c>
      <c r="O262" s="1" t="str">
        <f>_xll.BDP(A262&amp;" @"&amp;N262&amp;" Corp","LAST_UPDATE")</f>
        <v>07:01:22</v>
      </c>
      <c r="P262" s="57">
        <f>_xll.BDP(A262&amp;" @"&amp;N262&amp;" Corp","LAST_PRICE")</f>
        <v>108.467</v>
      </c>
      <c r="Q262" s="1">
        <f>INDEX(control!$F$12:$F$22,MATCH(C262,control!$C$12:$C$22,0))</f>
        <v>100</v>
      </c>
      <c r="R262" s="1">
        <f>P262-J262*INDEX(bias[value],MATCH(I262,bias[symbol],0))*(Q262/100)</f>
        <v>108.31699999999999</v>
      </c>
      <c r="S262" s="1">
        <f t="shared" si="271"/>
        <v>108.61699999999999</v>
      </c>
      <c r="T262" s="4"/>
      <c r="U262" s="4"/>
      <c r="V262" s="1">
        <f t="shared" si="263"/>
        <v>108.467</v>
      </c>
      <c r="W262" s="1">
        <f t="shared" si="264"/>
        <v>108.31699999999999</v>
      </c>
      <c r="X262" s="1">
        <f t="shared" si="265"/>
        <v>108.61699999999999</v>
      </c>
      <c r="Y262" s="13">
        <f t="shared" si="266"/>
        <v>-2.8421709430404007E-14</v>
      </c>
      <c r="Z262" s="1">
        <v>1</v>
      </c>
      <c r="AA262" s="1">
        <f t="shared" si="267"/>
        <v>1</v>
      </c>
      <c r="AB262" s="1">
        <f t="shared" si="268"/>
        <v>1</v>
      </c>
      <c r="AC262" s="1">
        <f>IF(ISNUMBER(INDEX(bias[value],MATCH(I262,bias[symbol],0))),1,0)</f>
        <v>1</v>
      </c>
      <c r="AD262" s="1">
        <f t="shared" si="269"/>
        <v>1</v>
      </c>
      <c r="AE262" s="1">
        <f t="shared" si="270"/>
        <v>1</v>
      </c>
      <c r="AF262" s="1">
        <f t="shared" ca="1" si="273"/>
        <v>0</v>
      </c>
      <c r="AG262" s="1">
        <f t="shared" ca="1" si="274"/>
        <v>0</v>
      </c>
      <c r="AH262" s="1" t="str">
        <f ca="1">IF(AG262=1,_xll.RtContribute("DDS_BONDS",$B262&amp;"=EXT",$V$3:$X$3,V262:X262,"FTC:CHANGED;SCOPE:SERVER"),"-")</f>
        <v>-</v>
      </c>
      <c r="AI262" s="1" t="str">
        <f>_xll.RtGet("DDS_BONDS",B262&amp;"=EXT",3)</f>
        <v>5362912=EXT</v>
      </c>
      <c r="AJ262" s="32">
        <f>_xll.BDP($A262&amp;" @"&amp; $N262 &amp;"  Corp","risk_mid")</f>
        <v>2.4614260264534948</v>
      </c>
      <c r="AK262" s="25">
        <f t="shared" si="275"/>
        <v>0</v>
      </c>
      <c r="AL262" s="1" t="str">
        <f t="shared" si="272"/>
        <v>-</v>
      </c>
      <c r="AM262" s="38">
        <f t="shared" si="276"/>
        <v>0</v>
      </c>
      <c r="AN262" s="12">
        <f>_xll.BDP($A262&amp;" @"&amp; $N262 &amp;"  Corp","asset_swap_spd_mid")</f>
        <v>24.77060094490334</v>
      </c>
      <c r="AO262" s="25">
        <f t="shared" si="277"/>
        <v>0</v>
      </c>
      <c r="AP262" s="25">
        <f>IFERROR(_xll.BDP($A262&amp;" @"&amp; $N262 &amp;"  Corp","coupon")*G262/100/365,"-")</f>
        <v>0</v>
      </c>
      <c r="AQ262" s="1" t="str">
        <f>_xll.RtGet("EBOND_LDN",B262,"DSPLY_NAME")</f>
        <v>ENBW 4 1/4 19 Oc</v>
      </c>
      <c r="AR262" s="38">
        <f>_xll.RtGet("EBOND_LDN", B262, -18560)</f>
        <v>61.489306212163001</v>
      </c>
      <c r="AS262" s="38">
        <f>_xll.RtGet("EBOND_LDN", B262, -18562)</f>
        <v>49.303431424437001</v>
      </c>
      <c r="AT262" s="58" t="str">
        <f ca="1">IF(Main[[#This Row],[maturity]]&lt;TODAY(),"matured","-")</f>
        <v>-</v>
      </c>
      <c r="AU262" s="1" t="str">
        <f>IF(Main[[#This Row],[spread bid]]=Main[[#This Row],[spread ask]],"error","-")</f>
        <v>-</v>
      </c>
    </row>
    <row r="263" spans="1:47" x14ac:dyDescent="0.2">
      <c r="A263" s="1" t="s">
        <v>114</v>
      </c>
      <c r="B263" s="1">
        <v>7662515</v>
      </c>
      <c r="C263" s="1">
        <v>1994224</v>
      </c>
      <c r="D263" s="29" t="str">
        <f>_xll.BDP($A263&amp;" Corp",D$4)</f>
        <v>ENBW</v>
      </c>
      <c r="E263" s="29">
        <f>IF(_xll.BDP($A263&amp;" Corp","cpn typ")="floating","frn",_xll.BDP($A263&amp;" Corp",E$4))</f>
        <v>6.875</v>
      </c>
      <c r="F263" s="53">
        <f>IF(LEFT(_xll.BDP($A263&amp;" Corp","mty_typ"),4)="perp","perp",_xll.BDP($A263&amp;" Corp",F$4)*1)</f>
        <v>43424</v>
      </c>
      <c r="G263" s="25">
        <f>_xll.RtGet("EBOND_POSITION",INDEX(bookMap[eBondID],MATCH(TEXT(C263,"0"),bookMap[bbgID],0))&amp;"="&amp;B263,"AMOUNT")</f>
        <v>0</v>
      </c>
      <c r="H263" s="1">
        <f>INDEX(control!$E$12:$E$22,MATCH(C263,control!$C$12:$C$22,0))</f>
        <v>0</v>
      </c>
      <c r="I263" s="1" t="str">
        <f>IFERROR(INDEX(bias[symbol],MIN(MAX(MATCH(IF($I$2="manual",_xll.RtGet("EBOND_LDN",B263,-20268),$I$2),bias[symbol],0)+H263,1),27)),"-")</f>
        <v>m</v>
      </c>
      <c r="J263" s="1">
        <f>IFERROR(_xll.RtGet("EBOND_LDN",B263,-20270)*1,"-")</f>
        <v>0.6</v>
      </c>
      <c r="K263" s="1" t="str">
        <f>_xll.RtGet("EBOND_LDN",$B263,-20271)</f>
        <v>on</v>
      </c>
      <c r="L263" s="1">
        <f>_xll.BDP(A263&amp;" @CBKG Corp","bid")</f>
        <v>124.842</v>
      </c>
      <c r="M263" s="1">
        <f>_xll.BDP(A263&amp;" @CBKG Corp","ask")</f>
        <v>125.44199999999999</v>
      </c>
      <c r="N263" s="1" t="s">
        <v>1456</v>
      </c>
      <c r="O263" s="1" t="str">
        <f>_xll.BDP(A263&amp;" @"&amp;N263&amp;" Corp","LAST_UPDATE")</f>
        <v>07:01:31</v>
      </c>
      <c r="P263" s="57">
        <f>_xll.BDP(A263&amp;" @"&amp;N263&amp;" Corp","LAST_PRICE")</f>
        <v>125.142</v>
      </c>
      <c r="Q263" s="1">
        <f>INDEX(control!$F$12:$F$22,MATCH(C263,control!$C$12:$C$22,0))</f>
        <v>100</v>
      </c>
      <c r="R263" s="1">
        <f>P263-J263*INDEX(bias[value],MATCH(I263,bias[symbol],0))*(Q263/100)</f>
        <v>124.842</v>
      </c>
      <c r="S263" s="1">
        <f t="shared" si="271"/>
        <v>125.44199999999999</v>
      </c>
      <c r="T263" s="4"/>
      <c r="U263" s="4"/>
      <c r="V263" s="1">
        <f t="shared" si="263"/>
        <v>125.142</v>
      </c>
      <c r="W263" s="1">
        <f t="shared" si="264"/>
        <v>124.842</v>
      </c>
      <c r="X263" s="1">
        <f t="shared" si="265"/>
        <v>125.44199999999999</v>
      </c>
      <c r="Y263" s="13">
        <f t="shared" si="266"/>
        <v>0</v>
      </c>
      <c r="Z263" s="1">
        <v>1</v>
      </c>
      <c r="AA263" s="1">
        <f t="shared" si="267"/>
        <v>1</v>
      </c>
      <c r="AB263" s="1">
        <f t="shared" si="268"/>
        <v>1</v>
      </c>
      <c r="AC263" s="1">
        <f>IF(ISNUMBER(INDEX(bias[value],MATCH(I263,bias[symbol],0))),1,0)</f>
        <v>1</v>
      </c>
      <c r="AD263" s="1">
        <f t="shared" si="269"/>
        <v>1</v>
      </c>
      <c r="AE263" s="1">
        <f t="shared" si="270"/>
        <v>1</v>
      </c>
      <c r="AF263" s="1">
        <f t="shared" ca="1" si="273"/>
        <v>0</v>
      </c>
      <c r="AG263" s="1">
        <f t="shared" ca="1" si="274"/>
        <v>0</v>
      </c>
      <c r="AH263" s="1" t="str">
        <f ca="1">IF(AG263=1,_xll.RtContribute("DDS_BONDS",$B263&amp;"=EXT",$V$3:$X$3,V263:X263,"FTC:CHANGED;SCOPE:SERVER"),"-")</f>
        <v>-</v>
      </c>
      <c r="AI263" s="1" t="str">
        <f>_xll.RtGet("DDS_BONDS",B263&amp;"=EXT",3)</f>
        <v>7662515=EXT</v>
      </c>
      <c r="AJ263" s="32">
        <f>_xll.BDP($A263&amp;" @"&amp; $N263 &amp;"  Corp","risk_mid")</f>
        <v>4.9805494512540349</v>
      </c>
      <c r="AK263" s="25">
        <f t="shared" si="275"/>
        <v>0</v>
      </c>
      <c r="AL263" s="1" t="str">
        <f t="shared" si="272"/>
        <v>-</v>
      </c>
      <c r="AM263" s="38">
        <f t="shared" si="276"/>
        <v>0</v>
      </c>
      <c r="AN263" s="12">
        <f>_xll.BDP($A263&amp;" @"&amp; $N263 &amp;"  Corp","asset_swap_spd_mid")</f>
        <v>49.975097568084678</v>
      </c>
      <c r="AO263" s="25">
        <f t="shared" si="277"/>
        <v>0</v>
      </c>
      <c r="AP263" s="25">
        <f>IFERROR(_xll.BDP($A263&amp;" @"&amp; $N263 &amp;"  Corp","coupon")*G263/100/365,"-")</f>
        <v>0</v>
      </c>
      <c r="AQ263" s="1" t="str">
        <f>_xll.RtGet("EBOND_LDN",B263,"DSPLY_NAME")</f>
        <v>ENBW 6 7/8 20 No</v>
      </c>
      <c r="AR263" s="38">
        <f>_xll.RtGet("EBOND_LDN", B263, -18560)</f>
        <v>88.655049752805994</v>
      </c>
      <c r="AS263" s="38">
        <f>_xll.RtGet("EBOND_LDN", B263, -18562)</f>
        <v>76.620735653140002</v>
      </c>
      <c r="AT263" s="58" t="str">
        <f ca="1">IF(Main[[#This Row],[maturity]]&lt;TODAY(),"matured","-")</f>
        <v>-</v>
      </c>
      <c r="AU263" s="1" t="str">
        <f>IF(Main[[#This Row],[spread bid]]=Main[[#This Row],[spread ask]],"error","-")</f>
        <v>-</v>
      </c>
    </row>
    <row r="264" spans="1:47" x14ac:dyDescent="0.2">
      <c r="A264" s="1" t="s">
        <v>115</v>
      </c>
      <c r="B264" s="1">
        <v>3405364</v>
      </c>
      <c r="C264" s="1">
        <v>1994224</v>
      </c>
      <c r="D264" s="29" t="str">
        <f>_xll.BDP($A264&amp;" Corp",D$4)</f>
        <v>ENBW</v>
      </c>
      <c r="E264" s="29">
        <f>IF(_xll.BDP($A264&amp;" Corp","cpn typ")="floating","frn",_xll.BDP($A264&amp;" Corp",E$4))</f>
        <v>4.875</v>
      </c>
      <c r="F264" s="53">
        <f>IF(LEFT(_xll.BDP($A264&amp;" Corp","mty_typ"),4)="perp","perp",_xll.BDP($A264&amp;" Corp",F$4)*1)</f>
        <v>45673</v>
      </c>
      <c r="G264" s="25">
        <f>_xll.RtGet("EBOND_POSITION",INDEX(bookMap[eBondID],MATCH(TEXT(C264,"0"),bookMap[bbgID],0))&amp;"="&amp;B264,"AMOUNT")</f>
        <v>10000</v>
      </c>
      <c r="H264" s="1">
        <f>INDEX(control!$E$12:$E$22,MATCH(C264,control!$C$12:$C$22,0))</f>
        <v>0</v>
      </c>
      <c r="I264" s="1" t="str">
        <f>IFERROR(INDEX(bias[symbol],MIN(MAX(MATCH(IF($I$2="manual",_xll.RtGet("EBOND_LDN",B264,-20268),$I$2),bias[symbol],0)+H264,1),27)),"-")</f>
        <v>b</v>
      </c>
      <c r="J264" s="1">
        <f>IFERROR(_xll.RtGet("EBOND_LDN",B264,-20270)*1,"-")</f>
        <v>1</v>
      </c>
      <c r="K264" s="1" t="str">
        <f>_xll.RtGet("EBOND_LDN",$B264,-20271)</f>
        <v>on</v>
      </c>
      <c r="L264" s="1">
        <f>_xll.BDP(A264&amp;" @CBKG Corp","bid")</f>
        <v>124.629</v>
      </c>
      <c r="M264" s="1">
        <f>_xll.BDP(A264&amp;" @CBKG Corp","ask")</f>
        <v>125.629</v>
      </c>
      <c r="N264" s="1" t="s">
        <v>1456</v>
      </c>
      <c r="O264" s="1" t="str">
        <f>_xll.BDP(A264&amp;" @"&amp;N264&amp;" Corp","LAST_UPDATE")</f>
        <v>07:01:27</v>
      </c>
      <c r="P264" s="57">
        <f>_xll.BDP(A264&amp;" @"&amp;N264&amp;" Corp","LAST_PRICE")</f>
        <v>125.004</v>
      </c>
      <c r="Q264" s="1">
        <f>INDEX(control!$F$12:$F$22,MATCH(C264,control!$C$12:$C$22,0))</f>
        <v>100</v>
      </c>
      <c r="R264" s="1">
        <f>P264-J264*INDEX(bias[value],MATCH(I264,bias[symbol],0))*(Q264/100)</f>
        <v>124.629</v>
      </c>
      <c r="S264" s="1">
        <f t="shared" si="271"/>
        <v>125.629</v>
      </c>
      <c r="T264" s="4"/>
      <c r="U264" s="4"/>
      <c r="V264" s="1">
        <f t="shared" si="263"/>
        <v>125.004</v>
      </c>
      <c r="W264" s="1">
        <f t="shared" si="264"/>
        <v>124.629</v>
      </c>
      <c r="X264" s="1">
        <f t="shared" si="265"/>
        <v>125.629</v>
      </c>
      <c r="Y264" s="13">
        <f t="shared" si="266"/>
        <v>0</v>
      </c>
      <c r="Z264" s="1">
        <v>1</v>
      </c>
      <c r="AA264" s="1">
        <f t="shared" si="267"/>
        <v>1</v>
      </c>
      <c r="AB264" s="1">
        <f t="shared" si="268"/>
        <v>1</v>
      </c>
      <c r="AC264" s="1">
        <f>IF(ISNUMBER(INDEX(bias[value],MATCH(I264,bias[symbol],0))),1,0)</f>
        <v>1</v>
      </c>
      <c r="AD264" s="1">
        <f t="shared" si="269"/>
        <v>1</v>
      </c>
      <c r="AE264" s="1">
        <f t="shared" si="270"/>
        <v>1</v>
      </c>
      <c r="AF264" s="1">
        <f t="shared" ca="1" si="273"/>
        <v>0</v>
      </c>
      <c r="AG264" s="1">
        <f t="shared" ca="1" si="274"/>
        <v>0</v>
      </c>
      <c r="AH264" s="1" t="str">
        <f ca="1">IF(AG264=1,_xll.RtContribute("DDS_BONDS",$B264&amp;"=EXT",$V$3:$X$3,V264:X264,"FTC:CHANGED;SCOPE:SERVER"),"-")</f>
        <v>-</v>
      </c>
      <c r="AI264" s="1" t="str">
        <f>_xll.RtGet("DDS_BONDS",B264&amp;"=EXT",3)</f>
        <v>3405364=EXT</v>
      </c>
      <c r="AJ264" s="32">
        <f>_xll.BDP($A264&amp;" @"&amp; $N264 &amp;"  Corp","risk_mid")</f>
        <v>10.680561823775747</v>
      </c>
      <c r="AK264" s="25">
        <f t="shared" si="275"/>
        <v>10.680561823775747</v>
      </c>
      <c r="AL264" s="1" t="str">
        <f t="shared" si="272"/>
        <v>-</v>
      </c>
      <c r="AM264" s="38">
        <f t="shared" si="276"/>
        <v>0.11111466666666667</v>
      </c>
      <c r="AN264" s="12">
        <f>_xll.BDP($A264&amp;" @"&amp; $N264 &amp;"  Corp","asset_swap_spd_mid")</f>
        <v>71.579192542566147</v>
      </c>
      <c r="AO264" s="25">
        <f t="shared" si="277"/>
        <v>71.579192542566147</v>
      </c>
      <c r="AP264" s="25">
        <f>IFERROR(_xll.BDP($A264&amp;" @"&amp; $N264 &amp;"  Corp","coupon")*G264/100/365,"-")</f>
        <v>1.3356164383561644</v>
      </c>
      <c r="AQ264" s="1" t="str">
        <f>_xll.RtGet("EBOND_LDN",B264,"DSPLY_NAME")</f>
        <v>ENBW 4 7/8 16 Ja</v>
      </c>
      <c r="AR264" s="38">
        <f>_xll.RtGet("EBOND_LDN", B264, -18560)</f>
        <v>220.35764119444801</v>
      </c>
      <c r="AS264" s="38">
        <f>_xll.RtGet("EBOND_LDN", B264, -18562)</f>
        <v>211.04520515621701</v>
      </c>
      <c r="AT264" s="58" t="str">
        <f ca="1">IF(Main[[#This Row],[maturity]]&lt;TODAY(),"matured","-")</f>
        <v>-</v>
      </c>
      <c r="AU264" s="1" t="str">
        <f>IF(Main[[#This Row],[spread bid]]=Main[[#This Row],[spread ask]],"error","-")</f>
        <v>-</v>
      </c>
    </row>
    <row r="265" spans="1:47" x14ac:dyDescent="0.2">
      <c r="A265" s="1" t="s">
        <v>116</v>
      </c>
      <c r="B265" s="1">
        <v>8333974</v>
      </c>
      <c r="C265" s="1">
        <v>1994224</v>
      </c>
      <c r="D265" s="29" t="str">
        <f>_xll.BDP($A265&amp;" Corp",D$4)</f>
        <v>ENBW</v>
      </c>
      <c r="E265" s="29">
        <f>IF(_xll.BDP($A265&amp;" Corp","cpn typ")="floating","frn",_xll.BDP($A265&amp;" Corp",E$4))</f>
        <v>6.125</v>
      </c>
      <c r="F265" s="53">
        <f>IF(LEFT(_xll.BDP($A265&amp;" Corp","mty_typ"),4)="perp","perp",_xll.BDP($A265&amp;" Corp",F$4)*1)</f>
        <v>50958</v>
      </c>
      <c r="G265" s="25">
        <f>_xll.RtGet("EBOND_POSITION",INDEX(bookMap[eBondID],MATCH(TEXT(C265,"0"),bookMap[bbgID],0))&amp;"="&amp;B265,"AMOUNT")</f>
        <v>0</v>
      </c>
      <c r="H265" s="1">
        <f>INDEX(control!$E$12:$E$22,MATCH(C265,control!$C$12:$C$22,0))</f>
        <v>0</v>
      </c>
      <c r="I265" s="1" t="str">
        <f>IFERROR(INDEX(bias[symbol],MIN(MAX(MATCH(IF($I$2="manual",_xll.RtGet("EBOND_LDN",B265,-20268),$I$2),bias[symbol],0)+H265,1),27)),"-")</f>
        <v>m</v>
      </c>
      <c r="J265" s="1">
        <f>IFERROR(_xll.RtGet("EBOND_LDN",B265,-20270)*1,"-")</f>
        <v>1.5</v>
      </c>
      <c r="K265" s="1" t="str">
        <f>_xll.RtGet("EBOND_LDN",$B265,-20271)</f>
        <v>on</v>
      </c>
      <c r="L265" s="1">
        <f>_xll.BDP(A265&amp;" @CBKG Corp","bid")</f>
        <v>140.959</v>
      </c>
      <c r="M265" s="1">
        <f>_xll.BDP(A265&amp;" @CBKG Corp","ask")</f>
        <v>142.459</v>
      </c>
      <c r="N265" s="1" t="s">
        <v>1456</v>
      </c>
      <c r="O265" s="1" t="str">
        <f>_xll.BDP(A265&amp;" @"&amp;N265&amp;" Corp","LAST_UPDATE")</f>
        <v>07:01:30</v>
      </c>
      <c r="P265" s="57">
        <f>_xll.BDP(A265&amp;" @"&amp;N265&amp;" Corp","LAST_PRICE")</f>
        <v>141.709</v>
      </c>
      <c r="Q265" s="1">
        <f>INDEX(control!$F$12:$F$22,MATCH(C265,control!$C$12:$C$22,0))</f>
        <v>100</v>
      </c>
      <c r="R265" s="1">
        <f>P265-J265*INDEX(bias[value],MATCH(I265,bias[symbol],0))*(Q265/100)</f>
        <v>140.959</v>
      </c>
      <c r="S265" s="1">
        <f t="shared" si="271"/>
        <v>142.459</v>
      </c>
      <c r="T265" s="4"/>
      <c r="U265" s="4"/>
      <c r="V265" s="1">
        <f t="shared" si="263"/>
        <v>141.709</v>
      </c>
      <c r="W265" s="1">
        <f t="shared" si="264"/>
        <v>140.959</v>
      </c>
      <c r="X265" s="1">
        <f t="shared" si="265"/>
        <v>142.459</v>
      </c>
      <c r="Y265" s="13">
        <f t="shared" si="266"/>
        <v>0</v>
      </c>
      <c r="Z265" s="1">
        <v>1</v>
      </c>
      <c r="AA265" s="1">
        <f t="shared" si="267"/>
        <v>1</v>
      </c>
      <c r="AB265" s="1">
        <f t="shared" si="268"/>
        <v>1</v>
      </c>
      <c r="AC265" s="1">
        <f>IF(ISNUMBER(INDEX(bias[value],MATCH(I265,bias[symbol],0))),1,0)</f>
        <v>1</v>
      </c>
      <c r="AD265" s="1">
        <f t="shared" si="269"/>
        <v>1</v>
      </c>
      <c r="AE265" s="1">
        <f t="shared" si="270"/>
        <v>1</v>
      </c>
      <c r="AF265" s="1">
        <f t="shared" ca="1" si="273"/>
        <v>0</v>
      </c>
      <c r="AG265" s="1">
        <f t="shared" ca="1" si="274"/>
        <v>0</v>
      </c>
      <c r="AH265" s="1" t="str">
        <f ca="1">IF(AG265=1,_xll.RtContribute("DDS_BONDS",$B265&amp;"=EXT",$V$3:$X$3,V265:X265,"FTC:CHANGED;SCOPE:SERVER"),"-")</f>
        <v>-</v>
      </c>
      <c r="AI265" s="1" t="str">
        <f>_xll.RtGet("DDS_BONDS",B265&amp;"=EXT",3)</f>
        <v>8333974=EXT</v>
      </c>
      <c r="AJ265" s="32">
        <f>_xll.BDP($A265&amp;" @"&amp; $N265 &amp;"  Corp","risk_mid")</f>
        <v>20.824976485505431</v>
      </c>
      <c r="AK265" s="25">
        <f t="shared" si="275"/>
        <v>0</v>
      </c>
      <c r="AL265" s="1">
        <f t="shared" si="272"/>
        <v>-0.7</v>
      </c>
      <c r="AM265" s="38">
        <f t="shared" si="276"/>
        <v>0</v>
      </c>
      <c r="AN265" s="12">
        <f>_xll.BDP($A265&amp;" @"&amp; $N265 &amp;"  Corp","asset_swap_spd_mid")</f>
        <v>163.27746922709537</v>
      </c>
      <c r="AO265" s="25">
        <f t="shared" si="277"/>
        <v>0</v>
      </c>
      <c r="AP265" s="25">
        <f>IFERROR(_xll.BDP($A265&amp;" @"&amp; $N265 &amp;"  Corp","coupon")*G265/100/365,"-")</f>
        <v>0</v>
      </c>
      <c r="AQ265" s="1" t="str">
        <f>_xll.RtGet("EBOND_LDN",B265,"DSPLY_NAME")</f>
        <v>ENBW 6 1/8 07 Ju</v>
      </c>
      <c r="AR265" s="38">
        <f>_xll.RtGet("EBOND_LDN", B265, -18560)</f>
        <v>130.84472147663001</v>
      </c>
      <c r="AS265" s="38">
        <f>_xll.RtGet("EBOND_LDN", B265, -18562)</f>
        <v>123.662902215849</v>
      </c>
      <c r="AT265" s="58" t="str">
        <f ca="1">IF(Main[[#This Row],[maturity]]&lt;TODAY(),"matured","-")</f>
        <v>-</v>
      </c>
      <c r="AU265" s="1" t="str">
        <f>IF(Main[[#This Row],[spread bid]]=Main[[#This Row],[spread ask]],"error","-")</f>
        <v>-</v>
      </c>
    </row>
    <row r="266" spans="1:47" x14ac:dyDescent="0.2">
      <c r="A266" s="1" t="s">
        <v>117</v>
      </c>
      <c r="B266" s="1">
        <v>7092324</v>
      </c>
      <c r="C266" s="1">
        <v>1994224</v>
      </c>
      <c r="D266" s="29" t="str">
        <f>_xll.BDP($A266&amp;" Corp",D$4)</f>
        <v>EOANGR</v>
      </c>
      <c r="E266" s="29">
        <f>IF(_xll.BDP($A266&amp;" Corp","cpn typ")="floating","frn",_xll.BDP($A266&amp;" Corp",E$4))</f>
        <v>5.25</v>
      </c>
      <c r="F266" s="53">
        <f>IF(LEFT(_xll.BDP($A266&amp;" Corp","mty_typ"),4)="perp","perp",_xll.BDP($A266&amp;" Corp",F$4)*1)</f>
        <v>41796</v>
      </c>
      <c r="G266" s="25">
        <f>_xll.RtGet("EBOND_POSITION",INDEX(bookMap[eBondID],MATCH(TEXT(C266,"0"),bookMap[bbgID],0))&amp;"="&amp;B266,"AMOUNT")</f>
        <v>0</v>
      </c>
      <c r="H266" s="1">
        <f>INDEX(control!$E$12:$E$22,MATCH(C266,control!$C$12:$C$22,0))</f>
        <v>0</v>
      </c>
      <c r="I266" s="1" t="str">
        <f>IFERROR(INDEX(bias[symbol],MIN(MAX(MATCH(IF($I$2="manual",_xll.RtGet("EBOND_LDN",B266,-20268),$I$2),bias[symbol],0)+H266,1),27)),"-")</f>
        <v>-</v>
      </c>
      <c r="J266" s="1" t="str">
        <f>IFERROR(_xll.RtGet("EBOND_LDN",B266,-20270)*1,"-")</f>
        <v>-</v>
      </c>
      <c r="K266" s="1" t="str">
        <f>_xll.RtGet("EBOND_LDN",$B266,-20271)</f>
        <v>#N/A</v>
      </c>
      <c r="L266" s="1">
        <f>_xll.BDP(A266&amp;" @CBKG Corp","bid")</f>
        <v>100</v>
      </c>
      <c r="M266" s="1">
        <f>_xll.BDP(A266&amp;" @CBKG Corp","ask")</f>
        <v>100</v>
      </c>
      <c r="N266" s="1" t="s">
        <v>1456</v>
      </c>
      <c r="O266" s="1" t="str">
        <f>_xll.BDP(A266&amp;" @"&amp;N266&amp;" Corp","LAST_UPDATE")</f>
        <v>#N/A N/A</v>
      </c>
      <c r="P266" s="57" t="str">
        <f>_xll.BDP(A266&amp;" @"&amp;N266&amp;" Corp","LAST_PRICE")</f>
        <v>#N/A Real Time</v>
      </c>
      <c r="Q266" s="1">
        <f>INDEX(control!$F$12:$F$22,MATCH(C266,control!$C$12:$C$22,0))</f>
        <v>100</v>
      </c>
      <c r="R266" s="1" t="e">
        <f>P266-J266*INDEX(bias[value],MATCH(I266,bias[symbol],0))*(Q266/100)</f>
        <v>#VALUE!</v>
      </c>
      <c r="S266" s="1" t="e">
        <f t="shared" si="271"/>
        <v>#VALUE!</v>
      </c>
      <c r="T266" s="4"/>
      <c r="U266" s="4"/>
      <c r="V266" s="1" t="str">
        <f t="shared" si="263"/>
        <v>#N/A Real Time</v>
      </c>
      <c r="W266" s="1" t="e">
        <f t="shared" si="264"/>
        <v>#VALUE!</v>
      </c>
      <c r="X266" s="1" t="e">
        <f t="shared" si="265"/>
        <v>#VALUE!</v>
      </c>
      <c r="Y266" s="13" t="str">
        <f t="shared" si="266"/>
        <v>err</v>
      </c>
      <c r="Z266" s="1">
        <v>1</v>
      </c>
      <c r="AA266" s="1">
        <f t="shared" si="267"/>
        <v>0</v>
      </c>
      <c r="AB266" s="1">
        <f t="shared" si="268"/>
        <v>0</v>
      </c>
      <c r="AC266" s="1">
        <f>IF(ISNUMBER(INDEX(bias[value],MATCH(I266,bias[symbol],0))),1,0)</f>
        <v>0</v>
      </c>
      <c r="AD266" s="1">
        <f t="shared" si="269"/>
        <v>0</v>
      </c>
      <c r="AE266" s="1">
        <f t="shared" si="270"/>
        <v>0</v>
      </c>
      <c r="AF266" s="1">
        <f t="shared" ca="1" si="273"/>
        <v>0</v>
      </c>
      <c r="AG266" s="1">
        <f t="shared" ca="1" si="274"/>
        <v>0</v>
      </c>
      <c r="AH266" s="1" t="str">
        <f ca="1">IF(AG266=1,_xll.RtContribute("DDS_BONDS",$B266&amp;"=EXT",$V$3:$X$3,V266:X266,"FTC:CHANGED;SCOPE:SERVER"),"-")</f>
        <v>-</v>
      </c>
      <c r="AI266" s="1" t="str">
        <f>_xll.RtGet("DDS_BONDS",B266&amp;"=EXT",3)</f>
        <v>7092324=EXT</v>
      </c>
      <c r="AJ266" s="32" t="str">
        <f>_xll.BDP($A266&amp;" @"&amp; $N266 &amp;"  Corp","risk_mid")</f>
        <v>#N/A N/A</v>
      </c>
      <c r="AK266" s="25" t="str">
        <f t="shared" si="275"/>
        <v>-</v>
      </c>
      <c r="AL266" s="1" t="str">
        <f t="shared" si="272"/>
        <v>-</v>
      </c>
      <c r="AM266" s="38">
        <f t="shared" si="276"/>
        <v>0</v>
      </c>
      <c r="AN266" s="12" t="str">
        <f>_xll.BDP($A266&amp;" @"&amp; $N266 &amp;"  Corp","asset_swap_spd_mid")</f>
        <v>#N/A N/A</v>
      </c>
      <c r="AO266" s="25">
        <f t="shared" si="277"/>
        <v>0</v>
      </c>
      <c r="AP266" s="25">
        <f>IFERROR(_xll.BDP($A266&amp;" @"&amp; $N266 &amp;"  Corp","coupon")*G266/100/365,"-")</f>
        <v>0</v>
      </c>
      <c r="AQ266" s="1" t="str">
        <f>_xll.RtGet("EBOND_LDN",B266,"DSPLY_NAME")</f>
        <v>#N/A</v>
      </c>
      <c r="AR266" s="38" t="str">
        <f>_xll.RtGet("EBOND_LDN", B266, -18560)</f>
        <v>#N/A</v>
      </c>
      <c r="AS266" s="38" t="str">
        <f>_xll.RtGet("EBOND_LDN", B266, -18562)</f>
        <v>#N/A</v>
      </c>
      <c r="AT266" s="58" t="str">
        <f ca="1">IF(Main[[#This Row],[maturity]]&lt;TODAY(),"matured","-")</f>
        <v>matured</v>
      </c>
      <c r="AU266" s="1" t="str">
        <f>IF(Main[[#This Row],[spread bid]]=Main[[#This Row],[spread ask]],"error","-")</f>
        <v>error</v>
      </c>
    </row>
    <row r="267" spans="1:47" x14ac:dyDescent="0.2">
      <c r="A267" s="1" t="s">
        <v>118</v>
      </c>
      <c r="B267" s="1">
        <v>7367311</v>
      </c>
      <c r="C267" s="1">
        <v>1994224</v>
      </c>
      <c r="D267" s="29" t="str">
        <f>_xll.BDP($A267&amp;" Corp",D$4)</f>
        <v>EOANGR</v>
      </c>
      <c r="E267" s="29">
        <f>IF(_xll.BDP($A267&amp;" Corp","cpn typ")="floating","frn",_xll.BDP($A267&amp;" Corp",E$4))</f>
        <v>5.25</v>
      </c>
      <c r="F267" s="53">
        <f>IF(LEFT(_xll.BDP($A267&amp;" Corp","mty_typ"),4)="perp","perp",_xll.BDP($A267&amp;" Corp",F$4)*1)</f>
        <v>42255</v>
      </c>
      <c r="G267" s="25">
        <f>_xll.RtGet("EBOND_POSITION",INDEX(bookMap[eBondID],MATCH(TEXT(C267,"0"),bookMap[bbgID],0))&amp;"="&amp;B267,"AMOUNT")</f>
        <v>2843000</v>
      </c>
      <c r="H267" s="1">
        <f>INDEX(control!$E$12:$E$22,MATCH(C267,control!$C$12:$C$22,0))</f>
        <v>0</v>
      </c>
      <c r="I267" s="1" t="str">
        <f>IFERROR(INDEX(bias[symbol],MIN(MAX(MATCH(IF($I$2="manual",_xll.RtGet("EBOND_LDN",B267,-20268),$I$2),bias[symbol],0)+H267,1),27)),"-")</f>
        <v>bb</v>
      </c>
      <c r="J267" s="1">
        <f>IFERROR(_xll.RtGet("EBOND_LDN",B267,-20270)*1,"-")</f>
        <v>0.1</v>
      </c>
      <c r="K267" s="1" t="str">
        <f>_xll.RtGet("EBOND_LDN",$B267,-20271)</f>
        <v>on</v>
      </c>
      <c r="L267" s="1">
        <f>_xll.BDP(A267&amp;" @CBKG Corp","bid")</f>
        <v>105.923</v>
      </c>
      <c r="M267" s="1">
        <f>_xll.BDP(A267&amp;" @CBKG Corp","ask")</f>
        <v>106.023</v>
      </c>
      <c r="N267" s="1" t="s">
        <v>1456</v>
      </c>
      <c r="O267" s="1" t="str">
        <f>_xll.BDP(A267&amp;" @"&amp;N267&amp;" Corp","LAST_UPDATE")</f>
        <v>07:01:35</v>
      </c>
      <c r="P267" s="57">
        <f>_xll.BDP(A267&amp;" @"&amp;N267&amp;" Corp","LAST_PRICE")</f>
        <v>105.94799999999999</v>
      </c>
      <c r="Q267" s="1">
        <f>INDEX(control!$F$12:$F$22,MATCH(C267,control!$C$12:$C$22,0))</f>
        <v>100</v>
      </c>
      <c r="R267" s="1">
        <f>P267-J267*INDEX(bias[value],MATCH(I267,bias[symbol],0))*(Q267/100)</f>
        <v>105.92299999999999</v>
      </c>
      <c r="S267" s="1">
        <f t="shared" si="271"/>
        <v>106.02299999999998</v>
      </c>
      <c r="T267" s="4"/>
      <c r="U267" s="4"/>
      <c r="V267" s="1">
        <f t="shared" si="263"/>
        <v>105.94799999999999</v>
      </c>
      <c r="W267" s="1">
        <f t="shared" si="264"/>
        <v>105.92299999999999</v>
      </c>
      <c r="X267" s="1">
        <f t="shared" si="265"/>
        <v>106.02299999999998</v>
      </c>
      <c r="Y267" s="13">
        <f t="shared" si="266"/>
        <v>-2.8421709430404007E-14</v>
      </c>
      <c r="Z267" s="1">
        <v>1</v>
      </c>
      <c r="AA267" s="1">
        <f t="shared" si="267"/>
        <v>1</v>
      </c>
      <c r="AB267" s="1">
        <f t="shared" si="268"/>
        <v>1</v>
      </c>
      <c r="AC267" s="1">
        <f>IF(ISNUMBER(INDEX(bias[value],MATCH(I267,bias[symbol],0))),1,0)</f>
        <v>1</v>
      </c>
      <c r="AD267" s="1">
        <f t="shared" si="269"/>
        <v>1</v>
      </c>
      <c r="AE267" s="1">
        <f t="shared" si="270"/>
        <v>1</v>
      </c>
      <c r="AF267" s="1">
        <f t="shared" ca="1" si="273"/>
        <v>0</v>
      </c>
      <c r="AG267" s="1">
        <f t="shared" ca="1" si="274"/>
        <v>0</v>
      </c>
      <c r="AH267" s="1" t="str">
        <f ca="1">IF(AG267=1,_xll.RtContribute("DDS_BONDS",$B267&amp;"=EXT",$V$3:$X$3,V267:X267,"FTC:CHANGED;SCOPE:SERVER"),"-")</f>
        <v>-</v>
      </c>
      <c r="AI267" s="1" t="str">
        <f>_xll.RtGet("DDS_BONDS",B267&amp;"=EXT",3)</f>
        <v>7367311=EXT</v>
      </c>
      <c r="AJ267" s="32">
        <f>_xll.BDP($A267&amp;" @"&amp; $N267 &amp;"  Corp","risk_mid")</f>
        <v>1.2927630191057915</v>
      </c>
      <c r="AK267" s="25">
        <f t="shared" si="275"/>
        <v>367.53252633177652</v>
      </c>
      <c r="AL267" s="1" t="str">
        <f t="shared" si="272"/>
        <v>-</v>
      </c>
      <c r="AM267" s="38">
        <f t="shared" si="276"/>
        <v>26.774236800000001</v>
      </c>
      <c r="AN267" s="12">
        <f>_xll.BDP($A267&amp;" @"&amp; $N267 &amp;"  Corp","asset_swap_spd_mid")</f>
        <v>-5.5160240493150701</v>
      </c>
      <c r="AO267" s="25">
        <f t="shared" si="277"/>
        <v>-1568.2056372202744</v>
      </c>
      <c r="AP267" s="25">
        <f>IFERROR(_xll.BDP($A267&amp;" @"&amp; $N267 &amp;"  Corp","coupon")*G267/100/365,"-")</f>
        <v>408.92465753424659</v>
      </c>
      <c r="AQ267" s="1" t="str">
        <f>_xll.RtGet("EBOND_LDN",B267,"DSPLY_NAME")</f>
        <v xml:space="preserve">EOANGR 5 1/4 08 </v>
      </c>
      <c r="AR267" s="38">
        <f>_xll.RtGet("EBOND_LDN", B267, -18560)</f>
        <v>37.345603209476003</v>
      </c>
      <c r="AS267" s="38">
        <f>_xll.RtGet("EBOND_LDN", B267, -18562)</f>
        <v>29.613734541296001</v>
      </c>
      <c r="AT267" s="58" t="str">
        <f ca="1">IF(Main[[#This Row],[maturity]]&lt;TODAY(),"matured","-")</f>
        <v>-</v>
      </c>
      <c r="AU267" s="1" t="str">
        <f>IF(Main[[#This Row],[spread bid]]=Main[[#This Row],[spread ask]],"error","-")</f>
        <v>-</v>
      </c>
    </row>
    <row r="268" spans="1:47" x14ac:dyDescent="0.2">
      <c r="A268" s="1" t="s">
        <v>119</v>
      </c>
      <c r="B268" s="1">
        <v>7826815</v>
      </c>
      <c r="C268" s="1">
        <v>1994224</v>
      </c>
      <c r="D268" s="29" t="str">
        <f>_xll.BDP($A268&amp;" Corp",D$4)</f>
        <v>EOANGR</v>
      </c>
      <c r="E268" s="29">
        <f>IF(_xll.BDP($A268&amp;" Corp","cpn typ")="floating","frn",_xll.BDP($A268&amp;" Corp",E$4))</f>
        <v>5.5</v>
      </c>
      <c r="F268" s="53">
        <f>IF(LEFT(_xll.BDP($A268&amp;" Corp","mty_typ"),4)="perp","perp",_xll.BDP($A268&amp;" Corp",F$4)*1)</f>
        <v>42388</v>
      </c>
      <c r="G268" s="25">
        <f>_xll.RtGet("EBOND_POSITION",INDEX(bookMap[eBondID],MATCH(TEXT(C268,"0"),bookMap[bbgID],0))&amp;"="&amp;B268,"AMOUNT")</f>
        <v>11000</v>
      </c>
      <c r="H268" s="1">
        <f>INDEX(control!$E$12:$E$22,MATCH(C268,control!$C$12:$C$22,0))</f>
        <v>0</v>
      </c>
      <c r="I268" s="1" t="str">
        <f>IFERROR(INDEX(bias[symbol],MIN(MAX(MATCH(IF($I$2="manual",_xll.RtGet("EBOND_LDN",B268,-20268),$I$2),bias[symbol],0)+H268,1),27)),"-")</f>
        <v>m</v>
      </c>
      <c r="J268" s="1">
        <f>IFERROR(_xll.RtGet("EBOND_LDN",B268,-20270)*1,"-")</f>
        <v>0.2</v>
      </c>
      <c r="K268" s="1" t="str">
        <f>_xll.RtGet("EBOND_LDN",$B268,-20271)</f>
        <v>on</v>
      </c>
      <c r="L268" s="1">
        <f>_xll.BDP(A268&amp;" @CBKG Corp","bid")</f>
        <v>107.81100000000001</v>
      </c>
      <c r="M268" s="1">
        <f>_xll.BDP(A268&amp;" @CBKG Corp","ask")</f>
        <v>108.011</v>
      </c>
      <c r="N268" s="1" t="s">
        <v>1456</v>
      </c>
      <c r="O268" s="1" t="str">
        <f>_xll.BDP(A268&amp;" @"&amp;N268&amp;" Corp","LAST_UPDATE")</f>
        <v>07:01:27</v>
      </c>
      <c r="P268" s="57">
        <f>_xll.BDP(A268&amp;" @"&amp;N268&amp;" Corp","LAST_PRICE")</f>
        <v>107.911</v>
      </c>
      <c r="Q268" s="1">
        <f>INDEX(control!$F$12:$F$22,MATCH(C268,control!$C$12:$C$22,0))</f>
        <v>100</v>
      </c>
      <c r="R268" s="1">
        <f>P268-J268*INDEX(bias[value],MATCH(I268,bias[symbol],0))*(Q268/100)</f>
        <v>107.81100000000001</v>
      </c>
      <c r="S268" s="1">
        <f t="shared" si="271"/>
        <v>108.01100000000001</v>
      </c>
      <c r="T268" s="4"/>
      <c r="U268" s="4"/>
      <c r="V268" s="1">
        <f t="shared" si="263"/>
        <v>107.911</v>
      </c>
      <c r="W268" s="1">
        <f t="shared" si="264"/>
        <v>107.81100000000001</v>
      </c>
      <c r="X268" s="1">
        <f t="shared" si="265"/>
        <v>108.01100000000001</v>
      </c>
      <c r="Y268" s="13">
        <f t="shared" si="266"/>
        <v>0</v>
      </c>
      <c r="Z268" s="1">
        <v>1</v>
      </c>
      <c r="AA268" s="1">
        <f t="shared" si="267"/>
        <v>1</v>
      </c>
      <c r="AB268" s="1">
        <f t="shared" si="268"/>
        <v>1</v>
      </c>
      <c r="AC268" s="1">
        <f>IF(ISNUMBER(INDEX(bias[value],MATCH(I268,bias[symbol],0))),1,0)</f>
        <v>1</v>
      </c>
      <c r="AD268" s="1">
        <f t="shared" si="269"/>
        <v>1</v>
      </c>
      <c r="AE268" s="1">
        <f t="shared" si="270"/>
        <v>1</v>
      </c>
      <c r="AF268" s="1">
        <f t="shared" ca="1" si="273"/>
        <v>0</v>
      </c>
      <c r="AG268" s="1">
        <f t="shared" ca="1" si="274"/>
        <v>0</v>
      </c>
      <c r="AH268" s="1" t="str">
        <f ca="1">IF(AG268=1,_xll.RtContribute("DDS_BONDS",$B268&amp;"=EXT",$V$3:$X$3,V268:X268,"FTC:CHANGED;SCOPE:SERVER"),"-")</f>
        <v>-</v>
      </c>
      <c r="AI268" s="1" t="str">
        <f>_xll.RtGet("DDS_BONDS",B268&amp;"=EXT",3)</f>
        <v>7826815=EXT</v>
      </c>
      <c r="AJ268" s="32">
        <f>_xll.BDP($A268&amp;" @"&amp; $N268 &amp;"  Corp","risk_mid")</f>
        <v>1.6897994311143805</v>
      </c>
      <c r="AK268" s="25">
        <f t="shared" si="275"/>
        <v>1.8587793742258185</v>
      </c>
      <c r="AL268" s="1" t="str">
        <f t="shared" si="272"/>
        <v>-</v>
      </c>
      <c r="AM268" s="38">
        <f t="shared" si="276"/>
        <v>0.10551297777777777</v>
      </c>
      <c r="AN268" s="12">
        <f>_xll.BDP($A268&amp;" @"&amp; $N268 &amp;"  Corp","asset_swap_spd_mid")</f>
        <v>19.790162742070535</v>
      </c>
      <c r="AO268" s="25">
        <f t="shared" si="277"/>
        <v>21.76917901627759</v>
      </c>
      <c r="AP268" s="25">
        <f>IFERROR(_xll.BDP($A268&amp;" @"&amp; $N268 &amp;"  Corp","coupon")*G268/100/365,"-")</f>
        <v>1.6575342465753424</v>
      </c>
      <c r="AQ268" s="1" t="str">
        <f>_xll.RtGet("EBOND_LDN",B268,"DSPLY_NAME")</f>
        <v xml:space="preserve">EOANGR 5 1/2 19 </v>
      </c>
      <c r="AR268" s="38">
        <f>_xll.RtGet("EBOND_LDN", B268, -18560)</f>
        <v>53.663862931525998</v>
      </c>
      <c r="AS268" s="38">
        <f>_xll.RtGet("EBOND_LDN", B268, -18562)</f>
        <v>41.831088947540003</v>
      </c>
      <c r="AT268" s="58" t="str">
        <f ca="1">IF(Main[[#This Row],[maturity]]&lt;TODAY(),"matured","-")</f>
        <v>-</v>
      </c>
      <c r="AU268" s="1" t="str">
        <f>IF(Main[[#This Row],[spread bid]]=Main[[#This Row],[spread ask]],"error","-")</f>
        <v>-</v>
      </c>
    </row>
    <row r="269" spans="1:47" x14ac:dyDescent="0.2">
      <c r="A269" s="1" t="s">
        <v>120</v>
      </c>
      <c r="B269" s="1">
        <v>2030708</v>
      </c>
      <c r="C269" s="1">
        <v>1994224</v>
      </c>
      <c r="D269" s="29" t="str">
        <f>_xll.BDP($A269&amp;" Corp",D$4)</f>
        <v>EOANGR</v>
      </c>
      <c r="E269" s="29">
        <f>IF(_xll.BDP($A269&amp;" Corp","cpn typ")="floating","frn",_xll.BDP($A269&amp;" Corp",E$4))</f>
        <v>6.375</v>
      </c>
      <c r="F269" s="53">
        <f>IF(LEFT(_xll.BDP($A269&amp;" Corp","mty_typ"),4)="perp","perp",_xll.BDP($A269&amp;" Corp",F$4)*1)</f>
        <v>42884</v>
      </c>
      <c r="G269" s="25">
        <f>_xll.RtGet("EBOND_POSITION",INDEX(bookMap[eBondID],MATCH(TEXT(C269,"0"),bookMap[bbgID],0))&amp;"="&amp;B269,"AMOUNT")</f>
        <v>-544000</v>
      </c>
      <c r="H269" s="1">
        <f>INDEX(control!$E$12:$E$22,MATCH(C269,control!$C$12:$C$22,0))</f>
        <v>0</v>
      </c>
      <c r="I269" s="1" t="str">
        <f>IFERROR(INDEX(bias[symbol],MIN(MAX(MATCH(IF($I$2="manual",_xll.RtGet("EBOND_LDN",B269,-20268),$I$2),bias[symbol],0)+H269,1),27)),"-")</f>
        <v>m</v>
      </c>
      <c r="J269" s="1">
        <f>IFERROR(_xll.RtGet("EBOND_LDN",B269,-20270)*1,"-")</f>
        <v>0.2</v>
      </c>
      <c r="K269" s="1" t="str">
        <f>_xll.RtGet("EBOND_LDN",$B269,-20271)</f>
        <v>on</v>
      </c>
      <c r="L269" s="1">
        <f>_xll.BDP(A269&amp;" @CBKG Corp","bid")</f>
        <v>116.285</v>
      </c>
      <c r="M269" s="1">
        <f>_xll.BDP(A269&amp;" @CBKG Corp","ask")</f>
        <v>116.485</v>
      </c>
      <c r="N269" s="1" t="s">
        <v>1456</v>
      </c>
      <c r="O269" s="1" t="str">
        <f>_xll.BDP(A269&amp;" @"&amp;N269&amp;" Corp","LAST_UPDATE")</f>
        <v>07:01:28</v>
      </c>
      <c r="P269" s="57">
        <f>_xll.BDP(A269&amp;" @"&amp;N269&amp;" Corp","LAST_PRICE")</f>
        <v>116.38500000000001</v>
      </c>
      <c r="Q269" s="1">
        <f>INDEX(control!$F$12:$F$22,MATCH(C269,control!$C$12:$C$22,0))</f>
        <v>100</v>
      </c>
      <c r="R269" s="1">
        <f>P269-J269*INDEX(bias[value],MATCH(I269,bias[symbol],0))*(Q269/100)</f>
        <v>116.28500000000001</v>
      </c>
      <c r="S269" s="1">
        <f t="shared" si="271"/>
        <v>116.48500000000001</v>
      </c>
      <c r="T269" s="4"/>
      <c r="U269" s="4"/>
      <c r="V269" s="1">
        <f t="shared" si="263"/>
        <v>116.38500000000001</v>
      </c>
      <c r="W269" s="1">
        <f t="shared" si="264"/>
        <v>116.28500000000001</v>
      </c>
      <c r="X269" s="1">
        <f t="shared" si="265"/>
        <v>116.48500000000001</v>
      </c>
      <c r="Y269" s="13">
        <f t="shared" si="266"/>
        <v>5.6843418860808015E-14</v>
      </c>
      <c r="Z269" s="1">
        <v>1</v>
      </c>
      <c r="AA269" s="1">
        <f t="shared" si="267"/>
        <v>1</v>
      </c>
      <c r="AB269" s="1">
        <f t="shared" si="268"/>
        <v>1</v>
      </c>
      <c r="AC269" s="1">
        <f>IF(ISNUMBER(INDEX(bias[value],MATCH(I269,bias[symbol],0))),1,0)</f>
        <v>1</v>
      </c>
      <c r="AD269" s="1">
        <f t="shared" si="269"/>
        <v>1</v>
      </c>
      <c r="AE269" s="1">
        <f t="shared" si="270"/>
        <v>1</v>
      </c>
      <c r="AF269" s="1">
        <f t="shared" ca="1" si="273"/>
        <v>0</v>
      </c>
      <c r="AG269" s="1">
        <f t="shared" ca="1" si="274"/>
        <v>0</v>
      </c>
      <c r="AH269" s="1" t="str">
        <f ca="1">IF(AG269=1,_xll.RtContribute("DDS_BONDS",$B269&amp;"=EXT",$V$3:$X$3,V269:X269,"FTC:CHANGED;SCOPE:SERVER"),"-")</f>
        <v>-</v>
      </c>
      <c r="AI269" s="1" t="str">
        <f>_xll.RtGet("DDS_BONDS",B269&amp;"=EXT",3)</f>
        <v>2030708=EXT</v>
      </c>
      <c r="AJ269" s="32">
        <f>_xll.BDP($A269&amp;" @"&amp; $N269 &amp;"  Corp","risk_mid")</f>
        <v>3.2258710703757743</v>
      </c>
      <c r="AK269" s="25">
        <f t="shared" si="275"/>
        <v>-175.48738622844212</v>
      </c>
      <c r="AL269" s="1" t="str">
        <f t="shared" si="272"/>
        <v>-</v>
      </c>
      <c r="AM269" s="38">
        <f t="shared" si="276"/>
        <v>-5.6278613333333336</v>
      </c>
      <c r="AN269" s="12">
        <f>_xll.BDP($A269&amp;" @"&amp; $N269 &amp;"  Corp","asset_swap_spd_mid")</f>
        <v>36.834248458127568</v>
      </c>
      <c r="AO269" s="25">
        <f t="shared" si="277"/>
        <v>-2003.7831161221395</v>
      </c>
      <c r="AP269" s="25">
        <f>IFERROR(_xll.BDP($A269&amp;" @"&amp; $N269 &amp;"  Corp","coupon")*G269/100/365,"-")</f>
        <v>-95.013698630136986</v>
      </c>
      <c r="AQ269" s="1" t="str">
        <f>_xll.RtGet("EBOND_LDN",B269,"DSPLY_NAME")</f>
        <v xml:space="preserve">EOANGR 6 3/8 29 </v>
      </c>
      <c r="AR269" s="38">
        <f>_xll.RtGet("EBOND_LDN", B269, -18560)</f>
        <v>71.493885574806995</v>
      </c>
      <c r="AS269" s="38">
        <f>_xll.RtGet("EBOND_LDN", B269, -18562)</f>
        <v>65.297219785465998</v>
      </c>
      <c r="AT269" s="58" t="str">
        <f ca="1">IF(Main[[#This Row],[maturity]]&lt;TODAY(),"matured","-")</f>
        <v>-</v>
      </c>
      <c r="AU269" s="1" t="str">
        <f>IF(Main[[#This Row],[spread bid]]=Main[[#This Row],[spread ask]],"error","-")</f>
        <v>-</v>
      </c>
    </row>
    <row r="270" spans="1:47" x14ac:dyDescent="0.2">
      <c r="A270" s="1" t="s">
        <v>121</v>
      </c>
      <c r="B270" s="1">
        <v>6460610</v>
      </c>
      <c r="C270" s="1">
        <v>1994224</v>
      </c>
      <c r="D270" s="29" t="str">
        <f>_xll.BDP($A270&amp;" Corp",D$4)</f>
        <v>EOANGR</v>
      </c>
      <c r="E270" s="29">
        <f>IF(_xll.BDP($A270&amp;" Corp","cpn typ")="floating","frn",_xll.BDP($A270&amp;" Corp",E$4))</f>
        <v>5.5</v>
      </c>
      <c r="F270" s="53">
        <f>IF(LEFT(_xll.BDP($A270&amp;" Corp","mty_typ"),4)="perp","perp",_xll.BDP($A270&amp;" Corp",F$4)*1)</f>
        <v>43010</v>
      </c>
      <c r="G270" s="25">
        <f>_xll.RtGet("EBOND_POSITION",INDEX(bookMap[eBondID],MATCH(TEXT(C270,"0"),bookMap[bbgID],0))&amp;"="&amp;B270,"AMOUNT")</f>
        <v>0</v>
      </c>
      <c r="H270" s="1">
        <f>INDEX(control!$E$12:$E$22,MATCH(C270,control!$C$12:$C$22,0))</f>
        <v>0</v>
      </c>
      <c r="I270" s="1" t="str">
        <f>IFERROR(INDEX(bias[symbol],MIN(MAX(MATCH(IF($I$2="manual",_xll.RtGet("EBOND_LDN",B270,-20268),$I$2),bias[symbol],0)+H270,1),27)),"-")</f>
        <v>m</v>
      </c>
      <c r="J270" s="1">
        <f>IFERROR(_xll.RtGet("EBOND_LDN",B270,-20270)*1,"-")</f>
        <v>0.3</v>
      </c>
      <c r="K270" s="1" t="str">
        <f>_xll.RtGet("EBOND_LDN",$B270,-20271)</f>
        <v>on</v>
      </c>
      <c r="L270" s="1">
        <f>_xll.BDP(A270&amp;" @CBKG Corp","bid")</f>
        <v>115.11199999999999</v>
      </c>
      <c r="M270" s="1">
        <f>_xll.BDP(A270&amp;" @CBKG Corp","ask")</f>
        <v>115.41200000000001</v>
      </c>
      <c r="N270" s="1" t="s">
        <v>1456</v>
      </c>
      <c r="O270" s="1" t="str">
        <f>_xll.BDP(A270&amp;" @"&amp;N270&amp;" Corp","LAST_UPDATE")</f>
        <v>07:01:35</v>
      </c>
      <c r="P270" s="57">
        <f>_xll.BDP(A270&amp;" @"&amp;N270&amp;" Corp","LAST_PRICE")</f>
        <v>115.262</v>
      </c>
      <c r="Q270" s="1">
        <f>INDEX(control!$F$12:$F$22,MATCH(C270,control!$C$12:$C$22,0))</f>
        <v>100</v>
      </c>
      <c r="R270" s="1">
        <f>P270-J270*INDEX(bias[value],MATCH(I270,bias[symbol],0))*(Q270/100)</f>
        <v>115.11199999999999</v>
      </c>
      <c r="S270" s="1">
        <f t="shared" si="271"/>
        <v>115.41199999999999</v>
      </c>
      <c r="T270" s="4"/>
      <c r="U270" s="4"/>
      <c r="V270" s="1">
        <f t="shared" si="263"/>
        <v>115.262</v>
      </c>
      <c r="W270" s="1">
        <f t="shared" si="264"/>
        <v>115.11199999999999</v>
      </c>
      <c r="X270" s="1">
        <f t="shared" si="265"/>
        <v>115.41199999999999</v>
      </c>
      <c r="Y270" s="13">
        <f t="shared" si="266"/>
        <v>0</v>
      </c>
      <c r="Z270" s="1">
        <v>1</v>
      </c>
      <c r="AA270" s="1">
        <f t="shared" si="267"/>
        <v>1</v>
      </c>
      <c r="AB270" s="1">
        <f t="shared" si="268"/>
        <v>1</v>
      </c>
      <c r="AC270" s="1">
        <f>IF(ISNUMBER(INDEX(bias[value],MATCH(I270,bias[symbol],0))),1,0)</f>
        <v>1</v>
      </c>
      <c r="AD270" s="1">
        <f t="shared" si="269"/>
        <v>1</v>
      </c>
      <c r="AE270" s="1">
        <f t="shared" si="270"/>
        <v>1</v>
      </c>
      <c r="AF270" s="1">
        <f t="shared" ca="1" si="273"/>
        <v>0</v>
      </c>
      <c r="AG270" s="1">
        <f t="shared" ca="1" si="274"/>
        <v>0</v>
      </c>
      <c r="AH270" s="1" t="str">
        <f ca="1">IF(AG270=1,_xll.RtContribute("DDS_BONDS",$B270&amp;"=EXT",$V$3:$X$3,V270:X270,"FTC:CHANGED;SCOPE:SERVER"),"-")</f>
        <v>-</v>
      </c>
      <c r="AI270" s="1" t="str">
        <f>_xll.RtGet("DDS_BONDS",B270&amp;"=EXT",3)</f>
        <v>6460610=EXT</v>
      </c>
      <c r="AJ270" s="32">
        <f>_xll.BDP($A270&amp;" @"&amp; $N270 &amp;"  Corp","risk_mid")</f>
        <v>3.5680592319849325</v>
      </c>
      <c r="AK270" s="25">
        <f t="shared" si="275"/>
        <v>0</v>
      </c>
      <c r="AL270" s="1" t="str">
        <f t="shared" si="272"/>
        <v>-</v>
      </c>
      <c r="AM270" s="38">
        <f t="shared" si="276"/>
        <v>0</v>
      </c>
      <c r="AN270" s="12">
        <f>_xll.BDP($A270&amp;" @"&amp; $N270 &amp;"  Corp","asset_swap_spd_mid")</f>
        <v>37.920508447799314</v>
      </c>
      <c r="AO270" s="25">
        <f t="shared" si="277"/>
        <v>0</v>
      </c>
      <c r="AP270" s="25">
        <f>IFERROR(_xll.BDP($A270&amp;" @"&amp; $N270 &amp;"  Corp","coupon")*G270/100/365,"-")</f>
        <v>0</v>
      </c>
      <c r="AQ270" s="1" t="str">
        <f>_xll.RtGet("EBOND_LDN",B270,"DSPLY_NAME")</f>
        <v xml:space="preserve">EOANGR 5 1/2 02 </v>
      </c>
      <c r="AR270" s="38">
        <f>_xll.RtGet("EBOND_LDN", B270, -18560)</f>
        <v>73.375411231391993</v>
      </c>
      <c r="AS270" s="38">
        <f>_xll.RtGet("EBOND_LDN", B270, -18562)</f>
        <v>64.967815381622003</v>
      </c>
      <c r="AT270" s="58" t="str">
        <f ca="1">IF(Main[[#This Row],[maturity]]&lt;TODAY(),"matured","-")</f>
        <v>-</v>
      </c>
      <c r="AU270" s="1" t="str">
        <f>IF(Main[[#This Row],[spread bid]]=Main[[#This Row],[spread ask]],"error","-")</f>
        <v>-</v>
      </c>
    </row>
    <row r="271" spans="1:47" x14ac:dyDescent="0.2">
      <c r="A271" s="1" t="s">
        <v>122</v>
      </c>
      <c r="B271" s="1">
        <v>7001405</v>
      </c>
      <c r="C271" s="1">
        <v>1994224</v>
      </c>
      <c r="D271" s="29" t="str">
        <f>_xll.BDP($A271&amp;" Corp",D$4)</f>
        <v>EOANGR</v>
      </c>
      <c r="E271" s="29">
        <f>IF(_xll.BDP($A271&amp;" Corp","cpn typ")="floating","frn",_xll.BDP($A271&amp;" Corp",E$4))</f>
        <v>5.75</v>
      </c>
      <c r="F271" s="53">
        <f>IF(LEFT(_xll.BDP($A271&amp;" Corp","mty_typ"),4)="perp","perp",_xll.BDP($A271&amp;" Corp",F$4)*1)</f>
        <v>43958</v>
      </c>
      <c r="G271" s="25">
        <f>_xll.RtGet("EBOND_POSITION",INDEX(bookMap[eBondID],MATCH(TEXT(C271,"0"),bookMap[bbgID],0))&amp;"="&amp;B271,"AMOUNT")</f>
        <v>-1753000</v>
      </c>
      <c r="H271" s="1">
        <f>INDEX(control!$E$12:$E$22,MATCH(C271,control!$C$12:$C$22,0))</f>
        <v>0</v>
      </c>
      <c r="I271" s="1" t="str">
        <f>IFERROR(INDEX(bias[symbol],MIN(MAX(MATCH(IF($I$2="manual",_xll.RtGet("EBOND_LDN",B271,-20268),$I$2),bias[symbol],0)+H271,1),27)),"-")</f>
        <v>b</v>
      </c>
      <c r="J271" s="1">
        <f>IFERROR(_xll.RtGet("EBOND_LDN",B271,-20270)*1,"-")</f>
        <v>0.4</v>
      </c>
      <c r="K271" s="1" t="str">
        <f>_xll.RtGet("EBOND_LDN",$B271,-20271)</f>
        <v>on</v>
      </c>
      <c r="L271" s="1">
        <f>_xll.BDP(A271&amp;" @CBKG Corp","bid")</f>
        <v>124.453</v>
      </c>
      <c r="M271" s="1">
        <f>_xll.BDP(A271&amp;" @CBKG Corp","ask")</f>
        <v>124.85299999999999</v>
      </c>
      <c r="N271" s="1" t="s">
        <v>1456</v>
      </c>
      <c r="O271" s="1" t="str">
        <f>_xll.BDP(A271&amp;" @"&amp;N271&amp;" Corp","LAST_UPDATE")</f>
        <v>07:01:31</v>
      </c>
      <c r="P271" s="57">
        <f>_xll.BDP(A271&amp;" @"&amp;N271&amp;" Corp","LAST_PRICE")</f>
        <v>124.60299999999999</v>
      </c>
      <c r="Q271" s="1">
        <f>INDEX(control!$F$12:$F$22,MATCH(C271,control!$C$12:$C$22,0))</f>
        <v>100</v>
      </c>
      <c r="R271" s="1">
        <f>P271-J271*INDEX(bias[value],MATCH(I271,bias[symbol],0))*(Q271/100)</f>
        <v>124.45299999999999</v>
      </c>
      <c r="S271" s="1">
        <f t="shared" si="271"/>
        <v>124.85299999999999</v>
      </c>
      <c r="T271" s="4"/>
      <c r="U271" s="4"/>
      <c r="V271" s="1">
        <f t="shared" si="263"/>
        <v>124.60299999999999</v>
      </c>
      <c r="W271" s="1">
        <f t="shared" si="264"/>
        <v>124.45299999999999</v>
      </c>
      <c r="X271" s="1">
        <f t="shared" si="265"/>
        <v>124.85299999999999</v>
      </c>
      <c r="Y271" s="13">
        <f t="shared" si="266"/>
        <v>0</v>
      </c>
      <c r="Z271" s="1">
        <v>1</v>
      </c>
      <c r="AA271" s="1">
        <f t="shared" si="267"/>
        <v>1</v>
      </c>
      <c r="AB271" s="1">
        <f t="shared" si="268"/>
        <v>1</v>
      </c>
      <c r="AC271" s="1">
        <f>IF(ISNUMBER(INDEX(bias[value],MATCH(I271,bias[symbol],0))),1,0)</f>
        <v>1</v>
      </c>
      <c r="AD271" s="1">
        <f t="shared" si="269"/>
        <v>1</v>
      </c>
      <c r="AE271" s="1">
        <f t="shared" si="270"/>
        <v>1</v>
      </c>
      <c r="AF271" s="1">
        <f t="shared" ca="1" si="273"/>
        <v>0</v>
      </c>
      <c r="AG271" s="1">
        <f t="shared" ca="1" si="274"/>
        <v>0</v>
      </c>
      <c r="AH271" s="1" t="str">
        <f ca="1">IF(AG271=1,_xll.RtContribute("DDS_BONDS",$B271&amp;"=EXT",$V$3:$X$3,V271:X271,"FTC:CHANGED;SCOPE:SERVER"),"-")</f>
        <v>-</v>
      </c>
      <c r="AI271" s="1" t="str">
        <f>_xll.RtGet("DDS_BONDS",B271&amp;"=EXT",3)</f>
        <v>7001405=EXT</v>
      </c>
      <c r="AJ271" s="32">
        <f>_xll.BDP($A271&amp;" @"&amp; $N271 &amp;"  Corp","risk_mid")</f>
        <v>6.4396794161162063</v>
      </c>
      <c r="AK271" s="25">
        <f t="shared" si="275"/>
        <v>-1128.8758016451709</v>
      </c>
      <c r="AL271" s="1" t="str">
        <f t="shared" si="272"/>
        <v>-</v>
      </c>
      <c r="AM271" s="38">
        <f t="shared" si="276"/>
        <v>-19.415916355555552</v>
      </c>
      <c r="AN271" s="12">
        <f>_xll.BDP($A271&amp;" @"&amp; $N271 &amp;"  Corp","asset_swap_spd_mid")</f>
        <v>59.7035644667491</v>
      </c>
      <c r="AO271" s="25">
        <f t="shared" si="277"/>
        <v>-10466.034851021117</v>
      </c>
      <c r="AP271" s="25">
        <f>IFERROR(_xll.BDP($A271&amp;" @"&amp; $N271 &amp;"  Corp","coupon")*G271/100/365,"-")</f>
        <v>-276.15753424657532</v>
      </c>
      <c r="AQ271" s="1" t="str">
        <f>_xll.RtGet("EBOND_LDN",B271,"DSPLY_NAME")</f>
        <v xml:space="preserve">EOANGR 5 3/4 07 </v>
      </c>
      <c r="AR271" s="38">
        <f>_xll.RtGet("EBOND_LDN", B271, -18560)</f>
        <v>125.770345803504</v>
      </c>
      <c r="AS271" s="38">
        <f>_xll.RtGet("EBOND_LDN", B271, -18562)</f>
        <v>119.57086125089801</v>
      </c>
      <c r="AT271" s="58" t="str">
        <f ca="1">IF(Main[[#This Row],[maturity]]&lt;TODAY(),"matured","-")</f>
        <v>-</v>
      </c>
      <c r="AU271" s="1" t="str">
        <f>IF(Main[[#This Row],[spread bid]]=Main[[#This Row],[spread ask]],"error","-")</f>
        <v>-</v>
      </c>
    </row>
    <row r="272" spans="1:47" x14ac:dyDescent="0.2">
      <c r="A272" s="1" t="s">
        <v>123</v>
      </c>
      <c r="B272" s="1">
        <v>19961417</v>
      </c>
      <c r="C272" s="1">
        <v>1994224</v>
      </c>
      <c r="D272" s="29" t="str">
        <f>_xll.BDP($A272&amp;" Corp",D$4)</f>
        <v>ESBIRE</v>
      </c>
      <c r="E272" s="29">
        <f>IF(_xll.BDP($A272&amp;" Corp","cpn typ")="floating","frn",_xll.BDP($A272&amp;" Corp",E$4))</f>
        <v>3.4940000000000002</v>
      </c>
      <c r="F272" s="53">
        <f>IF(LEFT(_xll.BDP($A272&amp;" Corp","mty_typ"),4)="perp","perp",_xll.BDP($A272&amp;" Corp",F$4)*1)</f>
        <v>45303</v>
      </c>
      <c r="G272" s="25" t="str">
        <f>_xll.RtGet("EBOND_POSITION",INDEX(bookMap[eBondID],MATCH(TEXT(C272,"0"),bookMap[bbgID],0))&amp;"="&amp;B272,"AMOUNT")</f>
        <v>#N/A</v>
      </c>
      <c r="H272" s="1">
        <f>INDEX(control!$E$12:$E$22,MATCH(C272,control!$C$12:$C$22,0))</f>
        <v>0</v>
      </c>
      <c r="I272" s="1" t="str">
        <f>IFERROR(INDEX(bias[symbol],MIN(MAX(MATCH(IF($I$2="manual",_xll.RtGet("EBOND_LDN",B272,-20268),$I$2),bias[symbol],0)+H272,1),27)),"-")</f>
        <v>-</v>
      </c>
      <c r="J272" s="1" t="str">
        <f>IFERROR(_xll.RtGet("EBOND_LDN",B272,-20270)*1,"-")</f>
        <v>-</v>
      </c>
      <c r="K272" s="1" t="str">
        <f>_xll.RtGet("EBOND_LDN",$B272,-20271)</f>
        <v/>
      </c>
      <c r="L272" s="1" t="str">
        <f>_xll.BDP(A272&amp;" @CBKG Corp","bid")</f>
        <v>#N/A Real Time</v>
      </c>
      <c r="M272" s="1" t="str">
        <f>_xll.BDP(A272&amp;" @CBKG Corp","ask")</f>
        <v>#N/A Real Time</v>
      </c>
      <c r="N272" s="1" t="s">
        <v>1456</v>
      </c>
      <c r="O272" s="1" t="str">
        <f>_xll.BDP(A272&amp;" @"&amp;N272&amp;" Corp","LAST_UPDATE")</f>
        <v>11/06/2014</v>
      </c>
      <c r="P272" s="57">
        <f>_xll.BDP(A272&amp;" @"&amp;N272&amp;" Corp","LAST_PRICE")</f>
        <v>110.32899999999999</v>
      </c>
      <c r="Q272" s="1">
        <f>INDEX(control!$F$12:$F$22,MATCH(C272,control!$C$12:$C$22,0))</f>
        <v>100</v>
      </c>
      <c r="R272" s="1" t="e">
        <f>P272-J272*INDEX(bias[value],MATCH(I272,bias[symbol],0))*(Q272/100)</f>
        <v>#VALUE!</v>
      </c>
      <c r="S272" s="1" t="e">
        <f t="shared" si="271"/>
        <v>#VALUE!</v>
      </c>
      <c r="T272" s="4"/>
      <c r="U272" s="4"/>
      <c r="V272" s="1">
        <f t="shared" si="263"/>
        <v>110.32899999999999</v>
      </c>
      <c r="W272" s="1" t="e">
        <f t="shared" si="264"/>
        <v>#VALUE!</v>
      </c>
      <c r="X272" s="1" t="e">
        <f t="shared" si="265"/>
        <v>#VALUE!</v>
      </c>
      <c r="Y272" s="13" t="str">
        <f t="shared" si="266"/>
        <v>err</v>
      </c>
      <c r="Z272" s="1">
        <v>1</v>
      </c>
      <c r="AA272" s="1">
        <f t="shared" si="267"/>
        <v>0</v>
      </c>
      <c r="AB272" s="1">
        <f t="shared" si="268"/>
        <v>0</v>
      </c>
      <c r="AC272" s="1">
        <f>IF(ISNUMBER(INDEX(bias[value],MATCH(I272,bias[symbol],0))),1,0)</f>
        <v>0</v>
      </c>
      <c r="AD272" s="1">
        <f t="shared" si="269"/>
        <v>0</v>
      </c>
      <c r="AE272" s="1">
        <f t="shared" si="270"/>
        <v>0</v>
      </c>
      <c r="AF272" s="1">
        <f t="shared" ca="1" si="273"/>
        <v>0</v>
      </c>
      <c r="AG272" s="1">
        <f t="shared" ca="1" si="274"/>
        <v>0</v>
      </c>
      <c r="AH272" s="1" t="str">
        <f ca="1">IF(AG272=1,_xll.RtContribute("DDS_BONDS",$B272&amp;"=EXT",$V$3:$X$3,V272:X272,"FTC:CHANGED;SCOPE:SERVER"),"-")</f>
        <v>-</v>
      </c>
      <c r="AI272" s="1" t="str">
        <f>_xll.RtGet("DDS_BONDS",B272&amp;"=EXT",3)</f>
        <v>19961417=EXT</v>
      </c>
      <c r="AJ272" s="32">
        <f>_xll.BDP($A272&amp;" @"&amp; $N272 &amp;"  Corp","risk_mid")</f>
        <v>9.0281085337217348</v>
      </c>
      <c r="AK272" s="25" t="str">
        <f t="shared" si="275"/>
        <v>-</v>
      </c>
      <c r="AL272" s="1" t="str">
        <f t="shared" si="272"/>
        <v>-</v>
      </c>
      <c r="AM272" s="38">
        <f t="shared" si="276"/>
        <v>0</v>
      </c>
      <c r="AN272" s="12">
        <f>_xll.BDP($A272&amp;" @"&amp; $N272 &amp;"  Corp","asset_swap_spd_mid")</f>
        <v>81.691134589142564</v>
      </c>
      <c r="AO272" s="25">
        <f t="shared" si="277"/>
        <v>0</v>
      </c>
      <c r="AP272" s="25" t="str">
        <f>IFERROR(_xll.BDP($A272&amp;" @"&amp; $N272 &amp;"  Corp","coupon")*G272/100/365,"-")</f>
        <v>-</v>
      </c>
      <c r="AQ272" s="1" t="str">
        <f>_xll.RtGet("EBOND_LDN",B272,"DSPLY_NAME")</f>
        <v xml:space="preserve">ESBIRE 3.494 12 </v>
      </c>
      <c r="AR272" s="38">
        <f>_xll.RtGet("EBOND_LDN", B272, -18560)</f>
        <v>168</v>
      </c>
      <c r="AS272" s="38">
        <f>_xll.RtGet("EBOND_LDN", B272, -18562)</f>
        <v>158</v>
      </c>
      <c r="AT272" s="58" t="str">
        <f ca="1">IF(Main[[#This Row],[maturity]]&lt;TODAY(),"matured","-")</f>
        <v>-</v>
      </c>
      <c r="AU272" s="1" t="str">
        <f>IF(Main[[#This Row],[spread bid]]=Main[[#This Row],[spread ask]],"error","-")</f>
        <v>-</v>
      </c>
    </row>
    <row r="273" spans="1:47" x14ac:dyDescent="0.2">
      <c r="A273" s="1" t="s">
        <v>124</v>
      </c>
      <c r="B273" s="1">
        <v>3129517</v>
      </c>
      <c r="C273" s="1">
        <v>1994224</v>
      </c>
      <c r="D273" s="29" t="str">
        <f>_xll.BDP($A273&amp;" Corp",D$4)</f>
        <v>EWE</v>
      </c>
      <c r="E273" s="29">
        <f>IF(_xll.BDP($A273&amp;" Corp","cpn typ")="floating","frn",_xll.BDP($A273&amp;" Corp",E$4))</f>
        <v>4.375</v>
      </c>
      <c r="F273" s="53">
        <f>IF(LEFT(_xll.BDP($A273&amp;" Corp","mty_typ"),4)="perp","perp",_xll.BDP($A273&amp;" Corp",F$4)*1)</f>
        <v>41926</v>
      </c>
      <c r="G273" s="25">
        <f>_xll.RtGet("EBOND_POSITION",INDEX(bookMap[eBondID],MATCH(TEXT(C273,"0"),bookMap[bbgID],0))&amp;"="&amp;B273,"AMOUNT")</f>
        <v>0</v>
      </c>
      <c r="H273" s="1">
        <f>INDEX(control!$E$12:$E$22,MATCH(C273,control!$C$12:$C$22,0))</f>
        <v>0</v>
      </c>
      <c r="I273" s="1" t="str">
        <f>IFERROR(INDEX(bias[symbol],MIN(MAX(MATCH(IF($I$2="manual",_xll.RtGet("EBOND_LDN",B273,-20268),$I$2),bias[symbol],0)+H273,1),27)),"-")</f>
        <v>m</v>
      </c>
      <c r="J273" s="1">
        <f>IFERROR(_xll.RtGet("EBOND_LDN",B273,-20270)*1,"-")</f>
        <v>0.1</v>
      </c>
      <c r="K273" s="1" t="str">
        <f>_xll.RtGet("EBOND_LDN",$B273,-20271)</f>
        <v>on</v>
      </c>
      <c r="L273" s="1">
        <f>_xll.BDP(A273&amp;" @CBKG Corp","bid")</f>
        <v>101.24299999999999</v>
      </c>
      <c r="M273" s="1">
        <f>_xll.BDP(A273&amp;" @CBKG Corp","ask")</f>
        <v>101.343</v>
      </c>
      <c r="N273" s="1" t="s">
        <v>1456</v>
      </c>
      <c r="O273" s="1" t="str">
        <f>_xll.BDP(A273&amp;" @"&amp;N273&amp;" Corp","LAST_UPDATE")</f>
        <v>07:01:17</v>
      </c>
      <c r="P273" s="57">
        <f>_xll.BDP(A273&amp;" @"&amp;N273&amp;" Corp","LAST_PRICE")</f>
        <v>101.29300000000001</v>
      </c>
      <c r="Q273" s="1">
        <f>INDEX(control!$F$12:$F$22,MATCH(C273,control!$C$12:$C$22,0))</f>
        <v>100</v>
      </c>
      <c r="R273" s="1">
        <f>P273-J273*INDEX(bias[value],MATCH(I273,bias[symbol],0))*(Q273/100)</f>
        <v>101.24300000000001</v>
      </c>
      <c r="S273" s="1">
        <f t="shared" si="271"/>
        <v>101.343</v>
      </c>
      <c r="T273" s="4"/>
      <c r="U273" s="4"/>
      <c r="V273" s="1">
        <f t="shared" si="263"/>
        <v>101.29300000000001</v>
      </c>
      <c r="W273" s="1">
        <f t="shared" si="264"/>
        <v>101.24300000000001</v>
      </c>
      <c r="X273" s="1">
        <f t="shared" si="265"/>
        <v>101.343</v>
      </c>
      <c r="Y273" s="13">
        <f t="shared" si="266"/>
        <v>0</v>
      </c>
      <c r="Z273" s="1">
        <v>1</v>
      </c>
      <c r="AA273" s="1">
        <f t="shared" si="267"/>
        <v>1</v>
      </c>
      <c r="AB273" s="1">
        <f t="shared" si="268"/>
        <v>1</v>
      </c>
      <c r="AC273" s="1">
        <f>IF(ISNUMBER(INDEX(bias[value],MATCH(I273,bias[symbol],0))),1,0)</f>
        <v>1</v>
      </c>
      <c r="AD273" s="1">
        <f t="shared" si="269"/>
        <v>1</v>
      </c>
      <c r="AE273" s="1">
        <f t="shared" si="270"/>
        <v>1</v>
      </c>
      <c r="AF273" s="1">
        <f t="shared" ca="1" si="273"/>
        <v>0</v>
      </c>
      <c r="AG273" s="1">
        <f t="shared" ca="1" si="274"/>
        <v>0</v>
      </c>
      <c r="AH273" s="1" t="str">
        <f ca="1">IF(AG273=1,_xll.RtContribute("DDS_BONDS",$B273&amp;"=EXT",$V$3:$X$3,V273:X273,"FTC:CHANGED;SCOPE:SERVER"),"-")</f>
        <v>-</v>
      </c>
      <c r="AI273" s="1" t="str">
        <f>_xll.RtGet("DDS_BONDS",B273&amp;"=EXT",3)</f>
        <v>3129517=EXT</v>
      </c>
      <c r="AJ273" s="32">
        <f>_xll.BDP($A273&amp;" @"&amp; $N273 &amp;"  Corp","risk_mid")</f>
        <v>0.33940572693182958</v>
      </c>
      <c r="AK273" s="25">
        <f t="shared" si="275"/>
        <v>0</v>
      </c>
      <c r="AL273" s="1" t="str">
        <f t="shared" si="272"/>
        <v>-</v>
      </c>
      <c r="AM273" s="38">
        <f t="shared" si="276"/>
        <v>0</v>
      </c>
      <c r="AN273" s="12">
        <f>_xll.BDP($A273&amp;" @"&amp; $N273 &amp;"  Corp","asset_swap_spd_mid")</f>
        <v>11.1312141042331</v>
      </c>
      <c r="AO273" s="25">
        <f t="shared" si="277"/>
        <v>0</v>
      </c>
      <c r="AP273" s="25">
        <f>IFERROR(_xll.BDP($A273&amp;" @"&amp; $N273 &amp;"  Corp","coupon")*G273/100/365,"-")</f>
        <v>0</v>
      </c>
      <c r="AQ273" s="1" t="str">
        <f>_xll.RtGet("EBOND_LDN",B273,"DSPLY_NAME")</f>
        <v>EWE 4 3/8 14 Oct</v>
      </c>
      <c r="AR273" s="38">
        <f>_xll.RtGet("EBOND_LDN", B273, -18560)</f>
        <v>50.870218087300003</v>
      </c>
      <c r="AS273" s="38">
        <f>_xll.RtGet("EBOND_LDN", B273, -18562)</f>
        <v>21.4083620589</v>
      </c>
      <c r="AT273" s="58" t="str">
        <f ca="1">IF(Main[[#This Row],[maturity]]&lt;TODAY(),"matured","-")</f>
        <v>-</v>
      </c>
      <c r="AU273" s="1" t="str">
        <f>IF(Main[[#This Row],[spread bid]]=Main[[#This Row],[spread ask]],"error","-")</f>
        <v>-</v>
      </c>
    </row>
    <row r="274" spans="1:47" x14ac:dyDescent="0.2">
      <c r="A274" s="1" t="s">
        <v>125</v>
      </c>
      <c r="B274" s="1">
        <v>3129513</v>
      </c>
      <c r="C274" s="1">
        <v>1994224</v>
      </c>
      <c r="D274" s="29" t="str">
        <f>_xll.BDP($A274&amp;" Corp",D$4)</f>
        <v>EWE</v>
      </c>
      <c r="E274" s="29">
        <f>IF(_xll.BDP($A274&amp;" Corp","cpn typ")="floating","frn",_xll.BDP($A274&amp;" Corp",E$4))</f>
        <v>4.875</v>
      </c>
      <c r="F274" s="53">
        <f>IF(LEFT(_xll.BDP($A274&amp;" Corp","mty_typ"),4)="perp","perp",_xll.BDP($A274&amp;" Corp",F$4)*1)</f>
        <v>43752</v>
      </c>
      <c r="G274" s="25">
        <f>_xll.RtGet("EBOND_POSITION",INDEX(bookMap[eBondID],MATCH(TEXT(C274,"0"),bookMap[bbgID],0))&amp;"="&amp;B274,"AMOUNT")</f>
        <v>0</v>
      </c>
      <c r="H274" s="1">
        <f>INDEX(control!$E$12:$E$22,MATCH(C274,control!$C$12:$C$22,0))</f>
        <v>0</v>
      </c>
      <c r="I274" s="1" t="str">
        <f>IFERROR(INDEX(bias[symbol],MIN(MAX(MATCH(IF($I$2="manual",_xll.RtGet("EBOND_LDN",B274,-20268),$I$2),bias[symbol],0)+H274,1),27)),"-")</f>
        <v>b</v>
      </c>
      <c r="J274" s="1">
        <f>IFERROR(_xll.RtGet("EBOND_LDN",B274,-20270)*1,"-")</f>
        <v>0.5</v>
      </c>
      <c r="K274" s="1" t="str">
        <f>_xll.RtGet("EBOND_LDN",$B274,-20271)</f>
        <v>on</v>
      </c>
      <c r="L274" s="1">
        <f>_xll.BDP(A274&amp;" @CBKG Corp","bid")</f>
        <v>117.871</v>
      </c>
      <c r="M274" s="1">
        <f>_xll.BDP(A274&amp;" @CBKG Corp","ask")</f>
        <v>118.371</v>
      </c>
      <c r="N274" s="1" t="s">
        <v>1456</v>
      </c>
      <c r="O274" s="1" t="str">
        <f>_xll.BDP(A274&amp;" @"&amp;N274&amp;" Corp","LAST_UPDATE")</f>
        <v>07:01:35</v>
      </c>
      <c r="P274" s="57">
        <f>_xll.BDP(A274&amp;" @"&amp;N274&amp;" Corp","LAST_PRICE")</f>
        <v>118.05800000000001</v>
      </c>
      <c r="Q274" s="1">
        <f>INDEX(control!$F$12:$F$22,MATCH(C274,control!$C$12:$C$22,0))</f>
        <v>100</v>
      </c>
      <c r="R274" s="1">
        <f>P274-J274*INDEX(bias[value],MATCH(I274,bias[symbol],0))*(Q274/100)</f>
        <v>117.87050000000001</v>
      </c>
      <c r="S274" s="1">
        <f t="shared" si="271"/>
        <v>118.37050000000001</v>
      </c>
      <c r="T274" s="4"/>
      <c r="U274" s="4"/>
      <c r="V274" s="1">
        <f t="shared" si="263"/>
        <v>118.05800000000001</v>
      </c>
      <c r="W274" s="1">
        <f t="shared" si="264"/>
        <v>117.87050000000001</v>
      </c>
      <c r="X274" s="1">
        <f t="shared" si="265"/>
        <v>118.37050000000001</v>
      </c>
      <c r="Y274" s="13">
        <f t="shared" si="266"/>
        <v>-9.9999999997635314E-4</v>
      </c>
      <c r="Z274" s="1">
        <v>1</v>
      </c>
      <c r="AA274" s="1">
        <f t="shared" si="267"/>
        <v>1</v>
      </c>
      <c r="AB274" s="1">
        <f t="shared" si="268"/>
        <v>1</v>
      </c>
      <c r="AC274" s="1">
        <f>IF(ISNUMBER(INDEX(bias[value],MATCH(I274,bias[symbol],0))),1,0)</f>
        <v>1</v>
      </c>
      <c r="AD274" s="1">
        <f t="shared" si="269"/>
        <v>1</v>
      </c>
      <c r="AE274" s="1">
        <f t="shared" si="270"/>
        <v>1</v>
      </c>
      <c r="AF274" s="1">
        <f t="shared" ca="1" si="273"/>
        <v>0</v>
      </c>
      <c r="AG274" s="1">
        <f t="shared" ca="1" si="274"/>
        <v>0</v>
      </c>
      <c r="AH274" s="1" t="str">
        <f ca="1">IF(AG274=1,_xll.RtContribute("DDS_BONDS",$B274&amp;"=EXT",$V$3:$X$3,V274:X274,"FTC:CHANGED;SCOPE:SERVER"),"-")</f>
        <v>-</v>
      </c>
      <c r="AI274" s="1" t="str">
        <f>_xll.RtGet("DDS_BONDS",B274&amp;"=EXT",3)</f>
        <v>3129513=EXT</v>
      </c>
      <c r="AJ274" s="32">
        <f>_xll.BDP($A274&amp;" @"&amp; $N274 &amp;"  Corp","risk_mid")</f>
        <v>5.6638026145627407</v>
      </c>
      <c r="AK274" s="25">
        <f t="shared" si="275"/>
        <v>0</v>
      </c>
      <c r="AL274" s="1" t="str">
        <f t="shared" si="272"/>
        <v>-</v>
      </c>
      <c r="AM274" s="38">
        <f t="shared" si="276"/>
        <v>0</v>
      </c>
      <c r="AN274" s="12">
        <f>_xll.BDP($A274&amp;" @"&amp; $N274 &amp;"  Corp","asset_swap_spd_mid")</f>
        <v>64.161909727613732</v>
      </c>
      <c r="AO274" s="25">
        <f t="shared" si="277"/>
        <v>0</v>
      </c>
      <c r="AP274" s="25">
        <f>IFERROR(_xll.BDP($A274&amp;" @"&amp; $N274 &amp;"  Corp","coupon")*G274/100/365,"-")</f>
        <v>0</v>
      </c>
      <c r="AQ274" s="1" t="str">
        <f>_xll.RtGet("EBOND_LDN",B274,"DSPLY_NAME")</f>
        <v>EWE 4 7/8 14 Oct</v>
      </c>
      <c r="AR274" s="38">
        <f>_xll.RtGet("EBOND_LDN", B274, -18560)</f>
        <v>134.01833482744601</v>
      </c>
      <c r="AS274" s="38">
        <f>_xll.RtGet("EBOND_LDN", B274, -18562)</f>
        <v>125.208177523266</v>
      </c>
      <c r="AT274" s="58" t="str">
        <f ca="1">IF(Main[[#This Row],[maturity]]&lt;TODAY(),"matured","-")</f>
        <v>-</v>
      </c>
      <c r="AU274" s="1" t="str">
        <f>IF(Main[[#This Row],[spread bid]]=Main[[#This Row],[spread ask]],"error","-")</f>
        <v>-</v>
      </c>
    </row>
    <row r="275" spans="1:47" x14ac:dyDescent="0.2">
      <c r="A275" s="1" t="s">
        <v>126</v>
      </c>
      <c r="B275" s="1">
        <v>12114205</v>
      </c>
      <c r="C275" s="1">
        <v>1994224</v>
      </c>
      <c r="D275" s="29" t="str">
        <f>_xll.BDP($A275&amp;" Corp",D$4)</f>
        <v>EWE</v>
      </c>
      <c r="E275" s="29">
        <f>IF(_xll.BDP($A275&amp;" Corp","cpn typ")="floating","frn",_xll.BDP($A275&amp;" Corp",E$4))</f>
        <v>4.125</v>
      </c>
      <c r="F275" s="53">
        <f>IF(LEFT(_xll.BDP($A275&amp;" Corp","mty_typ"),4)="perp","perp",_xll.BDP($A275&amp;" Corp",F$4)*1)</f>
        <v>44139</v>
      </c>
      <c r="G275" s="25">
        <f>_xll.RtGet("EBOND_POSITION",INDEX(bookMap[eBondID],MATCH(TEXT(C275,"0"),bookMap[bbgID],0))&amp;"="&amp;B275,"AMOUNT")</f>
        <v>-48000</v>
      </c>
      <c r="H275" s="1">
        <f>INDEX(control!$E$12:$E$22,MATCH(C275,control!$C$12:$C$22,0))</f>
        <v>0</v>
      </c>
      <c r="I275" s="1" t="str">
        <f>IFERROR(INDEX(bias[symbol],MIN(MAX(MATCH(IF($I$2="manual",_xll.RtGet("EBOND_LDN",B275,-20268),$I$2),bias[symbol],0)+H275,1),27)),"-")</f>
        <v>m</v>
      </c>
      <c r="J275" s="1">
        <f>IFERROR(_xll.RtGet("EBOND_LDN",B275,-20270)*1,"-")</f>
        <v>0.7</v>
      </c>
      <c r="K275" s="1" t="str">
        <f>_xll.RtGet("EBOND_LDN",$B275,-20271)</f>
        <v>on</v>
      </c>
      <c r="L275" s="1">
        <f>_xll.BDP(A275&amp;" @CBKG Corp","bid")</f>
        <v>114.70399999999999</v>
      </c>
      <c r="M275" s="1">
        <f>_xll.BDP(A275&amp;" @CBKG Corp","ask")</f>
        <v>115.404</v>
      </c>
      <c r="N275" s="1" t="s">
        <v>1456</v>
      </c>
      <c r="O275" s="1" t="str">
        <f>_xll.BDP(A275&amp;" @"&amp;N275&amp;" Corp","LAST_UPDATE")</f>
        <v>07:01:42</v>
      </c>
      <c r="P275" s="57">
        <f>_xll.BDP(A275&amp;" @"&amp;N275&amp;" Corp","LAST_PRICE")</f>
        <v>115.054</v>
      </c>
      <c r="Q275" s="1">
        <f>INDEX(control!$F$12:$F$22,MATCH(C275,control!$C$12:$C$22,0))</f>
        <v>100</v>
      </c>
      <c r="R275" s="1">
        <f>P275-J275*INDEX(bias[value],MATCH(I275,bias[symbol],0))*(Q275/100)</f>
        <v>114.70400000000001</v>
      </c>
      <c r="S275" s="1">
        <f t="shared" si="271"/>
        <v>115.40400000000001</v>
      </c>
      <c r="T275" s="4"/>
      <c r="U275" s="4"/>
      <c r="V275" s="1">
        <f t="shared" si="263"/>
        <v>115.054</v>
      </c>
      <c r="W275" s="1">
        <f t="shared" si="264"/>
        <v>114.70400000000001</v>
      </c>
      <c r="X275" s="1">
        <f t="shared" si="265"/>
        <v>115.40400000000001</v>
      </c>
      <c r="Y275" s="13">
        <f t="shared" si="266"/>
        <v>0</v>
      </c>
      <c r="Z275" s="1">
        <v>1</v>
      </c>
      <c r="AA275" s="1">
        <f t="shared" si="267"/>
        <v>1</v>
      </c>
      <c r="AB275" s="1">
        <f t="shared" si="268"/>
        <v>1</v>
      </c>
      <c r="AC275" s="1">
        <f>IF(ISNUMBER(INDEX(bias[value],MATCH(I275,bias[symbol],0))),1,0)</f>
        <v>1</v>
      </c>
      <c r="AD275" s="1">
        <f t="shared" si="269"/>
        <v>1</v>
      </c>
      <c r="AE275" s="1">
        <f t="shared" si="270"/>
        <v>1</v>
      </c>
      <c r="AF275" s="1">
        <f t="shared" ca="1" si="273"/>
        <v>0</v>
      </c>
      <c r="AG275" s="1">
        <f t="shared" ca="1" si="274"/>
        <v>0</v>
      </c>
      <c r="AH275" s="1" t="str">
        <f ca="1">IF(AG275=1,_xll.RtContribute("DDS_BONDS",$B275&amp;"=EXT",$V$3:$X$3,V275:X275,"FTC:CHANGED;SCOPE:SERVER"),"-")</f>
        <v>-</v>
      </c>
      <c r="AI275" s="1" t="str">
        <f>_xll.RtGet("DDS_BONDS",B275&amp;"=EXT",3)</f>
        <v>12114205=EXT</v>
      </c>
      <c r="AJ275" s="32">
        <f>_xll.BDP($A275&amp;" @"&amp; $N275 &amp;"  Corp","risk_mid")</f>
        <v>6.5507798179005761</v>
      </c>
      <c r="AK275" s="25">
        <f t="shared" si="275"/>
        <v>-31.443743125922762</v>
      </c>
      <c r="AL275" s="1" t="str">
        <f t="shared" si="272"/>
        <v>-</v>
      </c>
      <c r="AM275" s="38">
        <f t="shared" si="276"/>
        <v>-0.4908970666666666</v>
      </c>
      <c r="AN275" s="12">
        <f>_xll.BDP($A275&amp;" @"&amp; $N275 &amp;"  Corp","asset_swap_spd_mid")</f>
        <v>72.922001795194348</v>
      </c>
      <c r="AO275" s="25">
        <f t="shared" si="277"/>
        <v>-350.02560861693286</v>
      </c>
      <c r="AP275" s="25">
        <f>IFERROR(_xll.BDP($A275&amp;" @"&amp; $N275 &amp;"  Corp","coupon")*G275/100/365,"-")</f>
        <v>-5.4246575342465757</v>
      </c>
      <c r="AQ275" s="1" t="str">
        <f>_xll.RtGet("EBOND_LDN",B275,"DSPLY_NAME")</f>
        <v>EWE 4 1/8 04 Nov</v>
      </c>
      <c r="AR275" s="38">
        <f>_xll.RtGet("EBOND_LDN", B275, -18560)</f>
        <v>104.206670798159</v>
      </c>
      <c r="AS275" s="38">
        <f>_xll.RtGet("EBOND_LDN", B275, -18562)</f>
        <v>93.539208997258001</v>
      </c>
      <c r="AT275" s="58" t="str">
        <f ca="1">IF(Main[[#This Row],[maturity]]&lt;TODAY(),"matured","-")</f>
        <v>-</v>
      </c>
      <c r="AU275" s="1" t="str">
        <f>IF(Main[[#This Row],[spread bid]]=Main[[#This Row],[spread ask]],"error","-")</f>
        <v>-</v>
      </c>
    </row>
    <row r="276" spans="1:47" x14ac:dyDescent="0.2">
      <c r="A276" s="1" t="s">
        <v>127</v>
      </c>
      <c r="B276" s="1">
        <v>8348689</v>
      </c>
      <c r="C276" s="1">
        <v>1994224</v>
      </c>
      <c r="D276" s="29" t="str">
        <f>_xll.BDP($A276&amp;" Corp",D$4)</f>
        <v>EWE</v>
      </c>
      <c r="E276" s="29">
        <f>IF(_xll.BDP($A276&amp;" Corp","cpn typ")="floating","frn",_xll.BDP($A276&amp;" Corp",E$4))</f>
        <v>5.25</v>
      </c>
      <c r="F276" s="53">
        <f>IF(LEFT(_xll.BDP($A276&amp;" Corp","mty_typ"),4)="perp","perp",_xll.BDP($A276&amp;" Corp",F$4)*1)</f>
        <v>44393</v>
      </c>
      <c r="G276" s="25">
        <f>_xll.RtGet("EBOND_POSITION",INDEX(bookMap[eBondID],MATCH(TEXT(C276,"0"),bookMap[bbgID],0))&amp;"="&amp;B276,"AMOUNT")</f>
        <v>0</v>
      </c>
      <c r="H276" s="1">
        <f>INDEX(control!$E$12:$E$22,MATCH(C276,control!$C$12:$C$22,0))</f>
        <v>0</v>
      </c>
      <c r="I276" s="1" t="str">
        <f>IFERROR(INDEX(bias[symbol],MIN(MAX(MATCH(IF($I$2="manual",_xll.RtGet("EBOND_LDN",B276,-20268),$I$2),bias[symbol],0)+H276,1),27)),"-")</f>
        <v>b</v>
      </c>
      <c r="J276" s="1">
        <f>IFERROR(_xll.RtGet("EBOND_LDN",B276,-20270)*1,"-")</f>
        <v>0.7</v>
      </c>
      <c r="K276" s="1" t="str">
        <f>_xll.RtGet("EBOND_LDN",$B276,-20271)</f>
        <v>on</v>
      </c>
      <c r="L276" s="1">
        <f>_xll.BDP(A276&amp;" @CBKG Corp","bid")</f>
        <v>121.953</v>
      </c>
      <c r="M276" s="1">
        <f>_xll.BDP(A276&amp;" @CBKG Corp","ask")</f>
        <v>122.65300000000001</v>
      </c>
      <c r="N276" s="1" t="s">
        <v>1456</v>
      </c>
      <c r="O276" s="1" t="str">
        <f>_xll.BDP(A276&amp;" @"&amp;N276&amp;" Corp","LAST_UPDATE")</f>
        <v>07:01:27</v>
      </c>
      <c r="P276" s="57">
        <f>_xll.BDP(A276&amp;" @"&amp;N276&amp;" Corp","LAST_PRICE")</f>
        <v>122.215</v>
      </c>
      <c r="Q276" s="1">
        <f>INDEX(control!$F$12:$F$22,MATCH(C276,control!$C$12:$C$22,0))</f>
        <v>100</v>
      </c>
      <c r="R276" s="1">
        <f>P276-J276*INDEX(bias[value],MATCH(I276,bias[symbol],0))*(Q276/100)</f>
        <v>121.9525</v>
      </c>
      <c r="S276" s="1">
        <f t="shared" si="271"/>
        <v>122.6525</v>
      </c>
      <c r="T276" s="4"/>
      <c r="U276" s="4"/>
      <c r="V276" s="1">
        <f t="shared" si="263"/>
        <v>122.215</v>
      </c>
      <c r="W276" s="1">
        <f t="shared" si="264"/>
        <v>121.9525</v>
      </c>
      <c r="X276" s="1">
        <f t="shared" si="265"/>
        <v>122.6525</v>
      </c>
      <c r="Y276" s="13">
        <f t="shared" si="266"/>
        <v>-9.9999999997635314E-4</v>
      </c>
      <c r="Z276" s="1">
        <v>1</v>
      </c>
      <c r="AA276" s="1">
        <f t="shared" si="267"/>
        <v>1</v>
      </c>
      <c r="AB276" s="1">
        <f t="shared" si="268"/>
        <v>1</v>
      </c>
      <c r="AC276" s="1">
        <f>IF(ISNUMBER(INDEX(bias[value],MATCH(I276,bias[symbol],0))),1,0)</f>
        <v>1</v>
      </c>
      <c r="AD276" s="1">
        <f t="shared" si="269"/>
        <v>1</v>
      </c>
      <c r="AE276" s="1">
        <f t="shared" si="270"/>
        <v>1</v>
      </c>
      <c r="AF276" s="1">
        <f t="shared" ca="1" si="273"/>
        <v>0</v>
      </c>
      <c r="AG276" s="1">
        <f t="shared" ca="1" si="274"/>
        <v>0</v>
      </c>
      <c r="AH276" s="1" t="str">
        <f ca="1">IF(AG276=1,_xll.RtContribute("DDS_BONDS",$B276&amp;"=EXT",$V$3:$X$3,V276:X276,"FTC:CHANGED;SCOPE:SERVER"),"-")</f>
        <v>-</v>
      </c>
      <c r="AI276" s="1" t="str">
        <f>_xll.RtGet("DDS_BONDS",B276&amp;"=EXT",3)</f>
        <v>8348689=EXT</v>
      </c>
      <c r="AJ276" s="32">
        <f>_xll.BDP($A276&amp;" @"&amp; $N276 &amp;"  Corp","risk_mid")</f>
        <v>7.4258262175973755</v>
      </c>
      <c r="AK276" s="25">
        <f t="shared" si="275"/>
        <v>0</v>
      </c>
      <c r="AL276" s="1">
        <f t="shared" si="272"/>
        <v>-0.5</v>
      </c>
      <c r="AM276" s="38">
        <f t="shared" si="276"/>
        <v>0</v>
      </c>
      <c r="AN276" s="12">
        <f>_xll.BDP($A276&amp;" @"&amp; $N276 &amp;"  Corp","asset_swap_spd_mid")</f>
        <v>90.455755124597104</v>
      </c>
      <c r="AO276" s="25">
        <f t="shared" si="277"/>
        <v>0</v>
      </c>
      <c r="AP276" s="25">
        <f>IFERROR(_xll.BDP($A276&amp;" @"&amp; $N276 &amp;"  Corp","coupon")*G276/100/365,"-")</f>
        <v>0</v>
      </c>
      <c r="AQ276" s="1" t="str">
        <f>_xll.RtGet("EBOND_LDN",B276,"DSPLY_NAME")</f>
        <v>EWE 5 1/4 16 Jul</v>
      </c>
      <c r="AR276" s="38">
        <f>_xll.RtGet("EBOND_LDN", B276, -18560)</f>
        <v>152.84991055513399</v>
      </c>
      <c r="AS276" s="38">
        <f>_xll.RtGet("EBOND_LDN", B276, -18562)</f>
        <v>143.44962848676701</v>
      </c>
      <c r="AT276" s="58" t="str">
        <f ca="1">IF(Main[[#This Row],[maturity]]&lt;TODAY(),"matured","-")</f>
        <v>-</v>
      </c>
      <c r="AU276" s="1" t="str">
        <f>IF(Main[[#This Row],[spread bid]]=Main[[#This Row],[spread ask]],"error","-")</f>
        <v>-</v>
      </c>
    </row>
    <row r="277" spans="1:47" x14ac:dyDescent="0.2">
      <c r="A277" s="1" t="s">
        <v>128</v>
      </c>
      <c r="B277" s="1">
        <v>8041166</v>
      </c>
      <c r="C277" s="1">
        <v>1994224</v>
      </c>
      <c r="D277" s="29" t="str">
        <f>_xll.BDP($A277&amp;" Corp",D$4)</f>
        <v>FUMVFH</v>
      </c>
      <c r="E277" s="29">
        <f>IF(_xll.BDP($A277&amp;" Corp","cpn typ")="floating","frn",_xll.BDP($A277&amp;" Corp",E$4))</f>
        <v>6</v>
      </c>
      <c r="F277" s="53">
        <f>IF(LEFT(_xll.BDP($A277&amp;" Corp","mty_typ"),4)="perp","perp",_xll.BDP($A277&amp;" Corp",F$4)*1)</f>
        <v>43544</v>
      </c>
      <c r="G277" s="25" t="str">
        <f>_xll.RtGet("EBOND_POSITION",INDEX(bookMap[eBondID],MATCH(TEXT(C277,"0"),bookMap[bbgID],0))&amp;"="&amp;B277,"AMOUNT")</f>
        <v>#N/A</v>
      </c>
      <c r="H277" s="1">
        <f>INDEX(control!$E$12:$E$22,MATCH(C277,control!$C$12:$C$22,0))</f>
        <v>0</v>
      </c>
      <c r="I277" s="1" t="str">
        <f>IFERROR(INDEX(bias[symbol],MIN(MAX(MATCH(IF($I$2="manual",_xll.RtGet("EBOND_LDN",B277,-20268),$I$2),bias[symbol],0)+H277,1),27)),"-")</f>
        <v>m</v>
      </c>
      <c r="J277" s="1">
        <f>IFERROR(_xll.RtGet("EBOND_LDN",B277,-20270)*1,"-")</f>
        <v>1</v>
      </c>
      <c r="K277" s="1" t="str">
        <f>_xll.RtGet("EBOND_LDN",$B277,-20271)</f>
        <v>on</v>
      </c>
      <c r="L277" s="1" t="str">
        <f>_xll.BDP(A277&amp;" @CBKG Corp","bid")</f>
        <v>#N/A Real Time</v>
      </c>
      <c r="M277" s="1" t="str">
        <f>_xll.BDP(A277&amp;" @CBKG Corp","ask")</f>
        <v>#N/A Real Time</v>
      </c>
      <c r="N277" s="1" t="s">
        <v>1456</v>
      </c>
      <c r="O277" s="1" t="str">
        <f>_xll.BDP(A277&amp;" @"&amp;N277&amp;" Corp","LAST_UPDATE")</f>
        <v>07:01:38</v>
      </c>
      <c r="P277" s="57">
        <f>_xll.BDP(A277&amp;" @"&amp;N277&amp;" Corp","LAST_PRICE")</f>
        <v>121.934</v>
      </c>
      <c r="Q277" s="1">
        <f>INDEX(control!$F$12:$F$22,MATCH(C277,control!$C$12:$C$22,0))</f>
        <v>100</v>
      </c>
      <c r="R277" s="1">
        <f>P277-J277*INDEX(bias[value],MATCH(I277,bias[symbol],0))*(Q277/100)</f>
        <v>121.434</v>
      </c>
      <c r="S277" s="1">
        <f t="shared" si="271"/>
        <v>122.434</v>
      </c>
      <c r="T277" s="4"/>
      <c r="U277" s="4"/>
      <c r="V277" s="1">
        <f t="shared" si="263"/>
        <v>121.934</v>
      </c>
      <c r="W277" s="1">
        <f t="shared" si="264"/>
        <v>121.434</v>
      </c>
      <c r="X277" s="1">
        <f t="shared" si="265"/>
        <v>122.434</v>
      </c>
      <c r="Y277" s="13" t="str">
        <f t="shared" si="266"/>
        <v>err</v>
      </c>
      <c r="Z277" s="1">
        <v>1</v>
      </c>
      <c r="AA277" s="1">
        <f t="shared" si="267"/>
        <v>1</v>
      </c>
      <c r="AB277" s="1">
        <f t="shared" si="268"/>
        <v>1</v>
      </c>
      <c r="AC277" s="1">
        <f>IF(ISNUMBER(INDEX(bias[value],MATCH(I277,bias[symbol],0))),1,0)</f>
        <v>1</v>
      </c>
      <c r="AD277" s="1">
        <f t="shared" si="269"/>
        <v>1</v>
      </c>
      <c r="AE277" s="1">
        <f t="shared" si="270"/>
        <v>1</v>
      </c>
      <c r="AF277" s="1">
        <f t="shared" ca="1" si="273"/>
        <v>0</v>
      </c>
      <c r="AG277" s="1">
        <f t="shared" ca="1" si="274"/>
        <v>0</v>
      </c>
      <c r="AH277" s="1" t="str">
        <f ca="1">IF(AG277=1,_xll.RtContribute("DDS_BONDS",$B277&amp;"=EXT",$V$3:$X$3,V277:X277,"FTC:CHANGED;SCOPE:SERVER"),"-")</f>
        <v>-</v>
      </c>
      <c r="AI277" s="1" t="str">
        <f>_xll.RtGet("DDS_BONDS",B277&amp;"=EXT",3)</f>
        <v>8041166=EXT</v>
      </c>
      <c r="AJ277" s="32">
        <f>_xll.BDP($A277&amp;" @"&amp; $N277 &amp;"  Corp","risk_mid")</f>
        <v>5.2129908701665784</v>
      </c>
      <c r="AK277" s="25" t="str">
        <f t="shared" si="275"/>
        <v>-</v>
      </c>
      <c r="AL277" s="1" t="str">
        <f t="shared" si="272"/>
        <v>-</v>
      </c>
      <c r="AM277" s="38">
        <f t="shared" si="276"/>
        <v>0</v>
      </c>
      <c r="AN277" s="12">
        <f>_xll.BDP($A277&amp;" @"&amp; $N277 &amp;"  Corp","asset_swap_spd_mid")</f>
        <v>63.623186559401596</v>
      </c>
      <c r="AO277" s="25">
        <f t="shared" si="277"/>
        <v>0</v>
      </c>
      <c r="AP277" s="25" t="str">
        <f>IFERROR(_xll.BDP($A277&amp;" @"&amp; $N277 &amp;"  Corp","coupon")*G277/100/365,"-")</f>
        <v>-</v>
      </c>
      <c r="AQ277" s="1" t="str">
        <f>_xll.RtGet("EBOND_LDN",B277,"DSPLY_NAME")</f>
        <v xml:space="preserve">FUMVFH 6 20 Mar </v>
      </c>
      <c r="AR277" s="38">
        <f>_xll.RtGet("EBOND_LDN", B277, -18560)</f>
        <v>103.310053244485</v>
      </c>
      <c r="AS277" s="38">
        <f>_xll.RtGet("EBOND_LDN", B277, -18562)</f>
        <v>84.144620578599003</v>
      </c>
      <c r="AT277" s="58" t="str">
        <f ca="1">IF(Main[[#This Row],[maturity]]&lt;TODAY(),"matured","-")</f>
        <v>-</v>
      </c>
      <c r="AU277" s="1" t="str">
        <f>IF(Main[[#This Row],[spread bid]]=Main[[#This Row],[spread ask]],"error","-")</f>
        <v>-</v>
      </c>
    </row>
    <row r="278" spans="1:47" x14ac:dyDescent="0.2">
      <c r="A278" s="1" t="s">
        <v>129</v>
      </c>
      <c r="B278" s="1">
        <v>10591566</v>
      </c>
      <c r="C278" s="1">
        <v>1994224</v>
      </c>
      <c r="D278" s="29" t="str">
        <f>_xll.BDP($A278&amp;" Corp",D$4)</f>
        <v>FUMVFH</v>
      </c>
      <c r="E278" s="29">
        <f>IF(_xll.BDP($A278&amp;" Corp","cpn typ")="floating","frn",_xll.BDP($A278&amp;" Corp",E$4))</f>
        <v>4</v>
      </c>
      <c r="F278" s="53">
        <f>IF(LEFT(_xll.BDP($A278&amp;" Corp","mty_typ"),4)="perp","perp",_xll.BDP($A278&amp;" Corp",F$4)*1)</f>
        <v>44340</v>
      </c>
      <c r="G278" s="25" t="str">
        <f>_xll.RtGet("EBOND_POSITION",INDEX(bookMap[eBondID],MATCH(TEXT(C278,"0"),bookMap[bbgID],0))&amp;"="&amp;B278,"AMOUNT")</f>
        <v>#N/A</v>
      </c>
      <c r="H278" s="1">
        <f>INDEX(control!$E$12:$E$22,MATCH(C278,control!$C$12:$C$22,0))</f>
        <v>0</v>
      </c>
      <c r="I278" s="1" t="str">
        <f>IFERROR(INDEX(bias[symbol],MIN(MAX(MATCH(IF($I$2="manual",_xll.RtGet("EBOND_LDN",B278,-20268),$I$2),bias[symbol],0)+H278,1),27)),"-")</f>
        <v>m</v>
      </c>
      <c r="J278" s="1">
        <f>IFERROR(_xll.RtGet("EBOND_LDN",B278,-20270)*1,"-")</f>
        <v>1</v>
      </c>
      <c r="K278" s="1" t="str">
        <f>_xll.RtGet("EBOND_LDN",$B278,-20271)</f>
        <v>on</v>
      </c>
      <c r="L278" s="1" t="str">
        <f>_xll.BDP(A278&amp;" @CBKG Corp","bid")</f>
        <v>#N/A Real Time</v>
      </c>
      <c r="M278" s="1" t="str">
        <f>_xll.BDP(A278&amp;" @CBKG Corp","ask")</f>
        <v>#N/A Real Time</v>
      </c>
      <c r="N278" s="1" t="s">
        <v>1456</v>
      </c>
      <c r="O278" s="1" t="str">
        <f>_xll.BDP(A278&amp;" @"&amp;N278&amp;" Corp","LAST_UPDATE")</f>
        <v>07:01:33</v>
      </c>
      <c r="P278" s="57">
        <f>_xll.BDP(A278&amp;" @"&amp;N278&amp;" Corp","LAST_PRICE")</f>
        <v>114.679</v>
      </c>
      <c r="Q278" s="1">
        <f>INDEX(control!$F$12:$F$22,MATCH(C278,control!$C$12:$C$22,0))</f>
        <v>100</v>
      </c>
      <c r="R278" s="1">
        <f>P278-J278*INDEX(bias[value],MATCH(I278,bias[symbol],0))*(Q278/100)</f>
        <v>114.179</v>
      </c>
      <c r="S278" s="1">
        <f t="shared" si="271"/>
        <v>115.179</v>
      </c>
      <c r="T278" s="4"/>
      <c r="U278" s="4"/>
      <c r="V278" s="1">
        <f t="shared" si="263"/>
        <v>114.679</v>
      </c>
      <c r="W278" s="1">
        <f t="shared" si="264"/>
        <v>114.179</v>
      </c>
      <c r="X278" s="1">
        <f t="shared" si="265"/>
        <v>115.179</v>
      </c>
      <c r="Y278" s="13" t="str">
        <f t="shared" si="266"/>
        <v>err</v>
      </c>
      <c r="Z278" s="1">
        <v>1</v>
      </c>
      <c r="AA278" s="1">
        <f t="shared" si="267"/>
        <v>1</v>
      </c>
      <c r="AB278" s="1">
        <f t="shared" si="268"/>
        <v>1</v>
      </c>
      <c r="AC278" s="1">
        <f>IF(ISNUMBER(INDEX(bias[value],MATCH(I278,bias[symbol],0))),1,0)</f>
        <v>1</v>
      </c>
      <c r="AD278" s="1">
        <f t="shared" si="269"/>
        <v>1</v>
      </c>
      <c r="AE278" s="1">
        <f t="shared" si="270"/>
        <v>1</v>
      </c>
      <c r="AF278" s="1">
        <f t="shared" ca="1" si="273"/>
        <v>0</v>
      </c>
      <c r="AG278" s="1">
        <f t="shared" ca="1" si="274"/>
        <v>0</v>
      </c>
      <c r="AH278" s="1" t="str">
        <f ca="1">IF(AG278=1,_xll.RtContribute("DDS_BONDS",$B278&amp;"=EXT",$V$3:$X$3,V278:X278,"FTC:CHANGED;SCOPE:SERVER"),"-")</f>
        <v>-</v>
      </c>
      <c r="AI278" s="1" t="str">
        <f>_xll.RtGet("DDS_BONDS",B278&amp;"=EXT",3)</f>
        <v>10591566=EXT</v>
      </c>
      <c r="AJ278" s="32">
        <f>_xll.BDP($A278&amp;" @"&amp; $N278 &amp;"  Corp","risk_mid")</f>
        <v>7.0318325618188737</v>
      </c>
      <c r="AK278" s="25" t="str">
        <f t="shared" si="275"/>
        <v>-</v>
      </c>
      <c r="AL278" s="1" t="str">
        <f t="shared" si="272"/>
        <v>-</v>
      </c>
      <c r="AM278" s="38">
        <f t="shared" si="276"/>
        <v>0</v>
      </c>
      <c r="AN278" s="12">
        <f>_xll.BDP($A278&amp;" @"&amp; $N278 &amp;"  Corp","asset_swap_spd_mid")</f>
        <v>73.873952165859706</v>
      </c>
      <c r="AO278" s="25">
        <f t="shared" si="277"/>
        <v>0</v>
      </c>
      <c r="AP278" s="25" t="str">
        <f>IFERROR(_xll.BDP($A278&amp;" @"&amp; $N278 &amp;"  Corp","coupon")*G278/100/365,"-")</f>
        <v>-</v>
      </c>
      <c r="AQ278" s="1" t="str">
        <f>_xll.RtGet("EBOND_LDN",B278,"DSPLY_NAME")</f>
        <v xml:space="preserve">FUMVFH 4 24 May </v>
      </c>
      <c r="AR278" s="38">
        <f>_xll.RtGet("EBOND_LDN", B278, -18560)</f>
        <v>110.33640773511399</v>
      </c>
      <c r="AS278" s="38">
        <f>_xll.RtGet("EBOND_LDN", B278, -18562)</f>
        <v>96.141104985230001</v>
      </c>
      <c r="AT278" s="58" t="str">
        <f ca="1">IF(Main[[#This Row],[maturity]]&lt;TODAY(),"matured","-")</f>
        <v>-</v>
      </c>
      <c r="AU278" s="1" t="str">
        <f>IF(Main[[#This Row],[spread bid]]=Main[[#This Row],[spread ask]],"error","-")</f>
        <v>-</v>
      </c>
    </row>
    <row r="279" spans="1:47" x14ac:dyDescent="0.2">
      <c r="A279" s="1" t="s">
        <v>130</v>
      </c>
      <c r="B279" s="1">
        <v>15275734</v>
      </c>
      <c r="C279" s="1">
        <v>1994224</v>
      </c>
      <c r="D279" s="29" t="str">
        <f>_xll.BDP($A279&amp;" Corp",D$4)</f>
        <v>FUMVFH</v>
      </c>
      <c r="E279" s="29">
        <f>IF(_xll.BDP($A279&amp;" Corp","cpn typ")="floating","frn",_xll.BDP($A279&amp;" Corp",E$4))</f>
        <v>2.25</v>
      </c>
      <c r="F279" s="53">
        <f>IF(LEFT(_xll.BDP($A279&amp;" Corp","mty_typ"),4)="perp","perp",_xll.BDP($A279&amp;" Corp",F$4)*1)</f>
        <v>44810</v>
      </c>
      <c r="G279" s="25">
        <f>_xll.RtGet("EBOND_POSITION",INDEX(bookMap[eBondID],MATCH(TEXT(C279,"0"),bookMap[bbgID],0))&amp;"="&amp;B279,"AMOUNT")</f>
        <v>0</v>
      </c>
      <c r="H279" s="1">
        <f>INDEX(control!$E$12:$E$22,MATCH(C279,control!$C$12:$C$22,0))</f>
        <v>0</v>
      </c>
      <c r="I279" s="1" t="str">
        <f>IFERROR(INDEX(bias[symbol],MIN(MAX(MATCH(IF($I$2="manual",_xll.RtGet("EBOND_LDN",B279,-20268),$I$2),bias[symbol],0)+H279,1),27)),"-")</f>
        <v>m</v>
      </c>
      <c r="J279" s="1">
        <f>IFERROR(_xll.RtGet("EBOND_LDN",B279,-20270)*1,"-")</f>
        <v>1</v>
      </c>
      <c r="K279" s="1" t="str">
        <f>_xll.RtGet("EBOND_LDN",$B279,-20271)</f>
        <v>on</v>
      </c>
      <c r="L279" s="1" t="str">
        <f>_xll.BDP(A279&amp;" @CBKG Corp","bid")</f>
        <v>#N/A Real Time</v>
      </c>
      <c r="M279" s="1" t="str">
        <f>_xll.BDP(A279&amp;" @CBKG Corp","ask")</f>
        <v>#N/A Real Time</v>
      </c>
      <c r="N279" s="1" t="s">
        <v>1456</v>
      </c>
      <c r="O279" s="1" t="str">
        <f>_xll.BDP(A279&amp;" @"&amp;N279&amp;" Corp","LAST_UPDATE")</f>
        <v>07:01:57</v>
      </c>
      <c r="P279" s="57">
        <f>_xll.BDP(A279&amp;" @"&amp;N279&amp;" Corp","LAST_PRICE")</f>
        <v>102.074</v>
      </c>
      <c r="Q279" s="1">
        <f>INDEX(control!$F$12:$F$22,MATCH(C279,control!$C$12:$C$22,0))</f>
        <v>100</v>
      </c>
      <c r="R279" s="1">
        <f>P279-J279*INDEX(bias[value],MATCH(I279,bias[symbol],0))*(Q279/100)</f>
        <v>101.574</v>
      </c>
      <c r="S279" s="1">
        <f t="shared" si="271"/>
        <v>102.574</v>
      </c>
      <c r="T279" s="4"/>
      <c r="U279" s="4"/>
      <c r="V279" s="1">
        <f t="shared" si="263"/>
        <v>102.074</v>
      </c>
      <c r="W279" s="1">
        <f t="shared" si="264"/>
        <v>101.574</v>
      </c>
      <c r="X279" s="1">
        <f t="shared" si="265"/>
        <v>102.574</v>
      </c>
      <c r="Y279" s="13" t="str">
        <f t="shared" si="266"/>
        <v>err</v>
      </c>
      <c r="Z279" s="1">
        <v>1</v>
      </c>
      <c r="AA279" s="1">
        <f t="shared" si="267"/>
        <v>1</v>
      </c>
      <c r="AB279" s="1">
        <f t="shared" si="268"/>
        <v>1</v>
      </c>
      <c r="AC279" s="1">
        <f>IF(ISNUMBER(INDEX(bias[value],MATCH(I279,bias[symbol],0))),1,0)</f>
        <v>1</v>
      </c>
      <c r="AD279" s="1">
        <f t="shared" si="269"/>
        <v>1</v>
      </c>
      <c r="AE279" s="1">
        <f t="shared" si="270"/>
        <v>1</v>
      </c>
      <c r="AF279" s="1">
        <f t="shared" ca="1" si="273"/>
        <v>0</v>
      </c>
      <c r="AG279" s="1">
        <f t="shared" ca="1" si="274"/>
        <v>0</v>
      </c>
      <c r="AH279" s="1" t="str">
        <f ca="1">IF(AG279=1,_xll.RtContribute("DDS_BONDS",$B279&amp;"=EXT",$V$3:$X$3,V279:X279,"FTC:CHANGED;SCOPE:SERVER"),"-")</f>
        <v>-</v>
      </c>
      <c r="AI279" s="1" t="str">
        <f>_xll.RtGet("DDS_BONDS",B279&amp;"=EXT",3)</f>
        <v>15275734=EXT</v>
      </c>
      <c r="AJ279" s="32">
        <f>_xll.BDP($A279&amp;" @"&amp; $N279 &amp;"  Corp","risk_mid")</f>
        <v>7.5979877756878977</v>
      </c>
      <c r="AK279" s="25">
        <f t="shared" si="275"/>
        <v>0</v>
      </c>
      <c r="AL279" s="1" t="str">
        <f t="shared" si="272"/>
        <v>-</v>
      </c>
      <c r="AM279" s="38">
        <f t="shared" si="276"/>
        <v>0</v>
      </c>
      <c r="AN279" s="12">
        <f>_xll.BDP($A279&amp;" @"&amp; $N279 &amp;"  Corp","asset_swap_spd_mid")</f>
        <v>67.378122627260183</v>
      </c>
      <c r="AO279" s="25">
        <f t="shared" si="277"/>
        <v>0</v>
      </c>
      <c r="AP279" s="25">
        <f>IFERROR(_xll.BDP($A279&amp;" @"&amp; $N279 &amp;"  Corp","coupon")*G279/100/365,"-")</f>
        <v>0</v>
      </c>
      <c r="AQ279" s="1" t="str">
        <f>_xll.RtGet("EBOND_LDN",B279,"DSPLY_NAME")</f>
        <v xml:space="preserve">FUMVFH 2 1/4 06 </v>
      </c>
      <c r="AR279" s="38">
        <f>_xll.RtGet("EBOND_LDN", B279, -18560)</f>
        <v>101.17293878799801</v>
      </c>
      <c r="AS279" s="38">
        <f>_xll.RtGet("EBOND_LDN", B279, -18562)</f>
        <v>88.040776954981993</v>
      </c>
      <c r="AT279" s="58" t="str">
        <f ca="1">IF(Main[[#This Row],[maturity]]&lt;TODAY(),"matured","-")</f>
        <v>-</v>
      </c>
      <c r="AU279" s="1" t="str">
        <f>IF(Main[[#This Row],[spread bid]]=Main[[#This Row],[spread ask]],"error","-")</f>
        <v>-</v>
      </c>
    </row>
    <row r="280" spans="1:47" x14ac:dyDescent="0.2">
      <c r="A280" s="1" t="s">
        <v>131</v>
      </c>
      <c r="B280" s="1">
        <v>7883408</v>
      </c>
      <c r="C280" s="1">
        <v>1994224</v>
      </c>
      <c r="D280" s="29" t="str">
        <f>_xll.BDP($A280&amp;" Corp",D$4)</f>
        <v>GSZFP</v>
      </c>
      <c r="E280" s="29">
        <f>IF(_xll.BDP($A280&amp;" Corp","cpn typ")="floating","frn",_xll.BDP($A280&amp;" Corp",E$4))</f>
        <v>5</v>
      </c>
      <c r="F280" s="53">
        <f>IF(LEFT(_xll.BDP($A280&amp;" Corp","mty_typ"),4)="perp","perp",_xll.BDP($A280&amp;" Corp",F$4)*1)</f>
        <v>42058</v>
      </c>
      <c r="G280" s="25">
        <f>_xll.RtGet("EBOND_POSITION",INDEX(bookMap[eBondID],MATCH(TEXT(C280,"0"),bookMap[bbgID],0))&amp;"="&amp;B280,"AMOUNT")</f>
        <v>0</v>
      </c>
      <c r="H280" s="1">
        <f>INDEX(control!$E$12:$E$22,MATCH(C280,control!$C$12:$C$22,0))</f>
        <v>0</v>
      </c>
      <c r="I280" s="1" t="str">
        <f>IFERROR(INDEX(bias[symbol],MIN(MAX(MATCH(IF($I$2="manual",_xll.RtGet("EBOND_LDN",B280,-20268),$I$2),bias[symbol],0)+H280,1),27)),"-")</f>
        <v>m</v>
      </c>
      <c r="J280" s="1">
        <f>IFERROR(_xll.RtGet("EBOND_LDN",B280,-20270)*1,"-")</f>
        <v>0.15</v>
      </c>
      <c r="K280" s="1" t="str">
        <f>_xll.RtGet("EBOND_LDN",$B280,-20271)</f>
        <v>on</v>
      </c>
      <c r="L280" s="1">
        <f>_xll.BDP(A280&amp;" @CBKG Corp","bid")</f>
        <v>103.16800000000001</v>
      </c>
      <c r="M280" s="1">
        <f>_xll.BDP(A280&amp;" @CBKG Corp","ask")</f>
        <v>103.318</v>
      </c>
      <c r="N280" s="1" t="s">
        <v>1456</v>
      </c>
      <c r="O280" s="1" t="str">
        <f>_xll.BDP(A280&amp;" @"&amp;N280&amp;" Corp","LAST_UPDATE")</f>
        <v>07:01:06</v>
      </c>
      <c r="P280" s="57">
        <f>_xll.BDP(A280&amp;" @"&amp;N280&amp;" Corp","LAST_PRICE")</f>
        <v>103.24299999999999</v>
      </c>
      <c r="Q280" s="1">
        <f>INDEX(control!$F$12:$F$22,MATCH(C280,control!$C$12:$C$22,0))</f>
        <v>100</v>
      </c>
      <c r="R280" s="1">
        <f>P280-J280*INDEX(bias[value],MATCH(I280,bias[symbol],0))*(Q280/100)</f>
        <v>103.16799999999999</v>
      </c>
      <c r="S280" s="1">
        <f t="shared" si="271"/>
        <v>103.318</v>
      </c>
      <c r="T280" s="4"/>
      <c r="U280" s="4"/>
      <c r="V280" s="1">
        <f t="shared" si="263"/>
        <v>103.24299999999999</v>
      </c>
      <c r="W280" s="1">
        <f t="shared" si="264"/>
        <v>103.16799999999999</v>
      </c>
      <c r="X280" s="1">
        <f t="shared" si="265"/>
        <v>103.318</v>
      </c>
      <c r="Y280" s="13">
        <f t="shared" si="266"/>
        <v>0</v>
      </c>
      <c r="Z280" s="1">
        <v>1</v>
      </c>
      <c r="AA280" s="1">
        <f t="shared" si="267"/>
        <v>1</v>
      </c>
      <c r="AB280" s="1">
        <f t="shared" si="268"/>
        <v>1</v>
      </c>
      <c r="AC280" s="1">
        <f>IF(ISNUMBER(INDEX(bias[value],MATCH(I280,bias[symbol],0))),1,0)</f>
        <v>1</v>
      </c>
      <c r="AD280" s="1">
        <f t="shared" si="269"/>
        <v>1</v>
      </c>
      <c r="AE280" s="1">
        <f t="shared" si="270"/>
        <v>1</v>
      </c>
      <c r="AF280" s="1">
        <f t="shared" ca="1" si="273"/>
        <v>0</v>
      </c>
      <c r="AG280" s="1">
        <f t="shared" ca="1" si="274"/>
        <v>0</v>
      </c>
      <c r="AH280" s="1" t="str">
        <f ca="1">IF(AG280=1,_xll.RtContribute("DDS_BONDS",$B280&amp;"=EXT",$V$3:$X$3,V280:X280,"FTC:CHANGED;SCOPE:SERVER"),"-")</f>
        <v>-</v>
      </c>
      <c r="AI280" s="1" t="str">
        <f>_xll.RtGet("DDS_BONDS",B280&amp;"=EXT",3)</f>
        <v>7883408=EXT</v>
      </c>
      <c r="AJ280" s="32">
        <f>_xll.BDP($A280&amp;" @"&amp; $N280 &amp;"  Corp","risk_mid")</f>
        <v>0.71936361717774844</v>
      </c>
      <c r="AK280" s="25">
        <f t="shared" si="275"/>
        <v>0</v>
      </c>
      <c r="AL280" s="1" t="str">
        <f t="shared" si="272"/>
        <v>-</v>
      </c>
      <c r="AM280" s="38">
        <f t="shared" si="276"/>
        <v>0</v>
      </c>
      <c r="AN280" s="12">
        <f>_xll.BDP($A280&amp;" @"&amp; $N280 &amp;"  Corp","asset_swap_spd_mid")</f>
        <v>-15.35089718492025</v>
      </c>
      <c r="AO280" s="25">
        <f t="shared" si="277"/>
        <v>0</v>
      </c>
      <c r="AP280" s="25">
        <f>IFERROR(_xll.BDP($A280&amp;" @"&amp; $N280 &amp;"  Corp","coupon")*G280/100/365,"-")</f>
        <v>0</v>
      </c>
      <c r="AQ280" s="1" t="str">
        <f>_xll.RtGet("EBOND_LDN",B280,"DSPLY_NAME")</f>
        <v>GSZFP 5 23 Feb 2</v>
      </c>
      <c r="AR280" s="38">
        <f>_xll.RtGet("EBOND_LDN", B280, -18560)</f>
        <v>37.779699442150999</v>
      </c>
      <c r="AS280" s="38">
        <f>_xll.RtGet("EBOND_LDN", B280, -18562)</f>
        <v>16.928124145666999</v>
      </c>
      <c r="AT280" s="58" t="str">
        <f ca="1">IF(Main[[#This Row],[maturity]]&lt;TODAY(),"matured","-")</f>
        <v>-</v>
      </c>
      <c r="AU280" s="1" t="str">
        <f>IF(Main[[#This Row],[spread bid]]=Main[[#This Row],[spread ask]],"error","-")</f>
        <v>-</v>
      </c>
    </row>
    <row r="281" spans="1:47" x14ac:dyDescent="0.2">
      <c r="A281" s="1" t="s">
        <v>132</v>
      </c>
      <c r="B281" s="1">
        <v>7833802</v>
      </c>
      <c r="C281" s="1">
        <v>1994224</v>
      </c>
      <c r="D281" s="29" t="str">
        <f>_xll.BDP($A281&amp;" Corp",D$4)</f>
        <v>GSZFP</v>
      </c>
      <c r="E281" s="29">
        <f>IF(_xll.BDP($A281&amp;" Corp","cpn typ")="floating","frn",_xll.BDP($A281&amp;" Corp",E$4))</f>
        <v>5.625</v>
      </c>
      <c r="F281" s="53">
        <f>IF(LEFT(_xll.BDP($A281&amp;" Corp","mty_typ"),4)="perp","perp",_xll.BDP($A281&amp;" Corp",F$4)*1)</f>
        <v>42387</v>
      </c>
      <c r="G281" s="25">
        <f>_xll.RtGet("EBOND_POSITION",INDEX(bookMap[eBondID],MATCH(TEXT(C281,"0"),bookMap[bbgID],0))&amp;"="&amp;B281,"AMOUNT")</f>
        <v>155000</v>
      </c>
      <c r="H281" s="1">
        <f>INDEX(control!$E$12:$E$22,MATCH(C281,control!$C$12:$C$22,0))</f>
        <v>0</v>
      </c>
      <c r="I281" s="1" t="str">
        <f>IFERROR(INDEX(bias[symbol],MIN(MAX(MATCH(IF($I$2="manual",_xll.RtGet("EBOND_LDN",B281,-20268),$I$2),bias[symbol],0)+H281,1),27)),"-")</f>
        <v>b</v>
      </c>
      <c r="J281" s="1">
        <f>IFERROR(_xll.RtGet("EBOND_LDN",B281,-20270)*1,"-")</f>
        <v>0.15</v>
      </c>
      <c r="K281" s="1" t="str">
        <f>_xll.RtGet("EBOND_LDN",$B281,-20271)</f>
        <v>on</v>
      </c>
      <c r="L281" s="1">
        <f>_xll.BDP(A281&amp;" @CBKG Corp","bid")</f>
        <v>108.29900000000001</v>
      </c>
      <c r="M281" s="1">
        <f>_xll.BDP(A281&amp;" @CBKG Corp","ask")</f>
        <v>108.449</v>
      </c>
      <c r="N281" s="1" t="s">
        <v>1456</v>
      </c>
      <c r="O281" s="1" t="str">
        <f>_xll.BDP(A281&amp;" @"&amp;N281&amp;" Corp","LAST_UPDATE")</f>
        <v>07:01:23</v>
      </c>
      <c r="P281" s="57">
        <f>_xll.BDP(A281&amp;" @"&amp;N281&amp;" Corp","LAST_PRICE")</f>
        <v>108.355</v>
      </c>
      <c r="Q281" s="1">
        <f>INDEX(control!$F$12:$F$22,MATCH(C281,control!$C$12:$C$22,0))</f>
        <v>100</v>
      </c>
      <c r="R281" s="1">
        <f>P281-J281*INDEX(bias[value],MATCH(I281,bias[symbol],0))*(Q281/100)</f>
        <v>108.29875</v>
      </c>
      <c r="S281" s="1">
        <f t="shared" si="271"/>
        <v>108.44875</v>
      </c>
      <c r="T281" s="4"/>
      <c r="U281" s="4"/>
      <c r="V281" s="1">
        <f t="shared" si="263"/>
        <v>108.355</v>
      </c>
      <c r="W281" s="1">
        <f t="shared" si="264"/>
        <v>108.29875</v>
      </c>
      <c r="X281" s="1">
        <f t="shared" si="265"/>
        <v>108.44875</v>
      </c>
      <c r="Y281" s="13">
        <f t="shared" si="266"/>
        <v>-4.9999999998817657E-4</v>
      </c>
      <c r="Z281" s="1">
        <v>1</v>
      </c>
      <c r="AA281" s="1">
        <f t="shared" si="267"/>
        <v>1</v>
      </c>
      <c r="AB281" s="1">
        <f t="shared" si="268"/>
        <v>1</v>
      </c>
      <c r="AC281" s="1">
        <f>IF(ISNUMBER(INDEX(bias[value],MATCH(I281,bias[symbol],0))),1,0)</f>
        <v>1</v>
      </c>
      <c r="AD281" s="1">
        <f t="shared" si="269"/>
        <v>1</v>
      </c>
      <c r="AE281" s="1">
        <f t="shared" si="270"/>
        <v>1</v>
      </c>
      <c r="AF281" s="1">
        <f t="shared" ca="1" si="273"/>
        <v>0</v>
      </c>
      <c r="AG281" s="1">
        <f t="shared" ca="1" si="274"/>
        <v>0</v>
      </c>
      <c r="AH281" s="1" t="str">
        <f ca="1">IF(AG281=1,_xll.RtContribute("DDS_BONDS",$B281&amp;"=EXT",$V$3:$X$3,V281:X281,"FTC:CHANGED;SCOPE:SERVER"),"-")</f>
        <v>-</v>
      </c>
      <c r="AI281" s="1" t="str">
        <f>_xll.RtGet("DDS_BONDS",B281&amp;"=EXT",3)</f>
        <v>7833802=EXT</v>
      </c>
      <c r="AJ281" s="32">
        <f>_xll.BDP($A281&amp;" @"&amp; $N281 &amp;"  Corp","risk_mid")</f>
        <v>1.6966832266511744</v>
      </c>
      <c r="AK281" s="25">
        <f t="shared" si="275"/>
        <v>26.298590013093204</v>
      </c>
      <c r="AL281" s="1" t="str">
        <f t="shared" si="272"/>
        <v>-</v>
      </c>
      <c r="AM281" s="38">
        <f t="shared" si="276"/>
        <v>1.4928911111111109</v>
      </c>
      <c r="AN281" s="12">
        <f>_xll.BDP($A281&amp;" @"&amp; $N281 &amp;"  Corp","asset_swap_spd_mid")</f>
        <v>3.1217133696959354</v>
      </c>
      <c r="AO281" s="25">
        <f t="shared" si="277"/>
        <v>48.386557230286996</v>
      </c>
      <c r="AP281" s="25">
        <f>IFERROR(_xll.BDP($A281&amp;" @"&amp; $N281 &amp;"  Corp","coupon")*G281/100/365,"-")</f>
        <v>23.886986301369863</v>
      </c>
      <c r="AQ281" s="1" t="str">
        <f>_xll.RtGet("EBOND_LDN",B281,"DSPLY_NAME")</f>
        <v>GSZFP 5 5/8 18 J</v>
      </c>
      <c r="AR281" s="38">
        <f>_xll.RtGet("EBOND_LDN", B281, -18560)</f>
        <v>0</v>
      </c>
      <c r="AS281" s="38">
        <f>_xll.RtGet("EBOND_LDN", B281, -18562)</f>
        <v>0</v>
      </c>
      <c r="AT281" s="58" t="str">
        <f ca="1">IF(Main[[#This Row],[maturity]]&lt;TODAY(),"matured","-")</f>
        <v>-</v>
      </c>
      <c r="AU281" s="1" t="str">
        <f>IF(Main[[#This Row],[spread bid]]=Main[[#This Row],[spread ask]],"error","-")</f>
        <v>error</v>
      </c>
    </row>
    <row r="282" spans="1:47" x14ac:dyDescent="0.2">
      <c r="A282" s="1" t="s">
        <v>133</v>
      </c>
      <c r="B282" s="1">
        <v>14233910</v>
      </c>
      <c r="C282" s="1">
        <v>1994224</v>
      </c>
      <c r="D282" s="29" t="str">
        <f>_xll.BDP($A282&amp;" Corp",D$4)</f>
        <v>GSZFP</v>
      </c>
      <c r="E282" s="29">
        <f>IF(_xll.BDP($A282&amp;" Corp","cpn typ")="floating","frn",_xll.BDP($A282&amp;" Corp",E$4))</f>
        <v>1.5</v>
      </c>
      <c r="F282" s="53">
        <f>IF(LEFT(_xll.BDP($A282&amp;" Corp","mty_typ"),4)="perp","perp",_xll.BDP($A282&amp;" Corp",F$4)*1)</f>
        <v>42401</v>
      </c>
      <c r="G282" s="25">
        <f>_xll.RtGet("EBOND_POSITION",INDEX(bookMap[eBondID],MATCH(TEXT(C282,"0"),bookMap[bbgID],0))&amp;"="&amp;B282,"AMOUNT")</f>
        <v>2000</v>
      </c>
      <c r="H282" s="1">
        <f>INDEX(control!$E$12:$E$22,MATCH(C282,control!$C$12:$C$22,0))</f>
        <v>0</v>
      </c>
      <c r="I282" s="1" t="str">
        <f>IFERROR(INDEX(bias[symbol],MIN(MAX(MATCH(IF($I$2="manual",_xll.RtGet("EBOND_LDN",B282,-20268),$I$2),bias[symbol],0)+H282,1),27)),"-")</f>
        <v>m</v>
      </c>
      <c r="J282" s="1">
        <f>IFERROR(_xll.RtGet("EBOND_LDN",B282,-20270)*1,"-")</f>
        <v>0.15</v>
      </c>
      <c r="K282" s="1" t="str">
        <f>_xll.RtGet("EBOND_LDN",$B282,-20271)</f>
        <v>on</v>
      </c>
      <c r="L282" s="1">
        <f>_xll.BDP(A282&amp;" @CBKG Corp","bid")</f>
        <v>101.762</v>
      </c>
      <c r="M282" s="1">
        <f>_xll.BDP(A282&amp;" @CBKG Corp","ask")</f>
        <v>101.91200000000001</v>
      </c>
      <c r="N282" s="1" t="s">
        <v>1456</v>
      </c>
      <c r="O282" s="1" t="str">
        <f>_xll.BDP(A282&amp;" @"&amp;N282&amp;" Corp","LAST_UPDATE")</f>
        <v>07:01:20</v>
      </c>
      <c r="P282" s="57">
        <f>_xll.BDP(A282&amp;" @"&amp;N282&amp;" Corp","LAST_PRICE")</f>
        <v>101.837</v>
      </c>
      <c r="Q282" s="1">
        <f>INDEX(control!$F$12:$F$22,MATCH(C282,control!$C$12:$C$22,0))</f>
        <v>100</v>
      </c>
      <c r="R282" s="1">
        <f>P282-J282*INDEX(bias[value],MATCH(I282,bias[symbol],0))*(Q282/100)</f>
        <v>101.762</v>
      </c>
      <c r="S282" s="1">
        <f t="shared" si="271"/>
        <v>101.91200000000001</v>
      </c>
      <c r="T282" s="4"/>
      <c r="U282" s="4"/>
      <c r="V282" s="1">
        <f t="shared" si="263"/>
        <v>101.837</v>
      </c>
      <c r="W282" s="1">
        <f t="shared" si="264"/>
        <v>101.762</v>
      </c>
      <c r="X282" s="1">
        <f t="shared" si="265"/>
        <v>101.91200000000001</v>
      </c>
      <c r="Y282" s="13">
        <f t="shared" si="266"/>
        <v>0</v>
      </c>
      <c r="Z282" s="1">
        <v>1</v>
      </c>
      <c r="AA282" s="1">
        <f t="shared" si="267"/>
        <v>1</v>
      </c>
      <c r="AB282" s="1">
        <f t="shared" si="268"/>
        <v>1</v>
      </c>
      <c r="AC282" s="1">
        <f>IF(ISNUMBER(INDEX(bias[value],MATCH(I282,bias[symbol],0))),1,0)</f>
        <v>1</v>
      </c>
      <c r="AD282" s="1">
        <f t="shared" si="269"/>
        <v>1</v>
      </c>
      <c r="AE282" s="1">
        <f t="shared" si="270"/>
        <v>1</v>
      </c>
      <c r="AF282" s="1">
        <f t="shared" ca="1" si="273"/>
        <v>0</v>
      </c>
      <c r="AG282" s="1">
        <f t="shared" ca="1" si="274"/>
        <v>0</v>
      </c>
      <c r="AH282" s="1" t="str">
        <f ca="1">IF(AG282=1,_xll.RtContribute("DDS_BONDS",$B282&amp;"=EXT",$V$3:$X$3,V282:X282,"FTC:CHANGED;SCOPE:SERVER"),"-")</f>
        <v>-</v>
      </c>
      <c r="AI282" s="1" t="str">
        <f>_xll.RtGet("DDS_BONDS",B282&amp;"=EXT",3)</f>
        <v>14233910=EXT</v>
      </c>
      <c r="AJ282" s="32">
        <f>_xll.BDP($A282&amp;" @"&amp; $N282 &amp;"  Corp","risk_mid")</f>
        <v>1.6451360374126978</v>
      </c>
      <c r="AK282" s="25">
        <f t="shared" si="275"/>
        <v>0.32902720748253955</v>
      </c>
      <c r="AL282" s="1" t="str">
        <f t="shared" si="272"/>
        <v>-</v>
      </c>
      <c r="AM282" s="38">
        <f t="shared" si="276"/>
        <v>1.8104355555555555E-2</v>
      </c>
      <c r="AN282" s="12">
        <f>_xll.BDP($A282&amp;" @"&amp; $N282 &amp;"  Corp","asset_swap_spd_mid")</f>
        <v>4.5945546884423223</v>
      </c>
      <c r="AO282" s="25">
        <f t="shared" si="277"/>
        <v>0.91891093768846444</v>
      </c>
      <c r="AP282" s="25">
        <f>IFERROR(_xll.BDP($A282&amp;" @"&amp; $N282 &amp;"  Corp","coupon")*G282/100/365,"-")</f>
        <v>8.2191780821917804E-2</v>
      </c>
      <c r="AQ282" s="1" t="str">
        <f>_xll.RtGet("EBOND_LDN",B282,"DSPLY_NAME")</f>
        <v>GSZFP 1 1/2 01 F</v>
      </c>
      <c r="AR282" s="38">
        <f>_xll.RtGet("EBOND_LDN", B282, -18560)</f>
        <v>39.237410315321</v>
      </c>
      <c r="AS282" s="38">
        <f>_xll.RtGet("EBOND_LDN", B282, -18562)</f>
        <v>30.121139500691001</v>
      </c>
      <c r="AT282" s="58" t="str">
        <f ca="1">IF(Main[[#This Row],[maturity]]&lt;TODAY(),"matured","-")</f>
        <v>-</v>
      </c>
      <c r="AU282" s="1" t="str">
        <f>IF(Main[[#This Row],[spread bid]]=Main[[#This Row],[spread ask]],"error","-")</f>
        <v>-</v>
      </c>
    </row>
    <row r="283" spans="1:47" x14ac:dyDescent="0.2">
      <c r="A283" s="1" t="s">
        <v>134</v>
      </c>
      <c r="B283" s="1">
        <v>14737037</v>
      </c>
      <c r="C283" s="1">
        <v>1994224</v>
      </c>
      <c r="D283" s="29" t="str">
        <f>_xll.BDP($A283&amp;" Corp",D$4)</f>
        <v>GSZFP</v>
      </c>
      <c r="E283" s="29">
        <f>IF(_xll.BDP($A283&amp;" Corp","cpn typ")="floating","frn",_xll.BDP($A283&amp;" Corp",E$4))</f>
        <v>1.5</v>
      </c>
      <c r="F283" s="53">
        <f>IF(LEFT(_xll.BDP($A283&amp;" Corp","mty_typ"),4)="perp","perp",_xll.BDP($A283&amp;" Corp",F$4)*1)</f>
        <v>42936</v>
      </c>
      <c r="G283" s="25">
        <f>_xll.RtGet("EBOND_POSITION",INDEX(bookMap[eBondID],MATCH(TEXT(C283,"0"),bookMap[bbgID],0))&amp;"="&amp;B283,"AMOUNT")</f>
        <v>453000</v>
      </c>
      <c r="H283" s="1">
        <f>INDEX(control!$E$12:$E$22,MATCH(C283,control!$C$12:$C$22,0))</f>
        <v>0</v>
      </c>
      <c r="I283" s="1" t="str">
        <f>IFERROR(INDEX(bias[symbol],MIN(MAX(MATCH(IF($I$2="manual",_xll.RtGet("EBOND_LDN",B283,-20268),$I$2),bias[symbol],0)+H283,1),27)),"-")</f>
        <v>b</v>
      </c>
      <c r="J283" s="1">
        <f>IFERROR(_xll.RtGet("EBOND_LDN",B283,-20270)*1,"-")</f>
        <v>0.2</v>
      </c>
      <c r="K283" s="1" t="str">
        <f>_xll.RtGet("EBOND_LDN",$B283,-20271)</f>
        <v>on</v>
      </c>
      <c r="L283" s="1">
        <f>_xll.BDP(A283&amp;" @CBKG Corp","bid")</f>
        <v>102.63500000000001</v>
      </c>
      <c r="M283" s="1">
        <f>_xll.BDP(A283&amp;" @CBKG Corp","ask")</f>
        <v>102.83499999999999</v>
      </c>
      <c r="N283" s="1" t="s">
        <v>1456</v>
      </c>
      <c r="O283" s="1" t="str">
        <f>_xll.BDP(A283&amp;" @"&amp;N283&amp;" Corp","LAST_UPDATE")</f>
        <v>07:01:28</v>
      </c>
      <c r="P283" s="57">
        <f>_xll.BDP(A283&amp;" @"&amp;N283&amp;" Corp","LAST_PRICE")</f>
        <v>102.71</v>
      </c>
      <c r="Q283" s="1">
        <f>INDEX(control!$F$12:$F$22,MATCH(C283,control!$C$12:$C$22,0))</f>
        <v>100</v>
      </c>
      <c r="R283" s="1">
        <f>P283-J283*INDEX(bias[value],MATCH(I283,bias[symbol],0))*(Q283/100)</f>
        <v>102.63499999999999</v>
      </c>
      <c r="S283" s="1">
        <f t="shared" si="271"/>
        <v>102.83499999999999</v>
      </c>
      <c r="T283" s="4"/>
      <c r="U283" s="4"/>
      <c r="V283" s="1">
        <f t="shared" si="263"/>
        <v>102.71</v>
      </c>
      <c r="W283" s="1">
        <f t="shared" si="264"/>
        <v>102.63499999999999</v>
      </c>
      <c r="X283" s="1">
        <f t="shared" si="265"/>
        <v>102.83499999999999</v>
      </c>
      <c r="Y283" s="13">
        <f t="shared" si="266"/>
        <v>-2.8421709430404007E-14</v>
      </c>
      <c r="Z283" s="1">
        <v>1</v>
      </c>
      <c r="AA283" s="1">
        <f t="shared" si="267"/>
        <v>1</v>
      </c>
      <c r="AB283" s="1">
        <f t="shared" si="268"/>
        <v>1</v>
      </c>
      <c r="AC283" s="1">
        <f>IF(ISNUMBER(INDEX(bias[value],MATCH(I283,bias[symbol],0))),1,0)</f>
        <v>1</v>
      </c>
      <c r="AD283" s="1">
        <f t="shared" si="269"/>
        <v>1</v>
      </c>
      <c r="AE283" s="1">
        <f t="shared" si="270"/>
        <v>1</v>
      </c>
      <c r="AF283" s="1">
        <f t="shared" ca="1" si="273"/>
        <v>0</v>
      </c>
      <c r="AG283" s="1">
        <f t="shared" ca="1" si="274"/>
        <v>0</v>
      </c>
      <c r="AH283" s="1" t="str">
        <f ca="1">IF(AG283=1,_xll.RtContribute("DDS_BONDS",$B283&amp;"=EXT",$V$3:$X$3,V283:X283,"FTC:CHANGED;SCOPE:SERVER"),"-")</f>
        <v>-</v>
      </c>
      <c r="AI283" s="1" t="str">
        <f>_xll.RtGet("DDS_BONDS",B283&amp;"=EXT",3)</f>
        <v>14737037=EXT</v>
      </c>
      <c r="AJ283" s="32">
        <f>_xll.BDP($A283&amp;" @"&amp; $N283 &amp;"  Corp","risk_mid")</f>
        <v>3.1061850470869956</v>
      </c>
      <c r="AK283" s="25">
        <f t="shared" si="275"/>
        <v>140.71018263304089</v>
      </c>
      <c r="AL283" s="1" t="str">
        <f t="shared" si="272"/>
        <v>-</v>
      </c>
      <c r="AM283" s="38">
        <f t="shared" si="276"/>
        <v>4.1357893333333333</v>
      </c>
      <c r="AN283" s="12">
        <f>_xll.BDP($A283&amp;" @"&amp; $N283 &amp;"  Corp","asset_swap_spd_mid")</f>
        <v>19.470839500257227</v>
      </c>
      <c r="AO283" s="25">
        <f t="shared" si="277"/>
        <v>882.02902936165242</v>
      </c>
      <c r="AP283" s="25">
        <f>IFERROR(_xll.BDP($A283&amp;" @"&amp; $N283 &amp;"  Corp","coupon")*G283/100/365,"-")</f>
        <v>18.616438356164384</v>
      </c>
      <c r="AQ283" s="1" t="str">
        <f>_xll.RtGet("EBOND_LDN",B283,"DSPLY_NAME")</f>
        <v>GSZFP 1 1/2 20 J</v>
      </c>
      <c r="AR283" s="38">
        <f>_xll.RtGet("EBOND_LDN", B283, -18560)</f>
        <v>56.074493605313997</v>
      </c>
      <c r="AS283" s="38">
        <f>_xll.RtGet("EBOND_LDN", B283, -18562)</f>
        <v>49.641000573202</v>
      </c>
      <c r="AT283" s="58" t="str">
        <f ca="1">IF(Main[[#This Row],[maturity]]&lt;TODAY(),"matured","-")</f>
        <v>-</v>
      </c>
      <c r="AU283" s="1" t="str">
        <f>IF(Main[[#This Row],[spread bid]]=Main[[#This Row],[spread ask]],"error","-")</f>
        <v>-</v>
      </c>
    </row>
    <row r="284" spans="1:47" x14ac:dyDescent="0.2">
      <c r="A284" s="1" t="s">
        <v>135</v>
      </c>
      <c r="B284" s="1">
        <v>9586903</v>
      </c>
      <c r="C284" s="1">
        <v>1994224</v>
      </c>
      <c r="D284" s="29" t="str">
        <f>_xll.BDP($A284&amp;" Corp",D$4)</f>
        <v>GSZFP</v>
      </c>
      <c r="E284" s="29">
        <f>IF(_xll.BDP($A284&amp;" Corp","cpn typ")="floating","frn",_xll.BDP($A284&amp;" Corp",E$4))</f>
        <v>2.75</v>
      </c>
      <c r="F284" s="53">
        <f>IF(LEFT(_xll.BDP($A284&amp;" Corp","mty_typ"),4)="perp","perp",_xll.BDP($A284&amp;" Corp",F$4)*1)</f>
        <v>43026</v>
      </c>
      <c r="G284" s="25">
        <f>_xll.RtGet("EBOND_POSITION",INDEX(bookMap[eBondID],MATCH(TEXT(C284,"0"),bookMap[bbgID],0))&amp;"="&amp;B284,"AMOUNT")</f>
        <v>0</v>
      </c>
      <c r="H284" s="1">
        <f>INDEX(control!$E$12:$E$22,MATCH(C284,control!$C$12:$C$22,0))</f>
        <v>0</v>
      </c>
      <c r="I284" s="1" t="str">
        <f>IFERROR(INDEX(bias[symbol],MIN(MAX(MATCH(IF($I$2="manual",_xll.RtGet("EBOND_LDN",B284,-20268),$I$2),bias[symbol],0)+H284,1),27)),"-")</f>
        <v>m</v>
      </c>
      <c r="J284" s="1">
        <f>IFERROR(_xll.RtGet("EBOND_LDN",B284,-20270)*1,"-")</f>
        <v>0.15</v>
      </c>
      <c r="K284" s="1" t="str">
        <f>_xll.RtGet("EBOND_LDN",$B284,-20271)</f>
        <v>on</v>
      </c>
      <c r="L284" s="1">
        <f>_xll.BDP(A284&amp;" @CBKG Corp","bid")</f>
        <v>106.827</v>
      </c>
      <c r="M284" s="1">
        <f>_xll.BDP(A284&amp;" @CBKG Corp","ask")</f>
        <v>106.977</v>
      </c>
      <c r="N284" s="1" t="s">
        <v>1456</v>
      </c>
      <c r="O284" s="1" t="str">
        <f>_xll.BDP(A284&amp;" @"&amp;N284&amp;" Corp","LAST_UPDATE")</f>
        <v>07:01:26</v>
      </c>
      <c r="P284" s="57">
        <f>_xll.BDP(A284&amp;" @"&amp;N284&amp;" Corp","LAST_PRICE")</f>
        <v>106.902</v>
      </c>
      <c r="Q284" s="1">
        <f>INDEX(control!$F$12:$F$22,MATCH(C284,control!$C$12:$C$22,0))</f>
        <v>100</v>
      </c>
      <c r="R284" s="1">
        <f>P284-J284*INDEX(bias[value],MATCH(I284,bias[symbol],0))*(Q284/100)</f>
        <v>106.827</v>
      </c>
      <c r="S284" s="1">
        <f t="shared" si="271"/>
        <v>106.977</v>
      </c>
      <c r="T284" s="4"/>
      <c r="U284" s="4"/>
      <c r="V284" s="1">
        <f t="shared" si="263"/>
        <v>106.902</v>
      </c>
      <c r="W284" s="1">
        <f t="shared" si="264"/>
        <v>106.827</v>
      </c>
      <c r="X284" s="1">
        <f t="shared" si="265"/>
        <v>106.977</v>
      </c>
      <c r="Y284" s="13">
        <f t="shared" si="266"/>
        <v>0</v>
      </c>
      <c r="Z284" s="1">
        <v>1</v>
      </c>
      <c r="AA284" s="1">
        <f t="shared" si="267"/>
        <v>1</v>
      </c>
      <c r="AB284" s="1">
        <f t="shared" si="268"/>
        <v>1</v>
      </c>
      <c r="AC284" s="1">
        <f>IF(ISNUMBER(INDEX(bias[value],MATCH(I284,bias[symbol],0))),1,0)</f>
        <v>1</v>
      </c>
      <c r="AD284" s="1">
        <f t="shared" si="269"/>
        <v>1</v>
      </c>
      <c r="AE284" s="1">
        <f t="shared" si="270"/>
        <v>1</v>
      </c>
      <c r="AF284" s="1">
        <f t="shared" ca="1" si="273"/>
        <v>0</v>
      </c>
      <c r="AG284" s="1">
        <f t="shared" ca="1" si="274"/>
        <v>0</v>
      </c>
      <c r="AH284" s="1" t="str">
        <f ca="1">IF(AG284=1,_xll.RtContribute("DDS_BONDS",$B284&amp;"=EXT",$V$3:$X$3,V284:X284,"FTC:CHANGED;SCOPE:SERVER"),"-")</f>
        <v>-</v>
      </c>
      <c r="AI284" s="1" t="str">
        <f>_xll.RtGet("DDS_BONDS",B284&amp;"=EXT",3)</f>
        <v>9586903=EXT</v>
      </c>
      <c r="AJ284" s="32">
        <f>_xll.BDP($A284&amp;" @"&amp; $N284 &amp;"  Corp","risk_mid")</f>
        <v>3.4406997765444203</v>
      </c>
      <c r="AK284" s="25">
        <f t="shared" si="275"/>
        <v>0</v>
      </c>
      <c r="AL284" s="1" t="str">
        <f t="shared" si="272"/>
        <v>-</v>
      </c>
      <c r="AM284" s="38">
        <f t="shared" si="276"/>
        <v>0</v>
      </c>
      <c r="AN284" s="12">
        <f>_xll.BDP($A284&amp;" @"&amp; $N284 &amp;"  Corp","asset_swap_spd_mid")</f>
        <v>20.606443778146982</v>
      </c>
      <c r="AO284" s="25">
        <f t="shared" si="277"/>
        <v>0</v>
      </c>
      <c r="AP284" s="25">
        <f>IFERROR(_xll.BDP($A284&amp;" @"&amp; $N284 &amp;"  Corp","coupon")*G284/100/365,"-")</f>
        <v>0</v>
      </c>
      <c r="AQ284" s="1" t="str">
        <f>_xll.RtGet("EBOND_LDN",B284,"DSPLY_NAME")</f>
        <v>GSZFP 2 3/4 18 O</v>
      </c>
      <c r="AR284" s="38">
        <f>_xll.RtGet("EBOND_LDN", B284, -18560)</f>
        <v>57.948191421625999</v>
      </c>
      <c r="AS284" s="38">
        <f>_xll.RtGet("EBOND_LDN", B284, -18562)</f>
        <v>53.589988408045002</v>
      </c>
      <c r="AT284" s="58" t="str">
        <f ca="1">IF(Main[[#This Row],[maturity]]&lt;TODAY(),"matured","-")</f>
        <v>-</v>
      </c>
      <c r="AU284" s="1" t="str">
        <f>IF(Main[[#This Row],[spread bid]]=Main[[#This Row],[spread ask]],"error","-")</f>
        <v>-</v>
      </c>
    </row>
    <row r="285" spans="1:47" x14ac:dyDescent="0.2">
      <c r="A285" s="1" t="s">
        <v>136</v>
      </c>
      <c r="B285" s="1">
        <v>2128411</v>
      </c>
      <c r="C285" s="1">
        <v>1994224</v>
      </c>
      <c r="D285" s="29" t="str">
        <f>_xll.BDP($A285&amp;" Corp",D$4)</f>
        <v>GSZFP</v>
      </c>
      <c r="E285" s="29">
        <f>IF(_xll.BDP($A285&amp;" Corp","cpn typ")="floating","frn",_xll.BDP($A285&amp;" Corp",E$4))</f>
        <v>5.125</v>
      </c>
      <c r="F285" s="53">
        <f>IF(LEFT(_xll.BDP($A285&amp;" Corp","mty_typ"),4)="perp","perp",_xll.BDP($A285&amp;" Corp",F$4)*1)</f>
        <v>43150</v>
      </c>
      <c r="G285" s="25">
        <f>_xll.RtGet("EBOND_POSITION",INDEX(bookMap[eBondID],MATCH(TEXT(C285,"0"),bookMap[bbgID],0))&amp;"="&amp;B285,"AMOUNT")</f>
        <v>0</v>
      </c>
      <c r="H285" s="1">
        <f>INDEX(control!$E$12:$E$22,MATCH(C285,control!$C$12:$C$22,0))</f>
        <v>0</v>
      </c>
      <c r="I285" s="1" t="str">
        <f>IFERROR(INDEX(bias[symbol],MIN(MAX(MATCH(IF($I$2="manual",_xll.RtGet("EBOND_LDN",B285,-20268),$I$2),bias[symbol],0)+H285,1),27)),"-")</f>
        <v>b</v>
      </c>
      <c r="J285" s="1">
        <f>IFERROR(_xll.RtGet("EBOND_LDN",B285,-20270)*1,"-")</f>
        <v>0.2</v>
      </c>
      <c r="K285" s="1" t="str">
        <f>_xll.RtGet("EBOND_LDN",$B285,-20271)</f>
        <v>on</v>
      </c>
      <c r="L285" s="1">
        <f>_xll.BDP(A285&amp;" @CBKG Corp","bid")</f>
        <v>116.03400000000001</v>
      </c>
      <c r="M285" s="1">
        <f>_xll.BDP(A285&amp;" @CBKG Corp","ask")</f>
        <v>116.23399999999999</v>
      </c>
      <c r="N285" s="1" t="s">
        <v>1456</v>
      </c>
      <c r="O285" s="1" t="str">
        <f>_xll.BDP(A285&amp;" @"&amp;N285&amp;" Corp","LAST_UPDATE")</f>
        <v>07:01:35</v>
      </c>
      <c r="P285" s="57">
        <f>_xll.BDP(A285&amp;" @"&amp;N285&amp;" Corp","LAST_PRICE")</f>
        <v>116.10899999999999</v>
      </c>
      <c r="Q285" s="1">
        <f>INDEX(control!$F$12:$F$22,MATCH(C285,control!$C$12:$C$22,0))</f>
        <v>100</v>
      </c>
      <c r="R285" s="1">
        <f>P285-J285*INDEX(bias[value],MATCH(I285,bias[symbol],0))*(Q285/100)</f>
        <v>116.03399999999999</v>
      </c>
      <c r="S285" s="1">
        <f t="shared" si="271"/>
        <v>116.23399999999999</v>
      </c>
      <c r="T285" s="4"/>
      <c r="U285" s="4"/>
      <c r="V285" s="1">
        <f t="shared" si="263"/>
        <v>116.10899999999999</v>
      </c>
      <c r="W285" s="1">
        <f t="shared" si="264"/>
        <v>116.03399999999999</v>
      </c>
      <c r="X285" s="1">
        <f t="shared" si="265"/>
        <v>116.23399999999999</v>
      </c>
      <c r="Y285" s="13">
        <f t="shared" si="266"/>
        <v>-2.8421709430404007E-14</v>
      </c>
      <c r="Z285" s="1">
        <v>1</v>
      </c>
      <c r="AA285" s="1">
        <f t="shared" si="267"/>
        <v>1</v>
      </c>
      <c r="AB285" s="1">
        <f t="shared" si="268"/>
        <v>1</v>
      </c>
      <c r="AC285" s="1">
        <f>IF(ISNUMBER(INDEX(bias[value],MATCH(I285,bias[symbol],0))),1,0)</f>
        <v>1</v>
      </c>
      <c r="AD285" s="1">
        <f t="shared" si="269"/>
        <v>1</v>
      </c>
      <c r="AE285" s="1">
        <f t="shared" si="270"/>
        <v>1</v>
      </c>
      <c r="AF285" s="1">
        <f t="shared" ca="1" si="273"/>
        <v>0</v>
      </c>
      <c r="AG285" s="1">
        <f t="shared" ca="1" si="274"/>
        <v>0</v>
      </c>
      <c r="AH285" s="1" t="str">
        <f ca="1">IF(AG285=1,_xll.RtContribute("DDS_BONDS",$B285&amp;"=EXT",$V$3:$X$3,V285:X285,"FTC:CHANGED;SCOPE:SERVER"),"-")</f>
        <v>-</v>
      </c>
      <c r="AI285" s="1" t="str">
        <f>_xll.RtGet("DDS_BONDS",B285&amp;"=EXT",3)</f>
        <v>2128411=EXT</v>
      </c>
      <c r="AJ285" s="32">
        <f>_xll.BDP($A285&amp;" @"&amp; $N285 &amp;"  Corp","risk_mid")</f>
        <v>3.9960849461145642</v>
      </c>
      <c r="AK285" s="25">
        <f t="shared" si="275"/>
        <v>0</v>
      </c>
      <c r="AL285" s="1">
        <f t="shared" si="272"/>
        <v>-0.6</v>
      </c>
      <c r="AM285" s="38">
        <f t="shared" si="276"/>
        <v>0</v>
      </c>
      <c r="AN285" s="12">
        <f>_xll.BDP($A285&amp;" @"&amp; $N285 &amp;"  Corp","asset_swap_spd_mid")</f>
        <v>20.227399412738439</v>
      </c>
      <c r="AO285" s="25">
        <f t="shared" si="277"/>
        <v>0</v>
      </c>
      <c r="AP285" s="25">
        <f>IFERROR(_xll.BDP($A285&amp;" @"&amp; $N285 &amp;"  Corp","coupon")*G285/100/365,"-")</f>
        <v>0</v>
      </c>
      <c r="AQ285" s="1" t="str">
        <f>_xll.RtGet("EBOND_LDN",B285,"DSPLY_NAME")</f>
        <v>GSZFP 5 1/8 19 F</v>
      </c>
      <c r="AR285" s="38">
        <f>_xll.RtGet("EBOND_LDN", B285, -18560)</f>
        <v>55.551907347986003</v>
      </c>
      <c r="AS285" s="38">
        <f>_xll.RtGet("EBOND_LDN", B285, -18562)</f>
        <v>50.551129787695999</v>
      </c>
      <c r="AT285" s="58" t="str">
        <f ca="1">IF(Main[[#This Row],[maturity]]&lt;TODAY(),"matured","-")</f>
        <v>-</v>
      </c>
      <c r="AU285" s="1" t="str">
        <f>IF(Main[[#This Row],[spread bid]]=Main[[#This Row],[spread ask]],"error","-")</f>
        <v>-</v>
      </c>
    </row>
    <row r="286" spans="1:47" x14ac:dyDescent="0.2">
      <c r="A286" s="1" t="s">
        <v>137</v>
      </c>
      <c r="B286" s="1">
        <v>14233913</v>
      </c>
      <c r="C286" s="1">
        <v>1994224</v>
      </c>
      <c r="D286" s="29" t="str">
        <f>_xll.BDP($A286&amp;" Corp",D$4)</f>
        <v>GSZFP</v>
      </c>
      <c r="E286" s="29">
        <f>IF(_xll.BDP($A286&amp;" Corp","cpn typ")="floating","frn",_xll.BDP($A286&amp;" Corp",E$4))</f>
        <v>2.25</v>
      </c>
      <c r="F286" s="53">
        <f>IF(LEFT(_xll.BDP($A286&amp;" Corp","mty_typ"),4)="perp","perp",_xll.BDP($A286&amp;" Corp",F$4)*1)</f>
        <v>43252</v>
      </c>
      <c r="G286" s="25">
        <f>_xll.RtGet("EBOND_POSITION",INDEX(bookMap[eBondID],MATCH(TEXT(C286,"0"),bookMap[bbgID],0))&amp;"="&amp;B286,"AMOUNT")</f>
        <v>14000</v>
      </c>
      <c r="H286" s="1">
        <f>INDEX(control!$E$12:$E$22,MATCH(C286,control!$C$12:$C$22,0))</f>
        <v>0</v>
      </c>
      <c r="I286" s="1" t="str">
        <f>IFERROR(INDEX(bias[symbol],MIN(MAX(MATCH(IF($I$2="manual",_xll.RtGet("EBOND_LDN",B286,-20268),$I$2),bias[symbol],0)+H286,1),27)),"-")</f>
        <v>b</v>
      </c>
      <c r="J286" s="1">
        <f>IFERROR(_xll.RtGet("EBOND_LDN",B286,-20270)*1,"-")</f>
        <v>0.3</v>
      </c>
      <c r="K286" s="1" t="str">
        <f>_xll.RtGet("EBOND_LDN",$B286,-20271)</f>
        <v>on</v>
      </c>
      <c r="L286" s="1">
        <f>_xll.BDP(A286&amp;" @CBKG Corp","bid")</f>
        <v>105.735</v>
      </c>
      <c r="M286" s="1">
        <f>_xll.BDP(A286&amp;" @CBKG Corp","ask")</f>
        <v>106.035</v>
      </c>
      <c r="N286" s="1" t="s">
        <v>1456</v>
      </c>
      <c r="O286" s="1" t="str">
        <f>_xll.BDP(A286&amp;" @"&amp;N286&amp;" Corp","LAST_UPDATE")</f>
        <v>07:01:25</v>
      </c>
      <c r="P286" s="57">
        <f>_xll.BDP(A286&amp;" @"&amp;N286&amp;" Corp","LAST_PRICE")</f>
        <v>105.84699999999999</v>
      </c>
      <c r="Q286" s="1">
        <f>INDEX(control!$F$12:$F$22,MATCH(C286,control!$C$12:$C$22,0))</f>
        <v>100</v>
      </c>
      <c r="R286" s="1">
        <f>P286-J286*INDEX(bias[value],MATCH(I286,bias[symbol],0))*(Q286/100)</f>
        <v>105.7345</v>
      </c>
      <c r="S286" s="1">
        <f t="shared" si="271"/>
        <v>106.03449999999999</v>
      </c>
      <c r="T286" s="4"/>
      <c r="U286" s="4"/>
      <c r="V286" s="1">
        <f t="shared" si="263"/>
        <v>105.84699999999999</v>
      </c>
      <c r="W286" s="1">
        <f t="shared" si="264"/>
        <v>105.7345</v>
      </c>
      <c r="X286" s="1">
        <f t="shared" si="265"/>
        <v>106.03449999999999</v>
      </c>
      <c r="Y286" s="13">
        <f t="shared" si="266"/>
        <v>-9.9999999997635314E-4</v>
      </c>
      <c r="Z286" s="1">
        <v>1</v>
      </c>
      <c r="AA286" s="1">
        <f t="shared" si="267"/>
        <v>1</v>
      </c>
      <c r="AB286" s="1">
        <f t="shared" si="268"/>
        <v>1</v>
      </c>
      <c r="AC286" s="1">
        <f>IF(ISNUMBER(INDEX(bias[value],MATCH(I286,bias[symbol],0))),1,0)</f>
        <v>1</v>
      </c>
      <c r="AD286" s="1">
        <f t="shared" si="269"/>
        <v>1</v>
      </c>
      <c r="AE286" s="1">
        <f t="shared" si="270"/>
        <v>1</v>
      </c>
      <c r="AF286" s="1">
        <f t="shared" ca="1" si="273"/>
        <v>0</v>
      </c>
      <c r="AG286" s="1">
        <f t="shared" ca="1" si="274"/>
        <v>0</v>
      </c>
      <c r="AH286" s="1" t="str">
        <f ca="1">IF(AG286=1,_xll.RtContribute("DDS_BONDS",$B286&amp;"=EXT",$V$3:$X$3,V286:X286,"FTC:CHANGED;SCOPE:SERVER"),"-")</f>
        <v>-</v>
      </c>
      <c r="AI286" s="1" t="str">
        <f>_xll.RtGet("DDS_BONDS",B286&amp;"=EXT",3)</f>
        <v>14233913=EXT</v>
      </c>
      <c r="AJ286" s="32">
        <f>_xll.BDP($A286&amp;" @"&amp; $N286 &amp;"  Corp","risk_mid")</f>
        <v>4.0270557010657626</v>
      </c>
      <c r="AK286" s="25">
        <f t="shared" si="275"/>
        <v>5.6378779814920676</v>
      </c>
      <c r="AL286" s="1">
        <f t="shared" si="272"/>
        <v>-0.65</v>
      </c>
      <c r="AM286" s="38">
        <f t="shared" si="276"/>
        <v>-0.26755769444444449</v>
      </c>
      <c r="AN286" s="12">
        <f>_xll.BDP($A286&amp;" @"&amp; $N286 &amp;"  Corp","asset_swap_spd_mid")</f>
        <v>22.429716428378452</v>
      </c>
      <c r="AO286" s="25">
        <f t="shared" si="277"/>
        <v>31.401602999729832</v>
      </c>
      <c r="AP286" s="25">
        <f>IFERROR(_xll.BDP($A286&amp;" @"&amp; $N286 &amp;"  Corp","coupon")*G286/100/365,"-")</f>
        <v>0.86301369863013699</v>
      </c>
      <c r="AQ286" s="1" t="str">
        <f>_xll.RtGet("EBOND_LDN",B286,"DSPLY_NAME")</f>
        <v>GSZFP 2 1/4 01 J</v>
      </c>
      <c r="AR286" s="38">
        <f>_xll.RtGet("EBOND_LDN", B286, -18560)</f>
        <v>63.58913779977</v>
      </c>
      <c r="AS286" s="38">
        <f>_xll.RtGet("EBOND_LDN", B286, -18562)</f>
        <v>56.144646980753002</v>
      </c>
      <c r="AT286" s="58" t="str">
        <f ca="1">IF(Main[[#This Row],[maturity]]&lt;TODAY(),"matured","-")</f>
        <v>-</v>
      </c>
      <c r="AU286" s="1" t="str">
        <f>IF(Main[[#This Row],[spread bid]]=Main[[#This Row],[spread ask]],"error","-")</f>
        <v>-</v>
      </c>
    </row>
    <row r="287" spans="1:47" x14ac:dyDescent="0.2">
      <c r="A287" s="1" t="s">
        <v>138</v>
      </c>
      <c r="B287" s="1">
        <v>7544748</v>
      </c>
      <c r="C287" s="1">
        <v>1994224</v>
      </c>
      <c r="D287" s="29" t="str">
        <f>_xll.BDP($A287&amp;" Corp",D$4)</f>
        <v>GSZFP</v>
      </c>
      <c r="E287" s="29">
        <f>IF(_xll.BDP($A287&amp;" Corp","cpn typ")="floating","frn",_xll.BDP($A287&amp;" Corp",E$4))</f>
        <v>6.875</v>
      </c>
      <c r="F287" s="53">
        <f>IF(LEFT(_xll.BDP($A287&amp;" Corp","mty_typ"),4)="perp","perp",_xll.BDP($A287&amp;" Corp",F$4)*1)</f>
        <v>43489</v>
      </c>
      <c r="G287" s="25">
        <f>_xll.RtGet("EBOND_POSITION",INDEX(bookMap[eBondID],MATCH(TEXT(C287,"0"),bookMap[bbgID],0))&amp;"="&amp;B287,"AMOUNT")</f>
        <v>-428000</v>
      </c>
      <c r="H287" s="1">
        <f>INDEX(control!$E$12:$E$22,MATCH(C287,control!$C$12:$C$22,0))</f>
        <v>0</v>
      </c>
      <c r="I287" s="1" t="str">
        <f>IFERROR(INDEX(bias[symbol],MIN(MAX(MATCH(IF($I$2="manual",_xll.RtGet("EBOND_LDN",B287,-20268),$I$2),bias[symbol],0)+H287,1),27)),"-")</f>
        <v>bb</v>
      </c>
      <c r="J287" s="1">
        <f>IFERROR(_xll.RtGet("EBOND_LDN",B287,-20270)*1,"-")</f>
        <v>0.25</v>
      </c>
      <c r="K287" s="1" t="str">
        <f>_xll.RtGet("EBOND_LDN",$B287,-20271)</f>
        <v>on</v>
      </c>
      <c r="L287" s="1">
        <f>_xll.BDP(A287&amp;" @CBKG Corp","bid")</f>
        <v>126.526</v>
      </c>
      <c r="M287" s="1">
        <f>_xll.BDP(A287&amp;" @CBKG Corp","ask")</f>
        <v>126.776</v>
      </c>
      <c r="N287" s="1" t="s">
        <v>1456</v>
      </c>
      <c r="O287" s="1" t="str">
        <f>_xll.BDP(A287&amp;" @"&amp;N287&amp;" Corp","LAST_UPDATE")</f>
        <v>07:01:27</v>
      </c>
      <c r="P287" s="57">
        <f>_xll.BDP(A287&amp;" @"&amp;N287&amp;" Corp","LAST_PRICE")</f>
        <v>126.58799999999999</v>
      </c>
      <c r="Q287" s="1">
        <f>INDEX(control!$F$12:$F$22,MATCH(C287,control!$C$12:$C$22,0))</f>
        <v>100</v>
      </c>
      <c r="R287" s="1">
        <f>P287-J287*INDEX(bias[value],MATCH(I287,bias[symbol],0))*(Q287/100)</f>
        <v>126.52549999999999</v>
      </c>
      <c r="S287" s="1">
        <f t="shared" si="271"/>
        <v>126.77549999999999</v>
      </c>
      <c r="T287" s="4"/>
      <c r="U287" s="4"/>
      <c r="V287" s="1">
        <f t="shared" si="263"/>
        <v>126.58799999999999</v>
      </c>
      <c r="W287" s="1">
        <f t="shared" si="264"/>
        <v>126.52549999999999</v>
      </c>
      <c r="X287" s="1">
        <f t="shared" si="265"/>
        <v>126.77549999999999</v>
      </c>
      <c r="Y287" s="13">
        <f t="shared" si="266"/>
        <v>-1.0000000000047748E-3</v>
      </c>
      <c r="Z287" s="1">
        <v>1</v>
      </c>
      <c r="AA287" s="1">
        <f t="shared" si="267"/>
        <v>1</v>
      </c>
      <c r="AB287" s="1">
        <f t="shared" si="268"/>
        <v>1</v>
      </c>
      <c r="AC287" s="1">
        <f>IF(ISNUMBER(INDEX(bias[value],MATCH(I287,bias[symbol],0))),1,0)</f>
        <v>1</v>
      </c>
      <c r="AD287" s="1">
        <f t="shared" si="269"/>
        <v>1</v>
      </c>
      <c r="AE287" s="1">
        <f t="shared" si="270"/>
        <v>1</v>
      </c>
      <c r="AF287" s="1">
        <f t="shared" ca="1" si="273"/>
        <v>0</v>
      </c>
      <c r="AG287" s="1">
        <f t="shared" ca="1" si="274"/>
        <v>0</v>
      </c>
      <c r="AH287" s="1" t="str">
        <f ca="1">IF(AG287=1,_xll.RtContribute("DDS_BONDS",$B287&amp;"=EXT",$V$3:$X$3,V287:X287,"FTC:CHANGED;SCOPE:SERVER"),"-")</f>
        <v>-</v>
      </c>
      <c r="AI287" s="1" t="str">
        <f>_xll.RtGet("DDS_BONDS",B287&amp;"=EXT",3)</f>
        <v>7544748=EXT</v>
      </c>
      <c r="AJ287" s="32">
        <f>_xll.BDP($A287&amp;" @"&amp; $N287 &amp;"  Corp","risk_mid")</f>
        <v>5.2228417825304518</v>
      </c>
      <c r="AK287" s="25">
        <f t="shared" si="275"/>
        <v>-223.53762829230334</v>
      </c>
      <c r="AL287" s="1" t="str">
        <f t="shared" si="272"/>
        <v>-</v>
      </c>
      <c r="AM287" s="38">
        <f t="shared" si="276"/>
        <v>-4.8159701333333338</v>
      </c>
      <c r="AN287" s="12">
        <f>_xll.BDP($A287&amp;" @"&amp; $N287 &amp;"  Corp","asset_swap_spd_mid")</f>
        <v>37.509508968095098</v>
      </c>
      <c r="AO287" s="25">
        <f t="shared" si="277"/>
        <v>-1605.4069838344703</v>
      </c>
      <c r="AP287" s="25">
        <f>IFERROR(_xll.BDP($A287&amp;" @"&amp; $N287 &amp;"  Corp","coupon")*G287/100/365,"-")</f>
        <v>-80.61643835616438</v>
      </c>
      <c r="AQ287" s="1" t="str">
        <f>_xll.RtGet("EBOND_LDN",B287,"DSPLY_NAME")</f>
        <v>GSZFP 6 7/8 24 J</v>
      </c>
      <c r="AR287" s="38">
        <f>_xll.RtGet("EBOND_LDN", B287, -18560)</f>
        <v>75.045019425901998</v>
      </c>
      <c r="AS287" s="38">
        <f>_xll.RtGet("EBOND_LDN", B287, -18562)</f>
        <v>70.266329325569004</v>
      </c>
      <c r="AT287" s="58" t="str">
        <f ca="1">IF(Main[[#This Row],[maturity]]&lt;TODAY(),"matured","-")</f>
        <v>-</v>
      </c>
      <c r="AU287" s="1" t="str">
        <f>IF(Main[[#This Row],[spread bid]]=Main[[#This Row],[spread ask]],"error","-")</f>
        <v>-</v>
      </c>
    </row>
    <row r="288" spans="1:47" x14ac:dyDescent="0.2">
      <c r="A288" s="1" t="s">
        <v>139</v>
      </c>
      <c r="B288" s="1">
        <v>12242778</v>
      </c>
      <c r="C288" s="1">
        <v>1994224</v>
      </c>
      <c r="D288" s="29" t="str">
        <f>_xll.BDP($A288&amp;" Corp",D$4)</f>
        <v>GSZFP</v>
      </c>
      <c r="E288" s="29">
        <f>IF(_xll.BDP($A288&amp;" Corp","cpn typ")="floating","frn",_xll.BDP($A288&amp;" Corp",E$4))</f>
        <v>3.125</v>
      </c>
      <c r="F288" s="53">
        <f>IF(LEFT(_xll.BDP($A288&amp;" Corp","mty_typ"),4)="perp","perp",_xll.BDP($A288&amp;" Corp",F$4)*1)</f>
        <v>43851</v>
      </c>
      <c r="G288" s="25">
        <f>_xll.RtGet("EBOND_POSITION",INDEX(bookMap[eBondID],MATCH(TEXT(C288,"0"),bookMap[bbgID],0))&amp;"="&amp;B288,"AMOUNT")</f>
        <v>0</v>
      </c>
      <c r="H288" s="1">
        <f>INDEX(control!$E$12:$E$22,MATCH(C288,control!$C$12:$C$22,0))</f>
        <v>0</v>
      </c>
      <c r="I288" s="1" t="str">
        <f>IFERROR(INDEX(bias[symbol],MIN(MAX(MATCH(IF($I$2="manual",_xll.RtGet("EBOND_LDN",B288,-20268),$I$2),bias[symbol],0)+H288,1),27)),"-")</f>
        <v>m</v>
      </c>
      <c r="J288" s="1">
        <f>IFERROR(_xll.RtGet("EBOND_LDN",B288,-20270)*1,"-")</f>
        <v>0.3</v>
      </c>
      <c r="K288" s="1" t="str">
        <f>_xll.RtGet("EBOND_LDN",$B288,-20271)</f>
        <v>on</v>
      </c>
      <c r="L288" s="1">
        <f>_xll.BDP(A288&amp;" @CBKG Corp","bid")</f>
        <v>110.721</v>
      </c>
      <c r="M288" s="1">
        <f>_xll.BDP(A288&amp;" @CBKG Corp","ask")</f>
        <v>111.021</v>
      </c>
      <c r="N288" s="1" t="s">
        <v>1456</v>
      </c>
      <c r="O288" s="1" t="str">
        <f>_xll.BDP(A288&amp;" @"&amp;N288&amp;" Corp","LAST_UPDATE")</f>
        <v>07:01:39</v>
      </c>
      <c r="P288" s="57">
        <f>_xll.BDP(A288&amp;" @"&amp;N288&amp;" Corp","LAST_PRICE")</f>
        <v>110.871</v>
      </c>
      <c r="Q288" s="1">
        <f>INDEX(control!$F$12:$F$22,MATCH(C288,control!$C$12:$C$22,0))</f>
        <v>100</v>
      </c>
      <c r="R288" s="1">
        <f>P288-J288*INDEX(bias[value],MATCH(I288,bias[symbol],0))*(Q288/100)</f>
        <v>110.72099999999999</v>
      </c>
      <c r="S288" s="1">
        <f t="shared" si="271"/>
        <v>111.02099999999999</v>
      </c>
      <c r="T288" s="4"/>
      <c r="U288" s="4"/>
      <c r="V288" s="1">
        <f t="shared" si="263"/>
        <v>110.871</v>
      </c>
      <c r="W288" s="1">
        <f t="shared" si="264"/>
        <v>110.72099999999999</v>
      </c>
      <c r="X288" s="1">
        <f t="shared" si="265"/>
        <v>111.02099999999999</v>
      </c>
      <c r="Y288" s="13">
        <f t="shared" si="266"/>
        <v>-5.6843418860808015E-14</v>
      </c>
      <c r="Z288" s="1">
        <v>1</v>
      </c>
      <c r="AA288" s="1">
        <f t="shared" si="267"/>
        <v>1</v>
      </c>
      <c r="AB288" s="1">
        <f t="shared" si="268"/>
        <v>1</v>
      </c>
      <c r="AC288" s="1">
        <f>IF(ISNUMBER(INDEX(bias[value],MATCH(I288,bias[symbol],0))),1,0)</f>
        <v>1</v>
      </c>
      <c r="AD288" s="1">
        <f t="shared" si="269"/>
        <v>1</v>
      </c>
      <c r="AE288" s="1">
        <f t="shared" si="270"/>
        <v>1</v>
      </c>
      <c r="AF288" s="1">
        <f t="shared" ca="1" si="273"/>
        <v>0</v>
      </c>
      <c r="AG288" s="1">
        <f t="shared" ca="1" si="274"/>
        <v>0</v>
      </c>
      <c r="AH288" s="1" t="str">
        <f ca="1">IF(AG288=1,_xll.RtContribute("DDS_BONDS",$B288&amp;"=EXT",$V$3:$X$3,V288:X288,"FTC:CHANGED;SCOPE:SERVER"),"-")</f>
        <v>-</v>
      </c>
      <c r="AI288" s="1" t="str">
        <f>_xll.RtGet("DDS_BONDS",B288&amp;"=EXT",3)</f>
        <v>12242778=EXT</v>
      </c>
      <c r="AJ288" s="32">
        <f>_xll.BDP($A288&amp;" @"&amp; $N288 &amp;"  Corp","risk_mid")</f>
        <v>5.7447277265133323</v>
      </c>
      <c r="AK288" s="25">
        <f t="shared" si="275"/>
        <v>0</v>
      </c>
      <c r="AL288" s="1" t="str">
        <f t="shared" si="272"/>
        <v>-</v>
      </c>
      <c r="AM288" s="38">
        <f t="shared" si="276"/>
        <v>0</v>
      </c>
      <c r="AN288" s="12">
        <f>_xll.BDP($A288&amp;" @"&amp; $N288 &amp;"  Corp","asset_swap_spd_mid")</f>
        <v>32.200710270764645</v>
      </c>
      <c r="AO288" s="25">
        <f t="shared" si="277"/>
        <v>0</v>
      </c>
      <c r="AP288" s="25">
        <f>IFERROR(_xll.BDP($A288&amp;" @"&amp; $N288 &amp;"  Corp","coupon")*G288/100/365,"-")</f>
        <v>0</v>
      </c>
      <c r="AQ288" s="1" t="str">
        <f>_xll.RtGet("EBOND_LDN",B288,"DSPLY_NAME")</f>
        <v>GSZFP 3 1/8 21 J</v>
      </c>
      <c r="AR288" s="38">
        <f>_xll.RtGet("EBOND_LDN", B288, -18560)</f>
        <v>65.449238746226996</v>
      </c>
      <c r="AS288" s="38">
        <f>_xll.RtGet("EBOND_LDN", B288, -18562)</f>
        <v>60.234923463718999</v>
      </c>
      <c r="AT288" s="58" t="str">
        <f ca="1">IF(Main[[#This Row],[maturity]]&lt;TODAY(),"matured","-")</f>
        <v>-</v>
      </c>
      <c r="AU288" s="1" t="str">
        <f>IF(Main[[#This Row],[spread bid]]=Main[[#This Row],[spread ask]],"error","-")</f>
        <v>-</v>
      </c>
    </row>
    <row r="289" spans="1:47" x14ac:dyDescent="0.2">
      <c r="A289" s="1" t="s">
        <v>1626</v>
      </c>
      <c r="B289" s="1">
        <v>21238156</v>
      </c>
      <c r="C289" s="1">
        <v>1994224</v>
      </c>
      <c r="D289" s="29" t="str">
        <f>_xll.BDP($A289&amp;" Corp",D$4)</f>
        <v>GSZFP</v>
      </c>
      <c r="E289" s="29">
        <f>IF(_xll.BDP($A289&amp;" Corp","cpn typ")="floating","frn",_xll.BDP($A289&amp;" Corp",E$4))</f>
        <v>1.375</v>
      </c>
      <c r="F289" s="53">
        <f>IF(LEFT(_xll.BDP($A289&amp;" Corp","mty_typ"),4)="perp","perp",_xll.BDP($A289&amp;" Corp",F$4)*1)</f>
        <v>43970</v>
      </c>
      <c r="G289" s="25">
        <f>_xll.RtGet("EBOND_POSITION",INDEX(bookMap[eBondID],MATCH(TEXT(C289,"0"),bookMap[bbgID],0))&amp;"="&amp;B289,"AMOUNT")</f>
        <v>100000</v>
      </c>
      <c r="H289" s="1">
        <f>INDEX(control!$E$12:$E$22,MATCH(C289,control!$C$12:$C$22,0))</f>
        <v>0</v>
      </c>
      <c r="I289" s="1" t="str">
        <f>IFERROR(INDEX(bias[symbol],MIN(MAX(MATCH(IF($I$2="manual",_xll.RtGet("EBOND_LDN",B289,-20268),$I$2),bias[symbol],0)+H289,1),27)),"-")</f>
        <v>m</v>
      </c>
      <c r="J289" s="1">
        <f>IFERROR(_xll.RtGet("EBOND_LDN",B289,-20270)*1,"-")</f>
        <v>0.3</v>
      </c>
      <c r="K289" s="1" t="str">
        <f>_xll.RtGet("EBOND_LDN",$B289,-20271)</f>
        <v>on</v>
      </c>
      <c r="L289" s="1">
        <f>_xll.BDP(A289&amp;" @CBKG Corp","bid")</f>
        <v>100.535</v>
      </c>
      <c r="M289" s="1">
        <f>_xll.BDP(A289&amp;" @CBKG Corp","ask")</f>
        <v>100.83499999999999</v>
      </c>
      <c r="N289" s="1" t="s">
        <v>1456</v>
      </c>
      <c r="O289" s="1" t="str">
        <f>_xll.BDP(A289&amp;" @"&amp;N289&amp;" Corp","LAST_UPDATE")</f>
        <v>07:01:26</v>
      </c>
      <c r="P289" s="57">
        <f>_xll.BDP(A289&amp;" @"&amp;N289&amp;" Corp","LAST_PRICE")</f>
        <v>100.685</v>
      </c>
      <c r="Q289" s="1">
        <f>INDEX(control!$F$12:$F$22,MATCH(C289,control!$C$12:$C$22,0))</f>
        <v>100</v>
      </c>
      <c r="R289" s="1">
        <f>P289-J289*INDEX(bias[value],MATCH(I289,bias[symbol],0))*(Q289/100)</f>
        <v>100.535</v>
      </c>
      <c r="S289" s="1">
        <f>R289+J289*(Q289/100)</f>
        <v>100.83499999999999</v>
      </c>
      <c r="T289" s="4"/>
      <c r="U289" s="4"/>
      <c r="V289" s="1">
        <f>P289</f>
        <v>100.685</v>
      </c>
      <c r="W289" s="1">
        <f>IF(ISNUMBER(T289),T289,R289)</f>
        <v>100.535</v>
      </c>
      <c r="X289" s="1">
        <f>IF(ISNUMBER(U289),U289,S289)</f>
        <v>100.83499999999999</v>
      </c>
      <c r="Y289" s="13">
        <f>IF(ISERROR((W289+X289)-(L289+M289)),"err",((W289+X289)-(L289+M289)))</f>
        <v>0</v>
      </c>
      <c r="Z289" s="1">
        <v>1</v>
      </c>
      <c r="AA289" s="1">
        <f>IF(K289="on",1,0)</f>
        <v>1</v>
      </c>
      <c r="AB289" s="1">
        <f>IF(ISNUMBER(V289),1,0)*IF(ISNUMBER(W289),1,0)*IF(ISNUMBER(X289),1,0)</f>
        <v>1</v>
      </c>
      <c r="AC289" s="1">
        <f>IF(ISNUMBER(INDEX(bias[value],MATCH(I289,bias[symbol],0))),1,0)</f>
        <v>1</v>
      </c>
      <c r="AD289" s="1">
        <f>IF(ISNUMBER(J289),1,0)</f>
        <v>1</v>
      </c>
      <c r="AE289" s="1">
        <f>IF(AB289,IF(W289&gt;X289,0,1),0)</f>
        <v>1</v>
      </c>
      <c r="AF289" s="1">
        <f ca="1">IF($C$3="update",1,0)</f>
        <v>0</v>
      </c>
      <c r="AG289" s="1">
        <f ca="1">PRODUCT(Z289:AF289)</f>
        <v>0</v>
      </c>
      <c r="AH289" s="1" t="str">
        <f ca="1">IF(AG289=1,_xll.RtContribute("DDS_BONDS",$B289&amp;"=EXT",$V$3:$X$3,V289:X289,"FTC:CHANGED;SCOPE:SERVER"),"-")</f>
        <v>-</v>
      </c>
      <c r="AI289" s="1" t="str">
        <f>_xll.RtGet("DDS_BONDS",B289&amp;"=EXT",3)</f>
        <v>21238156=EXT</v>
      </c>
      <c r="AJ289" s="32">
        <f>_xll.BDP($A289&amp;" @"&amp; $N289 &amp;"  Corp","risk_mid")</f>
        <v>5.68679727008643</v>
      </c>
      <c r="AK289" s="25">
        <f>IFERROR(G289*AJ289/10000,"-")</f>
        <v>56.8679727008643</v>
      </c>
      <c r="AL289" s="1" t="str">
        <f>IFERROR(INDEX(repoRate,MATCH(A289,repoIsin,0)),"-")</f>
        <v>-</v>
      </c>
      <c r="AM289" s="38">
        <f>IFERROR(G289*1,0)*IFERROR(P289*1,0)/100*IF(AL289="-",$AM$3,AL289)/100/360</f>
        <v>0.89497777777777776</v>
      </c>
      <c r="AN289" s="12">
        <f>_xll.BDP($A289&amp;" @"&amp; $N289 &amp;"  Corp","asset_swap_spd_mid")</f>
        <v>37.235083693851585</v>
      </c>
      <c r="AO289" s="25">
        <f>IFERROR(G289*1,0)*IFERROR(AN289*1,0)/10000</f>
        <v>372.35083693851584</v>
      </c>
      <c r="AP289" s="25">
        <f>IFERROR(_xll.BDP($A289&amp;" @"&amp; $N289 &amp;"  Corp","coupon")*G289/100/365,"-")</f>
        <v>3.7671232876712328</v>
      </c>
      <c r="AQ289" s="1" t="str">
        <f>_xll.RtGet("EBOND_LDN",B289,"DSPLY_NAME")</f>
        <v>GSZFP 1 3/8 19 M</v>
      </c>
      <c r="AR289" s="38">
        <f>_xll.RtGet("EBOND_LDN", B289, -18560)</f>
        <v>77.222072569567999</v>
      </c>
      <c r="AS289" s="38">
        <f>_xll.RtGet("EBOND_LDN", B289, -18562)</f>
        <v>77.222072569567999</v>
      </c>
      <c r="AT289" s="58" t="str">
        <f ca="1">IF(Main[[#This Row],[maturity]]&lt;TODAY(),"matured","-")</f>
        <v>-</v>
      </c>
      <c r="AU289" s="1" t="str">
        <f>IF(Main[[#This Row],[spread bid]]=Main[[#This Row],[spread ask]],"error","-")</f>
        <v>error</v>
      </c>
    </row>
    <row r="290" spans="1:47" x14ac:dyDescent="0.2">
      <c r="A290" s="1" t="s">
        <v>140</v>
      </c>
      <c r="B290" s="1">
        <v>7832676</v>
      </c>
      <c r="C290" s="1">
        <v>1994224</v>
      </c>
      <c r="D290" s="29" t="str">
        <f>_xll.BDP($A290&amp;" Corp",D$4)</f>
        <v>GSZFP</v>
      </c>
      <c r="E290" s="29">
        <f>IF(_xll.BDP($A290&amp;" Corp","cpn typ")="floating","frn",_xll.BDP($A290&amp;" Corp",E$4))</f>
        <v>6.375</v>
      </c>
      <c r="F290" s="53">
        <f>IF(LEFT(_xll.BDP($A290&amp;" Corp","mty_typ"),4)="perp","perp",_xll.BDP($A290&amp;" Corp",F$4)*1)</f>
        <v>44214</v>
      </c>
      <c r="G290" s="25">
        <f>_xll.RtGet("EBOND_POSITION",INDEX(bookMap[eBondID],MATCH(TEXT(C290,"0"),bookMap[bbgID],0))&amp;"="&amp;B290,"AMOUNT")</f>
        <v>-339000</v>
      </c>
      <c r="H290" s="1">
        <f>INDEX(control!$E$12:$E$22,MATCH(C290,control!$C$12:$C$22,0))</f>
        <v>0</v>
      </c>
      <c r="I290" s="1" t="str">
        <f>IFERROR(INDEX(bias[symbol],MIN(MAX(MATCH(IF($I$2="manual",_xll.RtGet("EBOND_LDN",B290,-20268),$I$2),bias[symbol],0)+H290,1),27)),"-")</f>
        <v>m</v>
      </c>
      <c r="J290" s="1">
        <f>IFERROR(_xll.RtGet("EBOND_LDN",B290,-20270)*1,"-")</f>
        <v>0.5</v>
      </c>
      <c r="K290" s="1" t="str">
        <f>_xll.RtGet("EBOND_LDN",$B290,-20271)</f>
        <v>on</v>
      </c>
      <c r="L290" s="1">
        <f>_xll.BDP(A290&amp;" @CBKG Corp","bid")</f>
        <v>131.09</v>
      </c>
      <c r="M290" s="1">
        <f>_xll.BDP(A290&amp;" @CBKG Corp","ask")</f>
        <v>131.59</v>
      </c>
      <c r="N290" s="1" t="s">
        <v>1456</v>
      </c>
      <c r="O290" s="1" t="str">
        <f>_xll.BDP(A290&amp;" @"&amp;N290&amp;" Corp","LAST_UPDATE")</f>
        <v>07:01:35</v>
      </c>
      <c r="P290" s="57">
        <f>_xll.BDP(A290&amp;" @"&amp;N290&amp;" Corp","LAST_PRICE")</f>
        <v>131.34</v>
      </c>
      <c r="Q290" s="1">
        <f>INDEX(control!$F$12:$F$22,MATCH(C290,control!$C$12:$C$22,0))</f>
        <v>100</v>
      </c>
      <c r="R290" s="1">
        <f>P290-J290*INDEX(bias[value],MATCH(I290,bias[symbol],0))*(Q290/100)</f>
        <v>131.09</v>
      </c>
      <c r="S290" s="1">
        <f t="shared" si="271"/>
        <v>131.59</v>
      </c>
      <c r="T290" s="4"/>
      <c r="U290" s="4"/>
      <c r="V290" s="1">
        <f t="shared" si="263"/>
        <v>131.34</v>
      </c>
      <c r="W290" s="1">
        <f t="shared" si="264"/>
        <v>131.09</v>
      </c>
      <c r="X290" s="1">
        <f t="shared" si="265"/>
        <v>131.59</v>
      </c>
      <c r="Y290" s="13">
        <f t="shared" si="266"/>
        <v>0</v>
      </c>
      <c r="Z290" s="1">
        <v>1</v>
      </c>
      <c r="AA290" s="1">
        <f t="shared" si="267"/>
        <v>1</v>
      </c>
      <c r="AB290" s="1">
        <f t="shared" si="268"/>
        <v>1</v>
      </c>
      <c r="AC290" s="1">
        <f>IF(ISNUMBER(INDEX(bias[value],MATCH(I290,bias[symbol],0))),1,0)</f>
        <v>1</v>
      </c>
      <c r="AD290" s="1">
        <f t="shared" si="269"/>
        <v>1</v>
      </c>
      <c r="AE290" s="1">
        <f t="shared" si="270"/>
        <v>1</v>
      </c>
      <c r="AF290" s="1">
        <f t="shared" ca="1" si="273"/>
        <v>0</v>
      </c>
      <c r="AG290" s="1">
        <f t="shared" ca="1" si="274"/>
        <v>0</v>
      </c>
      <c r="AH290" s="1" t="str">
        <f ca="1">IF(AG290=1,_xll.RtContribute("DDS_BONDS",$B290&amp;"=EXT",$V$3:$X$3,V290:X290,"FTC:CHANGED;SCOPE:SERVER"),"-")</f>
        <v>-</v>
      </c>
      <c r="AI290" s="1" t="str">
        <f>_xll.RtGet("DDS_BONDS",B290&amp;"=EXT",3)</f>
        <v>7832676=EXT</v>
      </c>
      <c r="AJ290" s="32">
        <f>_xll.BDP($A290&amp;" @"&amp; $N290 &amp;"  Corp","risk_mid")</f>
        <v>7.4149627543661722</v>
      </c>
      <c r="AK290" s="25">
        <f t="shared" si="275"/>
        <v>-251.36723737301324</v>
      </c>
      <c r="AL290" s="1" t="str">
        <f t="shared" si="272"/>
        <v>-</v>
      </c>
      <c r="AM290" s="38">
        <f t="shared" si="276"/>
        <v>-3.9577119999999999</v>
      </c>
      <c r="AN290" s="12">
        <f>_xll.BDP($A290&amp;" @"&amp; $N290 &amp;"  Corp","asset_swap_spd_mid")</f>
        <v>47.834559860910232</v>
      </c>
      <c r="AO290" s="25">
        <f t="shared" si="277"/>
        <v>-1621.5915792848568</v>
      </c>
      <c r="AP290" s="25">
        <f>IFERROR(_xll.BDP($A290&amp;" @"&amp; $N290 &amp;"  Corp","coupon")*G290/100/365,"-")</f>
        <v>-59.208904109589042</v>
      </c>
      <c r="AQ290" s="1" t="str">
        <f>_xll.RtGet("EBOND_LDN",B290,"DSPLY_NAME")</f>
        <v>GSZFP 6 3/8 18 J</v>
      </c>
      <c r="AR290" s="38">
        <f>_xll.RtGet("EBOND_LDN", B290, -18560)</f>
        <v>111.457076352838</v>
      </c>
      <c r="AS290" s="38">
        <f>_xll.RtGet("EBOND_LDN", B290, -18562)</f>
        <v>104.72442786567299</v>
      </c>
      <c r="AT290" s="58" t="str">
        <f ca="1">IF(Main[[#This Row],[maturity]]&lt;TODAY(),"matured","-")</f>
        <v>-</v>
      </c>
      <c r="AU290" s="1" t="str">
        <f>IF(Main[[#This Row],[spread bid]]=Main[[#This Row],[spread ask]],"error","-")</f>
        <v>-</v>
      </c>
    </row>
    <row r="291" spans="1:47" x14ac:dyDescent="0.2">
      <c r="A291" s="1" t="s">
        <v>141</v>
      </c>
      <c r="B291" s="1">
        <v>14737042</v>
      </c>
      <c r="C291" s="1">
        <v>1994224</v>
      </c>
      <c r="D291" s="29" t="str">
        <f>_xll.BDP($A291&amp;" Corp",D$4)</f>
        <v>GSZFP</v>
      </c>
      <c r="E291" s="29">
        <f>IF(_xll.BDP($A291&amp;" Corp","cpn typ")="floating","frn",_xll.BDP($A291&amp;" Corp",E$4))</f>
        <v>2.625</v>
      </c>
      <c r="F291" s="53">
        <f>IF(LEFT(_xll.BDP($A291&amp;" Corp","mty_typ"),4)="perp","perp",_xll.BDP($A291&amp;" Corp",F$4)*1)</f>
        <v>44762</v>
      </c>
      <c r="G291" s="25">
        <f>_xll.RtGet("EBOND_POSITION",INDEX(bookMap[eBondID],MATCH(TEXT(C291,"0"),bookMap[bbgID],0))&amp;"="&amp;B291,"AMOUNT")</f>
        <v>0</v>
      </c>
      <c r="H291" s="1">
        <f>INDEX(control!$E$12:$E$22,MATCH(C291,control!$C$12:$C$22,0))</f>
        <v>0</v>
      </c>
      <c r="I291" s="1" t="str">
        <f>IFERROR(INDEX(bias[symbol],MIN(MAX(MATCH(IF($I$2="manual",_xll.RtGet("EBOND_LDN",B291,-20268),$I$2),bias[symbol],0)+H291,1),27)),"-")</f>
        <v>m</v>
      </c>
      <c r="J291" s="1">
        <f>IFERROR(_xll.RtGet("EBOND_LDN",B291,-20270)*1,"-")</f>
        <v>0.4</v>
      </c>
      <c r="K291" s="1" t="str">
        <f>_xll.RtGet("EBOND_LDN",$B291,-20271)</f>
        <v>on</v>
      </c>
      <c r="L291" s="1">
        <f>_xll.BDP(A291&amp;" @CBKG Corp","bid")</f>
        <v>106.58</v>
      </c>
      <c r="M291" s="1">
        <f>_xll.BDP(A291&amp;" @CBKG Corp","ask")</f>
        <v>106.98</v>
      </c>
      <c r="N291" s="1" t="s">
        <v>1456</v>
      </c>
      <c r="O291" s="1" t="str">
        <f>_xll.BDP(A291&amp;" @"&amp;N291&amp;" Corp","LAST_UPDATE")</f>
        <v>07:01:29</v>
      </c>
      <c r="P291" s="57">
        <f>_xll.BDP(A291&amp;" @"&amp;N291&amp;" Corp","LAST_PRICE")</f>
        <v>106.78</v>
      </c>
      <c r="Q291" s="1">
        <f>INDEX(control!$F$12:$F$22,MATCH(C291,control!$C$12:$C$22,0))</f>
        <v>100</v>
      </c>
      <c r="R291" s="1">
        <f>P291-J291*INDEX(bias[value],MATCH(I291,bias[symbol],0))*(Q291/100)</f>
        <v>106.58</v>
      </c>
      <c r="S291" s="1">
        <f t="shared" si="271"/>
        <v>106.98</v>
      </c>
      <c r="T291" s="4"/>
      <c r="U291" s="4"/>
      <c r="V291" s="1">
        <f t="shared" si="263"/>
        <v>106.78</v>
      </c>
      <c r="W291" s="1">
        <f t="shared" si="264"/>
        <v>106.58</v>
      </c>
      <c r="X291" s="1">
        <f t="shared" si="265"/>
        <v>106.98</v>
      </c>
      <c r="Y291" s="13">
        <f t="shared" si="266"/>
        <v>0</v>
      </c>
      <c r="Z291" s="1">
        <v>1</v>
      </c>
      <c r="AA291" s="1">
        <f t="shared" si="267"/>
        <v>1</v>
      </c>
      <c r="AB291" s="1">
        <f t="shared" si="268"/>
        <v>1</v>
      </c>
      <c r="AC291" s="1">
        <f>IF(ISNUMBER(INDEX(bias[value],MATCH(I291,bias[symbol],0))),1,0)</f>
        <v>1</v>
      </c>
      <c r="AD291" s="1">
        <f t="shared" si="269"/>
        <v>1</v>
      </c>
      <c r="AE291" s="1">
        <f t="shared" si="270"/>
        <v>1</v>
      </c>
      <c r="AF291" s="1">
        <f t="shared" ca="1" si="273"/>
        <v>0</v>
      </c>
      <c r="AG291" s="1">
        <f t="shared" ca="1" si="274"/>
        <v>0</v>
      </c>
      <c r="AH291" s="1" t="str">
        <f ca="1">IF(AG291=1,_xll.RtContribute("DDS_BONDS",$B291&amp;"=EXT",$V$3:$X$3,V291:X291,"FTC:CHANGED;SCOPE:SERVER"),"-")</f>
        <v>-</v>
      </c>
      <c r="AI291" s="1" t="str">
        <f>_xll.RtGet("DDS_BONDS",B291&amp;"=EXT",3)</f>
        <v>14737042=EXT</v>
      </c>
      <c r="AJ291" s="32">
        <f>_xll.BDP($A291&amp;" @"&amp; $N291 &amp;"  Corp","risk_mid")</f>
        <v>7.7788635601386602</v>
      </c>
      <c r="AK291" s="25">
        <f t="shared" si="275"/>
        <v>0</v>
      </c>
      <c r="AL291" s="1" t="str">
        <f t="shared" si="272"/>
        <v>-</v>
      </c>
      <c r="AM291" s="38">
        <f t="shared" si="276"/>
        <v>0</v>
      </c>
      <c r="AN291" s="12">
        <f>_xll.BDP($A291&amp;" @"&amp; $N291 &amp;"  Corp","asset_swap_spd_mid")</f>
        <v>46.498483860930442</v>
      </c>
      <c r="AO291" s="25">
        <f t="shared" si="277"/>
        <v>0</v>
      </c>
      <c r="AP291" s="25">
        <f>IFERROR(_xll.BDP($A291&amp;" @"&amp; $N291 &amp;"  Corp","coupon")*G291/100/365,"-")</f>
        <v>0</v>
      </c>
      <c r="AQ291" s="1" t="str">
        <f>_xll.RtGet("EBOND_LDN",B291,"DSPLY_NAME")</f>
        <v>GSZFP 2 5/8 20 J</v>
      </c>
      <c r="AR291" s="38">
        <f>_xll.RtGet("EBOND_LDN", B291, -18560)</f>
        <v>71.772771243815995</v>
      </c>
      <c r="AS291" s="38">
        <f>_xll.RtGet("EBOND_LDN", B291, -18562)</f>
        <v>66.638549191123005</v>
      </c>
      <c r="AT291" s="58" t="str">
        <f ca="1">IF(Main[[#This Row],[maturity]]&lt;TODAY(),"matured","-")</f>
        <v>-</v>
      </c>
      <c r="AU291" s="1" t="str">
        <f>IF(Main[[#This Row],[spread bid]]=Main[[#This Row],[spread ask]],"error","-")</f>
        <v>-</v>
      </c>
    </row>
    <row r="292" spans="1:47" x14ac:dyDescent="0.2">
      <c r="A292" s="1" t="s">
        <v>142</v>
      </c>
      <c r="B292" s="1">
        <v>9586908</v>
      </c>
      <c r="C292" s="1">
        <v>1994224</v>
      </c>
      <c r="D292" s="29" t="str">
        <f>_xll.BDP($A292&amp;" Corp",D$4)</f>
        <v>GSZFP</v>
      </c>
      <c r="E292" s="29">
        <f>IF(_xll.BDP($A292&amp;" Corp","cpn typ")="floating","frn",_xll.BDP($A292&amp;" Corp",E$4))</f>
        <v>3.5</v>
      </c>
      <c r="F292" s="53">
        <f>IF(LEFT(_xll.BDP($A292&amp;" Corp","mty_typ"),4)="perp","perp",_xll.BDP($A292&amp;" Corp",F$4)*1)</f>
        <v>44852</v>
      </c>
      <c r="G292" s="25">
        <f>_xll.RtGet("EBOND_POSITION",INDEX(bookMap[eBondID],MATCH(TEXT(C292,"0"),bookMap[bbgID],0))&amp;"="&amp;B292,"AMOUNT")</f>
        <v>0</v>
      </c>
      <c r="H292" s="1">
        <f>INDEX(control!$E$12:$E$22,MATCH(C292,control!$C$12:$C$22,0))</f>
        <v>0</v>
      </c>
      <c r="I292" s="1" t="str">
        <f>IFERROR(INDEX(bias[symbol],MIN(MAX(MATCH(IF($I$2="manual",_xll.RtGet("EBOND_LDN",B292,-20268),$I$2),bias[symbol],0)+H292,1),27)),"-")</f>
        <v>m</v>
      </c>
      <c r="J292" s="1">
        <f>IFERROR(_xll.RtGet("EBOND_LDN",B292,-20270)*1,"-")</f>
        <v>0.5</v>
      </c>
      <c r="K292" s="1" t="str">
        <f>_xll.RtGet("EBOND_LDN",$B292,-20271)</f>
        <v>on</v>
      </c>
      <c r="L292" s="1">
        <f>_xll.BDP(A292&amp;" @CBKG Corp","bid")</f>
        <v>113.173</v>
      </c>
      <c r="M292" s="1">
        <f>_xll.BDP(A292&amp;" @CBKG Corp","ask")</f>
        <v>113.673</v>
      </c>
      <c r="N292" s="1" t="s">
        <v>1456</v>
      </c>
      <c r="O292" s="1" t="str">
        <f>_xll.BDP(A292&amp;" @"&amp;N292&amp;" Corp","LAST_UPDATE")</f>
        <v>07:01:26</v>
      </c>
      <c r="P292" s="57">
        <f>_xll.BDP(A292&amp;" @"&amp;N292&amp;" Corp","LAST_PRICE")</f>
        <v>113.423</v>
      </c>
      <c r="Q292" s="1">
        <f>INDEX(control!$F$12:$F$22,MATCH(C292,control!$C$12:$C$22,0))</f>
        <v>100</v>
      </c>
      <c r="R292" s="1">
        <f>P292-J292*INDEX(bias[value],MATCH(I292,bias[symbol],0))*(Q292/100)</f>
        <v>113.173</v>
      </c>
      <c r="S292" s="1">
        <f t="shared" si="271"/>
        <v>113.673</v>
      </c>
      <c r="T292" s="4"/>
      <c r="U292" s="4"/>
      <c r="V292" s="1">
        <f t="shared" si="263"/>
        <v>113.423</v>
      </c>
      <c r="W292" s="1">
        <f t="shared" si="264"/>
        <v>113.173</v>
      </c>
      <c r="X292" s="1">
        <f t="shared" si="265"/>
        <v>113.673</v>
      </c>
      <c r="Y292" s="13">
        <f t="shared" si="266"/>
        <v>0</v>
      </c>
      <c r="Z292" s="1">
        <v>1</v>
      </c>
      <c r="AA292" s="1">
        <f t="shared" si="267"/>
        <v>1</v>
      </c>
      <c r="AB292" s="1">
        <f t="shared" si="268"/>
        <v>1</v>
      </c>
      <c r="AC292" s="1">
        <f>IF(ISNUMBER(INDEX(bias[value],MATCH(I292,bias[symbol],0))),1,0)</f>
        <v>1</v>
      </c>
      <c r="AD292" s="1">
        <f t="shared" si="269"/>
        <v>1</v>
      </c>
      <c r="AE292" s="1">
        <f t="shared" si="270"/>
        <v>1</v>
      </c>
      <c r="AF292" s="1">
        <f t="shared" ca="1" si="273"/>
        <v>0</v>
      </c>
      <c r="AG292" s="1">
        <f t="shared" ca="1" si="274"/>
        <v>0</v>
      </c>
      <c r="AH292" s="1" t="str">
        <f ca="1">IF(AG292=1,_xll.RtContribute("DDS_BONDS",$B292&amp;"=EXT",$V$3:$X$3,V292:X292,"FTC:CHANGED;SCOPE:SERVER"),"-")</f>
        <v>-</v>
      </c>
      <c r="AI292" s="1" t="str">
        <f>_xll.RtGet("DDS_BONDS",B292&amp;"=EXT",3)</f>
        <v>9586908=EXT</v>
      </c>
      <c r="AJ292" s="32">
        <f>_xll.BDP($A292&amp;" @"&amp; $N292 &amp;"  Corp","risk_mid")</f>
        <v>8.2922294782534323</v>
      </c>
      <c r="AK292" s="25">
        <f t="shared" si="275"/>
        <v>0</v>
      </c>
      <c r="AL292" s="1" t="str">
        <f t="shared" si="272"/>
        <v>-</v>
      </c>
      <c r="AM292" s="38">
        <f t="shared" si="276"/>
        <v>0</v>
      </c>
      <c r="AN292" s="12">
        <f>_xll.BDP($A292&amp;" @"&amp; $N292 &amp;"  Corp","asset_swap_spd_mid")</f>
        <v>48.523225099531466</v>
      </c>
      <c r="AO292" s="25">
        <f t="shared" si="277"/>
        <v>0</v>
      </c>
      <c r="AP292" s="25">
        <f>IFERROR(_xll.BDP($A292&amp;" @"&amp; $N292 &amp;"  Corp","coupon")*G292/100/365,"-")</f>
        <v>0</v>
      </c>
      <c r="AQ292" s="1" t="str">
        <f>_xll.RtGet("EBOND_LDN",B292,"DSPLY_NAME")</f>
        <v>GSZFP 3 1/2 18 O</v>
      </c>
      <c r="AR292" s="38">
        <f>_xll.RtGet("EBOND_LDN", B292, -18560)</f>
        <v>115.09946079447</v>
      </c>
      <c r="AS292" s="38">
        <f>_xll.RtGet("EBOND_LDN", B292, -18562)</f>
        <v>109.07562573480401</v>
      </c>
      <c r="AT292" s="58" t="str">
        <f ca="1">IF(Main[[#This Row],[maturity]]&lt;TODAY(),"matured","-")</f>
        <v>-</v>
      </c>
      <c r="AU292" s="1" t="str">
        <f>IF(Main[[#This Row],[spread bid]]=Main[[#This Row],[spread ask]],"error","-")</f>
        <v>-</v>
      </c>
    </row>
    <row r="293" spans="1:47" x14ac:dyDescent="0.2">
      <c r="A293" s="1" t="s">
        <v>143</v>
      </c>
      <c r="B293" s="1">
        <v>14233916</v>
      </c>
      <c r="C293" s="1">
        <v>1994224</v>
      </c>
      <c r="D293" s="29" t="str">
        <f>_xll.BDP($A293&amp;" Corp",D$4)</f>
        <v>GSZFP</v>
      </c>
      <c r="E293" s="29">
        <f>IF(_xll.BDP($A293&amp;" Corp","cpn typ")="floating","frn",_xll.BDP($A293&amp;" Corp",E$4))</f>
        <v>3</v>
      </c>
      <c r="F293" s="53">
        <f>IF(LEFT(_xll.BDP($A293&amp;" Corp","mty_typ"),4)="perp","perp",_xll.BDP($A293&amp;" Corp",F$4)*1)</f>
        <v>44958</v>
      </c>
      <c r="G293" s="25">
        <f>_xll.RtGet("EBOND_POSITION",INDEX(bookMap[eBondID],MATCH(TEXT(C293,"0"),bookMap[bbgID],0))&amp;"="&amp;B293,"AMOUNT")</f>
        <v>0</v>
      </c>
      <c r="H293" s="1">
        <f>INDEX(control!$E$12:$E$22,MATCH(C293,control!$C$12:$C$22,0))</f>
        <v>0</v>
      </c>
      <c r="I293" s="1" t="str">
        <f>IFERROR(INDEX(bias[symbol],MIN(MAX(MATCH(IF($I$2="manual",_xll.RtGet("EBOND_LDN",B293,-20268),$I$2),bias[symbol],0)+H293,1),27)),"-")</f>
        <v>m</v>
      </c>
      <c r="J293" s="1">
        <f>IFERROR(_xll.RtGet("EBOND_LDN",B293,-20270)*1,"-")</f>
        <v>0.5</v>
      </c>
      <c r="K293" s="1" t="str">
        <f>_xll.RtGet("EBOND_LDN",$B293,-20271)</f>
        <v>on</v>
      </c>
      <c r="L293" s="1">
        <f>_xll.BDP(A293&amp;" @CBKG Corp","bid")</f>
        <v>109.053</v>
      </c>
      <c r="M293" s="1">
        <f>_xll.BDP(A293&amp;" @CBKG Corp","ask")</f>
        <v>109.553</v>
      </c>
      <c r="N293" s="1" t="s">
        <v>1456</v>
      </c>
      <c r="O293" s="1" t="str">
        <f>_xll.BDP(A293&amp;" @"&amp;N293&amp;" Corp","LAST_UPDATE")</f>
        <v>07:01:29</v>
      </c>
      <c r="P293" s="57">
        <f>_xll.BDP(A293&amp;" @"&amp;N293&amp;" Corp","LAST_PRICE")</f>
        <v>109.303</v>
      </c>
      <c r="Q293" s="1">
        <f>INDEX(control!$F$12:$F$22,MATCH(C293,control!$C$12:$C$22,0))</f>
        <v>100</v>
      </c>
      <c r="R293" s="1">
        <f>P293-J293*INDEX(bias[value],MATCH(I293,bias[symbol],0))*(Q293/100)</f>
        <v>109.053</v>
      </c>
      <c r="S293" s="1">
        <f t="shared" si="271"/>
        <v>109.553</v>
      </c>
      <c r="T293" s="4"/>
      <c r="U293" s="4"/>
      <c r="V293" s="1">
        <f t="shared" si="263"/>
        <v>109.303</v>
      </c>
      <c r="W293" s="1">
        <f t="shared" si="264"/>
        <v>109.053</v>
      </c>
      <c r="X293" s="1">
        <f t="shared" si="265"/>
        <v>109.553</v>
      </c>
      <c r="Y293" s="13">
        <f t="shared" si="266"/>
        <v>0</v>
      </c>
      <c r="Z293" s="1">
        <v>1</v>
      </c>
      <c r="AA293" s="1">
        <f t="shared" si="267"/>
        <v>1</v>
      </c>
      <c r="AB293" s="1">
        <f t="shared" si="268"/>
        <v>1</v>
      </c>
      <c r="AC293" s="1">
        <f>IF(ISNUMBER(INDEX(bias[value],MATCH(I293,bias[symbol],0))),1,0)</f>
        <v>1</v>
      </c>
      <c r="AD293" s="1">
        <f t="shared" si="269"/>
        <v>1</v>
      </c>
      <c r="AE293" s="1">
        <f t="shared" si="270"/>
        <v>1</v>
      </c>
      <c r="AF293" s="1">
        <f t="shared" ca="1" si="273"/>
        <v>0</v>
      </c>
      <c r="AG293" s="1">
        <f t="shared" ca="1" si="274"/>
        <v>0</v>
      </c>
      <c r="AH293" s="1" t="str">
        <f ca="1">IF(AG293=1,_xll.RtContribute("DDS_BONDS",$B293&amp;"=EXT",$V$3:$X$3,V293:X293,"FTC:CHANGED;SCOPE:SERVER"),"-")</f>
        <v>-</v>
      </c>
      <c r="AI293" s="1" t="str">
        <f>_xll.RtGet("DDS_BONDS",B293&amp;"=EXT",3)</f>
        <v>14233916=EXT</v>
      </c>
      <c r="AJ293" s="32">
        <f>_xll.BDP($A293&amp;" @"&amp; $N293 &amp;"  Corp","risk_mid")</f>
        <v>8.3304578051290434</v>
      </c>
      <c r="AK293" s="25">
        <f t="shared" si="275"/>
        <v>0</v>
      </c>
      <c r="AL293" s="1" t="str">
        <f t="shared" si="272"/>
        <v>-</v>
      </c>
      <c r="AM293" s="38">
        <f t="shared" si="276"/>
        <v>0</v>
      </c>
      <c r="AN293" s="12">
        <f>_xll.BDP($A293&amp;" @"&amp; $N293 &amp;"  Corp","asset_swap_spd_mid")</f>
        <v>50.247281286409837</v>
      </c>
      <c r="AO293" s="25">
        <f t="shared" si="277"/>
        <v>0</v>
      </c>
      <c r="AP293" s="25">
        <f>IFERROR(_xll.BDP($A293&amp;" @"&amp; $N293 &amp;"  Corp","coupon")*G293/100/365,"-")</f>
        <v>0</v>
      </c>
      <c r="AQ293" s="1" t="str">
        <f>_xll.RtGet("EBOND_LDN",B293,"DSPLY_NAME")</f>
        <v>GSZFP 3 01 Feb 2</v>
      </c>
      <c r="AR293" s="38">
        <f>_xll.RtGet("EBOND_LDN", B293, -18560)</f>
        <v>82.615274942452004</v>
      </c>
      <c r="AS293" s="38">
        <f>_xll.RtGet("EBOND_LDN", B293, -18562)</f>
        <v>76.627074216656993</v>
      </c>
      <c r="AT293" s="58" t="str">
        <f ca="1">IF(Main[[#This Row],[maturity]]&lt;TODAY(),"matured","-")</f>
        <v>-</v>
      </c>
      <c r="AU293" s="1" t="str">
        <f>IF(Main[[#This Row],[spread bid]]=Main[[#This Row],[spread ask]],"error","-")</f>
        <v>-</v>
      </c>
    </row>
    <row r="294" spans="1:47" x14ac:dyDescent="0.2">
      <c r="A294" s="1" t="s">
        <v>1627</v>
      </c>
      <c r="B294" s="1">
        <v>21238158</v>
      </c>
      <c r="C294" s="1">
        <v>1994224</v>
      </c>
      <c r="D294" s="29" t="str">
        <f>_xll.BDP($A294&amp;" Corp",D$4)</f>
        <v>GSZFP</v>
      </c>
      <c r="E294" s="29">
        <f>IF(_xll.BDP($A294&amp;" Corp","cpn typ")="floating","frn",_xll.BDP($A294&amp;" Corp",E$4))</f>
        <v>2.375</v>
      </c>
      <c r="F294" s="53">
        <f>IF(LEFT(_xll.BDP($A294&amp;" Corp","mty_typ"),4)="perp","perp",_xll.BDP($A294&amp;" Corp",F$4)*1)</f>
        <v>46161</v>
      </c>
      <c r="G294" s="25">
        <f>_xll.RtGet("EBOND_POSITION",INDEX(bookMap[eBondID],MATCH(TEXT(C294,"0"),bookMap[bbgID],0))&amp;"="&amp;B294,"AMOUNT")</f>
        <v>0</v>
      </c>
      <c r="H294" s="1">
        <f>INDEX(control!$E$12:$E$22,MATCH(C294,control!$C$12:$C$22,0))</f>
        <v>0</v>
      </c>
      <c r="I294" s="1" t="str">
        <f>IFERROR(INDEX(bias[symbol],MIN(MAX(MATCH(IF($I$2="manual",_xll.RtGet("EBOND_LDN",B294,-20268),$I$2),bias[symbol],0)+H294,1),27)),"-")</f>
        <v>m</v>
      </c>
      <c r="J294" s="1">
        <f>IFERROR(_xll.RtGet("EBOND_LDN",B294,-20270)*1,"-")</f>
        <v>0.3</v>
      </c>
      <c r="K294" s="1" t="str">
        <f>_xll.RtGet("EBOND_LDN",$B294,-20271)</f>
        <v>on</v>
      </c>
      <c r="L294" s="1">
        <f>_xll.BDP(A294&amp;" @CBKG Corp","bid")</f>
        <v>99.766999999999996</v>
      </c>
      <c r="M294" s="1">
        <f>_xll.BDP(A294&amp;" @CBKG Corp","ask")</f>
        <v>100.06699999999999</v>
      </c>
      <c r="N294" s="1" t="s">
        <v>1456</v>
      </c>
      <c r="O294" s="1" t="str">
        <f>_xll.BDP(A294&amp;" @"&amp;N294&amp;" Corp","LAST_UPDATE")</f>
        <v>07:01:26</v>
      </c>
      <c r="P294" s="57">
        <f>_xll.BDP(A294&amp;" @"&amp;N294&amp;" Corp","LAST_PRICE")</f>
        <v>99.917000000000002</v>
      </c>
      <c r="Q294" s="1">
        <f>INDEX(control!$F$12:$F$22,MATCH(C294,control!$C$12:$C$22,0))</f>
        <v>100</v>
      </c>
      <c r="R294" s="1">
        <f>P294-J294*INDEX(bias[value],MATCH(I294,bias[symbol],0))*(Q294/100)</f>
        <v>99.766999999999996</v>
      </c>
      <c r="S294" s="1">
        <f>R294+J294*(Q294/100)</f>
        <v>100.06699999999999</v>
      </c>
      <c r="T294" s="4"/>
      <c r="U294" s="4"/>
      <c r="V294" s="1">
        <f>P294</f>
        <v>99.917000000000002</v>
      </c>
      <c r="W294" s="1">
        <f>IF(ISNUMBER(T294),T294,R294)</f>
        <v>99.766999999999996</v>
      </c>
      <c r="X294" s="1">
        <f>IF(ISNUMBER(U294),U294,S294)</f>
        <v>100.06699999999999</v>
      </c>
      <c r="Y294" s="13">
        <f>IF(ISERROR((W294+X294)-(L294+M294)),"err",((W294+X294)-(L294+M294)))</f>
        <v>0</v>
      </c>
      <c r="Z294" s="1">
        <v>1</v>
      </c>
      <c r="AA294" s="1">
        <f>IF(K294="on",1,0)</f>
        <v>1</v>
      </c>
      <c r="AB294" s="1">
        <f>IF(ISNUMBER(V294),1,0)*IF(ISNUMBER(W294),1,0)*IF(ISNUMBER(X294),1,0)</f>
        <v>1</v>
      </c>
      <c r="AC294" s="1">
        <f>IF(ISNUMBER(INDEX(bias[value],MATCH(I294,bias[symbol],0))),1,0)</f>
        <v>1</v>
      </c>
      <c r="AD294" s="1">
        <f>IF(ISNUMBER(J294),1,0)</f>
        <v>1</v>
      </c>
      <c r="AE294" s="1">
        <f>IF(AB294,IF(W294&gt;X294,0,1),0)</f>
        <v>1</v>
      </c>
      <c r="AF294" s="1">
        <f ca="1">IF($C$3="update",1,0)</f>
        <v>0</v>
      </c>
      <c r="AG294" s="1">
        <f ca="1">PRODUCT(Z294:AF294)</f>
        <v>0</v>
      </c>
      <c r="AH294" s="1" t="str">
        <f ca="1">IF(AG294=1,_xll.RtContribute("DDS_BONDS",$B294&amp;"=EXT",$V$3:$X$3,V294:X294,"FTC:CHANGED;SCOPE:SERVER"),"-")</f>
        <v>-</v>
      </c>
      <c r="AI294" s="1" t="str">
        <f>_xll.RtGet("DDS_BONDS",B294&amp;"=EXT",3)</f>
        <v>21238158=EXT</v>
      </c>
      <c r="AJ294" s="32">
        <f>_xll.BDP($A294&amp;" @"&amp; $N294 &amp;"  Corp","risk_mid")</f>
        <v>10.240297440689261</v>
      </c>
      <c r="AK294" s="25">
        <f>IFERROR(G294*AJ294/10000,"-")</f>
        <v>0</v>
      </c>
      <c r="AL294" s="1" t="str">
        <f>IFERROR(INDEX(repoRate,MATCH(A294,repoIsin,0)),"-")</f>
        <v>-</v>
      </c>
      <c r="AM294" s="38">
        <f>IFERROR(G294*1,0)*IFERROR(P294*1,0)/100*IF(AL294="-",$AM$3,AL294)/100/360</f>
        <v>0</v>
      </c>
      <c r="AN294" s="12">
        <f>_xll.BDP($A294&amp;" @"&amp; $N294 &amp;"  Corp","asset_swap_spd_mid")</f>
        <v>57.585819426217419</v>
      </c>
      <c r="AO294" s="25">
        <f>IFERROR(G294*1,0)*IFERROR(AN294*1,0)/10000</f>
        <v>0</v>
      </c>
      <c r="AP294" s="25">
        <f>IFERROR(_xll.BDP($A294&amp;" @"&amp; $N294 &amp;"  Corp","coupon")*G294/100/365,"-")</f>
        <v>0</v>
      </c>
      <c r="AQ294" s="1" t="str">
        <f>_xll.RtGet("EBOND_LDN",B294,"DSPLY_NAME")</f>
        <v>GSZFP 2 3/8 19 M</v>
      </c>
      <c r="AR294" s="38">
        <f>_xll.RtGet("EBOND_LDN", B294, -18560)</f>
        <v>104.077018655264</v>
      </c>
      <c r="AS294" s="38">
        <f>_xll.RtGet("EBOND_LDN", B294, -18562)</f>
        <v>104.077018655264</v>
      </c>
      <c r="AT294" s="58" t="str">
        <f ca="1">IF(Main[[#This Row],[maturity]]&lt;TODAY(),"matured","-")</f>
        <v>-</v>
      </c>
      <c r="AU294" s="1" t="str">
        <f>IF(Main[[#This Row],[spread bid]]=Main[[#This Row],[spread ask]],"error","-")</f>
        <v>error</v>
      </c>
    </row>
    <row r="295" spans="1:47" x14ac:dyDescent="0.2">
      <c r="A295" s="1" t="s">
        <v>144</v>
      </c>
      <c r="B295" s="1">
        <v>20145876</v>
      </c>
      <c r="C295" s="1">
        <v>1994224</v>
      </c>
      <c r="D295" s="29" t="str">
        <f>_xll.BDP($A295&amp;" Corp",D$4)</f>
        <v>LINHLD</v>
      </c>
      <c r="E295" s="29">
        <f>IF(_xll.BDP($A295&amp;" Corp","cpn typ")="floating","frn",_xll.BDP($A295&amp;" Corp",E$4))</f>
        <v>3.875</v>
      </c>
      <c r="F295" s="53">
        <f>IF(LEFT(_xll.BDP($A295&amp;" Corp","mty_typ"),4)="perp","perp",_xll.BDP($A295&amp;" Corp",F$4)*1)</f>
        <v>43432</v>
      </c>
      <c r="G295" s="25" t="str">
        <f>_xll.RtGet("EBOND_POSITION",INDEX(bookMap[eBondID],MATCH(TEXT(C295,"0"),bookMap[bbgID],0))&amp;"="&amp;B295,"AMOUNT")</f>
        <v>#N/A</v>
      </c>
      <c r="H295" s="1">
        <f>INDEX(control!$E$12:$E$22,MATCH(C295,control!$C$12:$C$22,0))</f>
        <v>0</v>
      </c>
      <c r="I295" s="1" t="str">
        <f>IFERROR(INDEX(bias[symbol],MIN(MAX(MATCH(IF($I$2="manual",_xll.RtGet("EBOND_LDN",B295,-20268),$I$2),bias[symbol],0)+H295,1),27)),"-")</f>
        <v>m</v>
      </c>
      <c r="J295" s="1">
        <f>IFERROR(_xll.RtGet("EBOND_LDN",B295,-20270)*1,"-")</f>
        <v>0.5</v>
      </c>
      <c r="K295" s="1" t="str">
        <f>_xll.RtGet("EBOND_LDN",$B295,-20271)</f>
        <v>on</v>
      </c>
      <c r="L295" s="1" t="str">
        <f>_xll.BDP(A295&amp;" @CBKG Corp","bid")</f>
        <v>#N/A Real Time</v>
      </c>
      <c r="M295" s="1" t="str">
        <f>_xll.BDP(A295&amp;" @CBKG Corp","ask")</f>
        <v>#N/A Real Time</v>
      </c>
      <c r="N295" s="1" t="s">
        <v>1456</v>
      </c>
      <c r="O295" s="1" t="str">
        <f>_xll.BDP(A295&amp;" @"&amp;N295&amp;" Corp","LAST_UPDATE")</f>
        <v>11/06/2014</v>
      </c>
      <c r="P295" s="57">
        <f>_xll.BDP(A295&amp;" @"&amp;N295&amp;" Corp","LAST_PRICE")</f>
        <v>104.538</v>
      </c>
      <c r="Q295" s="1">
        <f>INDEX(control!$F$12:$F$22,MATCH(C295,control!$C$12:$C$22,0))</f>
        <v>100</v>
      </c>
      <c r="R295" s="1">
        <f>P295-J295*INDEX(bias[value],MATCH(I295,bias[symbol],0))*(Q295/100)</f>
        <v>104.288</v>
      </c>
      <c r="S295" s="1">
        <f t="shared" si="271"/>
        <v>104.788</v>
      </c>
      <c r="T295" s="4"/>
      <c r="U295" s="4"/>
      <c r="V295" s="1">
        <f t="shared" si="263"/>
        <v>104.538</v>
      </c>
      <c r="W295" s="1">
        <f t="shared" si="264"/>
        <v>104.288</v>
      </c>
      <c r="X295" s="1">
        <f t="shared" si="265"/>
        <v>104.788</v>
      </c>
      <c r="Y295" s="13" t="str">
        <f t="shared" si="266"/>
        <v>err</v>
      </c>
      <c r="Z295" s="1">
        <v>1</v>
      </c>
      <c r="AA295" s="1">
        <f t="shared" si="267"/>
        <v>1</v>
      </c>
      <c r="AB295" s="1">
        <f t="shared" si="268"/>
        <v>1</v>
      </c>
      <c r="AC295" s="1">
        <f>IF(ISNUMBER(INDEX(bias[value],MATCH(I295,bias[symbol],0))),1,0)</f>
        <v>1</v>
      </c>
      <c r="AD295" s="1">
        <f t="shared" si="269"/>
        <v>1</v>
      </c>
      <c r="AE295" s="1">
        <f t="shared" si="270"/>
        <v>1</v>
      </c>
      <c r="AF295" s="1">
        <f t="shared" ca="1" si="273"/>
        <v>0</v>
      </c>
      <c r="AG295" s="1">
        <f t="shared" ca="1" si="274"/>
        <v>0</v>
      </c>
      <c r="AH295" s="1" t="str">
        <f ca="1">IF(AG295=1,_xll.RtContribute("DDS_BONDS",$B295&amp;"=EXT",$V$3:$X$3,V295:X295,"FTC:CHANGED;SCOPE:SERVER"),"-")</f>
        <v>-</v>
      </c>
      <c r="AI295" s="1" t="str">
        <f>_xll.RtGet("DDS_BONDS",B295&amp;"=EXT",3)</f>
        <v>20145876=EXT</v>
      </c>
      <c r="AJ295" s="32">
        <f>_xll.BDP($A295&amp;" @"&amp; $N295 &amp;"  Corp","risk_mid")</f>
        <v>4.2558993741813822</v>
      </c>
      <c r="AK295" s="25" t="str">
        <f t="shared" si="275"/>
        <v>-</v>
      </c>
      <c r="AL295" s="1" t="str">
        <f t="shared" si="272"/>
        <v>-</v>
      </c>
      <c r="AM295" s="38">
        <f t="shared" si="276"/>
        <v>0</v>
      </c>
      <c r="AN295" s="12">
        <f>_xll.BDP($A295&amp;" @"&amp; $N295 &amp;"  Corp","asset_swap_spd_mid")</f>
        <v>218.61587819015892</v>
      </c>
      <c r="AO295" s="25">
        <f t="shared" si="277"/>
        <v>0</v>
      </c>
      <c r="AP295" s="25" t="str">
        <f>IFERROR(_xll.BDP($A295&amp;" @"&amp; $N295 &amp;"  Corp","coupon")*G295/100/365,"-")</f>
        <v>-</v>
      </c>
      <c r="AQ295" s="1" t="str">
        <f>_xll.RtGet("EBOND_LDN",B295,"DSPLY_NAME")</f>
        <v xml:space="preserve">LINHLD 3 7/8 28 </v>
      </c>
      <c r="AR295" s="38">
        <f>_xll.RtGet("EBOND_LDN", B295, -18560)</f>
        <v>0</v>
      </c>
      <c r="AS295" s="38">
        <f>_xll.RtGet("EBOND_LDN", B295, -18562)</f>
        <v>0</v>
      </c>
      <c r="AT295" s="58" t="str">
        <f ca="1">IF(Main[[#This Row],[maturity]]&lt;TODAY(),"matured","-")</f>
        <v>-</v>
      </c>
      <c r="AU295" s="1" t="str">
        <f>IF(Main[[#This Row],[spread bid]]=Main[[#This Row],[spread ask]],"error","-")</f>
        <v>error</v>
      </c>
    </row>
    <row r="296" spans="1:47" x14ac:dyDescent="0.2">
      <c r="A296" s="1" t="s">
        <v>145</v>
      </c>
      <c r="B296" s="1">
        <v>6076950</v>
      </c>
      <c r="C296" s="1">
        <v>1994224</v>
      </c>
      <c r="D296" s="29" t="str">
        <f>_xll.BDP($A296&amp;" Corp",D$4)</f>
        <v>NEXFP</v>
      </c>
      <c r="E296" s="29">
        <f>IF(_xll.BDP($A296&amp;" Corp","cpn typ")="floating","frn",_xll.BDP($A296&amp;" Corp",E$4))</f>
        <v>5.75</v>
      </c>
      <c r="F296" s="53">
        <f>IF(LEFT(_xll.BDP($A296&amp;" Corp","mty_typ"),4)="perp","perp",_xll.BDP($A296&amp;" Corp",F$4)*1)</f>
        <v>42857</v>
      </c>
      <c r="G296" s="25">
        <f>_xll.RtGet("EBOND_POSITION",INDEX(bookMap[eBondID],MATCH(TEXT(C296,"0"),bookMap[bbgID],0))&amp;"="&amp;B296,"AMOUNT")</f>
        <v>0</v>
      </c>
      <c r="H296" s="1">
        <f>INDEX(control!$E$12:$E$22,MATCH(C296,control!$C$12:$C$22,0))</f>
        <v>0</v>
      </c>
      <c r="I296" s="1" t="str">
        <f>IFERROR(INDEX(bias[symbol],MIN(MAX(MATCH(IF($I$2="manual",_xll.RtGet("EBOND_LDN",B296,-20268),$I$2),bias[symbol],0)+H296,1),27)),"-")</f>
        <v>-</v>
      </c>
      <c r="J296" s="1" t="str">
        <f>IFERROR(_xll.RtGet("EBOND_LDN",B296,-20270)*1,"-")</f>
        <v>-</v>
      </c>
      <c r="K296" s="1" t="str">
        <f>_xll.RtGet("EBOND_LDN",$B296,-20271)</f>
        <v>on</v>
      </c>
      <c r="L296" s="1" t="str">
        <f>_xll.BDP(A296&amp;" @CBKG Corp","bid")</f>
        <v>#N/A Real Time</v>
      </c>
      <c r="M296" s="1" t="str">
        <f>_xll.BDP(A296&amp;" @CBKG Corp","ask")</f>
        <v>#N/A Real Time</v>
      </c>
      <c r="N296" s="1" t="s">
        <v>1456</v>
      </c>
      <c r="O296" s="1" t="str">
        <f>_xll.BDP(A296&amp;" @"&amp;N296&amp;" Corp","LAST_UPDATE")</f>
        <v>07:01:00</v>
      </c>
      <c r="P296" s="57">
        <f>_xll.BDP(A296&amp;" @"&amp;N296&amp;" Corp","LAST_PRICE")</f>
        <v>107.78100000000001</v>
      </c>
      <c r="Q296" s="1">
        <f>INDEX(control!$F$12:$F$22,MATCH(C296,control!$C$12:$C$22,0))</f>
        <v>100</v>
      </c>
      <c r="R296" s="1" t="e">
        <f>P296-J296*INDEX(bias[value],MATCH(I296,bias[symbol],0))*(Q296/100)</f>
        <v>#VALUE!</v>
      </c>
      <c r="S296" s="1" t="e">
        <f t="shared" si="271"/>
        <v>#VALUE!</v>
      </c>
      <c r="T296" s="4"/>
      <c r="U296" s="4"/>
      <c r="V296" s="1">
        <f t="shared" si="263"/>
        <v>107.78100000000001</v>
      </c>
      <c r="W296" s="1" t="e">
        <f t="shared" si="264"/>
        <v>#VALUE!</v>
      </c>
      <c r="X296" s="1" t="e">
        <f t="shared" si="265"/>
        <v>#VALUE!</v>
      </c>
      <c r="Y296" s="13" t="str">
        <f t="shared" si="266"/>
        <v>err</v>
      </c>
      <c r="Z296" s="1">
        <v>1</v>
      </c>
      <c r="AA296" s="1">
        <f t="shared" si="267"/>
        <v>1</v>
      </c>
      <c r="AB296" s="1">
        <f t="shared" si="268"/>
        <v>0</v>
      </c>
      <c r="AC296" s="1">
        <f>IF(ISNUMBER(INDEX(bias[value],MATCH(I296,bias[symbol],0))),1,0)</f>
        <v>0</v>
      </c>
      <c r="AD296" s="1">
        <f t="shared" si="269"/>
        <v>0</v>
      </c>
      <c r="AE296" s="1">
        <f t="shared" si="270"/>
        <v>0</v>
      </c>
      <c r="AF296" s="1">
        <f t="shared" ca="1" si="273"/>
        <v>0</v>
      </c>
      <c r="AG296" s="1">
        <f t="shared" ca="1" si="274"/>
        <v>0</v>
      </c>
      <c r="AH296" s="1" t="str">
        <f ca="1">IF(AG296=1,_xll.RtContribute("DDS_BONDS",$B296&amp;"=EXT",$V$3:$X$3,V296:X296,"FTC:CHANGED;SCOPE:SERVER"),"-")</f>
        <v>-</v>
      </c>
      <c r="AI296" s="1" t="str">
        <f>_xll.RtGet("DDS_BONDS",B296&amp;"=EXT",3)</f>
        <v>6076950=EXT</v>
      </c>
      <c r="AJ296" s="32">
        <f>_xll.BDP($A296&amp;" @"&amp; $N296 &amp;"  Corp","risk_mid")</f>
        <v>2.862929016843907</v>
      </c>
      <c r="AK296" s="25">
        <f t="shared" si="275"/>
        <v>0</v>
      </c>
      <c r="AL296" s="1" t="str">
        <f t="shared" si="272"/>
        <v>-</v>
      </c>
      <c r="AM296" s="38">
        <f t="shared" si="276"/>
        <v>0</v>
      </c>
      <c r="AN296" s="12">
        <f>_xll.BDP($A296&amp;" @"&amp; $N296 &amp;"  Corp","asset_swap_spd_mid")</f>
        <v>263.05619069328725</v>
      </c>
      <c r="AO296" s="25">
        <f t="shared" si="277"/>
        <v>0</v>
      </c>
      <c r="AP296" s="25">
        <f>IFERROR(_xll.BDP($A296&amp;" @"&amp; $N296 &amp;"  Corp","coupon")*G296/100/365,"-")</f>
        <v>0</v>
      </c>
      <c r="AQ296" s="1" t="str">
        <f>_xll.RtGet("EBOND_LDN",B296,"DSPLY_NAME")</f>
        <v>NEXFP 5 3/4 02 M</v>
      </c>
      <c r="AR296" s="38">
        <f>_xll.RtGet("EBOND_LDN", B296, -18560)</f>
        <v>0</v>
      </c>
      <c r="AS296" s="38">
        <f>_xll.RtGet("EBOND_LDN", B296, -18562)</f>
        <v>0</v>
      </c>
      <c r="AT296" s="58" t="str">
        <f ca="1">IF(Main[[#This Row],[maturity]]&lt;TODAY(),"matured","-")</f>
        <v>-</v>
      </c>
      <c r="AU296" s="1" t="str">
        <f>IF(Main[[#This Row],[spread bid]]=Main[[#This Row],[spread ask]],"error","-")</f>
        <v>error</v>
      </c>
    </row>
    <row r="297" spans="1:47" x14ac:dyDescent="0.2">
      <c r="A297" s="1" t="s">
        <v>146</v>
      </c>
      <c r="B297" s="1">
        <v>16342859</v>
      </c>
      <c r="C297" s="1">
        <v>1994224</v>
      </c>
      <c r="D297" s="29" t="str">
        <f>_xll.BDP($A297&amp;" Corp",D$4)</f>
        <v>NEXFP</v>
      </c>
      <c r="E297" s="29">
        <f>IF(_xll.BDP($A297&amp;" Corp","cpn typ")="floating","frn",_xll.BDP($A297&amp;" Corp",E$4))</f>
        <v>4.25</v>
      </c>
      <c r="F297" s="53">
        <f>IF(LEFT(_xll.BDP($A297&amp;" Corp","mty_typ"),4)="perp","perp",_xll.BDP($A297&amp;" Corp",F$4)*1)</f>
        <v>43178</v>
      </c>
      <c r="G297" s="25">
        <f>_xll.RtGet("EBOND_POSITION",INDEX(bookMap[eBondID],MATCH(TEXT(C297,"0"),bookMap[bbgID],0))&amp;"="&amp;B297,"AMOUNT")</f>
        <v>300000</v>
      </c>
      <c r="H297" s="1">
        <f>INDEX(control!$E$12:$E$22,MATCH(C297,control!$C$12:$C$22,0))</f>
        <v>0</v>
      </c>
      <c r="I297" s="1" t="str">
        <f>IFERROR(INDEX(bias[symbol],MIN(MAX(MATCH(IF($I$2="manual",_xll.RtGet("EBOND_LDN",B297,-20268),$I$2),bias[symbol],0)+H297,1),27)),"-")</f>
        <v>m</v>
      </c>
      <c r="J297" s="1">
        <f>IFERROR(_xll.RtGet("EBOND_LDN",B297,-20270)*1,"-")</f>
        <v>0.5</v>
      </c>
      <c r="K297" s="1" t="str">
        <f>_xll.RtGet("EBOND_LDN",$B297,-20271)</f>
        <v>on</v>
      </c>
      <c r="L297" s="1">
        <f>_xll.BDP(A297&amp;" @CBKG Corp","bid")</f>
        <v>104.194</v>
      </c>
      <c r="M297" s="1">
        <f>_xll.BDP(A297&amp;" @CBKG Corp","ask")</f>
        <v>104.694</v>
      </c>
      <c r="N297" s="1" t="s">
        <v>1456</v>
      </c>
      <c r="O297" s="1" t="str">
        <f>_xll.BDP(A297&amp;" @"&amp;N297&amp;" Corp","LAST_UPDATE")</f>
        <v>07:01:23</v>
      </c>
      <c r="P297" s="57">
        <f>_xll.BDP(A297&amp;" @"&amp;N297&amp;" Corp","LAST_PRICE")</f>
        <v>104.444</v>
      </c>
      <c r="Q297" s="1">
        <f>INDEX(control!$F$12:$F$22,MATCH(C297,control!$C$12:$C$22,0))</f>
        <v>100</v>
      </c>
      <c r="R297" s="1">
        <f>P297-J297*INDEX(bias[value],MATCH(I297,bias[symbol],0))*(Q297/100)</f>
        <v>104.194</v>
      </c>
      <c r="S297" s="1">
        <f t="shared" si="271"/>
        <v>104.694</v>
      </c>
      <c r="T297" s="4"/>
      <c r="U297" s="4"/>
      <c r="V297" s="1">
        <f t="shared" si="263"/>
        <v>104.444</v>
      </c>
      <c r="W297" s="1">
        <f t="shared" si="264"/>
        <v>104.194</v>
      </c>
      <c r="X297" s="1">
        <f t="shared" si="265"/>
        <v>104.694</v>
      </c>
      <c r="Y297" s="13">
        <f t="shared" si="266"/>
        <v>0</v>
      </c>
      <c r="Z297" s="1">
        <v>1</v>
      </c>
      <c r="AA297" s="1">
        <f t="shared" si="267"/>
        <v>1</v>
      </c>
      <c r="AB297" s="1">
        <f t="shared" si="268"/>
        <v>1</v>
      </c>
      <c r="AC297" s="1">
        <f>IF(ISNUMBER(INDEX(bias[value],MATCH(I297,bias[symbol],0))),1,0)</f>
        <v>1</v>
      </c>
      <c r="AD297" s="1">
        <f t="shared" si="269"/>
        <v>1</v>
      </c>
      <c r="AE297" s="1">
        <f t="shared" si="270"/>
        <v>1</v>
      </c>
      <c r="AF297" s="1">
        <f t="shared" ca="1" si="273"/>
        <v>0</v>
      </c>
      <c r="AG297" s="1">
        <f t="shared" ca="1" si="274"/>
        <v>0</v>
      </c>
      <c r="AH297" s="1" t="str">
        <f ca="1">IF(AG297=1,_xll.RtContribute("DDS_BONDS",$B297&amp;"=EXT",$V$3:$X$3,V297:X297,"FTC:CHANGED;SCOPE:SERVER"),"-")</f>
        <v>-</v>
      </c>
      <c r="AI297" s="1" t="str">
        <f>_xll.RtGet("DDS_BONDS",B297&amp;"=EXT",3)</f>
        <v>16342859=EXT</v>
      </c>
      <c r="AJ297" s="32">
        <f>_xll.BDP($A297&amp;" @"&amp; $N297 &amp;"  Corp","risk_mid")</f>
        <v>3.6098856974213334</v>
      </c>
      <c r="AK297" s="25">
        <f t="shared" si="275"/>
        <v>108.29657092263999</v>
      </c>
      <c r="AL297" s="1" t="str">
        <f t="shared" si="272"/>
        <v>-</v>
      </c>
      <c r="AM297" s="38">
        <f t="shared" si="276"/>
        <v>2.7851733333333333</v>
      </c>
      <c r="AN297" s="12">
        <f>_xll.BDP($A297&amp;" @"&amp; $N297 &amp;"  Corp","asset_swap_spd_mid")</f>
        <v>247.98429586543998</v>
      </c>
      <c r="AO297" s="25">
        <f t="shared" si="277"/>
        <v>7439.5288759631994</v>
      </c>
      <c r="AP297" s="25">
        <f>IFERROR(_xll.BDP($A297&amp;" @"&amp; $N297 &amp;"  Corp","coupon")*G297/100/365,"-")</f>
        <v>34.93150684931507</v>
      </c>
      <c r="AQ297" s="1" t="str">
        <f>_xll.RtGet("EBOND_LDN",B297,"DSPLY_NAME")</f>
        <v>NEXFP 4 1/4 19 M</v>
      </c>
      <c r="AR297" s="38">
        <f>_xll.RtGet("EBOND_LDN", B297, -18560)</f>
        <v>0</v>
      </c>
      <c r="AS297" s="38">
        <f>_xll.RtGet("EBOND_LDN", B297, -18562)</f>
        <v>0</v>
      </c>
      <c r="AT297" s="58" t="str">
        <f ca="1">IF(Main[[#This Row],[maturity]]&lt;TODAY(),"matured","-")</f>
        <v>-</v>
      </c>
      <c r="AU297" s="1" t="str">
        <f>IF(Main[[#This Row],[spread bid]]=Main[[#This Row],[spread ask]],"error","-")</f>
        <v>error</v>
      </c>
    </row>
    <row r="298" spans="1:47" x14ac:dyDescent="0.2">
      <c r="A298" s="1" t="s">
        <v>147</v>
      </c>
      <c r="B298" s="1">
        <v>10630892</v>
      </c>
      <c r="C298" s="1">
        <v>1994224</v>
      </c>
      <c r="D298" s="29" t="str">
        <f>_xll.BDP($A298&amp;" Corp",D$4)</f>
        <v>NGGLN</v>
      </c>
      <c r="E298" s="29">
        <f>IF(_xll.BDP($A298&amp;" Corp","cpn typ")="floating","frn",_xll.BDP($A298&amp;" Corp",E$4))</f>
        <v>3.25</v>
      </c>
      <c r="F298" s="53">
        <f>IF(LEFT(_xll.BDP($A298&amp;" Corp","mty_typ"),4)="perp","perp",_xll.BDP($A298&amp;" Corp",F$4)*1)</f>
        <v>42158</v>
      </c>
      <c r="G298" s="25">
        <f>_xll.RtGet("EBOND_POSITION",INDEX(bookMap[eBondID],MATCH(TEXT(C298,"0"),bookMap[bbgID],0))&amp;"="&amp;B298,"AMOUNT")</f>
        <v>5599000</v>
      </c>
      <c r="H298" s="1">
        <f>INDEX(control!$E$12:$E$22,MATCH(C298,control!$C$12:$C$22,0))</f>
        <v>0</v>
      </c>
      <c r="I298" s="1" t="str">
        <f>IFERROR(INDEX(bias[symbol],MIN(MAX(MATCH(IF($I$2="manual",_xll.RtGet("EBOND_LDN",B298,-20268),$I$2),bias[symbol],0)+H298,1),27)),"-")</f>
        <v>bb</v>
      </c>
      <c r="J298" s="1">
        <f>IFERROR(_xll.RtGet("EBOND_LDN",B298,-20270)*1,"-")</f>
        <v>0.1</v>
      </c>
      <c r="K298" s="1" t="str">
        <f>_xll.RtGet("EBOND_LDN",$B298,-20271)</f>
        <v>on</v>
      </c>
      <c r="L298" s="1">
        <f>_xll.BDP(A298&amp;" @CBKG Corp","bid")</f>
        <v>102.621</v>
      </c>
      <c r="M298" s="1">
        <f>_xll.BDP(A298&amp;" @CBKG Corp","ask")</f>
        <v>102.721</v>
      </c>
      <c r="N298" s="1" t="s">
        <v>1456</v>
      </c>
      <c r="O298" s="1" t="str">
        <f>_xll.BDP(A298&amp;" @"&amp;N298&amp;" Corp","LAST_UPDATE")</f>
        <v>07:01:58</v>
      </c>
      <c r="P298" s="57">
        <f>_xll.BDP(A298&amp;" @"&amp;N298&amp;" Corp","LAST_PRICE")</f>
        <v>102.646</v>
      </c>
      <c r="Q298" s="1">
        <f>INDEX(control!$F$12:$F$22,MATCH(C298,control!$C$12:$C$22,0))</f>
        <v>100</v>
      </c>
      <c r="R298" s="1">
        <f>P298-J298*INDEX(bias[value],MATCH(I298,bias[symbol],0))*(Q298/100)</f>
        <v>102.621</v>
      </c>
      <c r="S298" s="1">
        <f t="shared" si="271"/>
        <v>102.72099999999999</v>
      </c>
      <c r="T298" s="4"/>
      <c r="U298" s="4"/>
      <c r="V298" s="1">
        <f t="shared" si="263"/>
        <v>102.646</v>
      </c>
      <c r="W298" s="1">
        <f t="shared" si="264"/>
        <v>102.621</v>
      </c>
      <c r="X298" s="1">
        <f t="shared" si="265"/>
        <v>102.72099999999999</v>
      </c>
      <c r="Y298" s="13">
        <f t="shared" si="266"/>
        <v>0</v>
      </c>
      <c r="Z298" s="1">
        <v>1</v>
      </c>
      <c r="AA298" s="1">
        <f t="shared" si="267"/>
        <v>1</v>
      </c>
      <c r="AB298" s="1">
        <f t="shared" si="268"/>
        <v>1</v>
      </c>
      <c r="AC298" s="1">
        <f>IF(ISNUMBER(INDEX(bias[value],MATCH(I298,bias[symbol],0))),1,0)</f>
        <v>1</v>
      </c>
      <c r="AD298" s="1">
        <f t="shared" si="269"/>
        <v>1</v>
      </c>
      <c r="AE298" s="1">
        <f t="shared" si="270"/>
        <v>1</v>
      </c>
      <c r="AF298" s="1">
        <f t="shared" ca="1" si="273"/>
        <v>0</v>
      </c>
      <c r="AG298" s="1">
        <f t="shared" ca="1" si="274"/>
        <v>0</v>
      </c>
      <c r="AH298" s="1" t="str">
        <f ca="1">IF(AG298=1,_xll.RtContribute("DDS_BONDS",$B298&amp;"=EXT",$V$3:$X$3,V298:X298,"FTC:CHANGED;SCOPE:SERVER"),"-")</f>
        <v>-</v>
      </c>
      <c r="AI298" s="1" t="str">
        <f>_xll.RtGet("DDS_BONDS",B298&amp;"=EXT",3)</f>
        <v>10630892=EXT</v>
      </c>
      <c r="AJ298" s="32">
        <f>_xll.BDP($A298&amp;" @"&amp; $N298 &amp;"  Corp","risk_mid")</f>
        <v>0.98331670035349816</v>
      </c>
      <c r="AK298" s="25">
        <f t="shared" si="275"/>
        <v>550.55902052792362</v>
      </c>
      <c r="AL298" s="1" t="str">
        <f t="shared" si="272"/>
        <v>-</v>
      </c>
      <c r="AM298" s="38">
        <f t="shared" si="276"/>
        <v>51.085773688888892</v>
      </c>
      <c r="AN298" s="12">
        <f>_xll.BDP($A298&amp;" @"&amp; $N298 &amp;"  Corp","asset_swap_spd_mid")</f>
        <v>-1.5235429280305992</v>
      </c>
      <c r="AO298" s="25">
        <f t="shared" si="277"/>
        <v>-853.03168540433251</v>
      </c>
      <c r="AP298" s="25">
        <f>IFERROR(_xll.BDP($A298&amp;" @"&amp; $N298 &amp;"  Corp","coupon")*G298/100/365,"-")</f>
        <v>498.54109589041099</v>
      </c>
      <c r="AQ298" s="1" t="str">
        <f>_xll.RtGet("EBOND_LDN",B298,"DSPLY_NAME")</f>
        <v>NGGLN 3 1/4 03 J</v>
      </c>
      <c r="AR298" s="38">
        <f>_xll.RtGet("EBOND_LDN", B298, -18560)</f>
        <v>48.712422783870998</v>
      </c>
      <c r="AS298" s="38">
        <f>_xll.RtGet("EBOND_LDN", B298, -18562)</f>
        <v>38.551658571866</v>
      </c>
      <c r="AT298" s="58" t="str">
        <f ca="1">IF(Main[[#This Row],[maturity]]&lt;TODAY(),"matured","-")</f>
        <v>-</v>
      </c>
      <c r="AU298" s="1" t="str">
        <f>IF(Main[[#This Row],[spread bid]]=Main[[#This Row],[spread ask]],"error","-")</f>
        <v>-</v>
      </c>
    </row>
    <row r="299" spans="1:47" x14ac:dyDescent="0.2">
      <c r="A299" s="1" t="s">
        <v>148</v>
      </c>
      <c r="B299" s="1">
        <v>16958462</v>
      </c>
      <c r="C299" s="1">
        <v>1994224</v>
      </c>
      <c r="D299" s="29" t="str">
        <f>_xll.BDP($A299&amp;" Corp",D$4)</f>
        <v>NGGLN</v>
      </c>
      <c r="E299" s="29">
        <f>IF(_xll.BDP($A299&amp;" Corp","cpn typ")="floating","frn",_xll.BDP($A299&amp;" Corp",E$4))</f>
        <v>1.75</v>
      </c>
      <c r="F299" s="53">
        <f>IF(LEFT(_xll.BDP($A299&amp;" Corp","mty_typ"),4)="perp","perp",_xll.BDP($A299&amp;" Corp",F$4)*1)</f>
        <v>43151</v>
      </c>
      <c r="G299" s="25">
        <f>_xll.RtGet("EBOND_POSITION",INDEX(bookMap[eBondID],MATCH(TEXT(C299,"0"),bookMap[bbgID],0))&amp;"="&amp;B299,"AMOUNT")</f>
        <v>9700000</v>
      </c>
      <c r="H299" s="1">
        <f>INDEX(control!$E$12:$E$22,MATCH(C299,control!$C$12:$C$22,0))</f>
        <v>0</v>
      </c>
      <c r="I299" s="1" t="str">
        <f>IFERROR(INDEX(bias[symbol],MIN(MAX(MATCH(IF($I$2="manual",_xll.RtGet("EBOND_LDN",B299,-20268),$I$2),bias[symbol],0)+H299,1),27)),"-")</f>
        <v>bb</v>
      </c>
      <c r="J299" s="1">
        <f>IFERROR(_xll.RtGet("EBOND_LDN",B299,-20270)*1,"-")</f>
        <v>0.2</v>
      </c>
      <c r="K299" s="1" t="str">
        <f>_xll.RtGet("EBOND_LDN",$B299,-20271)</f>
        <v>on</v>
      </c>
      <c r="L299" s="1">
        <f>_xll.BDP(A299&amp;" @CBKG Corp","bid")</f>
        <v>102.77800000000001</v>
      </c>
      <c r="M299" s="1">
        <f>_xll.BDP(A299&amp;" @CBKG Corp","ask")</f>
        <v>102.97799999999999</v>
      </c>
      <c r="N299" s="1" t="s">
        <v>1456</v>
      </c>
      <c r="O299" s="1" t="str">
        <f>_xll.BDP(A299&amp;" @"&amp;N299&amp;" Corp","LAST_UPDATE")</f>
        <v>07:01:27</v>
      </c>
      <c r="P299" s="57">
        <f>_xll.BDP(A299&amp;" @"&amp;N299&amp;" Corp","LAST_PRICE")</f>
        <v>102.828</v>
      </c>
      <c r="Q299" s="1">
        <f>INDEX(control!$F$12:$F$22,MATCH(C299,control!$C$12:$C$22,0))</f>
        <v>100</v>
      </c>
      <c r="R299" s="1">
        <f>P299-J299*INDEX(bias[value],MATCH(I299,bias[symbol],0))*(Q299/100)</f>
        <v>102.77800000000001</v>
      </c>
      <c r="S299" s="1">
        <f t="shared" si="271"/>
        <v>102.97800000000001</v>
      </c>
      <c r="T299" s="4"/>
      <c r="U299" s="4"/>
      <c r="V299" s="1">
        <f t="shared" si="263"/>
        <v>102.828</v>
      </c>
      <c r="W299" s="1">
        <f t="shared" si="264"/>
        <v>102.77800000000001</v>
      </c>
      <c r="X299" s="1">
        <f t="shared" si="265"/>
        <v>102.97800000000001</v>
      </c>
      <c r="Y299" s="13">
        <f t="shared" si="266"/>
        <v>2.8421709430404007E-14</v>
      </c>
      <c r="Z299" s="1">
        <v>1</v>
      </c>
      <c r="AA299" s="1">
        <f t="shared" si="267"/>
        <v>1</v>
      </c>
      <c r="AB299" s="1">
        <f t="shared" si="268"/>
        <v>1</v>
      </c>
      <c r="AC299" s="1">
        <f>IF(ISNUMBER(INDEX(bias[value],MATCH(I299,bias[symbol],0))),1,0)</f>
        <v>1</v>
      </c>
      <c r="AD299" s="1">
        <f t="shared" si="269"/>
        <v>1</v>
      </c>
      <c r="AE299" s="1">
        <f t="shared" si="270"/>
        <v>1</v>
      </c>
      <c r="AF299" s="1">
        <f t="shared" ca="1" si="273"/>
        <v>0</v>
      </c>
      <c r="AG299" s="1">
        <f t="shared" ca="1" si="274"/>
        <v>0</v>
      </c>
      <c r="AH299" s="1" t="str">
        <f ca="1">IF(AG299=1,_xll.RtContribute("DDS_BONDS",$B299&amp;"=EXT",$V$3:$X$3,V299:X299,"FTC:CHANGED;SCOPE:SERVER"),"-")</f>
        <v>-</v>
      </c>
      <c r="AI299" s="1" t="str">
        <f>_xll.RtGet("DDS_BONDS",B299&amp;"=EXT",3)</f>
        <v>16958462=EXT</v>
      </c>
      <c r="AJ299" s="32">
        <f>_xll.BDP($A299&amp;" @"&amp; $N299 &amp;"  Corp","risk_mid")</f>
        <v>3.6642348577480277</v>
      </c>
      <c r="AK299" s="25">
        <f t="shared" si="275"/>
        <v>3554.3078120155869</v>
      </c>
      <c r="AL299" s="1" t="str">
        <f t="shared" si="272"/>
        <v>-</v>
      </c>
      <c r="AM299" s="38">
        <f t="shared" si="276"/>
        <v>88.66058666666666</v>
      </c>
      <c r="AN299" s="12">
        <f>_xll.BDP($A299&amp;" @"&amp; $N299 &amp;"  Corp","asset_swap_spd_mid")</f>
        <v>47.208234334808878</v>
      </c>
      <c r="AO299" s="25">
        <f t="shared" si="277"/>
        <v>45791.987304764611</v>
      </c>
      <c r="AP299" s="25">
        <f>IFERROR(_xll.BDP($A299&amp;" @"&amp; $N299 &amp;"  Corp","coupon")*G299/100/365,"-")</f>
        <v>465.06849315068496</v>
      </c>
      <c r="AQ299" s="1" t="str">
        <f>_xll.RtGet("EBOND_LDN",B299,"DSPLY_NAME")</f>
        <v>NGGLN 1 3/4 20 F</v>
      </c>
      <c r="AR299" s="38">
        <f>_xll.RtGet("EBOND_LDN", B299, -18560)</f>
        <v>79.474363968491005</v>
      </c>
      <c r="AS299" s="38">
        <f>_xll.RtGet("EBOND_LDN", B299, -18562)</f>
        <v>74.021019888203</v>
      </c>
      <c r="AT299" s="58" t="str">
        <f ca="1">IF(Main[[#This Row],[maturity]]&lt;TODAY(),"matured","-")</f>
        <v>-</v>
      </c>
      <c r="AU299" s="1" t="str">
        <f>IF(Main[[#This Row],[spread bid]]=Main[[#This Row],[spread ask]],"error","-")</f>
        <v>-</v>
      </c>
    </row>
    <row r="300" spans="1:47" x14ac:dyDescent="0.2">
      <c r="A300" s="1" t="s">
        <v>149</v>
      </c>
      <c r="B300" s="1">
        <v>2216754</v>
      </c>
      <c r="C300" s="1">
        <v>1994224</v>
      </c>
      <c r="D300" s="29" t="str">
        <f>_xll.BDP($A300&amp;" Corp",D$4)</f>
        <v>NGGLN</v>
      </c>
      <c r="E300" s="29">
        <f>IF(_xll.BDP($A300&amp;" Corp","cpn typ")="floating","frn",_xll.BDP($A300&amp;" Corp",E$4))</f>
        <v>5</v>
      </c>
      <c r="F300" s="53">
        <f>IF(LEFT(_xll.BDP($A300&amp;" Corp","mty_typ"),4)="perp","perp",_xll.BDP($A300&amp;" Corp",F$4)*1)</f>
        <v>43283</v>
      </c>
      <c r="G300" s="25">
        <f>_xll.RtGet("EBOND_POSITION",INDEX(bookMap[eBondID],MATCH(TEXT(C300,"0"),bookMap[bbgID],0))&amp;"="&amp;B300,"AMOUNT")</f>
        <v>0</v>
      </c>
      <c r="H300" s="1">
        <f>INDEX(control!$E$12:$E$22,MATCH(C300,control!$C$12:$C$22,0))</f>
        <v>0</v>
      </c>
      <c r="I300" s="1" t="str">
        <f>IFERROR(INDEX(bias[symbol],MIN(MAX(MATCH(IF($I$2="manual",_xll.RtGet("EBOND_LDN",B300,-20268),$I$2),bias[symbol],0)+H300,1),27)),"-")</f>
        <v>bb</v>
      </c>
      <c r="J300" s="1">
        <f>IFERROR(_xll.RtGet("EBOND_LDN",B300,-20270)*1,"-")</f>
        <v>0.4</v>
      </c>
      <c r="K300" s="1" t="str">
        <f>_xll.RtGet("EBOND_LDN",$B300,-20271)</f>
        <v>on</v>
      </c>
      <c r="L300" s="1">
        <f>_xll.BDP(A300&amp;" @CBKG Corp","bid")</f>
        <v>115.735</v>
      </c>
      <c r="M300" s="1">
        <f>_xll.BDP(A300&amp;" @CBKG Corp","ask")</f>
        <v>116.13500000000001</v>
      </c>
      <c r="N300" s="1" t="s">
        <v>1456</v>
      </c>
      <c r="O300" s="1" t="str">
        <f>_xll.BDP(A300&amp;" @"&amp;N300&amp;" Corp","LAST_UPDATE")</f>
        <v>11/06/2014</v>
      </c>
      <c r="P300" s="57">
        <f>_xll.BDP(A300&amp;" @"&amp;N300&amp;" Corp","LAST_PRICE")</f>
        <v>115.833</v>
      </c>
      <c r="Q300" s="1">
        <f>INDEX(control!$F$12:$F$22,MATCH(C300,control!$C$12:$C$22,0))</f>
        <v>100</v>
      </c>
      <c r="R300" s="1">
        <f>P300-J300*INDEX(bias[value],MATCH(I300,bias[symbol],0))*(Q300/100)</f>
        <v>115.733</v>
      </c>
      <c r="S300" s="1">
        <f t="shared" si="271"/>
        <v>116.13300000000001</v>
      </c>
      <c r="T300" s="4"/>
      <c r="U300" s="4"/>
      <c r="V300" s="1">
        <f t="shared" si="263"/>
        <v>115.833</v>
      </c>
      <c r="W300" s="1">
        <f t="shared" si="264"/>
        <v>115.733</v>
      </c>
      <c r="X300" s="1">
        <f t="shared" si="265"/>
        <v>116.13300000000001</v>
      </c>
      <c r="Y300" s="13">
        <f t="shared" si="266"/>
        <v>-3.9999999999906777E-3</v>
      </c>
      <c r="Z300" s="1">
        <v>1</v>
      </c>
      <c r="AA300" s="1">
        <f t="shared" si="267"/>
        <v>1</v>
      </c>
      <c r="AB300" s="1">
        <f t="shared" si="268"/>
        <v>1</v>
      </c>
      <c r="AC300" s="1">
        <f>IF(ISNUMBER(INDEX(bias[value],MATCH(I300,bias[symbol],0))),1,0)</f>
        <v>1</v>
      </c>
      <c r="AD300" s="1">
        <f t="shared" si="269"/>
        <v>1</v>
      </c>
      <c r="AE300" s="1">
        <f t="shared" si="270"/>
        <v>1</v>
      </c>
      <c r="AF300" s="1">
        <f t="shared" ca="1" si="273"/>
        <v>0</v>
      </c>
      <c r="AG300" s="1">
        <f t="shared" ca="1" si="274"/>
        <v>0</v>
      </c>
      <c r="AH300" s="1" t="str">
        <f ca="1">IF(AG300=1,_xll.RtContribute("DDS_BONDS",$B300&amp;"=EXT",$V$3:$X$3,V300:X300,"FTC:CHANGED;SCOPE:SERVER"),"-")</f>
        <v>-</v>
      </c>
      <c r="AI300" s="1" t="str">
        <f>_xll.RtGet("DDS_BONDS",B300&amp;"=EXT",3)</f>
        <v>2216754=EXT</v>
      </c>
      <c r="AJ300" s="32">
        <f>_xll.BDP($A300&amp;" @"&amp; $N300 &amp;"  Corp","risk_mid")</f>
        <v>4.3357736955186965</v>
      </c>
      <c r="AK300" s="25">
        <f t="shared" si="275"/>
        <v>0</v>
      </c>
      <c r="AL300" s="1" t="str">
        <f t="shared" si="272"/>
        <v>-</v>
      </c>
      <c r="AM300" s="38">
        <f t="shared" si="276"/>
        <v>0</v>
      </c>
      <c r="AN300" s="12">
        <f>_xll.BDP($A300&amp;" @"&amp; $N300 &amp;"  Corp","asset_swap_spd_mid")</f>
        <v>47.724052170014573</v>
      </c>
      <c r="AO300" s="25">
        <f t="shared" si="277"/>
        <v>0</v>
      </c>
      <c r="AP300" s="25">
        <f>IFERROR(_xll.BDP($A300&amp;" @"&amp; $N300 &amp;"  Corp","coupon")*G300/100/365,"-")</f>
        <v>0</v>
      </c>
      <c r="AQ300" s="1" t="str">
        <f>_xll.RtGet("EBOND_LDN",B300,"DSPLY_NAME")</f>
        <v>NGGLN 5 02 Jul 2</v>
      </c>
      <c r="AR300" s="38">
        <f>_xll.RtGet("EBOND_LDN", B300, -18560)</f>
        <v>79.946556780036005</v>
      </c>
      <c r="AS300" s="38">
        <f>_xll.RtGet("EBOND_LDN", B300, -18562)</f>
        <v>70.734025423822004</v>
      </c>
      <c r="AT300" s="58" t="str">
        <f ca="1">IF(Main[[#This Row],[maturity]]&lt;TODAY(),"matured","-")</f>
        <v>-</v>
      </c>
      <c r="AU300" s="1" t="str">
        <f>IF(Main[[#This Row],[spread bid]]=Main[[#This Row],[spread ask]],"error","-")</f>
        <v>-</v>
      </c>
    </row>
    <row r="301" spans="1:47" x14ac:dyDescent="0.2">
      <c r="A301" s="1" t="s">
        <v>150</v>
      </c>
      <c r="B301" s="1">
        <v>3639707</v>
      </c>
      <c r="C301" s="1">
        <v>1994224</v>
      </c>
      <c r="D301" s="29" t="str">
        <f>_xll.BDP($A301&amp;" Corp",D$4)</f>
        <v>NGGLN</v>
      </c>
      <c r="E301" s="29">
        <f>IF(_xll.BDP($A301&amp;" Corp","cpn typ")="floating","frn",_xll.BDP($A301&amp;" Corp",E$4))</f>
        <v>4.375</v>
      </c>
      <c r="F301" s="53">
        <f>IF(LEFT(_xll.BDP($A301&amp;" Corp","mty_typ"),4)="perp","perp",_xll.BDP($A301&amp;" Corp",F$4)*1)</f>
        <v>43900</v>
      </c>
      <c r="G301" s="25">
        <f>_xll.RtGet("EBOND_POSITION",INDEX(bookMap[eBondID],MATCH(TEXT(C301,"0"),bookMap[bbgID],0))&amp;"="&amp;B301,"AMOUNT")</f>
        <v>0</v>
      </c>
      <c r="H301" s="1">
        <f>INDEX(control!$E$12:$E$22,MATCH(C301,control!$C$12:$C$22,0))</f>
        <v>0</v>
      </c>
      <c r="I301" s="1" t="str">
        <f>IFERROR(INDEX(bias[symbol],MIN(MAX(MATCH(IF($I$2="manual",_xll.RtGet("EBOND_LDN",B301,-20268),$I$2),bias[symbol],0)+H301,1),27)),"-")</f>
        <v>m</v>
      </c>
      <c r="J301" s="1">
        <f>IFERROR(_xll.RtGet("EBOND_LDN",B301,-20270)*1,"-")</f>
        <v>0.5</v>
      </c>
      <c r="K301" s="1" t="str">
        <f>_xll.RtGet("EBOND_LDN",$B301,-20271)</f>
        <v>on</v>
      </c>
      <c r="L301" s="1">
        <f>_xll.BDP(A301&amp;" @CBKG Corp","bid")</f>
        <v>116.117</v>
      </c>
      <c r="M301" s="1">
        <f>_xll.BDP(A301&amp;" @CBKG Corp","ask")</f>
        <v>116.617</v>
      </c>
      <c r="N301" s="1" t="s">
        <v>1456</v>
      </c>
      <c r="O301" s="1" t="str">
        <f>_xll.BDP(A301&amp;" @"&amp;N301&amp;" Corp","LAST_UPDATE")</f>
        <v>11/06/2014</v>
      </c>
      <c r="P301" s="57">
        <f>_xll.BDP(A301&amp;" @"&amp;N301&amp;" Corp","LAST_PRICE")</f>
        <v>116.36499999999999</v>
      </c>
      <c r="Q301" s="1">
        <f>INDEX(control!$F$12:$F$22,MATCH(C301,control!$C$12:$C$22,0))</f>
        <v>100</v>
      </c>
      <c r="R301" s="1">
        <f>P301-J301*INDEX(bias[value],MATCH(I301,bias[symbol],0))*(Q301/100)</f>
        <v>116.11499999999999</v>
      </c>
      <c r="S301" s="1">
        <f t="shared" si="271"/>
        <v>116.61499999999999</v>
      </c>
      <c r="T301" s="4"/>
      <c r="U301" s="4"/>
      <c r="V301" s="1">
        <f t="shared" ref="V301:V361" si="278">P301</f>
        <v>116.36499999999999</v>
      </c>
      <c r="W301" s="1">
        <f t="shared" ref="W301:W361" si="279">IF(ISNUMBER(T301),T301,R301)</f>
        <v>116.11499999999999</v>
      </c>
      <c r="X301" s="1">
        <f t="shared" ref="X301:X361" si="280">IF(ISNUMBER(U301),U301,S301)</f>
        <v>116.61499999999999</v>
      </c>
      <c r="Y301" s="13">
        <f t="shared" ref="Y301:Y361" si="281">IF(ISERROR((W301+X301)-(L301+M301)),"err",((W301+X301)-(L301+M301)))</f>
        <v>-4.0000000000190994E-3</v>
      </c>
      <c r="Z301" s="1">
        <v>1</v>
      </c>
      <c r="AA301" s="1">
        <f t="shared" ref="AA301:AA361" si="282">IF(K301="on",1,0)</f>
        <v>1</v>
      </c>
      <c r="AB301" s="1">
        <f t="shared" ref="AB301:AB361" si="283">IF(ISNUMBER(V301),1,0)*IF(ISNUMBER(W301),1,0)*IF(ISNUMBER(X301),1,0)</f>
        <v>1</v>
      </c>
      <c r="AC301" s="1">
        <f>IF(ISNUMBER(INDEX(bias[value],MATCH(I301,bias[symbol],0))),1,0)</f>
        <v>1</v>
      </c>
      <c r="AD301" s="1">
        <f t="shared" ref="AD301:AD361" si="284">IF(ISNUMBER(J301),1,0)</f>
        <v>1</v>
      </c>
      <c r="AE301" s="1">
        <f t="shared" ref="AE301:AE361" si="285">IF(AB301,IF(W301&gt;X301,0,1),0)</f>
        <v>1</v>
      </c>
      <c r="AF301" s="1">
        <f t="shared" ca="1" si="273"/>
        <v>0</v>
      </c>
      <c r="AG301" s="1">
        <f t="shared" ca="1" si="274"/>
        <v>0</v>
      </c>
      <c r="AH301" s="1" t="str">
        <f ca="1">IF(AG301=1,_xll.RtContribute("DDS_BONDS",$B301&amp;"=EXT",$V$3:$X$3,V301:X301,"FTC:CHANGED;SCOPE:SERVER"),"-")</f>
        <v>-</v>
      </c>
      <c r="AI301" s="1" t="str">
        <f>_xll.RtGet("DDS_BONDS",B301&amp;"=EXT",3)</f>
        <v>3639707=EXT</v>
      </c>
      <c r="AJ301" s="32">
        <f>_xll.BDP($A301&amp;" @"&amp; $N301 &amp;"  Corp","risk_mid")</f>
        <v>6.0082664939088204</v>
      </c>
      <c r="AK301" s="25">
        <f t="shared" si="275"/>
        <v>0</v>
      </c>
      <c r="AL301" s="1" t="str">
        <f t="shared" si="272"/>
        <v>-</v>
      </c>
      <c r="AM301" s="38">
        <f t="shared" si="276"/>
        <v>0</v>
      </c>
      <c r="AN301" s="12">
        <f>_xll.BDP($A301&amp;" @"&amp; $N301 &amp;"  Corp","asset_swap_spd_mid")</f>
        <v>59.367201382189158</v>
      </c>
      <c r="AO301" s="25">
        <f t="shared" si="277"/>
        <v>0</v>
      </c>
      <c r="AP301" s="25">
        <f>IFERROR(_xll.BDP($A301&amp;" @"&amp; $N301 &amp;"  Corp","coupon")*G301/100/365,"-")</f>
        <v>0</v>
      </c>
      <c r="AQ301" s="1" t="str">
        <f>_xll.RtGet("EBOND_LDN",B301,"DSPLY_NAME")</f>
        <v>NGGLN 4 3/8 10 M</v>
      </c>
      <c r="AR301" s="38">
        <f>_xll.RtGet("EBOND_LDN", B301, -18560)</f>
        <v>94.266422463116996</v>
      </c>
      <c r="AS301" s="38">
        <f>_xll.RtGet("EBOND_LDN", B301, -18562)</f>
        <v>85.951205663438998</v>
      </c>
      <c r="AT301" s="58" t="str">
        <f ca="1">IF(Main[[#This Row],[maturity]]&lt;TODAY(),"matured","-")</f>
        <v>-</v>
      </c>
      <c r="AU301" s="1" t="str">
        <f>IF(Main[[#This Row],[spread bid]]=Main[[#This Row],[spread ask]],"error","-")</f>
        <v>-</v>
      </c>
    </row>
    <row r="302" spans="1:47" x14ac:dyDescent="0.2">
      <c r="A302" s="1" t="s">
        <v>151</v>
      </c>
      <c r="B302" s="1">
        <v>20094975</v>
      </c>
      <c r="C302" s="1">
        <v>1994224</v>
      </c>
      <c r="D302" s="29" t="str">
        <f>_xll.BDP($A302&amp;" Corp",D$4)</f>
        <v>OMVAV</v>
      </c>
      <c r="E302" s="29">
        <f>IF(_xll.BDP($A302&amp;" Corp","cpn typ")="floating","frn",_xll.BDP($A302&amp;" Corp",E$4))</f>
        <v>1.75</v>
      </c>
      <c r="F302" s="53">
        <f>IF(LEFT(_xll.BDP($A302&amp;" Corp","mty_typ"),4)="perp","perp",_xll.BDP($A302&amp;" Corp",F$4)*1)</f>
        <v>43794</v>
      </c>
      <c r="G302" s="25">
        <f>_xll.RtGet("EBOND_POSITION",INDEX(bookMap[eBondID],MATCH(TEXT(C302,"0"),bookMap[bbgID],0))&amp;"="&amp;B302,"AMOUNT")</f>
        <v>0</v>
      </c>
      <c r="H302" s="1">
        <f>INDEX(control!$E$12:$E$22,MATCH(C302,control!$C$12:$C$22,0))</f>
        <v>0</v>
      </c>
      <c r="I302" s="1" t="str">
        <f>IFERROR(INDEX(bias[symbol],MIN(MAX(MATCH(IF($I$2="manual",_xll.RtGet("EBOND_LDN",B302,-20268),$I$2),bias[symbol],0)+H302,1),27)),"-")</f>
        <v>b</v>
      </c>
      <c r="J302" s="1">
        <f>IFERROR(_xll.RtGet("EBOND_LDN",B302,-20270)*1,"-")</f>
        <v>0.3</v>
      </c>
      <c r="K302" s="1" t="str">
        <f>_xll.RtGet("EBOND_LDN",$B302,-20271)</f>
        <v>on</v>
      </c>
      <c r="L302" s="1">
        <f>_xll.BDP(A302&amp;" @CBKG Corp","bid")</f>
        <v>103.441</v>
      </c>
      <c r="M302" s="1">
        <f>_xll.BDP(A302&amp;" @CBKG Corp","ask")</f>
        <v>103.741</v>
      </c>
      <c r="N302" s="1" t="s">
        <v>1456</v>
      </c>
      <c r="O302" s="1" t="str">
        <f>_xll.BDP(A302&amp;" @"&amp;N302&amp;" Corp","LAST_UPDATE")</f>
        <v>07:01:40</v>
      </c>
      <c r="P302" s="57">
        <f>_xll.BDP(A302&amp;" @"&amp;N302&amp;" Corp","LAST_PRICE")</f>
        <v>103.553</v>
      </c>
      <c r="Q302" s="1">
        <f>INDEX(control!$F$12:$F$22,MATCH(C302,control!$C$12:$C$22,0))</f>
        <v>100</v>
      </c>
      <c r="R302" s="1">
        <f>P302-J302*INDEX(bias[value],MATCH(I302,bias[symbol],0))*(Q302/100)</f>
        <v>103.4405</v>
      </c>
      <c r="S302" s="1">
        <f t="shared" ref="S302:S362" si="286">R302+J302*(Q302/100)</f>
        <v>103.7405</v>
      </c>
      <c r="T302" s="4"/>
      <c r="U302" s="4"/>
      <c r="V302" s="1">
        <f t="shared" si="278"/>
        <v>103.553</v>
      </c>
      <c r="W302" s="1">
        <f t="shared" si="279"/>
        <v>103.4405</v>
      </c>
      <c r="X302" s="1">
        <f t="shared" si="280"/>
        <v>103.7405</v>
      </c>
      <c r="Y302" s="13">
        <f t="shared" si="281"/>
        <v>-1.0000000000331966E-3</v>
      </c>
      <c r="Z302" s="1">
        <v>1</v>
      </c>
      <c r="AA302" s="1">
        <f t="shared" si="282"/>
        <v>1</v>
      </c>
      <c r="AB302" s="1">
        <f t="shared" si="283"/>
        <v>1</v>
      </c>
      <c r="AC302" s="1">
        <f>IF(ISNUMBER(INDEX(bias[value],MATCH(I302,bias[symbol],0))),1,0)</f>
        <v>1</v>
      </c>
      <c r="AD302" s="1">
        <f t="shared" si="284"/>
        <v>1</v>
      </c>
      <c r="AE302" s="1">
        <f t="shared" si="285"/>
        <v>1</v>
      </c>
      <c r="AF302" s="1">
        <f t="shared" ca="1" si="273"/>
        <v>0</v>
      </c>
      <c r="AG302" s="1">
        <f t="shared" ca="1" si="274"/>
        <v>0</v>
      </c>
      <c r="AH302" s="1" t="str">
        <f ca="1">IF(AG302=1,_xll.RtContribute("DDS_BONDS",$B302&amp;"=EXT",$V$3:$X$3,V302:X302,"FTC:CHANGED;SCOPE:SERVER"),"-")</f>
        <v>-</v>
      </c>
      <c r="AI302" s="1" t="str">
        <f>_xll.RtGet("DDS_BONDS",B302&amp;"=EXT",3)</f>
        <v>20094975=EXT</v>
      </c>
      <c r="AJ302" s="32">
        <f>_xll.BDP($A302&amp;" @"&amp; $N302 &amp;"  Corp","risk_mid")</f>
        <v>5.3642086926764421</v>
      </c>
      <c r="AK302" s="25">
        <f t="shared" si="275"/>
        <v>0</v>
      </c>
      <c r="AL302" s="1" t="str">
        <f t="shared" si="272"/>
        <v>-</v>
      </c>
      <c r="AM302" s="38">
        <f t="shared" si="276"/>
        <v>0</v>
      </c>
      <c r="AN302" s="12">
        <f>_xll.BDP($A302&amp;" @"&amp; $N302 &amp;"  Corp","asset_swap_spd_mid")</f>
        <v>29.185601269768249</v>
      </c>
      <c r="AO302" s="25">
        <f t="shared" si="277"/>
        <v>0</v>
      </c>
      <c r="AP302" s="25">
        <f>IFERROR(_xll.BDP($A302&amp;" @"&amp; $N302 &amp;"  Corp","coupon")*G302/100/365,"-")</f>
        <v>0</v>
      </c>
      <c r="AQ302" s="1" t="str">
        <f>_xll.RtGet("EBOND_LDN",B302,"DSPLY_NAME")</f>
        <v>OMVAV 1 3/4 25 N</v>
      </c>
      <c r="AR302" s="38">
        <f>_xll.RtGet("EBOND_LDN", B302, -18560)</f>
        <v>71.792822739325004</v>
      </c>
      <c r="AS302" s="38">
        <f>_xll.RtGet("EBOND_LDN", B302, -18562)</f>
        <v>66.211122979421006</v>
      </c>
      <c r="AT302" s="58" t="str">
        <f ca="1">IF(Main[[#This Row],[maturity]]&lt;TODAY(),"matured","-")</f>
        <v>-</v>
      </c>
      <c r="AU302" s="1" t="str">
        <f>IF(Main[[#This Row],[spread bid]]=Main[[#This Row],[spread ask]],"error","-")</f>
        <v>-</v>
      </c>
    </row>
    <row r="303" spans="1:47" x14ac:dyDescent="0.2">
      <c r="A303" s="1" t="s">
        <v>152</v>
      </c>
      <c r="B303" s="1">
        <v>8857742</v>
      </c>
      <c r="C303" s="1">
        <v>1994224</v>
      </c>
      <c r="D303" s="29" t="str">
        <f>_xll.BDP($A303&amp;" Corp",D$4)</f>
        <v>OMVAV</v>
      </c>
      <c r="E303" s="29">
        <f>IF(_xll.BDP($A303&amp;" Corp","cpn typ")="floating","frn",_xll.BDP($A303&amp;" Corp",E$4))</f>
        <v>4.375</v>
      </c>
      <c r="F303" s="53">
        <f>IF(LEFT(_xll.BDP($A303&amp;" Corp","mty_typ"),4)="perp","perp",_xll.BDP($A303&amp;" Corp",F$4)*1)</f>
        <v>43871</v>
      </c>
      <c r="G303" s="25">
        <f>_xll.RtGet("EBOND_POSITION",INDEX(bookMap[eBondID],MATCH(TEXT(C303,"0"),bookMap[bbgID],0))&amp;"="&amp;B303,"AMOUNT")</f>
        <v>0</v>
      </c>
      <c r="H303" s="1">
        <f>INDEX(control!$E$12:$E$22,MATCH(C303,control!$C$12:$C$22,0))</f>
        <v>0</v>
      </c>
      <c r="I303" s="1" t="str">
        <f>IFERROR(INDEX(bias[symbol],MIN(MAX(MATCH(IF($I$2="manual",_xll.RtGet("EBOND_LDN",B303,-20268),$I$2),bias[symbol],0)+H303,1),27)),"-")</f>
        <v>bb</v>
      </c>
      <c r="J303" s="1">
        <f>IFERROR(_xll.RtGet("EBOND_LDN",B303,-20270)*1,"-")</f>
        <v>0.4</v>
      </c>
      <c r="K303" s="1" t="str">
        <f>_xll.RtGet("EBOND_LDN",$B303,-20271)</f>
        <v>on</v>
      </c>
      <c r="L303" s="1">
        <f>_xll.BDP(A303&amp;" @CBKG Corp","bid")</f>
        <v>116.65900000000001</v>
      </c>
      <c r="M303" s="1">
        <f>_xll.BDP(A303&amp;" @CBKG Corp","ask")</f>
        <v>117.059</v>
      </c>
      <c r="N303" s="1" t="s">
        <v>1456</v>
      </c>
      <c r="O303" s="1" t="str">
        <f>_xll.BDP(A303&amp;" @"&amp;N303&amp;" Corp","LAST_UPDATE")</f>
        <v>07:01:24</v>
      </c>
      <c r="P303" s="57">
        <f>_xll.BDP(A303&amp;" @"&amp;N303&amp;" Corp","LAST_PRICE")</f>
        <v>116.759</v>
      </c>
      <c r="Q303" s="1">
        <f>INDEX(control!$F$12:$F$22,MATCH(C303,control!$C$12:$C$22,0))</f>
        <v>100</v>
      </c>
      <c r="R303" s="1">
        <f>P303-J303*INDEX(bias[value],MATCH(I303,bias[symbol],0))*(Q303/100)</f>
        <v>116.65900000000001</v>
      </c>
      <c r="S303" s="1">
        <f t="shared" si="286"/>
        <v>117.05900000000001</v>
      </c>
      <c r="T303" s="4"/>
      <c r="U303" s="4"/>
      <c r="V303" s="1">
        <f t="shared" si="278"/>
        <v>116.759</v>
      </c>
      <c r="W303" s="1">
        <f t="shared" si="279"/>
        <v>116.65900000000001</v>
      </c>
      <c r="X303" s="1">
        <f t="shared" si="280"/>
        <v>117.05900000000001</v>
      </c>
      <c r="Y303" s="13">
        <f t="shared" si="281"/>
        <v>0</v>
      </c>
      <c r="Z303" s="1">
        <v>1</v>
      </c>
      <c r="AA303" s="1">
        <f t="shared" si="282"/>
        <v>1</v>
      </c>
      <c r="AB303" s="1">
        <f t="shared" si="283"/>
        <v>1</v>
      </c>
      <c r="AC303" s="1">
        <f>IF(ISNUMBER(INDEX(bias[value],MATCH(I303,bias[symbol],0))),1,0)</f>
        <v>1</v>
      </c>
      <c r="AD303" s="1">
        <f t="shared" si="284"/>
        <v>1</v>
      </c>
      <c r="AE303" s="1">
        <f t="shared" si="285"/>
        <v>1</v>
      </c>
      <c r="AF303" s="1">
        <f t="shared" ca="1" si="273"/>
        <v>0</v>
      </c>
      <c r="AG303" s="1">
        <f t="shared" ca="1" si="274"/>
        <v>0</v>
      </c>
      <c r="AH303" s="1" t="str">
        <f ca="1">IF(AG303=1,_xll.RtContribute("DDS_BONDS",$B303&amp;"=EXT",$V$3:$X$3,V303:X303,"FTC:CHANGED;SCOPE:SERVER"),"-")</f>
        <v>-</v>
      </c>
      <c r="AI303" s="1" t="str">
        <f>_xll.RtGet("DDS_BONDS",B303&amp;"=EXT",3)</f>
        <v>8857742=EXT</v>
      </c>
      <c r="AJ303" s="32">
        <f>_xll.BDP($A303&amp;" @"&amp; $N303 &amp;"  Corp","risk_mid")</f>
        <v>5.9570366360468086</v>
      </c>
      <c r="AK303" s="25">
        <f t="shared" si="275"/>
        <v>0</v>
      </c>
      <c r="AL303" s="1" t="str">
        <f t="shared" si="272"/>
        <v>-</v>
      </c>
      <c r="AM303" s="38">
        <f t="shared" si="276"/>
        <v>0</v>
      </c>
      <c r="AN303" s="12">
        <f>_xll.BDP($A303&amp;" @"&amp; $N303 &amp;"  Corp","asset_swap_spd_mid")</f>
        <v>52.2418473418006</v>
      </c>
      <c r="AO303" s="25">
        <f t="shared" si="277"/>
        <v>0</v>
      </c>
      <c r="AP303" s="25">
        <f>IFERROR(_xll.BDP($A303&amp;" @"&amp; $N303 &amp;"  Corp","coupon")*G303/100/365,"-")</f>
        <v>0</v>
      </c>
      <c r="AQ303" s="1" t="str">
        <f>_xll.RtGet("EBOND_LDN",B303,"DSPLY_NAME")</f>
        <v>OMVAV 4 3/8 10 F</v>
      </c>
      <c r="AR303" s="38">
        <f>_xll.RtGet("EBOND_LDN", B303, -18560)</f>
        <v>81.599057918542997</v>
      </c>
      <c r="AS303" s="38">
        <f>_xll.RtGet("EBOND_LDN", B303, -18562)</f>
        <v>74.904782868832001</v>
      </c>
      <c r="AT303" s="58" t="str">
        <f ca="1">IF(Main[[#This Row],[maturity]]&lt;TODAY(),"matured","-")</f>
        <v>-</v>
      </c>
      <c r="AU303" s="1" t="str">
        <f>IF(Main[[#This Row],[spread bid]]=Main[[#This Row],[spread ask]],"error","-")</f>
        <v>-</v>
      </c>
    </row>
    <row r="304" spans="1:47" x14ac:dyDescent="0.2">
      <c r="A304" s="1" t="s">
        <v>153</v>
      </c>
      <c r="B304" s="1">
        <v>11950990</v>
      </c>
      <c r="C304" s="1">
        <v>1994224</v>
      </c>
      <c r="D304" s="29" t="str">
        <f>_xll.BDP($A304&amp;" Corp",D$4)</f>
        <v>OMVAV</v>
      </c>
      <c r="E304" s="29">
        <f>IF(_xll.BDP($A304&amp;" Corp","cpn typ")="floating","frn",_xll.BDP($A304&amp;" Corp",E$4))</f>
        <v>4.25</v>
      </c>
      <c r="F304" s="53">
        <f>IF(LEFT(_xll.BDP($A304&amp;" Corp","mty_typ"),4)="perp","perp",_xll.BDP($A304&amp;" Corp",F$4)*1)</f>
        <v>44481</v>
      </c>
      <c r="G304" s="25">
        <f>_xll.RtGet("EBOND_POSITION",INDEX(bookMap[eBondID],MATCH(TEXT(C304,"0"),bookMap[bbgID],0))&amp;"="&amp;B304,"AMOUNT")</f>
        <v>0</v>
      </c>
      <c r="H304" s="1">
        <f>INDEX(control!$E$12:$E$22,MATCH(C304,control!$C$12:$C$22,0))</f>
        <v>0</v>
      </c>
      <c r="I304" s="1" t="str">
        <f>IFERROR(INDEX(bias[symbol],MIN(MAX(MATCH(IF($I$2="manual",_xll.RtGet("EBOND_LDN",B304,-20268),$I$2),bias[symbol],0)+H304,1),27)),"-")</f>
        <v>b</v>
      </c>
      <c r="J304" s="1">
        <f>IFERROR(_xll.RtGet("EBOND_LDN",B304,-20270)*1,"-")</f>
        <v>0.5</v>
      </c>
      <c r="K304" s="1" t="str">
        <f>_xll.RtGet("EBOND_LDN",$B304,-20271)</f>
        <v>on</v>
      </c>
      <c r="L304" s="1">
        <f>_xll.BDP(A304&amp;" @CBKG Corp","bid")</f>
        <v>118.004</v>
      </c>
      <c r="M304" s="1">
        <f>_xll.BDP(A304&amp;" @CBKG Corp","ask")</f>
        <v>118.504</v>
      </c>
      <c r="N304" s="1" t="s">
        <v>1456</v>
      </c>
      <c r="O304" s="1" t="str">
        <f>_xll.BDP(A304&amp;" @"&amp;N304&amp;" Corp","LAST_UPDATE")</f>
        <v>07:01:33</v>
      </c>
      <c r="P304" s="57">
        <f>_xll.BDP(A304&amp;" @"&amp;N304&amp;" Corp","LAST_PRICE")</f>
        <v>118.191</v>
      </c>
      <c r="Q304" s="1">
        <f>INDEX(control!$F$12:$F$22,MATCH(C304,control!$C$12:$C$22,0))</f>
        <v>100</v>
      </c>
      <c r="R304" s="1">
        <f>P304-J304*INDEX(bias[value],MATCH(I304,bias[symbol],0))*(Q304/100)</f>
        <v>118.0035</v>
      </c>
      <c r="S304" s="1">
        <f t="shared" si="286"/>
        <v>118.5035</v>
      </c>
      <c r="T304" s="4"/>
      <c r="U304" s="4"/>
      <c r="V304" s="1">
        <f t="shared" si="278"/>
        <v>118.191</v>
      </c>
      <c r="W304" s="1">
        <f t="shared" si="279"/>
        <v>118.0035</v>
      </c>
      <c r="X304" s="1">
        <f t="shared" si="280"/>
        <v>118.5035</v>
      </c>
      <c r="Y304" s="13">
        <f t="shared" si="281"/>
        <v>-1.0000000000047748E-3</v>
      </c>
      <c r="Z304" s="1">
        <v>1</v>
      </c>
      <c r="AA304" s="1">
        <f t="shared" si="282"/>
        <v>1</v>
      </c>
      <c r="AB304" s="1">
        <f t="shared" si="283"/>
        <v>1</v>
      </c>
      <c r="AC304" s="1">
        <f>IF(ISNUMBER(INDEX(bias[value],MATCH(I304,bias[symbol],0))),1,0)</f>
        <v>1</v>
      </c>
      <c r="AD304" s="1">
        <f t="shared" si="284"/>
        <v>1</v>
      </c>
      <c r="AE304" s="1">
        <f t="shared" si="285"/>
        <v>1</v>
      </c>
      <c r="AF304" s="1">
        <f t="shared" ca="1" si="273"/>
        <v>0</v>
      </c>
      <c r="AG304" s="1">
        <f t="shared" ca="1" si="274"/>
        <v>0</v>
      </c>
      <c r="AH304" s="1" t="str">
        <f ca="1">IF(AG304=1,_xll.RtContribute("DDS_BONDS",$B304&amp;"=EXT",$V$3:$X$3,V304:X304,"FTC:CHANGED;SCOPE:SERVER"),"-")</f>
        <v>-</v>
      </c>
      <c r="AI304" s="1" t="str">
        <f>_xll.RtGet("DDS_BONDS",B304&amp;"=EXT",3)</f>
        <v>11950990=EXT</v>
      </c>
      <c r="AJ304" s="32">
        <f>_xll.BDP($A304&amp;" @"&amp; $N304 &amp;"  Corp","risk_mid")</f>
        <v>7.5826038210344393</v>
      </c>
      <c r="AK304" s="25">
        <f t="shared" si="275"/>
        <v>0</v>
      </c>
      <c r="AL304" s="1" t="str">
        <f t="shared" si="272"/>
        <v>-</v>
      </c>
      <c r="AM304" s="38">
        <f t="shared" si="276"/>
        <v>0</v>
      </c>
      <c r="AN304" s="12">
        <f>_xll.BDP($A304&amp;" @"&amp; $N304 &amp;"  Corp","asset_swap_spd_mid")</f>
        <v>53.472644023427392</v>
      </c>
      <c r="AO304" s="25">
        <f t="shared" si="277"/>
        <v>0</v>
      </c>
      <c r="AP304" s="25">
        <f>IFERROR(_xll.BDP($A304&amp;" @"&amp; $N304 &amp;"  Corp","coupon")*G304/100/365,"-")</f>
        <v>0</v>
      </c>
      <c r="AQ304" s="1" t="str">
        <f>_xll.RtGet("EBOND_LDN",B304,"DSPLY_NAME")</f>
        <v>OMVAV 4 1/4 12 O</v>
      </c>
      <c r="AR304" s="38">
        <f>_xll.RtGet("EBOND_LDN", B304, -18560)</f>
        <v>77.187829179389993</v>
      </c>
      <c r="AS304" s="38">
        <f>_xll.RtGet("EBOND_LDN", B304, -18562)</f>
        <v>70.608702572298995</v>
      </c>
      <c r="AT304" s="58" t="str">
        <f ca="1">IF(Main[[#This Row],[maturity]]&lt;TODAY(),"matured","-")</f>
        <v>-</v>
      </c>
      <c r="AU304" s="1" t="str">
        <f>IF(Main[[#This Row],[spread bid]]=Main[[#This Row],[spread ask]],"error","-")</f>
        <v>-</v>
      </c>
    </row>
    <row r="305" spans="1:47" x14ac:dyDescent="0.2">
      <c r="A305" s="1" t="s">
        <v>154</v>
      </c>
      <c r="B305" s="1">
        <v>15504107</v>
      </c>
      <c r="C305" s="1">
        <v>1994224</v>
      </c>
      <c r="D305" s="29" t="str">
        <f>_xll.BDP($A305&amp;" Corp",D$4)</f>
        <v>OMVAV</v>
      </c>
      <c r="E305" s="29">
        <f>IF(_xll.BDP($A305&amp;" Corp","cpn typ")="floating","frn",_xll.BDP($A305&amp;" Corp",E$4))</f>
        <v>2.625</v>
      </c>
      <c r="F305" s="53">
        <f>IF(LEFT(_xll.BDP($A305&amp;" Corp","mty_typ"),4)="perp","perp",_xll.BDP($A305&amp;" Corp",F$4)*1)</f>
        <v>44831</v>
      </c>
      <c r="G305" s="25">
        <f>_xll.RtGet("EBOND_POSITION",INDEX(bookMap[eBondID],MATCH(TEXT(C305,"0"),bookMap[bbgID],0))&amp;"="&amp;B305,"AMOUNT")</f>
        <v>0</v>
      </c>
      <c r="H305" s="1">
        <f>INDEX(control!$E$12:$E$22,MATCH(C305,control!$C$12:$C$22,0))</f>
        <v>0</v>
      </c>
      <c r="I305" s="1" t="str">
        <f>IFERROR(INDEX(bias[symbol],MIN(MAX(MATCH(IF($I$2="manual",_xll.RtGet("EBOND_LDN",B305,-20268),$I$2),bias[symbol],0)+H305,1),27)),"-")</f>
        <v>b</v>
      </c>
      <c r="J305" s="1">
        <f>IFERROR(_xll.RtGet("EBOND_LDN",B305,-20270)*1,"-")</f>
        <v>0.5</v>
      </c>
      <c r="K305" s="1" t="str">
        <f>_xll.RtGet("EBOND_LDN",$B305,-20271)</f>
        <v>on</v>
      </c>
      <c r="L305" s="1">
        <f>_xll.BDP(A305&amp;" @CBKG Corp","bid")</f>
        <v>105.93600000000001</v>
      </c>
      <c r="M305" s="1">
        <f>_xll.BDP(A305&amp;" @CBKG Corp","ask")</f>
        <v>106.43600000000001</v>
      </c>
      <c r="N305" s="1" t="s">
        <v>1456</v>
      </c>
      <c r="O305" s="1" t="str">
        <f>_xll.BDP(A305&amp;" @"&amp;N305&amp;" Corp","LAST_UPDATE")</f>
        <v>07:01:33</v>
      </c>
      <c r="P305" s="57">
        <f>_xll.BDP(A305&amp;" @"&amp;N305&amp;" Corp","LAST_PRICE")</f>
        <v>106.123</v>
      </c>
      <c r="Q305" s="1">
        <f>INDEX(control!$F$12:$F$22,MATCH(C305,control!$C$12:$C$22,0))</f>
        <v>100</v>
      </c>
      <c r="R305" s="1">
        <f>P305-J305*INDEX(bias[value],MATCH(I305,bias[symbol],0))*(Q305/100)</f>
        <v>105.9355</v>
      </c>
      <c r="S305" s="1">
        <f t="shared" si="286"/>
        <v>106.4355</v>
      </c>
      <c r="T305" s="4"/>
      <c r="U305" s="4"/>
      <c r="V305" s="1">
        <f t="shared" si="278"/>
        <v>106.123</v>
      </c>
      <c r="W305" s="1">
        <f t="shared" si="279"/>
        <v>105.9355</v>
      </c>
      <c r="X305" s="1">
        <f t="shared" si="280"/>
        <v>106.4355</v>
      </c>
      <c r="Y305" s="13">
        <f t="shared" si="281"/>
        <v>-1.0000000000047748E-3</v>
      </c>
      <c r="Z305" s="1">
        <v>1</v>
      </c>
      <c r="AA305" s="1">
        <f t="shared" si="282"/>
        <v>1</v>
      </c>
      <c r="AB305" s="1">
        <f t="shared" si="283"/>
        <v>1</v>
      </c>
      <c r="AC305" s="1">
        <f>IF(ISNUMBER(INDEX(bias[value],MATCH(I305,bias[symbol],0))),1,0)</f>
        <v>1</v>
      </c>
      <c r="AD305" s="1">
        <f t="shared" si="284"/>
        <v>1</v>
      </c>
      <c r="AE305" s="1">
        <f t="shared" si="285"/>
        <v>1</v>
      </c>
      <c r="AF305" s="1">
        <f t="shared" ca="1" si="273"/>
        <v>0</v>
      </c>
      <c r="AG305" s="1">
        <f t="shared" ca="1" si="274"/>
        <v>0</v>
      </c>
      <c r="AH305" s="1" t="str">
        <f ca="1">IF(AG305=1,_xll.RtContribute("DDS_BONDS",$B305&amp;"=EXT",$V$3:$X$3,V305:X305,"FTC:CHANGED;SCOPE:SERVER"),"-")</f>
        <v>-</v>
      </c>
      <c r="AI305" s="1" t="str">
        <f>_xll.RtGet("DDS_BONDS",B305&amp;"=EXT",3)</f>
        <v>15504107=EXT</v>
      </c>
      <c r="AJ305" s="32">
        <f>_xll.BDP($A305&amp;" @"&amp; $N305 &amp;"  Corp","risk_mid")</f>
        <v>7.8851428265764412</v>
      </c>
      <c r="AK305" s="25">
        <f t="shared" si="275"/>
        <v>0</v>
      </c>
      <c r="AL305" s="1" t="str">
        <f t="shared" si="272"/>
        <v>-</v>
      </c>
      <c r="AM305" s="38">
        <f t="shared" si="276"/>
        <v>0</v>
      </c>
      <c r="AN305" s="12">
        <f>_xll.BDP($A305&amp;" @"&amp; $N305 &amp;"  Corp","asset_swap_spd_mid")</f>
        <v>53.291959890105602</v>
      </c>
      <c r="AO305" s="25">
        <f t="shared" si="277"/>
        <v>0</v>
      </c>
      <c r="AP305" s="25">
        <f>IFERROR(_xll.BDP($A305&amp;" @"&amp; $N305 &amp;"  Corp","coupon")*G305/100/365,"-")</f>
        <v>0</v>
      </c>
      <c r="AQ305" s="1" t="str">
        <f>_xll.RtGet("EBOND_LDN",B305,"DSPLY_NAME")</f>
        <v>OMVAV 2 5/8 27 S</v>
      </c>
      <c r="AR305" s="38">
        <f>_xll.RtGet("EBOND_LDN", B305, -18560)</f>
        <v>77.023198442636996</v>
      </c>
      <c r="AS305" s="38">
        <f>_xll.RtGet("EBOND_LDN", B305, -18562)</f>
        <v>70.696211301752001</v>
      </c>
      <c r="AT305" s="58" t="str">
        <f ca="1">IF(Main[[#This Row],[maturity]]&lt;TODAY(),"matured","-")</f>
        <v>-</v>
      </c>
      <c r="AU305" s="1" t="str">
        <f>IF(Main[[#This Row],[spread bid]]=Main[[#This Row],[spread ask]],"error","-")</f>
        <v>-</v>
      </c>
    </row>
    <row r="306" spans="1:47" x14ac:dyDescent="0.2">
      <c r="A306" s="1" t="s">
        <v>155</v>
      </c>
      <c r="B306" s="1">
        <v>15503259</v>
      </c>
      <c r="C306" s="1">
        <v>1994224</v>
      </c>
      <c r="D306" s="29" t="str">
        <f>_xll.BDP($A306&amp;" Corp",D$4)</f>
        <v>OMVAV</v>
      </c>
      <c r="E306" s="29">
        <f>IF(_xll.BDP($A306&amp;" Corp","cpn typ")="floating","frn",_xll.BDP($A306&amp;" Corp",E$4))</f>
        <v>3.5</v>
      </c>
      <c r="F306" s="53">
        <f>IF(LEFT(_xll.BDP($A306&amp;" Corp","mty_typ"),4)="perp","perp",_xll.BDP($A306&amp;" Corp",F$4)*1)</f>
        <v>46657</v>
      </c>
      <c r="G306" s="25">
        <f>_xll.RtGet("EBOND_POSITION",INDEX(bookMap[eBondID],MATCH(TEXT(C306,"0"),bookMap[bbgID],0))&amp;"="&amp;B306,"AMOUNT")</f>
        <v>-1200000</v>
      </c>
      <c r="H306" s="1">
        <f>INDEX(control!$E$12:$E$22,MATCH(C306,control!$C$12:$C$22,0))</f>
        <v>0</v>
      </c>
      <c r="I306" s="1" t="str">
        <f>IFERROR(INDEX(bias[symbol],MIN(MAX(MATCH(IF($I$2="manual",_xll.RtGet("EBOND_LDN",B306,-20268),$I$2),bias[symbol],0)+H306,1),27)),"-")</f>
        <v>m</v>
      </c>
      <c r="J306" s="1">
        <f>IFERROR(_xll.RtGet("EBOND_LDN",B306,-20270)*1,"-")</f>
        <v>0.6</v>
      </c>
      <c r="K306" s="1" t="str">
        <f>_xll.RtGet("EBOND_LDN",$B306,-20271)</f>
        <v>on</v>
      </c>
      <c r="L306" s="1">
        <f>_xll.BDP(A306&amp;" @CBKG Corp","bid")</f>
        <v>112.301</v>
      </c>
      <c r="M306" s="1">
        <f>_xll.BDP(A306&amp;" @CBKG Corp","ask")</f>
        <v>112.901</v>
      </c>
      <c r="N306" s="1" t="s">
        <v>1456</v>
      </c>
      <c r="O306" s="1" t="str">
        <f>_xll.BDP(A306&amp;" @"&amp;N306&amp;" Corp","LAST_UPDATE")</f>
        <v>07:01:26</v>
      </c>
      <c r="P306" s="57">
        <f>_xll.BDP(A306&amp;" @"&amp;N306&amp;" Corp","LAST_PRICE")</f>
        <v>112.601</v>
      </c>
      <c r="Q306" s="1">
        <f>INDEX(control!$F$12:$F$22,MATCH(C306,control!$C$12:$C$22,0))</f>
        <v>100</v>
      </c>
      <c r="R306" s="1">
        <f>P306-J306*INDEX(bias[value],MATCH(I306,bias[symbol],0))*(Q306/100)</f>
        <v>112.301</v>
      </c>
      <c r="S306" s="1">
        <f t="shared" si="286"/>
        <v>112.901</v>
      </c>
      <c r="T306" s="4"/>
      <c r="U306" s="4"/>
      <c r="V306" s="1">
        <f t="shared" si="278"/>
        <v>112.601</v>
      </c>
      <c r="W306" s="1">
        <f t="shared" si="279"/>
        <v>112.301</v>
      </c>
      <c r="X306" s="1">
        <f t="shared" si="280"/>
        <v>112.901</v>
      </c>
      <c r="Y306" s="13">
        <f t="shared" si="281"/>
        <v>0</v>
      </c>
      <c r="Z306" s="1">
        <v>1</v>
      </c>
      <c r="AA306" s="1">
        <f t="shared" si="282"/>
        <v>1</v>
      </c>
      <c r="AB306" s="1">
        <f t="shared" si="283"/>
        <v>1</v>
      </c>
      <c r="AC306" s="1">
        <f>IF(ISNUMBER(INDEX(bias[value],MATCH(I306,bias[symbol],0))),1,0)</f>
        <v>1</v>
      </c>
      <c r="AD306" s="1">
        <f t="shared" si="284"/>
        <v>1</v>
      </c>
      <c r="AE306" s="1">
        <f t="shared" si="285"/>
        <v>1</v>
      </c>
      <c r="AF306" s="1">
        <f t="shared" ca="1" si="273"/>
        <v>0</v>
      </c>
      <c r="AG306" s="1">
        <f t="shared" ca="1" si="274"/>
        <v>0</v>
      </c>
      <c r="AH306" s="1" t="str">
        <f ca="1">IF(AG306=1,_xll.RtContribute("DDS_BONDS",$B306&amp;"=EXT",$V$3:$X$3,V306:X306,"FTC:CHANGED;SCOPE:SERVER"),"-")</f>
        <v>-</v>
      </c>
      <c r="AI306" s="1" t="str">
        <f>_xll.RtGet("DDS_BONDS",B306&amp;"=EXT",3)</f>
        <v>15503259=EXT</v>
      </c>
      <c r="AJ306" s="32">
        <f>_xll.BDP($A306&amp;" @"&amp; $N306 &amp;"  Corp","risk_mid")</f>
        <v>12.086224592434291</v>
      </c>
      <c r="AK306" s="25">
        <f t="shared" si="275"/>
        <v>-1450.346951092115</v>
      </c>
      <c r="AL306" s="1" t="str">
        <f t="shared" si="272"/>
        <v>-</v>
      </c>
      <c r="AM306" s="38">
        <f t="shared" si="276"/>
        <v>-12.010773333333335</v>
      </c>
      <c r="AN306" s="12">
        <f>_xll.BDP($A306&amp;" @"&amp; $N306 &amp;"  Corp","asset_swap_spd_mid")</f>
        <v>53.152756008558121</v>
      </c>
      <c r="AO306" s="25">
        <f t="shared" si="277"/>
        <v>-6378.330721026975</v>
      </c>
      <c r="AP306" s="25">
        <f>IFERROR(_xll.BDP($A306&amp;" @"&amp; $N306 &amp;"  Corp","coupon")*G306/100/365,"-")</f>
        <v>-115.06849315068493</v>
      </c>
      <c r="AQ306" s="1" t="str">
        <f>_xll.RtGet("EBOND_LDN",B306,"DSPLY_NAME")</f>
        <v>OMVAV 3 1/2 27 S</v>
      </c>
      <c r="AR306" s="38">
        <f>_xll.RtGet("EBOND_LDN", B306, -18560)</f>
        <v>133.155886183946</v>
      </c>
      <c r="AS306" s="38">
        <f>_xll.RtGet("EBOND_LDN", B306, -18562)</f>
        <v>128.201922636549</v>
      </c>
      <c r="AT306" s="58" t="str">
        <f ca="1">IF(Main[[#This Row],[maturity]]&lt;TODAY(),"matured","-")</f>
        <v>-</v>
      </c>
      <c r="AU306" s="1" t="str">
        <f>IF(Main[[#This Row],[spread bid]]=Main[[#This Row],[spread ask]],"error","-")</f>
        <v>-</v>
      </c>
    </row>
    <row r="307" spans="1:47" x14ac:dyDescent="0.2">
      <c r="A307" s="1" t="s">
        <v>156</v>
      </c>
      <c r="B307" s="1">
        <v>7924758</v>
      </c>
      <c r="C307" s="1">
        <v>1994224</v>
      </c>
      <c r="D307" s="29" t="str">
        <f>_xll.BDP($A307&amp;" Corp",D$4)</f>
        <v>RDSALN</v>
      </c>
      <c r="E307" s="29">
        <f>IF(_xll.BDP($A307&amp;" Corp","cpn typ")="floating","frn",_xll.BDP($A307&amp;" Corp",E$4))</f>
        <v>4.5</v>
      </c>
      <c r="F307" s="53">
        <f>IF(LEFT(_xll.BDP($A307&amp;" Corp","mty_typ"),4)="perp","perp",_xll.BDP($A307&amp;" Corp",F$4)*1)</f>
        <v>42409</v>
      </c>
      <c r="G307" s="25">
        <f>_xll.RtGet("EBOND_POSITION",INDEX(bookMap[eBondID],MATCH(TEXT(C307,"0"),bookMap[bbgID],0))&amp;"="&amp;B307,"AMOUNT")</f>
        <v>0</v>
      </c>
      <c r="H307" s="1">
        <f>INDEX(control!$E$12:$E$22,MATCH(C307,control!$C$12:$C$22,0))</f>
        <v>0</v>
      </c>
      <c r="I307" s="1" t="str">
        <f>IFERROR(INDEX(bias[symbol],MIN(MAX(MATCH(IF($I$2="manual",_xll.RtGet("EBOND_LDN",B307,-20268),$I$2),bias[symbol],0)+H307,1),27)),"-")</f>
        <v>m</v>
      </c>
      <c r="J307" s="1">
        <f>IFERROR(_xll.RtGet("EBOND_LDN",B307,-20270)*1,"-")</f>
        <v>0.15</v>
      </c>
      <c r="K307" s="1" t="str">
        <f>_xll.RtGet("EBOND_LDN",$B307,-20271)</f>
        <v>on</v>
      </c>
      <c r="L307" s="1">
        <f>_xll.BDP(A307&amp;" @CBKG Corp","bid")</f>
        <v>106.85299999999999</v>
      </c>
      <c r="M307" s="1">
        <f>_xll.BDP(A307&amp;" @CBKG Corp","ask")</f>
        <v>107.003</v>
      </c>
      <c r="N307" s="1" t="s">
        <v>1456</v>
      </c>
      <c r="O307" s="1" t="str">
        <f>_xll.BDP(A307&amp;" @"&amp;N307&amp;" Corp","LAST_UPDATE")</f>
        <v>07:01:18</v>
      </c>
      <c r="P307" s="57">
        <f>_xll.BDP(A307&amp;" @"&amp;N307&amp;" Corp","LAST_PRICE")</f>
        <v>106.928</v>
      </c>
      <c r="Q307" s="1">
        <f>INDEX(control!$F$12:$F$22,MATCH(C307,control!$C$12:$C$22,0))</f>
        <v>100</v>
      </c>
      <c r="R307" s="1">
        <f>P307-J307*INDEX(bias[value],MATCH(I307,bias[symbol],0))*(Q307/100)</f>
        <v>106.85299999999999</v>
      </c>
      <c r="S307" s="1">
        <f t="shared" si="286"/>
        <v>107.003</v>
      </c>
      <c r="T307" s="4"/>
      <c r="U307" s="4"/>
      <c r="V307" s="1">
        <f t="shared" si="278"/>
        <v>106.928</v>
      </c>
      <c r="W307" s="1">
        <f t="shared" si="279"/>
        <v>106.85299999999999</v>
      </c>
      <c r="X307" s="1">
        <f t="shared" si="280"/>
        <v>107.003</v>
      </c>
      <c r="Y307" s="13">
        <f t="shared" si="281"/>
        <v>0</v>
      </c>
      <c r="Z307" s="1">
        <v>1</v>
      </c>
      <c r="AA307" s="1">
        <f t="shared" si="282"/>
        <v>1</v>
      </c>
      <c r="AB307" s="1">
        <f t="shared" si="283"/>
        <v>1</v>
      </c>
      <c r="AC307" s="1">
        <f>IF(ISNUMBER(INDEX(bias[value],MATCH(I307,bias[symbol],0))),1,0)</f>
        <v>1</v>
      </c>
      <c r="AD307" s="1">
        <f t="shared" si="284"/>
        <v>1</v>
      </c>
      <c r="AE307" s="1">
        <f t="shared" si="285"/>
        <v>1</v>
      </c>
      <c r="AF307" s="1">
        <f t="shared" ca="1" si="273"/>
        <v>0</v>
      </c>
      <c r="AG307" s="1">
        <f t="shared" ca="1" si="274"/>
        <v>0</v>
      </c>
      <c r="AH307" s="1" t="str">
        <f ca="1">IF(AG307=1,_xll.RtContribute("DDS_BONDS",$B307&amp;"=EXT",$V$3:$X$3,V307:X307,"FTC:CHANGED;SCOPE:SERVER"),"-")</f>
        <v>-</v>
      </c>
      <c r="AI307" s="1" t="str">
        <f>_xll.RtGet("DDS_BONDS",B307&amp;"=EXT",3)</f>
        <v>7924758=EXT</v>
      </c>
      <c r="AJ307" s="32">
        <f>_xll.BDP($A307&amp;" @"&amp; $N307 &amp;"  Corp","risk_mid")</f>
        <v>1.7393225408653734</v>
      </c>
      <c r="AK307" s="25">
        <f t="shared" si="275"/>
        <v>0</v>
      </c>
      <c r="AL307" s="1" t="str">
        <f t="shared" si="272"/>
        <v>-</v>
      </c>
      <c r="AM307" s="38">
        <f t="shared" si="276"/>
        <v>0</v>
      </c>
      <c r="AN307" s="12">
        <f>_xll.BDP($A307&amp;" @"&amp; $N307 &amp;"  Corp","asset_swap_spd_mid")</f>
        <v>-3.695036287259978</v>
      </c>
      <c r="AO307" s="25">
        <f t="shared" si="277"/>
        <v>0</v>
      </c>
      <c r="AP307" s="25">
        <f>IFERROR(_xll.BDP($A307&amp;" @"&amp; $N307 &amp;"  Corp","coupon")*G307/100/365,"-")</f>
        <v>0</v>
      </c>
      <c r="AQ307" s="1" t="str">
        <f>_xll.RtGet("EBOND_LDN",B307,"DSPLY_NAME")</f>
        <v xml:space="preserve">RDSALN 4 1/2 09 </v>
      </c>
      <c r="AR307" s="38">
        <f>_xll.RtGet("EBOND_LDN", B307, -18560)</f>
        <v>30.735550737341999</v>
      </c>
      <c r="AS307" s="38">
        <f>_xll.RtGet("EBOND_LDN", B307, -18562)</f>
        <v>22.113712342951001</v>
      </c>
      <c r="AT307" s="58" t="str">
        <f ca="1">IF(Main[[#This Row],[maturity]]&lt;TODAY(),"matured","-")</f>
        <v>-</v>
      </c>
      <c r="AU307" s="1" t="str">
        <f>IF(Main[[#This Row],[spread bid]]=Main[[#This Row],[spread ask]],"error","-")</f>
        <v>-</v>
      </c>
    </row>
    <row r="308" spans="1:47" x14ac:dyDescent="0.2">
      <c r="A308" s="1" t="s">
        <v>157</v>
      </c>
      <c r="B308" s="1">
        <v>6120454</v>
      </c>
      <c r="C308" s="1">
        <v>1994224</v>
      </c>
      <c r="D308" s="29" t="str">
        <f>_xll.BDP($A308&amp;" Corp",D$4)</f>
        <v>RDSALN</v>
      </c>
      <c r="E308" s="29">
        <f>IF(_xll.BDP($A308&amp;" Corp","cpn typ")="floating","frn",_xll.BDP($A308&amp;" Corp",E$4))</f>
        <v>4.625</v>
      </c>
      <c r="F308" s="53">
        <f>IF(LEFT(_xll.BDP($A308&amp;" Corp","mty_typ"),4)="perp","perp",_xll.BDP($A308&amp;" Corp",F$4)*1)</f>
        <v>42877</v>
      </c>
      <c r="G308" s="25">
        <f>_xll.RtGet("EBOND_POSITION",INDEX(bookMap[eBondID],MATCH(TEXT(C308,"0"),bookMap[bbgID],0))&amp;"="&amp;B308,"AMOUNT")</f>
        <v>-2050000</v>
      </c>
      <c r="H308" s="1">
        <f>INDEX(control!$E$12:$E$22,MATCH(C308,control!$C$12:$C$22,0))</f>
        <v>0</v>
      </c>
      <c r="I308" s="1" t="str">
        <f>IFERROR(INDEX(bias[symbol],MIN(MAX(MATCH(IF($I$2="manual",_xll.RtGet("EBOND_LDN",B308,-20268),$I$2),bias[symbol],0)+H308,1),27)),"-")</f>
        <v>b5</v>
      </c>
      <c r="J308" s="1">
        <f>IFERROR(_xll.RtGet("EBOND_LDN",B308,-20270)*1,"-")</f>
        <v>0.1</v>
      </c>
      <c r="K308" s="1" t="str">
        <f>_xll.RtGet("EBOND_LDN",$B308,-20271)</f>
        <v>on</v>
      </c>
      <c r="L308" s="1">
        <f>_xll.BDP(A308&amp;" @CBKG Corp","bid")</f>
        <v>112.209</v>
      </c>
      <c r="M308" s="1">
        <f>_xll.BDP(A308&amp;" @CBKG Corp","ask")</f>
        <v>112.309</v>
      </c>
      <c r="N308" s="1" t="s">
        <v>1456</v>
      </c>
      <c r="O308" s="1" t="str">
        <f>_xll.BDP(A308&amp;" @"&amp;N308&amp;" Corp","LAST_UPDATE")</f>
        <v>07:01:29</v>
      </c>
      <c r="P308" s="57">
        <f>_xll.BDP(A308&amp;" @"&amp;N308&amp;" Corp","LAST_PRICE")</f>
        <v>112.196</v>
      </c>
      <c r="Q308" s="1">
        <f>INDEX(control!$F$12:$F$22,MATCH(C308,control!$C$12:$C$22,0))</f>
        <v>100</v>
      </c>
      <c r="R308" s="1">
        <f>P308-J308*INDEX(bias[value],MATCH(I308,bias[symbol],0))*(Q308/100)</f>
        <v>112.2085</v>
      </c>
      <c r="S308" s="1">
        <f t="shared" si="286"/>
        <v>112.3085</v>
      </c>
      <c r="T308" s="4"/>
      <c r="U308" s="4"/>
      <c r="V308" s="1">
        <f t="shared" si="278"/>
        <v>112.196</v>
      </c>
      <c r="W308" s="1">
        <f t="shared" si="279"/>
        <v>112.2085</v>
      </c>
      <c r="X308" s="1">
        <f t="shared" si="280"/>
        <v>112.3085</v>
      </c>
      <c r="Y308" s="13">
        <f t="shared" si="281"/>
        <v>-1.0000000000047748E-3</v>
      </c>
      <c r="Z308" s="1">
        <v>1</v>
      </c>
      <c r="AA308" s="1">
        <f t="shared" si="282"/>
        <v>1</v>
      </c>
      <c r="AB308" s="1">
        <f t="shared" si="283"/>
        <v>1</v>
      </c>
      <c r="AC308" s="1">
        <f>IF(ISNUMBER(INDEX(bias[value],MATCH(I308,bias[symbol],0))),1,0)</f>
        <v>1</v>
      </c>
      <c r="AD308" s="1">
        <f t="shared" si="284"/>
        <v>1</v>
      </c>
      <c r="AE308" s="1">
        <f t="shared" si="285"/>
        <v>1</v>
      </c>
      <c r="AF308" s="1">
        <f t="shared" ca="1" si="273"/>
        <v>0</v>
      </c>
      <c r="AG308" s="1">
        <f t="shared" ca="1" si="274"/>
        <v>0</v>
      </c>
      <c r="AH308" s="1" t="str">
        <f ca="1">IF(AG308=1,_xll.RtContribute("DDS_BONDS",$B308&amp;"=EXT",$V$3:$X$3,V308:X308,"FTC:CHANGED;SCOPE:SERVER"),"-")</f>
        <v>-</v>
      </c>
      <c r="AI308" s="1" t="str">
        <f>_xll.RtGet("DDS_BONDS",B308&amp;"=EXT",3)</f>
        <v>6120454=EXT</v>
      </c>
      <c r="AJ308" s="32">
        <f>_xll.BDP($A308&amp;" @"&amp; $N308 &amp;"  Corp","risk_mid")</f>
        <v>3.142229028163257</v>
      </c>
      <c r="AK308" s="25">
        <f t="shared" si="275"/>
        <v>-644.15695077346766</v>
      </c>
      <c r="AL308" s="1">
        <f t="shared" si="272"/>
        <v>-0.5</v>
      </c>
      <c r="AM308" s="38">
        <f t="shared" si="276"/>
        <v>31.944694444444444</v>
      </c>
      <c r="AN308" s="12">
        <f>_xll.BDP($A308&amp;" @"&amp; $N308 &amp;"  Corp","asset_swap_spd_mid")</f>
        <v>3.4677981178176291</v>
      </c>
      <c r="AO308" s="25">
        <f t="shared" si="277"/>
        <v>-710.89861415261396</v>
      </c>
      <c r="AP308" s="25">
        <f>IFERROR(_xll.BDP($A308&amp;" @"&amp; $N308 &amp;"  Corp","coupon")*G308/100/365,"-")</f>
        <v>-259.76027397260276</v>
      </c>
      <c r="AQ308" s="1" t="str">
        <f>_xll.RtGet("EBOND_LDN",B308,"DSPLY_NAME")</f>
        <v xml:space="preserve">RDSALN 4 5/8 22 </v>
      </c>
      <c r="AR308" s="38">
        <f>_xll.RtGet("EBOND_LDN", B308, -18560)</f>
        <v>37.006209978944</v>
      </c>
      <c r="AS308" s="38">
        <f>_xll.RtGet("EBOND_LDN", B308, -18562)</f>
        <v>33.828202708151998</v>
      </c>
      <c r="AT308" s="58" t="str">
        <f ca="1">IF(Main[[#This Row],[maturity]]&lt;TODAY(),"matured","-")</f>
        <v>-</v>
      </c>
      <c r="AU308" s="1" t="str">
        <f>IF(Main[[#This Row],[spread bid]]=Main[[#This Row],[spread ask]],"error","-")</f>
        <v>-</v>
      </c>
    </row>
    <row r="309" spans="1:47" x14ac:dyDescent="0.2">
      <c r="A309" s="1" t="s">
        <v>158</v>
      </c>
      <c r="B309" s="1">
        <v>8180367</v>
      </c>
      <c r="C309" s="1">
        <v>1994224</v>
      </c>
      <c r="D309" s="29" t="str">
        <f>_xll.BDP($A309&amp;" Corp",D$4)</f>
        <v>RDSALN</v>
      </c>
      <c r="E309" s="29">
        <f>IF(_xll.BDP($A309&amp;" Corp","cpn typ")="floating","frn",_xll.BDP($A309&amp;" Corp",E$4))</f>
        <v>4.375</v>
      </c>
      <c r="F309" s="53">
        <f>IF(LEFT(_xll.BDP($A309&amp;" Corp","mty_typ"),4)="perp","perp",_xll.BDP($A309&amp;" Corp",F$4)*1)</f>
        <v>43234</v>
      </c>
      <c r="G309" s="25">
        <f>_xll.RtGet("EBOND_POSITION",INDEX(bookMap[eBondID],MATCH(TEXT(C309,"0"),bookMap[bbgID],0))&amp;"="&amp;B309,"AMOUNT")</f>
        <v>0</v>
      </c>
      <c r="H309" s="1">
        <f>INDEX(control!$E$12:$E$22,MATCH(C309,control!$C$12:$C$22,0))</f>
        <v>0</v>
      </c>
      <c r="I309" s="1" t="str">
        <f>IFERROR(INDEX(bias[symbol],MIN(MAX(MATCH(IF($I$2="manual",_xll.RtGet("EBOND_LDN",B309,-20268),$I$2),bias[symbol],0)+H309,1),27)),"-")</f>
        <v>b</v>
      </c>
      <c r="J309" s="1">
        <f>IFERROR(_xll.RtGet("EBOND_LDN",B309,-20270)*1,"-")</f>
        <v>0.2</v>
      </c>
      <c r="K309" s="1" t="str">
        <f>_xll.RtGet("EBOND_LDN",$B309,-20271)</f>
        <v>on</v>
      </c>
      <c r="L309" s="1">
        <f>_xll.BDP(A309&amp;" @CBKG Corp","bid")</f>
        <v>114.36199999999999</v>
      </c>
      <c r="M309" s="1">
        <f>_xll.BDP(A309&amp;" @CBKG Corp","ask")</f>
        <v>114.562</v>
      </c>
      <c r="N309" s="1" t="s">
        <v>1456</v>
      </c>
      <c r="O309" s="1" t="str">
        <f>_xll.BDP(A309&amp;" @"&amp;N309&amp;" Corp","LAST_UPDATE")</f>
        <v>07:01:37</v>
      </c>
      <c r="P309" s="57">
        <f>_xll.BDP(A309&amp;" @"&amp;N309&amp;" Corp","LAST_PRICE")</f>
        <v>114.437</v>
      </c>
      <c r="Q309" s="1">
        <f>INDEX(control!$F$12:$F$22,MATCH(C309,control!$C$12:$C$22,0))</f>
        <v>100</v>
      </c>
      <c r="R309" s="1">
        <f>P309-J309*INDEX(bias[value],MATCH(I309,bias[symbol],0))*(Q309/100)</f>
        <v>114.36199999999999</v>
      </c>
      <c r="S309" s="1">
        <f t="shared" si="286"/>
        <v>114.562</v>
      </c>
      <c r="T309" s="4"/>
      <c r="U309" s="4"/>
      <c r="V309" s="1">
        <f t="shared" si="278"/>
        <v>114.437</v>
      </c>
      <c r="W309" s="1">
        <f t="shared" si="279"/>
        <v>114.36199999999999</v>
      </c>
      <c r="X309" s="1">
        <f t="shared" si="280"/>
        <v>114.562</v>
      </c>
      <c r="Y309" s="13">
        <f t="shared" si="281"/>
        <v>0</v>
      </c>
      <c r="Z309" s="1">
        <v>1</v>
      </c>
      <c r="AA309" s="1">
        <f t="shared" si="282"/>
        <v>1</v>
      </c>
      <c r="AB309" s="1">
        <f t="shared" si="283"/>
        <v>1</v>
      </c>
      <c r="AC309" s="1">
        <f>IF(ISNUMBER(INDEX(bias[value],MATCH(I309,bias[symbol],0))),1,0)</f>
        <v>1</v>
      </c>
      <c r="AD309" s="1">
        <f t="shared" si="284"/>
        <v>1</v>
      </c>
      <c r="AE309" s="1">
        <f t="shared" si="285"/>
        <v>1</v>
      </c>
      <c r="AF309" s="1">
        <f t="shared" ca="1" si="273"/>
        <v>0</v>
      </c>
      <c r="AG309" s="1">
        <f t="shared" ca="1" si="274"/>
        <v>0</v>
      </c>
      <c r="AH309" s="1" t="str">
        <f ca="1">IF(AG309=1,_xll.RtContribute("DDS_BONDS",$B309&amp;"=EXT",$V$3:$X$3,V309:X309,"FTC:CHANGED;SCOPE:SERVER"),"-")</f>
        <v>-</v>
      </c>
      <c r="AI309" s="1" t="str">
        <f>_xll.RtGet("DDS_BONDS",B309&amp;"=EXT",3)</f>
        <v>8180367=EXT</v>
      </c>
      <c r="AJ309" s="32">
        <f>_xll.BDP($A309&amp;" @"&amp; $N309 &amp;"  Corp","risk_mid")</f>
        <v>4.199568287504718</v>
      </c>
      <c r="AK309" s="25">
        <f t="shared" si="275"/>
        <v>0</v>
      </c>
      <c r="AL309" s="1" t="str">
        <f t="shared" si="272"/>
        <v>-</v>
      </c>
      <c r="AM309" s="38">
        <f t="shared" si="276"/>
        <v>0</v>
      </c>
      <c r="AN309" s="12">
        <f>_xll.BDP($A309&amp;" @"&amp; $N309 &amp;"  Corp","asset_swap_spd_mid")</f>
        <v>11.802552684996824</v>
      </c>
      <c r="AO309" s="25">
        <f t="shared" si="277"/>
        <v>0</v>
      </c>
      <c r="AP309" s="25">
        <f>IFERROR(_xll.BDP($A309&amp;" @"&amp; $N309 &amp;"  Corp","coupon")*G309/100/365,"-")</f>
        <v>0</v>
      </c>
      <c r="AQ309" s="1" t="str">
        <f>_xll.RtGet("EBOND_LDN",B309,"DSPLY_NAME")</f>
        <v xml:space="preserve">RDSALN 4 3/8 14 </v>
      </c>
      <c r="AR309" s="38">
        <f>_xll.RtGet("EBOND_LDN", B309, -18560)</f>
        <v>50.397787015935997</v>
      </c>
      <c r="AS309" s="38">
        <f>_xll.RtGet("EBOND_LDN", B309, -18562)</f>
        <v>45.638018527676003</v>
      </c>
      <c r="AT309" s="58" t="str">
        <f ca="1">IF(Main[[#This Row],[maturity]]&lt;TODAY(),"matured","-")</f>
        <v>-</v>
      </c>
      <c r="AU309" s="1" t="str">
        <f>IF(Main[[#This Row],[spread bid]]=Main[[#This Row],[spread ask]],"error","-")</f>
        <v>-</v>
      </c>
    </row>
    <row r="310" spans="1:47" x14ac:dyDescent="0.2">
      <c r="A310" s="1" t="s">
        <v>1581</v>
      </c>
      <c r="B310" s="1">
        <v>21148546</v>
      </c>
      <c r="C310" s="1">
        <v>1994224</v>
      </c>
      <c r="D310" s="29" t="str">
        <f>_xll.BDP($A310&amp;" Corp",D$4)</f>
        <v>RDSALN</v>
      </c>
      <c r="E310" s="29">
        <f>IF(_xll.BDP($A310&amp;" Corp","cpn typ")="floating","frn",_xll.BDP($A310&amp;" Corp",E$4))</f>
        <v>1.625</v>
      </c>
      <c r="F310" s="53">
        <f>IF(LEFT(_xll.BDP($A310&amp;" Corp","mty_typ"),4)="perp","perp",_xll.BDP($A310&amp;" Corp",F$4)*1)</f>
        <v>44279</v>
      </c>
      <c r="G310" s="25">
        <f>_xll.RtGet("EBOND_POSITION",INDEX(bookMap[eBondID],MATCH(TEXT(C310,"0"),bookMap[bbgID],0))&amp;"="&amp;B310,"AMOUNT")</f>
        <v>0</v>
      </c>
      <c r="H310" s="1">
        <f>INDEX(control!$E$12:$E$22,MATCH(C310,control!$C$12:$C$22,0))</f>
        <v>0</v>
      </c>
      <c r="I310" s="1" t="str">
        <f>IFERROR(INDEX(bias[symbol],MIN(MAX(MATCH(IF($I$2="manual",_xll.RtGet("EBOND_LDN",B310,-20268),$I$2),bias[symbol],0)+H310,1),27)),"-")</f>
        <v>b</v>
      </c>
      <c r="J310" s="1">
        <f>IFERROR(_xll.RtGet("EBOND_LDN",B310,-20270)*1,"-")</f>
        <v>0.3</v>
      </c>
      <c r="K310" s="1" t="str">
        <f>_xll.RtGet("EBOND_LDN",$B310,-20271)</f>
        <v>on</v>
      </c>
      <c r="L310" s="1">
        <f>_xll.BDP(A310&amp;" @CBKG Corp","bid")</f>
        <v>101.84099999999999</v>
      </c>
      <c r="M310" s="1">
        <f>_xll.BDP(A310&amp;" @CBKG Corp","ask")</f>
        <v>102.14100000000001</v>
      </c>
      <c r="N310" s="1" t="s">
        <v>1456</v>
      </c>
      <c r="O310" s="1" t="str">
        <f>_xll.BDP(A310&amp;" @"&amp;N310&amp;" Corp","LAST_UPDATE")</f>
        <v>07:01:33</v>
      </c>
      <c r="P310" s="57">
        <f>_xll.BDP(A310&amp;" @"&amp;N310&amp;" Corp","LAST_PRICE")</f>
        <v>101.953</v>
      </c>
      <c r="Q310" s="1">
        <f>INDEX(control!$F$12:$F$22,MATCH(C310,control!$C$12:$C$22,0))</f>
        <v>100</v>
      </c>
      <c r="R310" s="1">
        <f>P310-J310*INDEX(bias[value],MATCH(I310,bias[symbol],0))*(Q310/100)</f>
        <v>101.84050000000001</v>
      </c>
      <c r="S310" s="1">
        <f t="shared" ref="S310" si="287">R310+J310*(Q310/100)</f>
        <v>102.1405</v>
      </c>
      <c r="T310" s="4"/>
      <c r="U310" s="4"/>
      <c r="V310" s="1">
        <f t="shared" ref="V310" si="288">P310</f>
        <v>101.953</v>
      </c>
      <c r="W310" s="1">
        <f t="shared" ref="W310" si="289">IF(ISNUMBER(T310),T310,R310)</f>
        <v>101.84050000000001</v>
      </c>
      <c r="X310" s="1">
        <f t="shared" ref="X310" si="290">IF(ISNUMBER(U310),U310,S310)</f>
        <v>102.1405</v>
      </c>
      <c r="Y310" s="13">
        <f t="shared" ref="Y310" si="291">IF(ISERROR((W310+X310)-(L310+M310)),"err",((W310+X310)-(L310+M310)))</f>
        <v>-1.0000000000047748E-3</v>
      </c>
      <c r="Z310" s="1">
        <v>1</v>
      </c>
      <c r="AA310" s="1">
        <f t="shared" ref="AA310" si="292">IF(K310="on",1,0)</f>
        <v>1</v>
      </c>
      <c r="AB310" s="1">
        <f t="shared" ref="AB310" si="293">IF(ISNUMBER(V310),1,0)*IF(ISNUMBER(W310),1,0)*IF(ISNUMBER(X310),1,0)</f>
        <v>1</v>
      </c>
      <c r="AC310" s="1">
        <f>IF(ISNUMBER(INDEX(bias[value],MATCH(I310,bias[symbol],0))),1,0)</f>
        <v>1</v>
      </c>
      <c r="AD310" s="1">
        <f t="shared" ref="AD310" si="294">IF(ISNUMBER(J310),1,0)</f>
        <v>1</v>
      </c>
      <c r="AE310" s="1">
        <f t="shared" ref="AE310" si="295">IF(AB310,IF(W310&gt;X310,0,1),0)</f>
        <v>1</v>
      </c>
      <c r="AF310" s="1">
        <f t="shared" ca="1" si="273"/>
        <v>0</v>
      </c>
      <c r="AG310" s="1">
        <f t="shared" ref="AG310" ca="1" si="296">PRODUCT(Z310:AF310)</f>
        <v>0</v>
      </c>
      <c r="AH310" s="1" t="str">
        <f ca="1">IF(AG310=1,_xll.RtContribute("DDS_BONDS",$B310&amp;"=EXT",$V$3:$X$3,V310:X310,"FTC:CHANGED;SCOPE:SERVER"),"-")</f>
        <v>-</v>
      </c>
      <c r="AI310" s="1" t="str">
        <f>_xll.RtGet("DDS_BONDS",B310&amp;"=EXT",3)</f>
        <v>21148546=EXT</v>
      </c>
      <c r="AJ310" s="32">
        <f>_xll.BDP($A310&amp;" @"&amp; $N310 &amp;"  Corp","risk_mid")</f>
        <v>6.4961029852383945</v>
      </c>
      <c r="AK310" s="25">
        <f t="shared" ref="AK310" si="297">IFERROR(G310*AJ310/10000,"-")</f>
        <v>0</v>
      </c>
      <c r="AL310" s="1" t="str">
        <f t="shared" ref="AL310" si="298">IFERROR(INDEX(repoRate,MATCH(A310,repoIsin,0)),"-")</f>
        <v>-</v>
      </c>
      <c r="AM310" s="38">
        <f t="shared" ref="AM310" si="299">IFERROR(G310*1,0)*IFERROR(P310*1,0)/100*IF(AL310="-",$AM$3,AL310)/100/360</f>
        <v>0</v>
      </c>
      <c r="AN310" s="12">
        <f>_xll.BDP($A310&amp;" @"&amp; $N310 &amp;"  Corp","asset_swap_spd_mid")</f>
        <v>28.681740462423125</v>
      </c>
      <c r="AO310" s="25">
        <f t="shared" ref="AO310" si="300">IFERROR(G310*1,0)*IFERROR(AN310*1,0)/10000</f>
        <v>0</v>
      </c>
      <c r="AP310" s="25">
        <f>IFERROR(_xll.BDP($A310&amp;" @"&amp; $N310 &amp;"  Corp","coupon")*G310/100/365,"-")</f>
        <v>0</v>
      </c>
      <c r="AQ310" s="1" t="str">
        <f>_xll.RtGet("EBOND_LDN",B310,"DSPLY_NAME")</f>
        <v xml:space="preserve">RDSALN 1 5/8 24 </v>
      </c>
      <c r="AR310" s="38">
        <f>_xll.RtGet("EBOND_LDN", B310, -18560)</f>
        <v>63.596532268019999</v>
      </c>
      <c r="AS310" s="38">
        <f>_xll.RtGet("EBOND_LDN", B310, -18562)</f>
        <v>58.989051756527999</v>
      </c>
      <c r="AT310" s="58" t="str">
        <f ca="1">IF(Main[[#This Row],[maturity]]&lt;TODAY(),"matured","-")</f>
        <v>-</v>
      </c>
      <c r="AU310" s="1" t="str">
        <f>IF(Main[[#This Row],[spread bid]]=Main[[#This Row],[spread ask]],"error","-")</f>
        <v>-</v>
      </c>
    </row>
    <row r="311" spans="1:47" x14ac:dyDescent="0.2">
      <c r="A311" s="1" t="s">
        <v>1582</v>
      </c>
      <c r="B311" s="1">
        <v>21148550</v>
      </c>
      <c r="C311" s="1">
        <v>1994224</v>
      </c>
      <c r="D311" s="29" t="str">
        <f>_xll.BDP($A311&amp;" Corp",D$4)</f>
        <v>RDSALN</v>
      </c>
      <c r="E311" s="29">
        <f>IF(_xll.BDP($A311&amp;" Corp","cpn typ")="floating","frn",_xll.BDP($A311&amp;" Corp",E$4))</f>
        <v>2.5</v>
      </c>
      <c r="F311" s="53">
        <f>IF(LEFT(_xll.BDP($A311&amp;" Corp","mty_typ"),4)="perp","perp",_xll.BDP($A311&amp;" Corp",F$4)*1)</f>
        <v>46105</v>
      </c>
      <c r="G311" s="25">
        <f>_xll.RtGet("EBOND_POSITION",INDEX(bookMap[eBondID],MATCH(TEXT(C311,"0"),bookMap[bbgID],0))&amp;"="&amp;B311,"AMOUNT")</f>
        <v>425000</v>
      </c>
      <c r="H311" s="1">
        <f>INDEX(control!$E$12:$E$22,MATCH(C311,control!$C$12:$C$22,0))</f>
        <v>0</v>
      </c>
      <c r="I311" s="1" t="str">
        <f>IFERROR(INDEX(bias[symbol],MIN(MAX(MATCH(IF($I$2="manual",_xll.RtGet("EBOND_LDN",B311,-20268),$I$2),bias[symbol],0)+H311,1),27)),"-")</f>
        <v>b</v>
      </c>
      <c r="J311" s="1">
        <f>IFERROR(_xll.RtGet("EBOND_LDN",B311,-20270)*1,"-")</f>
        <v>0.35</v>
      </c>
      <c r="K311" s="1" t="str">
        <f>_xll.RtGet("EBOND_LDN",$B311,-20271)</f>
        <v>on</v>
      </c>
      <c r="L311" s="1">
        <f>_xll.BDP(A311&amp;" @CBKG Corp","bid")</f>
        <v>103.179</v>
      </c>
      <c r="M311" s="1">
        <f>_xll.BDP(A311&amp;" @CBKG Corp","ask")</f>
        <v>103.529</v>
      </c>
      <c r="N311" s="1" t="s">
        <v>1456</v>
      </c>
      <c r="O311" s="1" t="str">
        <f>_xll.BDP(A311&amp;" @"&amp;N311&amp;" Corp","LAST_UPDATE")</f>
        <v>07:01:31</v>
      </c>
      <c r="P311" s="57">
        <f>_xll.BDP(A311&amp;" @"&amp;N311&amp;" Corp","LAST_PRICE")</f>
        <v>103.31</v>
      </c>
      <c r="Q311" s="1">
        <f>INDEX(control!$F$12:$F$22,MATCH(C311,control!$C$12:$C$22,0))</f>
        <v>100</v>
      </c>
      <c r="R311" s="1">
        <f>P311-J311*INDEX(bias[value],MATCH(I311,bias[symbol],0))*(Q311/100)</f>
        <v>103.17875000000001</v>
      </c>
      <c r="S311" s="1">
        <f t="shared" ref="S311" si="301">R311+J311*(Q311/100)</f>
        <v>103.52875</v>
      </c>
      <c r="T311" s="4"/>
      <c r="U311" s="4"/>
      <c r="V311" s="1">
        <f t="shared" ref="V311" si="302">P311</f>
        <v>103.31</v>
      </c>
      <c r="W311" s="1">
        <f t="shared" ref="W311" si="303">IF(ISNUMBER(T311),T311,R311)</f>
        <v>103.17875000000001</v>
      </c>
      <c r="X311" s="1">
        <f t="shared" ref="X311" si="304">IF(ISNUMBER(U311),U311,S311)</f>
        <v>103.52875</v>
      </c>
      <c r="Y311" s="13">
        <f t="shared" ref="Y311" si="305">IF(ISERROR((W311+X311)-(L311+M311)),"err",((W311+X311)-(L311+M311)))</f>
        <v>-4.9999999998817657E-4</v>
      </c>
      <c r="Z311" s="1">
        <v>1</v>
      </c>
      <c r="AA311" s="1">
        <f t="shared" ref="AA311" si="306">IF(K311="on",1,0)</f>
        <v>1</v>
      </c>
      <c r="AB311" s="1">
        <f t="shared" ref="AB311" si="307">IF(ISNUMBER(V311),1,0)*IF(ISNUMBER(W311),1,0)*IF(ISNUMBER(X311),1,0)</f>
        <v>1</v>
      </c>
      <c r="AC311" s="1">
        <f>IF(ISNUMBER(INDEX(bias[value],MATCH(I311,bias[symbol],0))),1,0)</f>
        <v>1</v>
      </c>
      <c r="AD311" s="1">
        <f t="shared" ref="AD311" si="308">IF(ISNUMBER(J311),1,0)</f>
        <v>1</v>
      </c>
      <c r="AE311" s="1">
        <f t="shared" ref="AE311" si="309">IF(AB311,IF(W311&gt;X311,0,1),0)</f>
        <v>1</v>
      </c>
      <c r="AF311" s="1">
        <f t="shared" ca="1" si="273"/>
        <v>0</v>
      </c>
      <c r="AG311" s="1">
        <f t="shared" ref="AG311" ca="1" si="310">PRODUCT(Z311:AF311)</f>
        <v>0</v>
      </c>
      <c r="AH311" s="1" t="str">
        <f ca="1">IF(AG311=1,_xll.RtContribute("DDS_BONDS",$B311&amp;"=EXT",$V$3:$X$3,V311:X311,"FTC:CHANGED;SCOPE:SERVER"),"-")</f>
        <v>-</v>
      </c>
      <c r="AI311" s="1" t="str">
        <f>_xll.RtGet("DDS_BONDS",B311&amp;"=EXT",3)</f>
        <v>21148550=EXT</v>
      </c>
      <c r="AJ311" s="32">
        <f>_xll.BDP($A311&amp;" @"&amp; $N311 &amp;"  Corp","risk_mid")</f>
        <v>10.45884987785044</v>
      </c>
      <c r="AK311" s="25">
        <f t="shared" ref="AK311" si="311">IFERROR(G311*AJ311/10000,"-")</f>
        <v>444.50111980864369</v>
      </c>
      <c r="AL311" s="1" t="str">
        <f t="shared" ref="AL311" si="312">IFERROR(INDEX(repoRate,MATCH(A311,repoIsin,0)),"-")</f>
        <v>-</v>
      </c>
      <c r="AM311" s="38">
        <f t="shared" ref="AM311" si="313">IFERROR(G311*1,0)*IFERROR(P311*1,0)/100*IF(AL311="-",$AM$3,AL311)/100/360</f>
        <v>3.9028222222222224</v>
      </c>
      <c r="AN311" s="12">
        <f>_xll.BDP($A311&amp;" @"&amp; $N311 &amp;"  Corp","asset_swap_spd_mid")</f>
        <v>40.758672793397125</v>
      </c>
      <c r="AO311" s="25">
        <f t="shared" ref="AO311" si="314">IFERROR(G311*1,0)*IFERROR(AN311*1,0)/10000</f>
        <v>1732.2435937193777</v>
      </c>
      <c r="AP311" s="25">
        <f>IFERROR(_xll.BDP($A311&amp;" @"&amp; $N311 &amp;"  Corp","coupon")*G311/100/365,"-")</f>
        <v>29.109589041095891</v>
      </c>
      <c r="AQ311" s="1" t="str">
        <f>_xll.RtGet("EBOND_LDN",B311,"DSPLY_NAME")</f>
        <v xml:space="preserve">RDSALN 2 1/2 24 </v>
      </c>
      <c r="AR311" s="38">
        <f>_xll.RtGet("EBOND_LDN", B311, -18560)</f>
        <v>84.804516049976996</v>
      </c>
      <c r="AS311" s="38">
        <f>_xll.RtGet("EBOND_LDN", B311, -18562)</f>
        <v>81.467697496520003</v>
      </c>
      <c r="AT311" s="58" t="str">
        <f ca="1">IF(Main[[#This Row],[maturity]]&lt;TODAY(),"matured","-")</f>
        <v>-</v>
      </c>
      <c r="AU311" s="1" t="str">
        <f>IF(Main[[#This Row],[spread bid]]=Main[[#This Row],[spread ask]],"error","-")</f>
        <v>-</v>
      </c>
    </row>
    <row r="312" spans="1:47" x14ac:dyDescent="0.2">
      <c r="A312" s="1" t="s">
        <v>159</v>
      </c>
      <c r="B312" s="1">
        <v>2454830</v>
      </c>
      <c r="C312" s="1">
        <v>1994224</v>
      </c>
      <c r="D312" s="29" t="str">
        <f>_xll.BDP($A312&amp;" Corp",D$4)</f>
        <v>RWE</v>
      </c>
      <c r="E312" s="29">
        <f>IF(_xll.BDP($A312&amp;" Corp","cpn typ")="floating","frn",_xll.BDP($A312&amp;" Corp",E$4))</f>
        <v>4.625</v>
      </c>
      <c r="F312" s="53">
        <f>IF(LEFT(_xll.BDP($A312&amp;" Corp","mty_typ"),4)="perp","perp",_xll.BDP($A312&amp;" Corp",F$4)*1)</f>
        <v>41843</v>
      </c>
      <c r="G312" s="25">
        <f>_xll.RtGet("EBOND_POSITION",INDEX(bookMap[eBondID],MATCH(TEXT(C312,"0"),bookMap[bbgID],0))&amp;"="&amp;B312,"AMOUNT")</f>
        <v>8000</v>
      </c>
      <c r="H312" s="1">
        <f>INDEX(control!$E$12:$E$22,MATCH(C312,control!$C$12:$C$22,0))</f>
        <v>0</v>
      </c>
      <c r="I312" s="1" t="str">
        <f>IFERROR(INDEX(bias[symbol],MIN(MAX(MATCH(IF($I$2="manual",_xll.RtGet("EBOND_LDN",B312,-20268),$I$2),bias[symbol],0)+H312,1),27)),"-")</f>
        <v>m</v>
      </c>
      <c r="J312" s="1">
        <f>IFERROR(_xll.RtGet("EBOND_LDN",B312,-20270)*1,"-")</f>
        <v>0.1</v>
      </c>
      <c r="K312" s="1" t="str">
        <f>_xll.RtGet("EBOND_LDN",$B312,-20271)</f>
        <v>on</v>
      </c>
      <c r="L312" s="1">
        <f>_xll.BDP(A312&amp;" @CBKG Corp","bid")</f>
        <v>100.38500000000001</v>
      </c>
      <c r="M312" s="1">
        <f>_xll.BDP(A312&amp;" @CBKG Corp","ask")</f>
        <v>100.485</v>
      </c>
      <c r="N312" s="1" t="s">
        <v>1456</v>
      </c>
      <c r="O312" s="1" t="str">
        <f>_xll.BDP(A312&amp;" @"&amp;N312&amp;" Corp","LAST_UPDATE")</f>
        <v>07:01:17</v>
      </c>
      <c r="P312" s="57">
        <f>_xll.BDP(A312&amp;" @"&amp;N312&amp;" Corp","LAST_PRICE")</f>
        <v>100.435</v>
      </c>
      <c r="Q312" s="1">
        <f>INDEX(control!$F$12:$F$22,MATCH(C312,control!$C$12:$C$22,0))</f>
        <v>100</v>
      </c>
      <c r="R312" s="1">
        <f>P312-J312*INDEX(bias[value],MATCH(I312,bias[symbol],0))*(Q312/100)</f>
        <v>100.38500000000001</v>
      </c>
      <c r="S312" s="1">
        <f t="shared" si="286"/>
        <v>100.485</v>
      </c>
      <c r="T312" s="4"/>
      <c r="U312" s="4"/>
      <c r="V312" s="1">
        <f t="shared" si="278"/>
        <v>100.435</v>
      </c>
      <c r="W312" s="1">
        <f t="shared" si="279"/>
        <v>100.38500000000001</v>
      </c>
      <c r="X312" s="1">
        <f t="shared" si="280"/>
        <v>100.485</v>
      </c>
      <c r="Y312" s="13">
        <f t="shared" si="281"/>
        <v>0</v>
      </c>
      <c r="Z312" s="1">
        <v>1</v>
      </c>
      <c r="AA312" s="1">
        <f t="shared" si="282"/>
        <v>1</v>
      </c>
      <c r="AB312" s="1">
        <f t="shared" si="283"/>
        <v>1</v>
      </c>
      <c r="AC312" s="1">
        <f>IF(ISNUMBER(INDEX(bias[value],MATCH(I312,bias[symbol],0))),1,0)</f>
        <v>1</v>
      </c>
      <c r="AD312" s="1">
        <f t="shared" si="284"/>
        <v>1</v>
      </c>
      <c r="AE312" s="1">
        <f t="shared" si="285"/>
        <v>1</v>
      </c>
      <c r="AF312" s="1">
        <f t="shared" ca="1" si="273"/>
        <v>0</v>
      </c>
      <c r="AG312" s="1">
        <f t="shared" ca="1" si="274"/>
        <v>0</v>
      </c>
      <c r="AH312" s="1" t="str">
        <f ca="1">IF(AG312=1,_xll.RtContribute("DDS_BONDS",$B312&amp;"=EXT",$V$3:$X$3,V312:X312,"FTC:CHANGED;SCOPE:SERVER"),"-")</f>
        <v>-</v>
      </c>
      <c r="AI312" s="1" t="str">
        <f>_xll.RtGet("DDS_BONDS",B312&amp;"=EXT",3)</f>
        <v>2454830=EXT</v>
      </c>
      <c r="AJ312" s="32">
        <f>_xll.BDP($A312&amp;" @"&amp; $N312 &amp;"  Corp","risk_mid")</f>
        <v>0.10313918929867327</v>
      </c>
      <c r="AK312" s="25">
        <f t="shared" si="275"/>
        <v>8.2511351438938618E-2</v>
      </c>
      <c r="AL312" s="1" t="str">
        <f t="shared" si="272"/>
        <v>-</v>
      </c>
      <c r="AM312" s="38">
        <f t="shared" si="276"/>
        <v>7.1420444444444439E-2</v>
      </c>
      <c r="AN312" s="12">
        <f>_xll.BDP($A312&amp;" @"&amp; $N312 &amp;"  Corp","asset_swap_spd_mid")</f>
        <v>5.7104069691105028</v>
      </c>
      <c r="AO312" s="25">
        <f t="shared" si="277"/>
        <v>4.5683255752884024</v>
      </c>
      <c r="AP312" s="25">
        <f>IFERROR(_xll.BDP($A312&amp;" @"&amp; $N312 &amp;"  Corp","coupon")*G312/100/365,"-")</f>
        <v>1.0136986301369864</v>
      </c>
      <c r="AQ312" s="1" t="str">
        <f>_xll.RtGet("EBOND_LDN",B312,"DSPLY_NAME")</f>
        <v>RWE 4 5/8 23 Jul</v>
      </c>
      <c r="AR312" s="38">
        <f>_xll.RtGet("EBOND_LDN", B312, -18560)</f>
        <v>65.899373181366002</v>
      </c>
      <c r="AS312" s="38">
        <f>_xll.RtGet("EBOND_LDN", B312, -18562)</f>
        <v>-31.046809879607999</v>
      </c>
      <c r="AT312" s="58" t="str">
        <f ca="1">IF(Main[[#This Row],[maturity]]&lt;TODAY(),"matured","-")</f>
        <v>-</v>
      </c>
      <c r="AU312" s="1" t="str">
        <f>IF(Main[[#This Row],[spread bid]]=Main[[#This Row],[spread ask]],"error","-")</f>
        <v>-</v>
      </c>
    </row>
    <row r="313" spans="1:47" x14ac:dyDescent="0.2">
      <c r="A313" s="1" t="s">
        <v>160</v>
      </c>
      <c r="B313" s="1">
        <v>7919490</v>
      </c>
      <c r="C313" s="1">
        <v>1994224</v>
      </c>
      <c r="D313" s="29" t="str">
        <f>_xll.BDP($A313&amp;" Corp",D$4)</f>
        <v>RWE</v>
      </c>
      <c r="E313" s="29">
        <f>IF(_xll.BDP($A313&amp;" Corp","cpn typ")="floating","frn",_xll.BDP($A313&amp;" Corp",E$4))</f>
        <v>5</v>
      </c>
      <c r="F313" s="53">
        <f>IF(LEFT(_xll.BDP($A313&amp;" Corp","mty_typ"),4)="perp","perp",_xll.BDP($A313&amp;" Corp",F$4)*1)</f>
        <v>42045</v>
      </c>
      <c r="G313" s="25">
        <f>_xll.RtGet("EBOND_POSITION",INDEX(bookMap[eBondID],MATCH(TEXT(C313,"0"),bookMap[bbgID],0))&amp;"="&amp;B313,"AMOUNT")</f>
        <v>0</v>
      </c>
      <c r="H313" s="1">
        <f>INDEX(control!$E$12:$E$22,MATCH(C313,control!$C$12:$C$22,0))</f>
        <v>0</v>
      </c>
      <c r="I313" s="1" t="str">
        <f>IFERROR(INDEX(bias[symbol],MIN(MAX(MATCH(IF($I$2="manual",_xll.RtGet("EBOND_LDN",B313,-20268),$I$2),bias[symbol],0)+H313,1),27)),"-")</f>
        <v>m</v>
      </c>
      <c r="J313" s="1">
        <f>IFERROR(_xll.RtGet("EBOND_LDN",B313,-20270)*1,"-")</f>
        <v>0.1</v>
      </c>
      <c r="K313" s="1" t="str">
        <f>_xll.RtGet("EBOND_LDN",$B313,-20271)</f>
        <v>on</v>
      </c>
      <c r="L313" s="1">
        <f>_xll.BDP(A313&amp;" @CBKG Corp","bid")</f>
        <v>102.988</v>
      </c>
      <c r="M313" s="1">
        <f>_xll.BDP(A313&amp;" @CBKG Corp","ask")</f>
        <v>103.08799999999999</v>
      </c>
      <c r="N313" s="1" t="s">
        <v>1456</v>
      </c>
      <c r="O313" s="1" t="str">
        <f>_xll.BDP(A313&amp;" @"&amp;N313&amp;" Corp","LAST_UPDATE")</f>
        <v>07:01:31</v>
      </c>
      <c r="P313" s="57">
        <f>_xll.BDP(A313&amp;" @"&amp;N313&amp;" Corp","LAST_PRICE")</f>
        <v>103.038</v>
      </c>
      <c r="Q313" s="1">
        <f>INDEX(control!$F$12:$F$22,MATCH(C313,control!$C$12:$C$22,0))</f>
        <v>100</v>
      </c>
      <c r="R313" s="1">
        <f>P313-J313*INDEX(bias[value],MATCH(I313,bias[symbol],0))*(Q313/100)</f>
        <v>102.988</v>
      </c>
      <c r="S313" s="1">
        <f t="shared" si="286"/>
        <v>103.08799999999999</v>
      </c>
      <c r="T313" s="4"/>
      <c r="U313" s="4"/>
      <c r="V313" s="1">
        <f t="shared" si="278"/>
        <v>103.038</v>
      </c>
      <c r="W313" s="1">
        <f t="shared" si="279"/>
        <v>102.988</v>
      </c>
      <c r="X313" s="1">
        <f t="shared" si="280"/>
        <v>103.08799999999999</v>
      </c>
      <c r="Y313" s="13">
        <f t="shared" si="281"/>
        <v>0</v>
      </c>
      <c r="Z313" s="1">
        <v>1</v>
      </c>
      <c r="AA313" s="1">
        <f t="shared" si="282"/>
        <v>1</v>
      </c>
      <c r="AB313" s="1">
        <f t="shared" si="283"/>
        <v>1</v>
      </c>
      <c r="AC313" s="1">
        <f>IF(ISNUMBER(INDEX(bias[value],MATCH(I313,bias[symbol],0))),1,0)</f>
        <v>1</v>
      </c>
      <c r="AD313" s="1">
        <f t="shared" si="284"/>
        <v>1</v>
      </c>
      <c r="AE313" s="1">
        <f t="shared" si="285"/>
        <v>1</v>
      </c>
      <c r="AF313" s="1">
        <f t="shared" ca="1" si="273"/>
        <v>0</v>
      </c>
      <c r="AG313" s="1">
        <f t="shared" ca="1" si="274"/>
        <v>0</v>
      </c>
      <c r="AH313" s="1" t="str">
        <f ca="1">IF(AG313=1,_xll.RtContribute("DDS_BONDS",$B313&amp;"=EXT",$V$3:$X$3,V313:X313,"FTC:CHANGED;SCOPE:SERVER"),"-")</f>
        <v>-</v>
      </c>
      <c r="AI313" s="1" t="str">
        <f>_xll.RtGet("DDS_BONDS",B313&amp;"=EXT",3)</f>
        <v>7919490=EXT</v>
      </c>
      <c r="AJ313" s="32">
        <f>_xll.BDP($A313&amp;" @"&amp; $N313 &amp;"  Corp","risk_mid")</f>
        <v>0.68173588232980364</v>
      </c>
      <c r="AK313" s="25">
        <f t="shared" si="275"/>
        <v>0</v>
      </c>
      <c r="AL313" s="1" t="str">
        <f t="shared" si="272"/>
        <v>-</v>
      </c>
      <c r="AM313" s="38">
        <f t="shared" si="276"/>
        <v>0</v>
      </c>
      <c r="AN313" s="12">
        <f>_xll.BDP($A313&amp;" @"&amp; $N313 &amp;"  Corp","asset_swap_spd_mid")</f>
        <v>-8.2266538327134633</v>
      </c>
      <c r="AO313" s="25">
        <f t="shared" si="277"/>
        <v>0</v>
      </c>
      <c r="AP313" s="25">
        <f>IFERROR(_xll.BDP($A313&amp;" @"&amp; $N313 &amp;"  Corp","coupon")*G313/100/365,"-")</f>
        <v>0</v>
      </c>
      <c r="AQ313" s="1" t="str">
        <f>_xll.RtGet("EBOND_LDN",B313,"DSPLY_NAME")</f>
        <v>RWE 5 10 Feb 201</v>
      </c>
      <c r="AR313" s="38">
        <f>_xll.RtGet("EBOND_LDN", B313, -18560)</f>
        <v>40.111728895047001</v>
      </c>
      <c r="AS313" s="38">
        <f>_xll.RtGet("EBOND_LDN", B313, -18562)</f>
        <v>25.443848236636999</v>
      </c>
      <c r="AT313" s="58" t="str">
        <f ca="1">IF(Main[[#This Row],[maturity]]&lt;TODAY(),"matured","-")</f>
        <v>-</v>
      </c>
      <c r="AU313" s="1" t="str">
        <f>IF(Main[[#This Row],[spread bid]]=Main[[#This Row],[spread ask]],"error","-")</f>
        <v>-</v>
      </c>
    </row>
    <row r="314" spans="1:47" x14ac:dyDescent="0.2">
      <c r="A314" s="1" t="s">
        <v>161</v>
      </c>
      <c r="B314" s="1">
        <v>2004088</v>
      </c>
      <c r="C314" s="1">
        <v>1994224</v>
      </c>
      <c r="D314" s="29" t="str">
        <f>_xll.BDP($A314&amp;" Corp",D$4)</f>
        <v>RWE</v>
      </c>
      <c r="E314" s="29">
        <f>IF(_xll.BDP($A314&amp;" Corp","cpn typ")="floating","frn",_xll.BDP($A314&amp;" Corp",E$4))</f>
        <v>6.25</v>
      </c>
      <c r="F314" s="53">
        <f>IF(LEFT(_xll.BDP($A314&amp;" Corp","mty_typ"),4)="perp","perp",_xll.BDP($A314&amp;" Corp",F$4)*1)</f>
        <v>42480</v>
      </c>
      <c r="G314" s="25">
        <f>_xll.RtGet("EBOND_POSITION",INDEX(bookMap[eBondID],MATCH(TEXT(C314,"0"),bookMap[bbgID],0))&amp;"="&amp;B314,"AMOUNT")</f>
        <v>0</v>
      </c>
      <c r="H314" s="1">
        <f>INDEX(control!$E$12:$E$22,MATCH(C314,control!$C$12:$C$22,0))</f>
        <v>0</v>
      </c>
      <c r="I314" s="1" t="str">
        <f>IFERROR(INDEX(bias[symbol],MIN(MAX(MATCH(IF($I$2="manual",_xll.RtGet("EBOND_LDN",B314,-20268),$I$2),bias[symbol],0)+H314,1),27)),"-")</f>
        <v>b</v>
      </c>
      <c r="J314" s="1">
        <f>IFERROR(_xll.RtGet("EBOND_LDN",B314,-20270)*1,"-")</f>
        <v>0.4</v>
      </c>
      <c r="K314" s="1" t="str">
        <f>_xll.RtGet("EBOND_LDN",$B314,-20271)</f>
        <v>on</v>
      </c>
      <c r="L314" s="1">
        <f>_xll.BDP(A314&amp;" @CBKG Corp","bid")</f>
        <v>110.241</v>
      </c>
      <c r="M314" s="1">
        <f>_xll.BDP(A314&amp;" @CBKG Corp","ask")</f>
        <v>110.64100000000001</v>
      </c>
      <c r="N314" s="1" t="s">
        <v>1456</v>
      </c>
      <c r="O314" s="1" t="str">
        <f>_xll.BDP(A314&amp;" @"&amp;N314&amp;" Corp","LAST_UPDATE")</f>
        <v>07:01:25</v>
      </c>
      <c r="P314" s="57">
        <f>_xll.BDP(A314&amp;" @"&amp;N314&amp;" Corp","LAST_PRICE")</f>
        <v>110.39100000000001</v>
      </c>
      <c r="Q314" s="1">
        <f>INDEX(control!$F$12:$F$22,MATCH(C314,control!$C$12:$C$22,0))</f>
        <v>100</v>
      </c>
      <c r="R314" s="1">
        <f>P314-J314*INDEX(bias[value],MATCH(I314,bias[symbol],0))*(Q314/100)</f>
        <v>110.241</v>
      </c>
      <c r="S314" s="1">
        <f t="shared" si="286"/>
        <v>110.64100000000001</v>
      </c>
      <c r="T314" s="4"/>
      <c r="U314" s="4"/>
      <c r="V314" s="1">
        <f t="shared" si="278"/>
        <v>110.39100000000001</v>
      </c>
      <c r="W314" s="1">
        <f t="shared" si="279"/>
        <v>110.241</v>
      </c>
      <c r="X314" s="1">
        <f t="shared" si="280"/>
        <v>110.64100000000001</v>
      </c>
      <c r="Y314" s="13">
        <f t="shared" si="281"/>
        <v>0</v>
      </c>
      <c r="Z314" s="1">
        <v>1</v>
      </c>
      <c r="AA314" s="1">
        <f t="shared" si="282"/>
        <v>1</v>
      </c>
      <c r="AB314" s="1">
        <f t="shared" si="283"/>
        <v>1</v>
      </c>
      <c r="AC314" s="1">
        <f>IF(ISNUMBER(INDEX(bias[value],MATCH(I314,bias[symbol],0))),1,0)</f>
        <v>1</v>
      </c>
      <c r="AD314" s="1">
        <f t="shared" si="284"/>
        <v>1</v>
      </c>
      <c r="AE314" s="1">
        <f t="shared" si="285"/>
        <v>1</v>
      </c>
      <c r="AF314" s="1">
        <f t="shared" ca="1" si="273"/>
        <v>0</v>
      </c>
      <c r="AG314" s="1">
        <f t="shared" ca="1" si="274"/>
        <v>0</v>
      </c>
      <c r="AH314" s="1" t="str">
        <f ca="1">IF(AG314=1,_xll.RtContribute("DDS_BONDS",$B314&amp;"=EXT",$V$3:$X$3,V314:X314,"FTC:CHANGED;SCOPE:SERVER"),"-")</f>
        <v>-</v>
      </c>
      <c r="AI314" s="1" t="str">
        <f>_xll.RtGet("DDS_BONDS",B314&amp;"=EXT",3)</f>
        <v>2004088=EXT</v>
      </c>
      <c r="AJ314" s="32">
        <f>_xll.BDP($A314&amp;" @"&amp; $N314 &amp;"  Corp","risk_mid")</f>
        <v>1.9773547621838361</v>
      </c>
      <c r="AK314" s="25">
        <f t="shared" si="275"/>
        <v>0</v>
      </c>
      <c r="AL314" s="1" t="str">
        <f t="shared" si="272"/>
        <v>-</v>
      </c>
      <c r="AM314" s="38">
        <f t="shared" si="276"/>
        <v>0</v>
      </c>
      <c r="AN314" s="12">
        <f>_xll.BDP($A314&amp;" @"&amp; $N314 &amp;"  Corp","asset_swap_spd_mid")</f>
        <v>23.968668090010599</v>
      </c>
      <c r="AO314" s="25">
        <f t="shared" si="277"/>
        <v>0</v>
      </c>
      <c r="AP314" s="25">
        <f>IFERROR(_xll.BDP($A314&amp;" @"&amp; $N314 &amp;"  Corp","coupon")*G314/100/365,"-")</f>
        <v>0</v>
      </c>
      <c r="AQ314" s="1" t="str">
        <f>_xll.RtGet("EBOND_LDN",B314,"DSPLY_NAME")</f>
        <v>RWE 6 1/4 20 Apr</v>
      </c>
      <c r="AR314" s="38">
        <f>_xll.RtGet("EBOND_LDN", B314, -18560)</f>
        <v>61.719421651376997</v>
      </c>
      <c r="AS314" s="38">
        <f>_xll.RtGet("EBOND_LDN", B314, -18562)</f>
        <v>41.505212776588003</v>
      </c>
      <c r="AT314" s="58" t="str">
        <f ca="1">IF(Main[[#This Row],[maturity]]&lt;TODAY(),"matured","-")</f>
        <v>-</v>
      </c>
      <c r="AU314" s="1" t="str">
        <f>IF(Main[[#This Row],[spread bid]]=Main[[#This Row],[spread ask]],"error","-")</f>
        <v>-</v>
      </c>
    </row>
    <row r="315" spans="1:47" x14ac:dyDescent="0.2">
      <c r="A315" s="1" t="s">
        <v>162</v>
      </c>
      <c r="B315" s="1">
        <v>2256297</v>
      </c>
      <c r="C315" s="1">
        <v>1994224</v>
      </c>
      <c r="D315" s="29" t="str">
        <f>_xll.BDP($A315&amp;" Corp",D$4)</f>
        <v>RWE</v>
      </c>
      <c r="E315" s="29">
        <f>IF(_xll.BDP($A315&amp;" Corp","cpn typ")="floating","frn",_xll.BDP($A315&amp;" Corp",E$4))</f>
        <v>5.125</v>
      </c>
      <c r="F315" s="53">
        <f>IF(LEFT(_xll.BDP($A315&amp;" Corp","mty_typ"),4)="perp","perp",_xll.BDP($A315&amp;" Corp",F$4)*1)</f>
        <v>43304</v>
      </c>
      <c r="G315" s="25">
        <f>_xll.RtGet("EBOND_POSITION",INDEX(bookMap[eBondID],MATCH(TEXT(C315,"0"),bookMap[bbgID],0))&amp;"="&amp;B315,"AMOUNT")</f>
        <v>0</v>
      </c>
      <c r="H315" s="1">
        <f>INDEX(control!$E$12:$E$22,MATCH(C315,control!$C$12:$C$22,0))</f>
        <v>0</v>
      </c>
      <c r="I315" s="1" t="str">
        <f>IFERROR(INDEX(bias[symbol],MIN(MAX(MATCH(IF($I$2="manual",_xll.RtGet("EBOND_LDN",B315,-20268),$I$2),bias[symbol],0)+H315,1),27)),"-")</f>
        <v>m</v>
      </c>
      <c r="J315" s="1">
        <f>IFERROR(_xll.RtGet("EBOND_LDN",B315,-20270)*1,"-")</f>
        <v>0.5</v>
      </c>
      <c r="K315" s="1" t="str">
        <f>_xll.RtGet("EBOND_LDN",$B315,-20271)</f>
        <v>on</v>
      </c>
      <c r="L315" s="1">
        <f>_xll.BDP(A315&amp;" @CBKG Corp","bid")</f>
        <v>116.31699999999999</v>
      </c>
      <c r="M315" s="1">
        <f>_xll.BDP(A315&amp;" @CBKG Corp","ask")</f>
        <v>116.81699999999999</v>
      </c>
      <c r="N315" s="1" t="s">
        <v>1456</v>
      </c>
      <c r="O315" s="1" t="str">
        <f>_xll.BDP(A315&amp;" @"&amp;N315&amp;" Corp","LAST_UPDATE")</f>
        <v>07:01:32</v>
      </c>
      <c r="P315" s="57">
        <f>_xll.BDP(A315&amp;" @"&amp;N315&amp;" Corp","LAST_PRICE")</f>
        <v>116.56699999999999</v>
      </c>
      <c r="Q315" s="1">
        <f>INDEX(control!$F$12:$F$22,MATCH(C315,control!$C$12:$C$22,0))</f>
        <v>100</v>
      </c>
      <c r="R315" s="1">
        <f>P315-J315*INDEX(bias[value],MATCH(I315,bias[symbol],0))*(Q315/100)</f>
        <v>116.31699999999999</v>
      </c>
      <c r="S315" s="1">
        <f t="shared" si="286"/>
        <v>116.81699999999999</v>
      </c>
      <c r="T315" s="4"/>
      <c r="U315" s="4"/>
      <c r="V315" s="1">
        <f t="shared" si="278"/>
        <v>116.56699999999999</v>
      </c>
      <c r="W315" s="1">
        <f t="shared" si="279"/>
        <v>116.31699999999999</v>
      </c>
      <c r="X315" s="1">
        <f t="shared" si="280"/>
        <v>116.81699999999999</v>
      </c>
      <c r="Y315" s="13">
        <f t="shared" si="281"/>
        <v>0</v>
      </c>
      <c r="Z315" s="1">
        <v>1</v>
      </c>
      <c r="AA315" s="1">
        <f t="shared" si="282"/>
        <v>1</v>
      </c>
      <c r="AB315" s="1">
        <f t="shared" si="283"/>
        <v>1</v>
      </c>
      <c r="AC315" s="1">
        <f>IF(ISNUMBER(INDEX(bias[value],MATCH(I315,bias[symbol],0))),1,0)</f>
        <v>1</v>
      </c>
      <c r="AD315" s="1">
        <f t="shared" si="284"/>
        <v>1</v>
      </c>
      <c r="AE315" s="1">
        <f t="shared" si="285"/>
        <v>1</v>
      </c>
      <c r="AF315" s="1">
        <f t="shared" ca="1" si="273"/>
        <v>0</v>
      </c>
      <c r="AG315" s="1">
        <f t="shared" ca="1" si="274"/>
        <v>0</v>
      </c>
      <c r="AH315" s="1" t="str">
        <f ca="1">IF(AG315=1,_xll.RtContribute("DDS_BONDS",$B315&amp;"=EXT",$V$3:$X$3,V315:X315,"FTC:CHANGED;SCOPE:SERVER"),"-")</f>
        <v>-</v>
      </c>
      <c r="AI315" s="1" t="str">
        <f>_xll.RtGet("DDS_BONDS",B315&amp;"=EXT",3)</f>
        <v>2256297=EXT</v>
      </c>
      <c r="AJ315" s="32">
        <f>_xll.BDP($A315&amp;" @"&amp; $N315 &amp;"  Corp","risk_mid")</f>
        <v>4.4147399051020386</v>
      </c>
      <c r="AK315" s="25">
        <f t="shared" si="275"/>
        <v>0</v>
      </c>
      <c r="AL315" s="1" t="str">
        <f t="shared" si="272"/>
        <v>-</v>
      </c>
      <c r="AM315" s="38">
        <f t="shared" si="276"/>
        <v>0</v>
      </c>
      <c r="AN315" s="12">
        <f>_xll.BDP($A315&amp;" @"&amp; $N315 &amp;"  Corp","asset_swap_spd_mid")</f>
        <v>47.563567351615177</v>
      </c>
      <c r="AO315" s="25">
        <f t="shared" si="277"/>
        <v>0</v>
      </c>
      <c r="AP315" s="25">
        <f>IFERROR(_xll.BDP($A315&amp;" @"&amp; $N315 &amp;"  Corp","coupon")*G315/100/365,"-")</f>
        <v>0</v>
      </c>
      <c r="AQ315" s="1" t="str">
        <f>_xll.RtGet("EBOND_LDN",B315,"DSPLY_NAME")</f>
        <v>RWE 5 1/8 23 Jul</v>
      </c>
      <c r="AR315" s="38">
        <f>_xll.RtGet("EBOND_LDN", B315, -18560)</f>
        <v>82.977297856644</v>
      </c>
      <c r="AS315" s="38">
        <f>_xll.RtGet("EBOND_LDN", B315, -18562)</f>
        <v>71.656375926077999</v>
      </c>
      <c r="AT315" s="58" t="str">
        <f ca="1">IF(Main[[#This Row],[maturity]]&lt;TODAY(),"matured","-")</f>
        <v>-</v>
      </c>
      <c r="AU315" s="1" t="str">
        <f>IF(Main[[#This Row],[spread bid]]=Main[[#This Row],[spread ask]],"error","-")</f>
        <v>-</v>
      </c>
    </row>
    <row r="316" spans="1:47" x14ac:dyDescent="0.2">
      <c r="A316" s="1" t="s">
        <v>163</v>
      </c>
      <c r="B316" s="1">
        <v>7658640</v>
      </c>
      <c r="C316" s="1">
        <v>1994224</v>
      </c>
      <c r="D316" s="29" t="str">
        <f>_xll.BDP($A316&amp;" Corp",D$4)</f>
        <v>RWE</v>
      </c>
      <c r="E316" s="29">
        <f>IF(_xll.BDP($A316&amp;" Corp","cpn typ")="floating","frn",_xll.BDP($A316&amp;" Corp",E$4))</f>
        <v>6.625</v>
      </c>
      <c r="F316" s="53">
        <f>IF(LEFT(_xll.BDP($A316&amp;" Corp","mty_typ"),4)="perp","perp",_xll.BDP($A316&amp;" Corp",F$4)*1)</f>
        <v>43496</v>
      </c>
      <c r="G316" s="25">
        <f>_xll.RtGet("EBOND_POSITION",INDEX(bookMap[eBondID],MATCH(TEXT(C316,"0"),bookMap[bbgID],0))&amp;"="&amp;B316,"AMOUNT")</f>
        <v>0</v>
      </c>
      <c r="H316" s="1">
        <f>INDEX(control!$E$12:$E$22,MATCH(C316,control!$C$12:$C$22,0))</f>
        <v>0</v>
      </c>
      <c r="I316" s="1" t="str">
        <f>IFERROR(INDEX(bias[symbol],MIN(MAX(MATCH(IF($I$2="manual",_xll.RtGet("EBOND_LDN",B316,-20268),$I$2),bias[symbol],0)+H316,1),27)),"-")</f>
        <v>b</v>
      </c>
      <c r="J316" s="1">
        <f>IFERROR(_xll.RtGet("EBOND_LDN",B316,-20270)*1,"-")</f>
        <v>0.5</v>
      </c>
      <c r="K316" s="1" t="str">
        <f>_xll.RtGet("EBOND_LDN",$B316,-20271)</f>
        <v>on</v>
      </c>
      <c r="L316" s="1">
        <f>_xll.BDP(A316&amp;" @CBKG Corp","bid")</f>
        <v>124.39100000000001</v>
      </c>
      <c r="M316" s="1">
        <f>_xll.BDP(A316&amp;" @CBKG Corp","ask")</f>
        <v>124.89100000000001</v>
      </c>
      <c r="N316" s="1" t="s">
        <v>1456</v>
      </c>
      <c r="O316" s="1" t="str">
        <f>_xll.BDP(A316&amp;" @"&amp;N316&amp;" Corp","LAST_UPDATE")</f>
        <v>07:01:36</v>
      </c>
      <c r="P316" s="57">
        <f>_xll.BDP(A316&amp;" @"&amp;N316&amp;" Corp","LAST_PRICE")</f>
        <v>124.578</v>
      </c>
      <c r="Q316" s="1">
        <f>INDEX(control!$F$12:$F$22,MATCH(C316,control!$C$12:$C$22,0))</f>
        <v>100</v>
      </c>
      <c r="R316" s="1">
        <f>P316-J316*INDEX(bias[value],MATCH(I316,bias[symbol],0))*(Q316/100)</f>
        <v>124.3905</v>
      </c>
      <c r="S316" s="1">
        <f t="shared" si="286"/>
        <v>124.8905</v>
      </c>
      <c r="T316" s="4"/>
      <c r="U316" s="4"/>
      <c r="V316" s="1">
        <f t="shared" si="278"/>
        <v>124.578</v>
      </c>
      <c r="W316" s="1">
        <f t="shared" si="279"/>
        <v>124.3905</v>
      </c>
      <c r="X316" s="1">
        <f t="shared" si="280"/>
        <v>124.8905</v>
      </c>
      <c r="Y316" s="13">
        <f t="shared" si="281"/>
        <v>-1.0000000000047748E-3</v>
      </c>
      <c r="Z316" s="1">
        <v>1</v>
      </c>
      <c r="AA316" s="1">
        <f t="shared" si="282"/>
        <v>1</v>
      </c>
      <c r="AB316" s="1">
        <f t="shared" si="283"/>
        <v>1</v>
      </c>
      <c r="AC316" s="1">
        <f>IF(ISNUMBER(INDEX(bias[value],MATCH(I316,bias[symbol],0))),1,0)</f>
        <v>1</v>
      </c>
      <c r="AD316" s="1">
        <f t="shared" si="284"/>
        <v>1</v>
      </c>
      <c r="AE316" s="1">
        <f t="shared" si="285"/>
        <v>1</v>
      </c>
      <c r="AF316" s="1">
        <f t="shared" ca="1" si="273"/>
        <v>0</v>
      </c>
      <c r="AG316" s="1">
        <f t="shared" ca="1" si="274"/>
        <v>0</v>
      </c>
      <c r="AH316" s="1" t="str">
        <f ca="1">IF(AG316=1,_xll.RtContribute("DDS_BONDS",$B316&amp;"=EXT",$V$3:$X$3,V316:X316,"FTC:CHANGED;SCOPE:SERVER"),"-")</f>
        <v>-</v>
      </c>
      <c r="AI316" s="1" t="str">
        <f>_xll.RtGet("DDS_BONDS",B316&amp;"=EXT",3)</f>
        <v>7658640=EXT</v>
      </c>
      <c r="AJ316" s="32">
        <f>_xll.BDP($A316&amp;" @"&amp; $N316 &amp;"  Corp","risk_mid")</f>
        <v>5.1609987071216779</v>
      </c>
      <c r="AK316" s="25">
        <f t="shared" si="275"/>
        <v>0</v>
      </c>
      <c r="AL316" s="1" t="str">
        <f t="shared" si="272"/>
        <v>-</v>
      </c>
      <c r="AM316" s="38">
        <f t="shared" si="276"/>
        <v>0</v>
      </c>
      <c r="AN316" s="12">
        <f>_xll.BDP($A316&amp;" @"&amp; $N316 &amp;"  Corp","asset_swap_spd_mid")</f>
        <v>58.327591314174548</v>
      </c>
      <c r="AO316" s="25">
        <f t="shared" si="277"/>
        <v>0</v>
      </c>
      <c r="AP316" s="25">
        <f>IFERROR(_xll.BDP($A316&amp;" @"&amp; $N316 &amp;"  Corp","coupon")*G316/100/365,"-")</f>
        <v>0</v>
      </c>
      <c r="AQ316" s="1" t="str">
        <f>_xll.RtGet("EBOND_LDN",B316,"DSPLY_NAME")</f>
        <v>RWE 6 5/8 31 Jan</v>
      </c>
      <c r="AR316" s="38">
        <f>_xll.RtGet("EBOND_LDN", B316, -18560)</f>
        <v>96.596073008063996</v>
      </c>
      <c r="AS316" s="38">
        <f>_xll.RtGet("EBOND_LDN", B316, -18562)</f>
        <v>86.925639927326998</v>
      </c>
      <c r="AT316" s="58" t="str">
        <f ca="1">IF(Main[[#This Row],[maturity]]&lt;TODAY(),"matured","-")</f>
        <v>-</v>
      </c>
      <c r="AU316" s="1" t="str">
        <f>IF(Main[[#This Row],[spread bid]]=Main[[#This Row],[spread ask]],"error","-")</f>
        <v>-</v>
      </c>
    </row>
    <row r="317" spans="1:47" x14ac:dyDescent="0.2">
      <c r="A317" s="1" t="s">
        <v>164</v>
      </c>
      <c r="B317" s="1">
        <v>16626421</v>
      </c>
      <c r="C317" s="1">
        <v>1994224</v>
      </c>
      <c r="D317" s="29" t="str">
        <f>_xll.BDP($A317&amp;" Corp",D$4)</f>
        <v>RWE</v>
      </c>
      <c r="E317" s="29">
        <f>IF(_xll.BDP($A317&amp;" Corp","cpn typ")="floating","frn",_xll.BDP($A317&amp;" Corp",E$4))</f>
        <v>1.875</v>
      </c>
      <c r="F317" s="53">
        <f>IF(LEFT(_xll.BDP($A317&amp;" Corp","mty_typ"),4)="perp","perp",_xll.BDP($A317&amp;" Corp",F$4)*1)</f>
        <v>43860</v>
      </c>
      <c r="G317" s="25">
        <f>_xll.RtGet("EBOND_POSITION",INDEX(bookMap[eBondID],MATCH(TEXT(C317,"0"),bookMap[bbgID],0))&amp;"="&amp;B317,"AMOUNT")</f>
        <v>0</v>
      </c>
      <c r="H317" s="1">
        <f>INDEX(control!$E$12:$E$22,MATCH(C317,control!$C$12:$C$22,0))</f>
        <v>0</v>
      </c>
      <c r="I317" s="1" t="str">
        <f>IFERROR(INDEX(bias[symbol],MIN(MAX(MATCH(IF($I$2="manual",_xll.RtGet("EBOND_LDN",B317,-20268),$I$2),bias[symbol],0)+H317,1),27)),"-")</f>
        <v>m</v>
      </c>
      <c r="J317" s="1">
        <f>IFERROR(_xll.RtGet("EBOND_LDN",B317,-20270)*1,"-")</f>
        <v>0.5</v>
      </c>
      <c r="K317" s="1" t="str">
        <f>_xll.RtGet("EBOND_LDN",$B317,-20271)</f>
        <v>on</v>
      </c>
      <c r="L317" s="1">
        <f>_xll.BDP(A317&amp;" @CBKG Corp","bid")</f>
        <v>102.80200000000001</v>
      </c>
      <c r="M317" s="1">
        <f>_xll.BDP(A317&amp;" @CBKG Corp","ask")</f>
        <v>103.30200000000001</v>
      </c>
      <c r="N317" s="1" t="s">
        <v>1456</v>
      </c>
      <c r="O317" s="1" t="str">
        <f>_xll.BDP(A317&amp;" @"&amp;N317&amp;" Corp","LAST_UPDATE")</f>
        <v>07:01:33</v>
      </c>
      <c r="P317" s="57">
        <f>_xll.BDP(A317&amp;" @"&amp;N317&amp;" Corp","LAST_PRICE")</f>
        <v>103.05200000000001</v>
      </c>
      <c r="Q317" s="1">
        <f>INDEX(control!$F$12:$F$22,MATCH(C317,control!$C$12:$C$22,0))</f>
        <v>100</v>
      </c>
      <c r="R317" s="1">
        <f>P317-J317*INDEX(bias[value],MATCH(I317,bias[symbol],0))*(Q317/100)</f>
        <v>102.80200000000001</v>
      </c>
      <c r="S317" s="1">
        <f t="shared" si="286"/>
        <v>103.30200000000001</v>
      </c>
      <c r="T317" s="4"/>
      <c r="U317" s="4"/>
      <c r="V317" s="1">
        <f t="shared" si="278"/>
        <v>103.05200000000001</v>
      </c>
      <c r="W317" s="1">
        <f t="shared" si="279"/>
        <v>102.80200000000001</v>
      </c>
      <c r="X317" s="1">
        <f t="shared" si="280"/>
        <v>103.30200000000001</v>
      </c>
      <c r="Y317" s="13">
        <f t="shared" si="281"/>
        <v>0</v>
      </c>
      <c r="Z317" s="1">
        <v>1</v>
      </c>
      <c r="AA317" s="1">
        <f t="shared" si="282"/>
        <v>1</v>
      </c>
      <c r="AB317" s="1">
        <f t="shared" si="283"/>
        <v>1</v>
      </c>
      <c r="AC317" s="1">
        <f>IF(ISNUMBER(INDEX(bias[value],MATCH(I317,bias[symbol],0))),1,0)</f>
        <v>1</v>
      </c>
      <c r="AD317" s="1">
        <f t="shared" si="284"/>
        <v>1</v>
      </c>
      <c r="AE317" s="1">
        <f t="shared" si="285"/>
        <v>1</v>
      </c>
      <c r="AF317" s="1">
        <f t="shared" ca="1" si="273"/>
        <v>0</v>
      </c>
      <c r="AG317" s="1">
        <f t="shared" ca="1" si="274"/>
        <v>0</v>
      </c>
      <c r="AH317" s="1" t="str">
        <f ca="1">IF(AG317=1,_xll.RtContribute("DDS_BONDS",$B317&amp;"=EXT",$V$3:$X$3,V317:X317,"FTC:CHANGED;SCOPE:SERVER"),"-")</f>
        <v>-</v>
      </c>
      <c r="AI317" s="1" t="str">
        <f>_xll.RtGet("DDS_BONDS",B317&amp;"=EXT",3)</f>
        <v>16626421=EXT</v>
      </c>
      <c r="AJ317" s="32">
        <f>_xll.BDP($A317&amp;" @"&amp; $N317 &amp;"  Corp","risk_mid")</f>
        <v>5.4776621879831566</v>
      </c>
      <c r="AK317" s="25">
        <f t="shared" si="275"/>
        <v>0</v>
      </c>
      <c r="AL317" s="1" t="str">
        <f t="shared" si="272"/>
        <v>-</v>
      </c>
      <c r="AM317" s="38">
        <f t="shared" si="276"/>
        <v>0</v>
      </c>
      <c r="AN317" s="12">
        <f>_xll.BDP($A317&amp;" @"&amp; $N317 &amp;"  Corp","asset_swap_spd_mid")</f>
        <v>49.155251533845821</v>
      </c>
      <c r="AO317" s="25">
        <f t="shared" si="277"/>
        <v>0</v>
      </c>
      <c r="AP317" s="25">
        <f>IFERROR(_xll.BDP($A317&amp;" @"&amp; $N317 &amp;"  Corp","coupon")*G317/100/365,"-")</f>
        <v>0</v>
      </c>
      <c r="AQ317" s="1" t="str">
        <f>_xll.RtGet("EBOND_LDN",B317,"DSPLY_NAME")</f>
        <v>RWE 1 7/8 30 Jan</v>
      </c>
      <c r="AR317" s="38">
        <f>_xll.RtGet("EBOND_LDN", B317, -18560)</f>
        <v>87.157840076954997</v>
      </c>
      <c r="AS317" s="38">
        <f>_xll.RtGet("EBOND_LDN", B317, -18562)</f>
        <v>78.045959387246995</v>
      </c>
      <c r="AT317" s="58" t="str">
        <f ca="1">IF(Main[[#This Row],[maturity]]&lt;TODAY(),"matured","-")</f>
        <v>-</v>
      </c>
      <c r="AU317" s="1" t="str">
        <f>IF(Main[[#This Row],[spread bid]]=Main[[#This Row],[spread ask]],"error","-")</f>
        <v>-</v>
      </c>
    </row>
    <row r="318" spans="1:47" x14ac:dyDescent="0.2">
      <c r="A318" s="1" t="s">
        <v>165</v>
      </c>
      <c r="B318" s="1">
        <v>7918397</v>
      </c>
      <c r="C318" s="1">
        <v>1994224</v>
      </c>
      <c r="D318" s="29" t="str">
        <f>_xll.BDP($A318&amp;" Corp",D$4)</f>
        <v>RWE</v>
      </c>
      <c r="E318" s="29">
        <f>IF(_xll.BDP($A318&amp;" Corp","cpn typ")="floating","frn",_xll.BDP($A318&amp;" Corp",E$4))</f>
        <v>6.5</v>
      </c>
      <c r="F318" s="53">
        <f>IF(LEFT(_xll.BDP($A318&amp;" Corp","mty_typ"),4)="perp","perp",_xll.BDP($A318&amp;" Corp",F$4)*1)</f>
        <v>44418</v>
      </c>
      <c r="G318" s="25">
        <f>_xll.RtGet("EBOND_POSITION",INDEX(bookMap[eBondID],MATCH(TEXT(C318,"0"),bookMap[bbgID],0))&amp;"="&amp;B318,"AMOUNT")</f>
        <v>0</v>
      </c>
      <c r="H318" s="1">
        <f>INDEX(control!$E$12:$E$22,MATCH(C318,control!$C$12:$C$22,0))</f>
        <v>0</v>
      </c>
      <c r="I318" s="1" t="str">
        <f>IFERROR(INDEX(bias[symbol],MIN(MAX(MATCH(IF($I$2="manual",_xll.RtGet("EBOND_LDN",B318,-20268),$I$2),bias[symbol],0)+H318,1),27)),"-")</f>
        <v>b</v>
      </c>
      <c r="J318" s="1">
        <f>IFERROR(_xll.RtGet("EBOND_LDN",B318,-20270)*1,"-")</f>
        <v>0.6</v>
      </c>
      <c r="K318" s="1" t="str">
        <f>_xll.RtGet("EBOND_LDN",$B318,-20271)</f>
        <v>on</v>
      </c>
      <c r="L318" s="1">
        <f>_xll.BDP(A318&amp;" @CBKG Corp","bid")</f>
        <v>131.63999999999999</v>
      </c>
      <c r="M318" s="1">
        <f>_xll.BDP(A318&amp;" @CBKG Corp","ask")</f>
        <v>132.24</v>
      </c>
      <c r="N318" s="1" t="s">
        <v>1456</v>
      </c>
      <c r="O318" s="1" t="str">
        <f>_xll.BDP(A318&amp;" @"&amp;N318&amp;" Corp","LAST_UPDATE")</f>
        <v>07:01:51</v>
      </c>
      <c r="P318" s="57">
        <f>_xll.BDP(A318&amp;" @"&amp;N318&amp;" Corp","LAST_PRICE")</f>
        <v>131.86500000000001</v>
      </c>
      <c r="Q318" s="1">
        <f>INDEX(control!$F$12:$F$22,MATCH(C318,control!$C$12:$C$22,0))</f>
        <v>100</v>
      </c>
      <c r="R318" s="1">
        <f>P318-J318*INDEX(bias[value],MATCH(I318,bias[symbol],0))*(Q318/100)</f>
        <v>131.64000000000001</v>
      </c>
      <c r="S318" s="1">
        <f t="shared" si="286"/>
        <v>132.24</v>
      </c>
      <c r="T318" s="4"/>
      <c r="U318" s="4"/>
      <c r="V318" s="1">
        <f t="shared" si="278"/>
        <v>131.86500000000001</v>
      </c>
      <c r="W318" s="1">
        <f t="shared" si="279"/>
        <v>131.64000000000001</v>
      </c>
      <c r="X318" s="1">
        <f t="shared" si="280"/>
        <v>132.24</v>
      </c>
      <c r="Y318" s="13">
        <f t="shared" si="281"/>
        <v>0</v>
      </c>
      <c r="Z318" s="1">
        <v>1</v>
      </c>
      <c r="AA318" s="1">
        <f t="shared" si="282"/>
        <v>1</v>
      </c>
      <c r="AB318" s="1">
        <f t="shared" si="283"/>
        <v>1</v>
      </c>
      <c r="AC318" s="1">
        <f>IF(ISNUMBER(INDEX(bias[value],MATCH(I318,bias[symbol],0))),1,0)</f>
        <v>1</v>
      </c>
      <c r="AD318" s="1">
        <f t="shared" si="284"/>
        <v>1</v>
      </c>
      <c r="AE318" s="1">
        <f t="shared" si="285"/>
        <v>1</v>
      </c>
      <c r="AF318" s="1">
        <f t="shared" ca="1" si="273"/>
        <v>0</v>
      </c>
      <c r="AG318" s="1">
        <f t="shared" ca="1" si="274"/>
        <v>0</v>
      </c>
      <c r="AH318" s="1" t="str">
        <f ca="1">IF(AG318=1,_xll.RtContribute("DDS_BONDS",$B318&amp;"=EXT",$V$3:$X$3,V318:X318,"FTC:CHANGED;SCOPE:SERVER"),"-")</f>
        <v>-</v>
      </c>
      <c r="AI318" s="1" t="str">
        <f>_xll.RtGet("DDS_BONDS",B318&amp;"=EXT",3)</f>
        <v>7918397=EXT</v>
      </c>
      <c r="AJ318" s="32">
        <f>_xll.BDP($A318&amp;" @"&amp; $N318 &amp;"  Corp","risk_mid")</f>
        <v>7.9162911952622039</v>
      </c>
      <c r="AK318" s="25">
        <f t="shared" si="275"/>
        <v>0</v>
      </c>
      <c r="AL318" s="1">
        <f t="shared" ref="AL318:AL376" si="315">IFERROR(INDEX(repoRate,MATCH(A318,repoIsin,0)),"-")</f>
        <v>-0.6</v>
      </c>
      <c r="AM318" s="38">
        <f t="shared" si="276"/>
        <v>0</v>
      </c>
      <c r="AN318" s="12">
        <f>_xll.BDP($A318&amp;" @"&amp; $N318 &amp;"  Corp","asset_swap_spd_mid")</f>
        <v>76.95252306066071</v>
      </c>
      <c r="AO318" s="25">
        <f t="shared" si="277"/>
        <v>0</v>
      </c>
      <c r="AP318" s="25">
        <f>IFERROR(_xll.BDP($A318&amp;" @"&amp; $N318 &amp;"  Corp","coupon")*G318/100/365,"-")</f>
        <v>0</v>
      </c>
      <c r="AQ318" s="1" t="str">
        <f>_xll.RtGet("EBOND_LDN",B318,"DSPLY_NAME")</f>
        <v>RWE 6 1/2 10 Aug</v>
      </c>
      <c r="AR318" s="38">
        <f>_xll.RtGet("EBOND_LDN", B318, -18560)</f>
        <v>146.486823252298</v>
      </c>
      <c r="AS318" s="38">
        <f>_xll.RtGet("EBOND_LDN", B318, -18562)</f>
        <v>138.925730878867</v>
      </c>
      <c r="AT318" s="58" t="str">
        <f ca="1">IF(Main[[#This Row],[maturity]]&lt;TODAY(),"matured","-")</f>
        <v>-</v>
      </c>
      <c r="AU318" s="1" t="str">
        <f>IF(Main[[#This Row],[spread bid]]=Main[[#This Row],[spread ask]],"error","-")</f>
        <v>-</v>
      </c>
    </row>
    <row r="319" spans="1:47" x14ac:dyDescent="0.2">
      <c r="A319" s="1" t="s">
        <v>166</v>
      </c>
      <c r="B319" s="1">
        <v>8324047</v>
      </c>
      <c r="C319" s="1">
        <v>1994224</v>
      </c>
      <c r="D319" s="29" t="str">
        <f>_xll.BDP($A319&amp;" Corp",D$4)</f>
        <v>RWE</v>
      </c>
      <c r="E319" s="29">
        <f>IF(_xll.BDP($A319&amp;" Corp","cpn typ")="floating","frn",_xll.BDP($A319&amp;" Corp",E$4))</f>
        <v>5.5</v>
      </c>
      <c r="F319" s="53">
        <f>IF(LEFT(_xll.BDP($A319&amp;" Corp","mty_typ"),4)="perp","perp",_xll.BDP($A319&amp;" Corp",F$4)*1)</f>
        <v>44748</v>
      </c>
      <c r="G319" s="25">
        <f>_xll.RtGet("EBOND_POSITION",INDEX(bookMap[eBondID],MATCH(TEXT(C319,"0"),bookMap[bbgID],0))&amp;"="&amp;B319,"AMOUNT")</f>
        <v>0</v>
      </c>
      <c r="H319" s="1">
        <f>INDEX(control!$E$12:$E$22,MATCH(C319,control!$C$12:$C$22,0))</f>
        <v>0</v>
      </c>
      <c r="I319" s="1" t="str">
        <f>IFERROR(INDEX(bias[symbol],MIN(MAX(MATCH(IF($I$2="manual",_xll.RtGet("EBOND_LDN",B319,-20268),$I$2),bias[symbol],0)+H319,1),27)),"-")</f>
        <v>-</v>
      </c>
      <c r="J319" s="1" t="str">
        <f>IFERROR(_xll.RtGet("EBOND_LDN",B319,-20270)*1,"-")</f>
        <v>-</v>
      </c>
      <c r="K319" s="1" t="str">
        <f>_xll.RtGet("EBOND_LDN",$B319,-20271)</f>
        <v>#Stale</v>
      </c>
      <c r="L319" s="1" t="str">
        <f>_xll.BDP(A319&amp;" @CBKG Corp","bid")</f>
        <v>#N/A Real Time</v>
      </c>
      <c r="M319" s="1" t="str">
        <f>_xll.BDP(A319&amp;" @CBKG Corp","ask")</f>
        <v>#N/A Real Time</v>
      </c>
      <c r="N319" s="1" t="s">
        <v>1456</v>
      </c>
      <c r="O319" s="1" t="str">
        <f>_xll.BDP(A319&amp;" @"&amp;N319&amp;" Corp","LAST_UPDATE")</f>
        <v>11/06/2014</v>
      </c>
      <c r="P319" s="57">
        <f>_xll.BDP(A319&amp;" @"&amp;N319&amp;" Corp","LAST_PRICE")</f>
        <v>112.104</v>
      </c>
      <c r="Q319" s="1">
        <f>INDEX(control!$F$12:$F$22,MATCH(C319,control!$C$12:$C$22,0))</f>
        <v>100</v>
      </c>
      <c r="R319" s="1" t="e">
        <f>P319-J319*INDEX(bias[value],MATCH(I319,bias[symbol],0))*(Q319/100)</f>
        <v>#VALUE!</v>
      </c>
      <c r="S319" s="1" t="e">
        <f t="shared" si="286"/>
        <v>#VALUE!</v>
      </c>
      <c r="T319" s="4"/>
      <c r="U319" s="4"/>
      <c r="V319" s="1">
        <f t="shared" si="278"/>
        <v>112.104</v>
      </c>
      <c r="W319" s="1" t="e">
        <f t="shared" si="279"/>
        <v>#VALUE!</v>
      </c>
      <c r="X319" s="1" t="e">
        <f t="shared" si="280"/>
        <v>#VALUE!</v>
      </c>
      <c r="Y319" s="13" t="str">
        <f t="shared" si="281"/>
        <v>err</v>
      </c>
      <c r="Z319" s="1">
        <v>1</v>
      </c>
      <c r="AA319" s="1">
        <f t="shared" si="282"/>
        <v>0</v>
      </c>
      <c r="AB319" s="1">
        <f t="shared" si="283"/>
        <v>0</v>
      </c>
      <c r="AC319" s="1">
        <f>IF(ISNUMBER(INDEX(bias[value],MATCH(I319,bias[symbol],0))),1,0)</f>
        <v>0</v>
      </c>
      <c r="AD319" s="1">
        <f t="shared" si="284"/>
        <v>0</v>
      </c>
      <c r="AE319" s="1">
        <f t="shared" si="285"/>
        <v>0</v>
      </c>
      <c r="AF319" s="1">
        <f t="shared" ca="1" si="273"/>
        <v>0</v>
      </c>
      <c r="AG319" s="1">
        <f t="shared" ca="1" si="274"/>
        <v>0</v>
      </c>
      <c r="AH319" s="1" t="str">
        <f ca="1">IF(AG319=1,_xll.RtContribute("DDS_BONDS",$B319&amp;"=EXT",$V$3:$X$3,V319:X319,"FTC:CHANGED;SCOPE:SERVER"),"-")</f>
        <v>-</v>
      </c>
      <c r="AI319" s="1" t="str">
        <f>_xll.RtGet("DDS_BONDS",B319&amp;"=EXT",3)</f>
        <v>8324047=EXT</v>
      </c>
      <c r="AJ319" s="32">
        <f>_xll.BDP($A319&amp;" @"&amp; $N319 &amp;"  Corp","risk_mid")</f>
        <v>7.3555475031085393</v>
      </c>
      <c r="AK319" s="25">
        <f t="shared" si="275"/>
        <v>0</v>
      </c>
      <c r="AL319" s="1" t="str">
        <f t="shared" si="315"/>
        <v>-</v>
      </c>
      <c r="AM319" s="38">
        <f t="shared" si="276"/>
        <v>0</v>
      </c>
      <c r="AN319" s="12">
        <f>_xll.BDP($A319&amp;" @"&amp; $N319 &amp;"  Corp","asset_swap_spd_mid")</f>
        <v>123.02089630520358</v>
      </c>
      <c r="AO319" s="25">
        <f t="shared" si="277"/>
        <v>0</v>
      </c>
      <c r="AP319" s="25">
        <f>IFERROR(_xll.BDP($A319&amp;" @"&amp; $N319 &amp;"  Corp","coupon")*G319/100/365,"-")</f>
        <v>0</v>
      </c>
      <c r="AQ319" s="1" t="str">
        <f>_xll.RtGet("EBOND_LDN",B319,"DSPLY_NAME")</f>
        <v>#Stale</v>
      </c>
      <c r="AR319" s="38" t="str">
        <f>_xll.RtGet("EBOND_LDN", B319, -18560)</f>
        <v>#Stale</v>
      </c>
      <c r="AS319" s="38" t="str">
        <f>_xll.RtGet("EBOND_LDN", B319, -18562)</f>
        <v>#Stale</v>
      </c>
      <c r="AT319" s="58" t="str">
        <f ca="1">IF(Main[[#This Row],[maturity]]&lt;TODAY(),"matured","-")</f>
        <v>-</v>
      </c>
      <c r="AU319" s="1" t="str">
        <f>IF(Main[[#This Row],[spread bid]]=Main[[#This Row],[spread ask]],"error","-")</f>
        <v>error</v>
      </c>
    </row>
    <row r="320" spans="1:47" x14ac:dyDescent="0.2">
      <c r="A320" s="1" t="s">
        <v>167</v>
      </c>
      <c r="B320" s="1">
        <v>2245810</v>
      </c>
      <c r="C320" s="1">
        <v>1994224</v>
      </c>
      <c r="D320" s="29" t="str">
        <f>_xll.BDP($A320&amp;" Corp",D$4)</f>
        <v>RWE</v>
      </c>
      <c r="E320" s="29">
        <f>IF(_xll.BDP($A320&amp;" Corp","cpn typ")="floating","frn",_xll.BDP($A320&amp;" Corp",E$4))</f>
        <v>5.625</v>
      </c>
      <c r="F320" s="53">
        <f>IF(LEFT(_xll.BDP($A320&amp;" Corp","mty_typ"),4)="perp","perp",_xll.BDP($A320&amp;" Corp",F$4)*1)</f>
        <v>45266</v>
      </c>
      <c r="G320" s="25">
        <f>_xll.RtGet("EBOND_POSITION",INDEX(bookMap[eBondID],MATCH(TEXT(C320,"0"),bookMap[bbgID],0))&amp;"="&amp;B320,"AMOUNT")</f>
        <v>0</v>
      </c>
      <c r="H320" s="1">
        <f>INDEX(control!$E$12:$E$22,MATCH(C320,control!$C$12:$C$22,0))</f>
        <v>0</v>
      </c>
      <c r="I320" s="1" t="str">
        <f>IFERROR(INDEX(bias[symbol],MIN(MAX(MATCH(IF($I$2="manual",_xll.RtGet("EBOND_LDN",B320,-20268),$I$2),bias[symbol],0)+H320,1),27)),"-")</f>
        <v>-</v>
      </c>
      <c r="J320" s="1" t="str">
        <f>IFERROR(_xll.RtGet("EBOND_LDN",B320,-20270)*1,"-")</f>
        <v>-</v>
      </c>
      <c r="K320" s="1" t="str">
        <f>_xll.RtGet("EBOND_LDN",$B320,-20271)</f>
        <v>#Stale</v>
      </c>
      <c r="L320" s="1" t="str">
        <f>_xll.BDP(A320&amp;" @CBKG Corp","bid")</f>
        <v>#N/A Real Time</v>
      </c>
      <c r="M320" s="1" t="str">
        <f>_xll.BDP(A320&amp;" @CBKG Corp","ask")</f>
        <v>#N/A Real Time</v>
      </c>
      <c r="N320" s="1" t="s">
        <v>1456</v>
      </c>
      <c r="O320" s="1" t="str">
        <f>_xll.BDP(A320&amp;" @"&amp;N320&amp;" Corp","LAST_UPDATE")</f>
        <v>11/06/2014</v>
      </c>
      <c r="P320" s="57">
        <f>_xll.BDP(A320&amp;" @"&amp;N320&amp;" Corp","LAST_PRICE")</f>
        <v>113.21</v>
      </c>
      <c r="Q320" s="1">
        <f>INDEX(control!$F$12:$F$22,MATCH(C320,control!$C$12:$C$22,0))</f>
        <v>100</v>
      </c>
      <c r="R320" s="1" t="e">
        <f>P320-J320*INDEX(bias[value],MATCH(I320,bias[symbol],0))*(Q320/100)</f>
        <v>#VALUE!</v>
      </c>
      <c r="S320" s="1" t="e">
        <f t="shared" si="286"/>
        <v>#VALUE!</v>
      </c>
      <c r="T320" s="4"/>
      <c r="U320" s="4"/>
      <c r="V320" s="1">
        <f t="shared" si="278"/>
        <v>113.21</v>
      </c>
      <c r="W320" s="1" t="e">
        <f t="shared" si="279"/>
        <v>#VALUE!</v>
      </c>
      <c r="X320" s="1" t="e">
        <f t="shared" si="280"/>
        <v>#VALUE!</v>
      </c>
      <c r="Y320" s="13" t="str">
        <f t="shared" si="281"/>
        <v>err</v>
      </c>
      <c r="Z320" s="1">
        <v>1</v>
      </c>
      <c r="AA320" s="1">
        <f t="shared" si="282"/>
        <v>0</v>
      </c>
      <c r="AB320" s="1">
        <f t="shared" si="283"/>
        <v>0</v>
      </c>
      <c r="AC320" s="1">
        <f>IF(ISNUMBER(INDEX(bias[value],MATCH(I320,bias[symbol],0))),1,0)</f>
        <v>0</v>
      </c>
      <c r="AD320" s="1">
        <f t="shared" si="284"/>
        <v>0</v>
      </c>
      <c r="AE320" s="1">
        <f t="shared" si="285"/>
        <v>0</v>
      </c>
      <c r="AF320" s="1">
        <f t="shared" ref="AF320:AF381" ca="1" si="316">IF($C$3="update",1,0)</f>
        <v>0</v>
      </c>
      <c r="AG320" s="1">
        <f t="shared" ref="AG320:AG379" ca="1" si="317">PRODUCT(Z320:AF320)</f>
        <v>0</v>
      </c>
      <c r="AH320" s="1" t="str">
        <f ca="1">IF(AG320=1,_xll.RtContribute("DDS_BONDS",$B320&amp;"=EXT",$V$3:$X$3,V320:X320,"FTC:CHANGED;SCOPE:SERVER"),"-")</f>
        <v>-</v>
      </c>
      <c r="AI320" s="1" t="str">
        <f>_xll.RtGet("DDS_BONDS",B320&amp;"=EXT",3)</f>
        <v>2245810=EXT</v>
      </c>
      <c r="AJ320" s="32">
        <f>_xll.BDP($A320&amp;" @"&amp; $N320 &amp;"  Corp","risk_mid")</f>
        <v>8.4246897738644577</v>
      </c>
      <c r="AK320" s="25">
        <f t="shared" si="275"/>
        <v>0</v>
      </c>
      <c r="AL320" s="1" t="str">
        <f t="shared" si="315"/>
        <v>-</v>
      </c>
      <c r="AM320" s="38">
        <f t="shared" si="276"/>
        <v>0</v>
      </c>
      <c r="AN320" s="12">
        <f>_xll.BDP($A320&amp;" @"&amp; $N320 &amp;"  Corp","asset_swap_spd_mid")</f>
        <v>128.62599215605761</v>
      </c>
      <c r="AO320" s="25">
        <f t="shared" si="277"/>
        <v>0</v>
      </c>
      <c r="AP320" s="25">
        <f>IFERROR(_xll.BDP($A320&amp;" @"&amp; $N320 &amp;"  Corp","coupon")*G320/100/365,"-")</f>
        <v>0</v>
      </c>
      <c r="AQ320" s="1" t="str">
        <f>_xll.RtGet("EBOND_LDN",B320,"DSPLY_NAME")</f>
        <v>#Stale</v>
      </c>
      <c r="AR320" s="38" t="str">
        <f>_xll.RtGet("EBOND_LDN", B320, -18560)</f>
        <v>#Stale</v>
      </c>
      <c r="AS320" s="38" t="str">
        <f>_xll.RtGet("EBOND_LDN", B320, -18562)</f>
        <v>#Stale</v>
      </c>
      <c r="AT320" s="58" t="str">
        <f ca="1">IF(Main[[#This Row],[maturity]]&lt;TODAY(),"matured","-")</f>
        <v>-</v>
      </c>
      <c r="AU320" s="1" t="str">
        <f>IF(Main[[#This Row],[spread bid]]=Main[[#This Row],[spread ask]],"error","-")</f>
        <v>error</v>
      </c>
    </row>
    <row r="321" spans="1:47" x14ac:dyDescent="0.2">
      <c r="A321" s="1" t="s">
        <v>168</v>
      </c>
      <c r="B321" s="1">
        <v>19589520</v>
      </c>
      <c r="C321" s="1">
        <v>1994224</v>
      </c>
      <c r="D321" s="29" t="str">
        <f>_xll.BDP($A321&amp;" Corp",D$4)</f>
        <v>RWE</v>
      </c>
      <c r="E321" s="29">
        <f>IF(_xll.BDP($A321&amp;" Corp","cpn typ")="floating","frn",_xll.BDP($A321&amp;" Corp",E$4))</f>
        <v>3</v>
      </c>
      <c r="F321" s="53">
        <f>IF(LEFT(_xll.BDP($A321&amp;" Corp","mty_typ"),4)="perp","perp",_xll.BDP($A321&amp;" Corp",F$4)*1)</f>
        <v>45308</v>
      </c>
      <c r="G321" s="25">
        <f>_xll.RtGet("EBOND_POSITION",INDEX(bookMap[eBondID],MATCH(TEXT(C321,"0"),bookMap[bbgID],0))&amp;"="&amp;B321,"AMOUNT")</f>
        <v>0</v>
      </c>
      <c r="H321" s="1">
        <f>INDEX(control!$E$12:$E$22,MATCH(C321,control!$C$12:$C$22,0))</f>
        <v>0</v>
      </c>
      <c r="I321" s="1" t="str">
        <f>IFERROR(INDEX(bias[symbol],MIN(MAX(MATCH(IF($I$2="manual",_xll.RtGet("EBOND_LDN",B321,-20268),$I$2),bias[symbol],0)+H321,1),27)),"-")</f>
        <v>m</v>
      </c>
      <c r="J321" s="1">
        <f>IFERROR(_xll.RtGet("EBOND_LDN",B321,-20270)*1,"-")</f>
        <v>0.6</v>
      </c>
      <c r="K321" s="1" t="str">
        <f>_xll.RtGet("EBOND_LDN",$B321,-20271)</f>
        <v>on</v>
      </c>
      <c r="L321" s="1">
        <f>_xll.BDP(A321&amp;" @CBKG Corp","bid")</f>
        <v>107.124</v>
      </c>
      <c r="M321" s="1">
        <f>_xll.BDP(A321&amp;" @CBKG Corp","ask")</f>
        <v>107.724</v>
      </c>
      <c r="N321" s="1" t="s">
        <v>1456</v>
      </c>
      <c r="O321" s="1" t="str">
        <f>_xll.BDP(A321&amp;" @"&amp;N321&amp;" Corp","LAST_UPDATE")</f>
        <v>07:01:26</v>
      </c>
      <c r="P321" s="57">
        <f>_xll.BDP(A321&amp;" @"&amp;N321&amp;" Corp","LAST_PRICE")</f>
        <v>107.42400000000001</v>
      </c>
      <c r="Q321" s="1">
        <f>INDEX(control!$F$12:$F$22,MATCH(C321,control!$C$12:$C$22,0))</f>
        <v>100</v>
      </c>
      <c r="R321" s="1">
        <f>P321-J321*INDEX(bias[value],MATCH(I321,bias[symbol],0))*(Q321/100)</f>
        <v>107.12400000000001</v>
      </c>
      <c r="S321" s="1">
        <f t="shared" si="286"/>
        <v>107.724</v>
      </c>
      <c r="T321" s="4"/>
      <c r="U321" s="4"/>
      <c r="V321" s="1">
        <f t="shared" si="278"/>
        <v>107.42400000000001</v>
      </c>
      <c r="W321" s="1">
        <f t="shared" si="279"/>
        <v>107.12400000000001</v>
      </c>
      <c r="X321" s="1">
        <f t="shared" si="280"/>
        <v>107.724</v>
      </c>
      <c r="Y321" s="13">
        <f t="shared" si="281"/>
        <v>0</v>
      </c>
      <c r="Z321" s="1">
        <v>1</v>
      </c>
      <c r="AA321" s="1">
        <f t="shared" si="282"/>
        <v>1</v>
      </c>
      <c r="AB321" s="1">
        <f t="shared" si="283"/>
        <v>1</v>
      </c>
      <c r="AC321" s="1">
        <f>IF(ISNUMBER(INDEX(bias[value],MATCH(I321,bias[symbol],0))),1,0)</f>
        <v>1</v>
      </c>
      <c r="AD321" s="1">
        <f t="shared" si="284"/>
        <v>1</v>
      </c>
      <c r="AE321" s="1">
        <f t="shared" si="285"/>
        <v>1</v>
      </c>
      <c r="AF321" s="1">
        <f t="shared" ca="1" si="316"/>
        <v>0</v>
      </c>
      <c r="AG321" s="1">
        <f t="shared" ca="1" si="317"/>
        <v>0</v>
      </c>
      <c r="AH321" s="1" t="str">
        <f ca="1">IF(AG321=1,_xll.RtContribute("DDS_BONDS",$B321&amp;"=EXT",$V$3:$X$3,V321:X321,"FTC:CHANGED;SCOPE:SERVER"),"-")</f>
        <v>-</v>
      </c>
      <c r="AI321" s="1" t="str">
        <f>_xll.RtGet("DDS_BONDS",B321&amp;"=EXT",3)</f>
        <v>19589520=EXT</v>
      </c>
      <c r="AJ321" s="32">
        <f>_xll.BDP($A321&amp;" @"&amp; $N321 &amp;"  Corp","risk_mid")</f>
        <v>8.9431861881635655</v>
      </c>
      <c r="AK321" s="25">
        <f t="shared" si="275"/>
        <v>0</v>
      </c>
      <c r="AL321" s="1" t="str">
        <f t="shared" si="315"/>
        <v>-</v>
      </c>
      <c r="AM321" s="38">
        <f t="shared" si="276"/>
        <v>0</v>
      </c>
      <c r="AN321" s="12">
        <f>_xll.BDP($A321&amp;" @"&amp; $N321 &amp;"  Corp","asset_swap_spd_mid")</f>
        <v>66.651169589644951</v>
      </c>
      <c r="AO321" s="25">
        <f t="shared" si="277"/>
        <v>0</v>
      </c>
      <c r="AP321" s="25">
        <f>IFERROR(_xll.BDP($A321&amp;" @"&amp; $N321 &amp;"  Corp","coupon")*G321/100/365,"-")</f>
        <v>0</v>
      </c>
      <c r="AQ321" s="1" t="str">
        <f>_xll.RtGet("EBOND_LDN",B321,"DSPLY_NAME")</f>
        <v>RWE 3 17 Jan 202</v>
      </c>
      <c r="AR321" s="38">
        <f>_xll.RtGet("EBOND_LDN", B321, -18560)</f>
        <v>91.885999458167007</v>
      </c>
      <c r="AS321" s="38">
        <f>_xll.RtGet("EBOND_LDN", B321, -18562)</f>
        <v>85.196351592227003</v>
      </c>
      <c r="AT321" s="58" t="str">
        <f ca="1">IF(Main[[#This Row],[maturity]]&lt;TODAY(),"matured","-")</f>
        <v>-</v>
      </c>
      <c r="AU321" s="1" t="str">
        <f>IF(Main[[#This Row],[spread bid]]=Main[[#This Row],[spread ask]],"error","-")</f>
        <v>-</v>
      </c>
    </row>
    <row r="322" spans="1:47" x14ac:dyDescent="0.2">
      <c r="A322" s="1" t="s">
        <v>169</v>
      </c>
      <c r="B322" s="1">
        <v>2140251</v>
      </c>
      <c r="C322" s="1">
        <v>1994224</v>
      </c>
      <c r="D322" s="29" t="str">
        <f>_xll.BDP($A322&amp;" Corp",D$4)</f>
        <v>RWE</v>
      </c>
      <c r="E322" s="29">
        <f>IF(_xll.BDP($A322&amp;" Corp","cpn typ")="floating","frn",_xll.BDP($A322&amp;" Corp",E$4))</f>
        <v>5.75</v>
      </c>
      <c r="F322" s="53">
        <f>IF(LEFT(_xll.BDP($A322&amp;" Corp","mty_typ"),4)="perp","perp",_xll.BDP($A322&amp;" Corp",F$4)*1)</f>
        <v>48624</v>
      </c>
      <c r="G322" s="25">
        <f>_xll.RtGet("EBOND_POSITION",INDEX(bookMap[eBondID],MATCH(TEXT(C322,"0"),bookMap[bbgID],0))&amp;"="&amp;B322,"AMOUNT")</f>
        <v>0</v>
      </c>
      <c r="H322" s="1">
        <f>INDEX(control!$E$12:$E$22,MATCH(C322,control!$C$12:$C$22,0))</f>
        <v>0</v>
      </c>
      <c r="I322" s="1" t="str">
        <f>IFERROR(INDEX(bias[symbol],MIN(MAX(MATCH(IF($I$2="manual",_xll.RtGet("EBOND_LDN",B322,-20268),$I$2),bias[symbol],0)+H322,1),27)),"-")</f>
        <v>m</v>
      </c>
      <c r="J322" s="1">
        <f>IFERROR(_xll.RtGet("EBOND_LDN",B322,-20270)*1,"-")</f>
        <v>1.5</v>
      </c>
      <c r="K322" s="1" t="str">
        <f>_xll.RtGet("EBOND_LDN",$B322,-20271)</f>
        <v>on</v>
      </c>
      <c r="L322" s="1">
        <f>_xll.BDP(A322&amp;" @CBKG Corp","bid")</f>
        <v>133.68700000000001</v>
      </c>
      <c r="M322" s="1">
        <f>_xll.BDP(A322&amp;" @CBKG Corp","ask")</f>
        <v>135.18700000000001</v>
      </c>
      <c r="N322" s="1" t="s">
        <v>1456</v>
      </c>
      <c r="O322" s="1" t="str">
        <f>_xll.BDP(A322&amp;" @"&amp;N322&amp;" Corp","LAST_UPDATE")</f>
        <v>07:01:30</v>
      </c>
      <c r="P322" s="57">
        <f>_xll.BDP(A322&amp;" @"&amp;N322&amp;" Corp","LAST_PRICE")</f>
        <v>134.43700000000001</v>
      </c>
      <c r="Q322" s="1">
        <f>INDEX(control!$F$12:$F$22,MATCH(C322,control!$C$12:$C$22,0))</f>
        <v>100</v>
      </c>
      <c r="R322" s="1">
        <f>P322-J322*INDEX(bias[value],MATCH(I322,bias[symbol],0))*(Q322/100)</f>
        <v>133.68700000000001</v>
      </c>
      <c r="S322" s="1">
        <f t="shared" si="286"/>
        <v>135.18700000000001</v>
      </c>
      <c r="T322" s="4"/>
      <c r="U322" s="4"/>
      <c r="V322" s="1">
        <f t="shared" si="278"/>
        <v>134.43700000000001</v>
      </c>
      <c r="W322" s="1">
        <f t="shared" si="279"/>
        <v>133.68700000000001</v>
      </c>
      <c r="X322" s="1">
        <f t="shared" si="280"/>
        <v>135.18700000000001</v>
      </c>
      <c r="Y322" s="13">
        <f t="shared" si="281"/>
        <v>0</v>
      </c>
      <c r="Z322" s="1">
        <v>1</v>
      </c>
      <c r="AA322" s="1">
        <f t="shared" si="282"/>
        <v>1</v>
      </c>
      <c r="AB322" s="1">
        <f t="shared" si="283"/>
        <v>1</v>
      </c>
      <c r="AC322" s="1">
        <f>IF(ISNUMBER(INDEX(bias[value],MATCH(I322,bias[symbol],0))),1,0)</f>
        <v>1</v>
      </c>
      <c r="AD322" s="1">
        <f t="shared" si="284"/>
        <v>1</v>
      </c>
      <c r="AE322" s="1">
        <f t="shared" si="285"/>
        <v>1</v>
      </c>
      <c r="AF322" s="1">
        <f t="shared" ca="1" si="316"/>
        <v>0</v>
      </c>
      <c r="AG322" s="1">
        <f t="shared" ca="1" si="317"/>
        <v>0</v>
      </c>
      <c r="AH322" s="1" t="str">
        <f ca="1">IF(AG322=1,_xll.RtContribute("DDS_BONDS",$B322&amp;"=EXT",$V$3:$X$3,V322:X322,"FTC:CHANGED;SCOPE:SERVER"),"-")</f>
        <v>-</v>
      </c>
      <c r="AI322" s="1" t="str">
        <f>_xll.RtGet("DDS_BONDS",B322&amp;"=EXT",3)</f>
        <v>2140251=EXT</v>
      </c>
      <c r="AJ322" s="32">
        <f>_xll.BDP($A322&amp;" @"&amp; $N322 &amp;"  Corp","risk_mid")</f>
        <v>16.762918663486914</v>
      </c>
      <c r="AK322" s="25">
        <f t="shared" ref="AK322:AK383" si="318">IFERROR(G322*AJ322/10000,"-")</f>
        <v>0</v>
      </c>
      <c r="AL322" s="1" t="str">
        <f t="shared" si="315"/>
        <v>-</v>
      </c>
      <c r="AM322" s="38">
        <f t="shared" ref="AM322:AM383" si="319">IFERROR(G322*1,0)*IFERROR(P322*1,0)/100*IF(AL322="-",$AM$3,AL322)/100/360</f>
        <v>0</v>
      </c>
      <c r="AN322" s="12">
        <f>_xll.BDP($A322&amp;" @"&amp; $N322 &amp;"  Corp","asset_swap_spd_mid")</f>
        <v>133.94921473453351</v>
      </c>
      <c r="AO322" s="25">
        <f t="shared" ref="AO322:AO383" si="320">IFERROR(G322*1,0)*IFERROR(AN322*1,0)/10000</f>
        <v>0</v>
      </c>
      <c r="AP322" s="25">
        <f>IFERROR(_xll.BDP($A322&amp;" @"&amp; $N322 &amp;"  Corp","coupon")*G322/100/365,"-")</f>
        <v>0</v>
      </c>
      <c r="AQ322" s="1" t="str">
        <f>_xll.RtGet("EBOND_LDN",B322,"DSPLY_NAME")</f>
        <v>RWE 5 3/4 14 Feb</v>
      </c>
      <c r="AR322" s="38">
        <f>_xll.RtGet("EBOND_LDN", B322, -18560)</f>
        <v>124.311960719539</v>
      </c>
      <c r="AS322" s="38">
        <f>_xll.RtGet("EBOND_LDN", B322, -18562)</f>
        <v>115.38388464611501</v>
      </c>
      <c r="AT322" s="58" t="str">
        <f ca="1">IF(Main[[#This Row],[maturity]]&lt;TODAY(),"matured","-")</f>
        <v>-</v>
      </c>
      <c r="AU322" s="1" t="str">
        <f>IF(Main[[#This Row],[spread bid]]=Main[[#This Row],[spread ask]],"error","-")</f>
        <v>-</v>
      </c>
    </row>
    <row r="323" spans="1:47" x14ac:dyDescent="0.2">
      <c r="A323" s="1" t="s">
        <v>170</v>
      </c>
      <c r="B323" s="1">
        <v>15306031</v>
      </c>
      <c r="C323" s="1">
        <v>1994224</v>
      </c>
      <c r="D323" s="29" t="str">
        <f>_xll.BDP($A323&amp;" Corp",D$4)</f>
        <v>RWE</v>
      </c>
      <c r="E323" s="29">
        <f>IF(_xll.BDP($A323&amp;" Corp","cpn typ")="floating","frn",_xll.BDP($A323&amp;" Corp",E$4))</f>
        <v>3.5</v>
      </c>
      <c r="F323" s="53">
        <f>IF(LEFT(_xll.BDP($A323&amp;" Corp","mty_typ"),4)="perp","perp",_xll.BDP($A323&amp;" Corp",F$4)*1)</f>
        <v>50339</v>
      </c>
      <c r="G323" s="25" t="str">
        <f>_xll.RtGet("EBOND_POSITION",INDEX(bookMap[eBondID],MATCH(TEXT(C323,"0"),bookMap[bbgID],0))&amp;"="&amp;B323,"AMOUNT")</f>
        <v>#N/A</v>
      </c>
      <c r="H323" s="1">
        <f>INDEX(control!$E$12:$E$22,MATCH(C323,control!$C$12:$C$22,0))</f>
        <v>0</v>
      </c>
      <c r="I323" s="1" t="str">
        <f>IFERROR(INDEX(bias[symbol],MIN(MAX(MATCH(IF($I$2="manual",_xll.RtGet("EBOND_LDN",B323,-20268),$I$2),bias[symbol],0)+H323,1),27)),"-")</f>
        <v>-</v>
      </c>
      <c r="J323" s="1" t="str">
        <f>IFERROR(_xll.RtGet("EBOND_LDN",B323,-20270)*1,"-")</f>
        <v>-</v>
      </c>
      <c r="K323" s="1" t="str">
        <f>_xll.RtGet("EBOND_LDN",$B323,-20271)</f>
        <v/>
      </c>
      <c r="L323" s="1">
        <f>_xll.BDP(A323&amp;" @CBKG Corp","bid")</f>
        <v>97.17</v>
      </c>
      <c r="M323" s="1">
        <f>_xll.BDP(A323&amp;" @CBKG Corp","ask")</f>
        <v>98.7</v>
      </c>
      <c r="N323" s="1" t="s">
        <v>1456</v>
      </c>
      <c r="O323" s="1" t="str">
        <f>_xll.BDP(A323&amp;" @"&amp;N323&amp;" Corp","LAST_UPDATE")</f>
        <v>07:01:41</v>
      </c>
      <c r="P323" s="57">
        <f>_xll.BDP(A323&amp;" @"&amp;N323&amp;" Corp","LAST_PRICE")</f>
        <v>98.658000000000001</v>
      </c>
      <c r="Q323" s="1">
        <f>INDEX(control!$F$12:$F$22,MATCH(C323,control!$C$12:$C$22,0))</f>
        <v>100</v>
      </c>
      <c r="R323" s="1" t="e">
        <f>P323-J323*INDEX(bias[value],MATCH(I323,bias[symbol],0))*(Q323/100)</f>
        <v>#VALUE!</v>
      </c>
      <c r="S323" s="1" t="e">
        <f t="shared" si="286"/>
        <v>#VALUE!</v>
      </c>
      <c r="T323" s="4"/>
      <c r="U323" s="4"/>
      <c r="V323" s="1">
        <f t="shared" si="278"/>
        <v>98.658000000000001</v>
      </c>
      <c r="W323" s="1" t="e">
        <f t="shared" si="279"/>
        <v>#VALUE!</v>
      </c>
      <c r="X323" s="1" t="e">
        <f t="shared" si="280"/>
        <v>#VALUE!</v>
      </c>
      <c r="Y323" s="13" t="str">
        <f t="shared" si="281"/>
        <v>err</v>
      </c>
      <c r="Z323" s="1">
        <v>1</v>
      </c>
      <c r="AA323" s="1">
        <f t="shared" si="282"/>
        <v>0</v>
      </c>
      <c r="AB323" s="1">
        <f t="shared" si="283"/>
        <v>0</v>
      </c>
      <c r="AC323" s="1">
        <f>IF(ISNUMBER(INDEX(bias[value],MATCH(I323,bias[symbol],0))),1,0)</f>
        <v>0</v>
      </c>
      <c r="AD323" s="1">
        <f t="shared" si="284"/>
        <v>0</v>
      </c>
      <c r="AE323" s="1">
        <f t="shared" si="285"/>
        <v>0</v>
      </c>
      <c r="AF323" s="1">
        <f t="shared" ca="1" si="316"/>
        <v>0</v>
      </c>
      <c r="AG323" s="1">
        <f t="shared" ca="1" si="317"/>
        <v>0</v>
      </c>
      <c r="AH323" s="1" t="str">
        <f ca="1">IF(AG323=1,_xll.RtContribute("DDS_BONDS",$B323&amp;"=EXT",$V$3:$X$3,V323:X323,"FTC:CHANGED;SCOPE:SERVER"),"-")</f>
        <v>-</v>
      </c>
      <c r="AI323" s="1" t="str">
        <f>_xll.RtGet("DDS_BONDS",B323&amp;"=EXT",3)</f>
        <v>15306031=EXT</v>
      </c>
      <c r="AJ323" s="32">
        <f>_xll.BDP($A323&amp;" @"&amp; $N323 &amp;"  Corp","risk_mid")</f>
        <v>15.496498388912272</v>
      </c>
      <c r="AK323" s="25" t="str">
        <f t="shared" si="318"/>
        <v>-</v>
      </c>
      <c r="AL323" s="1" t="str">
        <f t="shared" si="315"/>
        <v>-</v>
      </c>
      <c r="AM323" s="38">
        <f t="shared" si="319"/>
        <v>0</v>
      </c>
      <c r="AN323" s="12">
        <f>_xll.BDP($A323&amp;" @"&amp; $N323 &amp;"  Corp","asset_swap_spd_mid")</f>
        <v>124.83210074414194</v>
      </c>
      <c r="AO323" s="25">
        <f t="shared" si="320"/>
        <v>0</v>
      </c>
      <c r="AP323" s="25" t="str">
        <f>IFERROR(_xll.BDP($A323&amp;" @"&amp; $N323 &amp;"  Corp","coupon")*G323/100/365,"-")</f>
        <v>-</v>
      </c>
      <c r="AQ323" s="1" t="str">
        <f>_xll.RtGet("EBOND_LDN",B323,"DSPLY_NAME")</f>
        <v>RWE 3 1/2 26 Oct</v>
      </c>
      <c r="AR323" s="38">
        <f>_xll.RtGet("EBOND_LDN", B323, -18560)</f>
        <v>147</v>
      </c>
      <c r="AS323" s="38">
        <f>_xll.RtGet("EBOND_LDN", B323, -18562)</f>
        <v>137</v>
      </c>
      <c r="AT323" s="58" t="str">
        <f ca="1">IF(Main[[#This Row],[maturity]]&lt;TODAY(),"matured","-")</f>
        <v>-</v>
      </c>
      <c r="AU323" s="1" t="str">
        <f>IF(Main[[#This Row],[spread bid]]=Main[[#This Row],[spread ask]],"error","-")</f>
        <v>-</v>
      </c>
    </row>
    <row r="324" spans="1:47" x14ac:dyDescent="0.2">
      <c r="A324" s="1" t="s">
        <v>171</v>
      </c>
      <c r="B324" s="1">
        <v>13607674</v>
      </c>
      <c r="C324" s="1">
        <v>1994224</v>
      </c>
      <c r="D324" s="29" t="str">
        <f>_xll.BDP($A324&amp;" Corp",D$4)</f>
        <v>RWE</v>
      </c>
      <c r="E324" s="29">
        <f>IF(_xll.BDP($A324&amp;" Corp","cpn typ")="floating","frn",_xll.BDP($A324&amp;" Corp",E$4))</f>
        <v>7</v>
      </c>
      <c r="F324" s="53" t="str">
        <f>IF(LEFT(_xll.BDP($A324&amp;" Corp","mty_typ"),4)="perp","perp",_xll.BDP($A324&amp;" Corp",F$4)*1)</f>
        <v>perp</v>
      </c>
      <c r="G324" s="25" t="str">
        <f>_xll.RtGet("EBOND_POSITION",INDEX(bookMap[eBondID],MATCH(TEXT(C324,"0"),bookMap[bbgID],0))&amp;"="&amp;B324,"AMOUNT")</f>
        <v>#N/A</v>
      </c>
      <c r="H324" s="1">
        <f>INDEX(control!$E$12:$E$22,MATCH(C324,control!$C$12:$C$22,0))</f>
        <v>0</v>
      </c>
      <c r="I324" s="1" t="str">
        <f>IFERROR(INDEX(bias[symbol],MIN(MAX(MATCH(IF($I$2="manual",_xll.RtGet("EBOND_LDN",B324,-20268),$I$2),bias[symbol],0)+H324,1),27)),"-")</f>
        <v>-</v>
      </c>
      <c r="J324" s="1" t="str">
        <f>IFERROR(_xll.RtGet("EBOND_LDN",B324,-20270)*1,"-")</f>
        <v>-</v>
      </c>
      <c r="K324" s="1" t="str">
        <f>_xll.RtGet("EBOND_LDN",$B324,-20271)</f>
        <v>#N/A</v>
      </c>
      <c r="L324" s="1" t="str">
        <f>_xll.BDP(A324&amp;" @CBKG Corp","bid")</f>
        <v>#N/A Real Time</v>
      </c>
      <c r="M324" s="1" t="str">
        <f>_xll.BDP(A324&amp;" @CBKG Corp","ask")</f>
        <v>#N/A Real Time</v>
      </c>
      <c r="N324" s="1" t="s">
        <v>1456</v>
      </c>
      <c r="O324" s="1" t="str">
        <f>_xll.BDP(A324&amp;" @"&amp;N324&amp;" Corp","LAST_UPDATE")</f>
        <v>07:00:31</v>
      </c>
      <c r="P324" s="57">
        <f>_xll.BDP(A324&amp;" @"&amp;N324&amp;" Corp","LAST_PRICE")</f>
        <v>109.251</v>
      </c>
      <c r="Q324" s="1">
        <f>INDEX(control!$F$12:$F$22,MATCH(C324,control!$C$12:$C$22,0))</f>
        <v>100</v>
      </c>
      <c r="R324" s="1" t="e">
        <f>P324-J324*INDEX(bias[value],MATCH(I324,bias[symbol],0))*(Q324/100)</f>
        <v>#VALUE!</v>
      </c>
      <c r="S324" s="1" t="e">
        <f t="shared" si="286"/>
        <v>#VALUE!</v>
      </c>
      <c r="T324" s="4"/>
      <c r="U324" s="4"/>
      <c r="V324" s="1">
        <f t="shared" si="278"/>
        <v>109.251</v>
      </c>
      <c r="W324" s="1" t="e">
        <f t="shared" si="279"/>
        <v>#VALUE!</v>
      </c>
      <c r="X324" s="1" t="e">
        <f t="shared" si="280"/>
        <v>#VALUE!</v>
      </c>
      <c r="Y324" s="13" t="str">
        <f t="shared" si="281"/>
        <v>err</v>
      </c>
      <c r="Z324" s="1">
        <v>1</v>
      </c>
      <c r="AA324" s="1">
        <f t="shared" si="282"/>
        <v>0</v>
      </c>
      <c r="AB324" s="1">
        <f t="shared" si="283"/>
        <v>0</v>
      </c>
      <c r="AC324" s="1">
        <f>IF(ISNUMBER(INDEX(bias[value],MATCH(I324,bias[symbol],0))),1,0)</f>
        <v>0</v>
      </c>
      <c r="AD324" s="1">
        <f t="shared" si="284"/>
        <v>0</v>
      </c>
      <c r="AE324" s="1">
        <f t="shared" si="285"/>
        <v>0</v>
      </c>
      <c r="AF324" s="1">
        <f t="shared" ca="1" si="316"/>
        <v>0</v>
      </c>
      <c r="AG324" s="1">
        <f t="shared" ca="1" si="317"/>
        <v>0</v>
      </c>
      <c r="AH324" s="1" t="str">
        <f ca="1">IF(AG324=1,_xll.RtContribute("DDS_BONDS",$B324&amp;"=EXT",$V$3:$X$3,V324:X324,"FTC:CHANGED;SCOPE:SERVER"),"-")</f>
        <v>-</v>
      </c>
      <c r="AI324" s="1" t="str">
        <f>_xll.RtGet("DDS_BONDS",B324&amp;"=EXT",3)</f>
        <v>13607674=EXT</v>
      </c>
      <c r="AJ324" s="32">
        <f>_xll.BDP($A324&amp;" @"&amp; $N324 &amp;"  Corp","risk_mid")</f>
        <v>4.4217912401123272</v>
      </c>
      <c r="AK324" s="25" t="str">
        <f t="shared" si="318"/>
        <v>-</v>
      </c>
      <c r="AL324" s="1" t="str">
        <f t="shared" si="315"/>
        <v>-</v>
      </c>
      <c r="AM324" s="38">
        <f t="shared" si="319"/>
        <v>0</v>
      </c>
      <c r="AN324" s="12">
        <f>_xll.BDP($A324&amp;" @"&amp; $N324 &amp;"  Corp","asset_swap_spd_mid")</f>
        <v>288.19900166207628</v>
      </c>
      <c r="AO324" s="25">
        <f t="shared" si="320"/>
        <v>0</v>
      </c>
      <c r="AP324" s="25" t="str">
        <f>IFERROR(_xll.BDP($A324&amp;" @"&amp; $N324 &amp;"  Corp","coupon")*G324/100/365,"-")</f>
        <v>-</v>
      </c>
      <c r="AQ324" s="1" t="str">
        <f>_xll.RtGet("EBOND_LDN",B324,"DSPLY_NAME")</f>
        <v>#N/A</v>
      </c>
      <c r="AR324" s="38" t="str">
        <f>_xll.RtGet("EBOND_LDN", B324, -18560)</f>
        <v>#N/A</v>
      </c>
      <c r="AS324" s="38" t="str">
        <f>_xll.RtGet("EBOND_LDN", B324, -18562)</f>
        <v>#N/A</v>
      </c>
      <c r="AT324" s="58" t="str">
        <f ca="1">IF(Main[[#This Row],[maturity]]&lt;TODAY(),"matured","-")</f>
        <v>-</v>
      </c>
      <c r="AU324" s="1" t="str">
        <f>IF(Main[[#This Row],[spread bid]]=Main[[#This Row],[spread ask]],"error","-")</f>
        <v>error</v>
      </c>
    </row>
    <row r="325" spans="1:47" x14ac:dyDescent="0.2">
      <c r="A325" s="1" t="s">
        <v>172</v>
      </c>
      <c r="B325" s="1">
        <v>8087385</v>
      </c>
      <c r="C325" s="1">
        <v>1994224</v>
      </c>
      <c r="D325" s="29" t="str">
        <f>_xll.BDP($A325&amp;" Corp",D$4)</f>
        <v>SEVFP</v>
      </c>
      <c r="E325" s="29">
        <f>IF(_xll.BDP($A325&amp;" Corp","cpn typ")="floating","frn",_xll.BDP($A325&amp;" Corp",E$4))</f>
        <v>6.25</v>
      </c>
      <c r="F325" s="53">
        <f>IF(LEFT(_xll.BDP($A325&amp;" Corp","mty_typ"),4)="perp","perp",_xll.BDP($A325&amp;" Corp",F$4)*1)</f>
        <v>43563</v>
      </c>
      <c r="G325" s="25">
        <f>_xll.RtGet("EBOND_POSITION",INDEX(bookMap[eBondID],MATCH(TEXT(C325,"0"),bookMap[bbgID],0))&amp;"="&amp;B325,"AMOUNT")</f>
        <v>0</v>
      </c>
      <c r="H325" s="1">
        <f>INDEX(control!$E$12:$E$22,MATCH(C325,control!$C$12:$C$22,0))</f>
        <v>0</v>
      </c>
      <c r="I325" s="1" t="str">
        <f>IFERROR(INDEX(bias[symbol],MIN(MAX(MATCH(IF($I$2="manual",_xll.RtGet("EBOND_LDN",B325,-20268),$I$2),bias[symbol],0)+H325,1),27)),"-")</f>
        <v>m</v>
      </c>
      <c r="J325" s="1">
        <f>IFERROR(_xll.RtGet("EBOND_LDN",B325,-20270)*1,"-")</f>
        <v>1</v>
      </c>
      <c r="K325" s="1" t="str">
        <f>_xll.RtGet("EBOND_LDN",$B325,-20271)</f>
        <v>on</v>
      </c>
      <c r="L325" s="1" t="str">
        <f>_xll.BDP(A325&amp;" @CBKG Corp","bid")</f>
        <v>#N/A Real Time</v>
      </c>
      <c r="M325" s="1" t="str">
        <f>_xll.BDP(A325&amp;" @CBKG Corp","ask")</f>
        <v>#N/A Real Time</v>
      </c>
      <c r="N325" s="1" t="s">
        <v>1456</v>
      </c>
      <c r="O325" s="1" t="str">
        <f>_xll.BDP(A325&amp;" @"&amp;N325&amp;" Corp","LAST_UPDATE")</f>
        <v>07:01:26</v>
      </c>
      <c r="P325" s="57">
        <f>_xll.BDP(A325&amp;" @"&amp;N325&amp;" Corp","LAST_PRICE")</f>
        <v>123.934</v>
      </c>
      <c r="Q325" s="1">
        <f>INDEX(control!$F$12:$F$22,MATCH(C325,control!$C$12:$C$22,0))</f>
        <v>100</v>
      </c>
      <c r="R325" s="1">
        <f>P325-J325*INDEX(bias[value],MATCH(I325,bias[symbol],0))*(Q325/100)</f>
        <v>123.434</v>
      </c>
      <c r="S325" s="1">
        <f t="shared" si="286"/>
        <v>124.434</v>
      </c>
      <c r="T325" s="4"/>
      <c r="U325" s="4"/>
      <c r="V325" s="1">
        <f t="shared" si="278"/>
        <v>123.934</v>
      </c>
      <c r="W325" s="1">
        <f t="shared" si="279"/>
        <v>123.434</v>
      </c>
      <c r="X325" s="1">
        <f t="shared" si="280"/>
        <v>124.434</v>
      </c>
      <c r="Y325" s="13" t="str">
        <f t="shared" si="281"/>
        <v>err</v>
      </c>
      <c r="Z325" s="1">
        <v>1</v>
      </c>
      <c r="AA325" s="1">
        <f t="shared" si="282"/>
        <v>1</v>
      </c>
      <c r="AB325" s="1">
        <f t="shared" si="283"/>
        <v>1</v>
      </c>
      <c r="AC325" s="1">
        <f>IF(ISNUMBER(INDEX(bias[value],MATCH(I325,bias[symbol],0))),1,0)</f>
        <v>1</v>
      </c>
      <c r="AD325" s="1">
        <f t="shared" si="284"/>
        <v>1</v>
      </c>
      <c r="AE325" s="1">
        <f t="shared" si="285"/>
        <v>1</v>
      </c>
      <c r="AF325" s="1">
        <f t="shared" ca="1" si="316"/>
        <v>0</v>
      </c>
      <c r="AG325" s="1">
        <f t="shared" ca="1" si="317"/>
        <v>0</v>
      </c>
      <c r="AH325" s="1" t="str">
        <f ca="1">IF(AG325=1,_xll.RtContribute("DDS_BONDS",$B325&amp;"=EXT",$V$3:$X$3,V325:X325,"FTC:CHANGED;SCOPE:SERVER"),"-")</f>
        <v>-</v>
      </c>
      <c r="AI325" s="1" t="str">
        <f>_xll.RtGet("DDS_BONDS",B325&amp;"=EXT",3)</f>
        <v>8087385=EXT</v>
      </c>
      <c r="AJ325" s="32">
        <f>_xll.BDP($A325&amp;" @"&amp; $N325 &amp;"  Corp","risk_mid")</f>
        <v>5.34241240291351</v>
      </c>
      <c r="AK325" s="25">
        <f t="shared" si="318"/>
        <v>0</v>
      </c>
      <c r="AL325" s="1" t="str">
        <f t="shared" si="315"/>
        <v>-</v>
      </c>
      <c r="AM325" s="38">
        <f t="shared" si="319"/>
        <v>0</v>
      </c>
      <c r="AN325" s="12">
        <f>_xll.BDP($A325&amp;" @"&amp; $N325 &amp;"  Corp","asset_swap_spd_mid")</f>
        <v>51.222870044829534</v>
      </c>
      <c r="AO325" s="25">
        <f t="shared" si="320"/>
        <v>0</v>
      </c>
      <c r="AP325" s="25">
        <f>IFERROR(_xll.BDP($A325&amp;" @"&amp; $N325 &amp;"  Corp","coupon")*G325/100/365,"-")</f>
        <v>0</v>
      </c>
      <c r="AQ325" s="1" t="str">
        <f>_xll.RtGet("EBOND_LDN",B325,"DSPLY_NAME")</f>
        <v>SEVFP 6 1/4 08 A</v>
      </c>
      <c r="AR325" s="38">
        <f>_xll.RtGet("EBOND_LDN", B325, -18560)</f>
        <v>91.717388742995993</v>
      </c>
      <c r="AS325" s="38">
        <f>_xll.RtGet("EBOND_LDN", B325, -18562)</f>
        <v>73.006962216736</v>
      </c>
      <c r="AT325" s="58" t="str">
        <f ca="1">IF(Main[[#This Row],[maturity]]&lt;TODAY(),"matured","-")</f>
        <v>-</v>
      </c>
      <c r="AU325" s="1" t="str">
        <f>IF(Main[[#This Row],[spread bid]]=Main[[#This Row],[spread ask]],"error","-")</f>
        <v>-</v>
      </c>
    </row>
    <row r="326" spans="1:47" x14ac:dyDescent="0.2">
      <c r="A326" s="1" t="s">
        <v>173</v>
      </c>
      <c r="B326" s="1">
        <v>10555200</v>
      </c>
      <c r="C326" s="1">
        <v>1994224</v>
      </c>
      <c r="D326" s="29" t="str">
        <f>_xll.BDP($A326&amp;" Corp",D$4)</f>
        <v>SEVFP</v>
      </c>
      <c r="E326" s="29">
        <f>IF(_xll.BDP($A326&amp;" Corp","cpn typ")="floating","frn",_xll.BDP($A326&amp;" Corp",E$4))</f>
        <v>4.0780000000000003</v>
      </c>
      <c r="F326" s="53">
        <f>IF(LEFT(_xll.BDP($A326&amp;" Corp","mty_typ"),4)="perp","perp",_xll.BDP($A326&amp;" Corp",F$4)*1)</f>
        <v>44333</v>
      </c>
      <c r="G326" s="25">
        <f>_xll.RtGet("EBOND_POSITION",INDEX(bookMap[eBondID],MATCH(TEXT(C326,"0"),bookMap[bbgID],0))&amp;"="&amp;B326,"AMOUNT")</f>
        <v>0</v>
      </c>
      <c r="H326" s="1">
        <f>INDEX(control!$E$12:$E$22,MATCH(C326,control!$C$12:$C$22,0))</f>
        <v>0</v>
      </c>
      <c r="I326" s="1" t="str">
        <f>IFERROR(INDEX(bias[symbol],MIN(MAX(MATCH(IF($I$2="manual",_xll.RtGet("EBOND_LDN",B326,-20268),$I$2),bias[symbol],0)+H326,1),27)),"-")</f>
        <v>m</v>
      </c>
      <c r="J326" s="1">
        <f>IFERROR(_xll.RtGet("EBOND_LDN",B326,-20270)*1,"-")</f>
        <v>1</v>
      </c>
      <c r="K326" s="1" t="str">
        <f>_xll.RtGet("EBOND_LDN",$B326,-20271)</f>
        <v>on</v>
      </c>
      <c r="L326" s="1" t="str">
        <f>_xll.BDP(A326&amp;" @CBKG Corp","bid")</f>
        <v>#N/A Real Time</v>
      </c>
      <c r="M326" s="1" t="str">
        <f>_xll.BDP(A326&amp;" @CBKG Corp","ask")</f>
        <v>#N/A Real Time</v>
      </c>
      <c r="N326" s="1" t="s">
        <v>1456</v>
      </c>
      <c r="O326" s="1" t="str">
        <f>_xll.BDP(A326&amp;" @"&amp;N326&amp;" Corp","LAST_UPDATE")</f>
        <v>07:01:39</v>
      </c>
      <c r="P326" s="57">
        <f>_xll.BDP(A326&amp;" @"&amp;N326&amp;" Corp","LAST_PRICE")</f>
        <v>116.21299999999999</v>
      </c>
      <c r="Q326" s="1">
        <f>INDEX(control!$F$12:$F$22,MATCH(C326,control!$C$12:$C$22,0))</f>
        <v>100</v>
      </c>
      <c r="R326" s="1">
        <f>P326-J326*INDEX(bias[value],MATCH(I326,bias[symbol],0))*(Q326/100)</f>
        <v>115.71299999999999</v>
      </c>
      <c r="S326" s="1">
        <f t="shared" si="286"/>
        <v>116.71299999999999</v>
      </c>
      <c r="T326" s="4"/>
      <c r="U326" s="4"/>
      <c r="V326" s="1">
        <f t="shared" si="278"/>
        <v>116.21299999999999</v>
      </c>
      <c r="W326" s="1">
        <f t="shared" si="279"/>
        <v>115.71299999999999</v>
      </c>
      <c r="X326" s="1">
        <f t="shared" si="280"/>
        <v>116.71299999999999</v>
      </c>
      <c r="Y326" s="13" t="str">
        <f t="shared" si="281"/>
        <v>err</v>
      </c>
      <c r="Z326" s="1">
        <v>1</v>
      </c>
      <c r="AA326" s="1">
        <f t="shared" si="282"/>
        <v>1</v>
      </c>
      <c r="AB326" s="1">
        <f t="shared" si="283"/>
        <v>1</v>
      </c>
      <c r="AC326" s="1">
        <f>IF(ISNUMBER(INDEX(bias[value],MATCH(I326,bias[symbol],0))),1,0)</f>
        <v>1</v>
      </c>
      <c r="AD326" s="1">
        <f t="shared" si="284"/>
        <v>1</v>
      </c>
      <c r="AE326" s="1">
        <f t="shared" si="285"/>
        <v>1</v>
      </c>
      <c r="AF326" s="1">
        <f t="shared" ca="1" si="316"/>
        <v>0</v>
      </c>
      <c r="AG326" s="1">
        <f t="shared" ca="1" si="317"/>
        <v>0</v>
      </c>
      <c r="AH326" s="1" t="str">
        <f ca="1">IF(AG326=1,_xll.RtContribute("DDS_BONDS",$B326&amp;"=EXT",$V$3:$X$3,V326:X326,"FTC:CHANGED;SCOPE:SERVER"),"-")</f>
        <v>-</v>
      </c>
      <c r="AI326" s="1" t="str">
        <f>_xll.RtGet("DDS_BONDS",B326&amp;"=EXT",3)</f>
        <v>10555200=EXT</v>
      </c>
      <c r="AJ326" s="32">
        <f>_xll.BDP($A326&amp;" @"&amp; $N326 &amp;"  Corp","risk_mid")</f>
        <v>7.1164289350470256</v>
      </c>
      <c r="AK326" s="25">
        <f t="shared" si="318"/>
        <v>0</v>
      </c>
      <c r="AL326" s="1" t="str">
        <f t="shared" si="315"/>
        <v>-</v>
      </c>
      <c r="AM326" s="38">
        <f t="shared" si="319"/>
        <v>0</v>
      </c>
      <c r="AN326" s="12">
        <f>_xll.BDP($A326&amp;" @"&amp; $N326 &amp;"  Corp","asset_swap_spd_mid")</f>
        <v>59.02487576919998</v>
      </c>
      <c r="AO326" s="25">
        <f t="shared" si="320"/>
        <v>0</v>
      </c>
      <c r="AP326" s="25">
        <f>IFERROR(_xll.BDP($A326&amp;" @"&amp; $N326 &amp;"  Corp","coupon")*G326/100/365,"-")</f>
        <v>0</v>
      </c>
      <c r="AQ326" s="1" t="str">
        <f>_xll.RtGet("EBOND_LDN",B326,"DSPLY_NAME")</f>
        <v>SEVFP 4.078 17 M</v>
      </c>
      <c r="AR326" s="38">
        <f>_xll.RtGet("EBOND_LDN", B326, -18560)</f>
        <v>85.523897735909003</v>
      </c>
      <c r="AS326" s="38">
        <f>_xll.RtGet("EBOND_LDN", B326, -18562)</f>
        <v>71.488216753483002</v>
      </c>
      <c r="AT326" s="58" t="str">
        <f ca="1">IF(Main[[#This Row],[maturity]]&lt;TODAY(),"matured","-")</f>
        <v>-</v>
      </c>
      <c r="AU326" s="1" t="str">
        <f>IF(Main[[#This Row],[spread bid]]=Main[[#This Row],[spread ask]],"error","-")</f>
        <v>-</v>
      </c>
    </row>
    <row r="327" spans="1:47" x14ac:dyDescent="0.2">
      <c r="A327" s="1" t="s">
        <v>174</v>
      </c>
      <c r="B327" s="1">
        <v>9237953</v>
      </c>
      <c r="C327" s="1">
        <v>1994224</v>
      </c>
      <c r="D327" s="29" t="str">
        <f>_xll.BDP($A327&amp;" Corp",D$4)</f>
        <v>SEVFP</v>
      </c>
      <c r="E327" s="29">
        <f>IF(_xll.BDP($A327&amp;" Corp","cpn typ")="floating","frn",_xll.BDP($A327&amp;" Corp",E$4))</f>
        <v>4.125</v>
      </c>
      <c r="F327" s="53">
        <f>IF(LEFT(_xll.BDP($A327&amp;" Corp","mty_typ"),4)="perp","perp",_xll.BDP($A327&amp;" Corp",F$4)*1)</f>
        <v>44736</v>
      </c>
      <c r="G327" s="25">
        <f>_xll.RtGet("EBOND_POSITION",INDEX(bookMap[eBondID],MATCH(TEXT(C327,"0"),bookMap[bbgID],0))&amp;"="&amp;B327,"AMOUNT")</f>
        <v>0</v>
      </c>
      <c r="H327" s="1">
        <f>INDEX(control!$E$12:$E$22,MATCH(C327,control!$C$12:$C$22,0))</f>
        <v>0</v>
      </c>
      <c r="I327" s="1" t="str">
        <f>IFERROR(INDEX(bias[symbol],MIN(MAX(MATCH(IF($I$2="manual",_xll.RtGet("EBOND_LDN",B327,-20268),$I$2),bias[symbol],0)+H327,1),27)),"-")</f>
        <v>m</v>
      </c>
      <c r="J327" s="1">
        <f>IFERROR(_xll.RtGet("EBOND_LDN",B327,-20270)*1,"-")</f>
        <v>1</v>
      </c>
      <c r="K327" s="1" t="str">
        <f>_xll.RtGet("EBOND_LDN",$B327,-20271)</f>
        <v>on</v>
      </c>
      <c r="L327" s="1" t="str">
        <f>_xll.BDP(A327&amp;" @CBKG Corp","bid")</f>
        <v>#N/A Real Time</v>
      </c>
      <c r="M327" s="1" t="str">
        <f>_xll.BDP(A327&amp;" @CBKG Corp","ask")</f>
        <v>#N/A Real Time</v>
      </c>
      <c r="N327" s="1" t="s">
        <v>1456</v>
      </c>
      <c r="O327" s="1" t="str">
        <f>_xll.BDP(A327&amp;" @"&amp;N327&amp;" Corp","LAST_UPDATE")</f>
        <v>07:01:26</v>
      </c>
      <c r="P327" s="57">
        <f>_xll.BDP(A327&amp;" @"&amp;N327&amp;" Corp","LAST_PRICE")</f>
        <v>117.336</v>
      </c>
      <c r="Q327" s="1">
        <f>INDEX(control!$F$12:$F$22,MATCH(C327,control!$C$12:$C$22,0))</f>
        <v>100</v>
      </c>
      <c r="R327" s="1">
        <f>P327-J327*INDEX(bias[value],MATCH(I327,bias[symbol],0))*(Q327/100)</f>
        <v>116.836</v>
      </c>
      <c r="S327" s="1">
        <f t="shared" si="286"/>
        <v>117.836</v>
      </c>
      <c r="T327" s="4"/>
      <c r="U327" s="4"/>
      <c r="V327" s="1">
        <f t="shared" si="278"/>
        <v>117.336</v>
      </c>
      <c r="W327" s="1">
        <f t="shared" si="279"/>
        <v>116.836</v>
      </c>
      <c r="X327" s="1">
        <f t="shared" si="280"/>
        <v>117.836</v>
      </c>
      <c r="Y327" s="13" t="str">
        <f t="shared" si="281"/>
        <v>err</v>
      </c>
      <c r="Z327" s="1">
        <v>1</v>
      </c>
      <c r="AA327" s="1">
        <f t="shared" si="282"/>
        <v>1</v>
      </c>
      <c r="AB327" s="1">
        <f t="shared" si="283"/>
        <v>1</v>
      </c>
      <c r="AC327" s="1">
        <f>IF(ISNUMBER(INDEX(bias[value],MATCH(I327,bias[symbol],0))),1,0)</f>
        <v>1</v>
      </c>
      <c r="AD327" s="1">
        <f t="shared" si="284"/>
        <v>1</v>
      </c>
      <c r="AE327" s="1">
        <f t="shared" si="285"/>
        <v>1</v>
      </c>
      <c r="AF327" s="1">
        <f t="shared" ca="1" si="316"/>
        <v>0</v>
      </c>
      <c r="AG327" s="1">
        <f t="shared" ca="1" si="317"/>
        <v>0</v>
      </c>
      <c r="AH327" s="1" t="str">
        <f ca="1">IF(AG327=1,_xll.RtContribute("DDS_BONDS",$B327&amp;"=EXT",$V$3:$X$3,V327:X327,"FTC:CHANGED;SCOPE:SERVER"),"-")</f>
        <v>-</v>
      </c>
      <c r="AI327" s="1" t="str">
        <f>_xll.RtGet("DDS_BONDS",B327&amp;"=EXT",3)</f>
        <v>9237953=EXT</v>
      </c>
      <c r="AJ327" s="32">
        <f>_xll.BDP($A327&amp;" @"&amp; $N327 &amp;"  Corp","risk_mid")</f>
        <v>8.147993998471037</v>
      </c>
      <c r="AK327" s="25">
        <f t="shared" si="318"/>
        <v>0</v>
      </c>
      <c r="AL327" s="1" t="str">
        <f t="shared" si="315"/>
        <v>-</v>
      </c>
      <c r="AM327" s="38">
        <f t="shared" si="319"/>
        <v>0</v>
      </c>
      <c r="AN327" s="12">
        <f>_xll.BDP($A327&amp;" @"&amp; $N327 &amp;"  Corp","asset_swap_spd_mid")</f>
        <v>59.999878336992957</v>
      </c>
      <c r="AO327" s="25">
        <f t="shared" si="320"/>
        <v>0</v>
      </c>
      <c r="AP327" s="25">
        <f>IFERROR(_xll.BDP($A327&amp;" @"&amp; $N327 &amp;"  Corp","coupon")*G327/100/365,"-")</f>
        <v>0</v>
      </c>
      <c r="AQ327" s="1" t="str">
        <f>_xll.RtGet("EBOND_LDN",B327,"DSPLY_NAME")</f>
        <v>SEVFP 4 1/8 24 J</v>
      </c>
      <c r="AR327" s="38">
        <f>_xll.RtGet("EBOND_LDN", B327, -18560)</f>
        <v>136.494262830933</v>
      </c>
      <c r="AS327" s="38">
        <f>_xll.RtGet("EBOND_LDN", B327, -18562)</f>
        <v>124.243434311017</v>
      </c>
      <c r="AT327" s="58" t="str">
        <f ca="1">IF(Main[[#This Row],[maturity]]&lt;TODAY(),"matured","-")</f>
        <v>-</v>
      </c>
      <c r="AU327" s="1" t="str">
        <f>IF(Main[[#This Row],[spread bid]]=Main[[#This Row],[spread ask]],"error","-")</f>
        <v>-</v>
      </c>
    </row>
    <row r="328" spans="1:47" x14ac:dyDescent="0.2">
      <c r="A328" s="1" t="s">
        <v>175</v>
      </c>
      <c r="B328" s="1">
        <v>19497538</v>
      </c>
      <c r="C328" s="1">
        <v>1994224</v>
      </c>
      <c r="D328" s="29" t="str">
        <f>_xll.BDP($A328&amp;" Corp",D$4)</f>
        <v>SEVFP</v>
      </c>
      <c r="E328" s="29">
        <f>IF(_xll.BDP($A328&amp;" Corp","cpn typ")="floating","frn",_xll.BDP($A328&amp;" Corp",E$4))</f>
        <v>2.75</v>
      </c>
      <c r="F328" s="53">
        <f>IF(LEFT(_xll.BDP($A328&amp;" Corp","mty_typ"),4)="perp","perp",_xll.BDP($A328&amp;" Corp",F$4)*1)</f>
        <v>45208</v>
      </c>
      <c r="G328" s="25">
        <f>_xll.RtGet("EBOND_POSITION",INDEX(bookMap[eBondID],MATCH(TEXT(C328,"0"),bookMap[bbgID],0))&amp;"="&amp;B328,"AMOUNT")</f>
        <v>0</v>
      </c>
      <c r="H328" s="1">
        <f>INDEX(control!$E$12:$E$22,MATCH(C328,control!$C$12:$C$22,0))</f>
        <v>0</v>
      </c>
      <c r="I328" s="1" t="str">
        <f>IFERROR(INDEX(bias[symbol],MIN(MAX(MATCH(IF($I$2="manual",_xll.RtGet("EBOND_LDN",B328,-20268),$I$2),bias[symbol],0)+H328,1),27)),"-")</f>
        <v>b</v>
      </c>
      <c r="J328" s="1">
        <f>IFERROR(_xll.RtGet("EBOND_LDN",B328,-20270)*1,"-")</f>
        <v>0.5</v>
      </c>
      <c r="K328" s="1" t="str">
        <f>_xll.RtGet("EBOND_LDN",$B328,-20271)</f>
        <v>on</v>
      </c>
      <c r="L328" s="1" t="str">
        <f>_xll.BDP(A328&amp;" @CBKG Corp","bid")</f>
        <v>#N/A Real Time</v>
      </c>
      <c r="M328" s="1" t="str">
        <f>_xll.BDP(A328&amp;" @CBKG Corp","ask")</f>
        <v>#N/A Real Time</v>
      </c>
      <c r="N328" s="1" t="s">
        <v>1456</v>
      </c>
      <c r="O328" s="1" t="str">
        <f>_xll.BDP(A328&amp;" @"&amp;N328&amp;" Corp","LAST_UPDATE")</f>
        <v>07:01:30</v>
      </c>
      <c r="P328" s="57">
        <f>_xll.BDP(A328&amp;" @"&amp;N328&amp;" Corp","LAST_PRICE")</f>
        <v>105.898</v>
      </c>
      <c r="Q328" s="1">
        <f>INDEX(control!$F$12:$F$22,MATCH(C328,control!$C$12:$C$22,0))</f>
        <v>100</v>
      </c>
      <c r="R328" s="1">
        <f>P328-J328*INDEX(bias[value],MATCH(I328,bias[symbol],0))*(Q328/100)</f>
        <v>105.7105</v>
      </c>
      <c r="S328" s="1">
        <f t="shared" si="286"/>
        <v>106.2105</v>
      </c>
      <c r="T328" s="4"/>
      <c r="U328" s="4"/>
      <c r="V328" s="1">
        <f t="shared" si="278"/>
        <v>105.898</v>
      </c>
      <c r="W328" s="1">
        <f t="shared" si="279"/>
        <v>105.7105</v>
      </c>
      <c r="X328" s="1">
        <f t="shared" si="280"/>
        <v>106.2105</v>
      </c>
      <c r="Y328" s="13" t="str">
        <f t="shared" si="281"/>
        <v>err</v>
      </c>
      <c r="Z328" s="1">
        <v>1</v>
      </c>
      <c r="AA328" s="1">
        <f t="shared" si="282"/>
        <v>1</v>
      </c>
      <c r="AB328" s="1">
        <f t="shared" si="283"/>
        <v>1</v>
      </c>
      <c r="AC328" s="1">
        <f>IF(ISNUMBER(INDEX(bias[value],MATCH(I328,bias[symbol],0))),1,0)</f>
        <v>1</v>
      </c>
      <c r="AD328" s="1">
        <f t="shared" si="284"/>
        <v>1</v>
      </c>
      <c r="AE328" s="1">
        <f t="shared" si="285"/>
        <v>1</v>
      </c>
      <c r="AF328" s="1">
        <f t="shared" ca="1" si="316"/>
        <v>0</v>
      </c>
      <c r="AG328" s="1">
        <f t="shared" ca="1" si="317"/>
        <v>0</v>
      </c>
      <c r="AH328" s="1" t="str">
        <f ca="1">IF(AG328=1,_xll.RtContribute("DDS_BONDS",$B328&amp;"=EXT",$V$3:$X$3,V328:X328,"FTC:CHANGED;SCOPE:SERVER"),"-")</f>
        <v>-</v>
      </c>
      <c r="AI328" s="1" t="str">
        <f>_xll.RtGet("DDS_BONDS",B328&amp;"=EXT",3)</f>
        <v>19497538=EXT</v>
      </c>
      <c r="AJ328" s="32">
        <f>_xll.BDP($A328&amp;" @"&amp; $N328 &amp;"  Corp","risk_mid")</f>
        <v>8.6738095799667292</v>
      </c>
      <c r="AK328" s="25">
        <f t="shared" si="318"/>
        <v>0</v>
      </c>
      <c r="AL328" s="1" t="str">
        <f t="shared" si="315"/>
        <v>-</v>
      </c>
      <c r="AM328" s="38">
        <f t="shared" si="319"/>
        <v>0</v>
      </c>
      <c r="AN328" s="12">
        <f>_xll.BDP($A328&amp;" @"&amp; $N328 &amp;"  Corp","asset_swap_spd_mid")</f>
        <v>60.315604905320377</v>
      </c>
      <c r="AO328" s="25">
        <f t="shared" si="320"/>
        <v>0</v>
      </c>
      <c r="AP328" s="25">
        <f>IFERROR(_xll.BDP($A328&amp;" @"&amp; $N328 &amp;"  Corp","coupon")*G328/100/365,"-")</f>
        <v>0</v>
      </c>
      <c r="AQ328" s="1" t="str">
        <f>_xll.RtGet("EBOND_LDN",B328,"DSPLY_NAME")</f>
        <v>SEVFP 2 3/4 09 O</v>
      </c>
      <c r="AR328" s="38">
        <f>_xll.RtGet("EBOND_LDN", B328, -18560)</f>
        <v>85.820055037491002</v>
      </c>
      <c r="AS328" s="38">
        <f>_xll.RtGet("EBOND_LDN", B328, -18562)</f>
        <v>80.072683392106001</v>
      </c>
      <c r="AT328" s="58" t="str">
        <f ca="1">IF(Main[[#This Row],[maturity]]&lt;TODAY(),"matured","-")</f>
        <v>-</v>
      </c>
      <c r="AU328" s="1" t="str">
        <f>IF(Main[[#This Row],[spread bid]]=Main[[#This Row],[spread ask]],"error","-")</f>
        <v>-</v>
      </c>
    </row>
    <row r="329" spans="1:47" x14ac:dyDescent="0.2">
      <c r="A329" s="1" t="s">
        <v>176</v>
      </c>
      <c r="B329" s="1">
        <v>8353712</v>
      </c>
      <c r="C329" s="1">
        <v>1994224</v>
      </c>
      <c r="D329" s="29" t="str">
        <f>_xll.BDP($A329&amp;" Corp",D$4)</f>
        <v>SEVFP</v>
      </c>
      <c r="E329" s="29">
        <f>IF(_xll.BDP($A329&amp;" Corp","cpn typ")="floating","frn",_xll.BDP($A329&amp;" Corp",E$4))</f>
        <v>5.5</v>
      </c>
      <c r="F329" s="53">
        <f>IF(LEFT(_xll.BDP($A329&amp;" Corp","mty_typ"),4)="perp","perp",_xll.BDP($A329&amp;" Corp",F$4)*1)</f>
        <v>45495</v>
      </c>
      <c r="G329" s="25">
        <f>_xll.RtGet("EBOND_POSITION",INDEX(bookMap[eBondID],MATCH(TEXT(C329,"0"),bookMap[bbgID],0))&amp;"="&amp;B329,"AMOUNT")</f>
        <v>0</v>
      </c>
      <c r="H329" s="1">
        <f>INDEX(control!$E$12:$E$22,MATCH(C329,control!$C$12:$C$22,0))</f>
        <v>0</v>
      </c>
      <c r="I329" s="1" t="str">
        <f>IFERROR(INDEX(bias[symbol],MIN(MAX(MATCH(IF($I$2="manual",_xll.RtGet("EBOND_LDN",B329,-20268),$I$2),bias[symbol],0)+H329,1),27)),"-")</f>
        <v>m</v>
      </c>
      <c r="J329" s="1">
        <f>IFERROR(_xll.RtGet("EBOND_LDN",B329,-20270)*1,"-")</f>
        <v>1</v>
      </c>
      <c r="K329" s="1" t="str">
        <f>_xll.RtGet("EBOND_LDN",$B329,-20271)</f>
        <v>on</v>
      </c>
      <c r="L329" s="1" t="str">
        <f>_xll.BDP(A329&amp;" @CBKG Corp","bid")</f>
        <v>#N/A Real Time</v>
      </c>
      <c r="M329" s="1" t="str">
        <f>_xll.BDP(A329&amp;" @CBKG Corp","ask")</f>
        <v>#N/A Real Time</v>
      </c>
      <c r="N329" s="1" t="s">
        <v>1456</v>
      </c>
      <c r="O329" s="1" t="str">
        <f>_xll.BDP(A329&amp;" @"&amp;N329&amp;" Corp","LAST_UPDATE")</f>
        <v>07:01:27</v>
      </c>
      <c r="P329" s="57">
        <f>_xll.BDP(A329&amp;" @"&amp;N329&amp;" Corp","LAST_PRICE")</f>
        <v>129.87799999999999</v>
      </c>
      <c r="Q329" s="1">
        <f>INDEX(control!$F$12:$F$22,MATCH(C329,control!$C$12:$C$22,0))</f>
        <v>100</v>
      </c>
      <c r="R329" s="1">
        <f>P329-J329*INDEX(bias[value],MATCH(I329,bias[symbol],0))*(Q329/100)</f>
        <v>129.37799999999999</v>
      </c>
      <c r="S329" s="1">
        <f t="shared" si="286"/>
        <v>130.37799999999999</v>
      </c>
      <c r="T329" s="4"/>
      <c r="U329" s="4"/>
      <c r="V329" s="1">
        <f t="shared" si="278"/>
        <v>129.87799999999999</v>
      </c>
      <c r="W329" s="1">
        <f t="shared" si="279"/>
        <v>129.37799999999999</v>
      </c>
      <c r="X329" s="1">
        <f t="shared" si="280"/>
        <v>130.37799999999999</v>
      </c>
      <c r="Y329" s="13" t="str">
        <f t="shared" si="281"/>
        <v>err</v>
      </c>
      <c r="Z329" s="1">
        <v>1</v>
      </c>
      <c r="AA329" s="1">
        <f t="shared" si="282"/>
        <v>1</v>
      </c>
      <c r="AB329" s="1">
        <f t="shared" si="283"/>
        <v>1</v>
      </c>
      <c r="AC329" s="1">
        <f>IF(ISNUMBER(INDEX(bias[value],MATCH(I329,bias[symbol],0))),1,0)</f>
        <v>1</v>
      </c>
      <c r="AD329" s="1">
        <f t="shared" si="284"/>
        <v>1</v>
      </c>
      <c r="AE329" s="1">
        <f t="shared" si="285"/>
        <v>1</v>
      </c>
      <c r="AF329" s="1">
        <f t="shared" ca="1" si="316"/>
        <v>0</v>
      </c>
      <c r="AG329" s="1">
        <f t="shared" ca="1" si="317"/>
        <v>0</v>
      </c>
      <c r="AH329" s="1" t="str">
        <f ca="1">IF(AG329=1,_xll.RtContribute("DDS_BONDS",$B329&amp;"=EXT",$V$3:$X$3,V329:X329,"FTC:CHANGED;SCOPE:SERVER"),"-")</f>
        <v>-</v>
      </c>
      <c r="AI329" s="1" t="str">
        <f>_xll.RtGet("DDS_BONDS",B329&amp;"=EXT",3)</f>
        <v>8353712=EXT</v>
      </c>
      <c r="AJ329" s="32">
        <f>_xll.BDP($A329&amp;" @"&amp; $N329 &amp;"  Corp","risk_mid")</f>
        <v>10.526983705800319</v>
      </c>
      <c r="AK329" s="25">
        <f t="shared" si="318"/>
        <v>0</v>
      </c>
      <c r="AL329" s="1" t="str">
        <f t="shared" si="315"/>
        <v>-</v>
      </c>
      <c r="AM329" s="38">
        <f t="shared" si="319"/>
        <v>0</v>
      </c>
      <c r="AN329" s="12">
        <f>_xll.BDP($A329&amp;" @"&amp; $N329 &amp;"  Corp","asset_swap_spd_mid")</f>
        <v>74.818991555850729</v>
      </c>
      <c r="AO329" s="25">
        <f t="shared" si="320"/>
        <v>0</v>
      </c>
      <c r="AP329" s="25">
        <f>IFERROR(_xll.BDP($A329&amp;" @"&amp; $N329 &amp;"  Corp","coupon")*G329/100/365,"-")</f>
        <v>0</v>
      </c>
      <c r="AQ329" s="1" t="str">
        <f>_xll.RtGet("EBOND_LDN",B329,"DSPLY_NAME")</f>
        <v>SEVFP 5 1/2 22 J</v>
      </c>
      <c r="AR329" s="38">
        <f>_xll.RtGet("EBOND_LDN", B329, -18560)</f>
        <v>184.248503338207</v>
      </c>
      <c r="AS329" s="38">
        <f>_xll.RtGet("EBOND_LDN", B329, -18562)</f>
        <v>174.77066713457799</v>
      </c>
      <c r="AT329" s="58" t="str">
        <f ca="1">IF(Main[[#This Row],[maturity]]&lt;TODAY(),"matured","-")</f>
        <v>-</v>
      </c>
      <c r="AU329" s="1" t="str">
        <f>IF(Main[[#This Row],[spread bid]]=Main[[#This Row],[spread ask]],"error","-")</f>
        <v>-</v>
      </c>
    </row>
    <row r="330" spans="1:47" x14ac:dyDescent="0.2">
      <c r="A330" s="1" t="s">
        <v>177</v>
      </c>
      <c r="B330" s="1">
        <v>17961101</v>
      </c>
      <c r="C330" s="1">
        <v>1994224</v>
      </c>
      <c r="D330" s="29" t="str">
        <f>_xll.BDP($A330&amp;" Corp",D$4)</f>
        <v>SIBELG</v>
      </c>
      <c r="E330" s="29">
        <f>IF(_xll.BDP($A330&amp;" Corp","cpn typ")="floating","frn",_xll.BDP($A330&amp;" Corp",E$4))</f>
        <v>3.2</v>
      </c>
      <c r="F330" s="53">
        <f>IF(LEFT(_xll.BDP($A330&amp;" Corp","mty_typ"),4)="perp","perp",_xll.BDP($A330&amp;" Corp",F$4)*1)</f>
        <v>45069</v>
      </c>
      <c r="G330" s="25" t="str">
        <f>_xll.RtGet("EBOND_POSITION",INDEX(bookMap[eBondID],MATCH(TEXT(C330,"0"),bookMap[bbgID],0))&amp;"="&amp;B330,"AMOUNT")</f>
        <v>#N/A</v>
      </c>
      <c r="H330" s="1">
        <f>INDEX(control!$E$12:$E$22,MATCH(C330,control!$C$12:$C$22,0))</f>
        <v>0</v>
      </c>
      <c r="I330" s="1" t="str">
        <f>IFERROR(INDEX(bias[symbol],MIN(MAX(MATCH(IF($I$2="manual",_xll.RtGet("EBOND_LDN",B330,-20268),$I$2),bias[symbol],0)+H330,1),27)),"-")</f>
        <v>-</v>
      </c>
      <c r="J330" s="1" t="str">
        <f>IFERROR(_xll.RtGet("EBOND_LDN",B330,-20270)*1,"-")</f>
        <v>-</v>
      </c>
      <c r="K330" s="1" t="str">
        <f>_xll.RtGet("EBOND_LDN",$B330,-20271)</f>
        <v>#Stale</v>
      </c>
      <c r="L330" s="1" t="str">
        <f>_xll.BDP(A330&amp;" @CBKG Corp","bid")</f>
        <v>#N/A Real Time</v>
      </c>
      <c r="M330" s="1" t="str">
        <f>_xll.BDP(A330&amp;" @CBKG Corp","ask")</f>
        <v>#N/A Real Time</v>
      </c>
      <c r="N330" s="1" t="s">
        <v>1457</v>
      </c>
      <c r="O330" s="1" t="str">
        <f>_xll.BDP(A330&amp;" @"&amp;N330&amp;" Corp","LAST_UPDATE")</f>
        <v>11/06/2014</v>
      </c>
      <c r="P330" s="57">
        <f>_xll.BDP(A330&amp;" @"&amp;N330&amp;" Corp","LAST_PRICE")</f>
        <v>103.76</v>
      </c>
      <c r="Q330" s="1">
        <f>INDEX(control!$F$12:$F$22,MATCH(C330,control!$C$12:$C$22,0))</f>
        <v>100</v>
      </c>
      <c r="R330" s="1" t="e">
        <f>P330-J330*INDEX(bias[value],MATCH(I330,bias[symbol],0))*(Q330/100)</f>
        <v>#VALUE!</v>
      </c>
      <c r="S330" s="1" t="e">
        <f t="shared" si="286"/>
        <v>#VALUE!</v>
      </c>
      <c r="T330" s="4"/>
      <c r="U330" s="4"/>
      <c r="V330" s="1">
        <f t="shared" si="278"/>
        <v>103.76</v>
      </c>
      <c r="W330" s="1" t="e">
        <f t="shared" si="279"/>
        <v>#VALUE!</v>
      </c>
      <c r="X330" s="1" t="e">
        <f t="shared" si="280"/>
        <v>#VALUE!</v>
      </c>
      <c r="Y330" s="13" t="str">
        <f t="shared" si="281"/>
        <v>err</v>
      </c>
      <c r="Z330" s="1">
        <v>1</v>
      </c>
      <c r="AA330" s="1">
        <f t="shared" si="282"/>
        <v>0</v>
      </c>
      <c r="AB330" s="1">
        <f t="shared" si="283"/>
        <v>0</v>
      </c>
      <c r="AC330" s="1">
        <f>IF(ISNUMBER(INDEX(bias[value],MATCH(I330,bias[symbol],0))),1,0)</f>
        <v>0</v>
      </c>
      <c r="AD330" s="1">
        <f t="shared" si="284"/>
        <v>0</v>
      </c>
      <c r="AE330" s="1">
        <f t="shared" si="285"/>
        <v>0</v>
      </c>
      <c r="AF330" s="1">
        <f t="shared" ca="1" si="316"/>
        <v>0</v>
      </c>
      <c r="AG330" s="1">
        <f t="shared" ca="1" si="317"/>
        <v>0</v>
      </c>
      <c r="AH330" s="1" t="str">
        <f ca="1">IF(AG330=1,_xll.RtContribute("DDS_BONDS",$B330&amp;"=EXT",$V$3:$X$3,V330:X330,"FTC:CHANGED;SCOPE:SERVER"),"-")</f>
        <v>-</v>
      </c>
      <c r="AI330" s="1" t="str">
        <f>_xll.RtGet("DDS_BONDS",B330&amp;"=EXT",3)</f>
        <v>17961101=EXT</v>
      </c>
      <c r="AJ330" s="32">
        <f>_xll.BDP($A330&amp;" @"&amp; $N330 &amp;"  Corp","risk_mid")</f>
        <v>8.002566392408994</v>
      </c>
      <c r="AK330" s="25" t="str">
        <f t="shared" si="318"/>
        <v>-</v>
      </c>
      <c r="AL330" s="1" t="str">
        <f t="shared" si="315"/>
        <v>-</v>
      </c>
      <c r="AM330" s="38">
        <f t="shared" si="319"/>
        <v>0</v>
      </c>
      <c r="AN330" s="12">
        <f>_xll.BDP($A330&amp;" @"&amp; $N330 &amp;"  Corp","asset_swap_spd_mid")</f>
        <v>131.15285004842852</v>
      </c>
      <c r="AO330" s="25">
        <f t="shared" si="320"/>
        <v>0</v>
      </c>
      <c r="AP330" s="25" t="str">
        <f>IFERROR(_xll.BDP($A330&amp;" @"&amp; $N330 &amp;"  Corp","coupon")*G330/100/365,"-")</f>
        <v>-</v>
      </c>
      <c r="AQ330" s="1" t="str">
        <f>_xll.RtGet("EBOND_LDN",B330,"DSPLY_NAME")</f>
        <v>#Stale</v>
      </c>
      <c r="AR330" s="38" t="str">
        <f>_xll.RtGet("EBOND_LDN", B330, -18560)</f>
        <v>#Stale</v>
      </c>
      <c r="AS330" s="38" t="str">
        <f>_xll.RtGet("EBOND_LDN", B330, -18562)</f>
        <v>#Stale</v>
      </c>
      <c r="AT330" s="58" t="str">
        <f ca="1">IF(Main[[#This Row],[maturity]]&lt;TODAY(),"matured","-")</f>
        <v>-</v>
      </c>
      <c r="AU330" s="1" t="str">
        <f>IF(Main[[#This Row],[spread bid]]=Main[[#This Row],[spread ask]],"error","-")</f>
        <v>error</v>
      </c>
    </row>
    <row r="331" spans="1:47" x14ac:dyDescent="0.2">
      <c r="A331" s="1" t="s">
        <v>178</v>
      </c>
      <c r="B331" s="1">
        <v>18216432</v>
      </c>
      <c r="C331" s="1">
        <v>1994224</v>
      </c>
      <c r="D331" s="29" t="str">
        <f>_xll.BDP($A331&amp;" Corp",D$4)</f>
        <v>SSELN</v>
      </c>
      <c r="E331" s="29">
        <f>IF(_xll.BDP($A331&amp;" Corp","cpn typ")="floating","frn",_xll.BDP($A331&amp;" Corp",E$4))</f>
        <v>2</v>
      </c>
      <c r="F331" s="53">
        <f>IF(LEFT(_xll.BDP($A331&amp;" Corp","mty_typ"),4)="perp","perp",_xll.BDP($A331&amp;" Corp",F$4)*1)</f>
        <v>43999</v>
      </c>
      <c r="G331" s="25">
        <f>_xll.RtGet("EBOND_POSITION",INDEX(bookMap[eBondID],MATCH(TEXT(C331,"0"),bookMap[bbgID],0))&amp;"="&amp;B331,"AMOUNT")</f>
        <v>0</v>
      </c>
      <c r="H331" s="1">
        <f>INDEX(control!$E$12:$E$22,MATCH(C331,control!$C$12:$C$22,0))</f>
        <v>0</v>
      </c>
      <c r="I331" s="1" t="str">
        <f>IFERROR(INDEX(bias[symbol],MIN(MAX(MATCH(IF($I$2="manual",_xll.RtGet("EBOND_LDN",B331,-20268),$I$2),bias[symbol],0)+H331,1),27)),"-")</f>
        <v>m</v>
      </c>
      <c r="J331" s="1">
        <f>IFERROR(_xll.RtGet("EBOND_LDN",B331,-20270)*1,"-")</f>
        <v>0.5</v>
      </c>
      <c r="K331" s="1" t="str">
        <f>_xll.RtGet("EBOND_LDN",$B331,-20271)</f>
        <v>on</v>
      </c>
      <c r="L331" s="1" t="str">
        <f>_xll.BDP(A331&amp;" @CBKG Corp","bid")</f>
        <v>#N/A Real Time</v>
      </c>
      <c r="M331" s="1" t="str">
        <f>_xll.BDP(A331&amp;" @CBKG Corp","ask")</f>
        <v>#N/A Real Time</v>
      </c>
      <c r="N331" s="1" t="s">
        <v>1456</v>
      </c>
      <c r="O331" s="1" t="str">
        <f>_xll.BDP(A331&amp;" @"&amp;N331&amp;" Corp","LAST_UPDATE")</f>
        <v>11/06/2014</v>
      </c>
      <c r="P331" s="57">
        <f>_xll.BDP(A331&amp;" @"&amp;N331&amp;" Corp","LAST_PRICE")</f>
        <v>103.245</v>
      </c>
      <c r="Q331" s="1">
        <f>INDEX(control!$F$12:$F$22,MATCH(C331,control!$C$12:$C$22,0))</f>
        <v>100</v>
      </c>
      <c r="R331" s="1">
        <f>P331-J331*INDEX(bias[value],MATCH(I331,bias[symbol],0))*(Q331/100)</f>
        <v>102.995</v>
      </c>
      <c r="S331" s="1">
        <f t="shared" si="286"/>
        <v>103.495</v>
      </c>
      <c r="T331" s="4"/>
      <c r="U331" s="4"/>
      <c r="V331" s="1">
        <f t="shared" si="278"/>
        <v>103.245</v>
      </c>
      <c r="W331" s="1">
        <f t="shared" si="279"/>
        <v>102.995</v>
      </c>
      <c r="X331" s="1">
        <f t="shared" si="280"/>
        <v>103.495</v>
      </c>
      <c r="Y331" s="13" t="str">
        <f t="shared" si="281"/>
        <v>err</v>
      </c>
      <c r="Z331" s="1">
        <v>1</v>
      </c>
      <c r="AA331" s="1">
        <f t="shared" si="282"/>
        <v>1</v>
      </c>
      <c r="AB331" s="1">
        <f t="shared" si="283"/>
        <v>1</v>
      </c>
      <c r="AC331" s="1">
        <f>IF(ISNUMBER(INDEX(bias[value],MATCH(I331,bias[symbol],0))),1,0)</f>
        <v>1</v>
      </c>
      <c r="AD331" s="1">
        <f t="shared" si="284"/>
        <v>1</v>
      </c>
      <c r="AE331" s="1">
        <f t="shared" si="285"/>
        <v>1</v>
      </c>
      <c r="AF331" s="1">
        <f t="shared" ca="1" si="316"/>
        <v>0</v>
      </c>
      <c r="AG331" s="1">
        <f t="shared" ca="1" si="317"/>
        <v>0</v>
      </c>
      <c r="AH331" s="1" t="str">
        <f ca="1">IF(AG331=1,_xll.RtContribute("DDS_BONDS",$B331&amp;"=EXT",$V$3:$X$3,V331:X331,"FTC:CHANGED;SCOPE:SERVER"),"-")</f>
        <v>-</v>
      </c>
      <c r="AI331" s="1" t="str">
        <f>_xll.RtGet("DDS_BONDS",B331&amp;"=EXT",3)</f>
        <v>18216432=EXT</v>
      </c>
      <c r="AJ331" s="32">
        <f>_xll.BDP($A331&amp;" @"&amp; $N331 &amp;"  Corp","risk_mid")</f>
        <v>5.8148881367394267</v>
      </c>
      <c r="AK331" s="25">
        <f t="shared" si="318"/>
        <v>0</v>
      </c>
      <c r="AL331" s="1" t="str">
        <f t="shared" si="315"/>
        <v>-</v>
      </c>
      <c r="AM331" s="38">
        <f t="shared" si="319"/>
        <v>0</v>
      </c>
      <c r="AN331" s="12">
        <f>_xll.BDP($A331&amp;" @"&amp; $N331 &amp;"  Corp","asset_swap_spd_mid")</f>
        <v>53.762515412497812</v>
      </c>
      <c r="AO331" s="25">
        <f t="shared" si="320"/>
        <v>0</v>
      </c>
      <c r="AP331" s="25">
        <f>IFERROR(_xll.BDP($A331&amp;" @"&amp; $N331 &amp;"  Corp","coupon")*G331/100/365,"-")</f>
        <v>0</v>
      </c>
      <c r="AQ331" s="1" t="str">
        <f>_xll.RtGet("EBOND_LDN",B331,"DSPLY_NAME")</f>
        <v>SSELN 2 17 Jun 2</v>
      </c>
      <c r="AR331" s="38">
        <f>_xll.RtGet("EBOND_LDN", B331, -18560)</f>
        <v>99.285580760756005</v>
      </c>
      <c r="AS331" s="38">
        <f>_xll.RtGet("EBOND_LDN", B331, -18562)</f>
        <v>90.696115250361999</v>
      </c>
      <c r="AT331" s="58" t="str">
        <f ca="1">IF(Main[[#This Row],[maturity]]&lt;TODAY(),"matured","-")</f>
        <v>-</v>
      </c>
      <c r="AU331" s="1" t="str">
        <f>IF(Main[[#This Row],[spread bid]]=Main[[#This Row],[spread ask]],"error","-")</f>
        <v>-</v>
      </c>
    </row>
    <row r="332" spans="1:47" x14ac:dyDescent="0.2">
      <c r="A332" s="1" t="s">
        <v>179</v>
      </c>
      <c r="B332" s="1">
        <v>8000958</v>
      </c>
      <c r="C332" s="1">
        <v>1994224</v>
      </c>
      <c r="D332" s="29" t="str">
        <f>_xll.BDP($A332&amp;" Corp",D$4)</f>
        <v>STLNO</v>
      </c>
      <c r="E332" s="29">
        <f>IF(_xll.BDP($A332&amp;" Corp","cpn typ")="floating","frn",_xll.BDP($A332&amp;" Corp",E$4))</f>
        <v>4.375</v>
      </c>
      <c r="F332" s="53">
        <f>IF(LEFT(_xll.BDP($A332&amp;" Corp","mty_typ"),4)="perp","perp",_xll.BDP($A332&amp;" Corp",F$4)*1)</f>
        <v>42074</v>
      </c>
      <c r="G332" s="25">
        <f>_xll.RtGet("EBOND_POSITION",INDEX(bookMap[eBondID],MATCH(TEXT(C332,"0"),bookMap[bbgID],0))&amp;"="&amp;B332,"AMOUNT")</f>
        <v>0</v>
      </c>
      <c r="H332" s="1">
        <f>INDEX(control!$E$12:$E$22,MATCH(C332,control!$C$12:$C$22,0))</f>
        <v>0</v>
      </c>
      <c r="I332" s="1" t="str">
        <f>IFERROR(INDEX(bias[symbol],MIN(MAX(MATCH(IF($I$2="manual",_xll.RtGet("EBOND_LDN",B332,-20268),$I$2),bias[symbol],0)+H332,1),27)),"-")</f>
        <v>m</v>
      </c>
      <c r="J332" s="1">
        <f>IFERROR(_xll.RtGet("EBOND_LDN",B332,-20270)*1,"-")</f>
        <v>0.15</v>
      </c>
      <c r="K332" s="1" t="str">
        <f>_xll.RtGet("EBOND_LDN",$B332,-20271)</f>
        <v>on</v>
      </c>
      <c r="L332" s="1">
        <f>_xll.BDP(A332&amp;" @CBKG Corp","bid")</f>
        <v>102.90900000000001</v>
      </c>
      <c r="M332" s="1">
        <f>_xll.BDP(A332&amp;" @CBKG Corp","ask")</f>
        <v>103.059</v>
      </c>
      <c r="N332" s="1" t="s">
        <v>1456</v>
      </c>
      <c r="O332" s="1" t="str">
        <f>_xll.BDP(A332&amp;" @"&amp;N332&amp;" Corp","LAST_UPDATE")</f>
        <v>07:01:06</v>
      </c>
      <c r="P332" s="57">
        <f>_xll.BDP(A332&amp;" @"&amp;N332&amp;" Corp","LAST_PRICE")</f>
        <v>102.98399999999999</v>
      </c>
      <c r="Q332" s="1">
        <f>INDEX(control!$F$12:$F$22,MATCH(C332,control!$C$12:$C$22,0))</f>
        <v>100</v>
      </c>
      <c r="R332" s="1">
        <f>P332-J332*INDEX(bias[value],MATCH(I332,bias[symbol],0))*(Q332/100)</f>
        <v>102.90899999999999</v>
      </c>
      <c r="S332" s="1">
        <f t="shared" si="286"/>
        <v>103.059</v>
      </c>
      <c r="T332" s="4"/>
      <c r="U332" s="4"/>
      <c r="V332" s="1">
        <f t="shared" si="278"/>
        <v>102.98399999999999</v>
      </c>
      <c r="W332" s="1">
        <f t="shared" si="279"/>
        <v>102.90899999999999</v>
      </c>
      <c r="X332" s="1">
        <f t="shared" si="280"/>
        <v>103.059</v>
      </c>
      <c r="Y332" s="13">
        <f t="shared" si="281"/>
        <v>-2.8421709430404007E-14</v>
      </c>
      <c r="Z332" s="1">
        <v>1</v>
      </c>
      <c r="AA332" s="1">
        <f t="shared" si="282"/>
        <v>1</v>
      </c>
      <c r="AB332" s="1">
        <f t="shared" si="283"/>
        <v>1</v>
      </c>
      <c r="AC332" s="1">
        <f>IF(ISNUMBER(INDEX(bias[value],MATCH(I332,bias[symbol],0))),1,0)</f>
        <v>1</v>
      </c>
      <c r="AD332" s="1">
        <f t="shared" si="284"/>
        <v>1</v>
      </c>
      <c r="AE332" s="1">
        <f t="shared" si="285"/>
        <v>1</v>
      </c>
      <c r="AF332" s="1">
        <f t="shared" ca="1" si="316"/>
        <v>0</v>
      </c>
      <c r="AG332" s="1">
        <f t="shared" ca="1" si="317"/>
        <v>0</v>
      </c>
      <c r="AH332" s="1" t="str">
        <f ca="1">IF(AG332=1,_xll.RtContribute("DDS_BONDS",$B332&amp;"=EXT",$V$3:$X$3,V332:X332,"FTC:CHANGED;SCOPE:SERVER"),"-")</f>
        <v>-</v>
      </c>
      <c r="AI332" s="1" t="str">
        <f>_xll.RtGet("DDS_BONDS",B332&amp;"=EXT",3)</f>
        <v>8000958=EXT</v>
      </c>
      <c r="AJ332" s="32">
        <f>_xll.BDP($A332&amp;" @"&amp; $N332 &amp;"  Corp","risk_mid")</f>
        <v>0.7603265387906788</v>
      </c>
      <c r="AK332" s="25">
        <f t="shared" si="318"/>
        <v>0</v>
      </c>
      <c r="AL332" s="1" t="str">
        <f t="shared" si="315"/>
        <v>-</v>
      </c>
      <c r="AM332" s="38">
        <f t="shared" si="319"/>
        <v>0</v>
      </c>
      <c r="AN332" s="12">
        <f>_xll.BDP($A332&amp;" @"&amp; $N332 &amp;"  Corp","asset_swap_spd_mid")</f>
        <v>-15.37041976370889</v>
      </c>
      <c r="AO332" s="25">
        <f t="shared" si="320"/>
        <v>0</v>
      </c>
      <c r="AP332" s="25">
        <f>IFERROR(_xll.BDP($A332&amp;" @"&amp; $N332 &amp;"  Corp","coupon")*G332/100/365,"-")</f>
        <v>0</v>
      </c>
      <c r="AQ332" s="1" t="str">
        <f>_xll.RtGet("EBOND_LDN",B332,"DSPLY_NAME")</f>
        <v>STLNO 4 3/8 11 M</v>
      </c>
      <c r="AR332" s="38">
        <f>_xll.RtGet("EBOND_LDN", B332, -18560)</f>
        <v>38.505531780113998</v>
      </c>
      <c r="AS332" s="38">
        <f>_xll.RtGet("EBOND_LDN", B332, -18562)</f>
        <v>18.777723974503001</v>
      </c>
      <c r="AT332" s="58" t="str">
        <f ca="1">IF(Main[[#This Row],[maturity]]&lt;TODAY(),"matured","-")</f>
        <v>-</v>
      </c>
      <c r="AU332" s="1" t="str">
        <f>IF(Main[[#This Row],[spread bid]]=Main[[#This Row],[spread ask]],"error","-")</f>
        <v>-</v>
      </c>
    </row>
    <row r="333" spans="1:47" x14ac:dyDescent="0.2">
      <c r="A333" s="1" t="s">
        <v>180</v>
      </c>
      <c r="B333" s="1">
        <v>19152634</v>
      </c>
      <c r="C333" s="1">
        <v>1994224</v>
      </c>
      <c r="D333" s="29" t="str">
        <f>_xll.BDP($A333&amp;" Corp",D$4)</f>
        <v>STLNO</v>
      </c>
      <c r="E333" s="29">
        <f>IF(_xll.BDP($A333&amp;" Corp","cpn typ")="floating","frn",_xll.BDP($A333&amp;" Corp",E$4))</f>
        <v>2</v>
      </c>
      <c r="F333" s="53">
        <f>IF(LEFT(_xll.BDP($A333&amp;" Corp","mty_typ"),4)="perp","perp",_xll.BDP($A333&amp;" Corp",F$4)*1)</f>
        <v>44084</v>
      </c>
      <c r="G333" s="25">
        <f>_xll.RtGet("EBOND_POSITION",INDEX(bookMap[eBondID],MATCH(TEXT(C333,"0"),bookMap[bbgID],0))&amp;"="&amp;B333,"AMOUNT")</f>
        <v>0</v>
      </c>
      <c r="H333" s="1">
        <f>INDEX(control!$E$12:$E$22,MATCH(C333,control!$C$12:$C$22,0))</f>
        <v>0</v>
      </c>
      <c r="I333" s="1" t="str">
        <f>IFERROR(INDEX(bias[symbol],MIN(MAX(MATCH(IF($I$2="manual",_xll.RtGet("EBOND_LDN",B333,-20268),$I$2),bias[symbol],0)+H333,1),27)),"-")</f>
        <v>m</v>
      </c>
      <c r="J333" s="1">
        <f>IFERROR(_xll.RtGet("EBOND_LDN",B333,-20270)*1,"-")</f>
        <v>0.65</v>
      </c>
      <c r="K333" s="1" t="str">
        <f>_xll.RtGet("EBOND_LDN",$B333,-20271)</f>
        <v>on</v>
      </c>
      <c r="L333" s="1">
        <f>_xll.BDP(A333&amp;" @CBKG Corp","bid")</f>
        <v>104.093</v>
      </c>
      <c r="M333" s="1">
        <f>_xll.BDP(A333&amp;" @CBKG Corp","ask")</f>
        <v>104.74299999999999</v>
      </c>
      <c r="N333" s="1" t="s">
        <v>1456</v>
      </c>
      <c r="O333" s="1" t="str">
        <f>_xll.BDP(A333&amp;" @"&amp;N333&amp;" Corp","LAST_UPDATE")</f>
        <v>07:01:27</v>
      </c>
      <c r="P333" s="57">
        <f>_xll.BDP(A333&amp;" @"&amp;N333&amp;" Corp","LAST_PRICE")</f>
        <v>104.414</v>
      </c>
      <c r="Q333" s="1">
        <f>INDEX(control!$F$12:$F$22,MATCH(C333,control!$C$12:$C$22,0))</f>
        <v>100</v>
      </c>
      <c r="R333" s="1">
        <f>P333-J333*INDEX(bias[value],MATCH(I333,bias[symbol],0))*(Q333/100)</f>
        <v>104.089</v>
      </c>
      <c r="S333" s="1">
        <f t="shared" si="286"/>
        <v>104.739</v>
      </c>
      <c r="T333" s="4"/>
      <c r="U333" s="4"/>
      <c r="V333" s="1">
        <f t="shared" si="278"/>
        <v>104.414</v>
      </c>
      <c r="W333" s="1">
        <f t="shared" si="279"/>
        <v>104.089</v>
      </c>
      <c r="X333" s="1">
        <f t="shared" si="280"/>
        <v>104.739</v>
      </c>
      <c r="Y333" s="13">
        <f t="shared" si="281"/>
        <v>-8.0000000000097771E-3</v>
      </c>
      <c r="Z333" s="1">
        <v>1</v>
      </c>
      <c r="AA333" s="1">
        <f t="shared" si="282"/>
        <v>1</v>
      </c>
      <c r="AB333" s="1">
        <f t="shared" si="283"/>
        <v>1</v>
      </c>
      <c r="AC333" s="1">
        <f>IF(ISNUMBER(INDEX(bias[value],MATCH(I333,bias[symbol],0))),1,0)</f>
        <v>1</v>
      </c>
      <c r="AD333" s="1">
        <f t="shared" si="284"/>
        <v>1</v>
      </c>
      <c r="AE333" s="1">
        <f t="shared" si="285"/>
        <v>1</v>
      </c>
      <c r="AF333" s="1">
        <f t="shared" ca="1" si="316"/>
        <v>0</v>
      </c>
      <c r="AG333" s="1">
        <f t="shared" ca="1" si="317"/>
        <v>0</v>
      </c>
      <c r="AH333" s="1" t="str">
        <f ca="1">IF(AG333=1,_xll.RtContribute("DDS_BONDS",$B333&amp;"=EXT",$V$3:$X$3,V333:X333,"FTC:CHANGED;SCOPE:SERVER"),"-")</f>
        <v>-</v>
      </c>
      <c r="AI333" s="1" t="str">
        <f>_xll.RtGet("DDS_BONDS",B333&amp;"=EXT",3)</f>
        <v>19152634=EXT</v>
      </c>
      <c r="AJ333" s="32">
        <f>_xll.BDP($A333&amp;" @"&amp; $N333 &amp;"  Corp","risk_mid")</f>
        <v>6.1119615324919607</v>
      </c>
      <c r="AK333" s="25">
        <f t="shared" si="318"/>
        <v>0</v>
      </c>
      <c r="AL333" s="1" t="str">
        <f t="shared" si="315"/>
        <v>-</v>
      </c>
      <c r="AM333" s="38">
        <f t="shared" si="319"/>
        <v>0</v>
      </c>
      <c r="AN333" s="12">
        <f>_xll.BDP($A333&amp;" @"&amp; $N333 &amp;"  Corp","asset_swap_spd_mid")</f>
        <v>32.982841655545691</v>
      </c>
      <c r="AO333" s="25">
        <f t="shared" si="320"/>
        <v>0</v>
      </c>
      <c r="AP333" s="25">
        <f>IFERROR(_xll.BDP($A333&amp;" @"&amp; $N333 &amp;"  Corp","coupon")*G333/100/365,"-")</f>
        <v>0</v>
      </c>
      <c r="AQ333" s="1" t="str">
        <f>_xll.RtGet("EBOND_LDN",B333,"DSPLY_NAME")</f>
        <v>STLNO 2 10 Sep 2</v>
      </c>
      <c r="AR333" s="38">
        <f>_xll.RtGet("EBOND_LDN", B333, -18560)</f>
        <v>67.853422534111999</v>
      </c>
      <c r="AS333" s="38">
        <f>_xll.RtGet("EBOND_LDN", B333, -18562)</f>
        <v>57.226243136272998</v>
      </c>
      <c r="AT333" s="58" t="str">
        <f ca="1">IF(Main[[#This Row],[maturity]]&lt;TODAY(),"matured","-")</f>
        <v>-</v>
      </c>
      <c r="AU333" s="1" t="str">
        <f>IF(Main[[#This Row],[spread bid]]=Main[[#This Row],[spread ask]],"error","-")</f>
        <v>-</v>
      </c>
    </row>
    <row r="334" spans="1:47" x14ac:dyDescent="0.2">
      <c r="A334" s="1" t="s">
        <v>181</v>
      </c>
      <c r="B334" s="1">
        <v>8003271</v>
      </c>
      <c r="C334" s="1">
        <v>1994224</v>
      </c>
      <c r="D334" s="29" t="str">
        <f>_xll.BDP($A334&amp;" Corp",D$4)</f>
        <v>STLNO</v>
      </c>
      <c r="E334" s="29">
        <f>IF(_xll.BDP($A334&amp;" Corp","cpn typ")="floating","frn",_xll.BDP($A334&amp;" Corp",E$4))</f>
        <v>5.625</v>
      </c>
      <c r="F334" s="53">
        <f>IF(LEFT(_xll.BDP($A334&amp;" Corp","mty_typ"),4)="perp","perp",_xll.BDP($A334&amp;" Corp",F$4)*1)</f>
        <v>44266</v>
      </c>
      <c r="G334" s="25">
        <f>_xll.RtGet("EBOND_POSITION",INDEX(bookMap[eBondID],MATCH(TEXT(C334,"0"),bookMap[bbgID],0))&amp;"="&amp;B334,"AMOUNT")</f>
        <v>0</v>
      </c>
      <c r="H334" s="1">
        <f>INDEX(control!$E$12:$E$22,MATCH(C334,control!$C$12:$C$22,0))</f>
        <v>0</v>
      </c>
      <c r="I334" s="1" t="str">
        <f>IFERROR(INDEX(bias[symbol],MIN(MAX(MATCH(IF($I$2="manual",_xll.RtGet("EBOND_LDN",B334,-20268),$I$2),bias[symbol],0)+H334,1),27)),"-")</f>
        <v>b</v>
      </c>
      <c r="J334" s="1">
        <f>IFERROR(_xll.RtGet("EBOND_LDN",B334,-20270)*1,"-")</f>
        <v>0.65</v>
      </c>
      <c r="K334" s="1" t="str">
        <f>_xll.RtGet("EBOND_LDN",$B334,-20271)</f>
        <v>on</v>
      </c>
      <c r="L334" s="1">
        <f>_xll.BDP(A334&amp;" @CBKG Corp","bid")</f>
        <v>127.099</v>
      </c>
      <c r="M334" s="1">
        <f>_xll.BDP(A334&amp;" @CBKG Corp","ask")</f>
        <v>127.749</v>
      </c>
      <c r="N334" s="1" t="s">
        <v>1456</v>
      </c>
      <c r="O334" s="1" t="str">
        <f>_xll.BDP(A334&amp;" @"&amp;N334&amp;" Corp","LAST_UPDATE")</f>
        <v>07:01:26</v>
      </c>
      <c r="P334" s="57">
        <f>_xll.BDP(A334&amp;" @"&amp;N334&amp;" Corp","LAST_PRICE")</f>
        <v>127.339</v>
      </c>
      <c r="Q334" s="1">
        <f>INDEX(control!$F$12:$F$22,MATCH(C334,control!$C$12:$C$22,0))</f>
        <v>100</v>
      </c>
      <c r="R334" s="1">
        <f>P334-J334*INDEX(bias[value],MATCH(I334,bias[symbol],0))*(Q334/100)</f>
        <v>127.09524999999999</v>
      </c>
      <c r="S334" s="1">
        <f t="shared" si="286"/>
        <v>127.74525</v>
      </c>
      <c r="T334" s="4"/>
      <c r="U334" s="4"/>
      <c r="V334" s="1">
        <f t="shared" si="278"/>
        <v>127.339</v>
      </c>
      <c r="W334" s="1">
        <f t="shared" si="279"/>
        <v>127.09524999999999</v>
      </c>
      <c r="X334" s="1">
        <f t="shared" si="280"/>
        <v>127.74525</v>
      </c>
      <c r="Y334" s="13">
        <f t="shared" si="281"/>
        <v>-7.5000000000216005E-3</v>
      </c>
      <c r="Z334" s="1">
        <v>1</v>
      </c>
      <c r="AA334" s="1">
        <f t="shared" si="282"/>
        <v>1</v>
      </c>
      <c r="AB334" s="1">
        <f t="shared" si="283"/>
        <v>1</v>
      </c>
      <c r="AC334" s="1">
        <f>IF(ISNUMBER(INDEX(bias[value],MATCH(I334,bias[symbol],0))),1,0)</f>
        <v>1</v>
      </c>
      <c r="AD334" s="1">
        <f t="shared" si="284"/>
        <v>1</v>
      </c>
      <c r="AE334" s="1">
        <f t="shared" si="285"/>
        <v>1</v>
      </c>
      <c r="AF334" s="1">
        <f t="shared" ca="1" si="316"/>
        <v>0</v>
      </c>
      <c r="AG334" s="1">
        <f t="shared" ca="1" si="317"/>
        <v>0</v>
      </c>
      <c r="AH334" s="1" t="str">
        <f ca="1">IF(AG334=1,_xll.RtContribute("DDS_BONDS",$B334&amp;"=EXT",$V$3:$X$3,V334:X334,"FTC:CHANGED;SCOPE:SERVER"),"-")</f>
        <v>-</v>
      </c>
      <c r="AI334" s="1" t="str">
        <f>_xll.RtGet("DDS_BONDS",B334&amp;"=EXT",3)</f>
        <v>8003271=EXT</v>
      </c>
      <c r="AJ334" s="32">
        <f>_xll.BDP($A334&amp;" @"&amp; $N334 &amp;"  Corp","risk_mid")</f>
        <v>7.4186533590079762</v>
      </c>
      <c r="AK334" s="25">
        <f t="shared" si="318"/>
        <v>0</v>
      </c>
      <c r="AL334" s="1" t="str">
        <f t="shared" si="315"/>
        <v>-</v>
      </c>
      <c r="AM334" s="38">
        <f t="shared" si="319"/>
        <v>0</v>
      </c>
      <c r="AN334" s="12">
        <f>_xll.BDP($A334&amp;" @"&amp; $N334 &amp;"  Corp","asset_swap_spd_mid")</f>
        <v>39.978000534865856</v>
      </c>
      <c r="AO334" s="25">
        <f t="shared" si="320"/>
        <v>0</v>
      </c>
      <c r="AP334" s="25">
        <f>IFERROR(_xll.BDP($A334&amp;" @"&amp; $N334 &amp;"  Corp","coupon")*G334/100/365,"-")</f>
        <v>0</v>
      </c>
      <c r="AQ334" s="1" t="str">
        <f>_xll.RtGet("EBOND_LDN",B334,"DSPLY_NAME")</f>
        <v>STLNO 5 5/8 11 M</v>
      </c>
      <c r="AR334" s="38">
        <f>_xll.RtGet("EBOND_LDN", B334, -18560)</f>
        <v>109.47561720295499</v>
      </c>
      <c r="AS334" s="38">
        <f>_xll.RtGet("EBOND_LDN", B334, -18562)</f>
        <v>100.733282744627</v>
      </c>
      <c r="AT334" s="58" t="str">
        <f ca="1">IF(Main[[#This Row],[maturity]]&lt;TODAY(),"matured","-")</f>
        <v>-</v>
      </c>
      <c r="AU334" s="1" t="str">
        <f>IF(Main[[#This Row],[spread bid]]=Main[[#This Row],[spread ask]],"error","-")</f>
        <v>-</v>
      </c>
    </row>
    <row r="335" spans="1:47" x14ac:dyDescent="0.2">
      <c r="A335" s="1" t="s">
        <v>182</v>
      </c>
      <c r="B335" s="1">
        <v>19154487</v>
      </c>
      <c r="C335" s="1">
        <v>1994224</v>
      </c>
      <c r="D335" s="29" t="str">
        <f>_xll.BDP($A335&amp;" Corp",D$4)</f>
        <v>STLNO</v>
      </c>
      <c r="E335" s="29">
        <f>IF(_xll.BDP($A335&amp;" Corp","cpn typ")="floating","frn",_xll.BDP($A335&amp;" Corp",E$4))</f>
        <v>2.875</v>
      </c>
      <c r="F335" s="53">
        <f>IF(LEFT(_xll.BDP($A335&amp;" Corp","mty_typ"),4)="perp","perp",_xll.BDP($A335&amp;" Corp",F$4)*1)</f>
        <v>45910</v>
      </c>
      <c r="G335" s="25">
        <f>_xll.RtGet("EBOND_POSITION",INDEX(bookMap[eBondID],MATCH(TEXT(C335,"0"),bookMap[bbgID],0))&amp;"="&amp;B335,"AMOUNT")</f>
        <v>-100000</v>
      </c>
      <c r="H335" s="1">
        <f>INDEX(control!$E$12:$E$22,MATCH(C335,control!$C$12:$C$22,0))</f>
        <v>0</v>
      </c>
      <c r="I335" s="1" t="str">
        <f>IFERROR(INDEX(bias[symbol],MIN(MAX(MATCH(IF($I$2="manual",_xll.RtGet("EBOND_LDN",B335,-20268),$I$2),bias[symbol],0)+H335,1),27)),"-")</f>
        <v>b</v>
      </c>
      <c r="J335" s="1">
        <f>IFERROR(_xll.RtGet("EBOND_LDN",B335,-20270)*1,"-")</f>
        <v>0.5</v>
      </c>
      <c r="K335" s="1" t="str">
        <f>_xll.RtGet("EBOND_LDN",$B335,-20271)</f>
        <v>on</v>
      </c>
      <c r="L335" s="1">
        <f>_xll.BDP(A335&amp;" @CBKG Corp","bid")</f>
        <v>107.461</v>
      </c>
      <c r="M335" s="1">
        <f>_xll.BDP(A335&amp;" @CBKG Corp","ask")</f>
        <v>107.961</v>
      </c>
      <c r="N335" s="1" t="s">
        <v>1456</v>
      </c>
      <c r="O335" s="1" t="str">
        <f>_xll.BDP(A335&amp;" @"&amp;N335&amp;" Corp","LAST_UPDATE")</f>
        <v>07:01:30</v>
      </c>
      <c r="P335" s="57">
        <f>_xll.BDP(A335&amp;" @"&amp;N335&amp;" Corp","LAST_PRICE")</f>
        <v>107.648</v>
      </c>
      <c r="Q335" s="1">
        <f>INDEX(control!$F$12:$F$22,MATCH(C335,control!$C$12:$C$22,0))</f>
        <v>100</v>
      </c>
      <c r="R335" s="1">
        <f>P335-J335*INDEX(bias[value],MATCH(I335,bias[symbol],0))*(Q335/100)</f>
        <v>107.4605</v>
      </c>
      <c r="S335" s="1">
        <f t="shared" si="286"/>
        <v>107.9605</v>
      </c>
      <c r="T335" s="4"/>
      <c r="U335" s="4"/>
      <c r="V335" s="1">
        <f t="shared" si="278"/>
        <v>107.648</v>
      </c>
      <c r="W335" s="1">
        <f t="shared" si="279"/>
        <v>107.4605</v>
      </c>
      <c r="X335" s="1">
        <f t="shared" si="280"/>
        <v>107.9605</v>
      </c>
      <c r="Y335" s="13">
        <f t="shared" si="281"/>
        <v>-1.0000000000047748E-3</v>
      </c>
      <c r="Z335" s="1">
        <v>1</v>
      </c>
      <c r="AA335" s="1">
        <f t="shared" si="282"/>
        <v>1</v>
      </c>
      <c r="AB335" s="1">
        <f t="shared" si="283"/>
        <v>1</v>
      </c>
      <c r="AC335" s="1">
        <f>IF(ISNUMBER(INDEX(bias[value],MATCH(I335,bias[symbol],0))),1,0)</f>
        <v>1</v>
      </c>
      <c r="AD335" s="1">
        <f t="shared" si="284"/>
        <v>1</v>
      </c>
      <c r="AE335" s="1">
        <f t="shared" si="285"/>
        <v>1</v>
      </c>
      <c r="AF335" s="1">
        <f t="shared" ca="1" si="316"/>
        <v>0</v>
      </c>
      <c r="AG335" s="1">
        <f t="shared" ca="1" si="317"/>
        <v>0</v>
      </c>
      <c r="AH335" s="1" t="str">
        <f ca="1">IF(AG335=1,_xll.RtContribute("DDS_BONDS",$B335&amp;"=EXT",$V$3:$X$3,V335:X335,"FTC:CHANGED;SCOPE:SERVER"),"-")</f>
        <v>-</v>
      </c>
      <c r="AI335" s="1" t="str">
        <f>_xll.RtGet("DDS_BONDS",B335&amp;"=EXT",3)</f>
        <v>19154487=EXT</v>
      </c>
      <c r="AJ335" s="32">
        <f>_xll.BDP($A335&amp;" @"&amp; $N335 &amp;"  Corp","risk_mid")</f>
        <v>10.331646552942431</v>
      </c>
      <c r="AK335" s="25">
        <f t="shared" si="318"/>
        <v>-103.31646552942431</v>
      </c>
      <c r="AL335" s="1" t="str">
        <f t="shared" si="315"/>
        <v>-</v>
      </c>
      <c r="AM335" s="38">
        <f t="shared" si="319"/>
        <v>-0.95687111111111123</v>
      </c>
      <c r="AN335" s="12">
        <f>_xll.BDP($A335&amp;" @"&amp; $N335 &amp;"  Corp","asset_swap_spd_mid")</f>
        <v>41.438268864591336</v>
      </c>
      <c r="AO335" s="25">
        <f t="shared" si="320"/>
        <v>-414.38268864591333</v>
      </c>
      <c r="AP335" s="25">
        <f>IFERROR(_xll.BDP($A335&amp;" @"&amp; $N335 &amp;"  Corp","coupon")*G335/100/365,"-")</f>
        <v>-7.8767123287671232</v>
      </c>
      <c r="AQ335" s="1" t="str">
        <f>_xll.RtGet("EBOND_LDN",B335,"DSPLY_NAME")</f>
        <v>STLNO 2 7/8 10 S</v>
      </c>
      <c r="AR335" s="38">
        <f>_xll.RtGet("EBOND_LDN", B335, -18560)</f>
        <v>91.045672621144007</v>
      </c>
      <c r="AS335" s="38">
        <f>_xll.RtGet("EBOND_LDN", B335, -18562)</f>
        <v>86.221518962584</v>
      </c>
      <c r="AT335" s="58" t="str">
        <f ca="1">IF(Main[[#This Row],[maturity]]&lt;TODAY(),"matured","-")</f>
        <v>-</v>
      </c>
      <c r="AU335" s="1" t="str">
        <f>IF(Main[[#This Row],[spread bid]]=Main[[#This Row],[spread ask]],"error","-")</f>
        <v>-</v>
      </c>
    </row>
    <row r="336" spans="1:47" x14ac:dyDescent="0.2">
      <c r="A336" s="1" t="s">
        <v>183</v>
      </c>
      <c r="B336" s="1">
        <v>8857726</v>
      </c>
      <c r="C336" s="1">
        <v>1994224</v>
      </c>
      <c r="D336" s="29" t="str">
        <f>_xll.BDP($A336&amp;" Corp",D$4)</f>
        <v>TENN</v>
      </c>
      <c r="E336" s="29">
        <f>IF(_xll.BDP($A336&amp;" Corp","cpn typ")="floating","frn",_xll.BDP($A336&amp;" Corp",E$4))</f>
        <v>3.25</v>
      </c>
      <c r="F336" s="53">
        <f>IF(LEFT(_xll.BDP($A336&amp;" Corp","mty_typ"),4)="perp","perp",_xll.BDP($A336&amp;" Corp",F$4)*1)</f>
        <v>42044</v>
      </c>
      <c r="G336" s="25">
        <f>_xll.RtGet("EBOND_POSITION",INDEX(bookMap[eBondID],MATCH(TEXT(C336,"0"),bookMap[bbgID],0))&amp;"="&amp;B336,"AMOUNT")</f>
        <v>0</v>
      </c>
      <c r="H336" s="1">
        <f>INDEX(control!$E$12:$E$22,MATCH(C336,control!$C$12:$C$22,0))</f>
        <v>0</v>
      </c>
      <c r="I336" s="1" t="str">
        <f>IFERROR(INDEX(bias[symbol],MIN(MAX(MATCH(IF($I$2="manual",_xll.RtGet("EBOND_LDN",B336,-20268),$I$2),bias[symbol],0)+H336,1),27)),"-")</f>
        <v>-</v>
      </c>
      <c r="J336" s="1" t="str">
        <f>IFERROR(_xll.RtGet("EBOND_LDN",B336,-20270)*1,"-")</f>
        <v>-</v>
      </c>
      <c r="K336" s="1" t="str">
        <f>_xll.RtGet("EBOND_LDN",$B336,-20271)</f>
        <v/>
      </c>
      <c r="L336" s="1" t="str">
        <f>_xll.BDP(A336&amp;" @CBKG Corp","bid")</f>
        <v>#N/A Real Time</v>
      </c>
      <c r="M336" s="1" t="str">
        <f>_xll.BDP(A336&amp;" @CBKG Corp","ask")</f>
        <v>#N/A Real Time</v>
      </c>
      <c r="N336" s="1" t="s">
        <v>1456</v>
      </c>
      <c r="O336" s="1" t="str">
        <f>_xll.BDP(A336&amp;" @"&amp;N336&amp;" Corp","LAST_UPDATE")</f>
        <v>07:01:17</v>
      </c>
      <c r="P336" s="57">
        <f>_xll.BDP(A336&amp;" @"&amp;N336&amp;" Corp","LAST_PRICE")</f>
        <v>101.869</v>
      </c>
      <c r="Q336" s="1">
        <f>INDEX(control!$F$12:$F$22,MATCH(C336,control!$C$12:$C$22,0))</f>
        <v>100</v>
      </c>
      <c r="R336" s="1" t="e">
        <f>P336-J336*INDEX(bias[value],MATCH(I336,bias[symbol],0))*(Q336/100)</f>
        <v>#VALUE!</v>
      </c>
      <c r="S336" s="1" t="e">
        <f t="shared" si="286"/>
        <v>#VALUE!</v>
      </c>
      <c r="T336" s="4"/>
      <c r="U336" s="4"/>
      <c r="V336" s="1">
        <f t="shared" si="278"/>
        <v>101.869</v>
      </c>
      <c r="W336" s="1" t="e">
        <f t="shared" si="279"/>
        <v>#VALUE!</v>
      </c>
      <c r="X336" s="1" t="e">
        <f t="shared" si="280"/>
        <v>#VALUE!</v>
      </c>
      <c r="Y336" s="13" t="str">
        <f t="shared" si="281"/>
        <v>err</v>
      </c>
      <c r="Z336" s="1">
        <v>1</v>
      </c>
      <c r="AA336" s="1">
        <f t="shared" si="282"/>
        <v>0</v>
      </c>
      <c r="AB336" s="1">
        <f t="shared" si="283"/>
        <v>0</v>
      </c>
      <c r="AC336" s="1">
        <f>IF(ISNUMBER(INDEX(bias[value],MATCH(I336,bias[symbol],0))),1,0)</f>
        <v>0</v>
      </c>
      <c r="AD336" s="1">
        <f t="shared" si="284"/>
        <v>0</v>
      </c>
      <c r="AE336" s="1">
        <f t="shared" si="285"/>
        <v>0</v>
      </c>
      <c r="AF336" s="1">
        <f t="shared" ca="1" si="316"/>
        <v>0</v>
      </c>
      <c r="AG336" s="1">
        <f t="shared" ca="1" si="317"/>
        <v>0</v>
      </c>
      <c r="AH336" s="1" t="str">
        <f ca="1">IF(AG336=1,_xll.RtContribute("DDS_BONDS",$B336&amp;"=EXT",$V$3:$X$3,V336:X336,"FTC:CHANGED;SCOPE:SERVER"),"-")</f>
        <v>-</v>
      </c>
      <c r="AI336" s="1" t="str">
        <f>_xll.RtGet("DDS_BONDS",B336&amp;"=EXT",3)</f>
        <v>8857726=EXT</v>
      </c>
      <c r="AJ336" s="32">
        <f>_xll.BDP($A336&amp;" @"&amp; $N336 &amp;"  Corp","risk_mid")</f>
        <v>0.6671910492585198</v>
      </c>
      <c r="AK336" s="25">
        <f t="shared" si="318"/>
        <v>0</v>
      </c>
      <c r="AL336" s="1" t="str">
        <f t="shared" si="315"/>
        <v>-</v>
      </c>
      <c r="AM336" s="38">
        <f t="shared" si="319"/>
        <v>0</v>
      </c>
      <c r="AN336" s="12">
        <f>_xll.BDP($A336&amp;" @"&amp; $N336 &amp;"  Corp","asset_swap_spd_mid")</f>
        <v>-3.5527310208594569</v>
      </c>
      <c r="AO336" s="25">
        <f t="shared" si="320"/>
        <v>0</v>
      </c>
      <c r="AP336" s="25">
        <f>IFERROR(_xll.BDP($A336&amp;" @"&amp; $N336 &amp;"  Corp","coupon")*G336/100/365,"-")</f>
        <v>0</v>
      </c>
      <c r="AQ336" s="1" t="str">
        <f>_xll.RtGet("EBOND_LDN",B336,"DSPLY_NAME")</f>
        <v>TENN 3 1/4 09 Fe</v>
      </c>
      <c r="AR336" s="38">
        <f>_xll.RtGet("EBOND_LDN", B336, -18560)</f>
        <v>38</v>
      </c>
      <c r="AS336" s="38">
        <f>_xll.RtGet("EBOND_LDN", B336, -18562)</f>
        <v>-2</v>
      </c>
      <c r="AT336" s="58" t="str">
        <f ca="1">IF(Main[[#This Row],[maturity]]&lt;TODAY(),"matured","-")</f>
        <v>-</v>
      </c>
      <c r="AU336" s="1" t="str">
        <f>IF(Main[[#This Row],[spread bid]]=Main[[#This Row],[spread ask]],"error","-")</f>
        <v>-</v>
      </c>
    </row>
    <row r="337" spans="1:47" x14ac:dyDescent="0.2">
      <c r="A337" s="1" t="s">
        <v>184</v>
      </c>
      <c r="B337" s="1">
        <v>10067708</v>
      </c>
      <c r="C337" s="1">
        <v>1994224</v>
      </c>
      <c r="D337" s="29" t="str">
        <f>_xll.BDP($A337&amp;" Corp",D$4)</f>
        <v>TENN</v>
      </c>
      <c r="E337" s="29">
        <f>IF(_xll.BDP($A337&amp;" Corp","cpn typ")="floating","frn",_xll.BDP($A337&amp;" Corp",E$4))</f>
        <v>3.875</v>
      </c>
      <c r="F337" s="53">
        <f>IF(LEFT(_xll.BDP($A337&amp;" Corp","mty_typ"),4)="perp","perp",_xll.BDP($A337&amp;" Corp",F$4)*1)</f>
        <v>43152</v>
      </c>
      <c r="G337" s="25">
        <f>_xll.RtGet("EBOND_POSITION",INDEX(bookMap[eBondID],MATCH(TEXT(C337,"0"),bookMap[bbgID],0))&amp;"="&amp;B337,"AMOUNT")</f>
        <v>0</v>
      </c>
      <c r="H337" s="1">
        <f>INDEX(control!$E$12:$E$22,MATCH(C337,control!$C$12:$C$22,0))</f>
        <v>0</v>
      </c>
      <c r="I337" s="1" t="str">
        <f>IFERROR(INDEX(bias[symbol],MIN(MAX(MATCH(IF($I$2="manual",_xll.RtGet("EBOND_LDN",B337,-20268),$I$2),bias[symbol],0)+H337,1),27)),"-")</f>
        <v>-</v>
      </c>
      <c r="J337" s="1" t="str">
        <f>IFERROR(_xll.RtGet("EBOND_LDN",B337,-20270)*1,"-")</f>
        <v>-</v>
      </c>
      <c r="K337" s="1" t="str">
        <f>_xll.RtGet("EBOND_LDN",$B337,-20271)</f>
        <v/>
      </c>
      <c r="L337" s="1" t="str">
        <f>_xll.BDP(A337&amp;" @CBKG Corp","bid")</f>
        <v>#N/A Real Time</v>
      </c>
      <c r="M337" s="1" t="str">
        <f>_xll.BDP(A337&amp;" @CBKG Corp","ask")</f>
        <v>#N/A Real Time</v>
      </c>
      <c r="N337" s="1" t="s">
        <v>1456</v>
      </c>
      <c r="O337" s="1" t="str">
        <f>_xll.BDP(A337&amp;" @"&amp;N337&amp;" Corp","LAST_UPDATE")</f>
        <v>07:01:22</v>
      </c>
      <c r="P337" s="57">
        <f>_xll.BDP(A337&amp;" @"&amp;N337&amp;" Corp","LAST_PRICE")</f>
        <v>110.893</v>
      </c>
      <c r="Q337" s="1">
        <f>INDEX(control!$F$12:$F$22,MATCH(C337,control!$C$12:$C$22,0))</f>
        <v>100</v>
      </c>
      <c r="R337" s="1" t="e">
        <f>P337-J337*INDEX(bias[value],MATCH(I337,bias[symbol],0))*(Q337/100)</f>
        <v>#VALUE!</v>
      </c>
      <c r="S337" s="1" t="e">
        <f t="shared" si="286"/>
        <v>#VALUE!</v>
      </c>
      <c r="T337" s="4"/>
      <c r="U337" s="4"/>
      <c r="V337" s="1">
        <f t="shared" si="278"/>
        <v>110.893</v>
      </c>
      <c r="W337" s="1" t="e">
        <f t="shared" si="279"/>
        <v>#VALUE!</v>
      </c>
      <c r="X337" s="1" t="e">
        <f t="shared" si="280"/>
        <v>#VALUE!</v>
      </c>
      <c r="Y337" s="13" t="str">
        <f t="shared" si="281"/>
        <v>err</v>
      </c>
      <c r="Z337" s="1">
        <v>1</v>
      </c>
      <c r="AA337" s="1">
        <f t="shared" si="282"/>
        <v>0</v>
      </c>
      <c r="AB337" s="1">
        <f t="shared" si="283"/>
        <v>0</v>
      </c>
      <c r="AC337" s="1">
        <f>IF(ISNUMBER(INDEX(bias[value],MATCH(I337,bias[symbol],0))),1,0)</f>
        <v>0</v>
      </c>
      <c r="AD337" s="1">
        <f t="shared" si="284"/>
        <v>0</v>
      </c>
      <c r="AE337" s="1">
        <f t="shared" si="285"/>
        <v>0</v>
      </c>
      <c r="AF337" s="1">
        <f t="shared" ca="1" si="316"/>
        <v>0</v>
      </c>
      <c r="AG337" s="1">
        <f t="shared" ca="1" si="317"/>
        <v>0</v>
      </c>
      <c r="AH337" s="1" t="str">
        <f ca="1">IF(AG337=1,_xll.RtContribute("DDS_BONDS",$B337&amp;"=EXT",$V$3:$X$3,V337:X337,"FTC:CHANGED;SCOPE:SERVER"),"-")</f>
        <v>-</v>
      </c>
      <c r="AI337" s="1" t="str">
        <f>_xll.RtGet("DDS_BONDS",B337&amp;"=EXT",3)</f>
        <v>10067708=EXT</v>
      </c>
      <c r="AJ337" s="32">
        <f>_xll.BDP($A337&amp;" @"&amp; $N337 &amp;"  Corp","risk_mid")</f>
        <v>3.8630714285631029</v>
      </c>
      <c r="AK337" s="25">
        <f t="shared" si="318"/>
        <v>0</v>
      </c>
      <c r="AL337" s="1" t="str">
        <f t="shared" si="315"/>
        <v>-</v>
      </c>
      <c r="AM337" s="38">
        <f t="shared" si="319"/>
        <v>0</v>
      </c>
      <c r="AN337" s="12">
        <f>_xll.BDP($A337&amp;" @"&amp; $N337 &amp;"  Corp","asset_swap_spd_mid")</f>
        <v>38.819107311494903</v>
      </c>
      <c r="AO337" s="25">
        <f t="shared" si="320"/>
        <v>0</v>
      </c>
      <c r="AP337" s="25">
        <f>IFERROR(_xll.BDP($A337&amp;" @"&amp; $N337 &amp;"  Corp","coupon")*G337/100/365,"-")</f>
        <v>0</v>
      </c>
      <c r="AQ337" s="1" t="str">
        <f>_xll.RtGet("EBOND_LDN",B337,"DSPLY_NAME")</f>
        <v>TENN 3 7/8 21 Fe</v>
      </c>
      <c r="AR337" s="38">
        <f>_xll.RtGet("EBOND_LDN", B337, -18560)</f>
        <v>192</v>
      </c>
      <c r="AS337" s="38">
        <f>_xll.RtGet("EBOND_LDN", B337, -18562)</f>
        <v>177</v>
      </c>
      <c r="AT337" s="58" t="str">
        <f ca="1">IF(Main[[#This Row],[maturity]]&lt;TODAY(),"matured","-")</f>
        <v>-</v>
      </c>
      <c r="AU337" s="1" t="str">
        <f>IF(Main[[#This Row],[spread bid]]=Main[[#This Row],[spread ask]],"error","-")</f>
        <v>-</v>
      </c>
    </row>
    <row r="338" spans="1:47" x14ac:dyDescent="0.2">
      <c r="A338" s="1" t="s">
        <v>185</v>
      </c>
      <c r="B338" s="1">
        <v>8857733</v>
      </c>
      <c r="C338" s="1">
        <v>1994224</v>
      </c>
      <c r="D338" s="29" t="str">
        <f>_xll.BDP($A338&amp;" Corp",D$4)</f>
        <v>TENN</v>
      </c>
      <c r="E338" s="29">
        <f>IF(_xll.BDP($A338&amp;" Corp","cpn typ")="floating","frn",_xll.BDP($A338&amp;" Corp",E$4))</f>
        <v>4.5</v>
      </c>
      <c r="F338" s="53">
        <f>IF(LEFT(_xll.BDP($A338&amp;" Corp","mty_typ"),4)="perp","perp",_xll.BDP($A338&amp;" Corp",F$4)*1)</f>
        <v>44601</v>
      </c>
      <c r="G338" s="25">
        <f>_xll.RtGet("EBOND_POSITION",INDEX(bookMap[eBondID],MATCH(TEXT(C338,"0"),bookMap[bbgID],0))&amp;"="&amp;B338,"AMOUNT")</f>
        <v>0</v>
      </c>
      <c r="H338" s="1">
        <f>INDEX(control!$E$12:$E$22,MATCH(C338,control!$C$12:$C$22,0))</f>
        <v>0</v>
      </c>
      <c r="I338" s="1" t="str">
        <f>IFERROR(INDEX(bias[symbol],MIN(MAX(MATCH(IF($I$2="manual",_xll.RtGet("EBOND_LDN",B338,-20268),$I$2),bias[symbol],0)+H338,1),27)),"-")</f>
        <v>-</v>
      </c>
      <c r="J338" s="1" t="str">
        <f>IFERROR(_xll.RtGet("EBOND_LDN",B338,-20270)*1,"-")</f>
        <v>-</v>
      </c>
      <c r="K338" s="1" t="str">
        <f>_xll.RtGet("EBOND_LDN",$B338,-20271)</f>
        <v/>
      </c>
      <c r="L338" s="1" t="str">
        <f>_xll.BDP(A338&amp;" @CBKG Corp","bid")</f>
        <v>#N/A Real Time</v>
      </c>
      <c r="M338" s="1" t="str">
        <f>_xll.BDP(A338&amp;" @CBKG Corp","ask")</f>
        <v>#N/A Real Time</v>
      </c>
      <c r="N338" s="1" t="s">
        <v>1456</v>
      </c>
      <c r="O338" s="1" t="str">
        <f>_xll.BDP(A338&amp;" @"&amp;N338&amp;" Corp","LAST_UPDATE")</f>
        <v>07:01:34</v>
      </c>
      <c r="P338" s="57">
        <f>_xll.BDP(A338&amp;" @"&amp;N338&amp;" Corp","LAST_PRICE")</f>
        <v>118.789</v>
      </c>
      <c r="Q338" s="1">
        <f>INDEX(control!$F$12:$F$22,MATCH(C338,control!$C$12:$C$22,0))</f>
        <v>100</v>
      </c>
      <c r="R338" s="1" t="e">
        <f>P338-J338*INDEX(bias[value],MATCH(I338,bias[symbol],0))*(Q338/100)</f>
        <v>#VALUE!</v>
      </c>
      <c r="S338" s="1" t="e">
        <f t="shared" si="286"/>
        <v>#VALUE!</v>
      </c>
      <c r="T338" s="4"/>
      <c r="U338" s="4"/>
      <c r="V338" s="1">
        <f t="shared" si="278"/>
        <v>118.789</v>
      </c>
      <c r="W338" s="1" t="e">
        <f t="shared" si="279"/>
        <v>#VALUE!</v>
      </c>
      <c r="X338" s="1" t="e">
        <f t="shared" si="280"/>
        <v>#VALUE!</v>
      </c>
      <c r="Y338" s="13" t="str">
        <f t="shared" si="281"/>
        <v>err</v>
      </c>
      <c r="Z338" s="1">
        <v>1</v>
      </c>
      <c r="AA338" s="1">
        <f t="shared" si="282"/>
        <v>0</v>
      </c>
      <c r="AB338" s="1">
        <f t="shared" si="283"/>
        <v>0</v>
      </c>
      <c r="AC338" s="1">
        <f>IF(ISNUMBER(INDEX(bias[value],MATCH(I338,bias[symbol],0))),1,0)</f>
        <v>0</v>
      </c>
      <c r="AD338" s="1">
        <f t="shared" si="284"/>
        <v>0</v>
      </c>
      <c r="AE338" s="1">
        <f t="shared" si="285"/>
        <v>0</v>
      </c>
      <c r="AF338" s="1">
        <f t="shared" ca="1" si="316"/>
        <v>0</v>
      </c>
      <c r="AG338" s="1">
        <f t="shared" ca="1" si="317"/>
        <v>0</v>
      </c>
      <c r="AH338" s="1" t="str">
        <f ca="1">IF(AG338=1,_xll.RtContribute("DDS_BONDS",$B338&amp;"=EXT",$V$3:$X$3,V338:X338,"FTC:CHANGED;SCOPE:SERVER"),"-")</f>
        <v>-</v>
      </c>
      <c r="AI338" s="1" t="str">
        <f>_xll.RtGet("DDS_BONDS",B338&amp;"=EXT",3)</f>
        <v>8857733=EXT</v>
      </c>
      <c r="AJ338" s="32">
        <f>_xll.BDP($A338&amp;" @"&amp; $N338 &amp;"  Corp","risk_mid")</f>
        <v>7.8551397633930264</v>
      </c>
      <c r="AK338" s="25">
        <f t="shared" si="318"/>
        <v>0</v>
      </c>
      <c r="AL338" s="1" t="str">
        <f t="shared" si="315"/>
        <v>-</v>
      </c>
      <c r="AM338" s="38">
        <f t="shared" si="319"/>
        <v>0</v>
      </c>
      <c r="AN338" s="12">
        <f>_xll.BDP($A338&amp;" @"&amp; $N338 &amp;"  Corp","asset_swap_spd_mid")</f>
        <v>73.946275864333785</v>
      </c>
      <c r="AO338" s="25">
        <f t="shared" si="320"/>
        <v>0</v>
      </c>
      <c r="AP338" s="25">
        <f>IFERROR(_xll.BDP($A338&amp;" @"&amp; $N338 &amp;"  Corp","coupon")*G338/100/365,"-")</f>
        <v>0</v>
      </c>
      <c r="AQ338" s="1" t="str">
        <f>_xll.RtGet("EBOND_LDN",B338,"DSPLY_NAME")</f>
        <v>TENN 4 1/2 09 Fe</v>
      </c>
      <c r="AR338" s="38">
        <f>_xll.RtGet("EBOND_LDN", B338, -18560)</f>
        <v>210</v>
      </c>
      <c r="AS338" s="38">
        <f>_xll.RtGet("EBOND_LDN", B338, -18562)</f>
        <v>185</v>
      </c>
      <c r="AT338" s="58" t="str">
        <f ca="1">IF(Main[[#This Row],[maturity]]&lt;TODAY(),"matured","-")</f>
        <v>-</v>
      </c>
      <c r="AU338" s="1" t="str">
        <f>IF(Main[[#This Row],[spread bid]]=Main[[#This Row],[spread ask]],"error","-")</f>
        <v>-</v>
      </c>
    </row>
    <row r="339" spans="1:47" x14ac:dyDescent="0.2">
      <c r="A339" s="1" t="s">
        <v>186</v>
      </c>
      <c r="B339" s="1">
        <v>10067706</v>
      </c>
      <c r="C339" s="1">
        <v>1994224</v>
      </c>
      <c r="D339" s="29" t="str">
        <f>_xll.BDP($A339&amp;" Corp",D$4)</f>
        <v>TENN</v>
      </c>
      <c r="E339" s="29">
        <f>IF(_xll.BDP($A339&amp;" Corp","cpn typ")="floating","frn",_xll.BDP($A339&amp;" Corp",E$4))</f>
        <v>4.625</v>
      </c>
      <c r="F339" s="53">
        <f>IF(LEFT(_xll.BDP($A339&amp;" Corp","mty_typ"),4)="perp","perp",_xll.BDP($A339&amp;" Corp",F$4)*1)</f>
        <v>44978</v>
      </c>
      <c r="G339" s="25">
        <f>_xll.RtGet("EBOND_POSITION",INDEX(bookMap[eBondID],MATCH(TEXT(C339,"0"),bookMap[bbgID],0))&amp;"="&amp;B339,"AMOUNT")</f>
        <v>0</v>
      </c>
      <c r="H339" s="1">
        <f>INDEX(control!$E$12:$E$22,MATCH(C339,control!$C$12:$C$22,0))</f>
        <v>0</v>
      </c>
      <c r="I339" s="1" t="str">
        <f>IFERROR(INDEX(bias[symbol],MIN(MAX(MATCH(IF($I$2="manual",_xll.RtGet("EBOND_LDN",B339,-20268),$I$2),bias[symbol],0)+H339,1),27)),"-")</f>
        <v>-</v>
      </c>
      <c r="J339" s="1" t="str">
        <f>IFERROR(_xll.RtGet("EBOND_LDN",B339,-20270)*1,"-")</f>
        <v>-</v>
      </c>
      <c r="K339" s="1" t="str">
        <f>_xll.RtGet("EBOND_LDN",$B339,-20271)</f>
        <v/>
      </c>
      <c r="L339" s="1" t="str">
        <f>_xll.BDP(A339&amp;" @CBKG Corp","bid")</f>
        <v>#N/A Real Time</v>
      </c>
      <c r="M339" s="1" t="str">
        <f>_xll.BDP(A339&amp;" @CBKG Corp","ask")</f>
        <v>#N/A Real Time</v>
      </c>
      <c r="N339" s="1" t="s">
        <v>1456</v>
      </c>
      <c r="O339" s="1" t="str">
        <f>_xll.BDP(A339&amp;" @"&amp;N339&amp;" Corp","LAST_UPDATE")</f>
        <v>07:01:33</v>
      </c>
      <c r="P339" s="57">
        <f>_xll.BDP(A339&amp;" @"&amp;N339&amp;" Corp","LAST_PRICE")</f>
        <v>120.18</v>
      </c>
      <c r="Q339" s="1">
        <f>INDEX(control!$F$12:$F$22,MATCH(C339,control!$C$12:$C$22,0))</f>
        <v>100</v>
      </c>
      <c r="R339" s="1" t="e">
        <f>P339-J339*INDEX(bias[value],MATCH(I339,bias[symbol],0))*(Q339/100)</f>
        <v>#VALUE!</v>
      </c>
      <c r="S339" s="1" t="e">
        <f t="shared" si="286"/>
        <v>#VALUE!</v>
      </c>
      <c r="T339" s="4"/>
      <c r="U339" s="4"/>
      <c r="V339" s="1">
        <f t="shared" si="278"/>
        <v>120.18</v>
      </c>
      <c r="W339" s="1" t="e">
        <f t="shared" si="279"/>
        <v>#VALUE!</v>
      </c>
      <c r="X339" s="1" t="e">
        <f t="shared" si="280"/>
        <v>#VALUE!</v>
      </c>
      <c r="Y339" s="13" t="str">
        <f t="shared" si="281"/>
        <v>err</v>
      </c>
      <c r="Z339" s="1">
        <v>1</v>
      </c>
      <c r="AA339" s="1">
        <f t="shared" si="282"/>
        <v>0</v>
      </c>
      <c r="AB339" s="1">
        <f t="shared" si="283"/>
        <v>0</v>
      </c>
      <c r="AC339" s="1">
        <f>IF(ISNUMBER(INDEX(bias[value],MATCH(I339,bias[symbol],0))),1,0)</f>
        <v>0</v>
      </c>
      <c r="AD339" s="1">
        <f t="shared" si="284"/>
        <v>0</v>
      </c>
      <c r="AE339" s="1">
        <f t="shared" si="285"/>
        <v>0</v>
      </c>
      <c r="AF339" s="1">
        <f t="shared" ca="1" si="316"/>
        <v>0</v>
      </c>
      <c r="AG339" s="1">
        <f t="shared" ca="1" si="317"/>
        <v>0</v>
      </c>
      <c r="AH339" s="1" t="str">
        <f ca="1">IF(AG339=1,_xll.RtContribute("DDS_BONDS",$B339&amp;"=EXT",$V$3:$X$3,V339:X339,"FTC:CHANGED;SCOPE:SERVER"),"-")</f>
        <v>-</v>
      </c>
      <c r="AI339" s="1" t="str">
        <f>_xll.RtGet("DDS_BONDS",B339&amp;"=EXT",3)</f>
        <v>10067706=EXT</v>
      </c>
      <c r="AJ339" s="32">
        <f>_xll.BDP($A339&amp;" @"&amp; $N339 &amp;"  Corp","risk_mid")</f>
        <v>8.7956908610323126</v>
      </c>
      <c r="AK339" s="25">
        <f t="shared" si="318"/>
        <v>0</v>
      </c>
      <c r="AL339" s="1" t="str">
        <f t="shared" si="315"/>
        <v>-</v>
      </c>
      <c r="AM339" s="38">
        <f t="shared" si="319"/>
        <v>0</v>
      </c>
      <c r="AN339" s="12">
        <f>_xll.BDP($A339&amp;" @"&amp; $N339 &amp;"  Corp","asset_swap_spd_mid")</f>
        <v>80.529276329408091</v>
      </c>
      <c r="AO339" s="25">
        <f t="shared" si="320"/>
        <v>0</v>
      </c>
      <c r="AP339" s="25">
        <f>IFERROR(_xll.BDP($A339&amp;" @"&amp; $N339 &amp;"  Corp","coupon")*G339/100/365,"-")</f>
        <v>0</v>
      </c>
      <c r="AQ339" s="1" t="str">
        <f>_xll.RtGet("EBOND_LDN",B339,"DSPLY_NAME")</f>
        <v>TENN 4 5/8 21 Fe</v>
      </c>
      <c r="AR339" s="38">
        <f>_xll.RtGet("EBOND_LDN", B339, -18560)</f>
        <v>145</v>
      </c>
      <c r="AS339" s="38">
        <f>_xll.RtGet("EBOND_LDN", B339, -18562)</f>
        <v>135</v>
      </c>
      <c r="AT339" s="58" t="str">
        <f ca="1">IF(Main[[#This Row],[maturity]]&lt;TODAY(),"matured","-")</f>
        <v>-</v>
      </c>
      <c r="AU339" s="1" t="str">
        <f>IF(Main[[#This Row],[spread bid]]=Main[[#This Row],[spread ask]],"error","-")</f>
        <v>-</v>
      </c>
    </row>
    <row r="340" spans="1:47" x14ac:dyDescent="0.2">
      <c r="A340" s="1" t="s">
        <v>187</v>
      </c>
      <c r="B340" s="1">
        <v>8857724</v>
      </c>
      <c r="C340" s="1">
        <v>1994224</v>
      </c>
      <c r="D340" s="29" t="str">
        <f>_xll.BDP($A340&amp;" Corp",D$4)</f>
        <v>TENN</v>
      </c>
      <c r="E340" s="29">
        <f>IF(_xll.BDP($A340&amp;" Corp","cpn typ")="floating","frn",_xll.BDP($A340&amp;" Corp",E$4))</f>
        <v>6.6550000000000002</v>
      </c>
      <c r="F340" s="53" t="str">
        <f>IF(LEFT(_xll.BDP($A340&amp;" Corp","mty_typ"),4)="perp","perp",_xll.BDP($A340&amp;" Corp",F$4)*1)</f>
        <v>perp</v>
      </c>
      <c r="G340" s="25">
        <f>_xll.RtGet("EBOND_POSITION",INDEX(bookMap[eBondID],MATCH(TEXT(C340,"0"),bookMap[bbgID],0))&amp;"="&amp;B340,"AMOUNT")</f>
        <v>0</v>
      </c>
      <c r="H340" s="1">
        <f>INDEX(control!$E$12:$E$22,MATCH(C340,control!$C$12:$C$22,0))</f>
        <v>0</v>
      </c>
      <c r="I340" s="1" t="str">
        <f>IFERROR(INDEX(bias[symbol],MIN(MAX(MATCH(IF($I$2="manual",_xll.RtGet("EBOND_LDN",B340,-20268),$I$2),bias[symbol],0)+H340,1),27)),"-")</f>
        <v>-</v>
      </c>
      <c r="J340" s="1" t="str">
        <f>IFERROR(_xll.RtGet("EBOND_LDN",B340,-20270)*1,"-")</f>
        <v>-</v>
      </c>
      <c r="K340" s="1" t="str">
        <f>_xll.RtGet("EBOND_LDN",$B340,-20271)</f>
        <v>#N/A</v>
      </c>
      <c r="L340" s="1" t="str">
        <f>_xll.BDP(A340&amp;" @CBKG Corp","bid")</f>
        <v>#N/A Real Time</v>
      </c>
      <c r="M340" s="1" t="str">
        <f>_xll.BDP(A340&amp;" @CBKG Corp","ask")</f>
        <v>#N/A Real Time</v>
      </c>
      <c r="N340" s="1" t="s">
        <v>1456</v>
      </c>
      <c r="O340" s="1" t="str">
        <f>_xll.BDP(A340&amp;" @"&amp;N340&amp;" Corp","LAST_UPDATE")</f>
        <v>07:01:24</v>
      </c>
      <c r="P340" s="57">
        <f>_xll.BDP(A340&amp;" @"&amp;N340&amp;" Corp","LAST_PRICE")</f>
        <v>112.432</v>
      </c>
      <c r="Q340" s="1">
        <f>INDEX(control!$F$12:$F$22,MATCH(C340,control!$C$12:$C$22,0))</f>
        <v>100</v>
      </c>
      <c r="R340" s="1" t="e">
        <f>P340-J340*INDEX(bias[value],MATCH(I340,bias[symbol],0))*(Q340/100)</f>
        <v>#VALUE!</v>
      </c>
      <c r="S340" s="1" t="e">
        <f t="shared" si="286"/>
        <v>#VALUE!</v>
      </c>
      <c r="T340" s="4"/>
      <c r="U340" s="4"/>
      <c r="V340" s="1">
        <f t="shared" si="278"/>
        <v>112.432</v>
      </c>
      <c r="W340" s="1" t="e">
        <f t="shared" si="279"/>
        <v>#VALUE!</v>
      </c>
      <c r="X340" s="1" t="e">
        <f t="shared" si="280"/>
        <v>#VALUE!</v>
      </c>
      <c r="Y340" s="13" t="str">
        <f t="shared" si="281"/>
        <v>err</v>
      </c>
      <c r="Z340" s="1">
        <v>1</v>
      </c>
      <c r="AA340" s="1">
        <f t="shared" si="282"/>
        <v>0</v>
      </c>
      <c r="AB340" s="1">
        <f t="shared" si="283"/>
        <v>0</v>
      </c>
      <c r="AC340" s="1">
        <f>IF(ISNUMBER(INDEX(bias[value],MATCH(I340,bias[symbol],0))),1,0)</f>
        <v>0</v>
      </c>
      <c r="AD340" s="1">
        <f t="shared" si="284"/>
        <v>0</v>
      </c>
      <c r="AE340" s="1">
        <f t="shared" si="285"/>
        <v>0</v>
      </c>
      <c r="AF340" s="1">
        <f t="shared" ca="1" si="316"/>
        <v>0</v>
      </c>
      <c r="AG340" s="1">
        <f t="shared" ca="1" si="317"/>
        <v>0</v>
      </c>
      <c r="AH340" s="1" t="str">
        <f ca="1">IF(AG340=1,_xll.RtContribute("DDS_BONDS",$B340&amp;"=EXT",$V$3:$X$3,V340:X340,"FTC:CHANGED;SCOPE:SERVER"),"-")</f>
        <v>-</v>
      </c>
      <c r="AI340" s="1" t="str">
        <f>_xll.RtGet("DDS_BONDS",B340&amp;"=EXT",3)</f>
        <v>8857724=EXT</v>
      </c>
      <c r="AJ340" s="32">
        <f>_xll.BDP($A340&amp;" @"&amp; $N340 &amp;"  Corp","risk_mid")</f>
        <v>3.0689556317923916</v>
      </c>
      <c r="AK340" s="25">
        <f t="shared" si="318"/>
        <v>0</v>
      </c>
      <c r="AL340" s="1" t="str">
        <f t="shared" si="315"/>
        <v>-</v>
      </c>
      <c r="AM340" s="38">
        <f t="shared" si="319"/>
        <v>0</v>
      </c>
      <c r="AN340" s="12">
        <f>_xll.BDP($A340&amp;" @"&amp; $N340 &amp;"  Corp","asset_swap_spd_mid")</f>
        <v>197.71498391240152</v>
      </c>
      <c r="AO340" s="25">
        <f t="shared" si="320"/>
        <v>0</v>
      </c>
      <c r="AP340" s="25">
        <f>IFERROR(_xll.BDP($A340&amp;" @"&amp; $N340 &amp;"  Corp","coupon")*G340/100/365,"-")</f>
        <v>0</v>
      </c>
      <c r="AQ340" s="1" t="str">
        <f>_xll.RtGet("EBOND_LDN",B340,"DSPLY_NAME")</f>
        <v>#N/A</v>
      </c>
      <c r="AR340" s="38" t="str">
        <f>_xll.RtGet("EBOND_LDN", B340, -18560)</f>
        <v>#N/A</v>
      </c>
      <c r="AS340" s="38" t="str">
        <f>_xll.RtGet("EBOND_LDN", B340, -18562)</f>
        <v>#N/A</v>
      </c>
      <c r="AT340" s="58" t="str">
        <f ca="1">IF(Main[[#This Row],[maturity]]&lt;TODAY(),"matured","-")</f>
        <v>-</v>
      </c>
      <c r="AU340" s="1" t="str">
        <f>IF(Main[[#This Row],[spread bid]]=Main[[#This Row],[spread ask]],"error","-")</f>
        <v>error</v>
      </c>
    </row>
    <row r="341" spans="1:47" x14ac:dyDescent="0.2">
      <c r="A341" s="1" t="s">
        <v>188</v>
      </c>
      <c r="B341" s="1">
        <v>8181867</v>
      </c>
      <c r="C341" s="1">
        <v>1994224</v>
      </c>
      <c r="D341" s="29" t="str">
        <f>_xll.BDP($A341&amp;" Corp",D$4)</f>
        <v>TOTAL</v>
      </c>
      <c r="E341" s="29">
        <f>IF(_xll.BDP($A341&amp;" Corp","cpn typ")="floating","frn",_xll.BDP($A341&amp;" Corp",E$4))</f>
        <v>3.625</v>
      </c>
      <c r="F341" s="53">
        <f>IF(LEFT(_xll.BDP($A341&amp;" Corp","mty_typ"),4)="perp","perp",_xll.BDP($A341&amp;" Corp",F$4)*1)</f>
        <v>42143</v>
      </c>
      <c r="G341" s="25">
        <f>_xll.RtGet("EBOND_POSITION",INDEX(bookMap[eBondID],MATCH(TEXT(C341,"0"),bookMap[bbgID],0))&amp;"="&amp;B341,"AMOUNT")</f>
        <v>57000</v>
      </c>
      <c r="H341" s="1">
        <f>INDEX(control!$E$12:$E$22,MATCH(C341,control!$C$12:$C$22,0))</f>
        <v>0</v>
      </c>
      <c r="I341" s="1" t="str">
        <f>IFERROR(INDEX(bias[symbol],MIN(MAX(MATCH(IF($I$2="manual",_xll.RtGet("EBOND_LDN",B341,-20268),$I$2),bias[symbol],0)+H341,1),27)),"-")</f>
        <v>m</v>
      </c>
      <c r="J341" s="1">
        <f>IFERROR(_xll.RtGet("EBOND_LDN",B341,-20270)*1,"-")</f>
        <v>0.1</v>
      </c>
      <c r="K341" s="1" t="str">
        <f>_xll.RtGet("EBOND_LDN",$B341,-20271)</f>
        <v>on</v>
      </c>
      <c r="L341" s="1">
        <f>_xll.BDP(A341&amp;" @CBKG Corp","bid")</f>
        <v>103.09699999999999</v>
      </c>
      <c r="M341" s="1">
        <f>_xll.BDP(A341&amp;" @CBKG Corp","ask")</f>
        <v>103.197</v>
      </c>
      <c r="N341" s="1" t="s">
        <v>1456</v>
      </c>
      <c r="O341" s="1" t="str">
        <f>_xll.BDP(A341&amp;" @"&amp;N341&amp;" Corp","LAST_UPDATE")</f>
        <v>07:01:07</v>
      </c>
      <c r="P341" s="57">
        <f>_xll.BDP(A341&amp;" @"&amp;N341&amp;" Corp","LAST_PRICE")</f>
        <v>103.14700000000001</v>
      </c>
      <c r="Q341" s="1">
        <f>INDEX(control!$F$12:$F$22,MATCH(C341,control!$C$12:$C$22,0))</f>
        <v>100</v>
      </c>
      <c r="R341" s="1">
        <f>P341-J341*INDEX(bias[value],MATCH(I341,bias[symbol],0))*(Q341/100)</f>
        <v>103.09700000000001</v>
      </c>
      <c r="S341" s="1">
        <f t="shared" si="286"/>
        <v>103.197</v>
      </c>
      <c r="T341" s="4"/>
      <c r="U341" s="4"/>
      <c r="V341" s="1">
        <f t="shared" si="278"/>
        <v>103.14700000000001</v>
      </c>
      <c r="W341" s="1">
        <f t="shared" si="279"/>
        <v>103.09700000000001</v>
      </c>
      <c r="X341" s="1">
        <f t="shared" si="280"/>
        <v>103.197</v>
      </c>
      <c r="Y341" s="13">
        <f t="shared" si="281"/>
        <v>2.8421709430404007E-14</v>
      </c>
      <c r="Z341" s="1">
        <v>1</v>
      </c>
      <c r="AA341" s="1">
        <f t="shared" si="282"/>
        <v>1</v>
      </c>
      <c r="AB341" s="1">
        <f t="shared" si="283"/>
        <v>1</v>
      </c>
      <c r="AC341" s="1">
        <f>IF(ISNUMBER(INDEX(bias[value],MATCH(I341,bias[symbol],0))),1,0)</f>
        <v>1</v>
      </c>
      <c r="AD341" s="1">
        <f t="shared" si="284"/>
        <v>1</v>
      </c>
      <c r="AE341" s="1">
        <f t="shared" si="285"/>
        <v>1</v>
      </c>
      <c r="AF341" s="1">
        <f t="shared" ca="1" si="316"/>
        <v>0</v>
      </c>
      <c r="AG341" s="1">
        <f t="shared" ca="1" si="317"/>
        <v>0</v>
      </c>
      <c r="AH341" s="1" t="str">
        <f ca="1">IF(AG341=1,_xll.RtContribute("DDS_BONDS",$B341&amp;"=EXT",$V$3:$X$3,V341:X341,"FTC:CHANGED;SCOPE:SERVER"),"-")</f>
        <v>-</v>
      </c>
      <c r="AI341" s="1" t="str">
        <f>_xll.RtGet("DDS_BONDS",B341&amp;"=EXT",3)</f>
        <v>8181867=EXT</v>
      </c>
      <c r="AJ341" s="32">
        <f>_xll.BDP($A341&amp;" @"&amp; $N341 &amp;"  Corp","risk_mid")</f>
        <v>0.95031293269158823</v>
      </c>
      <c r="AK341" s="25">
        <f t="shared" si="318"/>
        <v>5.4167837163420529</v>
      </c>
      <c r="AL341" s="1" t="str">
        <f t="shared" si="315"/>
        <v>-</v>
      </c>
      <c r="AM341" s="38">
        <f t="shared" si="319"/>
        <v>0.52261146666666669</v>
      </c>
      <c r="AN341" s="12">
        <f>_xll.BDP($A341&amp;" @"&amp; $N341 &amp;"  Corp","asset_swap_spd_mid")</f>
        <v>-30.497989460898889</v>
      </c>
      <c r="AO341" s="25">
        <f t="shared" si="320"/>
        <v>-173.83853992712366</v>
      </c>
      <c r="AP341" s="25">
        <f>IFERROR(_xll.BDP($A341&amp;" @"&amp; $N341 &amp;"  Corp","coupon")*G341/100/365,"-")</f>
        <v>5.6609589041095889</v>
      </c>
      <c r="AQ341" s="1" t="str">
        <f>_xll.RtGet("EBOND_LDN",B341,"DSPLY_NAME")</f>
        <v>TOTAL 3 5/8 19 M</v>
      </c>
      <c r="AR341" s="38">
        <f>_xll.RtGet("EBOND_LDN", B341, -18560)</f>
        <v>25.456795182278</v>
      </c>
      <c r="AS341" s="38">
        <f>_xll.RtGet("EBOND_LDN", B341, -18562)</f>
        <v>14.935163873483001</v>
      </c>
      <c r="AT341" s="58" t="str">
        <f ca="1">IF(Main[[#This Row],[maturity]]&lt;TODAY(),"matured","-")</f>
        <v>-</v>
      </c>
      <c r="AU341" s="1" t="str">
        <f>IF(Main[[#This Row],[spread bid]]=Main[[#This Row],[spread ask]],"error","-")</f>
        <v>-</v>
      </c>
    </row>
    <row r="342" spans="1:47" x14ac:dyDescent="0.2">
      <c r="A342" s="1" t="s">
        <v>189</v>
      </c>
      <c r="B342" s="1">
        <v>18860629</v>
      </c>
      <c r="C342" s="1">
        <v>1994224</v>
      </c>
      <c r="D342" s="29" t="str">
        <f>_xll.BDP($A342&amp;" Corp",D$4)</f>
        <v>TOTAL</v>
      </c>
      <c r="E342" s="29">
        <f>IF(_xll.BDP($A342&amp;" Corp","cpn typ")="floating","frn",_xll.BDP($A342&amp;" Corp",E$4))</f>
        <v>1</v>
      </c>
      <c r="F342" s="53">
        <f>IF(LEFT(_xll.BDP($A342&amp;" Corp","mty_typ"),4)="perp","perp",_xll.BDP($A342&amp;" Corp",F$4)*1)</f>
        <v>42594</v>
      </c>
      <c r="G342" s="25" t="str">
        <f>_xll.RtGet("EBOND_POSITION",INDEX(bookMap[eBondID],MATCH(TEXT(C342,"0"),bookMap[bbgID],0))&amp;"="&amp;B342,"AMOUNT")</f>
        <v>#N/A</v>
      </c>
      <c r="H342" s="1">
        <f>INDEX(control!$E$12:$E$22,MATCH(C342,control!$C$12:$C$22,0))</f>
        <v>0</v>
      </c>
      <c r="I342" s="1" t="str">
        <f>IFERROR(INDEX(bias[symbol],MIN(MAX(MATCH(IF($I$2="manual",_xll.RtGet("EBOND_LDN",B342,-20268),$I$2),bias[symbol],0)+H342,1),27)),"-")</f>
        <v>m</v>
      </c>
      <c r="J342" s="1">
        <f>IFERROR(_xll.RtGet("EBOND_LDN",B342,-20270)*1,"-")</f>
        <v>0.2</v>
      </c>
      <c r="K342" s="1" t="str">
        <f>_xll.RtGet("EBOND_LDN",$B342,-20271)</f>
        <v>on</v>
      </c>
      <c r="L342" s="1" t="str">
        <f>_xll.BDP(A342&amp;" @CBKG Corp","bid")</f>
        <v>#N/A Real Time</v>
      </c>
      <c r="M342" s="1" t="str">
        <f>_xll.BDP(A342&amp;" @CBKG Corp","ask")</f>
        <v>#N/A Real Time</v>
      </c>
      <c r="N342" s="1" t="s">
        <v>1456</v>
      </c>
      <c r="O342" s="1" t="str">
        <f>_xll.BDP(A342&amp;" @"&amp;N342&amp;" Corp","LAST_UPDATE")</f>
        <v>07:01:13</v>
      </c>
      <c r="P342" s="57">
        <f>_xll.BDP(A342&amp;" @"&amp;N342&amp;" Corp","LAST_PRICE")</f>
        <v>100.61</v>
      </c>
      <c r="Q342" s="1">
        <f>INDEX(control!$F$12:$F$22,MATCH(C342,control!$C$12:$C$22,0))</f>
        <v>100</v>
      </c>
      <c r="R342" s="1">
        <f>P342-J342*INDEX(bias[value],MATCH(I342,bias[symbol],0))*(Q342/100)</f>
        <v>100.51</v>
      </c>
      <c r="S342" s="1">
        <f t="shared" si="286"/>
        <v>100.71000000000001</v>
      </c>
      <c r="T342" s="4"/>
      <c r="U342" s="4"/>
      <c r="V342" s="1">
        <f t="shared" si="278"/>
        <v>100.61</v>
      </c>
      <c r="W342" s="1">
        <f t="shared" si="279"/>
        <v>100.51</v>
      </c>
      <c r="X342" s="1">
        <f t="shared" si="280"/>
        <v>100.71000000000001</v>
      </c>
      <c r="Y342" s="13" t="str">
        <f t="shared" si="281"/>
        <v>err</v>
      </c>
      <c r="Z342" s="1">
        <v>1</v>
      </c>
      <c r="AA342" s="1">
        <f t="shared" si="282"/>
        <v>1</v>
      </c>
      <c r="AB342" s="1">
        <f t="shared" si="283"/>
        <v>1</v>
      </c>
      <c r="AC342" s="1">
        <f>IF(ISNUMBER(INDEX(bias[value],MATCH(I342,bias[symbol],0))),1,0)</f>
        <v>1</v>
      </c>
      <c r="AD342" s="1">
        <f t="shared" si="284"/>
        <v>1</v>
      </c>
      <c r="AE342" s="1">
        <f t="shared" si="285"/>
        <v>1</v>
      </c>
      <c r="AF342" s="1">
        <f t="shared" ca="1" si="316"/>
        <v>0</v>
      </c>
      <c r="AG342" s="1">
        <f t="shared" ca="1" si="317"/>
        <v>0</v>
      </c>
      <c r="AH342" s="1" t="str">
        <f ca="1">IF(AG342=1,_xll.RtContribute("DDS_BONDS",$B342&amp;"=EXT",$V$3:$X$3,V342:X342,"FTC:CHANGED;SCOPE:SERVER"),"-")</f>
        <v>-</v>
      </c>
      <c r="AI342" s="1" t="str">
        <f>_xll.RtGet("DDS_BONDS",B342&amp;"=EXT",3)</f>
        <v>18860629=EXT</v>
      </c>
      <c r="AJ342" s="32">
        <f>_xll.BDP($A342&amp;" @"&amp; $N342 &amp;"  Corp","risk_mid")</f>
        <v>2.140529606891306</v>
      </c>
      <c r="AK342" s="25" t="str">
        <f t="shared" si="318"/>
        <v>-</v>
      </c>
      <c r="AL342" s="1" t="str">
        <f t="shared" si="315"/>
        <v>-</v>
      </c>
      <c r="AM342" s="38">
        <f t="shared" si="319"/>
        <v>0</v>
      </c>
      <c r="AN342" s="12">
        <f>_xll.BDP($A342&amp;" @"&amp; $N342 &amp;"  Corp","asset_swap_spd_mid")</f>
        <v>6.7163245765337569</v>
      </c>
      <c r="AO342" s="25">
        <f t="shared" si="320"/>
        <v>0</v>
      </c>
      <c r="AP342" s="25" t="str">
        <f>IFERROR(_xll.BDP($A342&amp;" @"&amp; $N342 &amp;"  Corp","coupon")*G342/100/365,"-")</f>
        <v>-</v>
      </c>
      <c r="AQ342" s="1" t="str">
        <f>_xll.RtGet("EBOND_LDN",B342,"DSPLY_NAME")</f>
        <v>TOTAL 1 12 Aug 2</v>
      </c>
      <c r="AR342" s="38">
        <f>_xll.RtGet("EBOND_LDN", B342, -18560)</f>
        <v>0</v>
      </c>
      <c r="AS342" s="38">
        <f>_xll.RtGet("EBOND_LDN", B342, -18562)</f>
        <v>0</v>
      </c>
      <c r="AT342" s="58" t="str">
        <f ca="1">IF(Main[[#This Row],[maturity]]&lt;TODAY(),"matured","-")</f>
        <v>-</v>
      </c>
      <c r="AU342" s="1" t="str">
        <f>IF(Main[[#This Row],[spread bid]]=Main[[#This Row],[spread ask]],"error","-")</f>
        <v>error</v>
      </c>
    </row>
    <row r="343" spans="1:47" x14ac:dyDescent="0.2">
      <c r="A343" s="1" t="s">
        <v>190</v>
      </c>
      <c r="B343" s="1">
        <v>18860627</v>
      </c>
      <c r="C343" s="1">
        <v>1994224</v>
      </c>
      <c r="D343" s="29" t="str">
        <f>_xll.BDP($A343&amp;" Corp",D$4)</f>
        <v>TOTAL</v>
      </c>
      <c r="E343" s="29">
        <f>IF(_xll.BDP($A343&amp;" Corp","cpn typ")="floating","frn",_xll.BDP($A343&amp;" Corp",E$4))</f>
        <v>2.125</v>
      </c>
      <c r="F343" s="53">
        <f>IF(LEFT(_xll.BDP($A343&amp;" Corp","mty_typ"),4)="perp","perp",_xll.BDP($A343&amp;" Corp",F$4)*1)</f>
        <v>43322</v>
      </c>
      <c r="G343" s="25" t="str">
        <f>_xll.RtGet("EBOND_POSITION",INDEX(bookMap[eBondID],MATCH(TEXT(C343,"0"),bookMap[bbgID],0))&amp;"="&amp;B343,"AMOUNT")</f>
        <v>#N/A</v>
      </c>
      <c r="H343" s="1">
        <f>INDEX(control!$E$12:$E$22,MATCH(C343,control!$C$12:$C$22,0))</f>
        <v>0</v>
      </c>
      <c r="I343" s="1" t="str">
        <f>IFERROR(INDEX(bias[symbol],MIN(MAX(MATCH(IF($I$2="manual",_xll.RtGet("EBOND_LDN",B343,-20268),$I$2),bias[symbol],0)+H343,1),27)),"-")</f>
        <v>m</v>
      </c>
      <c r="J343" s="1">
        <f>IFERROR(_xll.RtGet("EBOND_LDN",B343,-20270)*1,"-")</f>
        <v>0.35</v>
      </c>
      <c r="K343" s="1" t="str">
        <f>_xll.RtGet("EBOND_LDN",$B343,-20271)</f>
        <v>on</v>
      </c>
      <c r="L343" s="1" t="str">
        <f>_xll.BDP(A343&amp;" @CBKG Corp","bid")</f>
        <v>#N/A Real Time</v>
      </c>
      <c r="M343" s="1" t="str">
        <f>_xll.BDP(A343&amp;" @CBKG Corp","ask")</f>
        <v>#N/A Real Time</v>
      </c>
      <c r="N343" s="1" t="s">
        <v>1456</v>
      </c>
      <c r="O343" s="1" t="str">
        <f>_xll.BDP(A343&amp;" @"&amp;N343&amp;" Corp","LAST_UPDATE")</f>
        <v>07:01:42</v>
      </c>
      <c r="P343" s="57">
        <f>_xll.BDP(A343&amp;" @"&amp;N343&amp;" Corp","LAST_PRICE")</f>
        <v>101.71</v>
      </c>
      <c r="Q343" s="1">
        <f>INDEX(control!$F$12:$F$22,MATCH(C343,control!$C$12:$C$22,0))</f>
        <v>100</v>
      </c>
      <c r="R343" s="1">
        <f>P343-J343*INDEX(bias[value],MATCH(I343,bias[symbol],0))*(Q343/100)</f>
        <v>101.535</v>
      </c>
      <c r="S343" s="1">
        <f t="shared" si="286"/>
        <v>101.88499999999999</v>
      </c>
      <c r="T343" s="4"/>
      <c r="U343" s="4"/>
      <c r="V343" s="1">
        <f t="shared" si="278"/>
        <v>101.71</v>
      </c>
      <c r="W343" s="1">
        <f t="shared" si="279"/>
        <v>101.535</v>
      </c>
      <c r="X343" s="1">
        <f t="shared" si="280"/>
        <v>101.88499999999999</v>
      </c>
      <c r="Y343" s="13" t="str">
        <f t="shared" si="281"/>
        <v>err</v>
      </c>
      <c r="Z343" s="1">
        <v>1</v>
      </c>
      <c r="AA343" s="1">
        <f t="shared" si="282"/>
        <v>1</v>
      </c>
      <c r="AB343" s="1">
        <f t="shared" si="283"/>
        <v>1</v>
      </c>
      <c r="AC343" s="1">
        <f>IF(ISNUMBER(INDEX(bias[value],MATCH(I343,bias[symbol],0))),1,0)</f>
        <v>1</v>
      </c>
      <c r="AD343" s="1">
        <f t="shared" si="284"/>
        <v>1</v>
      </c>
      <c r="AE343" s="1">
        <f t="shared" si="285"/>
        <v>1</v>
      </c>
      <c r="AF343" s="1">
        <f t="shared" ca="1" si="316"/>
        <v>0</v>
      </c>
      <c r="AG343" s="1">
        <f t="shared" ca="1" si="317"/>
        <v>0</v>
      </c>
      <c r="AH343" s="1" t="str">
        <f ca="1">IF(AG343=1,_xll.RtContribute("DDS_BONDS",$B343&amp;"=EXT",$V$3:$X$3,V343:X343,"FTC:CHANGED;SCOPE:SERVER"),"-")</f>
        <v>-</v>
      </c>
      <c r="AI343" s="1" t="str">
        <f>_xll.RtGet("DDS_BONDS",B343&amp;"=EXT",3)</f>
        <v>18860627=EXT</v>
      </c>
      <c r="AJ343" s="32">
        <f>_xll.BDP($A343&amp;" @"&amp; $N343 &amp;"  Corp","risk_mid")</f>
        <v>4.0246042094480572</v>
      </c>
      <c r="AK343" s="25" t="str">
        <f t="shared" si="318"/>
        <v>-</v>
      </c>
      <c r="AL343" s="1" t="str">
        <f t="shared" si="315"/>
        <v>-</v>
      </c>
      <c r="AM343" s="38">
        <f t="shared" si="319"/>
        <v>0</v>
      </c>
      <c r="AN343" s="12">
        <f>_xll.BDP($A343&amp;" @"&amp; $N343 &amp;"  Corp","asset_swap_spd_mid")</f>
        <v>22.0686768360389</v>
      </c>
      <c r="AO343" s="25">
        <f t="shared" si="320"/>
        <v>0</v>
      </c>
      <c r="AP343" s="25" t="str">
        <f>IFERROR(_xll.BDP($A343&amp;" @"&amp; $N343 &amp;"  Corp","coupon")*G343/100/365,"-")</f>
        <v>-</v>
      </c>
      <c r="AQ343" s="1" t="str">
        <f>_xll.RtGet("EBOND_LDN",B343,"DSPLY_NAME")</f>
        <v>TOTAL 2 1/8 10 A</v>
      </c>
      <c r="AR343" s="38">
        <f>_xll.RtGet("EBOND_LDN", B343, -18560)</f>
        <v>35.560350390244999</v>
      </c>
      <c r="AS343" s="38">
        <f>_xll.RtGet("EBOND_LDN", B343, -18562)</f>
        <v>26.871148471211999</v>
      </c>
      <c r="AT343" s="58" t="str">
        <f ca="1">IF(Main[[#This Row],[maturity]]&lt;TODAY(),"matured","-")</f>
        <v>-</v>
      </c>
      <c r="AU343" s="1" t="str">
        <f>IF(Main[[#This Row],[spread bid]]=Main[[#This Row],[spread ask]],"error","-")</f>
        <v>-</v>
      </c>
    </row>
    <row r="344" spans="1:47" x14ac:dyDescent="0.2">
      <c r="A344" s="1" t="s">
        <v>191</v>
      </c>
      <c r="B344" s="1">
        <v>7872237</v>
      </c>
      <c r="C344" s="1">
        <v>1994224</v>
      </c>
      <c r="D344" s="29" t="str">
        <f>_xll.BDP($A344&amp;" Corp",D$4)</f>
        <v>TOTAL</v>
      </c>
      <c r="E344" s="29">
        <f>IF(_xll.BDP($A344&amp;" Corp","cpn typ")="floating","frn",_xll.BDP($A344&amp;" Corp",E$4))</f>
        <v>4.875</v>
      </c>
      <c r="F344" s="53">
        <f>IF(LEFT(_xll.BDP($A344&amp;" Corp","mty_typ"),4)="perp","perp",_xll.BDP($A344&amp;" Corp",F$4)*1)</f>
        <v>43493</v>
      </c>
      <c r="G344" s="25">
        <f>_xll.RtGet("EBOND_POSITION",INDEX(bookMap[eBondID],MATCH(TEXT(C344,"0"),bookMap[bbgID],0))&amp;"="&amp;B344,"AMOUNT")</f>
        <v>-1038000</v>
      </c>
      <c r="H344" s="1">
        <f>INDEX(control!$E$12:$E$22,MATCH(C344,control!$C$12:$C$22,0))</f>
        <v>0</v>
      </c>
      <c r="I344" s="1" t="str">
        <f>IFERROR(INDEX(bias[symbol],MIN(MAX(MATCH(IF($I$2="manual",_xll.RtGet("EBOND_LDN",B344,-20268),$I$2),bias[symbol],0)+H344,1),27)),"-")</f>
        <v>m</v>
      </c>
      <c r="J344" s="1">
        <f>IFERROR(_xll.RtGet("EBOND_LDN",B344,-20270)*1,"-")</f>
        <v>0.2</v>
      </c>
      <c r="K344" s="1" t="str">
        <f>_xll.RtGet("EBOND_LDN",$B344,-20271)</f>
        <v>on</v>
      </c>
      <c r="L344" s="1">
        <f>_xll.BDP(A344&amp;" @CBKG Corp","bid")</f>
        <v>118.639</v>
      </c>
      <c r="M344" s="1">
        <f>_xll.BDP(A344&amp;" @CBKG Corp","ask")</f>
        <v>118.839</v>
      </c>
      <c r="N344" s="1" t="s">
        <v>1456</v>
      </c>
      <c r="O344" s="1" t="str">
        <f>_xll.BDP(A344&amp;" @"&amp;N344&amp;" Corp","LAST_UPDATE")</f>
        <v>07:01:28</v>
      </c>
      <c r="P344" s="57">
        <f>_xll.BDP(A344&amp;" @"&amp;N344&amp;" Corp","LAST_PRICE")</f>
        <v>118.739</v>
      </c>
      <c r="Q344" s="1">
        <f>INDEX(control!$F$12:$F$22,MATCH(C344,control!$C$12:$C$22,0))</f>
        <v>100</v>
      </c>
      <c r="R344" s="1">
        <f>P344-J344*INDEX(bias[value],MATCH(I344,bias[symbol],0))*(Q344/100)</f>
        <v>118.63900000000001</v>
      </c>
      <c r="S344" s="1">
        <f t="shared" si="286"/>
        <v>118.83900000000001</v>
      </c>
      <c r="T344" s="4"/>
      <c r="U344" s="4"/>
      <c r="V344" s="1">
        <f t="shared" si="278"/>
        <v>118.739</v>
      </c>
      <c r="W344" s="1">
        <f t="shared" si="279"/>
        <v>118.63900000000001</v>
      </c>
      <c r="X344" s="1">
        <f t="shared" si="280"/>
        <v>118.83900000000001</v>
      </c>
      <c r="Y344" s="13">
        <f t="shared" si="281"/>
        <v>0</v>
      </c>
      <c r="Z344" s="1">
        <v>1</v>
      </c>
      <c r="AA344" s="1">
        <f t="shared" si="282"/>
        <v>1</v>
      </c>
      <c r="AB344" s="1">
        <f t="shared" si="283"/>
        <v>1</v>
      </c>
      <c r="AC344" s="1">
        <f>IF(ISNUMBER(INDEX(bias[value],MATCH(I344,bias[symbol],0))),1,0)</f>
        <v>1</v>
      </c>
      <c r="AD344" s="1">
        <f t="shared" si="284"/>
        <v>1</v>
      </c>
      <c r="AE344" s="1">
        <f t="shared" si="285"/>
        <v>1</v>
      </c>
      <c r="AF344" s="1">
        <f t="shared" ca="1" si="316"/>
        <v>0</v>
      </c>
      <c r="AG344" s="1">
        <f t="shared" ca="1" si="317"/>
        <v>0</v>
      </c>
      <c r="AH344" s="1" t="str">
        <f ca="1">IF(AG344=1,_xll.RtContribute("DDS_BONDS",$B344&amp;"=EXT",$V$3:$X$3,V344:X344,"FTC:CHANGED;SCOPE:SERVER"),"-")</f>
        <v>-</v>
      </c>
      <c r="AI344" s="1" t="str">
        <f>_xll.RtGet("DDS_BONDS",B344&amp;"=EXT",3)</f>
        <v>7872237=EXT</v>
      </c>
      <c r="AJ344" s="32">
        <f>_xll.BDP($A344&amp;" @"&amp; $N344 &amp;"  Corp","risk_mid")</f>
        <v>5.0432803692281425</v>
      </c>
      <c r="AK344" s="25">
        <f t="shared" si="318"/>
        <v>-523.49250232588122</v>
      </c>
      <c r="AL344" s="1" t="str">
        <f t="shared" si="315"/>
        <v>-</v>
      </c>
      <c r="AM344" s="38">
        <f t="shared" si="319"/>
        <v>-10.955651733333335</v>
      </c>
      <c r="AN344" s="12">
        <f>_xll.BDP($A344&amp;" @"&amp; $N344 &amp;"  Corp","asset_swap_spd_mid")</f>
        <v>11.357704330446808</v>
      </c>
      <c r="AO344" s="25">
        <f t="shared" si="320"/>
        <v>-1178.9297095003785</v>
      </c>
      <c r="AP344" s="25">
        <f>IFERROR(_xll.BDP($A344&amp;" @"&amp; $N344 &amp;"  Corp","coupon")*G344/100/365,"-")</f>
        <v>-138.63698630136986</v>
      </c>
      <c r="AQ344" s="1" t="str">
        <f>_xll.RtGet("EBOND_LDN",B344,"DSPLY_NAME")</f>
        <v>TOTAL 4 7/8 28 J</v>
      </c>
      <c r="AR344" s="38">
        <f>_xll.RtGet("EBOND_LDN", B344, -18560)</f>
        <v>46.476349250308999</v>
      </c>
      <c r="AS344" s="38">
        <f>_xll.RtGet("EBOND_LDN", B344, -18562)</f>
        <v>42.515254194293</v>
      </c>
      <c r="AT344" s="58" t="str">
        <f ca="1">IF(Main[[#This Row],[maturity]]&lt;TODAY(),"matured","-")</f>
        <v>-</v>
      </c>
      <c r="AU344" s="1" t="str">
        <f>IF(Main[[#This Row],[spread bid]]=Main[[#This Row],[spread ask]],"error","-")</f>
        <v>-</v>
      </c>
    </row>
    <row r="345" spans="1:47" x14ac:dyDescent="0.2">
      <c r="A345" s="1" t="s">
        <v>192</v>
      </c>
      <c r="B345" s="1">
        <v>18467627</v>
      </c>
      <c r="C345" s="1">
        <v>1994224</v>
      </c>
      <c r="D345" s="29" t="str">
        <f>_xll.BDP($A345&amp;" Corp",D$4)</f>
        <v>TOTAL</v>
      </c>
      <c r="E345" s="29">
        <f>IF(_xll.BDP($A345&amp;" Corp","cpn typ")="floating","frn",_xll.BDP($A345&amp;" Corp",E$4))</f>
        <v>1.875</v>
      </c>
      <c r="F345" s="53">
        <f>IF(LEFT(_xll.BDP($A345&amp;" Corp","mty_typ"),4)="perp","perp",_xll.BDP($A345&amp;" Corp",F$4)*1)</f>
        <v>44021</v>
      </c>
      <c r="G345" s="25">
        <f>_xll.RtGet("EBOND_POSITION",INDEX(bookMap[eBondID],MATCH(TEXT(C345,"0"),bookMap[bbgID],0))&amp;"="&amp;B345,"AMOUNT")</f>
        <v>4800000</v>
      </c>
      <c r="H345" s="1">
        <f>INDEX(control!$E$12:$E$22,MATCH(C345,control!$C$12:$C$22,0))</f>
        <v>0</v>
      </c>
      <c r="I345" s="1" t="str">
        <f>IFERROR(INDEX(bias[symbol],MIN(MAX(MATCH(IF($I$2="manual",_xll.RtGet("EBOND_LDN",B345,-20268),$I$2),bias[symbol],0)+H345,1),27)),"-")</f>
        <v>b</v>
      </c>
      <c r="J345" s="1">
        <f>IFERROR(_xll.RtGet("EBOND_LDN",B345,-20270)*1,"-")</f>
        <v>0.4</v>
      </c>
      <c r="K345" s="1" t="str">
        <f>_xll.RtGet("EBOND_LDN",$B345,-20271)</f>
        <v>on</v>
      </c>
      <c r="L345" s="1">
        <f>_xll.BDP(A345&amp;" @CBKG Corp","bid")</f>
        <v>103.89700000000001</v>
      </c>
      <c r="M345" s="1">
        <f>_xll.BDP(A345&amp;" @CBKG Corp","ask")</f>
        <v>104.297</v>
      </c>
      <c r="N345" s="1" t="s">
        <v>1456</v>
      </c>
      <c r="O345" s="1" t="str">
        <f>_xll.BDP(A345&amp;" @"&amp;N345&amp;" Corp","LAST_UPDATE")</f>
        <v>11/06/2014</v>
      </c>
      <c r="P345" s="57">
        <f>_xll.BDP(A345&amp;" @"&amp;N345&amp;" Corp","LAST_PRICE")</f>
        <v>104.047</v>
      </c>
      <c r="Q345" s="1">
        <f>INDEX(control!$F$12:$F$22,MATCH(C345,control!$C$12:$C$22,0))</f>
        <v>100</v>
      </c>
      <c r="R345" s="1">
        <f>P345-J345*INDEX(bias[value],MATCH(I345,bias[symbol],0))*(Q345/100)</f>
        <v>103.89699999999999</v>
      </c>
      <c r="S345" s="1">
        <f t="shared" si="286"/>
        <v>104.297</v>
      </c>
      <c r="T345" s="4"/>
      <c r="U345" s="4"/>
      <c r="V345" s="1">
        <f t="shared" si="278"/>
        <v>104.047</v>
      </c>
      <c r="W345" s="1">
        <f t="shared" si="279"/>
        <v>103.89699999999999</v>
      </c>
      <c r="X345" s="1">
        <f t="shared" si="280"/>
        <v>104.297</v>
      </c>
      <c r="Y345" s="13">
        <f t="shared" si="281"/>
        <v>-2.8421709430404007E-14</v>
      </c>
      <c r="Z345" s="1">
        <v>1</v>
      </c>
      <c r="AA345" s="1">
        <f t="shared" si="282"/>
        <v>1</v>
      </c>
      <c r="AB345" s="1">
        <f t="shared" si="283"/>
        <v>1</v>
      </c>
      <c r="AC345" s="1">
        <f>IF(ISNUMBER(INDEX(bias[value],MATCH(I345,bias[symbol],0))),1,0)</f>
        <v>1</v>
      </c>
      <c r="AD345" s="1">
        <f t="shared" si="284"/>
        <v>1</v>
      </c>
      <c r="AE345" s="1">
        <f t="shared" si="285"/>
        <v>1</v>
      </c>
      <c r="AF345" s="1">
        <f t="shared" ca="1" si="316"/>
        <v>0</v>
      </c>
      <c r="AG345" s="1">
        <f t="shared" ca="1" si="317"/>
        <v>0</v>
      </c>
      <c r="AH345" s="1" t="str">
        <f ca="1">IF(AG345=1,_xll.RtContribute("DDS_BONDS",$B345&amp;"=EXT",$V$3:$X$3,V345:X345,"FTC:CHANGED;SCOPE:SERVER"),"-")</f>
        <v>-</v>
      </c>
      <c r="AI345" s="1" t="str">
        <f>_xll.RtGet("DDS_BONDS",B345&amp;"=EXT",3)</f>
        <v>18467627=EXT</v>
      </c>
      <c r="AJ345" s="32">
        <f>_xll.BDP($A345&amp;" @"&amp; $N345 &amp;"  Corp","risk_mid")</f>
        <v>5.9505724068152688</v>
      </c>
      <c r="AK345" s="25">
        <f t="shared" si="318"/>
        <v>2856.274755271329</v>
      </c>
      <c r="AL345" s="1" t="str">
        <f t="shared" si="315"/>
        <v>-</v>
      </c>
      <c r="AM345" s="38">
        <f t="shared" si="319"/>
        <v>44.393386666666665</v>
      </c>
      <c r="AN345" s="12">
        <f>_xll.BDP($A345&amp;" @"&amp; $N345 &amp;"  Corp","asset_swap_spd_mid")</f>
        <v>27.273661647796821</v>
      </c>
      <c r="AO345" s="25">
        <f t="shared" si="320"/>
        <v>13091.357590942474</v>
      </c>
      <c r="AP345" s="25">
        <f>IFERROR(_xll.BDP($A345&amp;" @"&amp; $N345 &amp;"  Corp","coupon")*G345/100/365,"-")</f>
        <v>246.57534246575344</v>
      </c>
      <c r="AQ345" s="1" t="str">
        <f>_xll.RtGet("EBOND_LDN",B345,"DSPLY_NAME")</f>
        <v>TOTAL 1 7/8 09 J</v>
      </c>
      <c r="AR345" s="38">
        <f>_xll.RtGet("EBOND_LDN", B345, -18560)</f>
        <v>62.100547483249997</v>
      </c>
      <c r="AS345" s="38">
        <f>_xll.RtGet("EBOND_LDN", B345, -18562)</f>
        <v>55.388683500630997</v>
      </c>
      <c r="AT345" s="58" t="str">
        <f ca="1">IF(Main[[#This Row],[maturity]]&lt;TODAY(),"matured","-")</f>
        <v>-</v>
      </c>
      <c r="AU345" s="1" t="str">
        <f>IF(Main[[#This Row],[spread bid]]=Main[[#This Row],[spread ask]],"error","-")</f>
        <v>-</v>
      </c>
    </row>
    <row r="346" spans="1:47" x14ac:dyDescent="0.2">
      <c r="A346" s="1" t="s">
        <v>193</v>
      </c>
      <c r="B346" s="1">
        <v>10803323</v>
      </c>
      <c r="C346" s="1">
        <v>1994224</v>
      </c>
      <c r="D346" s="29" t="str">
        <f>_xll.BDP($A346&amp;" Corp",D$4)</f>
        <v>TTLINF</v>
      </c>
      <c r="E346" s="29">
        <f>IF(_xll.BDP($A346&amp;" Corp","cpn typ")="floating","frn",_xll.BDP($A346&amp;" Corp",E$4))</f>
        <v>4.3390000000000004</v>
      </c>
      <c r="F346" s="53">
        <f>IF(LEFT(_xll.BDP($A346&amp;" Corp","mty_typ"),4)="perp","perp",_xll.BDP($A346&amp;" Corp",F$4)*1)</f>
        <v>44384</v>
      </c>
      <c r="G346" s="25">
        <f>_xll.RtGet("EBOND_POSITION",INDEX(bookMap[eBondID],MATCH(TEXT(C346,"0"),bookMap[bbgID],0))&amp;"="&amp;B346,"AMOUNT")</f>
        <v>500000</v>
      </c>
      <c r="H346" s="1">
        <f>INDEX(control!$E$12:$E$22,MATCH(C346,control!$C$12:$C$22,0))</f>
        <v>0</v>
      </c>
      <c r="I346" s="1" t="str">
        <f>IFERROR(INDEX(bias[symbol],MIN(MAX(MATCH(IF($I$2="manual",_xll.RtGet("EBOND_LDN",B346,-20268),$I$2),bias[symbol],0)+H346,1),27)),"-")</f>
        <v>bbb</v>
      </c>
      <c r="J346" s="1">
        <f>IFERROR(_xll.RtGet("EBOND_LDN",B346,-20270)*1,"-")</f>
        <v>0.45</v>
      </c>
      <c r="K346" s="1" t="str">
        <f>_xll.RtGet("EBOND_LDN",$B346,-20271)</f>
        <v>on</v>
      </c>
      <c r="L346" s="1">
        <f>_xll.BDP(A346&amp;" @CBKG Corp","bid")</f>
        <v>116.494</v>
      </c>
      <c r="M346" s="1">
        <f>_xll.BDP(A346&amp;" @CBKG Corp","ask")</f>
        <v>116.944</v>
      </c>
      <c r="N346" s="1" t="s">
        <v>1456</v>
      </c>
      <c r="O346" s="1" t="str">
        <f>_xll.BDP(A346&amp;" @"&amp;N346&amp;" Corp","LAST_UPDATE")</f>
        <v>07:01:24</v>
      </c>
      <c r="P346" s="57">
        <f>_xll.BDP(A346&amp;" @"&amp;N346&amp;" Corp","LAST_PRICE")</f>
        <v>116.55</v>
      </c>
      <c r="Q346" s="1">
        <f>INDEX(control!$F$12:$F$22,MATCH(C346,control!$C$12:$C$22,0))</f>
        <v>100</v>
      </c>
      <c r="R346" s="1">
        <f>P346-J346*INDEX(bias[value],MATCH(I346,bias[symbol],0))*(Q346/100)</f>
        <v>116.49374999999999</v>
      </c>
      <c r="S346" s="1">
        <f t="shared" si="286"/>
        <v>116.94374999999999</v>
      </c>
      <c r="T346" s="4"/>
      <c r="U346" s="4"/>
      <c r="V346" s="1">
        <f t="shared" si="278"/>
        <v>116.55</v>
      </c>
      <c r="W346" s="1">
        <f t="shared" si="279"/>
        <v>116.49374999999999</v>
      </c>
      <c r="X346" s="1">
        <f t="shared" si="280"/>
        <v>116.94374999999999</v>
      </c>
      <c r="Y346" s="13">
        <f t="shared" si="281"/>
        <v>-4.9999999998817657E-4</v>
      </c>
      <c r="Z346" s="1">
        <v>1</v>
      </c>
      <c r="AA346" s="1">
        <f t="shared" si="282"/>
        <v>1</v>
      </c>
      <c r="AB346" s="1">
        <f t="shared" si="283"/>
        <v>1</v>
      </c>
      <c r="AC346" s="1">
        <f>IF(ISNUMBER(INDEX(bias[value],MATCH(I346,bias[symbol],0))),1,0)</f>
        <v>1</v>
      </c>
      <c r="AD346" s="1">
        <f t="shared" si="284"/>
        <v>1</v>
      </c>
      <c r="AE346" s="1">
        <f t="shared" si="285"/>
        <v>1</v>
      </c>
      <c r="AF346" s="1">
        <f t="shared" ca="1" si="316"/>
        <v>0</v>
      </c>
      <c r="AG346" s="1">
        <f t="shared" ca="1" si="317"/>
        <v>0</v>
      </c>
      <c r="AH346" s="1" t="str">
        <f ca="1">IF(AG346=1,_xll.RtContribute("DDS_BONDS",$B346&amp;"=EXT",$V$3:$X$3,V346:X346,"FTC:CHANGED;SCOPE:SERVER"),"-")</f>
        <v>-</v>
      </c>
      <c r="AI346" s="1" t="str">
        <f>_xll.RtGet("DDS_BONDS",B346&amp;"=EXT",3)</f>
        <v>10803323=EXT</v>
      </c>
      <c r="AJ346" s="32">
        <f>_xll.BDP($A346&amp;" @"&amp; $N346 &amp;"  Corp","risk_mid")</f>
        <v>7.2015198144484316</v>
      </c>
      <c r="AK346" s="25">
        <f t="shared" si="318"/>
        <v>360.07599072242158</v>
      </c>
      <c r="AL346" s="1" t="str">
        <f t="shared" si="315"/>
        <v>-</v>
      </c>
      <c r="AM346" s="38">
        <f t="shared" si="319"/>
        <v>5.18</v>
      </c>
      <c r="AN346" s="12">
        <f>_xll.BDP($A346&amp;" @"&amp; $N346 &amp;"  Corp","asset_swap_spd_mid")</f>
        <v>81.56949724145683</v>
      </c>
      <c r="AO346" s="25">
        <f t="shared" si="320"/>
        <v>4078.4748620728419</v>
      </c>
      <c r="AP346" s="25">
        <f>IFERROR(_xll.BDP($A346&amp;" @"&amp; $N346 &amp;"  Corp","coupon")*G346/100/365,"-")</f>
        <v>59.438356164383563</v>
      </c>
      <c r="AQ346" s="1" t="str">
        <f>_xll.RtGet("EBOND_LDN",B346,"DSPLY_NAME")</f>
        <v xml:space="preserve">TTLINF 4.339 07 </v>
      </c>
      <c r="AR346" s="38">
        <f>_xll.RtGet("EBOND_LDN", B346, -18560)</f>
        <v>102.67787810617</v>
      </c>
      <c r="AS346" s="38">
        <f>_xll.RtGet("EBOND_LDN", B346, -18562)</f>
        <v>96.447016645966997</v>
      </c>
      <c r="AT346" s="58" t="str">
        <f ca="1">IF(Main[[#This Row],[maturity]]&lt;TODAY(),"matured","-")</f>
        <v>-</v>
      </c>
      <c r="AU346" s="1" t="str">
        <f>IF(Main[[#This Row],[spread bid]]=Main[[#This Row],[spread ask]],"error","-")</f>
        <v>-</v>
      </c>
    </row>
    <row r="347" spans="1:47" x14ac:dyDescent="0.2">
      <c r="A347" s="1" t="s">
        <v>194</v>
      </c>
      <c r="B347" s="1">
        <v>20027111</v>
      </c>
      <c r="C347" s="1">
        <v>1994224</v>
      </c>
      <c r="D347" s="29" t="str">
        <f>_xll.BDP($A347&amp;" Corp",D$4)</f>
        <v>TOTAL</v>
      </c>
      <c r="E347" s="29">
        <f>IF(_xll.BDP($A347&amp;" Corp","cpn typ")="floating","frn",_xll.BDP($A347&amp;" Corp",E$4))</f>
        <v>2.125</v>
      </c>
      <c r="F347" s="53">
        <f>IF(LEFT(_xll.BDP($A347&amp;" Corp","mty_typ"),4)="perp","perp",_xll.BDP($A347&amp;" Corp",F$4)*1)</f>
        <v>44519</v>
      </c>
      <c r="G347" s="25">
        <f>_xll.RtGet("EBOND_POSITION",INDEX(bookMap[eBondID],MATCH(TEXT(C347,"0"),bookMap[bbgID],0))&amp;"="&amp;B347,"AMOUNT")</f>
        <v>0</v>
      </c>
      <c r="H347" s="1">
        <f>INDEX(control!$E$12:$E$22,MATCH(C347,control!$C$12:$C$22,0))</f>
        <v>0</v>
      </c>
      <c r="I347" s="1" t="str">
        <f>IFERROR(INDEX(bias[symbol],MIN(MAX(MATCH(IF($I$2="manual",_xll.RtGet("EBOND_LDN",B347,-20268),$I$2),bias[symbol],0)+H347,1),27)),"-")</f>
        <v>m</v>
      </c>
      <c r="J347" s="1">
        <f>IFERROR(_xll.RtGet("EBOND_LDN",B347,-20270)*1,"-")</f>
        <v>0.5</v>
      </c>
      <c r="K347" s="1" t="str">
        <f>_xll.RtGet("EBOND_LDN",$B347,-20271)</f>
        <v>on</v>
      </c>
      <c r="L347" s="1" t="str">
        <f>_xll.BDP(A347&amp;" @CBKG Corp","bid")</f>
        <v>#N/A Real Time</v>
      </c>
      <c r="M347" s="1" t="str">
        <f>_xll.BDP(A347&amp;" @CBKG Corp","ask")</f>
        <v>#N/A Real Time</v>
      </c>
      <c r="N347" s="1" t="s">
        <v>1456</v>
      </c>
      <c r="O347" s="1" t="str">
        <f>_xll.BDP(A347&amp;" @"&amp;N347&amp;" Corp","LAST_UPDATE")</f>
        <v>07:01:29</v>
      </c>
      <c r="P347" s="57">
        <f>_xll.BDP(A347&amp;" @"&amp;N347&amp;" Corp","LAST_PRICE")</f>
        <v>104.679</v>
      </c>
      <c r="Q347" s="1">
        <f>INDEX(control!$F$12:$F$22,MATCH(C347,control!$C$12:$C$22,0))</f>
        <v>100</v>
      </c>
      <c r="R347" s="1">
        <f>P347-J347*INDEX(bias[value],MATCH(I347,bias[symbol],0))*(Q347/100)</f>
        <v>104.429</v>
      </c>
      <c r="S347" s="1">
        <f t="shared" si="286"/>
        <v>104.929</v>
      </c>
      <c r="T347" s="4"/>
      <c r="U347" s="4"/>
      <c r="V347" s="1">
        <f t="shared" si="278"/>
        <v>104.679</v>
      </c>
      <c r="W347" s="1">
        <f t="shared" si="279"/>
        <v>104.429</v>
      </c>
      <c r="X347" s="1">
        <f t="shared" si="280"/>
        <v>104.929</v>
      </c>
      <c r="Y347" s="13" t="str">
        <f t="shared" si="281"/>
        <v>err</v>
      </c>
      <c r="Z347" s="1">
        <v>1</v>
      </c>
      <c r="AA347" s="1">
        <f t="shared" si="282"/>
        <v>1</v>
      </c>
      <c r="AB347" s="1">
        <f t="shared" si="283"/>
        <v>1</v>
      </c>
      <c r="AC347" s="1">
        <f>IF(ISNUMBER(INDEX(bias[value],MATCH(I347,bias[symbol],0))),1,0)</f>
        <v>1</v>
      </c>
      <c r="AD347" s="1">
        <f t="shared" si="284"/>
        <v>1</v>
      </c>
      <c r="AE347" s="1">
        <f t="shared" si="285"/>
        <v>1</v>
      </c>
      <c r="AF347" s="1">
        <f t="shared" ca="1" si="316"/>
        <v>0</v>
      </c>
      <c r="AG347" s="1">
        <f t="shared" ca="1" si="317"/>
        <v>0</v>
      </c>
      <c r="AH347" s="1" t="str">
        <f ca="1">IF(AG347=1,_xll.RtContribute("DDS_BONDS",$B347&amp;"=EXT",$V$3:$X$3,V347:X347,"FTC:CHANGED;SCOPE:SERVER"),"-")</f>
        <v>-</v>
      </c>
      <c r="AI347" s="1" t="str">
        <f>_xll.RtGet("DDS_BONDS",B347&amp;"=EXT",3)</f>
        <v>20027111=EXT</v>
      </c>
      <c r="AJ347" s="32">
        <f>_xll.BDP($A347&amp;" @"&amp; $N347 &amp;"  Corp","risk_mid")</f>
        <v>7.1695239765212193</v>
      </c>
      <c r="AK347" s="25">
        <f t="shared" si="318"/>
        <v>0</v>
      </c>
      <c r="AL347" s="1" t="str">
        <f t="shared" si="315"/>
        <v>-</v>
      </c>
      <c r="AM347" s="38">
        <f t="shared" si="319"/>
        <v>0</v>
      </c>
      <c r="AN347" s="12">
        <f>_xll.BDP($A347&amp;" @"&amp; $N347 &amp;"  Corp","asset_swap_spd_mid")</f>
        <v>30.667413143383094</v>
      </c>
      <c r="AO347" s="25">
        <f t="shared" si="320"/>
        <v>0</v>
      </c>
      <c r="AP347" s="25">
        <f>IFERROR(_xll.BDP($A347&amp;" @"&amp; $N347 &amp;"  Corp","coupon")*G347/100/365,"-")</f>
        <v>0</v>
      </c>
      <c r="AQ347" s="1" t="str">
        <f>_xll.RtGet("EBOND_LDN",B347,"DSPLY_NAME")</f>
        <v>TOTAL 2 1/8 19 N</v>
      </c>
      <c r="AR347" s="38">
        <f>_xll.RtGet("EBOND_LDN", B347, -18560)</f>
        <v>64.082403981398997</v>
      </c>
      <c r="AS347" s="38">
        <f>_xll.RtGet("EBOND_LDN", B347, -18562)</f>
        <v>57.122095246458997</v>
      </c>
      <c r="AT347" s="58" t="str">
        <f ca="1">IF(Main[[#This Row],[maturity]]&lt;TODAY(),"matured","-")</f>
        <v>-</v>
      </c>
      <c r="AU347" s="1" t="str">
        <f>IF(Main[[#This Row],[spread bid]]=Main[[#This Row],[spread ask]],"error","-")</f>
        <v>-</v>
      </c>
    </row>
    <row r="348" spans="1:47" x14ac:dyDescent="0.2">
      <c r="A348" s="1" t="s">
        <v>195</v>
      </c>
      <c r="B348" s="1">
        <v>9485366</v>
      </c>
      <c r="C348" s="1">
        <v>1994224</v>
      </c>
      <c r="D348" s="29" t="str">
        <f>_xll.BDP($A348&amp;" Corp",D$4)</f>
        <v>TOTAL</v>
      </c>
      <c r="E348" s="29">
        <f>IF(_xll.BDP($A348&amp;" Corp","cpn typ")="floating","frn",_xll.BDP($A348&amp;" Corp",E$4))</f>
        <v>3.125</v>
      </c>
      <c r="F348" s="53">
        <f>IF(LEFT(_xll.BDP($A348&amp;" Corp","mty_typ"),4)="perp","perp",_xll.BDP($A348&amp;" Corp",F$4)*1)</f>
        <v>44820</v>
      </c>
      <c r="G348" s="25">
        <f>_xll.RtGet("EBOND_POSITION",INDEX(bookMap[eBondID],MATCH(TEXT(C348,"0"),bookMap[bbgID],0))&amp;"="&amp;B348,"AMOUNT")</f>
        <v>-144000</v>
      </c>
      <c r="H348" s="1">
        <f>INDEX(control!$E$12:$E$22,MATCH(C348,control!$C$12:$C$22,0))</f>
        <v>0</v>
      </c>
      <c r="I348" s="1" t="str">
        <f>IFERROR(INDEX(bias[symbol],MIN(MAX(MATCH(IF($I$2="manual",_xll.RtGet("EBOND_LDN",B348,-20268),$I$2),bias[symbol],0)+H348,1),27)),"-")</f>
        <v>b</v>
      </c>
      <c r="J348" s="1">
        <f>IFERROR(_xll.RtGet("EBOND_LDN",B348,-20270)*1,"-")</f>
        <v>0.4</v>
      </c>
      <c r="K348" s="1" t="str">
        <f>_xll.RtGet("EBOND_LDN",$B348,-20271)</f>
        <v>on</v>
      </c>
      <c r="L348" s="1" t="str">
        <f>_xll.BDP(A348&amp;" @CBKG Corp","bid")</f>
        <v>#N/A Real Time</v>
      </c>
      <c r="M348" s="1" t="str">
        <f>_xll.BDP(A348&amp;" @CBKG Corp","ask")</f>
        <v>#N/A Real Time</v>
      </c>
      <c r="N348" s="1" t="s">
        <v>1456</v>
      </c>
      <c r="O348" s="1" t="str">
        <f>_xll.BDP(A348&amp;" @"&amp;N348&amp;" Corp","LAST_UPDATE")</f>
        <v>07:01:27</v>
      </c>
      <c r="P348" s="57">
        <f>_xll.BDP(A348&amp;" @"&amp;N348&amp;" Corp","LAST_PRICE")</f>
        <v>112.02200000000001</v>
      </c>
      <c r="Q348" s="1">
        <f>INDEX(control!$F$12:$F$22,MATCH(C348,control!$C$12:$C$22,0))</f>
        <v>100</v>
      </c>
      <c r="R348" s="1">
        <f>P348-J348*INDEX(bias[value],MATCH(I348,bias[symbol],0))*(Q348/100)</f>
        <v>111.872</v>
      </c>
      <c r="S348" s="1">
        <f t="shared" si="286"/>
        <v>112.27200000000001</v>
      </c>
      <c r="T348" s="4"/>
      <c r="U348" s="4"/>
      <c r="V348" s="1">
        <f t="shared" si="278"/>
        <v>112.02200000000001</v>
      </c>
      <c r="W348" s="1">
        <f t="shared" si="279"/>
        <v>111.872</v>
      </c>
      <c r="X348" s="1">
        <f t="shared" si="280"/>
        <v>112.27200000000001</v>
      </c>
      <c r="Y348" s="13" t="str">
        <f t="shared" si="281"/>
        <v>err</v>
      </c>
      <c r="Z348" s="1">
        <v>1</v>
      </c>
      <c r="AA348" s="1">
        <f t="shared" si="282"/>
        <v>1</v>
      </c>
      <c r="AB348" s="1">
        <f t="shared" si="283"/>
        <v>1</v>
      </c>
      <c r="AC348" s="1">
        <f>IF(ISNUMBER(INDEX(bias[value],MATCH(I348,bias[symbol],0))),1,0)</f>
        <v>1</v>
      </c>
      <c r="AD348" s="1">
        <f t="shared" si="284"/>
        <v>1</v>
      </c>
      <c r="AE348" s="1">
        <f t="shared" si="285"/>
        <v>1</v>
      </c>
      <c r="AF348" s="1">
        <f t="shared" ca="1" si="316"/>
        <v>0</v>
      </c>
      <c r="AG348" s="1">
        <f t="shared" ca="1" si="317"/>
        <v>0</v>
      </c>
      <c r="AH348" s="1" t="str">
        <f ca="1">IF(AG348=1,_xll.RtContribute("DDS_BONDS",$B348&amp;"=EXT",$V$3:$X$3,V348:X348,"FTC:CHANGED;SCOPE:SERVER"),"-")</f>
        <v>-</v>
      </c>
      <c r="AI348" s="1" t="str">
        <f>_xll.RtGet("DDS_BONDS",B348&amp;"=EXT",3)</f>
        <v>9485366=EXT</v>
      </c>
      <c r="AJ348" s="32">
        <f>_xll.BDP($A348&amp;" @"&amp; $N348 &amp;"  Corp","risk_mid")</f>
        <v>8.2080718460275648</v>
      </c>
      <c r="AK348" s="25">
        <f t="shared" si="318"/>
        <v>-118.19623458279692</v>
      </c>
      <c r="AL348" s="1" t="str">
        <f t="shared" si="315"/>
        <v>-</v>
      </c>
      <c r="AM348" s="38">
        <f t="shared" si="319"/>
        <v>-1.4338815999999999</v>
      </c>
      <c r="AN348" s="12">
        <f>_xll.BDP($A348&amp;" @"&amp; $N348 &amp;"  Corp","asset_swap_spd_mid")</f>
        <v>29.903563913267774</v>
      </c>
      <c r="AO348" s="25">
        <f t="shared" si="320"/>
        <v>-430.61132035105589</v>
      </c>
      <c r="AP348" s="25">
        <f>IFERROR(_xll.BDP($A348&amp;" @"&amp; $N348 &amp;"  Corp","coupon")*G348/100/365,"-")</f>
        <v>-12.328767123287671</v>
      </c>
      <c r="AQ348" s="1" t="str">
        <f>_xll.RtGet("EBOND_LDN",B348,"DSPLY_NAME")</f>
        <v>TOTAL 3 1/8 16 S</v>
      </c>
      <c r="AR348" s="38">
        <f>_xll.RtGet("EBOND_LDN", B348, -18560)</f>
        <v>94.467325146733003</v>
      </c>
      <c r="AS348" s="38">
        <f>_xll.RtGet("EBOND_LDN", B348, -18562)</f>
        <v>89.606603242071998</v>
      </c>
      <c r="AT348" s="58" t="str">
        <f ca="1">IF(Main[[#This Row],[maturity]]&lt;TODAY(),"matured","-")</f>
        <v>-</v>
      </c>
      <c r="AU348" s="1" t="str">
        <f>IF(Main[[#This Row],[spread bid]]=Main[[#This Row],[spread ask]],"error","-")</f>
        <v>-</v>
      </c>
    </row>
    <row r="349" spans="1:47" x14ac:dyDescent="0.2">
      <c r="A349" s="1" t="s">
        <v>196</v>
      </c>
      <c r="B349" s="1">
        <v>18860623</v>
      </c>
      <c r="C349" s="1">
        <v>1994224</v>
      </c>
      <c r="D349" s="29" t="str">
        <f>_xll.BDP($A349&amp;" Corp",D$4)</f>
        <v>TOTAL</v>
      </c>
      <c r="E349" s="29">
        <f>IF(_xll.BDP($A349&amp;" Corp","cpn typ")="floating","frn",_xll.BDP($A349&amp;" Corp",E$4))</f>
        <v>3.7</v>
      </c>
      <c r="F349" s="53">
        <f>IF(LEFT(_xll.BDP($A349&amp;" Corp","mty_typ"),4)="perp","perp",_xll.BDP($A349&amp;" Corp",F$4)*1)</f>
        <v>45306</v>
      </c>
      <c r="G349" s="25" t="str">
        <f>_xll.RtGet("EBOND_POSITION",INDEX(bookMap[eBondID],MATCH(TEXT(C349,"0"),bookMap[bbgID],0))&amp;"="&amp;B349,"AMOUNT")</f>
        <v>#N/A</v>
      </c>
      <c r="H349" s="1">
        <f>INDEX(control!$E$12:$E$22,MATCH(C349,control!$C$12:$C$22,0))</f>
        <v>0</v>
      </c>
      <c r="I349" s="1" t="str">
        <f>IFERROR(INDEX(bias[symbol],MIN(MAX(MATCH(IF($I$2="manual",_xll.RtGet("EBOND_LDN",B349,-20268),$I$2),bias[symbol],0)+H349,1),27)),"-")</f>
        <v>m</v>
      </c>
      <c r="J349" s="1">
        <f>IFERROR(_xll.RtGet("EBOND_LDN",B349,-20270)*1,"-")</f>
        <v>1</v>
      </c>
      <c r="K349" s="1" t="str">
        <f>_xll.RtGet("EBOND_LDN",$B349,-20271)</f>
        <v>on</v>
      </c>
      <c r="L349" s="1" t="str">
        <f>_xll.BDP(A349&amp;" @CBKG Corp","bid")</f>
        <v>#N/A Real Time</v>
      </c>
      <c r="M349" s="1" t="str">
        <f>_xll.BDP(A349&amp;" @CBKG Corp","ask")</f>
        <v>#N/A Real Time</v>
      </c>
      <c r="N349" s="1" t="s">
        <v>1456</v>
      </c>
      <c r="O349" s="1" t="str">
        <f>_xll.BDP(A349&amp;" @"&amp;N349&amp;" Corp","LAST_UPDATE")</f>
        <v>07:01:51</v>
      </c>
      <c r="P349" s="57">
        <f>_xll.BDP(A349&amp;" @"&amp;N349&amp;" Corp","LAST_PRICE")</f>
        <v>102.994</v>
      </c>
      <c r="Q349" s="1">
        <f>INDEX(control!$F$12:$F$22,MATCH(C349,control!$C$12:$C$22,0))</f>
        <v>100</v>
      </c>
      <c r="R349" s="1">
        <f>P349-J349*INDEX(bias[value],MATCH(I349,bias[symbol],0))*(Q349/100)</f>
        <v>102.494</v>
      </c>
      <c r="S349" s="1">
        <f t="shared" si="286"/>
        <v>103.494</v>
      </c>
      <c r="T349" s="4"/>
      <c r="U349" s="4"/>
      <c r="V349" s="1">
        <f t="shared" si="278"/>
        <v>102.994</v>
      </c>
      <c r="W349" s="1">
        <f t="shared" si="279"/>
        <v>102.494</v>
      </c>
      <c r="X349" s="1">
        <f t="shared" si="280"/>
        <v>103.494</v>
      </c>
      <c r="Y349" s="13" t="str">
        <f t="shared" si="281"/>
        <v>err</v>
      </c>
      <c r="Z349" s="1">
        <v>1</v>
      </c>
      <c r="AA349" s="1">
        <f t="shared" si="282"/>
        <v>1</v>
      </c>
      <c r="AB349" s="1">
        <f t="shared" si="283"/>
        <v>1</v>
      </c>
      <c r="AC349" s="1">
        <f>IF(ISNUMBER(INDEX(bias[value],MATCH(I349,bias[symbol],0))),1,0)</f>
        <v>1</v>
      </c>
      <c r="AD349" s="1">
        <f t="shared" si="284"/>
        <v>1</v>
      </c>
      <c r="AE349" s="1">
        <f t="shared" si="285"/>
        <v>1</v>
      </c>
      <c r="AF349" s="1">
        <f t="shared" ca="1" si="316"/>
        <v>0</v>
      </c>
      <c r="AG349" s="1">
        <f t="shared" ca="1" si="317"/>
        <v>0</v>
      </c>
      <c r="AH349" s="1" t="str">
        <f ca="1">IF(AG349=1,_xll.RtContribute("DDS_BONDS",$B349&amp;"=EXT",$V$3:$X$3,V349:X349,"FTC:CHANGED;SCOPE:SERVER"),"-")</f>
        <v>-</v>
      </c>
      <c r="AI349" s="1" t="str">
        <f>_xll.RtGet("DDS_BONDS",B349&amp;"=EXT",3)</f>
        <v>18860623=EXT</v>
      </c>
      <c r="AJ349" s="32">
        <f>_xll.BDP($A349&amp;" @"&amp; $N349 &amp;"  Corp","risk_mid")</f>
        <v>8.2688449500345484</v>
      </c>
      <c r="AK349" s="25" t="str">
        <f t="shared" si="318"/>
        <v>-</v>
      </c>
      <c r="AL349" s="1" t="str">
        <f t="shared" si="315"/>
        <v>-</v>
      </c>
      <c r="AM349" s="38">
        <f t="shared" si="319"/>
        <v>0</v>
      </c>
      <c r="AN349" s="12">
        <f>_xll.BDP($A349&amp;" @"&amp; $N349 &amp;"  Corp","asset_swap_spd_mid")</f>
        <v>66.411854305856551</v>
      </c>
      <c r="AO349" s="25">
        <f t="shared" si="320"/>
        <v>0</v>
      </c>
      <c r="AP349" s="25" t="str">
        <f>IFERROR(_xll.BDP($A349&amp;" @"&amp; $N349 &amp;"  Corp","coupon")*G349/100/365,"-")</f>
        <v>-</v>
      </c>
      <c r="AQ349" s="1" t="str">
        <f>_xll.RtGet("EBOND_LDN",B349,"DSPLY_NAME")</f>
        <v>TOTAL 3.7 15 Jan</v>
      </c>
      <c r="AR349" s="38">
        <f>_xll.RtGet("EBOND_LDN", B349, -18560)</f>
        <v>85.539989439223007</v>
      </c>
      <c r="AS349" s="38">
        <f>_xll.RtGet("EBOND_LDN", B349, -18562)</f>
        <v>73.468575737562006</v>
      </c>
      <c r="AT349" s="58" t="str">
        <f ca="1">IF(Main[[#This Row],[maturity]]&lt;TODAY(),"matured","-")</f>
        <v>-</v>
      </c>
      <c r="AU349" s="1" t="str">
        <f>IF(Main[[#This Row],[spread bid]]=Main[[#This Row],[spread ask]],"error","-")</f>
        <v>-</v>
      </c>
    </row>
    <row r="350" spans="1:47" x14ac:dyDescent="0.2">
      <c r="A350" s="1" t="s">
        <v>197</v>
      </c>
      <c r="B350" s="1">
        <v>8035033</v>
      </c>
      <c r="C350" s="1">
        <v>1994224</v>
      </c>
      <c r="D350" s="29" t="str">
        <f>_xll.BDP($A350&amp;" Corp",D$4)</f>
        <v>TOTAL</v>
      </c>
      <c r="E350" s="29">
        <f>IF(_xll.BDP($A350&amp;" Corp","cpn typ")="floating","frn",_xll.BDP($A350&amp;" Corp",E$4))</f>
        <v>5.125</v>
      </c>
      <c r="F350" s="53">
        <f>IF(LEFT(_xll.BDP($A350&amp;" Corp","mty_typ"),4)="perp","perp",_xll.BDP($A350&amp;" Corp",F$4)*1)</f>
        <v>45377</v>
      </c>
      <c r="G350" s="25" t="str">
        <f>_xll.RtGet("EBOND_POSITION",INDEX(bookMap[eBondID],MATCH(TEXT(C350,"0"),bookMap[bbgID],0))&amp;"="&amp;B350,"AMOUNT")</f>
        <v>#N/A</v>
      </c>
      <c r="H350" s="1">
        <f>INDEX(control!$E$12:$E$22,MATCH(C350,control!$C$12:$C$22,0))</f>
        <v>0</v>
      </c>
      <c r="I350" s="1" t="str">
        <f>IFERROR(INDEX(bias[symbol],MIN(MAX(MATCH(IF($I$2="manual",_xll.RtGet("EBOND_LDN",B350,-20268),$I$2),bias[symbol],0)+H350,1),27)),"-")</f>
        <v>m</v>
      </c>
      <c r="J350" s="1">
        <f>IFERROR(_xll.RtGet("EBOND_LDN",B350,-20270)*1,"-")</f>
        <v>0.5</v>
      </c>
      <c r="K350" s="1" t="str">
        <f>_xll.RtGet("EBOND_LDN",$B350,-20271)</f>
        <v>on</v>
      </c>
      <c r="L350" s="1">
        <f>_xll.BDP(A350&amp;" @CBKG Corp","bid")</f>
        <v>129.267</v>
      </c>
      <c r="M350" s="1">
        <f>_xll.BDP(A350&amp;" @CBKG Corp","ask")</f>
        <v>129.767</v>
      </c>
      <c r="N350" s="1" t="s">
        <v>1456</v>
      </c>
      <c r="O350" s="1" t="str">
        <f>_xll.BDP(A350&amp;" @"&amp;N350&amp;" Corp","LAST_UPDATE")</f>
        <v>07:01:34</v>
      </c>
      <c r="P350" s="57">
        <f>_xll.BDP(A350&amp;" @"&amp;N350&amp;" Corp","LAST_PRICE")</f>
        <v>129.517</v>
      </c>
      <c r="Q350" s="1">
        <f>INDEX(control!$F$12:$F$22,MATCH(C350,control!$C$12:$C$22,0))</f>
        <v>100</v>
      </c>
      <c r="R350" s="1">
        <f>P350-J350*INDEX(bias[value],MATCH(I350,bias[symbol],0))*(Q350/100)</f>
        <v>129.267</v>
      </c>
      <c r="S350" s="1">
        <f t="shared" si="286"/>
        <v>129.767</v>
      </c>
      <c r="T350" s="4"/>
      <c r="U350" s="4"/>
      <c r="V350" s="1">
        <f t="shared" si="278"/>
        <v>129.517</v>
      </c>
      <c r="W350" s="1">
        <f t="shared" si="279"/>
        <v>129.267</v>
      </c>
      <c r="X350" s="1">
        <f t="shared" si="280"/>
        <v>129.767</v>
      </c>
      <c r="Y350" s="13">
        <f t="shared" si="281"/>
        <v>0</v>
      </c>
      <c r="Z350" s="1">
        <v>1</v>
      </c>
      <c r="AA350" s="1">
        <f t="shared" si="282"/>
        <v>1</v>
      </c>
      <c r="AB350" s="1">
        <f t="shared" si="283"/>
        <v>1</v>
      </c>
      <c r="AC350" s="1">
        <f>IF(ISNUMBER(INDEX(bias[value],MATCH(I350,bias[symbol],0))),1,0)</f>
        <v>1</v>
      </c>
      <c r="AD350" s="1">
        <f t="shared" si="284"/>
        <v>1</v>
      </c>
      <c r="AE350" s="1">
        <f t="shared" si="285"/>
        <v>1</v>
      </c>
      <c r="AF350" s="1">
        <f t="shared" ca="1" si="316"/>
        <v>0</v>
      </c>
      <c r="AG350" s="1">
        <f t="shared" ca="1" si="317"/>
        <v>0</v>
      </c>
      <c r="AH350" s="1" t="str">
        <f ca="1">IF(AG350=1,_xll.RtContribute("DDS_BONDS",$B350&amp;"=EXT",$V$3:$X$3,V350:X350,"FTC:CHANGED;SCOPE:SERVER"),"-")</f>
        <v>-</v>
      </c>
      <c r="AI350" s="1" t="str">
        <f>_xll.RtGet("DDS_BONDS",B350&amp;"=EXT",3)</f>
        <v>8035033=EXT</v>
      </c>
      <c r="AJ350" s="32">
        <f>_xll.BDP($A350&amp;" @"&amp; $N350 &amp;"  Corp","risk_mid")</f>
        <v>10.392172767802776</v>
      </c>
      <c r="AK350" s="25" t="str">
        <f t="shared" si="318"/>
        <v>-</v>
      </c>
      <c r="AL350" s="1" t="str">
        <f t="shared" si="315"/>
        <v>-</v>
      </c>
      <c r="AM350" s="38">
        <f t="shared" si="319"/>
        <v>0</v>
      </c>
      <c r="AN350" s="12">
        <f>_xll.BDP($A350&amp;" @"&amp; $N350 &amp;"  Corp","asset_swap_spd_mid")</f>
        <v>38.254476321640659</v>
      </c>
      <c r="AO350" s="25">
        <f t="shared" si="320"/>
        <v>0</v>
      </c>
      <c r="AP350" s="25" t="str">
        <f>IFERROR(_xll.BDP($A350&amp;" @"&amp; $N350 &amp;"  Corp","coupon")*G350/100/365,"-")</f>
        <v>-</v>
      </c>
      <c r="AQ350" s="1" t="str">
        <f>_xll.RtGet("EBOND_LDN",B350,"DSPLY_NAME")</f>
        <v>TOTAL 5 1/8 26 M</v>
      </c>
      <c r="AR350" s="38">
        <f>_xll.RtGet("EBOND_LDN", B350, -18560)</f>
        <v>154.058428717694</v>
      </c>
      <c r="AS350" s="38">
        <f>_xll.RtGet("EBOND_LDN", B350, -18562)</f>
        <v>149.256672334922</v>
      </c>
      <c r="AT350" s="58" t="str">
        <f ca="1">IF(Main[[#This Row],[maturity]]&lt;TODAY(),"matured","-")</f>
        <v>-</v>
      </c>
      <c r="AU350" s="1" t="str">
        <f>IF(Main[[#This Row],[spread bid]]=Main[[#This Row],[spread ask]],"error","-")</f>
        <v>-</v>
      </c>
    </row>
    <row r="351" spans="1:47" x14ac:dyDescent="0.2">
      <c r="A351" s="1" t="s">
        <v>198</v>
      </c>
      <c r="B351" s="1">
        <v>20027114</v>
      </c>
      <c r="C351" s="1">
        <v>1994224</v>
      </c>
      <c r="D351" s="29" t="str">
        <f>_xll.BDP($A351&amp;" Corp",D$4)</f>
        <v>TOTAL</v>
      </c>
      <c r="E351" s="29">
        <f>IF(_xll.BDP($A351&amp;" Corp","cpn typ")="floating","frn",_xll.BDP($A351&amp;" Corp",E$4))</f>
        <v>2.875</v>
      </c>
      <c r="F351" s="53">
        <f>IF(LEFT(_xll.BDP($A351&amp;" Corp","mty_typ"),4)="perp","perp",_xll.BDP($A351&amp;" Corp",F$4)*1)</f>
        <v>45980</v>
      </c>
      <c r="G351" s="25">
        <f>_xll.RtGet("EBOND_POSITION",INDEX(bookMap[eBondID],MATCH(TEXT(C351,"0"),bookMap[bbgID],0))&amp;"="&amp;B351,"AMOUNT")</f>
        <v>0</v>
      </c>
      <c r="H351" s="1">
        <f>INDEX(control!$E$12:$E$22,MATCH(C351,control!$C$12:$C$22,0))</f>
        <v>0</v>
      </c>
      <c r="I351" s="1" t="str">
        <f>IFERROR(INDEX(bias[symbol],MIN(MAX(MATCH(IF($I$2="manual",_xll.RtGet("EBOND_LDN",B351,-20268),$I$2),bias[symbol],0)+H351,1),27)),"-")</f>
        <v>m</v>
      </c>
      <c r="J351" s="1">
        <f>IFERROR(_xll.RtGet("EBOND_LDN",B351,-20270)*1,"-")</f>
        <v>0.5</v>
      </c>
      <c r="K351" s="1" t="str">
        <f>_xll.RtGet("EBOND_LDN",$B351,-20271)</f>
        <v>on</v>
      </c>
      <c r="L351" s="1" t="str">
        <f>_xll.BDP(A351&amp;" @CBKG Corp","bid")</f>
        <v>#N/A Real Time</v>
      </c>
      <c r="M351" s="1" t="str">
        <f>_xll.BDP(A351&amp;" @CBKG Corp","ask")</f>
        <v>#N/A Real Time</v>
      </c>
      <c r="N351" s="1" t="s">
        <v>1456</v>
      </c>
      <c r="O351" s="1" t="str">
        <f>_xll.BDP(A351&amp;" @"&amp;N351&amp;" Corp","LAST_UPDATE")</f>
        <v>07:01:33</v>
      </c>
      <c r="P351" s="57">
        <f>_xll.BDP(A351&amp;" @"&amp;N351&amp;" Corp","LAST_PRICE")</f>
        <v>107.449</v>
      </c>
      <c r="Q351" s="1">
        <f>INDEX(control!$F$12:$F$22,MATCH(C351,control!$C$12:$C$22,0))</f>
        <v>100</v>
      </c>
      <c r="R351" s="1">
        <f>P351-J351*INDEX(bias[value],MATCH(I351,bias[symbol],0))*(Q351/100)</f>
        <v>107.199</v>
      </c>
      <c r="S351" s="1">
        <f t="shared" si="286"/>
        <v>107.699</v>
      </c>
      <c r="T351" s="4"/>
      <c r="U351" s="4"/>
      <c r="V351" s="1">
        <f t="shared" si="278"/>
        <v>107.449</v>
      </c>
      <c r="W351" s="1">
        <f t="shared" si="279"/>
        <v>107.199</v>
      </c>
      <c r="X351" s="1">
        <f t="shared" si="280"/>
        <v>107.699</v>
      </c>
      <c r="Y351" s="13" t="str">
        <f t="shared" si="281"/>
        <v>err</v>
      </c>
      <c r="Z351" s="1">
        <v>1</v>
      </c>
      <c r="AA351" s="1">
        <f t="shared" si="282"/>
        <v>1</v>
      </c>
      <c r="AB351" s="1">
        <f t="shared" si="283"/>
        <v>1</v>
      </c>
      <c r="AC351" s="1">
        <f>IF(ISNUMBER(INDEX(bias[value],MATCH(I351,bias[symbol],0))),1,0)</f>
        <v>1</v>
      </c>
      <c r="AD351" s="1">
        <f t="shared" si="284"/>
        <v>1</v>
      </c>
      <c r="AE351" s="1">
        <f t="shared" si="285"/>
        <v>1</v>
      </c>
      <c r="AF351" s="1">
        <f t="shared" ca="1" si="316"/>
        <v>0</v>
      </c>
      <c r="AG351" s="1">
        <f t="shared" ca="1" si="317"/>
        <v>0</v>
      </c>
      <c r="AH351" s="1" t="str">
        <f ca="1">IF(AG351=1,_xll.RtContribute("DDS_BONDS",$B351&amp;"=EXT",$V$3:$X$3,V351:X351,"FTC:CHANGED;SCOPE:SERVER"),"-")</f>
        <v>-</v>
      </c>
      <c r="AI351" s="1" t="str">
        <f>_xll.RtGet("DDS_BONDS",B351&amp;"=EXT",3)</f>
        <v>20027114=EXT</v>
      </c>
      <c r="AJ351" s="32">
        <f>_xll.BDP($A351&amp;" @"&amp; $N351 &amp;"  Corp","risk_mid")</f>
        <v>10.459406542286587</v>
      </c>
      <c r="AK351" s="25">
        <f t="shared" si="318"/>
        <v>0</v>
      </c>
      <c r="AL351" s="1" t="str">
        <f t="shared" si="315"/>
        <v>-</v>
      </c>
      <c r="AM351" s="38">
        <f t="shared" si="319"/>
        <v>0</v>
      </c>
      <c r="AN351" s="12">
        <f>_xll.BDP($A351&amp;" @"&amp; $N351 &amp;"  Corp","asset_swap_spd_mid")</f>
        <v>42.197747960786948</v>
      </c>
      <c r="AO351" s="25">
        <f t="shared" si="320"/>
        <v>0</v>
      </c>
      <c r="AP351" s="25">
        <f>IFERROR(_xll.BDP($A351&amp;" @"&amp; $N351 &amp;"  Corp","coupon")*G351/100/365,"-")</f>
        <v>0</v>
      </c>
      <c r="AQ351" s="1" t="str">
        <f>_xll.RtGet("EBOND_LDN",B351,"DSPLY_NAME")</f>
        <v>TOTAL 2 7/8 19 N</v>
      </c>
      <c r="AR351" s="38">
        <f>_xll.RtGet("EBOND_LDN", B351, -18560)</f>
        <v>90.844543053680994</v>
      </c>
      <c r="AS351" s="38">
        <f>_xll.RtGet("EBOND_LDN", B351, -18562)</f>
        <v>86.076001380687998</v>
      </c>
      <c r="AT351" s="58" t="str">
        <f ca="1">IF(Main[[#This Row],[maturity]]&lt;TODAY(),"matured","-")</f>
        <v>-</v>
      </c>
      <c r="AU351" s="1" t="str">
        <f>IF(Main[[#This Row],[spread bid]]=Main[[#This Row],[spread ask]],"error","-")</f>
        <v>-</v>
      </c>
    </row>
    <row r="352" spans="1:47" x14ac:dyDescent="0.2">
      <c r="A352" s="1" t="s">
        <v>1580</v>
      </c>
      <c r="B352" s="1">
        <v>21147043</v>
      </c>
      <c r="C352" s="1">
        <v>1994224</v>
      </c>
      <c r="D352" s="29" t="str">
        <f>_xll.BDP($A352&amp;" Corp",D$4)</f>
        <v>TOTAL</v>
      </c>
      <c r="E352" s="29">
        <f>IF(_xll.BDP($A352&amp;" Corp","cpn typ")="floating","frn",_xll.BDP($A352&amp;" Corp",E$4))</f>
        <v>2.5</v>
      </c>
      <c r="F352" s="53">
        <f>IF(LEFT(_xll.BDP($A352&amp;" Corp","mty_typ"),4)="perp","perp",_xll.BDP($A352&amp;" Corp",F$4)*1)</f>
        <v>46106</v>
      </c>
      <c r="G352" s="25" t="str">
        <f>_xll.RtGet("EBOND_POSITION",INDEX(bookMap[eBondID],MATCH(TEXT(C352,"0"),bookMap[bbgID],0))&amp;"="&amp;B352,"AMOUNT")</f>
        <v>#N/A</v>
      </c>
      <c r="H352" s="1">
        <f>INDEX(control!$E$12:$E$22,MATCH(C352,control!$C$12:$C$22,0))</f>
        <v>0</v>
      </c>
      <c r="I352" s="1" t="str">
        <f>IFERROR(INDEX(bias[symbol],MIN(MAX(MATCH(IF($I$2="manual",_xll.RtGet("EBOND_LDN",B352,-20268),$I$2),bias[symbol],0)+H352,1),27)),"-")</f>
        <v>-</v>
      </c>
      <c r="J352" s="1" t="str">
        <f>IFERROR(_xll.RtGet("EBOND_LDN",B352,-20270)*1,"-")</f>
        <v>-</v>
      </c>
      <c r="K352" s="1" t="str">
        <f>_xll.RtGet("EBOND_LDN",$B352,-20271)</f>
        <v/>
      </c>
      <c r="L352" s="1" t="str">
        <f>_xll.BDP(A352&amp;" @CBKG Corp","bid")</f>
        <v>#N/A Real Time</v>
      </c>
      <c r="M352" s="1" t="str">
        <f>_xll.BDP(A352&amp;" @CBKG Corp","ask")</f>
        <v>#N/A Real Time</v>
      </c>
      <c r="N352" s="1" t="s">
        <v>1456</v>
      </c>
      <c r="O352" s="1" t="str">
        <f>_xll.BDP(A352&amp;" @"&amp;N352&amp;" Corp","LAST_UPDATE")</f>
        <v>07:01:47</v>
      </c>
      <c r="P352" s="57">
        <f>_xll.BDP(A352&amp;" @"&amp;N352&amp;" Corp","LAST_PRICE")</f>
        <v>103.01900000000001</v>
      </c>
      <c r="Q352" s="1">
        <f>INDEX(control!$F$12:$F$22,MATCH(C352,control!$C$12:$C$22,0))</f>
        <v>100</v>
      </c>
      <c r="R352" s="1" t="e">
        <f>P352-J352*INDEX(bias[value],MATCH(I352,bias[symbol],0))*(Q352/100)</f>
        <v>#VALUE!</v>
      </c>
      <c r="S352" s="1" t="e">
        <f t="shared" ref="S352" si="321">R352+J352*(Q352/100)</f>
        <v>#VALUE!</v>
      </c>
      <c r="T352" s="4"/>
      <c r="U352" s="4"/>
      <c r="V352" s="1">
        <f t="shared" ref="V352" si="322">P352</f>
        <v>103.01900000000001</v>
      </c>
      <c r="W352" s="1" t="e">
        <f t="shared" ref="W352" si="323">IF(ISNUMBER(T352),T352,R352)</f>
        <v>#VALUE!</v>
      </c>
      <c r="X352" s="1" t="e">
        <f t="shared" ref="X352" si="324">IF(ISNUMBER(U352),U352,S352)</f>
        <v>#VALUE!</v>
      </c>
      <c r="Y352" s="13" t="str">
        <f t="shared" ref="Y352" si="325">IF(ISERROR((W352+X352)-(L352+M352)),"err",((W352+X352)-(L352+M352)))</f>
        <v>err</v>
      </c>
      <c r="Z352" s="1">
        <v>1</v>
      </c>
      <c r="AA352" s="1">
        <f t="shared" ref="AA352" si="326">IF(K352="on",1,0)</f>
        <v>0</v>
      </c>
      <c r="AB352" s="1">
        <f t="shared" ref="AB352" si="327">IF(ISNUMBER(V352),1,0)*IF(ISNUMBER(W352),1,0)*IF(ISNUMBER(X352),1,0)</f>
        <v>0</v>
      </c>
      <c r="AC352" s="1">
        <f>IF(ISNUMBER(INDEX(bias[value],MATCH(I352,bias[symbol],0))),1,0)</f>
        <v>0</v>
      </c>
      <c r="AD352" s="1">
        <f t="shared" ref="AD352" si="328">IF(ISNUMBER(J352),1,0)</f>
        <v>0</v>
      </c>
      <c r="AE352" s="1">
        <f t="shared" ref="AE352" si="329">IF(AB352,IF(W352&gt;X352,0,1),0)</f>
        <v>0</v>
      </c>
      <c r="AF352" s="1">
        <f t="shared" ca="1" si="316"/>
        <v>0</v>
      </c>
      <c r="AG352" s="1">
        <f t="shared" ref="AG352" ca="1" si="330">PRODUCT(Z352:AF352)</f>
        <v>0</v>
      </c>
      <c r="AH352" s="1" t="str">
        <f ca="1">IF(AG352=1,_xll.RtContribute("DDS_BONDS",$B352&amp;"=EXT",$V$3:$X$3,V352:X352,"FTC:CHANGED;SCOPE:SERVER"),"-")</f>
        <v>-</v>
      </c>
      <c r="AI352" s="1" t="str">
        <f>_xll.RtGet("DDS_BONDS",B352&amp;"=EXT",3)</f>
        <v>21147043=EXT</v>
      </c>
      <c r="AJ352" s="32">
        <f>_xll.BDP($A352&amp;" @"&amp; $N352 &amp;"  Corp","risk_mid")</f>
        <v>10.424488241238095</v>
      </c>
      <c r="AK352" s="25" t="str">
        <f t="shared" ref="AK352" si="331">IFERROR(G352*AJ352/10000,"-")</f>
        <v>-</v>
      </c>
      <c r="AL352" s="1" t="str">
        <f t="shared" ref="AL352" si="332">IFERROR(INDEX(repoRate,MATCH(A352,repoIsin,0)),"-")</f>
        <v>-</v>
      </c>
      <c r="AM352" s="38">
        <f t="shared" ref="AM352" si="333">IFERROR(G352*1,0)*IFERROR(P352*1,0)/100*IF(AL352="-",$AM$3,AL352)/100/360</f>
        <v>0</v>
      </c>
      <c r="AN352" s="12">
        <f>_xll.BDP($A352&amp;" @"&amp; $N352 &amp;"  Corp","asset_swap_spd_mid")</f>
        <v>43.681296405998772</v>
      </c>
      <c r="AO352" s="25">
        <f t="shared" ref="AO352" si="334">IFERROR(G352*1,0)*IFERROR(AN352*1,0)/10000</f>
        <v>0</v>
      </c>
      <c r="AP352" s="25" t="str">
        <f>IFERROR(_xll.BDP($A352&amp;" @"&amp; $N352 &amp;"  Corp","coupon")*G352/100/365,"-")</f>
        <v>-</v>
      </c>
      <c r="AQ352" s="1" t="str">
        <f>_xll.RtGet("EBOND_LDN",B352,"DSPLY_NAME")</f>
        <v>TOTAL 2 1/2 25 M</v>
      </c>
      <c r="AR352" s="38">
        <f>_xll.RtGet("EBOND_LDN", B352, -18560)</f>
        <v>0</v>
      </c>
      <c r="AS352" s="38">
        <f>_xll.RtGet("EBOND_LDN", B352, -18562)</f>
        <v>0</v>
      </c>
      <c r="AT352" s="58" t="str">
        <f ca="1">IF(Main[[#This Row],[maturity]]&lt;TODAY(),"matured","-")</f>
        <v>-</v>
      </c>
      <c r="AU352" s="1" t="str">
        <f>IF(Main[[#This Row],[spread bid]]=Main[[#This Row],[spread ask]],"error","-")</f>
        <v>error</v>
      </c>
    </row>
    <row r="353" spans="1:47" x14ac:dyDescent="0.2">
      <c r="A353" s="1" t="s">
        <v>199</v>
      </c>
      <c r="B353" s="1">
        <v>2384408</v>
      </c>
      <c r="C353" s="1">
        <v>1994224</v>
      </c>
      <c r="D353" s="29" t="str">
        <f>_xll.BDP($A353&amp;" Corp",D$4)</f>
        <v>UKPONE</v>
      </c>
      <c r="E353" s="29">
        <f>IF(_xll.BDP($A353&amp;" Corp","cpn typ")="floating","frn",_xll.BDP($A353&amp;" Corp",E$4))</f>
        <v>5.75</v>
      </c>
      <c r="F353" s="53">
        <f>IF(LEFT(_xll.BDP($A353&amp;" Corp","mty_typ"),4)="perp","perp",_xll.BDP($A353&amp;" Corp",F$4)*1)</f>
        <v>45359</v>
      </c>
      <c r="G353" s="25" t="str">
        <f>_xll.RtGet("EBOND_POSITION",INDEX(bookMap[eBondID],MATCH(TEXT(C353,"0"),bookMap[bbgID],0))&amp;"="&amp;B353,"AMOUNT")</f>
        <v>#N/A</v>
      </c>
      <c r="H353" s="1">
        <f>INDEX(control!$E$12:$E$22,MATCH(C353,control!$C$12:$C$22,0))</f>
        <v>0</v>
      </c>
      <c r="I353" s="1" t="str">
        <f>IFERROR(INDEX(bias[symbol],MIN(MAX(MATCH(IF($I$2="manual",_xll.RtGet("EBOND_LDN",B353,-20268),$I$2),bias[symbol],0)+H353,1),27)),"-")</f>
        <v>m</v>
      </c>
      <c r="J353" s="1">
        <f>IFERROR(_xll.RtGet("EBOND_LDN",B353,-20270)*1,"-")</f>
        <v>1.5</v>
      </c>
      <c r="K353" s="1" t="str">
        <f>_xll.RtGet("EBOND_LDN",$B353,-20271)</f>
        <v>on</v>
      </c>
      <c r="L353" s="1" t="str">
        <f>_xll.BDP(A353&amp;" @CBKG Corp","bid")</f>
        <v>#N/A Real Time</v>
      </c>
      <c r="M353" s="1" t="str">
        <f>_xll.BDP(A353&amp;" @CBKG Corp","ask")</f>
        <v>#N/A Real Time</v>
      </c>
      <c r="N353" s="1" t="s">
        <v>1456</v>
      </c>
      <c r="O353" s="1" t="str">
        <f>_xll.BDP(A353&amp;" @"&amp;N353&amp;" Corp","LAST_UPDATE")</f>
        <v>11/06/2014</v>
      </c>
      <c r="P353" s="57">
        <f>_xll.BDP(A353&amp;" @"&amp;N353&amp;" Corp","LAST_PRICE")</f>
        <v>114.732</v>
      </c>
      <c r="Q353" s="1">
        <f>INDEX(control!$F$12:$F$22,MATCH(C353,control!$C$12:$C$22,0))</f>
        <v>100</v>
      </c>
      <c r="R353" s="1">
        <f>P353-J353*INDEX(bias[value],MATCH(I353,bias[symbol],0))*(Q353/100)</f>
        <v>113.982</v>
      </c>
      <c r="S353" s="1">
        <f t="shared" si="286"/>
        <v>115.482</v>
      </c>
      <c r="T353" s="4"/>
      <c r="U353" s="4"/>
      <c r="V353" s="1">
        <f t="shared" si="278"/>
        <v>114.732</v>
      </c>
      <c r="W353" s="1">
        <f t="shared" si="279"/>
        <v>113.982</v>
      </c>
      <c r="X353" s="1">
        <f t="shared" si="280"/>
        <v>115.482</v>
      </c>
      <c r="Y353" s="13" t="str">
        <f t="shared" si="281"/>
        <v>err</v>
      </c>
      <c r="Z353" s="1">
        <v>1</v>
      </c>
      <c r="AA353" s="1">
        <f t="shared" si="282"/>
        <v>1</v>
      </c>
      <c r="AB353" s="1">
        <f t="shared" si="283"/>
        <v>1</v>
      </c>
      <c r="AC353" s="1">
        <f>IF(ISNUMBER(INDEX(bias[value],MATCH(I353,bias[symbol],0))),1,0)</f>
        <v>1</v>
      </c>
      <c r="AD353" s="1">
        <f t="shared" si="284"/>
        <v>1</v>
      </c>
      <c r="AE353" s="1">
        <f t="shared" si="285"/>
        <v>1</v>
      </c>
      <c r="AF353" s="1">
        <f t="shared" ca="1" si="316"/>
        <v>0</v>
      </c>
      <c r="AG353" s="1">
        <f t="shared" ca="1" si="317"/>
        <v>0</v>
      </c>
      <c r="AH353" s="1" t="str">
        <f ca="1">IF(AG353=1,_xll.RtContribute("DDS_BONDS",$B353&amp;"=EXT",$V$3:$X$3,V353:X353,"FTC:CHANGED;SCOPE:SERVER"),"-")</f>
        <v>-</v>
      </c>
      <c r="AI353" s="1" t="str">
        <f>_xll.RtGet("DDS_BONDS",B353&amp;"=EXT",3)</f>
        <v>2384408=EXT</v>
      </c>
      <c r="AJ353" s="32">
        <f>_xll.BDP($A353&amp;" @"&amp; $N353 &amp;"  Corp","risk_mid")</f>
        <v>8.6935646122455523</v>
      </c>
      <c r="AK353" s="25" t="str">
        <f t="shared" si="318"/>
        <v>-</v>
      </c>
      <c r="AL353" s="1" t="str">
        <f t="shared" si="315"/>
        <v>-</v>
      </c>
      <c r="AM353" s="38">
        <f t="shared" si="319"/>
        <v>0</v>
      </c>
      <c r="AN353" s="12">
        <f>_xll.BDP($A353&amp;" @"&amp; $N353 &amp;"  Corp","asset_swap_spd_mid")</f>
        <v>124.26059854005823</v>
      </c>
      <c r="AO353" s="25">
        <f t="shared" si="320"/>
        <v>0</v>
      </c>
      <c r="AP353" s="25" t="str">
        <f>IFERROR(_xll.BDP($A353&amp;" @"&amp; $N353 &amp;"  Corp","coupon")*G353/100/365,"-")</f>
        <v>-</v>
      </c>
      <c r="AQ353" s="1" t="str">
        <f>_xll.RtGet("EBOND_LDN",B353,"DSPLY_NAME")</f>
        <v xml:space="preserve">UKPONE 5 3/4 08 </v>
      </c>
      <c r="AR353" s="38">
        <f>_xll.RtGet("EBOND_LDN", B353, -18560)</f>
        <v>113.641509682791</v>
      </c>
      <c r="AS353" s="38">
        <f>_xll.RtGet("EBOND_LDN", B353, -18562)</f>
        <v>96.381412789940001</v>
      </c>
      <c r="AT353" s="58" t="str">
        <f ca="1">IF(Main[[#This Row],[maturity]]&lt;TODAY(),"matured","-")</f>
        <v>-</v>
      </c>
      <c r="AU353" s="1" t="str">
        <f>IF(Main[[#This Row],[spread bid]]=Main[[#This Row],[spread ask]],"error","-")</f>
        <v>-</v>
      </c>
    </row>
    <row r="354" spans="1:47" x14ac:dyDescent="0.2">
      <c r="A354" s="1" t="s">
        <v>200</v>
      </c>
      <c r="B354" s="1">
        <v>8003744</v>
      </c>
      <c r="C354" s="1">
        <v>1994224</v>
      </c>
      <c r="D354" s="29" t="str">
        <f>_xll.BDP($A354&amp;" Corp",D$4)</f>
        <v>VATFAL</v>
      </c>
      <c r="E354" s="29">
        <f>IF(_xll.BDP($A354&amp;" Corp","cpn typ")="floating","frn",_xll.BDP($A354&amp;" Corp",E$4))</f>
        <v>5.25</v>
      </c>
      <c r="F354" s="53">
        <f>IF(LEFT(_xll.BDP($A354&amp;" Corp","mty_typ"),4)="perp","perp",_xll.BDP($A354&amp;" Corp",F$4)*1)</f>
        <v>42446</v>
      </c>
      <c r="G354" s="25">
        <f>_xll.RtGet("EBOND_POSITION",INDEX(bookMap[eBondID],MATCH(TEXT(C354,"0"),bookMap[bbgID],0))&amp;"="&amp;B354,"AMOUNT")</f>
        <v>0</v>
      </c>
      <c r="H354" s="1">
        <f>INDEX(control!$E$12:$E$22,MATCH(C354,control!$C$12:$C$22,0))</f>
        <v>0</v>
      </c>
      <c r="I354" s="1" t="str">
        <f>IFERROR(INDEX(bias[symbol],MIN(MAX(MATCH(IF($I$2="manual",_xll.RtGet("EBOND_LDN",B354,-20268),$I$2),bias[symbol],0)+H354,1),27)),"-")</f>
        <v>bb</v>
      </c>
      <c r="J354" s="1">
        <f>IFERROR(_xll.RtGet("EBOND_LDN",B354,-20270)*1,"-")</f>
        <v>0.25</v>
      </c>
      <c r="K354" s="1" t="str">
        <f>_xll.RtGet("EBOND_LDN",$B354,-20271)</f>
        <v>on</v>
      </c>
      <c r="L354" s="1">
        <f>_xll.BDP(A354&amp;" @CBKG Corp","bid")</f>
        <v>108.252</v>
      </c>
      <c r="M354" s="1">
        <f>_xll.BDP(A354&amp;" @CBKG Corp","ask")</f>
        <v>108.502</v>
      </c>
      <c r="N354" s="1" t="s">
        <v>1456</v>
      </c>
      <c r="O354" s="1" t="str">
        <f>_xll.BDP(A354&amp;" @"&amp;N354&amp;" Corp","LAST_UPDATE")</f>
        <v>07:01:32</v>
      </c>
      <c r="P354" s="57">
        <f>_xll.BDP(A354&amp;" @"&amp;N354&amp;" Corp","LAST_PRICE")</f>
        <v>108.31399999999999</v>
      </c>
      <c r="Q354" s="1">
        <f>INDEX(control!$F$12:$F$22,MATCH(C354,control!$C$12:$C$22,0))</f>
        <v>100</v>
      </c>
      <c r="R354" s="1">
        <f>P354-J354*INDEX(bias[value],MATCH(I354,bias[symbol],0))*(Q354/100)</f>
        <v>108.25149999999999</v>
      </c>
      <c r="S354" s="1">
        <f t="shared" si="286"/>
        <v>108.50149999999999</v>
      </c>
      <c r="T354" s="4"/>
      <c r="U354" s="4"/>
      <c r="V354" s="1">
        <f t="shared" si="278"/>
        <v>108.31399999999999</v>
      </c>
      <c r="W354" s="1">
        <f t="shared" si="279"/>
        <v>108.25149999999999</v>
      </c>
      <c r="X354" s="1">
        <f t="shared" si="280"/>
        <v>108.50149999999999</v>
      </c>
      <c r="Y354" s="13">
        <f t="shared" si="281"/>
        <v>-1.0000000000047748E-3</v>
      </c>
      <c r="Z354" s="1">
        <v>1</v>
      </c>
      <c r="AA354" s="1">
        <f t="shared" si="282"/>
        <v>1</v>
      </c>
      <c r="AB354" s="1">
        <f t="shared" si="283"/>
        <v>1</v>
      </c>
      <c r="AC354" s="1">
        <f>IF(ISNUMBER(INDEX(bias[value],MATCH(I354,bias[symbol],0))),1,0)</f>
        <v>1</v>
      </c>
      <c r="AD354" s="1">
        <f t="shared" si="284"/>
        <v>1</v>
      </c>
      <c r="AE354" s="1">
        <f t="shared" si="285"/>
        <v>1</v>
      </c>
      <c r="AF354" s="1">
        <f t="shared" ca="1" si="316"/>
        <v>0</v>
      </c>
      <c r="AG354" s="1">
        <f t="shared" ca="1" si="317"/>
        <v>0</v>
      </c>
      <c r="AH354" s="1" t="str">
        <f ca="1">IF(AG354=1,_xll.RtContribute("DDS_BONDS",$B354&amp;"=EXT",$V$3:$X$3,V354:X354,"FTC:CHANGED;SCOPE:SERVER"),"-")</f>
        <v>-</v>
      </c>
      <c r="AI354" s="1" t="str">
        <f>_xll.RtGet("DDS_BONDS",B354&amp;"=EXT",3)</f>
        <v>8003744=EXT</v>
      </c>
      <c r="AJ354" s="32">
        <f>_xll.BDP($A354&amp;" @"&amp; $N354 &amp;"  Corp","risk_mid")</f>
        <v>1.8551409532392427</v>
      </c>
      <c r="AK354" s="25">
        <f t="shared" si="318"/>
        <v>0</v>
      </c>
      <c r="AL354" s="1" t="str">
        <f t="shared" si="315"/>
        <v>-</v>
      </c>
      <c r="AM354" s="38">
        <f t="shared" si="319"/>
        <v>0</v>
      </c>
      <c r="AN354" s="12">
        <f>_xll.BDP($A354&amp;" @"&amp; $N354 &amp;"  Corp","asset_swap_spd_mid")</f>
        <v>14.349897705153479</v>
      </c>
      <c r="AO354" s="25">
        <f t="shared" si="320"/>
        <v>0</v>
      </c>
      <c r="AP354" s="25">
        <f>IFERROR(_xll.BDP($A354&amp;" @"&amp; $N354 &amp;"  Corp","coupon")*G354/100/365,"-")</f>
        <v>0</v>
      </c>
      <c r="AQ354" s="1" t="str">
        <f>_xll.RtGet("EBOND_LDN",B354,"DSPLY_NAME")</f>
        <v xml:space="preserve">VATFAL 5 1/4 17 </v>
      </c>
      <c r="AR354" s="38">
        <f>_xll.RtGet("EBOND_LDN", B354, -18560)</f>
        <v>47.710889150809003</v>
      </c>
      <c r="AS354" s="38">
        <f>_xll.RtGet("EBOND_LDN", B354, -18562)</f>
        <v>34.249782737396998</v>
      </c>
      <c r="AT354" s="58" t="str">
        <f ca="1">IF(Main[[#This Row],[maturity]]&lt;TODAY(),"matured","-")</f>
        <v>-</v>
      </c>
      <c r="AU354" s="1" t="str">
        <f>IF(Main[[#This Row],[spread bid]]=Main[[#This Row],[spread ask]],"error","-")</f>
        <v>-</v>
      </c>
    </row>
    <row r="355" spans="1:47" x14ac:dyDescent="0.2">
      <c r="A355" s="1" t="s">
        <v>201</v>
      </c>
      <c r="B355" s="1">
        <v>2231517</v>
      </c>
      <c r="C355" s="1">
        <v>1994224</v>
      </c>
      <c r="D355" s="29" t="str">
        <f>_xll.BDP($A355&amp;" Corp",D$4)</f>
        <v>VATFAL</v>
      </c>
      <c r="E355" s="29">
        <f>IF(_xll.BDP($A355&amp;" Corp","cpn typ")="floating","frn",_xll.BDP($A355&amp;" Corp",E$4))</f>
        <v>5</v>
      </c>
      <c r="F355" s="53">
        <f>IF(LEFT(_xll.BDP($A355&amp;" Corp","mty_typ"),4)="perp","perp",_xll.BDP($A355&amp;" Corp",F$4)*1)</f>
        <v>43269</v>
      </c>
      <c r="G355" s="25">
        <f>_xll.RtGet("EBOND_POSITION",INDEX(bookMap[eBondID],MATCH(TEXT(C355,"0"),bookMap[bbgID],0))&amp;"="&amp;B355,"AMOUNT")</f>
        <v>-3000000</v>
      </c>
      <c r="H355" s="1">
        <f>INDEX(control!$E$12:$E$22,MATCH(C355,control!$C$12:$C$22,0))</f>
        <v>0</v>
      </c>
      <c r="I355" s="1" t="str">
        <f>IFERROR(INDEX(bias[symbol],MIN(MAX(MATCH(IF($I$2="manual",_xll.RtGet("EBOND_LDN",B355,-20268),$I$2),bias[symbol],0)+H355,1),27)),"-")</f>
        <v>bb</v>
      </c>
      <c r="J355" s="1">
        <f>IFERROR(_xll.RtGet("EBOND_LDN",B355,-20270)*1,"-")</f>
        <v>0.4</v>
      </c>
      <c r="K355" s="1" t="str">
        <f>_xll.RtGet("EBOND_LDN",$B355,-20271)</f>
        <v>on</v>
      </c>
      <c r="L355" s="1">
        <f>_xll.BDP(A355&amp;" @CBKG Corp","bid")</f>
        <v>116.113</v>
      </c>
      <c r="M355" s="1">
        <f>_xll.BDP(A355&amp;" @CBKG Corp","ask")</f>
        <v>116.51300000000001</v>
      </c>
      <c r="N355" s="1" t="s">
        <v>1456</v>
      </c>
      <c r="O355" s="1" t="str">
        <f>_xll.BDP(A355&amp;" @"&amp;N355&amp;" Corp","LAST_UPDATE")</f>
        <v>07:01:27</v>
      </c>
      <c r="P355" s="57">
        <f>_xll.BDP(A355&amp;" @"&amp;N355&amp;" Corp","LAST_PRICE")</f>
        <v>116.21299999999999</v>
      </c>
      <c r="Q355" s="1">
        <f>INDEX(control!$F$12:$F$22,MATCH(C355,control!$C$12:$C$22,0))</f>
        <v>100</v>
      </c>
      <c r="R355" s="1">
        <f>P355-J355*INDEX(bias[value],MATCH(I355,bias[symbol],0))*(Q355/100)</f>
        <v>116.113</v>
      </c>
      <c r="S355" s="1">
        <f t="shared" si="286"/>
        <v>116.51300000000001</v>
      </c>
      <c r="T355" s="4"/>
      <c r="U355" s="4"/>
      <c r="V355" s="1">
        <f t="shared" si="278"/>
        <v>116.21299999999999</v>
      </c>
      <c r="W355" s="1">
        <f t="shared" si="279"/>
        <v>116.113</v>
      </c>
      <c r="X355" s="1">
        <f t="shared" si="280"/>
        <v>116.51300000000001</v>
      </c>
      <c r="Y355" s="13">
        <f t="shared" si="281"/>
        <v>0</v>
      </c>
      <c r="Z355" s="1">
        <v>1</v>
      </c>
      <c r="AA355" s="1">
        <f t="shared" si="282"/>
        <v>1</v>
      </c>
      <c r="AB355" s="1">
        <f t="shared" si="283"/>
        <v>1</v>
      </c>
      <c r="AC355" s="1">
        <f>IF(ISNUMBER(INDEX(bias[value],MATCH(I355,bias[symbol],0))),1,0)</f>
        <v>1</v>
      </c>
      <c r="AD355" s="1">
        <f t="shared" si="284"/>
        <v>1</v>
      </c>
      <c r="AE355" s="1">
        <f t="shared" si="285"/>
        <v>1</v>
      </c>
      <c r="AF355" s="1">
        <f t="shared" ca="1" si="316"/>
        <v>0</v>
      </c>
      <c r="AG355" s="1">
        <f t="shared" ca="1" si="317"/>
        <v>0</v>
      </c>
      <c r="AH355" s="1" t="str">
        <f ca="1">IF(AG355=1,_xll.RtContribute("DDS_BONDS",$B355&amp;"=EXT",$V$3:$X$3,V355:X355,"FTC:CHANGED;SCOPE:SERVER"),"-")</f>
        <v>-</v>
      </c>
      <c r="AI355" s="1" t="str">
        <f>_xll.RtGet("DDS_BONDS",B355&amp;"=EXT",3)</f>
        <v>2231517=EXT</v>
      </c>
      <c r="AJ355" s="32">
        <f>_xll.BDP($A355&amp;" @"&amp; $N355 &amp;"  Corp","risk_mid")</f>
        <v>4.3176393554581693</v>
      </c>
      <c r="AK355" s="25">
        <f t="shared" si="318"/>
        <v>-1295.2918066374509</v>
      </c>
      <c r="AL355" s="1">
        <f t="shared" si="315"/>
        <v>-1.3</v>
      </c>
      <c r="AM355" s="38">
        <f t="shared" si="319"/>
        <v>125.89741666666667</v>
      </c>
      <c r="AN355" s="12">
        <f>_xll.BDP($A355&amp;" @"&amp; $N355 &amp;"  Corp","asset_swap_spd_mid")</f>
        <v>36.444880844141103</v>
      </c>
      <c r="AO355" s="25">
        <f t="shared" si="320"/>
        <v>-10933.46425324233</v>
      </c>
      <c r="AP355" s="25">
        <f>IFERROR(_xll.BDP($A355&amp;" @"&amp; $N355 &amp;"  Corp","coupon")*G355/100/365,"-")</f>
        <v>-410.95890410958901</v>
      </c>
      <c r="AQ355" s="1" t="str">
        <f>_xll.RtGet("EBOND_LDN",B355,"DSPLY_NAME")</f>
        <v xml:space="preserve">VATFAL 5 18 Jun </v>
      </c>
      <c r="AR355" s="38">
        <f>_xll.RtGet("EBOND_LDN", B355, -18560)</f>
        <v>74.833706023052002</v>
      </c>
      <c r="AS355" s="38">
        <f>_xll.RtGet("EBOND_LDN", B355, -18562)</f>
        <v>65.581266104465001</v>
      </c>
      <c r="AT355" s="58" t="str">
        <f ca="1">IF(Main[[#This Row],[maturity]]&lt;TODAY(),"matured","-")</f>
        <v>-</v>
      </c>
      <c r="AU355" s="1" t="str">
        <f>IF(Main[[#This Row],[spread bid]]=Main[[#This Row],[spread ask]],"error","-")</f>
        <v>-</v>
      </c>
    </row>
    <row r="356" spans="1:47" x14ac:dyDescent="0.2">
      <c r="A356" s="1" t="s">
        <v>202</v>
      </c>
      <c r="B356" s="1">
        <v>7720918</v>
      </c>
      <c r="C356" s="1">
        <v>1994224</v>
      </c>
      <c r="D356" s="29" t="str">
        <f>_xll.BDP($A356&amp;" Corp",D$4)</f>
        <v>VATFAL</v>
      </c>
      <c r="E356" s="29">
        <f>IF(_xll.BDP($A356&amp;" Corp","cpn typ")="floating","frn",_xll.BDP($A356&amp;" Corp",E$4))</f>
        <v>6.75</v>
      </c>
      <c r="F356" s="53">
        <f>IF(LEFT(_xll.BDP($A356&amp;" Corp","mty_typ"),4)="perp","perp",_xll.BDP($A356&amp;" Corp",F$4)*1)</f>
        <v>43496</v>
      </c>
      <c r="G356" s="25">
        <f>_xll.RtGet("EBOND_POSITION",INDEX(bookMap[eBondID],MATCH(TEXT(C356,"0"),bookMap[bbgID],0))&amp;"="&amp;B356,"AMOUNT")</f>
        <v>0</v>
      </c>
      <c r="H356" s="1">
        <f>INDEX(control!$E$12:$E$22,MATCH(C356,control!$C$12:$C$22,0))</f>
        <v>0</v>
      </c>
      <c r="I356" s="1" t="str">
        <f>IFERROR(INDEX(bias[symbol],MIN(MAX(MATCH(IF($I$2="manual",_xll.RtGet("EBOND_LDN",B356,-20268),$I$2),bias[symbol],0)+H356,1),27)),"-")</f>
        <v>b</v>
      </c>
      <c r="J356" s="1">
        <f>IFERROR(_xll.RtGet("EBOND_LDN",B356,-20270)*1,"-")</f>
        <v>0.5</v>
      </c>
      <c r="K356" s="1" t="str">
        <f>_xll.RtGet("EBOND_LDN",$B356,-20271)</f>
        <v>on</v>
      </c>
      <c r="L356" s="1">
        <f>_xll.BDP(A356&amp;" @CBKG Corp","bid")</f>
        <v>125.331</v>
      </c>
      <c r="M356" s="1">
        <f>_xll.BDP(A356&amp;" @CBKG Corp","ask")</f>
        <v>125.831</v>
      </c>
      <c r="N356" s="1" t="s">
        <v>1456</v>
      </c>
      <c r="O356" s="1" t="str">
        <f>_xll.BDP(A356&amp;" @"&amp;N356&amp;" Corp","LAST_UPDATE")</f>
        <v>07:01:33</v>
      </c>
      <c r="P356" s="57">
        <f>_xll.BDP(A356&amp;" @"&amp;N356&amp;" Corp","LAST_PRICE")</f>
        <v>125.518</v>
      </c>
      <c r="Q356" s="1">
        <f>INDEX(control!$F$12:$F$22,MATCH(C356,control!$C$12:$C$22,0))</f>
        <v>100</v>
      </c>
      <c r="R356" s="1">
        <f>P356-J356*INDEX(bias[value],MATCH(I356,bias[symbol],0))*(Q356/100)</f>
        <v>125.3305</v>
      </c>
      <c r="S356" s="1">
        <f t="shared" si="286"/>
        <v>125.8305</v>
      </c>
      <c r="T356" s="4"/>
      <c r="U356" s="4"/>
      <c r="V356" s="1">
        <f t="shared" si="278"/>
        <v>125.518</v>
      </c>
      <c r="W356" s="1">
        <f t="shared" si="279"/>
        <v>125.3305</v>
      </c>
      <c r="X356" s="1">
        <f t="shared" si="280"/>
        <v>125.8305</v>
      </c>
      <c r="Y356" s="13">
        <f t="shared" si="281"/>
        <v>-1.0000000000047748E-3</v>
      </c>
      <c r="Z356" s="1">
        <v>1</v>
      </c>
      <c r="AA356" s="1">
        <f t="shared" si="282"/>
        <v>1</v>
      </c>
      <c r="AB356" s="1">
        <f t="shared" si="283"/>
        <v>1</v>
      </c>
      <c r="AC356" s="1">
        <f>IF(ISNUMBER(INDEX(bias[value],MATCH(I356,bias[symbol],0))),1,0)</f>
        <v>1</v>
      </c>
      <c r="AD356" s="1">
        <f t="shared" si="284"/>
        <v>1</v>
      </c>
      <c r="AE356" s="1">
        <f t="shared" si="285"/>
        <v>1</v>
      </c>
      <c r="AF356" s="1">
        <f t="shared" ca="1" si="316"/>
        <v>0</v>
      </c>
      <c r="AG356" s="1">
        <f t="shared" ca="1" si="317"/>
        <v>0</v>
      </c>
      <c r="AH356" s="1" t="str">
        <f ca="1">IF(AG356=1,_xll.RtContribute("DDS_BONDS",$B356&amp;"=EXT",$V$3:$X$3,V356:X356,"FTC:CHANGED;SCOPE:SERVER"),"-")</f>
        <v>-</v>
      </c>
      <c r="AI356" s="1" t="str">
        <f>_xll.RtGet("DDS_BONDS",B356&amp;"=EXT",3)</f>
        <v>7720918=EXT</v>
      </c>
      <c r="AJ356" s="32">
        <f>_xll.BDP($A356&amp;" @"&amp; $N356 &amp;"  Corp","risk_mid")</f>
        <v>5.1970439507144306</v>
      </c>
      <c r="AK356" s="25">
        <f t="shared" si="318"/>
        <v>0</v>
      </c>
      <c r="AL356" s="1" t="str">
        <f t="shared" si="315"/>
        <v>-</v>
      </c>
      <c r="AM356" s="38">
        <f t="shared" si="319"/>
        <v>0</v>
      </c>
      <c r="AN356" s="12">
        <f>_xll.BDP($A356&amp;" @"&amp; $N356 &amp;"  Corp","asset_swap_spd_mid")</f>
        <v>50.21939284004187</v>
      </c>
      <c r="AO356" s="25">
        <f t="shared" si="320"/>
        <v>0</v>
      </c>
      <c r="AP356" s="25">
        <f>IFERROR(_xll.BDP($A356&amp;" @"&amp; $N356 &amp;"  Corp","coupon")*G356/100/365,"-")</f>
        <v>0</v>
      </c>
      <c r="AQ356" s="1" t="str">
        <f>_xll.RtGet("EBOND_LDN",B356,"DSPLY_NAME")</f>
        <v xml:space="preserve">VATFAL 6 3/4 31 </v>
      </c>
      <c r="AR356" s="38">
        <f>_xll.RtGet("EBOND_LDN", B356, -18560)</f>
        <v>81.398327264884003</v>
      </c>
      <c r="AS356" s="38">
        <f>_xll.RtGet("EBOND_LDN", B356, -18562)</f>
        <v>71.794749189271002</v>
      </c>
      <c r="AT356" s="58" t="str">
        <f ca="1">IF(Main[[#This Row],[maturity]]&lt;TODAY(),"matured","-")</f>
        <v>-</v>
      </c>
      <c r="AU356" s="1" t="str">
        <f>IF(Main[[#This Row],[spread bid]]=Main[[#This Row],[spread ask]],"error","-")</f>
        <v>-</v>
      </c>
    </row>
    <row r="357" spans="1:47" x14ac:dyDescent="0.2">
      <c r="A357" s="1" t="s">
        <v>203</v>
      </c>
      <c r="B357" s="1">
        <v>8003742</v>
      </c>
      <c r="C357" s="1">
        <v>1994224</v>
      </c>
      <c r="D357" s="29" t="str">
        <f>_xll.BDP($A357&amp;" Corp",D$4)</f>
        <v>VATFAL</v>
      </c>
      <c r="E357" s="29">
        <f>IF(_xll.BDP($A357&amp;" Corp","cpn typ")="floating","frn",_xll.BDP($A357&amp;" Corp",E$4))</f>
        <v>6.25</v>
      </c>
      <c r="F357" s="53">
        <f>IF(LEFT(_xll.BDP($A357&amp;" Corp","mty_typ"),4)="perp","perp",_xll.BDP($A357&amp;" Corp",F$4)*1)</f>
        <v>44272</v>
      </c>
      <c r="G357" s="25">
        <f>_xll.RtGet("EBOND_POSITION",INDEX(bookMap[eBondID],MATCH(TEXT(C357,"0"),bookMap[bbgID],0))&amp;"="&amp;B357,"AMOUNT")</f>
        <v>978000</v>
      </c>
      <c r="H357" s="1">
        <f>INDEX(control!$E$12:$E$22,MATCH(C357,control!$C$12:$C$22,0))</f>
        <v>0</v>
      </c>
      <c r="I357" s="1" t="str">
        <f>IFERROR(INDEX(bias[symbol],MIN(MAX(MATCH(IF($I$2="manual",_xll.RtGet("EBOND_LDN",B357,-20268),$I$2),bias[symbol],0)+H357,1),27)),"-")</f>
        <v>bbb</v>
      </c>
      <c r="J357" s="1">
        <f>IFERROR(_xll.RtGet("EBOND_LDN",B357,-20270)*1,"-")</f>
        <v>0.4</v>
      </c>
      <c r="K357" s="1" t="str">
        <f>_xll.RtGet("EBOND_LDN",$B357,-20271)</f>
        <v>on</v>
      </c>
      <c r="L357" s="1">
        <f>_xll.BDP(A357&amp;" @CBKG Corp","bid")</f>
        <v>129.22200000000001</v>
      </c>
      <c r="M357" s="1">
        <f>_xll.BDP(A357&amp;" @CBKG Corp","ask")</f>
        <v>129.62200000000001</v>
      </c>
      <c r="N357" s="1" t="s">
        <v>1456</v>
      </c>
      <c r="O357" s="1" t="str">
        <f>_xll.BDP(A357&amp;" @"&amp;N357&amp;" Corp","LAST_UPDATE")</f>
        <v>07:01:26</v>
      </c>
      <c r="P357" s="57">
        <f>_xll.BDP(A357&amp;" @"&amp;N357&amp;" Corp","LAST_PRICE")</f>
        <v>129.27199999999999</v>
      </c>
      <c r="Q357" s="1">
        <f>INDEX(control!$F$12:$F$22,MATCH(C357,control!$C$12:$C$22,0))</f>
        <v>100</v>
      </c>
      <c r="R357" s="1">
        <f>P357-J357*INDEX(bias[value],MATCH(I357,bias[symbol],0))*(Q357/100)</f>
        <v>129.22199999999998</v>
      </c>
      <c r="S357" s="1">
        <f t="shared" si="286"/>
        <v>129.62199999999999</v>
      </c>
      <c r="T357" s="4"/>
      <c r="U357" s="4"/>
      <c r="V357" s="1">
        <f t="shared" si="278"/>
        <v>129.27199999999999</v>
      </c>
      <c r="W357" s="1">
        <f t="shared" si="279"/>
        <v>129.22199999999998</v>
      </c>
      <c r="X357" s="1">
        <f t="shared" si="280"/>
        <v>129.62199999999999</v>
      </c>
      <c r="Y357" s="13">
        <f t="shared" si="281"/>
        <v>-1.1368683772161603E-13</v>
      </c>
      <c r="Z357" s="1">
        <v>1</v>
      </c>
      <c r="AA357" s="1">
        <f t="shared" si="282"/>
        <v>1</v>
      </c>
      <c r="AB357" s="1">
        <f t="shared" si="283"/>
        <v>1</v>
      </c>
      <c r="AC357" s="1">
        <f>IF(ISNUMBER(INDEX(bias[value],MATCH(I357,bias[symbol],0))),1,0)</f>
        <v>1</v>
      </c>
      <c r="AD357" s="1">
        <f t="shared" si="284"/>
        <v>1</v>
      </c>
      <c r="AE357" s="1">
        <f t="shared" si="285"/>
        <v>1</v>
      </c>
      <c r="AF357" s="1">
        <f t="shared" ca="1" si="316"/>
        <v>0</v>
      </c>
      <c r="AG357" s="1">
        <f t="shared" ca="1" si="317"/>
        <v>0</v>
      </c>
      <c r="AH357" s="1" t="str">
        <f ca="1">IF(AG357=1,_xll.RtContribute("DDS_BONDS",$B357&amp;"=EXT",$V$3:$X$3,V357:X357,"FTC:CHANGED;SCOPE:SERVER"),"-")</f>
        <v>-</v>
      </c>
      <c r="AI357" s="1" t="str">
        <f>_xll.RtGet("DDS_BONDS",B357&amp;"=EXT",3)</f>
        <v>8003742=EXT</v>
      </c>
      <c r="AJ357" s="32">
        <f>_xll.BDP($A357&amp;" @"&amp; $N357 &amp;"  Corp","risk_mid")</f>
        <v>7.4316301275104024</v>
      </c>
      <c r="AK357" s="25">
        <f t="shared" si="318"/>
        <v>726.81342647051736</v>
      </c>
      <c r="AL357" s="1">
        <f t="shared" si="315"/>
        <v>-0.9</v>
      </c>
      <c r="AM357" s="38">
        <f t="shared" si="319"/>
        <v>-31.607003999999996</v>
      </c>
      <c r="AN357" s="12">
        <f>_xll.BDP($A357&amp;" @"&amp; $N357 &amp;"  Corp","asset_swap_spd_mid")</f>
        <v>74.634561816743471</v>
      </c>
      <c r="AO357" s="25">
        <f t="shared" si="320"/>
        <v>7299.260145677511</v>
      </c>
      <c r="AP357" s="25">
        <f>IFERROR(_xll.BDP($A357&amp;" @"&amp; $N357 &amp;"  Corp","coupon")*G357/100/365,"-")</f>
        <v>167.46575342465752</v>
      </c>
      <c r="AQ357" s="1" t="str">
        <f>_xll.RtGet("EBOND_LDN",B357,"DSPLY_NAME")</f>
        <v xml:space="preserve">VATFAL 6 1/4 17 </v>
      </c>
      <c r="AR357" s="38">
        <f>_xll.RtGet("EBOND_LDN", B357, -18560)</f>
        <v>135.255945173079</v>
      </c>
      <c r="AS357" s="38">
        <f>_xll.RtGet("EBOND_LDN", B357, -18562)</f>
        <v>129.89134297271301</v>
      </c>
      <c r="AT357" s="58" t="str">
        <f ca="1">IF(Main[[#This Row],[maturity]]&lt;TODAY(),"matured","-")</f>
        <v>-</v>
      </c>
      <c r="AU357" s="1" t="str">
        <f>IF(Main[[#This Row],[spread bid]]=Main[[#This Row],[spread ask]],"error","-")</f>
        <v>-</v>
      </c>
    </row>
    <row r="358" spans="1:47" x14ac:dyDescent="0.2">
      <c r="A358" s="1" t="s">
        <v>204</v>
      </c>
      <c r="B358" s="1">
        <v>2408427</v>
      </c>
      <c r="C358" s="1">
        <v>1994224</v>
      </c>
      <c r="D358" s="29" t="str">
        <f>_xll.BDP($A358&amp;" Corp",D$4)</f>
        <v>VATFAL</v>
      </c>
      <c r="E358" s="29">
        <f>IF(_xll.BDP($A358&amp;" Corp","cpn typ")="floating","frn",_xll.BDP($A358&amp;" Corp",E$4))</f>
        <v>5.375</v>
      </c>
      <c r="F358" s="53">
        <f>IF(LEFT(_xll.BDP($A358&amp;" Corp","mty_typ"),4)="perp","perp",_xll.BDP($A358&amp;" Corp",F$4)*1)</f>
        <v>45411</v>
      </c>
      <c r="G358" s="25">
        <f>_xll.RtGet("EBOND_POSITION",INDEX(bookMap[eBondID],MATCH(TEXT(C358,"0"),bookMap[bbgID],0))&amp;"="&amp;B358,"AMOUNT")</f>
        <v>0</v>
      </c>
      <c r="H358" s="1">
        <f>INDEX(control!$E$12:$E$22,MATCH(C358,control!$C$12:$C$22,0))</f>
        <v>0</v>
      </c>
      <c r="I358" s="1" t="str">
        <f>IFERROR(INDEX(bias[symbol],MIN(MAX(MATCH(IF($I$2="manual",_xll.RtGet("EBOND_LDN",B358,-20268),$I$2),bias[symbol],0)+H358,1),27)),"-")</f>
        <v>-</v>
      </c>
      <c r="J358" s="1" t="str">
        <f>IFERROR(_xll.RtGet("EBOND_LDN",B358,-20270)*1,"-")</f>
        <v>-</v>
      </c>
      <c r="K358" s="1" t="str">
        <f>_xll.RtGet("EBOND_LDN",$B358,-20271)</f>
        <v/>
      </c>
      <c r="L358" s="1">
        <f>_xll.BDP(A358&amp;" @CBKG Corp","bid")</f>
        <v>127.69499999999999</v>
      </c>
      <c r="M358" s="1">
        <f>_xll.BDP(A358&amp;" @CBKG Corp","ask")</f>
        <v>129.23699999999999</v>
      </c>
      <c r="N358" s="1" t="s">
        <v>1456</v>
      </c>
      <c r="O358" s="1" t="str">
        <f>_xll.BDP(A358&amp;" @"&amp;N358&amp;" Corp","LAST_UPDATE")</f>
        <v>07:01:32</v>
      </c>
      <c r="P358" s="57">
        <f>_xll.BDP(A358&amp;" @"&amp;N358&amp;" Corp","LAST_PRICE")</f>
        <v>128.38399999999999</v>
      </c>
      <c r="Q358" s="1">
        <f>INDEX(control!$F$12:$F$22,MATCH(C358,control!$C$12:$C$22,0))</f>
        <v>100</v>
      </c>
      <c r="R358" s="1" t="e">
        <f>P358-J358*INDEX(bias[value],MATCH(I358,bias[symbol],0))*(Q358/100)</f>
        <v>#VALUE!</v>
      </c>
      <c r="S358" s="1" t="e">
        <f t="shared" si="286"/>
        <v>#VALUE!</v>
      </c>
      <c r="T358" s="4"/>
      <c r="U358" s="4"/>
      <c r="V358" s="1">
        <f t="shared" si="278"/>
        <v>128.38399999999999</v>
      </c>
      <c r="W358" s="1" t="e">
        <f t="shared" si="279"/>
        <v>#VALUE!</v>
      </c>
      <c r="X358" s="1" t="e">
        <f t="shared" si="280"/>
        <v>#VALUE!</v>
      </c>
      <c r="Y358" s="13" t="str">
        <f t="shared" si="281"/>
        <v>err</v>
      </c>
      <c r="Z358" s="1">
        <v>1</v>
      </c>
      <c r="AA358" s="1">
        <f t="shared" si="282"/>
        <v>0</v>
      </c>
      <c r="AB358" s="1">
        <f t="shared" si="283"/>
        <v>0</v>
      </c>
      <c r="AC358" s="1">
        <f>IF(ISNUMBER(INDEX(bias[value],MATCH(I358,bias[symbol],0))),1,0)</f>
        <v>0</v>
      </c>
      <c r="AD358" s="1">
        <f t="shared" si="284"/>
        <v>0</v>
      </c>
      <c r="AE358" s="1">
        <f t="shared" si="285"/>
        <v>0</v>
      </c>
      <c r="AF358" s="1">
        <f t="shared" ca="1" si="316"/>
        <v>0</v>
      </c>
      <c r="AG358" s="1">
        <f t="shared" ca="1" si="317"/>
        <v>0</v>
      </c>
      <c r="AH358" s="1" t="str">
        <f ca="1">IF(AG358=1,_xll.RtContribute("DDS_BONDS",$B358&amp;"=EXT",$V$3:$X$3,V358:X358,"FTC:CHANGED;SCOPE:SERVER"),"-")</f>
        <v>-</v>
      </c>
      <c r="AI358" s="1" t="str">
        <f>_xll.RtGet("DDS_BONDS",B358&amp;"=EXT",3)</f>
        <v>2408427=EXT</v>
      </c>
      <c r="AJ358" s="32">
        <f>_xll.BDP($A358&amp;" @"&amp; $N358 &amp;"  Corp","risk_mid")</f>
        <v>10.245749180336361</v>
      </c>
      <c r="AK358" s="25">
        <f t="shared" si="318"/>
        <v>0</v>
      </c>
      <c r="AL358" s="1" t="str">
        <f t="shared" si="315"/>
        <v>-</v>
      </c>
      <c r="AM358" s="38">
        <f t="shared" si="319"/>
        <v>0</v>
      </c>
      <c r="AN358" s="12">
        <f>_xll.BDP($A358&amp;" @"&amp; $N358 &amp;"  Corp","asset_swap_spd_mid")</f>
        <v>76.616918040509589</v>
      </c>
      <c r="AO358" s="25">
        <f t="shared" si="320"/>
        <v>0</v>
      </c>
      <c r="AP358" s="25">
        <f>IFERROR(_xll.BDP($A358&amp;" @"&amp; $N358 &amp;"  Corp","coupon")*G358/100/365,"-")</f>
        <v>0</v>
      </c>
      <c r="AQ358" s="1" t="str">
        <f>_xll.RtGet("EBOND_LDN",B358,"DSPLY_NAME")</f>
        <v xml:space="preserve">VATFAL 5 3/8 29 </v>
      </c>
      <c r="AR358" s="38">
        <f>_xll.RtGet("EBOND_LDN", B358, -18560)</f>
        <v>137</v>
      </c>
      <c r="AS358" s="38">
        <f>_xll.RtGet("EBOND_LDN", B358, -18562)</f>
        <v>122</v>
      </c>
      <c r="AT358" s="58" t="str">
        <f ca="1">IF(Main[[#This Row],[maturity]]&lt;TODAY(),"matured","-")</f>
        <v>-</v>
      </c>
      <c r="AU358" s="1" t="str">
        <f>IF(Main[[#This Row],[spread bid]]=Main[[#This Row],[spread ask]],"error","-")</f>
        <v>-</v>
      </c>
    </row>
    <row r="359" spans="1:47" x14ac:dyDescent="0.2">
      <c r="A359" s="1" t="s">
        <v>205</v>
      </c>
      <c r="B359" s="1">
        <v>18134493</v>
      </c>
      <c r="C359" s="1">
        <v>1994224</v>
      </c>
      <c r="D359" s="29" t="str">
        <f>_xll.BDP($A359&amp;" Corp",D$4)</f>
        <v>VGASDE</v>
      </c>
      <c r="E359" s="29">
        <f>IF(_xll.BDP($A359&amp;" Corp","cpn typ")="floating","frn",_xll.BDP($A359&amp;" Corp",E$4))</f>
        <v>2</v>
      </c>
      <c r="F359" s="53">
        <f>IF(LEFT(_xll.BDP($A359&amp;" Corp","mty_typ"),4)="perp","perp",_xll.BDP($A359&amp;" Corp",F$4)*1)</f>
        <v>43994</v>
      </c>
      <c r="G359" s="25">
        <f>_xll.RtGet("EBOND_POSITION",INDEX(bookMap[eBondID],MATCH(TEXT(C359,"0"),bookMap[bbgID],0))&amp;"="&amp;B359,"AMOUNT")</f>
        <v>0</v>
      </c>
      <c r="H359" s="1">
        <f>INDEX(control!$E$12:$E$22,MATCH(C359,control!$C$12:$C$22,0))</f>
        <v>0</v>
      </c>
      <c r="I359" s="1" t="str">
        <f>IFERROR(INDEX(bias[symbol],MIN(MAX(MATCH(IF($I$2="manual",_xll.RtGet("EBOND_LDN",B359,-20268),$I$2),bias[symbol],0)+H359,1),27)),"-")</f>
        <v>bb</v>
      </c>
      <c r="J359" s="1">
        <f>IFERROR(_xll.RtGet("EBOND_LDN",B359,-20270)*1,"-")</f>
        <v>0.3</v>
      </c>
      <c r="K359" s="1" t="str">
        <f>_xll.RtGet("EBOND_LDN",$B359,-20271)</f>
        <v>on</v>
      </c>
      <c r="L359" s="1">
        <f>_xll.BDP(A359&amp;" @CBKG Corp","bid")</f>
        <v>103.188</v>
      </c>
      <c r="M359" s="1">
        <f>_xll.BDP(A359&amp;" @CBKG Corp","ask")</f>
        <v>103.488</v>
      </c>
      <c r="N359" s="1" t="s">
        <v>1456</v>
      </c>
      <c r="O359" s="1" t="str">
        <f>_xll.BDP(A359&amp;" @"&amp;N359&amp;" Corp","LAST_UPDATE")</f>
        <v>07:01:34</v>
      </c>
      <c r="P359" s="57">
        <f>_xll.BDP(A359&amp;" @"&amp;N359&amp;" Corp","LAST_PRICE")</f>
        <v>103.26300000000001</v>
      </c>
      <c r="Q359" s="1">
        <f>INDEX(control!$F$12:$F$22,MATCH(C359,control!$C$12:$C$22,0))</f>
        <v>100</v>
      </c>
      <c r="R359" s="1">
        <f>P359-J359*INDEX(bias[value],MATCH(I359,bias[symbol],0))*(Q359/100)</f>
        <v>103.188</v>
      </c>
      <c r="S359" s="1">
        <f t="shared" si="286"/>
        <v>103.488</v>
      </c>
      <c r="T359" s="4"/>
      <c r="U359" s="4"/>
      <c r="V359" s="1">
        <f t="shared" si="278"/>
        <v>103.26300000000001</v>
      </c>
      <c r="W359" s="1">
        <f t="shared" si="279"/>
        <v>103.188</v>
      </c>
      <c r="X359" s="1">
        <f t="shared" si="280"/>
        <v>103.488</v>
      </c>
      <c r="Y359" s="13">
        <f t="shared" si="281"/>
        <v>0</v>
      </c>
      <c r="Z359" s="1">
        <v>1</v>
      </c>
      <c r="AA359" s="1">
        <f t="shared" si="282"/>
        <v>1</v>
      </c>
      <c r="AB359" s="1">
        <f t="shared" si="283"/>
        <v>1</v>
      </c>
      <c r="AC359" s="1">
        <f>IF(ISNUMBER(INDEX(bias[value],MATCH(I359,bias[symbol],0))),1,0)</f>
        <v>1</v>
      </c>
      <c r="AD359" s="1">
        <f t="shared" si="284"/>
        <v>1</v>
      </c>
      <c r="AE359" s="1">
        <f t="shared" si="285"/>
        <v>1</v>
      </c>
      <c r="AF359" s="1">
        <f t="shared" ca="1" si="316"/>
        <v>0</v>
      </c>
      <c r="AG359" s="1">
        <f t="shared" ca="1" si="317"/>
        <v>0</v>
      </c>
      <c r="AH359" s="1" t="str">
        <f ca="1">IF(AG359=1,_xll.RtContribute("DDS_BONDS",$B359&amp;"=EXT",$V$3:$X$3,V359:X359,"FTC:CHANGED;SCOPE:SERVER"),"-")</f>
        <v>-</v>
      </c>
      <c r="AI359" s="1" t="str">
        <f>_xll.RtGet("DDS_BONDS",B359&amp;"=EXT",3)</f>
        <v>18134493=EXT</v>
      </c>
      <c r="AJ359" s="32">
        <f>_xll.BDP($A359&amp;" @"&amp; $N359 &amp;"  Corp","risk_mid")</f>
        <v>5.8063756677704248</v>
      </c>
      <c r="AK359" s="25">
        <f t="shared" si="318"/>
        <v>0</v>
      </c>
      <c r="AL359" s="1" t="str">
        <f t="shared" si="315"/>
        <v>-</v>
      </c>
      <c r="AM359" s="38">
        <f t="shared" si="319"/>
        <v>0</v>
      </c>
      <c r="AN359" s="12">
        <f>_xll.BDP($A359&amp;" @"&amp; $N359 &amp;"  Corp","asset_swap_spd_mid")</f>
        <v>54.316281376512812</v>
      </c>
      <c r="AO359" s="25">
        <f t="shared" si="320"/>
        <v>0</v>
      </c>
      <c r="AP359" s="25">
        <f>IFERROR(_xll.BDP($A359&amp;" @"&amp; $N359 &amp;"  Corp","coupon")*G359/100/365,"-")</f>
        <v>0</v>
      </c>
      <c r="AQ359" s="1" t="str">
        <f>_xll.RtGet("EBOND_LDN",B359,"DSPLY_NAME")</f>
        <v xml:space="preserve">VGASDE 2 12 Jun </v>
      </c>
      <c r="AR359" s="38">
        <f>_xll.RtGet("EBOND_LDN", B359, -18560)</f>
        <v>95.840689447955995</v>
      </c>
      <c r="AS359" s="38">
        <f>_xll.RtGet("EBOND_LDN", B359, -18562)</f>
        <v>90.681686837732997</v>
      </c>
      <c r="AT359" s="58" t="str">
        <f ca="1">IF(Main[[#This Row],[maturity]]&lt;TODAY(),"matured","-")</f>
        <v>-</v>
      </c>
      <c r="AU359" s="1" t="str">
        <f>IF(Main[[#This Row],[spread bid]]=Main[[#This Row],[spread ask]],"error","-")</f>
        <v>-</v>
      </c>
    </row>
    <row r="360" spans="1:47" x14ac:dyDescent="0.2">
      <c r="A360" s="1" t="s">
        <v>206</v>
      </c>
      <c r="B360" s="1">
        <v>18455487</v>
      </c>
      <c r="C360" s="1">
        <v>1994224</v>
      </c>
      <c r="D360" s="29" t="str">
        <f>_xll.BDP($A360&amp;" Corp",D$4)</f>
        <v>VGASDE</v>
      </c>
      <c r="E360" s="29">
        <f>IF(_xll.BDP($A360&amp;" Corp","cpn typ")="floating","frn",_xll.BDP($A360&amp;" Corp",E$4))</f>
        <v>3.125</v>
      </c>
      <c r="F360" s="53">
        <f>IF(LEFT(_xll.BDP($A360&amp;" Corp","mty_typ"),4)="perp","perp",_xll.BDP($A360&amp;" Corp",F$4)*1)</f>
        <v>45117</v>
      </c>
      <c r="G360" s="25">
        <f>_xll.RtGet("EBOND_POSITION",INDEX(bookMap[eBondID],MATCH(TEXT(C360,"0"),bookMap[bbgID],0))&amp;"="&amp;B360,"AMOUNT")</f>
        <v>653000</v>
      </c>
      <c r="H360" s="1">
        <f>INDEX(control!$E$12:$E$22,MATCH(C360,control!$C$12:$C$22,0))</f>
        <v>0</v>
      </c>
      <c r="I360" s="1" t="str">
        <f>IFERROR(INDEX(bias[symbol],MIN(MAX(MATCH(IF($I$2="manual",_xll.RtGet("EBOND_LDN",B360,-20268),$I$2),bias[symbol],0)+H360,1),27)),"-")</f>
        <v>bb</v>
      </c>
      <c r="J360" s="1">
        <f>IFERROR(_xll.RtGet("EBOND_LDN",B360,-20270)*1,"-")</f>
        <v>0.5</v>
      </c>
      <c r="K360" s="1" t="str">
        <f>_xll.RtGet("EBOND_LDN",$B360,-20271)</f>
        <v>on</v>
      </c>
      <c r="L360" s="1">
        <f>_xll.BDP(A360&amp;" @CBKG Corp","bid")</f>
        <v>108.407</v>
      </c>
      <c r="M360" s="1">
        <f>_xll.BDP(A360&amp;" @CBKG Corp","ask")</f>
        <v>108.907</v>
      </c>
      <c r="N360" s="1" t="s">
        <v>1456</v>
      </c>
      <c r="O360" s="1" t="str">
        <f>_xll.BDP(A360&amp;" @"&amp;N360&amp;" Corp","LAST_UPDATE")</f>
        <v>07:01:30</v>
      </c>
      <c r="P360" s="57">
        <f>_xll.BDP(A360&amp;" @"&amp;N360&amp;" Corp","LAST_PRICE")</f>
        <v>108.532</v>
      </c>
      <c r="Q360" s="1">
        <f>INDEX(control!$F$12:$F$22,MATCH(C360,control!$C$12:$C$22,0))</f>
        <v>100</v>
      </c>
      <c r="R360" s="1">
        <f>P360-J360*INDEX(bias[value],MATCH(I360,bias[symbol],0))*(Q360/100)</f>
        <v>108.407</v>
      </c>
      <c r="S360" s="1">
        <f t="shared" si="286"/>
        <v>108.907</v>
      </c>
      <c r="T360" s="4"/>
      <c r="U360" s="4"/>
      <c r="V360" s="1">
        <f t="shared" si="278"/>
        <v>108.532</v>
      </c>
      <c r="W360" s="1">
        <f t="shared" si="279"/>
        <v>108.407</v>
      </c>
      <c r="X360" s="1">
        <f t="shared" si="280"/>
        <v>108.907</v>
      </c>
      <c r="Y360" s="13">
        <f t="shared" si="281"/>
        <v>0</v>
      </c>
      <c r="Z360" s="1">
        <v>1</v>
      </c>
      <c r="AA360" s="1">
        <f t="shared" si="282"/>
        <v>1</v>
      </c>
      <c r="AB360" s="1">
        <f t="shared" si="283"/>
        <v>1</v>
      </c>
      <c r="AC360" s="1">
        <f>IF(ISNUMBER(INDEX(bias[value],MATCH(I360,bias[symbol],0))),1,0)</f>
        <v>1</v>
      </c>
      <c r="AD360" s="1">
        <f t="shared" si="284"/>
        <v>1</v>
      </c>
      <c r="AE360" s="1">
        <f t="shared" si="285"/>
        <v>1</v>
      </c>
      <c r="AF360" s="1">
        <f t="shared" ca="1" si="316"/>
        <v>0</v>
      </c>
      <c r="AG360" s="1">
        <f t="shared" ca="1" si="317"/>
        <v>0</v>
      </c>
      <c r="AH360" s="1" t="str">
        <f ca="1">IF(AG360=1,_xll.RtContribute("DDS_BONDS",$B360&amp;"=EXT",$V$3:$X$3,V360:X360,"FTC:CHANGED;SCOPE:SERVER"),"-")</f>
        <v>-</v>
      </c>
      <c r="AI360" s="1" t="str">
        <f>_xll.RtGet("DDS_BONDS",B360&amp;"=EXT",3)</f>
        <v>18455487=EXT</v>
      </c>
      <c r="AJ360" s="32">
        <f>_xll.BDP($A360&amp;" @"&amp; $N360 &amp;"  Corp","risk_mid")</f>
        <v>8.5743062330763564</v>
      </c>
      <c r="AK360" s="25">
        <f t="shared" si="318"/>
        <v>559.90219701988599</v>
      </c>
      <c r="AL360" s="1" t="str">
        <f t="shared" si="315"/>
        <v>-</v>
      </c>
      <c r="AM360" s="38">
        <f t="shared" si="319"/>
        <v>6.2996796444444438</v>
      </c>
      <c r="AN360" s="12">
        <f>_xll.BDP($A360&amp;" @"&amp; $N360 &amp;"  Corp","asset_swap_spd_mid")</f>
        <v>69.004086905253629</v>
      </c>
      <c r="AO360" s="25">
        <f t="shared" si="320"/>
        <v>4505.9668749130624</v>
      </c>
      <c r="AP360" s="25">
        <f>IFERROR(_xll.BDP($A360&amp;" @"&amp; $N360 &amp;"  Corp","coupon")*G360/100/365,"-")</f>
        <v>55.907534246575345</v>
      </c>
      <c r="AQ360" s="1" t="str">
        <f>_xll.RtGet("EBOND_LDN",B360,"DSPLY_NAME")</f>
        <v xml:space="preserve">VGASDE 3 1/8 10 </v>
      </c>
      <c r="AR360" s="38">
        <f>_xll.RtGet("EBOND_LDN", B360, -18560)</f>
        <v>88.598240885552002</v>
      </c>
      <c r="AS360" s="38">
        <f>_xll.RtGet("EBOND_LDN", B360, -18562)</f>
        <v>82.786900559925002</v>
      </c>
      <c r="AT360" s="58" t="str">
        <f ca="1">IF(Main[[#This Row],[maturity]]&lt;TODAY(),"matured","-")</f>
        <v>-</v>
      </c>
      <c r="AU360" s="1" t="str">
        <f>IF(Main[[#This Row],[spread bid]]=Main[[#This Row],[spread ask]],"error","-")</f>
        <v>-</v>
      </c>
    </row>
    <row r="361" spans="1:47" x14ac:dyDescent="0.2">
      <c r="A361" s="1" t="s">
        <v>207</v>
      </c>
      <c r="B361" s="1">
        <v>18134495</v>
      </c>
      <c r="C361" s="1">
        <v>1994224</v>
      </c>
      <c r="D361" s="29" t="str">
        <f>_xll.BDP($A361&amp;" Corp",D$4)</f>
        <v>VGASDE</v>
      </c>
      <c r="E361" s="29">
        <f>IF(_xll.BDP($A361&amp;" Corp","cpn typ")="floating","frn",_xll.BDP($A361&amp;" Corp",E$4))</f>
        <v>2.875</v>
      </c>
      <c r="F361" s="53">
        <f>IF(LEFT(_xll.BDP($A361&amp;" Corp","mty_typ"),4)="perp","perp",_xll.BDP($A361&amp;" Corp",F$4)*1)</f>
        <v>45820</v>
      </c>
      <c r="G361" s="25">
        <f>_xll.RtGet("EBOND_POSITION",INDEX(bookMap[eBondID],MATCH(TEXT(C361,"0"),bookMap[bbgID],0))&amp;"="&amp;B361,"AMOUNT")</f>
        <v>0</v>
      </c>
      <c r="H361" s="1">
        <f>INDEX(control!$E$12:$E$22,MATCH(C361,control!$C$12:$C$22,0))</f>
        <v>0</v>
      </c>
      <c r="I361" s="1" t="str">
        <f>IFERROR(INDEX(bias[symbol],MIN(MAX(MATCH(IF($I$2="manual",_xll.RtGet("EBOND_LDN",B361,-20268),$I$2),bias[symbol],0)+H361,1),27)),"-")</f>
        <v>bb</v>
      </c>
      <c r="J361" s="1">
        <f>IFERROR(_xll.RtGet("EBOND_LDN",B361,-20270)*1,"-")</f>
        <v>0.6</v>
      </c>
      <c r="K361" s="1" t="str">
        <f>_xll.RtGet("EBOND_LDN",$B361,-20271)</f>
        <v>on</v>
      </c>
      <c r="L361" s="1">
        <f>_xll.BDP(A361&amp;" @CBKG Corp","bid")</f>
        <v>105.354</v>
      </c>
      <c r="M361" s="1">
        <f>_xll.BDP(A361&amp;" @CBKG Corp","ask")</f>
        <v>105.95399999999999</v>
      </c>
      <c r="N361" s="1" t="s">
        <v>1456</v>
      </c>
      <c r="O361" s="1" t="str">
        <f>_xll.BDP(A361&amp;" @"&amp;N361&amp;" Corp","LAST_UPDATE")</f>
        <v>07:01:55</v>
      </c>
      <c r="P361" s="57">
        <f>_xll.BDP(A361&amp;" @"&amp;N361&amp;" Corp","LAST_PRICE")</f>
        <v>105.504</v>
      </c>
      <c r="Q361" s="1">
        <f>INDEX(control!$F$12:$F$22,MATCH(C361,control!$C$12:$C$22,0))</f>
        <v>100</v>
      </c>
      <c r="R361" s="1">
        <f>P361-J361*INDEX(bias[value],MATCH(I361,bias[symbol],0))*(Q361/100)</f>
        <v>105.354</v>
      </c>
      <c r="S361" s="1">
        <f t="shared" si="286"/>
        <v>105.95399999999999</v>
      </c>
      <c r="T361" s="4"/>
      <c r="U361" s="4"/>
      <c r="V361" s="1">
        <f t="shared" si="278"/>
        <v>105.504</v>
      </c>
      <c r="W361" s="1">
        <f t="shared" si="279"/>
        <v>105.354</v>
      </c>
      <c r="X361" s="1">
        <f t="shared" si="280"/>
        <v>105.95399999999999</v>
      </c>
      <c r="Y361" s="13">
        <f t="shared" si="281"/>
        <v>0</v>
      </c>
      <c r="Z361" s="1">
        <v>1</v>
      </c>
      <c r="AA361" s="1">
        <f t="shared" si="282"/>
        <v>1</v>
      </c>
      <c r="AB361" s="1">
        <f t="shared" si="283"/>
        <v>1</v>
      </c>
      <c r="AC361" s="1">
        <f>IF(ISNUMBER(INDEX(bias[value],MATCH(I361,bias[symbol],0))),1,0)</f>
        <v>1</v>
      </c>
      <c r="AD361" s="1">
        <f t="shared" si="284"/>
        <v>1</v>
      </c>
      <c r="AE361" s="1">
        <f t="shared" si="285"/>
        <v>1</v>
      </c>
      <c r="AF361" s="1">
        <f t="shared" ca="1" si="316"/>
        <v>0</v>
      </c>
      <c r="AG361" s="1">
        <f t="shared" ca="1" si="317"/>
        <v>0</v>
      </c>
      <c r="AH361" s="1" t="str">
        <f ca="1">IF(AG361=1,_xll.RtContribute("DDS_BONDS",$B361&amp;"=EXT",$V$3:$X$3,V361:X361,"FTC:CHANGED;SCOPE:SERVER"),"-")</f>
        <v>-</v>
      </c>
      <c r="AI361" s="1" t="str">
        <f>_xll.RtGet("DDS_BONDS",B361&amp;"=EXT",3)</f>
        <v>18134495=EXT</v>
      </c>
      <c r="AJ361" s="32">
        <f>_xll.BDP($A361&amp;" @"&amp; $N361 &amp;"  Corp","risk_mid")</f>
        <v>9.89400084370331</v>
      </c>
      <c r="AK361" s="25">
        <f t="shared" si="318"/>
        <v>0</v>
      </c>
      <c r="AL361" s="1" t="str">
        <f t="shared" si="315"/>
        <v>-</v>
      </c>
      <c r="AM361" s="38">
        <f t="shared" si="319"/>
        <v>0</v>
      </c>
      <c r="AN361" s="12">
        <f>_xll.BDP($A361&amp;" @"&amp; $N361 &amp;"  Corp","asset_swap_spd_mid")</f>
        <v>62.971496857703151</v>
      </c>
      <c r="AO361" s="25">
        <f t="shared" si="320"/>
        <v>0</v>
      </c>
      <c r="AP361" s="25">
        <f>IFERROR(_xll.BDP($A361&amp;" @"&amp; $N361 &amp;"  Corp","coupon")*G361/100/365,"-")</f>
        <v>0</v>
      </c>
      <c r="AQ361" s="1" t="str">
        <f>_xll.RtGet("EBOND_LDN",B361,"DSPLY_NAME")</f>
        <v xml:space="preserve">VGASDE 2 7/8 12 </v>
      </c>
      <c r="AR361" s="38">
        <f>_xll.RtGet("EBOND_LDN", B361, -18560)</f>
        <v>115.522815789715</v>
      </c>
      <c r="AS361" s="38">
        <f>_xll.RtGet("EBOND_LDN", B361, -18562)</f>
        <v>109.484982006877</v>
      </c>
      <c r="AT361" s="58" t="str">
        <f ca="1">IF(Main[[#This Row],[maturity]]&lt;TODAY(),"matured","-")</f>
        <v>-</v>
      </c>
      <c r="AU361" s="1" t="str">
        <f>IF(Main[[#This Row],[spread bid]]=Main[[#This Row],[spread ask]],"error","-")</f>
        <v>-</v>
      </c>
    </row>
    <row r="362" spans="1:47" x14ac:dyDescent="0.2">
      <c r="A362" s="1" t="s">
        <v>208</v>
      </c>
      <c r="B362" s="1">
        <v>4478144</v>
      </c>
      <c r="C362" s="1">
        <v>1994224</v>
      </c>
      <c r="D362" s="29" t="str">
        <f>_xll.BDP($A362&amp;" Corp",D$4)</f>
        <v>VIEFP</v>
      </c>
      <c r="E362" s="29">
        <f>IF(_xll.BDP($A362&amp;" Corp","cpn typ")="floating","frn",_xll.BDP($A362&amp;" Corp",E$4))</f>
        <v>4</v>
      </c>
      <c r="F362" s="53">
        <f>IF(LEFT(_xll.BDP($A362&amp;" Corp","mty_typ"),4)="perp","perp",_xll.BDP($A362&amp;" Corp",F$4)*1)</f>
        <v>42412</v>
      </c>
      <c r="G362" s="25">
        <f>_xll.RtGet("EBOND_POSITION",INDEX(bookMap[eBondID],MATCH(TEXT(C362,"0"),bookMap[bbgID],0))&amp;"="&amp;B362,"AMOUNT")</f>
        <v>0</v>
      </c>
      <c r="H362" s="1">
        <f>INDEX(control!$E$12:$E$22,MATCH(C362,control!$C$12:$C$22,0))</f>
        <v>0</v>
      </c>
      <c r="I362" s="1" t="str">
        <f>IFERROR(INDEX(bias[symbol],MIN(MAX(MATCH(IF($I$2="manual",_xll.RtGet("EBOND_LDN",B362,-20268),$I$2),bias[symbol],0)+H362,1),27)),"-")</f>
        <v>m</v>
      </c>
      <c r="J362" s="1">
        <f>IFERROR(_xll.RtGet("EBOND_LDN",B362,-20270)*1,"-")</f>
        <v>0.2</v>
      </c>
      <c r="K362" s="1" t="str">
        <f>_xll.RtGet("EBOND_LDN",$B362,-20271)</f>
        <v>on</v>
      </c>
      <c r="L362" s="1" t="str">
        <f>_xll.BDP(A362&amp;" @CBKG Corp","bid")</f>
        <v>#N/A Real Time</v>
      </c>
      <c r="M362" s="1" t="str">
        <f>_xll.BDP(A362&amp;" @CBKG Corp","ask")</f>
        <v>#N/A Real Time</v>
      </c>
      <c r="N362" s="1" t="s">
        <v>1456</v>
      </c>
      <c r="O362" s="1" t="str">
        <f>_xll.BDP(A362&amp;" @"&amp;N362&amp;" Corp","LAST_UPDATE")</f>
        <v>07:01:17</v>
      </c>
      <c r="P362" s="57">
        <f>_xll.BDP(A362&amp;" @"&amp;N362&amp;" Corp","LAST_PRICE")</f>
        <v>105.782</v>
      </c>
      <c r="Q362" s="1">
        <f>INDEX(control!$F$12:$F$22,MATCH(C362,control!$C$12:$C$22,0))</f>
        <v>100</v>
      </c>
      <c r="R362" s="1">
        <f>P362-J362*INDEX(bias[value],MATCH(I362,bias[symbol],0))*(Q362/100)</f>
        <v>105.682</v>
      </c>
      <c r="S362" s="1">
        <f t="shared" si="286"/>
        <v>105.88200000000001</v>
      </c>
      <c r="T362" s="4"/>
      <c r="U362" s="4"/>
      <c r="V362" s="1">
        <f t="shared" ref="V362:V370" si="335">P362</f>
        <v>105.782</v>
      </c>
      <c r="W362" s="1">
        <f t="shared" ref="W362:W370" si="336">IF(ISNUMBER(T362),T362,R362)</f>
        <v>105.682</v>
      </c>
      <c r="X362" s="1">
        <f t="shared" ref="X362:X370" si="337">IF(ISNUMBER(U362),U362,S362)</f>
        <v>105.88200000000001</v>
      </c>
      <c r="Y362" s="13" t="str">
        <f t="shared" ref="Y362:Y370" si="338">IF(ISERROR((W362+X362)-(L362+M362)),"err",((W362+X362)-(L362+M362)))</f>
        <v>err</v>
      </c>
      <c r="Z362" s="1">
        <v>1</v>
      </c>
      <c r="AA362" s="1">
        <f t="shared" ref="AA362:AA370" si="339">IF(K362="on",1,0)</f>
        <v>1</v>
      </c>
      <c r="AB362" s="1">
        <f t="shared" ref="AB362:AB370" si="340">IF(ISNUMBER(V362),1,0)*IF(ISNUMBER(W362),1,0)*IF(ISNUMBER(X362),1,0)</f>
        <v>1</v>
      </c>
      <c r="AC362" s="1">
        <f>IF(ISNUMBER(INDEX(bias[value],MATCH(I362,bias[symbol],0))),1,0)</f>
        <v>1</v>
      </c>
      <c r="AD362" s="1">
        <f t="shared" ref="AD362:AD370" si="341">IF(ISNUMBER(J362),1,0)</f>
        <v>1</v>
      </c>
      <c r="AE362" s="1">
        <f t="shared" ref="AE362:AE370" si="342">IF(AB362,IF(W362&gt;X362,0,1),0)</f>
        <v>1</v>
      </c>
      <c r="AF362" s="1">
        <f t="shared" ca="1" si="316"/>
        <v>0</v>
      </c>
      <c r="AG362" s="1">
        <f t="shared" ca="1" si="317"/>
        <v>0</v>
      </c>
      <c r="AH362" s="1" t="str">
        <f ca="1">IF(AG362=1,_xll.RtContribute("DDS_BONDS",$B362&amp;"=EXT",$V$3:$X$3,V362:X362,"FTC:CHANGED;SCOPE:SERVER"),"-")</f>
        <v>-</v>
      </c>
      <c r="AI362" s="1" t="str">
        <f>_xll.RtGet("DDS_BONDS",B362&amp;"=EXT",3)</f>
        <v>4478144=EXT</v>
      </c>
      <c r="AJ362" s="32">
        <f>_xll.BDP($A362&amp;" @"&amp; $N362 &amp;"  Corp","risk_mid")</f>
        <v>1.727700721367853</v>
      </c>
      <c r="AK362" s="25">
        <f t="shared" si="318"/>
        <v>0</v>
      </c>
      <c r="AL362" s="1" t="str">
        <f t="shared" si="315"/>
        <v>-</v>
      </c>
      <c r="AM362" s="38">
        <f t="shared" si="319"/>
        <v>0</v>
      </c>
      <c r="AN362" s="12">
        <f>_xll.BDP($A362&amp;" @"&amp; $N362 &amp;"  Corp","asset_swap_spd_mid")</f>
        <v>16.693906125266789</v>
      </c>
      <c r="AO362" s="25">
        <f t="shared" si="320"/>
        <v>0</v>
      </c>
      <c r="AP362" s="25">
        <f>IFERROR(_xll.BDP($A362&amp;" @"&amp; $N362 &amp;"  Corp","coupon")*G362/100/365,"-")</f>
        <v>0</v>
      </c>
      <c r="AQ362" s="1" t="str">
        <f>_xll.RtGet("EBOND_LDN",B362,"DSPLY_NAME")</f>
        <v>VIEFP 4 12 Feb 2</v>
      </c>
      <c r="AR362" s="38">
        <f>_xll.RtGet("EBOND_LDN", B362, -18560)</f>
        <v>51.785298952384998</v>
      </c>
      <c r="AS362" s="38">
        <f>_xll.RtGet("EBOND_LDN", B362, -18562)</f>
        <v>40.209741100485999</v>
      </c>
      <c r="AT362" s="58" t="str">
        <f ca="1">IF(Main[[#This Row],[maturity]]&lt;TODAY(),"matured","-")</f>
        <v>-</v>
      </c>
      <c r="AU362" s="1" t="str">
        <f>IF(Main[[#This Row],[spread bid]]=Main[[#This Row],[spread ask]],"error","-")</f>
        <v>-</v>
      </c>
    </row>
    <row r="363" spans="1:47" x14ac:dyDescent="0.2">
      <c r="A363" s="1" t="s">
        <v>209</v>
      </c>
      <c r="B363" s="1">
        <v>5466937</v>
      </c>
      <c r="C363" s="1">
        <v>1994224</v>
      </c>
      <c r="D363" s="29" t="str">
        <f>_xll.BDP($A363&amp;" Corp",D$4)</f>
        <v>VIEFP</v>
      </c>
      <c r="E363" s="29">
        <f>IF(_xll.BDP($A363&amp;" Corp","cpn typ")="floating","frn",_xll.BDP($A363&amp;" Corp",E$4))</f>
        <v>4.375</v>
      </c>
      <c r="F363" s="53">
        <f>IF(LEFT(_xll.BDP($A363&amp;" Corp","mty_typ"),4)="perp","perp",_xll.BDP($A363&amp;" Corp",F$4)*1)</f>
        <v>42751</v>
      </c>
      <c r="G363" s="25">
        <f>_xll.RtGet("EBOND_POSITION",INDEX(bookMap[eBondID],MATCH(TEXT(C363,"0"),bookMap[bbgID],0))&amp;"="&amp;B363,"AMOUNT")</f>
        <v>0</v>
      </c>
      <c r="H363" s="1">
        <f>INDEX(control!$E$12:$E$22,MATCH(C363,control!$C$12:$C$22,0))</f>
        <v>0</v>
      </c>
      <c r="I363" s="1" t="str">
        <f>IFERROR(INDEX(bias[symbol],MIN(MAX(MATCH(IF($I$2="manual",_xll.RtGet("EBOND_LDN",B363,-20268),$I$2),bias[symbol],0)+H363,1),27)),"-")</f>
        <v>m</v>
      </c>
      <c r="J363" s="1">
        <f>IFERROR(_xll.RtGet("EBOND_LDN",B363,-20270)*1,"-")</f>
        <v>0.4</v>
      </c>
      <c r="K363" s="1" t="str">
        <f>_xll.RtGet("EBOND_LDN",$B363,-20271)</f>
        <v>on</v>
      </c>
      <c r="L363" s="1" t="str">
        <f>_xll.BDP(A363&amp;" @CBKG Corp","bid")</f>
        <v>#N/A Real Time</v>
      </c>
      <c r="M363" s="1" t="str">
        <f>_xll.BDP(A363&amp;" @CBKG Corp","ask")</f>
        <v>#N/A Real Time</v>
      </c>
      <c r="N363" s="1" t="s">
        <v>1456</v>
      </c>
      <c r="O363" s="1" t="str">
        <f>_xll.BDP(A363&amp;" @"&amp;N363&amp;" Corp","LAST_UPDATE")</f>
        <v>07:01:35</v>
      </c>
      <c r="P363" s="57">
        <f>_xll.BDP(A363&amp;" @"&amp;N363&amp;" Corp","LAST_PRICE")</f>
        <v>109.536</v>
      </c>
      <c r="Q363" s="1">
        <f>INDEX(control!$F$12:$F$22,MATCH(C363,control!$C$12:$C$22,0))</f>
        <v>100</v>
      </c>
      <c r="R363" s="1">
        <f>P363-J363*INDEX(bias[value],MATCH(I363,bias[symbol],0))*(Q363/100)</f>
        <v>109.336</v>
      </c>
      <c r="S363" s="1">
        <f t="shared" ref="S363:S370" si="343">R363+J363*(Q363/100)</f>
        <v>109.736</v>
      </c>
      <c r="T363" s="4"/>
      <c r="U363" s="4"/>
      <c r="V363" s="1">
        <f t="shared" si="335"/>
        <v>109.536</v>
      </c>
      <c r="W363" s="1">
        <f t="shared" si="336"/>
        <v>109.336</v>
      </c>
      <c r="X363" s="1">
        <f t="shared" si="337"/>
        <v>109.736</v>
      </c>
      <c r="Y363" s="13" t="str">
        <f t="shared" si="338"/>
        <v>err</v>
      </c>
      <c r="Z363" s="1">
        <v>1</v>
      </c>
      <c r="AA363" s="1">
        <f t="shared" si="339"/>
        <v>1</v>
      </c>
      <c r="AB363" s="1">
        <f t="shared" si="340"/>
        <v>1</v>
      </c>
      <c r="AC363" s="1">
        <f>IF(ISNUMBER(INDEX(bias[value],MATCH(I363,bias[symbol],0))),1,0)</f>
        <v>1</v>
      </c>
      <c r="AD363" s="1">
        <f t="shared" si="341"/>
        <v>1</v>
      </c>
      <c r="AE363" s="1">
        <f t="shared" si="342"/>
        <v>1</v>
      </c>
      <c r="AF363" s="1">
        <f t="shared" ca="1" si="316"/>
        <v>0</v>
      </c>
      <c r="AG363" s="1">
        <f t="shared" ca="1" si="317"/>
        <v>0</v>
      </c>
      <c r="AH363" s="1" t="str">
        <f ca="1">IF(AG363=1,_xll.RtContribute("DDS_BONDS",$B363&amp;"=EXT",$V$3:$X$3,V363:X363,"FTC:CHANGED;SCOPE:SERVER"),"-")</f>
        <v>-</v>
      </c>
      <c r="AI363" s="1" t="str">
        <f>_xll.RtGet("DDS_BONDS",B363&amp;"=EXT",3)</f>
        <v>5466937=EXT</v>
      </c>
      <c r="AJ363" s="32">
        <f>_xll.BDP($A363&amp;" @"&amp; $N363 &amp;"  Corp","risk_mid")</f>
        <v>2.7287621412185104</v>
      </c>
      <c r="AK363" s="25">
        <f t="shared" si="318"/>
        <v>0</v>
      </c>
      <c r="AL363" s="1" t="str">
        <f t="shared" si="315"/>
        <v>-</v>
      </c>
      <c r="AM363" s="38">
        <f t="shared" si="319"/>
        <v>0</v>
      </c>
      <c r="AN363" s="12">
        <f>_xll.BDP($A363&amp;" @"&amp; $N363 &amp;"  Corp","asset_swap_spd_mid")</f>
        <v>28.005658337462229</v>
      </c>
      <c r="AO363" s="25">
        <f t="shared" si="320"/>
        <v>0</v>
      </c>
      <c r="AP363" s="25">
        <f>IFERROR(_xll.BDP($A363&amp;" @"&amp; $N363 &amp;"  Corp","coupon")*G363/100/365,"-")</f>
        <v>0</v>
      </c>
      <c r="AQ363" s="1" t="str">
        <f>_xll.RtGet("EBOND_LDN",B363,"DSPLY_NAME")</f>
        <v>VIEFP 4 3/8 16 J</v>
      </c>
      <c r="AR363" s="38">
        <f>_xll.RtGet("EBOND_LDN", B363, -18560)</f>
        <v>67.347664772911003</v>
      </c>
      <c r="AS363" s="38">
        <f>_xll.RtGet("EBOND_LDN", B363, -18562)</f>
        <v>52.690486776466003</v>
      </c>
      <c r="AT363" s="58" t="str">
        <f ca="1">IF(Main[[#This Row],[maturity]]&lt;TODAY(),"matured","-")</f>
        <v>-</v>
      </c>
      <c r="AU363" s="1" t="str">
        <f>IF(Main[[#This Row],[spread bid]]=Main[[#This Row],[spread ask]],"error","-")</f>
        <v>-</v>
      </c>
    </row>
    <row r="364" spans="1:47" x14ac:dyDescent="0.2">
      <c r="A364" s="1" t="s">
        <v>210</v>
      </c>
      <c r="B364" s="1">
        <v>2219120</v>
      </c>
      <c r="C364" s="1">
        <v>1994224</v>
      </c>
      <c r="D364" s="29" t="str">
        <f>_xll.BDP($A364&amp;" Corp",D$4)</f>
        <v>VIEFP</v>
      </c>
      <c r="E364" s="29">
        <f>IF(_xll.BDP($A364&amp;" Corp","cpn typ")="floating","frn",_xll.BDP($A364&amp;" Corp",E$4))</f>
        <v>5.375</v>
      </c>
      <c r="F364" s="53">
        <f>IF(LEFT(_xll.BDP($A364&amp;" Corp","mty_typ"),4)="perp","perp",_xll.BDP($A364&amp;" Corp",F$4)*1)</f>
        <v>43248</v>
      </c>
      <c r="G364" s="25">
        <f>_xll.RtGet("EBOND_POSITION",INDEX(bookMap[eBondID],MATCH(TEXT(C364,"0"),bookMap[bbgID],0))&amp;"="&amp;B364,"AMOUNT")</f>
        <v>0</v>
      </c>
      <c r="H364" s="1">
        <f>INDEX(control!$E$12:$E$22,MATCH(C364,control!$C$12:$C$22,0))</f>
        <v>0</v>
      </c>
      <c r="I364" s="1" t="str">
        <f>IFERROR(INDEX(bias[symbol],MIN(MAX(MATCH(IF($I$2="manual",_xll.RtGet("EBOND_LDN",B364,-20268),$I$2),bias[symbol],0)+H364,1),27)),"-")</f>
        <v>m</v>
      </c>
      <c r="J364" s="1">
        <f>IFERROR(_xll.RtGet("EBOND_LDN",B364,-20270)*1,"-")</f>
        <v>0.5</v>
      </c>
      <c r="K364" s="1" t="str">
        <f>_xll.RtGet("EBOND_LDN",$B364,-20271)</f>
        <v>on</v>
      </c>
      <c r="L364" s="1">
        <f>_xll.BDP(A364&amp;" @CBKG Corp","bid")</f>
        <v>117.593</v>
      </c>
      <c r="M364" s="1">
        <f>_xll.BDP(A364&amp;" @CBKG Corp","ask")</f>
        <v>118.093</v>
      </c>
      <c r="N364" s="1" t="s">
        <v>1456</v>
      </c>
      <c r="O364" s="1" t="str">
        <f>_xll.BDP(A364&amp;" @"&amp;N364&amp;" Corp","LAST_UPDATE")</f>
        <v>07:01:27</v>
      </c>
      <c r="P364" s="57">
        <f>_xll.BDP(A364&amp;" @"&amp;N364&amp;" Corp","LAST_PRICE")</f>
        <v>117.843</v>
      </c>
      <c r="Q364" s="1">
        <f>INDEX(control!$F$12:$F$22,MATCH(C364,control!$C$12:$C$22,0))</f>
        <v>100</v>
      </c>
      <c r="R364" s="1">
        <f>P364-J364*INDEX(bias[value],MATCH(I364,bias[symbol],0))*(Q364/100)</f>
        <v>117.593</v>
      </c>
      <c r="S364" s="1">
        <f t="shared" si="343"/>
        <v>118.093</v>
      </c>
      <c r="T364" s="4"/>
      <c r="U364" s="4"/>
      <c r="V364" s="1">
        <f t="shared" si="335"/>
        <v>117.843</v>
      </c>
      <c r="W364" s="1">
        <f t="shared" si="336"/>
        <v>117.593</v>
      </c>
      <c r="X364" s="1">
        <f t="shared" si="337"/>
        <v>118.093</v>
      </c>
      <c r="Y364" s="13">
        <f t="shared" si="338"/>
        <v>0</v>
      </c>
      <c r="Z364" s="1">
        <v>1</v>
      </c>
      <c r="AA364" s="1">
        <f t="shared" si="339"/>
        <v>1</v>
      </c>
      <c r="AB364" s="1">
        <f t="shared" si="340"/>
        <v>1</v>
      </c>
      <c r="AC364" s="1">
        <f>IF(ISNUMBER(INDEX(bias[value],MATCH(I364,bias[symbol],0))),1,0)</f>
        <v>1</v>
      </c>
      <c r="AD364" s="1">
        <f t="shared" si="341"/>
        <v>1</v>
      </c>
      <c r="AE364" s="1">
        <f t="shared" si="342"/>
        <v>1</v>
      </c>
      <c r="AF364" s="1">
        <f t="shared" ca="1" si="316"/>
        <v>0</v>
      </c>
      <c r="AG364" s="1">
        <f t="shared" ca="1" si="317"/>
        <v>0</v>
      </c>
      <c r="AH364" s="1" t="str">
        <f ca="1">IF(AG364=1,_xll.RtContribute("DDS_BONDS",$B364&amp;"=EXT",$V$3:$X$3,V364:X364,"FTC:CHANGED;SCOPE:SERVER"),"-")</f>
        <v>-</v>
      </c>
      <c r="AI364" s="1" t="str">
        <f>_xll.RtGet("DDS_BONDS",B364&amp;"=EXT",3)</f>
        <v>2219120=EXT</v>
      </c>
      <c r="AJ364" s="32">
        <f>_xll.BDP($A364&amp;" @"&amp; $N364 &amp;"  Corp","risk_mid")</f>
        <v>4.3090758637255533</v>
      </c>
      <c r="AK364" s="25">
        <f t="shared" si="318"/>
        <v>0</v>
      </c>
      <c r="AL364" s="1" t="str">
        <f t="shared" si="315"/>
        <v>-</v>
      </c>
      <c r="AM364" s="38">
        <f t="shared" si="319"/>
        <v>0</v>
      </c>
      <c r="AN364" s="12">
        <f>_xll.BDP($A364&amp;" @"&amp; $N364 &amp;"  Corp","asset_swap_spd_mid")</f>
        <v>26.630257382114188</v>
      </c>
      <c r="AO364" s="25">
        <f t="shared" si="320"/>
        <v>0</v>
      </c>
      <c r="AP364" s="25">
        <f>IFERROR(_xll.BDP($A364&amp;" @"&amp; $N364 &amp;"  Corp","coupon")*G364/100/365,"-")</f>
        <v>0</v>
      </c>
      <c r="AQ364" s="1" t="str">
        <f>_xll.RtGet("EBOND_LDN",B364,"DSPLY_NAME")</f>
        <v>VIEFP 5 3/8 28 M</v>
      </c>
      <c r="AR364" s="38">
        <f>_xll.RtGet("EBOND_LDN", B364, -18560)</f>
        <v>68.748155270134006</v>
      </c>
      <c r="AS364" s="38">
        <f>_xll.RtGet("EBOND_LDN", B364, -18562)</f>
        <v>57.145034514420999</v>
      </c>
      <c r="AT364" s="58" t="str">
        <f ca="1">IF(Main[[#This Row],[maturity]]&lt;TODAY(),"matured","-")</f>
        <v>-</v>
      </c>
      <c r="AU364" s="1" t="str">
        <f>IF(Main[[#This Row],[spread bid]]=Main[[#This Row],[spread ask]],"error","-")</f>
        <v>-</v>
      </c>
    </row>
    <row r="365" spans="1:47" x14ac:dyDescent="0.2">
      <c r="A365" s="1" t="s">
        <v>211</v>
      </c>
      <c r="B365" s="1">
        <v>8124878</v>
      </c>
      <c r="C365" s="1">
        <v>1994224</v>
      </c>
      <c r="D365" s="29" t="str">
        <f>_xll.BDP($A365&amp;" Corp",D$4)</f>
        <v>VIEFP</v>
      </c>
      <c r="E365" s="29">
        <f>IF(_xll.BDP($A365&amp;" Corp","cpn typ")="floating","frn",_xll.BDP($A365&amp;" Corp",E$4))</f>
        <v>6.75</v>
      </c>
      <c r="F365" s="53">
        <f>IF(LEFT(_xll.BDP($A365&amp;" Corp","mty_typ"),4)="perp","perp",_xll.BDP($A365&amp;" Corp",F$4)*1)</f>
        <v>43579</v>
      </c>
      <c r="G365" s="25">
        <f>_xll.RtGet("EBOND_POSITION",INDEX(bookMap[eBondID],MATCH(TEXT(C365,"0"),bookMap[bbgID],0))&amp;"="&amp;B365,"AMOUNT")</f>
        <v>0</v>
      </c>
      <c r="H365" s="1">
        <f>INDEX(control!$E$12:$E$22,MATCH(C365,control!$C$12:$C$22,0))</f>
        <v>0</v>
      </c>
      <c r="I365" s="1" t="str">
        <f>IFERROR(INDEX(bias[symbol],MIN(MAX(MATCH(IF($I$2="manual",_xll.RtGet("EBOND_LDN",B365,-20268),$I$2),bias[symbol],0)+H365,1),27)),"-")</f>
        <v>m</v>
      </c>
      <c r="J365" s="1">
        <f>IFERROR(_xll.RtGet("EBOND_LDN",B365,-20270)*1,"-")</f>
        <v>0.2</v>
      </c>
      <c r="K365" s="1" t="str">
        <f>_xll.RtGet("EBOND_LDN",$B365,-20271)</f>
        <v>on</v>
      </c>
      <c r="L365" s="1" t="str">
        <f>_xll.BDP(A365&amp;" @CBKG Corp","bid")</f>
        <v>#N/A Real Time</v>
      </c>
      <c r="M365" s="1" t="str">
        <f>_xll.BDP(A365&amp;" @CBKG Corp","ask")</f>
        <v>#N/A Real Time</v>
      </c>
      <c r="N365" s="1" t="s">
        <v>1456</v>
      </c>
      <c r="O365" s="1" t="str">
        <f>_xll.BDP(A365&amp;" @"&amp;N365&amp;" Corp","LAST_UPDATE")</f>
        <v>07:01:27</v>
      </c>
      <c r="P365" s="57">
        <f>_xll.BDP(A365&amp;" @"&amp;N365&amp;" Corp","LAST_PRICE")</f>
        <v>126.246</v>
      </c>
      <c r="Q365" s="1">
        <f>INDEX(control!$F$12:$F$22,MATCH(C365,control!$C$12:$C$22,0))</f>
        <v>100</v>
      </c>
      <c r="R365" s="1">
        <f>P365-J365*INDEX(bias[value],MATCH(I365,bias[symbol],0))*(Q365/100)</f>
        <v>126.146</v>
      </c>
      <c r="S365" s="1">
        <f t="shared" si="343"/>
        <v>126.346</v>
      </c>
      <c r="T365" s="4"/>
      <c r="U365" s="4"/>
      <c r="V365" s="1">
        <f t="shared" si="335"/>
        <v>126.246</v>
      </c>
      <c r="W365" s="1">
        <f t="shared" si="336"/>
        <v>126.146</v>
      </c>
      <c r="X365" s="1">
        <f t="shared" si="337"/>
        <v>126.346</v>
      </c>
      <c r="Y365" s="13" t="str">
        <f t="shared" si="338"/>
        <v>err</v>
      </c>
      <c r="Z365" s="1">
        <v>1</v>
      </c>
      <c r="AA365" s="1">
        <f t="shared" si="339"/>
        <v>1</v>
      </c>
      <c r="AB365" s="1">
        <f t="shared" si="340"/>
        <v>1</v>
      </c>
      <c r="AC365" s="1">
        <f>IF(ISNUMBER(INDEX(bias[value],MATCH(I365,bias[symbol],0))),1,0)</f>
        <v>1</v>
      </c>
      <c r="AD365" s="1">
        <f t="shared" si="341"/>
        <v>1</v>
      </c>
      <c r="AE365" s="1">
        <f t="shared" si="342"/>
        <v>1</v>
      </c>
      <c r="AF365" s="1">
        <f t="shared" ca="1" si="316"/>
        <v>0</v>
      </c>
      <c r="AG365" s="1">
        <f t="shared" ca="1" si="317"/>
        <v>0</v>
      </c>
      <c r="AH365" s="1" t="str">
        <f ca="1">IF(AG365=1,_xll.RtContribute("DDS_BONDS",$B365&amp;"=EXT",$V$3:$X$3,V365:X365,"FTC:CHANGED;SCOPE:SERVER"),"-")</f>
        <v>-</v>
      </c>
      <c r="AI365" s="1" t="str">
        <f>_xll.RtGet("DDS_BONDS",B365&amp;"=EXT",3)</f>
        <v>8124878=EXT</v>
      </c>
      <c r="AJ365" s="32">
        <f>_xll.BDP($A365&amp;" @"&amp; $N365 &amp;"  Corp","risk_mid")</f>
        <v>5.4443542007305723</v>
      </c>
      <c r="AK365" s="25">
        <f t="shared" si="318"/>
        <v>0</v>
      </c>
      <c r="AL365" s="1" t="str">
        <f t="shared" si="315"/>
        <v>-</v>
      </c>
      <c r="AM365" s="38">
        <f t="shared" si="319"/>
        <v>0</v>
      </c>
      <c r="AN365" s="12">
        <f>_xll.BDP($A365&amp;" @"&amp; $N365 &amp;"  Corp","asset_swap_spd_mid")</f>
        <v>55.94218101083117</v>
      </c>
      <c r="AO365" s="25">
        <f t="shared" si="320"/>
        <v>0</v>
      </c>
      <c r="AP365" s="25">
        <f>IFERROR(_xll.BDP($A365&amp;" @"&amp; $N365 &amp;"  Corp","coupon")*G365/100/365,"-")</f>
        <v>0</v>
      </c>
      <c r="AQ365" s="1" t="str">
        <f>_xll.RtGet("EBOND_LDN",B365,"DSPLY_NAME")</f>
        <v>VIEFP 6 3/4 24 A</v>
      </c>
      <c r="AR365" s="38">
        <f>_xll.RtGet("EBOND_LDN", B365, -18560)</f>
        <v>88.760776578391003</v>
      </c>
      <c r="AS365" s="38">
        <f>_xll.RtGet("EBOND_LDN", B365, -18562)</f>
        <v>85.091165728269999</v>
      </c>
      <c r="AT365" s="58" t="str">
        <f ca="1">IF(Main[[#This Row],[maturity]]&lt;TODAY(),"matured","-")</f>
        <v>-</v>
      </c>
      <c r="AU365" s="1" t="str">
        <f>IF(Main[[#This Row],[spread bid]]=Main[[#This Row],[spread ask]],"error","-")</f>
        <v>-</v>
      </c>
    </row>
    <row r="366" spans="1:47" x14ac:dyDescent="0.2">
      <c r="A366" s="1" t="s">
        <v>212</v>
      </c>
      <c r="B366" s="1">
        <v>4478142</v>
      </c>
      <c r="C366" s="1">
        <v>1994224</v>
      </c>
      <c r="D366" s="29" t="str">
        <f>_xll.BDP($A366&amp;" Corp",D$4)</f>
        <v>VIEFP</v>
      </c>
      <c r="E366" s="29">
        <f>IF(_xll.BDP($A366&amp;" Corp","cpn typ")="floating","frn",_xll.BDP($A366&amp;" Corp",E$4))</f>
        <v>4.375</v>
      </c>
      <c r="F366" s="53">
        <f>IF(LEFT(_xll.BDP($A366&amp;" Corp","mty_typ"),4)="perp","perp",_xll.BDP($A366&amp;" Corp",F$4)*1)</f>
        <v>44176</v>
      </c>
      <c r="G366" s="25">
        <f>_xll.RtGet("EBOND_POSITION",INDEX(bookMap[eBondID],MATCH(TEXT(C366,"0"),bookMap[bbgID],0))&amp;"="&amp;B366,"AMOUNT")</f>
        <v>0</v>
      </c>
      <c r="H366" s="1">
        <f>INDEX(control!$E$12:$E$22,MATCH(C366,control!$C$12:$C$22,0))</f>
        <v>0</v>
      </c>
      <c r="I366" s="1" t="str">
        <f>IFERROR(INDEX(bias[symbol],MIN(MAX(MATCH(IF($I$2="manual",_xll.RtGet("EBOND_LDN",B366,-20268),$I$2),bias[symbol],0)+H366,1),27)),"-")</f>
        <v>m</v>
      </c>
      <c r="J366" s="1">
        <f>IFERROR(_xll.RtGet("EBOND_LDN",B366,-20270)*1,"-")</f>
        <v>0.5</v>
      </c>
      <c r="K366" s="1" t="str">
        <f>_xll.RtGet("EBOND_LDN",$B366,-20271)</f>
        <v>on</v>
      </c>
      <c r="L366" s="1">
        <f>_xll.BDP(A366&amp;" @CBKG Corp","bid")</f>
        <v>118.291</v>
      </c>
      <c r="M366" s="1">
        <f>_xll.BDP(A366&amp;" @CBKG Corp","ask")</f>
        <v>118.791</v>
      </c>
      <c r="N366" s="1" t="s">
        <v>1456</v>
      </c>
      <c r="O366" s="1" t="str">
        <f>_xll.BDP(A366&amp;" @"&amp;N366&amp;" Corp","LAST_UPDATE")</f>
        <v>07:01:29</v>
      </c>
      <c r="P366" s="57">
        <f>_xll.BDP(A366&amp;" @"&amp;N366&amp;" Corp","LAST_PRICE")</f>
        <v>118.541</v>
      </c>
      <c r="Q366" s="1">
        <f>INDEX(control!$F$12:$F$22,MATCH(C366,control!$C$12:$C$22,0))</f>
        <v>100</v>
      </c>
      <c r="R366" s="1">
        <f>P366-J366*INDEX(bias[value],MATCH(I366,bias[symbol],0))*(Q366/100)</f>
        <v>118.291</v>
      </c>
      <c r="S366" s="1">
        <f t="shared" si="343"/>
        <v>118.791</v>
      </c>
      <c r="T366" s="4"/>
      <c r="U366" s="4"/>
      <c r="V366" s="1">
        <f t="shared" si="335"/>
        <v>118.541</v>
      </c>
      <c r="W366" s="1">
        <f t="shared" si="336"/>
        <v>118.291</v>
      </c>
      <c r="X366" s="1">
        <f t="shared" si="337"/>
        <v>118.791</v>
      </c>
      <c r="Y366" s="13">
        <f t="shared" si="338"/>
        <v>0</v>
      </c>
      <c r="Z366" s="1">
        <v>1</v>
      </c>
      <c r="AA366" s="1">
        <f t="shared" si="339"/>
        <v>1</v>
      </c>
      <c r="AB366" s="1">
        <f t="shared" si="340"/>
        <v>1</v>
      </c>
      <c r="AC366" s="1">
        <f>IF(ISNUMBER(INDEX(bias[value],MATCH(I366,bias[symbol],0))),1,0)</f>
        <v>1</v>
      </c>
      <c r="AD366" s="1">
        <f t="shared" si="341"/>
        <v>1</v>
      </c>
      <c r="AE366" s="1">
        <f t="shared" si="342"/>
        <v>1</v>
      </c>
      <c r="AF366" s="1">
        <f t="shared" ca="1" si="316"/>
        <v>0</v>
      </c>
      <c r="AG366" s="1">
        <f t="shared" ca="1" si="317"/>
        <v>0</v>
      </c>
      <c r="AH366" s="1" t="str">
        <f ca="1">IF(AG366=1,_xll.RtContribute("DDS_BONDS",$B366&amp;"=EXT",$V$3:$X$3,V366:X366,"FTC:CHANGED;SCOPE:SERVER"),"-")</f>
        <v>-</v>
      </c>
      <c r="AI366" s="1" t="str">
        <f>_xll.RtGet("DDS_BONDS",B366&amp;"=EXT",3)</f>
        <v>4478142=EXT</v>
      </c>
      <c r="AJ366" s="32">
        <f>_xll.BDP($A366&amp;" @"&amp; $N366 &amp;"  Corp","risk_mid")</f>
        <v>6.8435627292700474</v>
      </c>
      <c r="AK366" s="25">
        <f t="shared" si="318"/>
        <v>0</v>
      </c>
      <c r="AL366" s="1">
        <f t="shared" si="315"/>
        <v>-0.5</v>
      </c>
      <c r="AM366" s="38">
        <f t="shared" si="319"/>
        <v>0</v>
      </c>
      <c r="AN366" s="12">
        <f>_xll.BDP($A366&amp;" @"&amp; $N366 &amp;"  Corp","asset_swap_spd_mid")</f>
        <v>43.261612501426413</v>
      </c>
      <c r="AO366" s="25">
        <f t="shared" si="320"/>
        <v>0</v>
      </c>
      <c r="AP366" s="25">
        <f>IFERROR(_xll.BDP($A366&amp;" @"&amp; $N366 &amp;"  Corp","coupon")*G366/100/365,"-")</f>
        <v>0</v>
      </c>
      <c r="AQ366" s="1" t="str">
        <f>_xll.RtGet("EBOND_LDN",B366,"DSPLY_NAME")</f>
        <v>VIEFP 4 3/8 11 D</v>
      </c>
      <c r="AR366" s="38">
        <f>_xll.RtGet("EBOND_LDN", B366, -18560)</f>
        <v>76.966476510895006</v>
      </c>
      <c r="AS366" s="38">
        <f>_xll.RtGet("EBOND_LDN", B366, -18562)</f>
        <v>69.664385967334994</v>
      </c>
      <c r="AT366" s="58" t="str">
        <f ca="1">IF(Main[[#This Row],[maturity]]&lt;TODAY(),"matured","-")</f>
        <v>-</v>
      </c>
      <c r="AU366" s="1" t="str">
        <f>IF(Main[[#This Row],[spread bid]]=Main[[#This Row],[spread ask]],"error","-")</f>
        <v>-</v>
      </c>
    </row>
    <row r="367" spans="1:47" x14ac:dyDescent="0.2">
      <c r="A367" s="1" t="s">
        <v>213</v>
      </c>
      <c r="B367" s="1">
        <v>9282092</v>
      </c>
      <c r="C367" s="1">
        <v>1994224</v>
      </c>
      <c r="D367" s="29" t="str">
        <f>_xll.BDP($A367&amp;" Corp",D$4)</f>
        <v>VIEFP</v>
      </c>
      <c r="E367" s="29">
        <f>IF(_xll.BDP($A367&amp;" Corp","cpn typ")="floating","frn",_xll.BDP($A367&amp;" Corp",E$4))</f>
        <v>4.2469999999999999</v>
      </c>
      <c r="F367" s="53">
        <f>IF(LEFT(_xll.BDP($A367&amp;" Corp","mty_typ"),4)="perp","perp",_xll.BDP($A367&amp;" Corp",F$4)*1)</f>
        <v>44202</v>
      </c>
      <c r="G367" s="25">
        <f>_xll.RtGet("EBOND_POSITION",INDEX(bookMap[eBondID],MATCH(TEXT(C367,"0"),bookMap[bbgID],0))&amp;"="&amp;B367,"AMOUNT")</f>
        <v>0</v>
      </c>
      <c r="H367" s="1">
        <f>INDEX(control!$E$12:$E$22,MATCH(C367,control!$C$12:$C$22,0))</f>
        <v>0</v>
      </c>
      <c r="I367" s="1" t="str">
        <f>IFERROR(INDEX(bias[symbol],MIN(MAX(MATCH(IF($I$2="manual",_xll.RtGet("EBOND_LDN",B367,-20268),$I$2),bias[symbol],0)+H367,1),27)),"-")</f>
        <v>m</v>
      </c>
      <c r="J367" s="1">
        <f>IFERROR(_xll.RtGet("EBOND_LDN",B367,-20270)*1,"-")</f>
        <v>0.8</v>
      </c>
      <c r="K367" s="1" t="str">
        <f>_xll.RtGet("EBOND_LDN",$B367,-20271)</f>
        <v>on</v>
      </c>
      <c r="L367" s="1" t="str">
        <f>_xll.BDP(A367&amp;" @CBKG Corp","bid")</f>
        <v>#N/A Real Time</v>
      </c>
      <c r="M367" s="1" t="str">
        <f>_xll.BDP(A367&amp;" @CBKG Corp","ask")</f>
        <v>#N/A Real Time</v>
      </c>
      <c r="N367" s="1" t="s">
        <v>1456</v>
      </c>
      <c r="O367" s="1" t="str">
        <f>_xll.BDP(A367&amp;" @"&amp;N367&amp;" Corp","LAST_UPDATE")</f>
        <v>07:01:26</v>
      </c>
      <c r="P367" s="57">
        <f>_xll.BDP(A367&amp;" @"&amp;N367&amp;" Corp","LAST_PRICE")</f>
        <v>116.355</v>
      </c>
      <c r="Q367" s="1">
        <f>INDEX(control!$F$12:$F$22,MATCH(C367,control!$C$12:$C$22,0))</f>
        <v>100</v>
      </c>
      <c r="R367" s="1">
        <f>P367-J367*INDEX(bias[value],MATCH(I367,bias[symbol],0))*(Q367/100)</f>
        <v>115.955</v>
      </c>
      <c r="S367" s="1">
        <f t="shared" si="343"/>
        <v>116.755</v>
      </c>
      <c r="T367" s="4"/>
      <c r="U367" s="4"/>
      <c r="V367" s="1">
        <f t="shared" si="335"/>
        <v>116.355</v>
      </c>
      <c r="W367" s="1">
        <f t="shared" si="336"/>
        <v>115.955</v>
      </c>
      <c r="X367" s="1">
        <f t="shared" si="337"/>
        <v>116.755</v>
      </c>
      <c r="Y367" s="13" t="str">
        <f t="shared" si="338"/>
        <v>err</v>
      </c>
      <c r="Z367" s="1">
        <v>1</v>
      </c>
      <c r="AA367" s="1">
        <f t="shared" si="339"/>
        <v>1</v>
      </c>
      <c r="AB367" s="1">
        <f t="shared" si="340"/>
        <v>1</v>
      </c>
      <c r="AC367" s="1">
        <f>IF(ISNUMBER(INDEX(bias[value],MATCH(I367,bias[symbol],0))),1,0)</f>
        <v>1</v>
      </c>
      <c r="AD367" s="1">
        <f t="shared" si="341"/>
        <v>1</v>
      </c>
      <c r="AE367" s="1">
        <f t="shared" si="342"/>
        <v>1</v>
      </c>
      <c r="AF367" s="1">
        <f t="shared" ca="1" si="316"/>
        <v>0</v>
      </c>
      <c r="AG367" s="1">
        <f t="shared" ca="1" si="317"/>
        <v>0</v>
      </c>
      <c r="AH367" s="1" t="str">
        <f ca="1">IF(AG367=1,_xll.RtContribute("DDS_BONDS",$B367&amp;"=EXT",$V$3:$X$3,V367:X367,"FTC:CHANGED;SCOPE:SERVER"),"-")</f>
        <v>-</v>
      </c>
      <c r="AI367" s="1" t="str">
        <f>_xll.RtGet("DDS_BONDS",B367&amp;"=EXT",3)</f>
        <v>9282092=EXT</v>
      </c>
      <c r="AJ367" s="32">
        <f>_xll.BDP($A367&amp;" @"&amp; $N367 &amp;"  Corp","risk_mid")</f>
        <v>6.7718511366599898</v>
      </c>
      <c r="AK367" s="25">
        <f t="shared" si="318"/>
        <v>0</v>
      </c>
      <c r="AL367" s="1" t="str">
        <f t="shared" si="315"/>
        <v>-</v>
      </c>
      <c r="AM367" s="38">
        <f t="shared" si="319"/>
        <v>0</v>
      </c>
      <c r="AN367" s="12">
        <f>_xll.BDP($A367&amp;" @"&amp; $N367 &amp;"  Corp","asset_swap_spd_mid")</f>
        <v>66.893640601115351</v>
      </c>
      <c r="AO367" s="25">
        <f t="shared" si="320"/>
        <v>0</v>
      </c>
      <c r="AP367" s="25">
        <f>IFERROR(_xll.BDP($A367&amp;" @"&amp; $N367 &amp;"  Corp","coupon")*G367/100/365,"-")</f>
        <v>0</v>
      </c>
      <c r="AQ367" s="1" t="str">
        <f>_xll.RtGet("EBOND_LDN",B367,"DSPLY_NAME")</f>
        <v>VIEFP 4.247 06 J</v>
      </c>
      <c r="AR367" s="38">
        <f>_xll.RtGet("EBOND_LDN", B367, -18560)</f>
        <v>107.408523762417</v>
      </c>
      <c r="AS367" s="38">
        <f>_xll.RtGet("EBOND_LDN", B367, -18562)</f>
        <v>95.613200508839995</v>
      </c>
      <c r="AT367" s="58" t="str">
        <f ca="1">IF(Main[[#This Row],[maturity]]&lt;TODAY(),"matured","-")</f>
        <v>-</v>
      </c>
      <c r="AU367" s="1" t="str">
        <f>IF(Main[[#This Row],[spread bid]]=Main[[#This Row],[spread ask]],"error","-")</f>
        <v>-</v>
      </c>
    </row>
    <row r="368" spans="1:47" x14ac:dyDescent="0.2">
      <c r="A368" s="1" t="s">
        <v>214</v>
      </c>
      <c r="B368" s="1">
        <v>6108381</v>
      </c>
      <c r="C368" s="1">
        <v>1994224</v>
      </c>
      <c r="D368" s="29" t="str">
        <f>_xll.BDP($A368&amp;" Corp",D$4)</f>
        <v>VIEFP</v>
      </c>
      <c r="E368" s="29">
        <f>IF(_xll.BDP($A368&amp;" Corp","cpn typ")="floating","frn",_xll.BDP($A368&amp;" Corp",E$4))</f>
        <v>5.125</v>
      </c>
      <c r="F368" s="53">
        <f>IF(LEFT(_xll.BDP($A368&amp;" Corp","mty_typ"),4)="perp","perp",_xll.BDP($A368&amp;" Corp",F$4)*1)</f>
        <v>44705</v>
      </c>
      <c r="G368" s="25">
        <f>_xll.RtGet("EBOND_POSITION",INDEX(bookMap[eBondID],MATCH(TEXT(C368,"0"),bookMap[bbgID],0))&amp;"="&amp;B368,"AMOUNT")</f>
        <v>0</v>
      </c>
      <c r="H368" s="1">
        <f>INDEX(control!$E$12:$E$22,MATCH(C368,control!$C$12:$C$22,0))</f>
        <v>0</v>
      </c>
      <c r="I368" s="1" t="str">
        <f>IFERROR(INDEX(bias[symbol],MIN(MAX(MATCH(IF($I$2="manual",_xll.RtGet("EBOND_LDN",B368,-20268),$I$2),bias[symbol],0)+H368,1),27)),"-")</f>
        <v>m</v>
      </c>
      <c r="J368" s="1">
        <f>IFERROR(_xll.RtGet("EBOND_LDN",B368,-20270)*1,"-")</f>
        <v>1</v>
      </c>
      <c r="K368" s="1" t="str">
        <f>_xll.RtGet("EBOND_LDN",$B368,-20271)</f>
        <v>on</v>
      </c>
      <c r="L368" s="1" t="str">
        <f>_xll.BDP(A368&amp;" @CBKG Corp","bid")</f>
        <v>#N/A Real Time</v>
      </c>
      <c r="M368" s="1" t="str">
        <f>_xll.BDP(A368&amp;" @CBKG Corp","ask")</f>
        <v>#N/A Real Time</v>
      </c>
      <c r="N368" s="1" t="s">
        <v>1456</v>
      </c>
      <c r="O368" s="1" t="str">
        <f>_xll.BDP(A368&amp;" @"&amp;N368&amp;" Corp","LAST_UPDATE")</f>
        <v>07:01:27</v>
      </c>
      <c r="P368" s="57">
        <f>_xll.BDP(A368&amp;" @"&amp;N368&amp;" Corp","LAST_PRICE")</f>
        <v>123.14</v>
      </c>
      <c r="Q368" s="1">
        <f>INDEX(control!$F$12:$F$22,MATCH(C368,control!$C$12:$C$22,0))</f>
        <v>100</v>
      </c>
      <c r="R368" s="1">
        <f>P368-J368*INDEX(bias[value],MATCH(I368,bias[symbol],0))*(Q368/100)</f>
        <v>122.64</v>
      </c>
      <c r="S368" s="1">
        <f t="shared" si="343"/>
        <v>123.64</v>
      </c>
      <c r="T368" s="4"/>
      <c r="U368" s="4"/>
      <c r="V368" s="1">
        <f t="shared" si="335"/>
        <v>123.14</v>
      </c>
      <c r="W368" s="1">
        <f t="shared" si="336"/>
        <v>122.64</v>
      </c>
      <c r="X368" s="1">
        <f t="shared" si="337"/>
        <v>123.64</v>
      </c>
      <c r="Y368" s="13" t="str">
        <f t="shared" si="338"/>
        <v>err</v>
      </c>
      <c r="Z368" s="1">
        <v>1</v>
      </c>
      <c r="AA368" s="1">
        <f t="shared" si="339"/>
        <v>1</v>
      </c>
      <c r="AB368" s="1">
        <f t="shared" si="340"/>
        <v>1</v>
      </c>
      <c r="AC368" s="1">
        <f>IF(ISNUMBER(INDEX(bias[value],MATCH(I368,bias[symbol],0))),1,0)</f>
        <v>1</v>
      </c>
      <c r="AD368" s="1">
        <f t="shared" si="341"/>
        <v>1</v>
      </c>
      <c r="AE368" s="1">
        <f t="shared" si="342"/>
        <v>1</v>
      </c>
      <c r="AF368" s="1">
        <f t="shared" ca="1" si="316"/>
        <v>0</v>
      </c>
      <c r="AG368" s="1">
        <f t="shared" ca="1" si="317"/>
        <v>0</v>
      </c>
      <c r="AH368" s="1" t="str">
        <f ca="1">IF(AG368=1,_xll.RtContribute("DDS_BONDS",$B368&amp;"=EXT",$V$3:$X$3,V368:X368,"FTC:CHANGED;SCOPE:SERVER"),"-")</f>
        <v>-</v>
      </c>
      <c r="AI368" s="1" t="str">
        <f>_xll.RtGet("DDS_BONDS",B368&amp;"=EXT",3)</f>
        <v>6108381=EXT</v>
      </c>
      <c r="AJ368" s="32">
        <f>_xll.BDP($A368&amp;" @"&amp; $N368 &amp;"  Corp","risk_mid")</f>
        <v>8.2682607488109738</v>
      </c>
      <c r="AK368" s="25">
        <f t="shared" si="318"/>
        <v>0</v>
      </c>
      <c r="AL368" s="1" t="str">
        <f t="shared" si="315"/>
        <v>-</v>
      </c>
      <c r="AM368" s="38">
        <f t="shared" si="319"/>
        <v>0</v>
      </c>
      <c r="AN368" s="12">
        <f>_xll.BDP($A368&amp;" @"&amp; $N368 &amp;"  Corp","asset_swap_spd_mid")</f>
        <v>82.344556922214224</v>
      </c>
      <c r="AO368" s="25">
        <f t="shared" si="320"/>
        <v>0</v>
      </c>
      <c r="AP368" s="25">
        <f>IFERROR(_xll.BDP($A368&amp;" @"&amp; $N368 &amp;"  Corp","coupon")*G368/100/365,"-")</f>
        <v>0</v>
      </c>
      <c r="AQ368" s="1" t="str">
        <f>_xll.RtGet("EBOND_LDN",B368,"DSPLY_NAME")</f>
        <v>VIEFP 5 1/8 24 M</v>
      </c>
      <c r="AR368" s="38">
        <f>_xll.RtGet("EBOND_LDN", B368, -18560)</f>
        <v>195.74739700484901</v>
      </c>
      <c r="AS368" s="38">
        <f>_xll.RtGet("EBOND_LDN", B368, -18562)</f>
        <v>183.668396508489</v>
      </c>
      <c r="AT368" s="58" t="str">
        <f ca="1">IF(Main[[#This Row],[maturity]]&lt;TODAY(),"matured","-")</f>
        <v>-</v>
      </c>
      <c r="AU368" s="1" t="str">
        <f>IF(Main[[#This Row],[spread bid]]=Main[[#This Row],[spread ask]],"error","-")</f>
        <v>-</v>
      </c>
    </row>
    <row r="369" spans="1:47" x14ac:dyDescent="0.2">
      <c r="A369" s="1" t="s">
        <v>215</v>
      </c>
      <c r="B369" s="1">
        <v>13684912</v>
      </c>
      <c r="C369" s="1">
        <v>1994224</v>
      </c>
      <c r="D369" s="29" t="str">
        <f>_xll.BDP($A369&amp;" Corp",D$4)</f>
        <v>VIEFP</v>
      </c>
      <c r="E369" s="29">
        <f>IF(_xll.BDP($A369&amp;" Corp","cpn typ")="floating","frn",_xll.BDP($A369&amp;" Corp",E$4))</f>
        <v>4.625</v>
      </c>
      <c r="F369" s="53">
        <f>IF(LEFT(_xll.BDP($A369&amp;" Corp","mty_typ"),4)="perp","perp",_xll.BDP($A369&amp;" Corp",F$4)*1)</f>
        <v>46476</v>
      </c>
      <c r="G369" s="25">
        <f>_xll.RtGet("EBOND_POSITION",INDEX(bookMap[eBondID],MATCH(TEXT(C369,"0"),bookMap[bbgID],0))&amp;"="&amp;B369,"AMOUNT")</f>
        <v>2700000</v>
      </c>
      <c r="H369" s="1">
        <f>INDEX(control!$E$12:$E$22,MATCH(C369,control!$C$12:$C$22,0))</f>
        <v>0</v>
      </c>
      <c r="I369" s="1" t="str">
        <f>IFERROR(INDEX(bias[symbol],MIN(MAX(MATCH(IF($I$2="manual",_xll.RtGet("EBOND_LDN",B369,-20268),$I$2),bias[symbol],0)+H369,1),27)),"-")</f>
        <v>m</v>
      </c>
      <c r="J369" s="1">
        <f>IFERROR(_xll.RtGet("EBOND_LDN",B369,-20270)*1,"-")</f>
        <v>0.5</v>
      </c>
      <c r="K369" s="1" t="str">
        <f>_xll.RtGet("EBOND_LDN",$B369,-20271)</f>
        <v>on</v>
      </c>
      <c r="L369" s="1">
        <f>_xll.BDP(A369&amp;" @CBKG Corp","bid")</f>
        <v>118.616</v>
      </c>
      <c r="M369" s="1">
        <f>_xll.BDP(A369&amp;" @CBKG Corp","ask")</f>
        <v>119.116</v>
      </c>
      <c r="N369" s="1" t="s">
        <v>1456</v>
      </c>
      <c r="O369" s="1" t="str">
        <f>_xll.BDP(A369&amp;" @"&amp;N369&amp;" Corp","LAST_UPDATE")</f>
        <v>07:01:42</v>
      </c>
      <c r="P369" s="57">
        <f>_xll.BDP(A369&amp;" @"&amp;N369&amp;" Corp","LAST_PRICE")</f>
        <v>118.866</v>
      </c>
      <c r="Q369" s="1">
        <f>INDEX(control!$F$12:$F$22,MATCH(C369,control!$C$12:$C$22,0))</f>
        <v>100</v>
      </c>
      <c r="R369" s="1">
        <f>P369-J369*INDEX(bias[value],MATCH(I369,bias[symbol],0))*(Q369/100)</f>
        <v>118.616</v>
      </c>
      <c r="S369" s="1">
        <f t="shared" si="343"/>
        <v>119.116</v>
      </c>
      <c r="T369" s="4"/>
      <c r="U369" s="4"/>
      <c r="V369" s="1">
        <f t="shared" si="335"/>
        <v>118.866</v>
      </c>
      <c r="W369" s="1">
        <f t="shared" si="336"/>
        <v>118.616</v>
      </c>
      <c r="X369" s="1">
        <f t="shared" si="337"/>
        <v>119.116</v>
      </c>
      <c r="Y369" s="13">
        <f t="shared" si="338"/>
        <v>0</v>
      </c>
      <c r="Z369" s="1">
        <v>1</v>
      </c>
      <c r="AA369" s="1">
        <f t="shared" si="339"/>
        <v>1</v>
      </c>
      <c r="AB369" s="1">
        <f t="shared" si="340"/>
        <v>1</v>
      </c>
      <c r="AC369" s="1">
        <f>IF(ISNUMBER(INDEX(bias[value],MATCH(I369,bias[symbol],0))),1,0)</f>
        <v>1</v>
      </c>
      <c r="AD369" s="1">
        <f t="shared" si="341"/>
        <v>1</v>
      </c>
      <c r="AE369" s="1">
        <f t="shared" si="342"/>
        <v>1</v>
      </c>
      <c r="AF369" s="1">
        <f t="shared" ca="1" si="316"/>
        <v>0</v>
      </c>
      <c r="AG369" s="1">
        <f t="shared" ca="1" si="317"/>
        <v>0</v>
      </c>
      <c r="AH369" s="1" t="str">
        <f ca="1">IF(AG369=1,_xll.RtContribute("DDS_BONDS",$B369&amp;"=EXT",$V$3:$X$3,V369:X369,"FTC:CHANGED;SCOPE:SERVER"),"-")</f>
        <v>-</v>
      </c>
      <c r="AI369" s="1" t="str">
        <f>_xll.RtGet("DDS_BONDS",B369&amp;"=EXT",3)</f>
        <v>13684912=EXT</v>
      </c>
      <c r="AJ369" s="32">
        <f>_xll.BDP($A369&amp;" @"&amp; $N369 &amp;"  Corp","risk_mid")</f>
        <v>11.761214159212585</v>
      </c>
      <c r="AK369" s="25">
        <f t="shared" si="318"/>
        <v>3175.5278229873979</v>
      </c>
      <c r="AL369" s="1" t="str">
        <f t="shared" si="315"/>
        <v>-</v>
      </c>
      <c r="AM369" s="38">
        <f t="shared" si="319"/>
        <v>28.527840000000001</v>
      </c>
      <c r="AN369" s="12">
        <f>_xll.BDP($A369&amp;" @"&amp; $N369 &amp;"  Corp","asset_swap_spd_mid")</f>
        <v>110.39546187375528</v>
      </c>
      <c r="AO369" s="25">
        <f t="shared" si="320"/>
        <v>29806.774705913926</v>
      </c>
      <c r="AP369" s="25">
        <f>IFERROR(_xll.BDP($A369&amp;" @"&amp; $N369 &amp;"  Corp","coupon")*G369/100/365,"-")</f>
        <v>342.1232876712329</v>
      </c>
      <c r="AQ369" s="1" t="str">
        <f>_xll.RtGet("EBOND_LDN",B369,"DSPLY_NAME")</f>
        <v>VIEFP 4 5/8 30 M</v>
      </c>
      <c r="AR369" s="38">
        <f>_xll.RtGet("EBOND_LDN", B369, -18560)</f>
        <v>194.05772006178</v>
      </c>
      <c r="AS369" s="38">
        <f>_xll.RtGet("EBOND_LDN", B369, -18562)</f>
        <v>189.81792913823799</v>
      </c>
      <c r="AT369" s="58" t="str">
        <f ca="1">IF(Main[[#This Row],[maturity]]&lt;TODAY(),"matured","-")</f>
        <v>-</v>
      </c>
      <c r="AU369" s="1" t="str">
        <f>IF(Main[[#This Row],[spread bid]]=Main[[#This Row],[spread ask]],"error","-")</f>
        <v>-</v>
      </c>
    </row>
    <row r="370" spans="1:47" x14ac:dyDescent="0.2">
      <c r="A370" s="7" t="s">
        <v>216</v>
      </c>
      <c r="B370" s="7">
        <v>2336420</v>
      </c>
      <c r="C370" s="7">
        <v>1994224</v>
      </c>
      <c r="D370" s="30" t="str">
        <f>_xll.BDP($A370&amp;" Corp",D$4)</f>
        <v>VIEFP</v>
      </c>
      <c r="E370" s="30">
        <f>IF(_xll.BDP($A370&amp;" Corp","cpn typ")="floating","frn",_xll.BDP($A370&amp;" Corp",E$4))</f>
        <v>6.125</v>
      </c>
      <c r="F370" s="53">
        <f>IF(LEFT(_xll.BDP($A370&amp;" Corp","mty_typ"),4)="perp","perp",_xll.BDP($A370&amp;" Corp",F$4)*1)</f>
        <v>48908</v>
      </c>
      <c r="G370" s="26">
        <f>_xll.RtGet("EBOND_POSITION",INDEX(bookMap[eBondID],MATCH(TEXT(C370,"0"),bookMap[bbgID],0))&amp;"="&amp;B370,"AMOUNT")</f>
        <v>0</v>
      </c>
      <c r="H370" s="1">
        <f>INDEX(control!$E$12:$E$22,MATCH(C370,control!$C$12:$C$22,0))</f>
        <v>0</v>
      </c>
      <c r="I370" s="1" t="str">
        <f>IFERROR(INDEX(bias[symbol],MIN(MAX(MATCH(IF($I$2="manual",_xll.RtGet("EBOND_LDN",B370,-20268),$I$2),bias[symbol],0)+H370,1),27)),"-")</f>
        <v>m</v>
      </c>
      <c r="J370" s="1">
        <f>IFERROR(_xll.RtGet("EBOND_LDN",B370,-20270)*1,"-")</f>
        <v>1</v>
      </c>
      <c r="K370" s="7" t="str">
        <f>_xll.RtGet("EBOND_LDN",$B370,-20271)</f>
        <v>on</v>
      </c>
      <c r="L370" s="7" t="str">
        <f>_xll.BDP(A370&amp;" @CBKG Corp","bid")</f>
        <v>#N/A Real Time</v>
      </c>
      <c r="M370" s="7" t="str">
        <f>_xll.BDP(A370&amp;" @CBKG Corp","ask")</f>
        <v>#N/A Real Time</v>
      </c>
      <c r="N370" s="1" t="s">
        <v>1456</v>
      </c>
      <c r="O370" s="1" t="str">
        <f>_xll.BDP(A370&amp;" @"&amp;N370&amp;" Corp","LAST_UPDATE")</f>
        <v>07:01:41</v>
      </c>
      <c r="P370" s="57">
        <f>_xll.BDP(A370&amp;" @"&amp;N370&amp;" Corp","LAST_PRICE")</f>
        <v>136.297</v>
      </c>
      <c r="Q370" s="1">
        <f>INDEX(control!$F$12:$F$22,MATCH(C370,control!$C$12:$C$22,0))</f>
        <v>100</v>
      </c>
      <c r="R370" s="7">
        <f>P370-J370*INDEX(bias[value],MATCH(I370,bias[symbol],0))*(Q370/100)</f>
        <v>135.797</v>
      </c>
      <c r="S370" s="7">
        <f t="shared" si="343"/>
        <v>136.797</v>
      </c>
      <c r="T370" s="11"/>
      <c r="U370" s="11"/>
      <c r="V370" s="7">
        <f t="shared" si="335"/>
        <v>136.297</v>
      </c>
      <c r="W370" s="7">
        <f t="shared" si="336"/>
        <v>135.797</v>
      </c>
      <c r="X370" s="7">
        <f t="shared" si="337"/>
        <v>136.797</v>
      </c>
      <c r="Y370" s="10" t="str">
        <f t="shared" si="338"/>
        <v>err</v>
      </c>
      <c r="Z370" s="7">
        <v>1</v>
      </c>
      <c r="AA370" s="7">
        <f t="shared" si="339"/>
        <v>1</v>
      </c>
      <c r="AB370" s="7">
        <f t="shared" si="340"/>
        <v>1</v>
      </c>
      <c r="AC370" s="7">
        <f>IF(ISNUMBER(INDEX(bias[value],MATCH(I370,bias[symbol],0))),1,0)</f>
        <v>1</v>
      </c>
      <c r="AD370" s="7">
        <f t="shared" si="341"/>
        <v>1</v>
      </c>
      <c r="AE370" s="7">
        <f t="shared" si="342"/>
        <v>1</v>
      </c>
      <c r="AF370" s="7">
        <f t="shared" ca="1" si="316"/>
        <v>0</v>
      </c>
      <c r="AG370" s="7">
        <f t="shared" ca="1" si="317"/>
        <v>0</v>
      </c>
      <c r="AH370" s="7" t="str">
        <f ca="1">IF(AG370=1,_xll.RtContribute("DDS_BONDS",$B370&amp;"=EXT",$V$3:$X$3,V370:X370,"FTC:CHANGED;SCOPE:SERVER"),"-")</f>
        <v>-</v>
      </c>
      <c r="AI370" s="1" t="str">
        <f>_xll.RtGet("DDS_BONDS",B370&amp;"=EXT",3)</f>
        <v>2336420=EXT</v>
      </c>
      <c r="AJ370" s="32">
        <f>_xll.BDP($A370&amp;" @"&amp; $N370 &amp;"  Corp","risk_mid")</f>
        <v>17.086853848637418</v>
      </c>
      <c r="AK370" s="25">
        <f t="shared" si="318"/>
        <v>0</v>
      </c>
      <c r="AL370" s="1" t="str">
        <f t="shared" si="315"/>
        <v>-</v>
      </c>
      <c r="AM370" s="38">
        <f t="shared" si="319"/>
        <v>0</v>
      </c>
      <c r="AN370" s="12">
        <f>_xll.BDP($A370&amp;" @"&amp; $N370 &amp;"  Corp","asset_swap_spd_mid")</f>
        <v>163.11719737959672</v>
      </c>
      <c r="AO370" s="25">
        <f t="shared" si="320"/>
        <v>0</v>
      </c>
      <c r="AP370" s="25">
        <f>IFERROR(_xll.BDP($A370&amp;" @"&amp; $N370 &amp;"  Corp","coupon")*G370/100/365,"-")</f>
        <v>0</v>
      </c>
      <c r="AQ370" s="1" t="str">
        <f>_xll.RtGet("EBOND_LDN",B370,"DSPLY_NAME")</f>
        <v>VIEFP 6 1/8 25 N</v>
      </c>
      <c r="AR370" s="38">
        <f>_xll.RtGet("EBOND_LDN", B370, -18560)</f>
        <v>148.52822053398901</v>
      </c>
      <c r="AS370" s="38">
        <f>_xll.RtGet("EBOND_LDN", B370, -18562)</f>
        <v>142.690893014479</v>
      </c>
      <c r="AT370" s="58" t="str">
        <f ca="1">IF(Main[[#This Row],[maturity]]&lt;TODAY(),"matured","-")</f>
        <v>-</v>
      </c>
      <c r="AU370" s="1" t="str">
        <f>IF(Main[[#This Row],[spread bid]]=Main[[#This Row],[spread ask]],"error","-")</f>
        <v>-</v>
      </c>
    </row>
    <row r="371" spans="1:47" x14ac:dyDescent="0.2">
      <c r="A371" s="1" t="s">
        <v>374</v>
      </c>
      <c r="B371" s="1">
        <v>7878764</v>
      </c>
      <c r="C371" s="9">
        <v>1994228</v>
      </c>
      <c r="D371" s="9" t="str">
        <f>_xll.BDP($A371&amp;" Corp",D$4)</f>
        <v>ABIBB</v>
      </c>
      <c r="E371" s="9">
        <f>IF(_xll.BDP($A371&amp;" Corp","cpn typ")="floating","frn",_xll.BDP($A371&amp;" Corp",E$4))</f>
        <v>8.625</v>
      </c>
      <c r="F371" s="50">
        <f>IF(LEFT(_xll.BDP($A371&amp;" Corp","mty_typ"),4)="perp","perp",_xll.BDP($A371&amp;" Corp",F$4)*1)</f>
        <v>42765</v>
      </c>
      <c r="G371" s="31">
        <f>_xll.RtGet("EBOND_POSITION",INDEX(bookMap[eBondID],MATCH(TEXT(C371,"0"),bookMap[bbgID],0))&amp;"="&amp;B371,"AMOUNT")</f>
        <v>0</v>
      </c>
      <c r="H371" s="1">
        <f>INDEX(control!$E$12:$E$22,MATCH(C371,control!$C$12:$C$22,0))</f>
        <v>0</v>
      </c>
      <c r="I371" s="1" t="str">
        <f>IFERROR(INDEX(bias[symbol],MIN(MAX(MATCH(IF($I$2="manual",_xll.RtGet("EBOND_LDN",B371,-20268),$I$2),bias[symbol],0)+H371,1),27)),"-")</f>
        <v>m</v>
      </c>
      <c r="J371" s="1">
        <f>IFERROR(_xll.RtGet("EBOND_LDN",B371,-20270)*1,"-")</f>
        <v>0.2</v>
      </c>
      <c r="K371" s="1" t="str">
        <f>_xll.RtGet("EBOND_LDN",$B371,-20271)</f>
        <v>on</v>
      </c>
      <c r="L371" s="1">
        <f>_xll.BDP(A371&amp;" @CBKG Corp","bid")</f>
        <v>120.758</v>
      </c>
      <c r="M371" s="1">
        <f>_xll.BDP(A371&amp;" @CBKG Corp","ask")</f>
        <v>120.958</v>
      </c>
      <c r="N371" s="1" t="s">
        <v>1456</v>
      </c>
      <c r="O371" s="1" t="str">
        <f>_xll.BDP(A371&amp;" @"&amp;N371&amp;" Corp","LAST_UPDATE")</f>
        <v>07:01:28</v>
      </c>
      <c r="P371" s="57">
        <f>_xll.BDP(A371&amp;" @"&amp;N371&amp;" Corp","LAST_PRICE")</f>
        <v>120.858</v>
      </c>
      <c r="Q371" s="1">
        <f>INDEX(control!$F$12:$F$22,MATCH(C371,control!$C$12:$C$22,0))</f>
        <v>100</v>
      </c>
      <c r="R371" s="1">
        <f>P371-J371*INDEX(bias[value],MATCH(I371,bias[symbol],0))*(Q371/100)</f>
        <v>120.75800000000001</v>
      </c>
      <c r="S371" s="1">
        <f t="shared" ref="S371:S394" si="344">R371+J371*(Q371/100)</f>
        <v>120.95800000000001</v>
      </c>
      <c r="T371" s="4"/>
      <c r="U371" s="4"/>
      <c r="V371" s="1">
        <f t="shared" ref="V371:V392" si="345">P371</f>
        <v>120.858</v>
      </c>
      <c r="W371" s="1">
        <f t="shared" ref="W371:W392" si="346">IF(ISNUMBER(T371),T371,R371)</f>
        <v>120.75800000000001</v>
      </c>
      <c r="X371" s="1">
        <f t="shared" ref="X371:X392" si="347">IF(ISNUMBER(U371),U371,S371)</f>
        <v>120.95800000000001</v>
      </c>
      <c r="Y371" s="13">
        <f t="shared" ref="Y371:Y392" si="348">IF(ISERROR((W371+X371)-(L371+M371)),"err",((W371+X371)-(L371+M371)))</f>
        <v>0</v>
      </c>
      <c r="Z371" s="1">
        <v>1</v>
      </c>
      <c r="AA371" s="1">
        <f t="shared" ref="AA371:AA392" si="349">IF(K371="on",1,0)</f>
        <v>1</v>
      </c>
      <c r="AB371" s="1">
        <f t="shared" ref="AB371:AB443" si="350">IF(ISNUMBER(V371),1,0)*IF(ISNUMBER(W371),1,0)*IF(ISNUMBER(X371),1,0)</f>
        <v>1</v>
      </c>
      <c r="AC371" s="1">
        <f>IF(ISNUMBER(INDEX(bias[value],MATCH(I371,bias[symbol],0))),1,0)</f>
        <v>1</v>
      </c>
      <c r="AD371" s="1">
        <f t="shared" ref="AD371:AD392" si="351">IF(ISNUMBER(J371),1,0)</f>
        <v>1</v>
      </c>
      <c r="AE371" s="1">
        <f t="shared" ref="AE371:AE443" si="352">IF(AB371,IF(W371&gt;X371,0,1),0)</f>
        <v>1</v>
      </c>
      <c r="AF371" s="1">
        <f t="shared" ca="1" si="316"/>
        <v>0</v>
      </c>
      <c r="AG371" s="1">
        <f t="shared" ca="1" si="317"/>
        <v>0</v>
      </c>
      <c r="AH371" s="1" t="str">
        <f ca="1">IF(AG371=1,_xll.RtContribute("DDS_BONDS",$B371&amp;"=EXT",$V$3:$X$3,V371:X371,"FTC:CHANGED;SCOPE:SERVER"),"-")</f>
        <v>-</v>
      </c>
      <c r="AI371" s="1" t="str">
        <f>_xll.RtGet("DDS_BONDS",B371&amp;"=EXT",3)</f>
        <v>7878764=EXT</v>
      </c>
      <c r="AJ371" s="32">
        <f>_xll.BDP($A371&amp;" @"&amp; $N371 &amp;"  Corp","risk_mid")</f>
        <v>2.9799337458896957</v>
      </c>
      <c r="AK371" s="25">
        <f t="shared" si="318"/>
        <v>0</v>
      </c>
      <c r="AL371" s="1" t="str">
        <f t="shared" si="315"/>
        <v>-</v>
      </c>
      <c r="AM371" s="38">
        <f t="shared" si="319"/>
        <v>0</v>
      </c>
      <c r="AN371" s="12">
        <f>_xll.BDP($A371&amp;" @"&amp; $N371 &amp;"  Corp","asset_swap_spd_mid")</f>
        <v>23.863169914615757</v>
      </c>
      <c r="AO371" s="25">
        <f t="shared" si="320"/>
        <v>0</v>
      </c>
      <c r="AP371" s="25">
        <f>IFERROR(_xll.BDP($A371&amp;" @"&amp; $N371 &amp;"  Corp","coupon")*G371/100/365,"-")</f>
        <v>0</v>
      </c>
      <c r="AQ371" s="1" t="str">
        <f>_xll.RtGet("EBOND_LDN",B371,"DSPLY_NAME")</f>
        <v>ABIBB 8 5/8 30 J</v>
      </c>
      <c r="AR371" s="38">
        <f>_xll.RtGet("EBOND_LDN", B371, -18560)</f>
        <v>56.523573718226999</v>
      </c>
      <c r="AS371" s="38">
        <f>_xll.RtGet("EBOND_LDN", B371, -18562)</f>
        <v>49.811259129771003</v>
      </c>
      <c r="AT371" s="58" t="str">
        <f ca="1">IF(Main[[#This Row],[maturity]]&lt;TODAY(),"matured","-")</f>
        <v>-</v>
      </c>
      <c r="AU371" s="1" t="str">
        <f>IF(Main[[#This Row],[spread bid]]=Main[[#This Row],[spread ask]],"error","-")</f>
        <v>-</v>
      </c>
    </row>
    <row r="372" spans="1:47" x14ac:dyDescent="0.2">
      <c r="A372" s="1" t="s">
        <v>375</v>
      </c>
      <c r="B372" s="1">
        <v>15488780</v>
      </c>
      <c r="C372" s="9">
        <v>1994228</v>
      </c>
      <c r="D372" s="9" t="str">
        <f>_xll.BDP($A372&amp;" Corp",D$4)</f>
        <v>ABIBB</v>
      </c>
      <c r="E372" s="9">
        <f>IF(_xll.BDP($A372&amp;" Corp","cpn typ")="floating","frn",_xll.BDP($A372&amp;" Corp",E$4))</f>
        <v>1.25</v>
      </c>
      <c r="F372" s="50">
        <f>IF(LEFT(_xll.BDP($A372&amp;" Corp","mty_typ"),4)="perp","perp",_xll.BDP($A372&amp;" Corp",F$4)*1)</f>
        <v>42818</v>
      </c>
      <c r="G372" s="31">
        <f>_xll.RtGet("EBOND_POSITION",INDEX(bookMap[eBondID],MATCH(TEXT(C372,"0"),bookMap[bbgID],0))&amp;"="&amp;B372,"AMOUNT")</f>
        <v>0</v>
      </c>
      <c r="H372" s="1">
        <f>INDEX(control!$E$12:$E$22,MATCH(C372,control!$C$12:$C$22,0))</f>
        <v>0</v>
      </c>
      <c r="I372" s="1" t="str">
        <f>IFERROR(INDEX(bias[symbol],MIN(MAX(MATCH(IF($I$2="manual",_xll.RtGet("EBOND_LDN",B372,-20268),$I$2),bias[symbol],0)+H372,1),27)),"-")</f>
        <v>m</v>
      </c>
      <c r="J372" s="1">
        <f>IFERROR(_xll.RtGet("EBOND_LDN",B372,-20270)*1,"-")</f>
        <v>0.15</v>
      </c>
      <c r="K372" s="1" t="str">
        <f>_xll.RtGet("EBOND_LDN",$B372,-20271)</f>
        <v>on</v>
      </c>
      <c r="L372" s="1">
        <f>_xll.BDP(A372&amp;" @CBKG Corp","bid")</f>
        <v>101.871</v>
      </c>
      <c r="M372" s="1">
        <f>_xll.BDP(A372&amp;" @CBKG Corp","ask")</f>
        <v>102.021</v>
      </c>
      <c r="N372" s="1" t="s">
        <v>1456</v>
      </c>
      <c r="O372" s="1" t="str">
        <f>_xll.BDP(A372&amp;" @"&amp;N372&amp;" Corp","LAST_UPDATE")</f>
        <v>07:01:27</v>
      </c>
      <c r="P372" s="57">
        <f>_xll.BDP(A372&amp;" @"&amp;N372&amp;" Corp","LAST_PRICE")</f>
        <v>101.946</v>
      </c>
      <c r="Q372" s="1">
        <f>INDEX(control!$F$12:$F$22,MATCH(C372,control!$C$12:$C$22,0))</f>
        <v>100</v>
      </c>
      <c r="R372" s="1">
        <f>P372-J372*INDEX(bias[value],MATCH(I372,bias[symbol],0))*(Q372/100)</f>
        <v>101.871</v>
      </c>
      <c r="S372" s="1">
        <f t="shared" si="344"/>
        <v>102.021</v>
      </c>
      <c r="T372" s="4"/>
      <c r="U372" s="4"/>
      <c r="V372" s="1">
        <f t="shared" si="345"/>
        <v>101.946</v>
      </c>
      <c r="W372" s="1">
        <f t="shared" si="346"/>
        <v>101.871</v>
      </c>
      <c r="X372" s="1">
        <f t="shared" si="347"/>
        <v>102.021</v>
      </c>
      <c r="Y372" s="13">
        <f t="shared" si="348"/>
        <v>0</v>
      </c>
      <c r="Z372" s="1">
        <v>1</v>
      </c>
      <c r="AA372" s="1">
        <f t="shared" si="349"/>
        <v>1</v>
      </c>
      <c r="AB372" s="1">
        <f t="shared" si="350"/>
        <v>1</v>
      </c>
      <c r="AC372" s="1">
        <f>IF(ISNUMBER(INDEX(bias[value],MATCH(I372,bias[symbol],0))),1,0)</f>
        <v>1</v>
      </c>
      <c r="AD372" s="1">
        <f t="shared" si="351"/>
        <v>1</v>
      </c>
      <c r="AE372" s="1">
        <f t="shared" si="352"/>
        <v>1</v>
      </c>
      <c r="AF372" s="1">
        <f t="shared" ca="1" si="316"/>
        <v>0</v>
      </c>
      <c r="AG372" s="1">
        <f t="shared" ca="1" si="317"/>
        <v>0</v>
      </c>
      <c r="AH372" s="1" t="str">
        <f ca="1">IF(AG372=1,_xll.RtContribute("DDS_BONDS",$B372&amp;"=EXT",$V$3:$X$3,V372:X372,"FTC:CHANGED;SCOPE:SERVER"),"-")</f>
        <v>-</v>
      </c>
      <c r="AI372" s="1" t="str">
        <f>_xll.RtGet("DDS_BONDS",B372&amp;"=EXT",3)</f>
        <v>15488780=EXT</v>
      </c>
      <c r="AJ372" s="32">
        <f>_xll.BDP($A372&amp;" @"&amp; $N372 &amp;"  Corp","risk_mid")</f>
        <v>2.7757444455282609</v>
      </c>
      <c r="AK372" s="25">
        <f t="shared" si="318"/>
        <v>0</v>
      </c>
      <c r="AL372" s="1" t="str">
        <f t="shared" si="315"/>
        <v>-</v>
      </c>
      <c r="AM372" s="38">
        <f t="shared" si="319"/>
        <v>0</v>
      </c>
      <c r="AN372" s="12">
        <f>_xll.BDP($A372&amp;" @"&amp; $N372 &amp;"  Corp","asset_swap_spd_mid")</f>
        <v>15.377410769856365</v>
      </c>
      <c r="AO372" s="25">
        <f t="shared" si="320"/>
        <v>0</v>
      </c>
      <c r="AP372" s="25">
        <f>IFERROR(_xll.BDP($A372&amp;" @"&amp; $N372 &amp;"  Corp","coupon")*G372/100/365,"-")</f>
        <v>0</v>
      </c>
      <c r="AQ372" s="1" t="str">
        <f>_xll.RtGet("EBOND_LDN",B372,"DSPLY_NAME")</f>
        <v>ABIBB 1 1/4 24 M</v>
      </c>
      <c r="AR372" s="38">
        <f>_xll.RtGet("EBOND_LDN", B372, -18560)</f>
        <v>51.052136204377</v>
      </c>
      <c r="AS372" s="38">
        <f>_xll.RtGet("EBOND_LDN", B372, -18562)</f>
        <v>45.650176147609997</v>
      </c>
      <c r="AT372" s="58" t="str">
        <f ca="1">IF(Main[[#This Row],[maturity]]&lt;TODAY(),"matured","-")</f>
        <v>-</v>
      </c>
      <c r="AU372" s="1" t="str">
        <f>IF(Main[[#This Row],[spread bid]]=Main[[#This Row],[spread ask]],"error","-")</f>
        <v>-</v>
      </c>
    </row>
    <row r="373" spans="1:47" x14ac:dyDescent="0.2">
      <c r="A373" s="1" t="s">
        <v>1573</v>
      </c>
      <c r="B373" s="1">
        <v>21159594</v>
      </c>
      <c r="C373" s="9">
        <v>1994228</v>
      </c>
      <c r="D373" s="9" t="str">
        <f>_xll.BDP($A373&amp;" Corp",D$4)</f>
        <v>ABIBB</v>
      </c>
      <c r="E373" s="9" t="str">
        <f>IF(_xll.BDP($A373&amp;" Corp","cpn typ")="floating","frn",_xll.BDP($A373&amp;" Corp",E$4))</f>
        <v>frn</v>
      </c>
      <c r="F373" s="50">
        <f>IF(LEFT(_xll.BDP($A373&amp;" Corp","mty_typ"),4)="perp","perp",_xll.BDP($A373&amp;" Corp",F$4)*1)</f>
        <v>43188</v>
      </c>
      <c r="G373" s="31">
        <f>_xll.RtGet("EBOND_POSITION",INDEX(bookMap[eBondID],MATCH(TEXT(C373,"0"),bookMap[bbgID],0))&amp;"="&amp;B373,"AMOUNT")</f>
        <v>0</v>
      </c>
      <c r="H373" s="1">
        <f>INDEX(control!$E$12:$E$22,MATCH(C373,control!$C$12:$C$22,0))</f>
        <v>0</v>
      </c>
      <c r="I373" s="1" t="str">
        <f>IFERROR(INDEX(bias[symbol],MIN(MAX(MATCH(IF($I$2="manual",_xll.RtGet("EBOND_LDN",B373,-20268),$I$2),bias[symbol],0)+H373,1),27)),"-")</f>
        <v>m</v>
      </c>
      <c r="J373" s="1">
        <f>IFERROR(_xll.RtGet("EBOND_LDN",B373,-20270)*1,"-")</f>
        <v>0.16</v>
      </c>
      <c r="K373" s="1" t="str">
        <f>_xll.RtGet("EBOND_LDN",$B373,-20271)</f>
        <v>on</v>
      </c>
      <c r="L373" s="1">
        <f>_xll.BDP(A373&amp;" @CBKG Corp","bid")</f>
        <v>100.348</v>
      </c>
      <c r="M373" s="1">
        <f>_xll.BDP(A373&amp;" @CBKG Corp","ask")</f>
        <v>100.508</v>
      </c>
      <c r="N373" s="1" t="s">
        <v>1456</v>
      </c>
      <c r="O373" s="1" t="str">
        <f>_xll.BDP(A373&amp;" @"&amp;N373&amp;" Corp","LAST_UPDATE")</f>
        <v>07:01:46</v>
      </c>
      <c r="P373" s="57">
        <f>_xll.BDP(A373&amp;" @"&amp;N373&amp;" Corp","LAST_PRICE")</f>
        <v>100.428</v>
      </c>
      <c r="Q373" s="1">
        <f>INDEX(control!$F$12:$F$22,MATCH(C373,control!$C$12:$C$22,0))</f>
        <v>100</v>
      </c>
      <c r="R373" s="1">
        <f>P373-J373*INDEX(bias[value],MATCH(I373,bias[symbol],0))*(Q373/100)</f>
        <v>100.348</v>
      </c>
      <c r="S373" s="1">
        <f t="shared" ref="S373" si="353">R373+J373*(Q373/100)</f>
        <v>100.508</v>
      </c>
      <c r="T373" s="4"/>
      <c r="U373" s="4"/>
      <c r="V373" s="1">
        <f t="shared" ref="V373" si="354">P373</f>
        <v>100.428</v>
      </c>
      <c r="W373" s="1">
        <f t="shared" ref="W373" si="355">IF(ISNUMBER(T373),T373,R373)</f>
        <v>100.348</v>
      </c>
      <c r="X373" s="1">
        <f t="shared" ref="X373" si="356">IF(ISNUMBER(U373),U373,S373)</f>
        <v>100.508</v>
      </c>
      <c r="Y373" s="13">
        <f t="shared" ref="Y373" si="357">IF(ISERROR((W373+X373)-(L373+M373)),"err",((W373+X373)-(L373+M373)))</f>
        <v>0</v>
      </c>
      <c r="Z373" s="1">
        <v>1</v>
      </c>
      <c r="AA373" s="1">
        <f t="shared" ref="AA373" si="358">IF(K373="on",1,0)</f>
        <v>1</v>
      </c>
      <c r="AB373" s="1">
        <f t="shared" ref="AB373" si="359">IF(ISNUMBER(V373),1,0)*IF(ISNUMBER(W373),1,0)*IF(ISNUMBER(X373),1,0)</f>
        <v>1</v>
      </c>
      <c r="AC373" s="1">
        <f>IF(ISNUMBER(INDEX(bias[value],MATCH(I373,bias[symbol],0))),1,0)</f>
        <v>1</v>
      </c>
      <c r="AD373" s="1">
        <f t="shared" ref="AD373" si="360">IF(ISNUMBER(J373),1,0)</f>
        <v>1</v>
      </c>
      <c r="AE373" s="1">
        <f t="shared" ref="AE373" si="361">IF(AB373,IF(W373&gt;X373,0,1),0)</f>
        <v>1</v>
      </c>
      <c r="AF373" s="1">
        <f t="shared" ca="1" si="316"/>
        <v>0</v>
      </c>
      <c r="AG373" s="1">
        <f t="shared" ref="AG373" ca="1" si="362">PRODUCT(Z373:AF373)</f>
        <v>0</v>
      </c>
      <c r="AH373" s="1" t="str">
        <f ca="1">IF(AG373=1,_xll.RtContribute("DDS_BONDS",$B373&amp;"=EXT",$V$3:$X$3,V373:X373,"FTC:CHANGED;SCOPE:SERVER"),"-")</f>
        <v>-</v>
      </c>
      <c r="AI373" s="1" t="str">
        <f>_xll.RtGet("DDS_BONDS",B373&amp;"=EXT",3)</f>
        <v>21159594=EXT</v>
      </c>
      <c r="AJ373" s="32">
        <f>_xll.BDP($A373&amp;" @"&amp; $N373 &amp;"  Corp","risk_mid")</f>
        <v>3.6470705110502877E-2</v>
      </c>
      <c r="AK373" s="25">
        <f t="shared" ref="AK373" si="363">IFERROR(G373*AJ373/10000,"-")</f>
        <v>0</v>
      </c>
      <c r="AL373" s="1" t="str">
        <f t="shared" si="315"/>
        <v>-</v>
      </c>
      <c r="AM373" s="38">
        <f t="shared" ref="AM373" si="364">IFERROR(G373*1,0)*IFERROR(P373*1,0)/100*IF(AL373="-",$AM$3,AL373)/100/360</f>
        <v>0</v>
      </c>
      <c r="AN373" s="12">
        <f>_xll.BDP($A373&amp;" @"&amp; $N373 &amp;"  Corp","asset_swap_spd_mid")</f>
        <v>27.19310386832662</v>
      </c>
      <c r="AO373" s="25">
        <f t="shared" ref="AO373" si="365">IFERROR(G373*1,0)*IFERROR(AN373*1,0)/10000</f>
        <v>0</v>
      </c>
      <c r="AP373" s="25">
        <f>IFERROR(_xll.BDP($A373&amp;" @"&amp; $N373 &amp;"  Corp","coupon")*G373/100/365,"-")</f>
        <v>0</v>
      </c>
      <c r="AQ373" s="1" t="str">
        <f>_xll.RtGet("EBOND_LDN",B373,"DSPLY_NAME")</f>
        <v>ABIBB 0 29 Mar 2</v>
      </c>
      <c r="AR373" s="38">
        <f>_xll.RtGet("EBOND_LDN", B373, -18560)</f>
        <v>0</v>
      </c>
      <c r="AS373" s="38">
        <f>_xll.RtGet("EBOND_LDN", B373, -18562)</f>
        <v>0</v>
      </c>
      <c r="AT373" s="58" t="str">
        <f ca="1">IF(Main[[#This Row],[maturity]]&lt;TODAY(),"matured","-")</f>
        <v>-</v>
      </c>
      <c r="AU373" s="1" t="str">
        <f>IF(Main[[#This Row],[spread bid]]=Main[[#This Row],[spread ask]],"error","-")</f>
        <v>error</v>
      </c>
    </row>
    <row r="374" spans="1:47" x14ac:dyDescent="0.2">
      <c r="A374" s="1" t="s">
        <v>376</v>
      </c>
      <c r="B374" s="1">
        <v>9075030</v>
      </c>
      <c r="C374" s="9">
        <v>1994228</v>
      </c>
      <c r="D374" s="9" t="str">
        <f>_xll.BDP($A374&amp;" Corp",D$4)</f>
        <v>ABIBB</v>
      </c>
      <c r="E374" s="9">
        <f>IF(_xll.BDP($A374&amp;" Corp","cpn typ")="floating","frn",_xll.BDP($A374&amp;" Corp",E$4))</f>
        <v>4</v>
      </c>
      <c r="F374" s="50">
        <f>IF(LEFT(_xll.BDP($A374&amp;" Corp","mty_typ"),4)="perp","perp",_xll.BDP($A374&amp;" Corp",F$4)*1)</f>
        <v>43216</v>
      </c>
      <c r="G374" s="31">
        <f>_xll.RtGet("EBOND_POSITION",INDEX(bookMap[eBondID],MATCH(TEXT(C374,"0"),bookMap[bbgID],0))&amp;"="&amp;B374,"AMOUNT")</f>
        <v>0</v>
      </c>
      <c r="H374" s="1">
        <f>INDEX(control!$E$12:$E$22,MATCH(C374,control!$C$12:$C$22,0))</f>
        <v>0</v>
      </c>
      <c r="I374" s="1" t="str">
        <f>IFERROR(INDEX(bias[symbol],MIN(MAX(MATCH(IF($I$2="manual",_xll.RtGet("EBOND_LDN",B374,-20268),$I$2),bias[symbol],0)+H374,1),27)),"-")</f>
        <v>m</v>
      </c>
      <c r="J374" s="1">
        <f>IFERROR(_xll.RtGet("EBOND_LDN",B374,-20270)*1,"-")</f>
        <v>0.26</v>
      </c>
      <c r="K374" s="1" t="str">
        <f>_xll.RtGet("EBOND_LDN",$B374,-20271)</f>
        <v>on</v>
      </c>
      <c r="L374" s="1">
        <f>_xll.BDP(A374&amp;" @CBKG Corp","bid")</f>
        <v>112.012</v>
      </c>
      <c r="M374" s="1">
        <f>_xll.BDP(A374&amp;" @CBKG Corp","ask")</f>
        <v>112.27200000000001</v>
      </c>
      <c r="N374" s="1" t="s">
        <v>1456</v>
      </c>
      <c r="O374" s="1" t="str">
        <f>_xll.BDP(A374&amp;" @"&amp;N374&amp;" Corp","LAST_UPDATE")</f>
        <v>07:01:27</v>
      </c>
      <c r="P374" s="57">
        <f>_xll.BDP(A374&amp;" @"&amp;N374&amp;" Corp","LAST_PRICE")</f>
        <v>112.142</v>
      </c>
      <c r="Q374" s="1">
        <f>INDEX(control!$F$12:$F$22,MATCH(C374,control!$C$12:$C$22,0))</f>
        <v>100</v>
      </c>
      <c r="R374" s="1">
        <f>P374-J374*INDEX(bias[value],MATCH(I374,bias[symbol],0))*(Q374/100)</f>
        <v>112.012</v>
      </c>
      <c r="S374" s="1">
        <f t="shared" si="344"/>
        <v>112.27200000000001</v>
      </c>
      <c r="T374" s="4"/>
      <c r="U374" s="4"/>
      <c r="V374" s="1">
        <f t="shared" si="345"/>
        <v>112.142</v>
      </c>
      <c r="W374" s="1">
        <f t="shared" si="346"/>
        <v>112.012</v>
      </c>
      <c r="X374" s="1">
        <f t="shared" si="347"/>
        <v>112.27200000000001</v>
      </c>
      <c r="Y374" s="13">
        <f t="shared" si="348"/>
        <v>0</v>
      </c>
      <c r="Z374" s="1">
        <v>1</v>
      </c>
      <c r="AA374" s="1">
        <f t="shared" si="349"/>
        <v>1</v>
      </c>
      <c r="AB374" s="1">
        <f t="shared" si="350"/>
        <v>1</v>
      </c>
      <c r="AC374" s="1">
        <f>IF(ISNUMBER(INDEX(bias[value],MATCH(I374,bias[symbol],0))),1,0)</f>
        <v>1</v>
      </c>
      <c r="AD374" s="1">
        <f t="shared" si="351"/>
        <v>1</v>
      </c>
      <c r="AE374" s="1">
        <f t="shared" si="352"/>
        <v>1</v>
      </c>
      <c r="AF374" s="1">
        <f t="shared" ca="1" si="316"/>
        <v>0</v>
      </c>
      <c r="AG374" s="1">
        <f t="shared" ca="1" si="317"/>
        <v>0</v>
      </c>
      <c r="AH374" s="1" t="str">
        <f ca="1">IF(AG374=1,_xll.RtContribute("DDS_BONDS",$B374&amp;"=EXT",$V$3:$X$3,V374:X374,"FTC:CHANGED;SCOPE:SERVER"),"-")</f>
        <v>-</v>
      </c>
      <c r="AI374" s="1" t="str">
        <f>_xll.RtGet("DDS_BONDS",B374&amp;"=EXT",3)</f>
        <v>9075030=EXT</v>
      </c>
      <c r="AJ374" s="32">
        <f>_xll.BDP($A374&amp;" @"&amp; $N374 &amp;"  Corp","risk_mid")</f>
        <v>4.078374066288859</v>
      </c>
      <c r="AK374" s="25">
        <f t="shared" si="318"/>
        <v>0</v>
      </c>
      <c r="AL374" s="1" t="str">
        <f t="shared" si="315"/>
        <v>-</v>
      </c>
      <c r="AM374" s="38">
        <f t="shared" si="319"/>
        <v>0</v>
      </c>
      <c r="AN374" s="12">
        <f>_xll.BDP($A374&amp;" @"&amp; $N374 &amp;"  Corp","asset_swap_spd_mid")</f>
        <v>29.190266616371087</v>
      </c>
      <c r="AO374" s="25">
        <f t="shared" si="320"/>
        <v>0</v>
      </c>
      <c r="AP374" s="25">
        <f>IFERROR(_xll.BDP($A374&amp;" @"&amp; $N374 &amp;"  Corp","coupon")*G374/100/365,"-")</f>
        <v>0</v>
      </c>
      <c r="AQ374" s="1" t="str">
        <f>_xll.RtGet("EBOND_LDN",B374,"DSPLY_NAME")</f>
        <v>ABIBB 4 26 Apr 2</v>
      </c>
      <c r="AR374" s="38">
        <f>_xll.RtGet("EBOND_LDN", B374, -18560)</f>
        <v>68.642275644557003</v>
      </c>
      <c r="AS374" s="38">
        <f>_xll.RtGet("EBOND_LDN", B374, -18562)</f>
        <v>62.267366397034998</v>
      </c>
      <c r="AT374" s="58" t="str">
        <f ca="1">IF(Main[[#This Row],[maturity]]&lt;TODAY(),"matured","-")</f>
        <v>-</v>
      </c>
      <c r="AU374" s="1" t="str">
        <f>IF(Main[[#This Row],[spread bid]]=Main[[#This Row],[spread ask]],"error","-")</f>
        <v>-</v>
      </c>
    </row>
    <row r="375" spans="1:47" x14ac:dyDescent="0.2">
      <c r="A375" s="1" t="s">
        <v>377</v>
      </c>
      <c r="B375" s="1">
        <v>15489731</v>
      </c>
      <c r="C375" s="9">
        <v>1994228</v>
      </c>
      <c r="D375" s="9" t="str">
        <f>_xll.BDP($A375&amp;" Corp",D$4)</f>
        <v>ABIBB</v>
      </c>
      <c r="E375" s="9">
        <f>IF(_xll.BDP($A375&amp;" Corp","cpn typ")="floating","frn",_xll.BDP($A375&amp;" Corp",E$4))</f>
        <v>2</v>
      </c>
      <c r="F375" s="50">
        <f>IF(LEFT(_xll.BDP($A375&amp;" Corp","mty_typ"),4)="perp","perp",_xll.BDP($A375&amp;" Corp",F$4)*1)</f>
        <v>43815</v>
      </c>
      <c r="G375" s="31">
        <f>_xll.RtGet("EBOND_POSITION",INDEX(bookMap[eBondID],MATCH(TEXT(C375,"0"),bookMap[bbgID],0))&amp;"="&amp;B375,"AMOUNT")</f>
        <v>0</v>
      </c>
      <c r="H375" s="1">
        <f>INDEX(control!$E$12:$E$22,MATCH(C375,control!$C$12:$C$22,0))</f>
        <v>0</v>
      </c>
      <c r="I375" s="1" t="str">
        <f>IFERROR(INDEX(bias[symbol],MIN(MAX(MATCH(IF($I$2="manual",_xll.RtGet("EBOND_LDN",B375,-20268),$I$2),bias[symbol],0)+H375,1),27)),"-")</f>
        <v>m</v>
      </c>
      <c r="J375" s="1">
        <f>IFERROR(_xll.RtGet("EBOND_LDN",B375,-20270)*1,"-")</f>
        <v>0.28000000000000003</v>
      </c>
      <c r="K375" s="1" t="str">
        <f>_xll.RtGet("EBOND_LDN",$B375,-20271)</f>
        <v>on</v>
      </c>
      <c r="L375" s="1">
        <f>_xll.BDP(A375&amp;" @CBKG Corp","bid")</f>
        <v>104.96</v>
      </c>
      <c r="M375" s="1">
        <f>_xll.BDP(A375&amp;" @CBKG Corp","ask")</f>
        <v>105.24</v>
      </c>
      <c r="N375" s="1" t="s">
        <v>1456</v>
      </c>
      <c r="O375" s="1" t="str">
        <f>_xll.BDP(A375&amp;" @"&amp;N375&amp;" Corp","LAST_UPDATE")</f>
        <v>07:01:27</v>
      </c>
      <c r="P375" s="57">
        <f>_xll.BDP(A375&amp;" @"&amp;N375&amp;" Corp","LAST_PRICE")</f>
        <v>105.1</v>
      </c>
      <c r="Q375" s="1">
        <f>INDEX(control!$F$12:$F$22,MATCH(C375,control!$C$12:$C$22,0))</f>
        <v>100</v>
      </c>
      <c r="R375" s="1">
        <f>P375-J375*INDEX(bias[value],MATCH(I375,bias[symbol],0))*(Q375/100)</f>
        <v>104.96</v>
      </c>
      <c r="S375" s="1">
        <f t="shared" si="344"/>
        <v>105.24</v>
      </c>
      <c r="T375" s="4"/>
      <c r="U375" s="4"/>
      <c r="V375" s="1">
        <f t="shared" si="345"/>
        <v>105.1</v>
      </c>
      <c r="W375" s="1">
        <f t="shared" si="346"/>
        <v>104.96</v>
      </c>
      <c r="X375" s="1">
        <f t="shared" si="347"/>
        <v>105.24</v>
      </c>
      <c r="Y375" s="13">
        <f t="shared" si="348"/>
        <v>0</v>
      </c>
      <c r="Z375" s="1">
        <v>1</v>
      </c>
      <c r="AA375" s="1">
        <f t="shared" si="349"/>
        <v>1</v>
      </c>
      <c r="AB375" s="1">
        <f t="shared" si="350"/>
        <v>1</v>
      </c>
      <c r="AC375" s="1">
        <f>IF(ISNUMBER(INDEX(bias[value],MATCH(I375,bias[symbol],0))),1,0)</f>
        <v>1</v>
      </c>
      <c r="AD375" s="1">
        <f t="shared" si="351"/>
        <v>1</v>
      </c>
      <c r="AE375" s="1">
        <f t="shared" si="352"/>
        <v>1</v>
      </c>
      <c r="AF375" s="1">
        <f t="shared" ca="1" si="316"/>
        <v>0</v>
      </c>
      <c r="AG375" s="1">
        <f t="shared" ca="1" si="317"/>
        <v>0</v>
      </c>
      <c r="AH375" s="1" t="str">
        <f ca="1">IF(AG375=1,_xll.RtContribute("DDS_BONDS",$B375&amp;"=EXT",$V$3:$X$3,V375:X375,"FTC:CHANGED;SCOPE:SERVER"),"-")</f>
        <v>-</v>
      </c>
      <c r="AI375" s="1" t="str">
        <f>_xll.RtGet("DDS_BONDS",B375&amp;"=EXT",3)</f>
        <v>15489731=EXT</v>
      </c>
      <c r="AJ375" s="32">
        <f>_xll.BDP($A375&amp;" @"&amp; $N375 &amp;"  Corp","risk_mid")</f>
        <v>5.4745920233877143</v>
      </c>
      <c r="AK375" s="25">
        <f t="shared" si="318"/>
        <v>0</v>
      </c>
      <c r="AL375" s="1" t="str">
        <f t="shared" si="315"/>
        <v>-</v>
      </c>
      <c r="AM375" s="38">
        <f t="shared" si="319"/>
        <v>0</v>
      </c>
      <c r="AN375" s="12">
        <f>_xll.BDP($A375&amp;" @"&amp; $N375 &amp;"  Corp","asset_swap_spd_mid")</f>
        <v>24.986126468198325</v>
      </c>
      <c r="AO375" s="25">
        <f t="shared" si="320"/>
        <v>0</v>
      </c>
      <c r="AP375" s="25">
        <f>IFERROR(_xll.BDP($A375&amp;" @"&amp; $N375 &amp;"  Corp","coupon")*G375/100/365,"-")</f>
        <v>0</v>
      </c>
      <c r="AQ375" s="1" t="str">
        <f>_xll.RtGet("EBOND_LDN",B375,"DSPLY_NAME")</f>
        <v>ABIBB 2 16 Dec 2</v>
      </c>
      <c r="AR375" s="38">
        <f>_xll.RtGet("EBOND_LDN", B375, -18560)</f>
        <v>68.913245291764994</v>
      </c>
      <c r="AS375" s="38">
        <f>_xll.RtGet("EBOND_LDN", B375, -18562)</f>
        <v>63.806328276978</v>
      </c>
      <c r="AT375" s="58" t="str">
        <f ca="1">IF(Main[[#This Row],[maturity]]&lt;TODAY(),"matured","-")</f>
        <v>-</v>
      </c>
      <c r="AU375" s="1" t="str">
        <f>IF(Main[[#This Row],[spread bid]]=Main[[#This Row],[spread ask]],"error","-")</f>
        <v>-</v>
      </c>
    </row>
    <row r="376" spans="1:47" x14ac:dyDescent="0.2">
      <c r="A376" s="1" t="s">
        <v>378</v>
      </c>
      <c r="B376" s="1">
        <v>19245113</v>
      </c>
      <c r="C376" s="9">
        <v>1994228</v>
      </c>
      <c r="D376" s="9" t="str">
        <f>_xll.BDP($A376&amp;" Corp",D$4)</f>
        <v>ABIBB</v>
      </c>
      <c r="E376" s="9">
        <f>IF(_xll.BDP($A376&amp;" Corp","cpn typ")="floating","frn",_xll.BDP($A376&amp;" Corp",E$4))</f>
        <v>2.25</v>
      </c>
      <c r="F376" s="50">
        <f>IF(LEFT(_xll.BDP($A376&amp;" Corp","mty_typ"),4)="perp","perp",_xll.BDP($A376&amp;" Corp",F$4)*1)</f>
        <v>44098</v>
      </c>
      <c r="G376" s="31">
        <f>_xll.RtGet("EBOND_POSITION",INDEX(bookMap[eBondID],MATCH(TEXT(C376,"0"),bookMap[bbgID],0))&amp;"="&amp;B376,"AMOUNT")</f>
        <v>0</v>
      </c>
      <c r="H376" s="1">
        <f>INDEX(control!$E$12:$E$22,MATCH(C376,control!$C$12:$C$22,0))</f>
        <v>0</v>
      </c>
      <c r="I376" s="1" t="str">
        <f>IFERROR(INDEX(bias[symbol],MIN(MAX(MATCH(IF($I$2="manual",_xll.RtGet("EBOND_LDN",B376,-20268),$I$2),bias[symbol],0)+H376,1),27)),"-")</f>
        <v>m</v>
      </c>
      <c r="J376" s="1">
        <f>IFERROR(_xll.RtGet("EBOND_LDN",B376,-20270)*1,"-")</f>
        <v>0.3</v>
      </c>
      <c r="K376" s="1" t="str">
        <f>_xll.RtGet("EBOND_LDN",$B376,-20271)</f>
        <v>on</v>
      </c>
      <c r="L376" s="1">
        <f>_xll.BDP(A376&amp;" @CBKG Corp","bid")</f>
        <v>105.56399999999999</v>
      </c>
      <c r="M376" s="1">
        <f>_xll.BDP(A376&amp;" @CBKG Corp","ask")</f>
        <v>105.864</v>
      </c>
      <c r="N376" s="1" t="s">
        <v>1456</v>
      </c>
      <c r="O376" s="1" t="str">
        <f>_xll.BDP(A376&amp;" @"&amp;N376&amp;" Corp","LAST_UPDATE")</f>
        <v>07:01:26</v>
      </c>
      <c r="P376" s="57">
        <f>_xll.BDP(A376&amp;" @"&amp;N376&amp;" Corp","LAST_PRICE")</f>
        <v>105.714</v>
      </c>
      <c r="Q376" s="1">
        <f>INDEX(control!$F$12:$F$22,MATCH(C376,control!$C$12:$C$22,0))</f>
        <v>100</v>
      </c>
      <c r="R376" s="1">
        <f>P376-J376*INDEX(bias[value],MATCH(I376,bias[symbol],0))*(Q376/100)</f>
        <v>105.56399999999999</v>
      </c>
      <c r="S376" s="1">
        <f t="shared" si="344"/>
        <v>105.86399999999999</v>
      </c>
      <c r="T376" s="4"/>
      <c r="U376" s="4"/>
      <c r="V376" s="1">
        <f t="shared" si="345"/>
        <v>105.714</v>
      </c>
      <c r="W376" s="1">
        <f t="shared" si="346"/>
        <v>105.56399999999999</v>
      </c>
      <c r="X376" s="1">
        <f t="shared" si="347"/>
        <v>105.86399999999999</v>
      </c>
      <c r="Y376" s="13">
        <f t="shared" si="348"/>
        <v>0</v>
      </c>
      <c r="Z376" s="1">
        <v>1</v>
      </c>
      <c r="AA376" s="1">
        <f t="shared" si="349"/>
        <v>1</v>
      </c>
      <c r="AB376" s="1">
        <f t="shared" si="350"/>
        <v>1</v>
      </c>
      <c r="AC376" s="1">
        <f>IF(ISNUMBER(INDEX(bias[value],MATCH(I376,bias[symbol],0))),1,0)</f>
        <v>1</v>
      </c>
      <c r="AD376" s="1">
        <f t="shared" si="351"/>
        <v>1</v>
      </c>
      <c r="AE376" s="1">
        <f t="shared" si="352"/>
        <v>1</v>
      </c>
      <c r="AF376" s="1">
        <f t="shared" ca="1" si="316"/>
        <v>0</v>
      </c>
      <c r="AG376" s="1">
        <f t="shared" ca="1" si="317"/>
        <v>0</v>
      </c>
      <c r="AH376" s="1" t="str">
        <f ca="1">IF(AG376=1,_xll.RtContribute("DDS_BONDS",$B376&amp;"=EXT",$V$3:$X$3,V376:X376,"FTC:CHANGED;SCOPE:SERVER"),"-")</f>
        <v>-</v>
      </c>
      <c r="AI376" s="1" t="str">
        <f>_xll.RtGet("DDS_BONDS",B376&amp;"=EXT",3)</f>
        <v>19245113=EXT</v>
      </c>
      <c r="AJ376" s="32">
        <f>_xll.BDP($A376&amp;" @"&amp; $N376 &amp;"  Corp","risk_mid")</f>
        <v>6.1806488734688969</v>
      </c>
      <c r="AK376" s="25">
        <f t="shared" si="318"/>
        <v>0</v>
      </c>
      <c r="AL376" s="1" t="str">
        <f t="shared" si="315"/>
        <v>-</v>
      </c>
      <c r="AM376" s="38">
        <f t="shared" si="319"/>
        <v>0</v>
      </c>
      <c r="AN376" s="12">
        <f>_xll.BDP($A376&amp;" @"&amp; $N376 &amp;"  Corp","asset_swap_spd_mid")</f>
        <v>36.751144835586409</v>
      </c>
      <c r="AO376" s="25">
        <f t="shared" si="320"/>
        <v>0</v>
      </c>
      <c r="AP376" s="25">
        <f>IFERROR(_xll.BDP($A376&amp;" @"&amp; $N376 &amp;"  Corp","coupon")*G376/100/365,"-")</f>
        <v>0</v>
      </c>
      <c r="AQ376" s="1" t="str">
        <f>_xll.RtGet("EBOND_LDN",B376,"DSPLY_NAME")</f>
        <v>ABIBB 2 1/4 24 S</v>
      </c>
      <c r="AR376" s="38">
        <f>_xll.RtGet("EBOND_LDN", B376, -18560)</f>
        <v>68.568976137386997</v>
      </c>
      <c r="AS376" s="38">
        <f>_xll.RtGet("EBOND_LDN", B376, -18562)</f>
        <v>63.723444705866001</v>
      </c>
      <c r="AT376" s="58" t="str">
        <f ca="1">IF(Main[[#This Row],[maturity]]&lt;TODAY(),"matured","-")</f>
        <v>-</v>
      </c>
      <c r="AU376" s="1" t="str">
        <f>IF(Main[[#This Row],[spread bid]]=Main[[#This Row],[spread ask]],"error","-")</f>
        <v>-</v>
      </c>
    </row>
    <row r="377" spans="1:47" x14ac:dyDescent="0.2">
      <c r="A377" s="1" t="s">
        <v>379</v>
      </c>
      <c r="B377" s="1">
        <v>10624074</v>
      </c>
      <c r="C377" s="9">
        <v>1994228</v>
      </c>
      <c r="D377" s="9" t="str">
        <f>_xll.BDP($A377&amp;" Corp",D$4)</f>
        <v>ABIBB</v>
      </c>
      <c r="E377" s="9">
        <f>IF(_xll.BDP($A377&amp;" Corp","cpn typ")="floating","frn",_xll.BDP($A377&amp;" Corp",E$4))</f>
        <v>4</v>
      </c>
      <c r="F377" s="50">
        <f>IF(LEFT(_xll.BDP($A377&amp;" Corp","mty_typ"),4)="perp","perp",_xll.BDP($A377&amp;" Corp",F$4)*1)</f>
        <v>44349</v>
      </c>
      <c r="G377" s="31">
        <f>_xll.RtGet("EBOND_POSITION",INDEX(bookMap[eBondID],MATCH(TEXT(C377,"0"),bookMap[bbgID],0))&amp;"="&amp;B377,"AMOUNT")</f>
        <v>0</v>
      </c>
      <c r="H377" s="1">
        <f>INDEX(control!$E$12:$E$22,MATCH(C377,control!$C$12:$C$22,0))</f>
        <v>0</v>
      </c>
      <c r="I377" s="1" t="str">
        <f>IFERROR(INDEX(bias[symbol],MIN(MAX(MATCH(IF($I$2="manual",_xll.RtGet("EBOND_LDN",B377,-20268),$I$2),bias[symbol],0)+H377,1),27)),"-")</f>
        <v>m</v>
      </c>
      <c r="J377" s="1">
        <f>IFERROR(_xll.RtGet("EBOND_LDN",B377,-20270)*1,"-")</f>
        <v>0.35</v>
      </c>
      <c r="K377" s="1" t="str">
        <f>_xll.RtGet("EBOND_LDN",$B377,-20271)</f>
        <v>on</v>
      </c>
      <c r="L377" s="1">
        <f>_xll.BDP(A377&amp;" @CBKG Corp","bid")</f>
        <v>116.696</v>
      </c>
      <c r="M377" s="1">
        <f>_xll.BDP(A377&amp;" @CBKG Corp","ask")</f>
        <v>117.04600000000001</v>
      </c>
      <c r="N377" s="1" t="s">
        <v>1456</v>
      </c>
      <c r="O377" s="1" t="str">
        <f>_xll.BDP(A377&amp;" @"&amp;N377&amp;" Corp","LAST_UPDATE")</f>
        <v>07:01:27</v>
      </c>
      <c r="P377" s="57">
        <f>_xll.BDP(A377&amp;" @"&amp;N377&amp;" Corp","LAST_PRICE")</f>
        <v>116.871</v>
      </c>
      <c r="Q377" s="1">
        <f>INDEX(control!$F$12:$F$22,MATCH(C377,control!$C$12:$C$22,0))</f>
        <v>100</v>
      </c>
      <c r="R377" s="1">
        <f>P377-J377*INDEX(bias[value],MATCH(I377,bias[symbol],0))*(Q377/100)</f>
        <v>116.696</v>
      </c>
      <c r="S377" s="1">
        <f t="shared" si="344"/>
        <v>117.04599999999999</v>
      </c>
      <c r="T377" s="4"/>
      <c r="U377" s="4"/>
      <c r="V377" s="1">
        <f t="shared" si="345"/>
        <v>116.871</v>
      </c>
      <c r="W377" s="1">
        <f t="shared" si="346"/>
        <v>116.696</v>
      </c>
      <c r="X377" s="1">
        <f t="shared" si="347"/>
        <v>117.04599999999999</v>
      </c>
      <c r="Y377" s="13">
        <f t="shared" si="348"/>
        <v>-2.8421709430404007E-14</v>
      </c>
      <c r="Z377" s="1">
        <v>1</v>
      </c>
      <c r="AA377" s="1">
        <f t="shared" si="349"/>
        <v>1</v>
      </c>
      <c r="AB377" s="1">
        <f t="shared" si="350"/>
        <v>1</v>
      </c>
      <c r="AC377" s="1">
        <f>IF(ISNUMBER(INDEX(bias[value],MATCH(I377,bias[symbol],0))),1,0)</f>
        <v>1</v>
      </c>
      <c r="AD377" s="1">
        <f t="shared" si="351"/>
        <v>1</v>
      </c>
      <c r="AE377" s="1">
        <f t="shared" si="352"/>
        <v>1</v>
      </c>
      <c r="AF377" s="1">
        <f t="shared" ca="1" si="316"/>
        <v>0</v>
      </c>
      <c r="AG377" s="1">
        <f t="shared" ca="1" si="317"/>
        <v>0</v>
      </c>
      <c r="AH377" s="1" t="str">
        <f ca="1">IF(AG377=1,_xll.RtContribute("DDS_BONDS",$B377&amp;"=EXT",$V$3:$X$3,V377:X377,"FTC:CHANGED;SCOPE:SERVER"),"-")</f>
        <v>-</v>
      </c>
      <c r="AI377" s="1" t="str">
        <f>_xll.RtGet("DDS_BONDS",B377&amp;"=EXT",3)</f>
        <v>10624074=EXT</v>
      </c>
      <c r="AJ377" s="32">
        <f>_xll.BDP($A377&amp;" @"&amp; $N377 &amp;"  Corp","risk_mid")</f>
        <v>7.2196994607310216</v>
      </c>
      <c r="AK377" s="25">
        <f t="shared" si="318"/>
        <v>0</v>
      </c>
      <c r="AL377" s="1" t="str">
        <f t="shared" ref="AL377:AL444" si="366">IFERROR(INDEX(repoRate,MATCH(A377,repoIsin,0)),"-")</f>
        <v>-</v>
      </c>
      <c r="AM377" s="38">
        <f t="shared" si="319"/>
        <v>0</v>
      </c>
      <c r="AN377" s="12">
        <f>_xll.BDP($A377&amp;" @"&amp; $N377 &amp;"  Corp","asset_swap_spd_mid")</f>
        <v>41.921618382788459</v>
      </c>
      <c r="AO377" s="25">
        <f t="shared" si="320"/>
        <v>0</v>
      </c>
      <c r="AP377" s="25">
        <f>IFERROR(_xll.BDP($A377&amp;" @"&amp; $N377 &amp;"  Corp","coupon")*G377/100/365,"-")</f>
        <v>0</v>
      </c>
      <c r="AQ377" s="1" t="str">
        <f>_xll.RtGet("EBOND_LDN",B377,"DSPLY_NAME")</f>
        <v>ABIBB 4 02 Jun 2</v>
      </c>
      <c r="AR377" s="38">
        <f>_xll.RtGet("EBOND_LDN", B377, -18560)</f>
        <v>75.682794720212996</v>
      </c>
      <c r="AS377" s="38">
        <f>_xll.RtGet("EBOND_LDN", B377, -18562)</f>
        <v>70.842699662184998</v>
      </c>
      <c r="AT377" s="58" t="str">
        <f ca="1">IF(Main[[#This Row],[maturity]]&lt;TODAY(),"matured","-")</f>
        <v>-</v>
      </c>
      <c r="AU377" s="1" t="str">
        <f>IF(Main[[#This Row],[spread bid]]=Main[[#This Row],[spread ask]],"error","-")</f>
        <v>-</v>
      </c>
    </row>
    <row r="378" spans="1:47" x14ac:dyDescent="0.2">
      <c r="A378" s="1" t="s">
        <v>1571</v>
      </c>
      <c r="B378" s="1">
        <v>21159597</v>
      </c>
      <c r="C378" s="9">
        <v>1994228</v>
      </c>
      <c r="D378" s="9" t="str">
        <f>_xll.BDP($A378&amp;" Corp",D$4)</f>
        <v>ABIBB</v>
      </c>
      <c r="E378" s="9">
        <f>IF(_xll.BDP($A378&amp;" Corp","cpn typ")="floating","frn",_xll.BDP($A378&amp;" Corp",E$4))</f>
        <v>1.95</v>
      </c>
      <c r="F378" s="50">
        <f>IF(LEFT(_xll.BDP($A378&amp;" Corp","mty_typ"),4)="perp","perp",_xll.BDP($A378&amp;" Corp",F$4)*1)</f>
        <v>44469</v>
      </c>
      <c r="G378" s="31">
        <f>_xll.RtGet("EBOND_POSITION",INDEX(bookMap[eBondID],MATCH(TEXT(C378,"0"),bookMap[bbgID],0))&amp;"="&amp;B378,"AMOUNT")</f>
        <v>1000000</v>
      </c>
      <c r="H378" s="1">
        <f>INDEX(control!$E$12:$E$22,MATCH(C378,control!$C$12:$C$22,0))</f>
        <v>0</v>
      </c>
      <c r="I378" s="1" t="str">
        <f>IFERROR(INDEX(bias[symbol],MIN(MAX(MATCH(IF($I$2="manual",_xll.RtGet("EBOND_LDN",B378,-20268),$I$2),bias[symbol],0)+H378,1),27)),"-")</f>
        <v>m</v>
      </c>
      <c r="J378" s="1">
        <f>IFERROR(_xll.RtGet("EBOND_LDN",B378,-20270)*1,"-")</f>
        <v>0.36</v>
      </c>
      <c r="K378" s="1" t="str">
        <f>_xll.RtGet("EBOND_LDN",$B378,-20271)</f>
        <v>on</v>
      </c>
      <c r="L378" s="1">
        <f>_xll.BDP(A378&amp;" @CBKG Corp","bid")</f>
        <v>102.754</v>
      </c>
      <c r="M378" s="1">
        <f>_xll.BDP(A378&amp;" @CBKG Corp","ask")</f>
        <v>103.114</v>
      </c>
      <c r="N378" s="1" t="s">
        <v>1456</v>
      </c>
      <c r="O378" s="1" t="str">
        <f>_xll.BDP(A378&amp;" @"&amp;N378&amp;" Corp","LAST_UPDATE")</f>
        <v>07:01:27</v>
      </c>
      <c r="P378" s="57">
        <f>_xll.BDP(A378&amp;" @"&amp;N378&amp;" Corp","LAST_PRICE")</f>
        <v>102.934</v>
      </c>
      <c r="Q378" s="1">
        <f>INDEX(control!$F$12:$F$22,MATCH(C378,control!$C$12:$C$22,0))</f>
        <v>100</v>
      </c>
      <c r="R378" s="1">
        <f>P378-J378*INDEX(bias[value],MATCH(I378,bias[symbol],0))*(Q378/100)</f>
        <v>102.75399999999999</v>
      </c>
      <c r="S378" s="1">
        <f t="shared" ref="S378" si="367">R378+J378*(Q378/100)</f>
        <v>103.11399999999999</v>
      </c>
      <c r="T378" s="4"/>
      <c r="U378" s="4"/>
      <c r="V378" s="1">
        <f t="shared" ref="V378" si="368">P378</f>
        <v>102.934</v>
      </c>
      <c r="W378" s="1">
        <f t="shared" ref="W378" si="369">IF(ISNUMBER(T378),T378,R378)</f>
        <v>102.75399999999999</v>
      </c>
      <c r="X378" s="1">
        <f t="shared" ref="X378" si="370">IF(ISNUMBER(U378),U378,S378)</f>
        <v>103.11399999999999</v>
      </c>
      <c r="Y378" s="13">
        <f t="shared" ref="Y378" si="371">IF(ISERROR((W378+X378)-(L378+M378)),"err",((W378+X378)-(L378+M378)))</f>
        <v>0</v>
      </c>
      <c r="Z378" s="1">
        <v>1</v>
      </c>
      <c r="AA378" s="1">
        <f t="shared" ref="AA378" si="372">IF(K378="on",1,0)</f>
        <v>1</v>
      </c>
      <c r="AB378" s="1">
        <f t="shared" ref="AB378" si="373">IF(ISNUMBER(V378),1,0)*IF(ISNUMBER(W378),1,0)*IF(ISNUMBER(X378),1,0)</f>
        <v>1</v>
      </c>
      <c r="AC378" s="1">
        <f>IF(ISNUMBER(INDEX(bias[value],MATCH(I378,bias[symbol],0))),1,0)</f>
        <v>1</v>
      </c>
      <c r="AD378" s="1">
        <f t="shared" ref="AD378" si="374">IF(ISNUMBER(J378),1,0)</f>
        <v>1</v>
      </c>
      <c r="AE378" s="1">
        <f t="shared" ref="AE378" si="375">IF(AB378,IF(W378&gt;X378,0,1),0)</f>
        <v>1</v>
      </c>
      <c r="AF378" s="1">
        <f t="shared" ca="1" si="316"/>
        <v>0</v>
      </c>
      <c r="AG378" s="1">
        <f t="shared" ref="AG378" ca="1" si="376">PRODUCT(Z378:AF378)</f>
        <v>0</v>
      </c>
      <c r="AH378" s="1" t="str">
        <f ca="1">IF(AG378=1,_xll.RtContribute("DDS_BONDS",$B378&amp;"=EXT",$V$3:$X$3,V378:X378,"FTC:CHANGED;SCOPE:SERVER"),"-")</f>
        <v>-</v>
      </c>
      <c r="AI378" s="1" t="str">
        <f>_xll.RtGet("DDS_BONDS",B378&amp;"=EXT",3)</f>
        <v>21159597=EXT</v>
      </c>
      <c r="AJ378" s="32">
        <f>_xll.BDP($A378&amp;" @"&amp; $N378 &amp;"  Corp","risk_mid")</f>
        <v>6.9518242306926936</v>
      </c>
      <c r="AK378" s="25">
        <f t="shared" ref="AK378" si="377">IFERROR(G378*AJ378/10000,"-")</f>
        <v>695.18242306926936</v>
      </c>
      <c r="AL378" s="1" t="str">
        <f t="shared" si="366"/>
        <v>-</v>
      </c>
      <c r="AM378" s="38">
        <f t="shared" ref="AM378" si="378">IFERROR(G378*1,0)*IFERROR(P378*1,0)/100*IF(AL378="-",$AM$3,AL378)/100/360</f>
        <v>9.149688888888889</v>
      </c>
      <c r="AN378" s="12">
        <f>_xll.BDP($A378&amp;" @"&amp; $N378 &amp;"  Corp","asset_swap_spd_mid")</f>
        <v>39.639747654722591</v>
      </c>
      <c r="AO378" s="25">
        <f t="shared" ref="AO378" si="379">IFERROR(G378*1,0)*IFERROR(AN378*1,0)/10000</f>
        <v>3963.9747654722592</v>
      </c>
      <c r="AP378" s="25">
        <f>IFERROR(_xll.BDP($A378&amp;" @"&amp; $N378 &amp;"  Corp","coupon")*G378/100/365,"-")</f>
        <v>53.424657534246577</v>
      </c>
      <c r="AQ378" s="1" t="str">
        <f>_xll.RtGet("EBOND_LDN",B378,"DSPLY_NAME")</f>
        <v>ABIBB 1.95 30 Se</v>
      </c>
      <c r="AR378" s="38">
        <f>_xll.RtGet("EBOND_LDN", B378, -18560)</f>
        <v>69.858392796301999</v>
      </c>
      <c r="AS378" s="38">
        <f>_xll.RtGet("EBOND_LDN", B378, -18562)</f>
        <v>64.690415272611006</v>
      </c>
      <c r="AT378" s="58" t="str">
        <f ca="1">IF(Main[[#This Row],[maturity]]&lt;TODAY(),"matured","-")</f>
        <v>-</v>
      </c>
      <c r="AU378" s="1" t="str">
        <f>IF(Main[[#This Row],[spread bid]]=Main[[#This Row],[spread ask]],"error","-")</f>
        <v>-</v>
      </c>
    </row>
    <row r="379" spans="1:47" x14ac:dyDescent="0.2">
      <c r="A379" s="1" t="s">
        <v>380</v>
      </c>
      <c r="B379" s="1">
        <v>15489269</v>
      </c>
      <c r="C379" s="9">
        <v>1994228</v>
      </c>
      <c r="D379" s="9" t="str">
        <f>_xll.BDP($A379&amp;" Corp",D$4)</f>
        <v>ABIBB</v>
      </c>
      <c r="E379" s="9">
        <f>IF(_xll.BDP($A379&amp;" Corp","cpn typ")="floating","frn",_xll.BDP($A379&amp;" Corp",E$4))</f>
        <v>2.875</v>
      </c>
      <c r="F379" s="50">
        <f>IF(LEFT(_xll.BDP($A379&amp;" Corp","mty_typ"),4)="perp","perp",_xll.BDP($A379&amp;" Corp",F$4)*1)</f>
        <v>45560</v>
      </c>
      <c r="G379" s="31">
        <f>_xll.RtGet("EBOND_POSITION",INDEX(bookMap[eBondID],MATCH(TEXT(C379,"0"),bookMap[bbgID],0))&amp;"="&amp;B379,"AMOUNT")</f>
        <v>0</v>
      </c>
      <c r="H379" s="1">
        <f>INDEX(control!$E$12:$E$22,MATCH(C379,control!$C$12:$C$22,0))</f>
        <v>0</v>
      </c>
      <c r="I379" s="1" t="str">
        <f>IFERROR(INDEX(bias[symbol],MIN(MAX(MATCH(IF($I$2="manual",_xll.RtGet("EBOND_LDN",B379,-20268),$I$2),bias[symbol],0)+H379,1),27)),"-")</f>
        <v>m</v>
      </c>
      <c r="J379" s="1">
        <f>IFERROR(_xll.RtGet("EBOND_LDN",B379,-20270)*1,"-")</f>
        <v>0.7</v>
      </c>
      <c r="K379" s="1" t="str">
        <f>_xll.RtGet("EBOND_LDN",$B379,-20271)</f>
        <v>on</v>
      </c>
      <c r="L379" s="1">
        <f>_xll.BDP(A379&amp;" @CBKG Corp","bid")</f>
        <v>107.148</v>
      </c>
      <c r="M379" s="1">
        <f>_xll.BDP(A379&amp;" @CBKG Corp","ask")</f>
        <v>107.848</v>
      </c>
      <c r="N379" s="1" t="s">
        <v>1456</v>
      </c>
      <c r="O379" s="1" t="str">
        <f>_xll.BDP(A379&amp;" @"&amp;N379&amp;" Corp","LAST_UPDATE")</f>
        <v>07:01:28</v>
      </c>
      <c r="P379" s="57">
        <f>_xll.BDP(A379&amp;" @"&amp;N379&amp;" Corp","LAST_PRICE")</f>
        <v>107.498</v>
      </c>
      <c r="Q379" s="1">
        <f>INDEX(control!$F$12:$F$22,MATCH(C379,control!$C$12:$C$22,0))</f>
        <v>100</v>
      </c>
      <c r="R379" s="1">
        <f>P379-J379*INDEX(bias[value],MATCH(I379,bias[symbol],0))*(Q379/100)</f>
        <v>107.14800000000001</v>
      </c>
      <c r="S379" s="1">
        <f t="shared" si="344"/>
        <v>107.84800000000001</v>
      </c>
      <c r="T379" s="4"/>
      <c r="U379" s="4"/>
      <c r="V379" s="1">
        <f t="shared" si="345"/>
        <v>107.498</v>
      </c>
      <c r="W379" s="1">
        <f t="shared" si="346"/>
        <v>107.14800000000001</v>
      </c>
      <c r="X379" s="1">
        <f t="shared" si="347"/>
        <v>107.84800000000001</v>
      </c>
      <c r="Y379" s="13">
        <f t="shared" si="348"/>
        <v>5.6843418860808015E-14</v>
      </c>
      <c r="Z379" s="1">
        <v>1</v>
      </c>
      <c r="AA379" s="1">
        <f t="shared" si="349"/>
        <v>1</v>
      </c>
      <c r="AB379" s="1">
        <f t="shared" si="350"/>
        <v>1</v>
      </c>
      <c r="AC379" s="1">
        <f>IF(ISNUMBER(INDEX(bias[value],MATCH(I379,bias[symbol],0))),1,0)</f>
        <v>1</v>
      </c>
      <c r="AD379" s="1">
        <f t="shared" si="351"/>
        <v>1</v>
      </c>
      <c r="AE379" s="1">
        <f t="shared" si="352"/>
        <v>1</v>
      </c>
      <c r="AF379" s="1">
        <f t="shared" ca="1" si="316"/>
        <v>0</v>
      </c>
      <c r="AG379" s="1">
        <f t="shared" ca="1" si="317"/>
        <v>0</v>
      </c>
      <c r="AH379" s="1" t="str">
        <f ca="1">IF(AG379=1,_xll.RtContribute("DDS_BONDS",$B379&amp;"=EXT",$V$3:$X$3,V379:X379,"FTC:CHANGED;SCOPE:SERVER"),"-")</f>
        <v>-</v>
      </c>
      <c r="AI379" s="1" t="str">
        <f>_xll.RtGet("DDS_BONDS",B379&amp;"=EXT",3)</f>
        <v>15489269=EXT</v>
      </c>
      <c r="AJ379" s="32">
        <f>_xll.BDP($A379&amp;" @"&amp; $N379 &amp;"  Corp","risk_mid")</f>
        <v>9.5576831443928256</v>
      </c>
      <c r="AK379" s="25">
        <f t="shared" si="318"/>
        <v>0</v>
      </c>
      <c r="AL379" s="1" t="str">
        <f t="shared" si="366"/>
        <v>-</v>
      </c>
      <c r="AM379" s="38">
        <f t="shared" si="319"/>
        <v>0</v>
      </c>
      <c r="AN379" s="12">
        <f>_xll.BDP($A379&amp;" @"&amp; $N379 &amp;"  Corp","asset_swap_spd_mid")</f>
        <v>48.549053049684147</v>
      </c>
      <c r="AO379" s="25">
        <f t="shared" si="320"/>
        <v>0</v>
      </c>
      <c r="AP379" s="25">
        <f>IFERROR(_xll.BDP($A379&amp;" @"&amp; $N379 &amp;"  Corp","coupon")*G379/100/365,"-")</f>
        <v>0</v>
      </c>
      <c r="AQ379" s="1" t="str">
        <f>_xll.RtGet("EBOND_LDN",B379,"DSPLY_NAME")</f>
        <v>ABIBB 2 7/8 25 S</v>
      </c>
      <c r="AR379" s="38">
        <f>_xll.RtGet("EBOND_LDN", B379, -18560)</f>
        <v>106.600051266655</v>
      </c>
      <c r="AS379" s="38">
        <f>_xll.RtGet("EBOND_LDN", B379, -18562)</f>
        <v>99.293570561585994</v>
      </c>
      <c r="AT379" s="58" t="str">
        <f ca="1">IF(Main[[#This Row],[maturity]]&lt;TODAY(),"matured","-")</f>
        <v>-</v>
      </c>
      <c r="AU379" s="1" t="str">
        <f>IF(Main[[#This Row],[spread bid]]=Main[[#This Row],[spread ask]],"error","-")</f>
        <v>-</v>
      </c>
    </row>
    <row r="380" spans="1:47" x14ac:dyDescent="0.2">
      <c r="A380" s="1" t="s">
        <v>1572</v>
      </c>
      <c r="B380" s="1">
        <v>21159600</v>
      </c>
      <c r="C380" s="9">
        <v>1994228</v>
      </c>
      <c r="D380" s="9" t="str">
        <f>_xll.BDP($A380&amp;" Corp",D$4)</f>
        <v>ABIBB</v>
      </c>
      <c r="E380" s="9">
        <f>IF(_xll.BDP($A380&amp;" Corp","cpn typ")="floating","frn",_xll.BDP($A380&amp;" Corp",E$4))</f>
        <v>2.7</v>
      </c>
      <c r="F380" s="50">
        <f>IF(LEFT(_xll.BDP($A380&amp;" Corp","mty_typ"),4)="perp","perp",_xll.BDP($A380&amp;" Corp",F$4)*1)</f>
        <v>46112</v>
      </c>
      <c r="G380" s="31">
        <f>_xll.RtGet("EBOND_POSITION",INDEX(bookMap[eBondID],MATCH(TEXT(C380,"0"),bookMap[bbgID],0))&amp;"="&amp;B380,"AMOUNT")</f>
        <v>0</v>
      </c>
      <c r="H380" s="1">
        <f>INDEX(control!$E$12:$E$22,MATCH(C380,control!$C$12:$C$22,0))</f>
        <v>0</v>
      </c>
      <c r="I380" s="1" t="str">
        <f>IFERROR(INDEX(bias[symbol],MIN(MAX(MATCH(IF($I$2="manual",_xll.RtGet("EBOND_LDN",B380,-20268),$I$2),bias[symbol],0)+H380,1),27)),"-")</f>
        <v>s</v>
      </c>
      <c r="J380" s="1">
        <f>IFERROR(_xll.RtGet("EBOND_LDN",B380,-20270)*1,"-")</f>
        <v>0.9</v>
      </c>
      <c r="K380" s="1" t="str">
        <f>_xll.RtGet("EBOND_LDN",$B380,-20271)</f>
        <v>on</v>
      </c>
      <c r="L380" s="1">
        <f>_xll.BDP(A380&amp;" @CBKG Corp","bid")</f>
        <v>103.133</v>
      </c>
      <c r="M380" s="1">
        <f>_xll.BDP(A380&amp;" @CBKG Corp","ask")</f>
        <v>104.033</v>
      </c>
      <c r="N380" s="1" t="s">
        <v>1456</v>
      </c>
      <c r="O380" s="1" t="str">
        <f>_xll.BDP(A380&amp;" @"&amp;N380&amp;" Corp","LAST_UPDATE")</f>
        <v>07:01:31</v>
      </c>
      <c r="P380" s="57">
        <f>_xll.BDP(A380&amp;" @"&amp;N380&amp;" Corp","LAST_PRICE")</f>
        <v>103.69499999999999</v>
      </c>
      <c r="Q380" s="1">
        <f>INDEX(control!$F$12:$F$22,MATCH(C380,control!$C$12:$C$22,0))</f>
        <v>100</v>
      </c>
      <c r="R380" s="1">
        <f>P380-J380*INDEX(bias[value],MATCH(I380,bias[symbol],0))*(Q380/100)</f>
        <v>103.13249999999999</v>
      </c>
      <c r="S380" s="1">
        <f t="shared" ref="S380" si="380">R380+J380*(Q380/100)</f>
        <v>104.0325</v>
      </c>
      <c r="T380" s="4"/>
      <c r="U380" s="4"/>
      <c r="V380" s="1">
        <f t="shared" ref="V380" si="381">P380</f>
        <v>103.69499999999999</v>
      </c>
      <c r="W380" s="1">
        <f t="shared" ref="W380" si="382">IF(ISNUMBER(T380),T380,R380)</f>
        <v>103.13249999999999</v>
      </c>
      <c r="X380" s="1">
        <f t="shared" ref="X380" si="383">IF(ISNUMBER(U380),U380,S380)</f>
        <v>104.0325</v>
      </c>
      <c r="Y380" s="13">
        <f t="shared" ref="Y380" si="384">IF(ISERROR((W380+X380)-(L380+M380)),"err",((W380+X380)-(L380+M380)))</f>
        <v>-1.0000000000047748E-3</v>
      </c>
      <c r="Z380" s="1">
        <v>1</v>
      </c>
      <c r="AA380" s="1">
        <f t="shared" ref="AA380" si="385">IF(K380="on",1,0)</f>
        <v>1</v>
      </c>
      <c r="AB380" s="1">
        <f t="shared" ref="AB380" si="386">IF(ISNUMBER(V380),1,0)*IF(ISNUMBER(W380),1,0)*IF(ISNUMBER(X380),1,0)</f>
        <v>1</v>
      </c>
      <c r="AC380" s="1">
        <f>IF(ISNUMBER(INDEX(bias[value],MATCH(I380,bias[symbol],0))),1,0)</f>
        <v>1</v>
      </c>
      <c r="AD380" s="1">
        <f t="shared" ref="AD380" si="387">IF(ISNUMBER(J380),1,0)</f>
        <v>1</v>
      </c>
      <c r="AE380" s="1">
        <f t="shared" ref="AE380" si="388">IF(AB380,IF(W380&gt;X380,0,1),0)</f>
        <v>1</v>
      </c>
      <c r="AF380" s="1">
        <f t="shared" ca="1" si="316"/>
        <v>0</v>
      </c>
      <c r="AG380" s="1">
        <f t="shared" ref="AG380" ca="1" si="389">PRODUCT(Z380:AF380)</f>
        <v>0</v>
      </c>
      <c r="AH380" s="1" t="str">
        <f ca="1">IF(AG380=1,_xll.RtContribute("DDS_BONDS",$B380&amp;"=EXT",$V$3:$X$3,V380:X380,"FTC:CHANGED;SCOPE:SERVER"),"-")</f>
        <v>-</v>
      </c>
      <c r="AI380" s="1" t="str">
        <f>_xll.RtGet("DDS_BONDS",B380&amp;"=EXT",3)</f>
        <v>21159600=EXT</v>
      </c>
      <c r="AJ380" s="32">
        <f>_xll.BDP($A380&amp;" @"&amp; $N380 &amp;"  Corp","risk_mid")</f>
        <v>10.398618408223115</v>
      </c>
      <c r="AK380" s="25">
        <f t="shared" ref="AK380" si="390">IFERROR(G380*AJ380/10000,"-")</f>
        <v>0</v>
      </c>
      <c r="AL380" s="1" t="str">
        <f t="shared" si="366"/>
        <v>-</v>
      </c>
      <c r="AM380" s="38">
        <f t="shared" ref="AM380" si="391">IFERROR(G380*1,0)*IFERROR(P380*1,0)/100*IF(AL380="-",$AM$3,AL380)/100/360</f>
        <v>0</v>
      </c>
      <c r="AN380" s="12">
        <f>_xll.BDP($A380&amp;" @"&amp; $N380 &amp;"  Corp","asset_swap_spd_mid")</f>
        <v>56.663721429012689</v>
      </c>
      <c r="AO380" s="25">
        <f t="shared" ref="AO380" si="392">IFERROR(G380*1,0)*IFERROR(AN380*1,0)/10000</f>
        <v>0</v>
      </c>
      <c r="AP380" s="25">
        <f>IFERROR(_xll.BDP($A380&amp;" @"&amp; $N380 &amp;"  Corp","coupon")*G380/100/365,"-")</f>
        <v>0</v>
      </c>
      <c r="AQ380" s="1" t="str">
        <f>_xll.RtGet("EBOND_LDN",B380,"DSPLY_NAME")</f>
        <v>ABIBB 2.7 31 Mar</v>
      </c>
      <c r="AR380" s="38">
        <f>_xll.RtGet("EBOND_LDN", B380, -18560)</f>
        <v>104.923122997631</v>
      </c>
      <c r="AS380" s="38">
        <f>_xll.RtGet("EBOND_LDN", B380, -18562)</f>
        <v>96.277108572166995</v>
      </c>
      <c r="AT380" s="58" t="str">
        <f ca="1">IF(Main[[#This Row],[maturity]]&lt;TODAY(),"matured","-")</f>
        <v>-</v>
      </c>
      <c r="AU380" s="1" t="str">
        <f>IF(Main[[#This Row],[spread bid]]=Main[[#This Row],[spread ask]],"error","-")</f>
        <v>-</v>
      </c>
    </row>
    <row r="381" spans="1:47" x14ac:dyDescent="0.2">
      <c r="A381" s="1" t="s">
        <v>1537</v>
      </c>
      <c r="B381" s="1">
        <v>16661857</v>
      </c>
      <c r="C381" s="9">
        <v>1994228</v>
      </c>
      <c r="D381" s="9" t="str">
        <f>_xll.BDP($A381&amp;" Corp",D$4)</f>
        <v>ABIBB</v>
      </c>
      <c r="E381" s="9">
        <f>IF(_xll.BDP($A381&amp;" Corp","cpn typ")="floating","frn",_xll.BDP($A381&amp;" Corp",E$4))</f>
        <v>3.25</v>
      </c>
      <c r="F381" s="50">
        <f>IF(LEFT(_xll.BDP($A381&amp;" Corp","mty_typ"),4)="perp","perp",_xll.BDP($A381&amp;" Corp",F$4)*1)</f>
        <v>48603</v>
      </c>
      <c r="G381" s="31">
        <f>_xll.RtGet("EBOND_POSITION",INDEX(bookMap[eBondID],MATCH(TEXT(C381,"0"),bookMap[bbgID],0))&amp;"="&amp;B381,"AMOUNT")</f>
        <v>0</v>
      </c>
      <c r="H381" s="1">
        <f>INDEX(control!$E$12:$E$22,MATCH(C381,control!$C$12:$C$22,0))</f>
        <v>0</v>
      </c>
      <c r="I381" s="1" t="str">
        <f>IFERROR(INDEX(bias[symbol],MIN(MAX(MATCH(IF($I$2="manual",_xll.RtGet("EBOND_LDN",B381,-20268),$I$2),bias[symbol],0)+H381,1),27)),"-")</f>
        <v>m</v>
      </c>
      <c r="J381" s="1">
        <f>IFERROR(_xll.RtGet("EBOND_LDN",B381,-20270)*1,"-")</f>
        <v>1.5</v>
      </c>
      <c r="K381" s="1" t="str">
        <f>_xll.RtGet("EBOND_LDN",$B381,-20271)</f>
        <v>on</v>
      </c>
      <c r="L381" s="1">
        <f>_xll.BDP(A381&amp;" @CBKG Corp","bid")</f>
        <v>106.56</v>
      </c>
      <c r="M381" s="1">
        <f>_xll.BDP(A381&amp;" @CBKG Corp","ask")</f>
        <v>108.06</v>
      </c>
      <c r="N381" s="1" t="s">
        <v>1456</v>
      </c>
      <c r="O381" s="1" t="str">
        <f>_xll.BDP(A381&amp;" @"&amp;N381&amp;" Corp","LAST_UPDATE")</f>
        <v>07:01:38</v>
      </c>
      <c r="P381" s="57">
        <f>_xll.BDP(A381&amp;" @"&amp;N381&amp;" Corp","LAST_PRICE")</f>
        <v>107.31</v>
      </c>
      <c r="Q381" s="1">
        <f>INDEX(control!$F$12:$F$22,MATCH(C381,control!$C$12:$C$22,0))</f>
        <v>100</v>
      </c>
      <c r="R381" s="1">
        <f>P381-J381*INDEX(bias[value],MATCH(I381,bias[symbol],0))*(Q381/100)</f>
        <v>106.56</v>
      </c>
      <c r="S381" s="1">
        <f t="shared" ref="S381" si="393">R381+J381*(Q381/100)</f>
        <v>108.06</v>
      </c>
      <c r="T381" s="4"/>
      <c r="U381" s="4"/>
      <c r="V381" s="1">
        <f t="shared" ref="V381" si="394">P381</f>
        <v>107.31</v>
      </c>
      <c r="W381" s="1">
        <f t="shared" ref="W381" si="395">IF(ISNUMBER(T381),T381,R381)</f>
        <v>106.56</v>
      </c>
      <c r="X381" s="1">
        <f t="shared" ref="X381" si="396">IF(ISNUMBER(U381),U381,S381)</f>
        <v>108.06</v>
      </c>
      <c r="Y381" s="13">
        <f t="shared" ref="Y381" si="397">IF(ISERROR((W381+X381)-(L381+M381)),"err",((W381+X381)-(L381+M381)))</f>
        <v>0</v>
      </c>
      <c r="Z381" s="1">
        <v>1</v>
      </c>
      <c r="AA381" s="1">
        <f t="shared" ref="AA381" si="398">IF(K381="on",1,0)</f>
        <v>1</v>
      </c>
      <c r="AB381" s="1">
        <f t="shared" ref="AB381" si="399">IF(ISNUMBER(V381),1,0)*IF(ISNUMBER(W381),1,0)*IF(ISNUMBER(X381),1,0)</f>
        <v>1</v>
      </c>
      <c r="AC381" s="1">
        <f>IF(ISNUMBER(INDEX(bias[value],MATCH(I381,bias[symbol],0))),1,0)</f>
        <v>1</v>
      </c>
      <c r="AD381" s="1">
        <f t="shared" ref="AD381" si="400">IF(ISNUMBER(J381),1,0)</f>
        <v>1</v>
      </c>
      <c r="AE381" s="1">
        <f t="shared" ref="AE381" si="401">IF(AB381,IF(W381&gt;X381,0,1),0)</f>
        <v>1</v>
      </c>
      <c r="AF381" s="1">
        <f t="shared" ca="1" si="316"/>
        <v>0</v>
      </c>
      <c r="AG381" s="1">
        <f t="shared" ref="AG381" ca="1" si="402">PRODUCT(Z381:AF381)</f>
        <v>0</v>
      </c>
      <c r="AH381" s="1" t="str">
        <f ca="1">IF(AG381=1,_xll.RtContribute("DDS_BONDS",$B381&amp;"=EXT",$V$3:$X$3,V381:X381,"FTC:CHANGED;SCOPE:SERVER"),"-")</f>
        <v>-</v>
      </c>
      <c r="AI381" s="1" t="str">
        <f>_xll.RtGet("DDS_BONDS",B381&amp;"=EXT",3)</f>
        <v>16661857=EXT</v>
      </c>
      <c r="AJ381" s="32">
        <f>_xll.BDP($A381&amp;" @"&amp; $N381 &amp;"  Corp","risk_mid")</f>
        <v>15.047592738027049</v>
      </c>
      <c r="AK381" s="25">
        <f t="shared" ref="AK381" si="403">IFERROR(G381*AJ381/10000,"-")</f>
        <v>0</v>
      </c>
      <c r="AL381" s="1" t="str">
        <f t="shared" si="366"/>
        <v>-</v>
      </c>
      <c r="AM381" s="38">
        <f t="shared" ref="AM381" si="404">IFERROR(G381*1,0)*IFERROR(P381*1,0)/100*IF(AL381="-",$AM$3,AL381)/100/360</f>
        <v>0</v>
      </c>
      <c r="AN381" s="12">
        <f>_xll.BDP($A381&amp;" @"&amp; $N381 &amp;"  Corp","asset_swap_spd_mid")</f>
        <v>57.037123392241334</v>
      </c>
      <c r="AO381" s="25">
        <f t="shared" ref="AO381" si="405">IFERROR(G381*1,0)*IFERROR(AN381*1,0)/10000</f>
        <v>0</v>
      </c>
      <c r="AP381" s="25">
        <f>IFERROR(_xll.BDP($A381&amp;" @"&amp; $N381 &amp;"  Corp","coupon")*G381/100/365,"-")</f>
        <v>0</v>
      </c>
      <c r="AQ381" s="1" t="str">
        <f>_xll.RtGet("EBOND_LDN",B381,"DSPLY_NAME")</f>
        <v>ABIBB 3 1/4 24 J</v>
      </c>
      <c r="AR381" s="38">
        <f>_xll.RtGet("EBOND_LDN", B381, -18560)</f>
        <v>57.939384146125001</v>
      </c>
      <c r="AS381" s="38">
        <f>_xll.RtGet("EBOND_LDN", B381, -18562)</f>
        <v>47.984901044516</v>
      </c>
      <c r="AT381" s="58" t="str">
        <f ca="1">IF(Main[[#This Row],[maturity]]&lt;TODAY(),"matured","-")</f>
        <v>-</v>
      </c>
      <c r="AU381" s="1" t="str">
        <f>IF(Main[[#This Row],[spread bid]]=Main[[#This Row],[spread ask]],"error","-")</f>
        <v>-</v>
      </c>
    </row>
    <row r="382" spans="1:47" x14ac:dyDescent="0.2">
      <c r="A382" s="1" t="s">
        <v>381</v>
      </c>
      <c r="B382" s="1">
        <v>14440245</v>
      </c>
      <c r="C382" s="9">
        <v>1994228</v>
      </c>
      <c r="D382" s="9" t="str">
        <f>_xll.BDP($A382&amp;" Corp",D$4)</f>
        <v>ACFP</v>
      </c>
      <c r="E382" s="9">
        <f>IF(_xll.BDP($A382&amp;" Corp","cpn typ")="floating","frn",_xll.BDP($A382&amp;" Corp",E$4))</f>
        <v>2.875</v>
      </c>
      <c r="F382" s="50">
        <f>IF(LEFT(_xll.BDP($A382&amp;" Corp","mty_typ"),4)="perp","perp",_xll.BDP($A382&amp;" Corp",F$4)*1)</f>
        <v>42905</v>
      </c>
      <c r="G382" s="31">
        <f>_xll.RtGet("EBOND_POSITION",INDEX(bookMap[eBondID],MATCH(TEXT(C382,"0"),bookMap[bbgID],0))&amp;"="&amp;B382,"AMOUNT")</f>
        <v>0</v>
      </c>
      <c r="H382" s="1">
        <f>INDEX(control!$E$12:$E$22,MATCH(C382,control!$C$12:$C$22,0))</f>
        <v>0</v>
      </c>
      <c r="I382" s="1" t="str">
        <f>IFERROR(INDEX(bias[symbol],MIN(MAX(MATCH(IF($I$2="manual",_xll.RtGet("EBOND_LDN",B382,-20268),$I$2),bias[symbol],0)+H382,1),27)),"-")</f>
        <v>m</v>
      </c>
      <c r="J382" s="1">
        <f>IFERROR(_xll.RtGet("EBOND_LDN",B382,-20270)*1,"-")</f>
        <v>0.3</v>
      </c>
      <c r="K382" s="1" t="str">
        <f>_xll.RtGet("EBOND_LDN",$B382,-20271)</f>
        <v>on</v>
      </c>
      <c r="L382" s="1">
        <f>_xll.BDP(A382&amp;" @CBKG Corp","bid")</f>
        <v>105.29900000000001</v>
      </c>
      <c r="M382" s="1">
        <f>_xll.BDP(A382&amp;" @CBKG Corp","ask")</f>
        <v>105.599</v>
      </c>
      <c r="N382" s="1" t="s">
        <v>1456</v>
      </c>
      <c r="O382" s="1" t="str">
        <f>_xll.BDP(A382&amp;" @"&amp;N382&amp;" Corp","LAST_UPDATE")</f>
        <v>07:01:24</v>
      </c>
      <c r="P382" s="57">
        <f>_xll.BDP(A382&amp;" @"&amp;N382&amp;" Corp","LAST_PRICE")</f>
        <v>105.449</v>
      </c>
      <c r="Q382" s="1">
        <f>INDEX(control!$F$12:$F$22,MATCH(C382,control!$C$12:$C$22,0))</f>
        <v>100</v>
      </c>
      <c r="R382" s="1">
        <f>P382-J382*INDEX(bias[value],MATCH(I382,bias[symbol],0))*(Q382/100)</f>
        <v>105.29899999999999</v>
      </c>
      <c r="S382" s="1">
        <f t="shared" si="344"/>
        <v>105.59899999999999</v>
      </c>
      <c r="T382" s="4"/>
      <c r="U382" s="4"/>
      <c r="V382" s="1">
        <f t="shared" si="345"/>
        <v>105.449</v>
      </c>
      <c r="W382" s="1">
        <f t="shared" si="346"/>
        <v>105.29899999999999</v>
      </c>
      <c r="X382" s="1">
        <f t="shared" si="347"/>
        <v>105.59899999999999</v>
      </c>
      <c r="Y382" s="13">
        <f t="shared" si="348"/>
        <v>-5.6843418860808015E-14</v>
      </c>
      <c r="Z382" s="1">
        <v>1</v>
      </c>
      <c r="AA382" s="1">
        <f t="shared" si="349"/>
        <v>1</v>
      </c>
      <c r="AB382" s="1">
        <f t="shared" si="350"/>
        <v>1</v>
      </c>
      <c r="AC382" s="1">
        <f>IF(ISNUMBER(INDEX(bias[value],MATCH(I382,bias[symbol],0))),1,0)</f>
        <v>1</v>
      </c>
      <c r="AD382" s="1">
        <f t="shared" si="351"/>
        <v>1</v>
      </c>
      <c r="AE382" s="1">
        <f t="shared" si="352"/>
        <v>1</v>
      </c>
      <c r="AF382" s="1">
        <f t="shared" ref="AF382:AF449" ca="1" si="406">IF($C$3="update",1,0)</f>
        <v>0</v>
      </c>
      <c r="AG382" s="1">
        <f t="shared" ref="AG382:AG449" ca="1" si="407">PRODUCT(Z382:AF382)</f>
        <v>0</v>
      </c>
      <c r="AH382" s="1" t="str">
        <f ca="1">IF(AG382=1,_xll.RtContribute("DDS_BONDS",$B382&amp;"=EXT",$V$3:$X$3,V382:X382,"FTC:CHANGED;SCOPE:SERVER"),"-")</f>
        <v>-</v>
      </c>
      <c r="AI382" s="1" t="str">
        <f>_xll.RtGet("DDS_BONDS",B382&amp;"=EXT",3)</f>
        <v>14440245=EXT</v>
      </c>
      <c r="AJ382" s="32">
        <f>_xll.BDP($A382&amp;" @"&amp; $N382 &amp;"  Corp","risk_mid")</f>
        <v>3.0523028693131948</v>
      </c>
      <c r="AK382" s="25">
        <f t="shared" si="318"/>
        <v>0</v>
      </c>
      <c r="AL382" s="1" t="str">
        <f t="shared" si="366"/>
        <v>-</v>
      </c>
      <c r="AM382" s="38">
        <f t="shared" si="319"/>
        <v>0</v>
      </c>
      <c r="AN382" s="12">
        <f>_xll.BDP($A382&amp;" @"&amp; $N382 &amp;"  Corp","asset_swap_spd_mid")</f>
        <v>63.270351320527915</v>
      </c>
      <c r="AO382" s="25">
        <f t="shared" si="320"/>
        <v>0</v>
      </c>
      <c r="AP382" s="25">
        <f>IFERROR(_xll.BDP($A382&amp;" @"&amp; $N382 &amp;"  Corp","coupon")*G382/100/365,"-")</f>
        <v>0</v>
      </c>
      <c r="AQ382" s="1" t="str">
        <f>_xll.RtGet("EBOND_LDN",B382,"DSPLY_NAME")</f>
        <v>ACFP 2 7/8 19 Ju</v>
      </c>
      <c r="AR382" s="38">
        <f>_xll.RtGet("EBOND_LDN", B382, -18560)</f>
        <v>99.84342977339</v>
      </c>
      <c r="AS382" s="38">
        <f>_xll.RtGet("EBOND_LDN", B382, -18562)</f>
        <v>90.015659604359996</v>
      </c>
      <c r="AT382" s="58" t="str">
        <f ca="1">IF(Main[[#This Row],[maturity]]&lt;TODAY(),"matured","-")</f>
        <v>-</v>
      </c>
      <c r="AU382" s="1" t="str">
        <f>IF(Main[[#This Row],[spread bid]]=Main[[#This Row],[spread ask]],"error","-")</f>
        <v>-</v>
      </c>
    </row>
    <row r="383" spans="1:47" x14ac:dyDescent="0.2">
      <c r="A383" s="1" t="s">
        <v>382</v>
      </c>
      <c r="B383" s="1">
        <v>17330175</v>
      </c>
      <c r="C383" s="9">
        <v>1994228</v>
      </c>
      <c r="D383" s="9" t="str">
        <f>_xll.BDP($A383&amp;" Corp",D$4)</f>
        <v>ACFP</v>
      </c>
      <c r="E383" s="9">
        <f>IF(_xll.BDP($A383&amp;" Corp","cpn typ")="floating","frn",_xll.BDP($A383&amp;" Corp",E$4))</f>
        <v>2.5</v>
      </c>
      <c r="F383" s="50">
        <f>IF(LEFT(_xll.BDP($A383&amp;" Corp","mty_typ"),4)="perp","perp",_xll.BDP($A383&amp;" Corp",F$4)*1)</f>
        <v>43545</v>
      </c>
      <c r="G383" s="31">
        <f>_xll.RtGet("EBOND_POSITION",INDEX(bookMap[eBondID],MATCH(TEXT(C383,"0"),bookMap[bbgID],0))&amp;"="&amp;B383,"AMOUNT")</f>
        <v>0</v>
      </c>
      <c r="H383" s="1">
        <f>INDEX(control!$E$12:$E$22,MATCH(C383,control!$C$12:$C$22,0))</f>
        <v>0</v>
      </c>
      <c r="I383" s="1" t="str">
        <f>IFERROR(INDEX(bias[symbol],MIN(MAX(MATCH(IF($I$2="manual",_xll.RtGet("EBOND_LDN",B383,-20268),$I$2),bias[symbol],0)+H383,1),27)),"-")</f>
        <v>b</v>
      </c>
      <c r="J383" s="1">
        <f>IFERROR(_xll.RtGet("EBOND_LDN",B383,-20270)*1,"-")</f>
        <v>0.5</v>
      </c>
      <c r="K383" s="1" t="str">
        <f>_xll.RtGet("EBOND_LDN",$B383,-20271)</f>
        <v>on</v>
      </c>
      <c r="L383" s="1">
        <f>_xll.BDP(A383&amp;" @CBKG Corp","bid")</f>
        <v>104.479</v>
      </c>
      <c r="M383" s="1">
        <f>_xll.BDP(A383&amp;" @CBKG Corp","ask")</f>
        <v>104.979</v>
      </c>
      <c r="N383" s="1" t="s">
        <v>1456</v>
      </c>
      <c r="O383" s="1" t="str">
        <f>_xll.BDP(A383&amp;" @"&amp;N383&amp;" Corp","LAST_UPDATE")</f>
        <v>07:01:31</v>
      </c>
      <c r="P383" s="57">
        <f>_xll.BDP(A383&amp;" @"&amp;N383&amp;" Corp","LAST_PRICE")</f>
        <v>104.666</v>
      </c>
      <c r="Q383" s="1">
        <f>INDEX(control!$F$12:$F$22,MATCH(C383,control!$C$12:$C$22,0))</f>
        <v>100</v>
      </c>
      <c r="R383" s="1">
        <f>P383-J383*INDEX(bias[value],MATCH(I383,bias[symbol],0))*(Q383/100)</f>
        <v>104.4785</v>
      </c>
      <c r="S383" s="1">
        <f t="shared" si="344"/>
        <v>104.9785</v>
      </c>
      <c r="T383" s="4"/>
      <c r="U383" s="4"/>
      <c r="V383" s="1">
        <f t="shared" si="345"/>
        <v>104.666</v>
      </c>
      <c r="W383" s="1">
        <f t="shared" si="346"/>
        <v>104.4785</v>
      </c>
      <c r="X383" s="1">
        <f t="shared" si="347"/>
        <v>104.9785</v>
      </c>
      <c r="Y383" s="13">
        <f t="shared" si="348"/>
        <v>-1.0000000000047748E-3</v>
      </c>
      <c r="Z383" s="1">
        <v>1</v>
      </c>
      <c r="AA383" s="1">
        <f t="shared" si="349"/>
        <v>1</v>
      </c>
      <c r="AB383" s="1">
        <f t="shared" si="350"/>
        <v>1</v>
      </c>
      <c r="AC383" s="1">
        <f>IF(ISNUMBER(INDEX(bias[value],MATCH(I383,bias[symbol],0))),1,0)</f>
        <v>1</v>
      </c>
      <c r="AD383" s="1">
        <f t="shared" si="351"/>
        <v>1</v>
      </c>
      <c r="AE383" s="1">
        <f t="shared" si="352"/>
        <v>1</v>
      </c>
      <c r="AF383" s="1">
        <f t="shared" ca="1" si="406"/>
        <v>0</v>
      </c>
      <c r="AG383" s="1">
        <f t="shared" ca="1" si="407"/>
        <v>0</v>
      </c>
      <c r="AH383" s="1" t="str">
        <f ca="1">IF(AG383=1,_xll.RtContribute("DDS_BONDS",$B383&amp;"=EXT",$V$3:$X$3,V383:X383,"FTC:CHANGED;SCOPE:SERVER"),"-")</f>
        <v>-</v>
      </c>
      <c r="AI383" s="1" t="str">
        <f>_xll.RtGet("DDS_BONDS",B383&amp;"=EXT",3)</f>
        <v>17330175=EXT</v>
      </c>
      <c r="AJ383" s="32">
        <f>_xll.BDP($A383&amp;" @"&amp; $N383 &amp;"  Corp","risk_mid")</f>
        <v>4.69500030038148</v>
      </c>
      <c r="AK383" s="25">
        <f t="shared" si="318"/>
        <v>0</v>
      </c>
      <c r="AL383" s="1">
        <f t="shared" si="366"/>
        <v>-0.7</v>
      </c>
      <c r="AM383" s="38">
        <f t="shared" si="319"/>
        <v>0</v>
      </c>
      <c r="AN383" s="12">
        <f>_xll.BDP($A383&amp;" @"&amp; $N383 &amp;"  Corp","asset_swap_spd_mid")</f>
        <v>81.887566323992289</v>
      </c>
      <c r="AO383" s="25">
        <f t="shared" si="320"/>
        <v>0</v>
      </c>
      <c r="AP383" s="25">
        <f>IFERROR(_xll.BDP($A383&amp;" @"&amp; $N383 &amp;"  Corp","coupon")*G383/100/365,"-")</f>
        <v>0</v>
      </c>
      <c r="AQ383" s="1" t="str">
        <f>_xll.RtGet("EBOND_LDN",B383,"DSPLY_NAME")</f>
        <v>ACFP 2 1/2 21 Ma</v>
      </c>
      <c r="AR383" s="38">
        <f>_xll.RtGet("EBOND_LDN", B383, -18560)</f>
        <v>123.045917879494</v>
      </c>
      <c r="AS383" s="38">
        <f>_xll.RtGet("EBOND_LDN", B383, -18562)</f>
        <v>112.40784615676399</v>
      </c>
      <c r="AT383" s="58" t="str">
        <f ca="1">IF(Main[[#This Row],[maturity]]&lt;TODAY(),"matured","-")</f>
        <v>-</v>
      </c>
      <c r="AU383" s="1" t="str">
        <f>IF(Main[[#This Row],[spread bid]]=Main[[#This Row],[spread ask]],"error","-")</f>
        <v>-</v>
      </c>
    </row>
    <row r="384" spans="1:47" x14ac:dyDescent="0.2">
      <c r="A384" s="1" t="s">
        <v>1510</v>
      </c>
      <c r="B384" s="1">
        <v>21084161</v>
      </c>
      <c r="C384" s="9">
        <v>1994228</v>
      </c>
      <c r="D384" s="9" t="str">
        <f>_xll.BDP($A384&amp;" Corp",D$4)</f>
        <v>ACFP</v>
      </c>
      <c r="E384" s="9">
        <f>IF(_xll.BDP($A384&amp;" Corp","cpn typ")="floating","frn",_xll.BDP($A384&amp;" Corp",E$4))</f>
        <v>2.625</v>
      </c>
      <c r="F384" s="50">
        <f>IF(LEFT(_xll.BDP($A384&amp;" Corp","mty_typ"),4)="perp","perp",_xll.BDP($A384&amp;" Corp",F$4)*1)</f>
        <v>44232</v>
      </c>
      <c r="G384" s="31">
        <f>_xll.RtGet("EBOND_POSITION",INDEX(bookMap[eBondID],MATCH(TEXT(C384,"0"),bookMap[bbgID],0))&amp;"="&amp;B384,"AMOUNT")</f>
        <v>0</v>
      </c>
      <c r="H384" s="1">
        <f>INDEX(control!$E$12:$E$22,MATCH(C384,control!$C$12:$C$22,0))</f>
        <v>0</v>
      </c>
      <c r="I384" s="1" t="str">
        <f>IFERROR(INDEX(bias[symbol],MIN(MAX(MATCH(IF($I$2="manual",_xll.RtGet("EBOND_LDN",B384,-20268),$I$2),bias[symbol],0)+H384,1),27)),"-")</f>
        <v>m</v>
      </c>
      <c r="J384" s="1">
        <f>IFERROR(_xll.RtGet("EBOND_LDN",B384,-20270)*1,"-")</f>
        <v>0.6</v>
      </c>
      <c r="K384" s="1" t="str">
        <f>_xll.RtGet("EBOND_LDN",$B384,-20271)</f>
        <v>on</v>
      </c>
      <c r="L384" s="1">
        <f>_xll.BDP(A384&amp;" @CBKG Corp","bid")</f>
        <v>102.60899999999999</v>
      </c>
      <c r="M384" s="1">
        <f>_xll.BDP(A384&amp;" @CBKG Corp","ask")</f>
        <v>103.209</v>
      </c>
      <c r="N384" s="1" t="s">
        <v>1456</v>
      </c>
      <c r="O384" s="1" t="str">
        <f>_xll.BDP(A384&amp;" @"&amp;N384&amp;" Corp","LAST_UPDATE")</f>
        <v>07:01:25</v>
      </c>
      <c r="P384" s="57">
        <f>_xll.BDP(A384&amp;" @"&amp;N384&amp;" Corp","LAST_PRICE")</f>
        <v>102.90900000000001</v>
      </c>
      <c r="Q384" s="1">
        <f>INDEX(control!$F$12:$F$22,MATCH(C384,control!$C$12:$C$22,0))</f>
        <v>100</v>
      </c>
      <c r="R384" s="1">
        <f>P384-J384*INDEX(bias[value],MATCH(I384,bias[symbol],0))*(Q384/100)</f>
        <v>102.60900000000001</v>
      </c>
      <c r="S384" s="1">
        <f t="shared" ref="S384" si="408">R384+J384*(Q384/100)</f>
        <v>103.209</v>
      </c>
      <c r="T384" s="4"/>
      <c r="U384" s="4"/>
      <c r="V384" s="1">
        <f t="shared" ref="V384" si="409">P384</f>
        <v>102.90900000000001</v>
      </c>
      <c r="W384" s="1">
        <f t="shared" ref="W384" si="410">IF(ISNUMBER(T384),T384,R384)</f>
        <v>102.60900000000001</v>
      </c>
      <c r="X384" s="1">
        <f t="shared" ref="X384" si="411">IF(ISNUMBER(U384),U384,S384)</f>
        <v>103.209</v>
      </c>
      <c r="Y384" s="13">
        <f t="shared" ref="Y384" si="412">IF(ISERROR((W384+X384)-(L384+M384)),"err",((W384+X384)-(L384+M384)))</f>
        <v>2.8421709430404007E-14</v>
      </c>
      <c r="Z384" s="1">
        <v>1</v>
      </c>
      <c r="AA384" s="1">
        <f t="shared" ref="AA384" si="413">IF(K384="on",1,0)</f>
        <v>1</v>
      </c>
      <c r="AB384" s="1">
        <f t="shared" ref="AB384" si="414">IF(ISNUMBER(V384),1,0)*IF(ISNUMBER(W384),1,0)*IF(ISNUMBER(X384),1,0)</f>
        <v>1</v>
      </c>
      <c r="AC384" s="1">
        <f>IF(ISNUMBER(INDEX(bias[value],MATCH(I384,bias[symbol],0))),1,0)</f>
        <v>1</v>
      </c>
      <c r="AD384" s="1">
        <f t="shared" ref="AD384" si="415">IF(ISNUMBER(J384),1,0)</f>
        <v>1</v>
      </c>
      <c r="AE384" s="1">
        <f t="shared" ref="AE384" si="416">IF(AB384,IF(W384&gt;X384,0,1),0)</f>
        <v>1</v>
      </c>
      <c r="AF384" s="1">
        <f t="shared" ca="1" si="406"/>
        <v>0</v>
      </c>
      <c r="AG384" s="1">
        <f t="shared" ca="1" si="407"/>
        <v>0</v>
      </c>
      <c r="AH384" s="1" t="str">
        <f ca="1">IF(AG384=1,_xll.RtContribute("DDS_BONDS",$B384&amp;"=EXT",$V$3:$X$3,V384:X384,"FTC:CHANGED;SCOPE:SERVER"),"-")</f>
        <v>-</v>
      </c>
      <c r="AI384" s="1" t="str">
        <f>_xll.RtGet("DDS_BONDS",B384&amp;"=EXT",3)</f>
        <v>21084161=EXT</v>
      </c>
      <c r="AJ384" s="32">
        <f>_xll.BDP($A384&amp;" @"&amp; $N384 &amp;"  Corp","risk_mid")</f>
        <v>6.2257828839534568</v>
      </c>
      <c r="AK384" s="25">
        <f t="shared" ref="AK384" si="417">IFERROR(G384*AJ384/10000,"-")</f>
        <v>0</v>
      </c>
      <c r="AL384" s="1" t="str">
        <f t="shared" si="366"/>
        <v>-</v>
      </c>
      <c r="AM384" s="38">
        <f t="shared" ref="AM384" si="418">IFERROR(G384*1,0)*IFERROR(P384*1,0)/100*IF(AL384="-",$AM$3,AL384)/100/360</f>
        <v>0</v>
      </c>
      <c r="AN384" s="12">
        <f>_xll.BDP($A384&amp;" @"&amp; $N384 &amp;"  Corp","asset_swap_spd_mid")</f>
        <v>113.82899239607357</v>
      </c>
      <c r="AO384" s="25">
        <f t="shared" ref="AO384" si="419">IFERROR(G384*1,0)*IFERROR(AN384*1,0)/10000</f>
        <v>0</v>
      </c>
      <c r="AP384" s="25">
        <f>IFERROR(_xll.BDP($A384&amp;" @"&amp; $N384 &amp;"  Corp","coupon")*G384/100/365,"-")</f>
        <v>0</v>
      </c>
      <c r="AQ384" s="1" t="str">
        <f>_xll.RtGet("EBOND_LDN",B384,"DSPLY_NAME")</f>
        <v>ACFP 2 5/8 05 Fe</v>
      </c>
      <c r="AR384" s="38">
        <f>_xll.RtGet("EBOND_LDN", B384, -18560)</f>
        <v>149.481004067193</v>
      </c>
      <c r="AS384" s="38">
        <f>_xll.RtGet("EBOND_LDN", B384, -18562)</f>
        <v>139.85839385962399</v>
      </c>
      <c r="AT384" s="58" t="str">
        <f ca="1">IF(Main[[#This Row],[maturity]]&lt;TODAY(),"matured","-")</f>
        <v>-</v>
      </c>
      <c r="AU384" s="1" t="str">
        <f>IF(Main[[#This Row],[spread bid]]=Main[[#This Row],[spread ask]],"error","-")</f>
        <v>-</v>
      </c>
    </row>
    <row r="385" spans="1:47" x14ac:dyDescent="0.2">
      <c r="A385" s="1" t="s">
        <v>1430</v>
      </c>
      <c r="B385" s="1">
        <v>20333640</v>
      </c>
      <c r="C385" s="9">
        <v>1994228</v>
      </c>
      <c r="D385" s="9" t="str">
        <f>_xll.BDP($A385&amp;" Corp",D$4)</f>
        <v>ADRIT</v>
      </c>
      <c r="E385" s="9">
        <f>IF(_xll.BDP($A385&amp;" Corp","cpn typ")="floating","frn",_xll.BDP($A385&amp;" Corp",E$4))</f>
        <v>3.25</v>
      </c>
      <c r="F385" s="50">
        <f>IF(LEFT(_xll.BDP($A385&amp;" Corp","mty_typ"),4)="perp","perp",_xll.BDP($A385&amp;" Corp",F$4)*1)</f>
        <v>44247</v>
      </c>
      <c r="G385" s="31">
        <f>_xll.RtGet("EBOND_POSITION",INDEX(bookMap[eBondID],MATCH(TEXT(C385,"0"),bookMap[bbgID],0))&amp;"="&amp;B385,"AMOUNT")</f>
        <v>0</v>
      </c>
      <c r="H385" s="1">
        <f>INDEX(control!$E$12:$E$22,MATCH(C385,control!$C$12:$C$22,0))</f>
        <v>0</v>
      </c>
      <c r="I385" s="1" t="str">
        <f>IFERROR(INDEX(bias[symbol],MIN(MAX(MATCH(IF($I$2="manual",_xll.RtGet("EBOND_LDN",B385,-20268),$I$2),bias[symbol],0)+H385,1),27)),"-")</f>
        <v>m</v>
      </c>
      <c r="J385" s="1">
        <f>IFERROR(_xll.RtGet("EBOND_LDN",B385,-20270)*1,"-")</f>
        <v>0.7</v>
      </c>
      <c r="K385" s="1" t="str">
        <f>_xll.RtGet("EBOND_LDN",$B385,-20271)</f>
        <v>on</v>
      </c>
      <c r="L385" s="1">
        <f>_xll.BDP(A385&amp;" @CBKG Corp","bid")</f>
        <v>107.649</v>
      </c>
      <c r="M385" s="1">
        <f>_xll.BDP(A385&amp;" @CBKG Corp","ask")</f>
        <v>108.349</v>
      </c>
      <c r="N385" s="1" t="s">
        <v>1456</v>
      </c>
      <c r="O385" s="1" t="str">
        <f>_xll.BDP(A385&amp;" @"&amp;N385&amp;" Corp","LAST_UPDATE")</f>
        <v>07:01:33</v>
      </c>
      <c r="P385" s="57">
        <f>_xll.BDP(A385&amp;" @"&amp;N385&amp;" Corp","LAST_PRICE")</f>
        <v>107.999</v>
      </c>
      <c r="Q385" s="1">
        <f>INDEX(control!$F$12:$F$22,MATCH(C385,control!$C$12:$C$22,0))</f>
        <v>100</v>
      </c>
      <c r="R385" s="1">
        <f>P385-J385*INDEX(bias[value],MATCH(I385,bias[symbol],0))*(Q385/100)</f>
        <v>107.649</v>
      </c>
      <c r="S385" s="1">
        <f t="shared" ref="S385" si="420">R385+J385*(Q385/100)</f>
        <v>108.349</v>
      </c>
      <c r="T385" s="4"/>
      <c r="U385" s="4"/>
      <c r="V385" s="1">
        <f t="shared" ref="V385" si="421">P385</f>
        <v>107.999</v>
      </c>
      <c r="W385" s="1">
        <f t="shared" ref="W385" si="422">IF(ISNUMBER(T385),T385,R385)</f>
        <v>107.649</v>
      </c>
      <c r="X385" s="1">
        <f t="shared" ref="X385" si="423">IF(ISNUMBER(U385),U385,S385)</f>
        <v>108.349</v>
      </c>
      <c r="Y385" s="13">
        <f t="shared" ref="Y385" si="424">IF(ISERROR((W385+X385)-(L385+M385)),"err",((W385+X385)-(L385+M385)))</f>
        <v>0</v>
      </c>
      <c r="Z385" s="1">
        <v>1</v>
      </c>
      <c r="AA385" s="1">
        <f t="shared" ref="AA385" si="425">IF(K385="on",1,0)</f>
        <v>1</v>
      </c>
      <c r="AB385" s="1">
        <f t="shared" ref="AB385" si="426">IF(ISNUMBER(V385),1,0)*IF(ISNUMBER(W385),1,0)*IF(ISNUMBER(X385),1,0)</f>
        <v>1</v>
      </c>
      <c r="AC385" s="1">
        <f>IF(ISNUMBER(INDEX(bias[value],MATCH(I385,bias[symbol],0))),1,0)</f>
        <v>1</v>
      </c>
      <c r="AD385" s="1">
        <f t="shared" ref="AD385" si="427">IF(ISNUMBER(J385),1,0)</f>
        <v>1</v>
      </c>
      <c r="AE385" s="1">
        <f t="shared" ref="AE385" si="428">IF(AB385,IF(W385&gt;X385,0,1),0)</f>
        <v>1</v>
      </c>
      <c r="AF385" s="1">
        <f t="shared" ca="1" si="406"/>
        <v>0</v>
      </c>
      <c r="AG385" s="1">
        <f t="shared" ca="1" si="407"/>
        <v>0</v>
      </c>
      <c r="AH385" s="1" t="str">
        <f ca="1">IF(AG385=1,_xll.RtContribute("DDS_BONDS",$B385&amp;"=EXT",$V$3:$X$3,V385:X385,"FTC:CHANGED;SCOPE:SERVER"),"-")</f>
        <v>-</v>
      </c>
      <c r="AI385" s="1" t="str">
        <f>_xll.RtGet("DDS_BONDS",B385&amp;"=EXT",3)</f>
        <v>20333640=EXT</v>
      </c>
      <c r="AJ385" s="32">
        <f>_xll.BDP($A385&amp;" @"&amp; $N385 &amp;"  Corp","risk_mid")</f>
        <v>6.4895179491621491</v>
      </c>
      <c r="AK385" s="25">
        <f t="shared" ref="AK385:AK455" si="429">IFERROR(G385*AJ385/10000,"-")</f>
        <v>0</v>
      </c>
      <c r="AL385" s="1" t="str">
        <f t="shared" si="366"/>
        <v>-</v>
      </c>
      <c r="AM385" s="38">
        <f t="shared" ref="AM385:AM455" si="430">IFERROR(G385*1,0)*IFERROR(P385*1,0)/100*IF(AL385="-",$AM$3,AL385)/100/360</f>
        <v>0</v>
      </c>
      <c r="AN385" s="12">
        <f>_xll.BDP($A385&amp;" @"&amp; $N385 &amp;"  Corp","asset_swap_spd_mid")</f>
        <v>98.345804756101899</v>
      </c>
      <c r="AO385" s="25">
        <f t="shared" ref="AO385:AO455" si="431">IFERROR(G385*1,0)*IFERROR(AN385*1,0)/10000</f>
        <v>0</v>
      </c>
      <c r="AP385" s="25">
        <f>IFERROR(_xll.BDP($A385&amp;" @"&amp; $N385 &amp;"  Corp","coupon")*G385/100/365,"-")</f>
        <v>0</v>
      </c>
      <c r="AQ385" s="1" t="str">
        <f>_xll.RtGet("EBOND_LDN",B385,"DSPLY_NAME")</f>
        <v>ADRIT 3 1/4 20 F</v>
      </c>
      <c r="AR385" s="38">
        <f>_xll.RtGet("EBOND_LDN", B385, -18560)</f>
        <v>131.154030751661</v>
      </c>
      <c r="AS385" s="38">
        <f>_xll.RtGet("EBOND_LDN", B385, -18562)</f>
        <v>120.387842432073</v>
      </c>
      <c r="AT385" s="58" t="str">
        <f ca="1">IF(Main[[#This Row],[maturity]]&lt;TODAY(),"matured","-")</f>
        <v>-</v>
      </c>
      <c r="AU385" s="1" t="str">
        <f>IF(Main[[#This Row],[spread bid]]=Main[[#This Row],[spread ask]],"error","-")</f>
        <v>-</v>
      </c>
    </row>
    <row r="386" spans="1:47" x14ac:dyDescent="0.2">
      <c r="A386" s="1" t="s">
        <v>383</v>
      </c>
      <c r="B386" s="1">
        <v>8345006</v>
      </c>
      <c r="C386" s="9">
        <v>1994228</v>
      </c>
      <c r="D386" s="9" t="str">
        <f>_xll.BDP($A386&amp;" Corp",D$4)</f>
        <v>ADSGR</v>
      </c>
      <c r="E386" s="9">
        <f>IF(_xll.BDP($A386&amp;" Corp","cpn typ")="floating","frn",_xll.BDP($A386&amp;" Corp",E$4))</f>
        <v>4.75</v>
      </c>
      <c r="F386" s="50">
        <f>IF(LEFT(_xll.BDP($A386&amp;" Corp","mty_typ"),4)="perp","perp",_xll.BDP($A386&amp;" Corp",F$4)*1)</f>
        <v>41834</v>
      </c>
      <c r="G386" s="31">
        <f>_xll.RtGet("EBOND_POSITION",INDEX(bookMap[eBondID],MATCH(TEXT(C386,"0"),bookMap[bbgID],0))&amp;"="&amp;B386,"AMOUNT")</f>
        <v>816000</v>
      </c>
      <c r="H386" s="1">
        <f>INDEX(control!$E$12:$E$22,MATCH(C386,control!$C$12:$C$22,0))</f>
        <v>0</v>
      </c>
      <c r="I386" s="1" t="str">
        <f>IFERROR(INDEX(bias[symbol],MIN(MAX(MATCH(IF($I$2="manual",_xll.RtGet("EBOND_LDN",B386,-20268),$I$2),bias[symbol],0)+H386,1),27)),"-")</f>
        <v>m</v>
      </c>
      <c r="J386" s="1">
        <f>IFERROR(_xll.RtGet("EBOND_LDN",B386,-20270)*1,"-")</f>
        <v>0.08</v>
      </c>
      <c r="K386" s="1" t="str">
        <f>_xll.RtGet("EBOND_LDN",$B386,-20271)</f>
        <v>on</v>
      </c>
      <c r="L386" s="1">
        <f>_xll.BDP(A386&amp;" @CBKG Corp","bid")</f>
        <v>100.33499999999999</v>
      </c>
      <c r="M386" s="1">
        <f>_xll.BDP(A386&amp;" @CBKG Corp","ask")</f>
        <v>100.41500000000001</v>
      </c>
      <c r="N386" s="1" t="s">
        <v>1456</v>
      </c>
      <c r="O386" s="1" t="str">
        <f>_xll.BDP(A386&amp;" @"&amp;N386&amp;" Corp","LAST_UPDATE")</f>
        <v>#N/A N/A</v>
      </c>
      <c r="P386" s="57" t="str">
        <f>_xll.BDP(A386&amp;" @"&amp;N386&amp;" Corp","LAST_PRICE")</f>
        <v>#N/A Real Time</v>
      </c>
      <c r="Q386" s="1">
        <f>INDEX(control!$F$12:$F$22,MATCH(C386,control!$C$12:$C$22,0))</f>
        <v>100</v>
      </c>
      <c r="R386" s="1" t="e">
        <f>P386-J386*INDEX(bias[value],MATCH(I386,bias[symbol],0))*(Q386/100)</f>
        <v>#VALUE!</v>
      </c>
      <c r="S386" s="1" t="e">
        <f t="shared" si="344"/>
        <v>#VALUE!</v>
      </c>
      <c r="T386" s="4"/>
      <c r="U386" s="4"/>
      <c r="V386" s="1" t="str">
        <f t="shared" si="345"/>
        <v>#N/A Real Time</v>
      </c>
      <c r="W386" s="1" t="e">
        <f t="shared" si="346"/>
        <v>#VALUE!</v>
      </c>
      <c r="X386" s="1" t="e">
        <f t="shared" si="347"/>
        <v>#VALUE!</v>
      </c>
      <c r="Y386" s="13" t="str">
        <f t="shared" si="348"/>
        <v>err</v>
      </c>
      <c r="Z386" s="1">
        <v>1</v>
      </c>
      <c r="AA386" s="1">
        <f t="shared" si="349"/>
        <v>1</v>
      </c>
      <c r="AB386" s="1">
        <f t="shared" si="350"/>
        <v>0</v>
      </c>
      <c r="AC386" s="1">
        <f>IF(ISNUMBER(INDEX(bias[value],MATCH(I386,bias[symbol],0))),1,0)</f>
        <v>1</v>
      </c>
      <c r="AD386" s="1">
        <f t="shared" si="351"/>
        <v>1</v>
      </c>
      <c r="AE386" s="1">
        <f t="shared" si="352"/>
        <v>0</v>
      </c>
      <c r="AF386" s="1">
        <f t="shared" ca="1" si="406"/>
        <v>0</v>
      </c>
      <c r="AG386" s="1">
        <f t="shared" ca="1" si="407"/>
        <v>0</v>
      </c>
      <c r="AH386" s="1" t="str">
        <f ca="1">IF(AG386=1,_xll.RtContribute("DDS_BONDS",$B386&amp;"=EXT",$V$3:$X$3,V386:X386,"FTC:CHANGED;SCOPE:SERVER"),"-")</f>
        <v>-</v>
      </c>
      <c r="AI386" s="1" t="str">
        <f>_xll.RtGet("DDS_BONDS",B386&amp;"=EXT",3)</f>
        <v>8345006=EXT</v>
      </c>
      <c r="AJ386" s="32" t="str">
        <f>_xll.BDP($A386&amp;" @"&amp; $N386 &amp;"  Corp","risk_mid")</f>
        <v>#N/A N/A</v>
      </c>
      <c r="AK386" s="25" t="str">
        <f t="shared" si="429"/>
        <v>-</v>
      </c>
      <c r="AL386" s="1">
        <f t="shared" si="366"/>
        <v>-0.65</v>
      </c>
      <c r="AM386" s="38">
        <f t="shared" si="430"/>
        <v>0</v>
      </c>
      <c r="AN386" s="12" t="str">
        <f>_xll.BDP($A386&amp;" @"&amp; $N386 &amp;"  Corp","asset_swap_spd_mid")</f>
        <v>#N/A N/A</v>
      </c>
      <c r="AO386" s="25">
        <f t="shared" si="431"/>
        <v>0</v>
      </c>
      <c r="AP386" s="25">
        <f>IFERROR(_xll.BDP($A386&amp;" @"&amp; $N386 &amp;"  Corp","coupon")*G386/100/365,"-")</f>
        <v>106.1917808219178</v>
      </c>
      <c r="AQ386" s="1" t="str">
        <f>_xll.RtGet("EBOND_LDN",B386,"DSPLY_NAME")</f>
        <v>ADSGR 4 3/4 14 J</v>
      </c>
      <c r="AR386" s="38">
        <f>_xll.RtGet("EBOND_LDN", B386, -18560)</f>
        <v>0</v>
      </c>
      <c r="AS386" s="38">
        <f>_xll.RtGet("EBOND_LDN", B386, -18562)</f>
        <v>0</v>
      </c>
      <c r="AT386" s="58" t="str">
        <f ca="1">IF(Main[[#This Row],[maturity]]&lt;TODAY(),"matured","-")</f>
        <v>-</v>
      </c>
      <c r="AU386" s="1" t="str">
        <f>IF(Main[[#This Row],[spread bid]]=Main[[#This Row],[spread ask]],"error","-")</f>
        <v>error</v>
      </c>
    </row>
    <row r="387" spans="1:47" x14ac:dyDescent="0.2">
      <c r="A387" s="1" t="s">
        <v>384</v>
      </c>
      <c r="B387" s="1">
        <v>8596851</v>
      </c>
      <c r="C387" s="9">
        <v>1994228</v>
      </c>
      <c r="D387" s="9" t="str">
        <f>_xll.BDP($A387&amp;" Corp",D$4)</f>
        <v>AFFP</v>
      </c>
      <c r="E387" s="9">
        <f>IF(_xll.BDP($A387&amp;" Corp","cpn typ")="floating","frn",_xll.BDP($A387&amp;" Corp",E$4))</f>
        <v>6.75</v>
      </c>
      <c r="F387" s="50">
        <f>IF(LEFT(_xll.BDP($A387&amp;" Corp","mty_typ"),4)="perp","perp",_xll.BDP($A387&amp;" Corp",F$4)*1)</f>
        <v>42670</v>
      </c>
      <c r="G387" s="31">
        <f>_xll.RtGet("EBOND_POSITION",INDEX(bookMap[eBondID],MATCH(TEXT(C387,"0"),bookMap[bbgID],0))&amp;"="&amp;B387,"AMOUNT")</f>
        <v>2750000</v>
      </c>
      <c r="H387" s="1">
        <f>INDEX(control!$E$12:$E$22,MATCH(C387,control!$C$12:$C$22,0))</f>
        <v>0</v>
      </c>
      <c r="I387" s="1" t="str">
        <f>IFERROR(INDEX(bias[symbol],MIN(MAX(MATCH(IF($I$2="manual",_xll.RtGet("EBOND_LDN",B387,-20268),$I$2),bias[symbol],0)+H387,1),27)),"-")</f>
        <v>m</v>
      </c>
      <c r="J387" s="1">
        <f>IFERROR(_xll.RtGet("EBOND_LDN",B387,-20270)*1,"-")</f>
        <v>0.36</v>
      </c>
      <c r="K387" s="1" t="str">
        <f>_xll.RtGet("EBOND_LDN",$B387,-20271)</f>
        <v>on</v>
      </c>
      <c r="L387" s="1">
        <f>_xll.BDP(A387&amp;" @CBKG Corp","bid")</f>
        <v>110.69799999999999</v>
      </c>
      <c r="M387" s="1">
        <f>_xll.BDP(A387&amp;" @CBKG Corp","ask")</f>
        <v>111.05800000000001</v>
      </c>
      <c r="N387" s="1" t="s">
        <v>1456</v>
      </c>
      <c r="O387" s="1" t="str">
        <f>_xll.BDP(A387&amp;" @"&amp;N387&amp;" Corp","LAST_UPDATE")</f>
        <v>07:01:22</v>
      </c>
      <c r="P387" s="57">
        <f>_xll.BDP(A387&amp;" @"&amp;N387&amp;" Corp","LAST_PRICE")</f>
        <v>110.878</v>
      </c>
      <c r="Q387" s="1">
        <f>INDEX(control!$F$12:$F$22,MATCH(C387,control!$C$12:$C$22,0))</f>
        <v>100</v>
      </c>
      <c r="R387" s="1">
        <f>P387-J387*INDEX(bias[value],MATCH(I387,bias[symbol],0))*(Q387/100)</f>
        <v>110.69799999999999</v>
      </c>
      <c r="S387" s="1">
        <f t="shared" si="344"/>
        <v>111.05799999999999</v>
      </c>
      <c r="T387" s="4"/>
      <c r="U387" s="4"/>
      <c r="V387" s="1">
        <f t="shared" si="345"/>
        <v>110.878</v>
      </c>
      <c r="W387" s="1">
        <f t="shared" si="346"/>
        <v>110.69799999999999</v>
      </c>
      <c r="X387" s="1">
        <f t="shared" si="347"/>
        <v>111.05799999999999</v>
      </c>
      <c r="Y387" s="13">
        <f t="shared" si="348"/>
        <v>-2.8421709430404007E-14</v>
      </c>
      <c r="Z387" s="1">
        <v>1</v>
      </c>
      <c r="AA387" s="1">
        <f t="shared" si="349"/>
        <v>1</v>
      </c>
      <c r="AB387" s="1">
        <f t="shared" si="350"/>
        <v>1</v>
      </c>
      <c r="AC387" s="1">
        <f>IF(ISNUMBER(INDEX(bias[value],MATCH(I387,bias[symbol],0))),1,0)</f>
        <v>1</v>
      </c>
      <c r="AD387" s="1">
        <f t="shared" si="351"/>
        <v>1</v>
      </c>
      <c r="AE387" s="1">
        <f t="shared" si="352"/>
        <v>1</v>
      </c>
      <c r="AF387" s="1">
        <f t="shared" ca="1" si="406"/>
        <v>0</v>
      </c>
      <c r="AG387" s="1">
        <f t="shared" ca="1" si="407"/>
        <v>0</v>
      </c>
      <c r="AH387" s="1" t="str">
        <f ca="1">IF(AG387=1,_xll.RtContribute("DDS_BONDS",$B387&amp;"=EXT",$V$3:$X$3,V387:X387,"FTC:CHANGED;SCOPE:SERVER"),"-")</f>
        <v>-</v>
      </c>
      <c r="AI387" s="1" t="str">
        <f>_xll.RtGet("DDS_BONDS",B387&amp;"=EXT",3)</f>
        <v>8596851=EXT</v>
      </c>
      <c r="AJ387" s="32">
        <f>_xll.BDP($A387&amp;" @"&amp; $N387 &amp;"  Corp","risk_mid")</f>
        <v>2.4740278573872843</v>
      </c>
      <c r="AK387" s="25">
        <f t="shared" si="429"/>
        <v>680.35766078150323</v>
      </c>
      <c r="AL387" s="1" t="str">
        <f t="shared" si="366"/>
        <v>-</v>
      </c>
      <c r="AM387" s="38">
        <f t="shared" si="430"/>
        <v>27.103511111111114</v>
      </c>
      <c r="AN387" s="12">
        <f>_xll.BDP($A387&amp;" @"&amp; $N387 &amp;"  Corp","asset_swap_spd_mid")</f>
        <v>169.02942498245275</v>
      </c>
      <c r="AO387" s="25">
        <f t="shared" si="431"/>
        <v>46483.09187017451</v>
      </c>
      <c r="AP387" s="25">
        <f>IFERROR(_xll.BDP($A387&amp;" @"&amp; $N387 &amp;"  Corp","coupon")*G387/100/365,"-")</f>
        <v>508.56164383561645</v>
      </c>
      <c r="AQ387" s="1" t="str">
        <f>_xll.RtGet("EBOND_LDN",B387,"DSPLY_NAME")</f>
        <v>AFFP 6 3/4 27 Oc</v>
      </c>
      <c r="AR387" s="38">
        <f>_xll.RtGet("EBOND_LDN", B387, -18560)</f>
        <v>201.57593572872099</v>
      </c>
      <c r="AS387" s="38">
        <f>_xll.RtGet("EBOND_LDN", B387, -18562)</f>
        <v>187.01004016345701</v>
      </c>
      <c r="AT387" s="58" t="str">
        <f ca="1">IF(Main[[#This Row],[maturity]]&lt;TODAY(),"matured","-")</f>
        <v>-</v>
      </c>
      <c r="AU387" s="1" t="str">
        <f>IF(Main[[#This Row],[spread bid]]=Main[[#This Row],[spread ask]],"error","-")</f>
        <v>-</v>
      </c>
    </row>
    <row r="388" spans="1:47" x14ac:dyDescent="0.2">
      <c r="A388" s="1" t="s">
        <v>385</v>
      </c>
      <c r="B388" s="1">
        <v>16279642</v>
      </c>
      <c r="C388" s="9">
        <v>1994228</v>
      </c>
      <c r="D388" s="9" t="str">
        <f>_xll.BDP($A388&amp;" Corp",D$4)</f>
        <v>AFFP</v>
      </c>
      <c r="E388" s="9">
        <f>IF(_xll.BDP($A388&amp;" Corp","cpn typ")="floating","frn",_xll.BDP($A388&amp;" Corp",E$4))</f>
        <v>6.25</v>
      </c>
      <c r="F388" s="50">
        <f>IF(LEFT(_xll.BDP($A388&amp;" Corp","mty_typ"),4)="perp","perp",_xll.BDP($A388&amp;" Corp",F$4)*1)</f>
        <v>43118</v>
      </c>
      <c r="G388" s="31">
        <f>_xll.RtGet("EBOND_POSITION",INDEX(bookMap[eBondID],MATCH(TEXT(C388,"0"),bookMap[bbgID],0))&amp;"="&amp;B388,"AMOUNT")</f>
        <v>300000</v>
      </c>
      <c r="H388" s="1">
        <f>INDEX(control!$E$12:$E$22,MATCH(C388,control!$C$12:$C$22,0))</f>
        <v>0</v>
      </c>
      <c r="I388" s="1" t="str">
        <f>IFERROR(INDEX(bias[symbol],MIN(MAX(MATCH(IF($I$2="manual",_xll.RtGet("EBOND_LDN",B388,-20268),$I$2),bias[symbol],0)+H388,1),27)),"-")</f>
        <v>b</v>
      </c>
      <c r="J388" s="1">
        <f>IFERROR(_xll.RtGet("EBOND_LDN",B388,-20270)*1,"-")</f>
        <v>0.8</v>
      </c>
      <c r="K388" s="1" t="str">
        <f>_xll.RtGet("EBOND_LDN",$B388,-20271)</f>
        <v>on</v>
      </c>
      <c r="L388" s="1">
        <f>_xll.BDP(A388&amp;" @CBKG Corp","bid")</f>
        <v>110.687</v>
      </c>
      <c r="M388" s="1">
        <f>_xll.BDP(A388&amp;" @CBKG Corp","ask")</f>
        <v>111.48699999999999</v>
      </c>
      <c r="N388" s="1" t="s">
        <v>1456</v>
      </c>
      <c r="O388" s="1" t="str">
        <f>_xll.BDP(A388&amp;" @"&amp;N388&amp;" Corp","LAST_UPDATE")</f>
        <v>07:01:29</v>
      </c>
      <c r="P388" s="57">
        <f>_xll.BDP(A388&amp;" @"&amp;N388&amp;" Corp","LAST_PRICE")</f>
        <v>110.98699999999999</v>
      </c>
      <c r="Q388" s="1">
        <f>INDEX(control!$F$12:$F$22,MATCH(C388,control!$C$12:$C$22,0))</f>
        <v>100</v>
      </c>
      <c r="R388" s="1">
        <f>P388-J388*INDEX(bias[value],MATCH(I388,bias[symbol],0))*(Q388/100)</f>
        <v>110.687</v>
      </c>
      <c r="S388" s="1">
        <f t="shared" si="344"/>
        <v>111.48699999999999</v>
      </c>
      <c r="T388" s="4"/>
      <c r="U388" s="4"/>
      <c r="V388" s="1">
        <f t="shared" si="345"/>
        <v>110.98699999999999</v>
      </c>
      <c r="W388" s="1">
        <f t="shared" si="346"/>
        <v>110.687</v>
      </c>
      <c r="X388" s="1">
        <f t="shared" si="347"/>
        <v>111.48699999999999</v>
      </c>
      <c r="Y388" s="13">
        <f t="shared" si="348"/>
        <v>0</v>
      </c>
      <c r="Z388" s="1">
        <v>1</v>
      </c>
      <c r="AA388" s="1">
        <f t="shared" si="349"/>
        <v>1</v>
      </c>
      <c r="AB388" s="1">
        <f t="shared" si="350"/>
        <v>1</v>
      </c>
      <c r="AC388" s="1">
        <f>IF(ISNUMBER(INDEX(bias[value],MATCH(I388,bias[symbol],0))),1,0)</f>
        <v>1</v>
      </c>
      <c r="AD388" s="1">
        <f t="shared" si="351"/>
        <v>1</v>
      </c>
      <c r="AE388" s="1">
        <f t="shared" si="352"/>
        <v>1</v>
      </c>
      <c r="AF388" s="1">
        <f t="shared" ca="1" si="406"/>
        <v>0</v>
      </c>
      <c r="AG388" s="1">
        <f t="shared" ca="1" si="407"/>
        <v>0</v>
      </c>
      <c r="AH388" s="1" t="str">
        <f ca="1">IF(AG388=1,_xll.RtContribute("DDS_BONDS",$B388&amp;"=EXT",$V$3:$X$3,V388:X388,"FTC:CHANGED;SCOPE:SERVER"),"-")</f>
        <v>-</v>
      </c>
      <c r="AI388" s="1" t="str">
        <f>_xll.RtGet("DDS_BONDS",B388&amp;"=EXT",3)</f>
        <v>16279642=EXT</v>
      </c>
      <c r="AJ388" s="32">
        <f>_xll.BDP($A388&amp;" @"&amp; $N388 &amp;"  Corp","risk_mid")</f>
        <v>3.6073702731606261</v>
      </c>
      <c r="AK388" s="25">
        <f t="shared" si="429"/>
        <v>108.2211081948188</v>
      </c>
      <c r="AL388" s="1" t="str">
        <f t="shared" si="366"/>
        <v>-</v>
      </c>
      <c r="AM388" s="38">
        <f t="shared" si="430"/>
        <v>2.9596533333333337</v>
      </c>
      <c r="AN388" s="12">
        <f>_xll.BDP($A388&amp;" @"&amp; $N388 &amp;"  Corp","asset_swap_spd_mid")</f>
        <v>262.85549522962572</v>
      </c>
      <c r="AO388" s="25">
        <f t="shared" si="431"/>
        <v>7885.6648568887713</v>
      </c>
      <c r="AP388" s="25">
        <f>IFERROR(_xll.BDP($A388&amp;" @"&amp; $N388 &amp;"  Corp","coupon")*G388/100/365,"-")</f>
        <v>51.369863013698627</v>
      </c>
      <c r="AQ388" s="1" t="str">
        <f>_xll.RtGet("EBOND_LDN",B388,"DSPLY_NAME")</f>
        <v>AFFP 6 1/4 18 Ja</v>
      </c>
      <c r="AR388" s="38">
        <f>_xll.RtGet("EBOND_LDN", B388, -18560)</f>
        <v>291.75103277652897</v>
      </c>
      <c r="AS388" s="38">
        <f>_xll.RtGet("EBOND_LDN", B388, -18562)</f>
        <v>269.59751656170999</v>
      </c>
      <c r="AT388" s="58" t="str">
        <f ca="1">IF(Main[[#This Row],[maturity]]&lt;TODAY(),"matured","-")</f>
        <v>-</v>
      </c>
      <c r="AU388" s="1" t="str">
        <f>IF(Main[[#This Row],[spread bid]]=Main[[#This Row],[spread ask]],"error","-")</f>
        <v>-</v>
      </c>
    </row>
    <row r="389" spans="1:47" x14ac:dyDescent="0.2">
      <c r="A389" s="1" t="s">
        <v>1647</v>
      </c>
      <c r="B389" s="1">
        <v>21266113</v>
      </c>
      <c r="C389" s="9">
        <v>1994228</v>
      </c>
      <c r="D389" s="9" t="str">
        <f>_xll.BDP($A389&amp;" Corp",D$4)</f>
        <v>AFFP</v>
      </c>
      <c r="E389" s="9">
        <f>IF(_xll.BDP($A389&amp;" Corp","cpn typ")="floating","frn",_xll.BDP($A389&amp;" Corp",E$4))</f>
        <v>3.875</v>
      </c>
      <c r="F389" s="50">
        <f>IF(LEFT(_xll.BDP($A389&amp;" Corp","mty_typ"),4)="perp","perp",_xll.BDP($A389&amp;" Corp",F$4)*1)</f>
        <v>44365</v>
      </c>
      <c r="G389" s="31">
        <f>_xll.RtGet("EBOND_POSITION",INDEX(bookMap[eBondID],MATCH(TEXT(C389,"0"),bookMap[bbgID],0))&amp;"="&amp;B389,"AMOUNT")</f>
        <v>500000</v>
      </c>
      <c r="H389" s="1">
        <f>INDEX(control!$E$12:$E$22,MATCH(C389,control!$C$12:$C$22,0))</f>
        <v>0</v>
      </c>
      <c r="I389" s="1" t="str">
        <f>IFERROR(INDEX(bias[symbol],MIN(MAX(MATCH(IF($I$2="manual",_xll.RtGet("EBOND_LDN",B389,-20268),$I$2),bias[symbol],0)+H389,1),27)),"-")</f>
        <v>ss</v>
      </c>
      <c r="J389" s="1">
        <f>IFERROR(_xll.RtGet("EBOND_LDN",B389,-20270)*1,"-")</f>
        <v>0.6</v>
      </c>
      <c r="K389" s="1" t="str">
        <f>_xll.RtGet("EBOND_LDN",$B389,-20271)</f>
        <v>on</v>
      </c>
      <c r="L389" s="1">
        <f>_xll.BDP(A389&amp;" @CBKG Corp","bid")</f>
        <v>100.10899999999999</v>
      </c>
      <c r="M389" s="1">
        <f>_xll.BDP(A389&amp;" @CBKG Corp","ask")</f>
        <v>100.709</v>
      </c>
      <c r="N389" s="1" t="s">
        <v>1456</v>
      </c>
      <c r="O389" s="1" t="str">
        <f>_xll.BDP(A389&amp;" @"&amp;N389&amp;" Corp","LAST_UPDATE")</f>
        <v>07:01:29</v>
      </c>
      <c r="P389" s="57">
        <f>_xll.BDP(A389&amp;" @"&amp;N389&amp;" Corp","LAST_PRICE")</f>
        <v>100.559</v>
      </c>
      <c r="Q389" s="1">
        <f>INDEX(control!$F$12:$F$22,MATCH(C389,control!$C$12:$C$22,0))</f>
        <v>100</v>
      </c>
      <c r="R389" s="1">
        <f>P389-J389*INDEX(bias[value],MATCH(I389,bias[symbol],0))*(Q389/100)</f>
        <v>100.10899999999999</v>
      </c>
      <c r="S389" s="1">
        <f>R389+J389*(Q389/100)</f>
        <v>100.70899999999999</v>
      </c>
      <c r="T389" s="4"/>
      <c r="U389" s="4"/>
      <c r="V389" s="1">
        <f>P389</f>
        <v>100.559</v>
      </c>
      <c r="W389" s="1">
        <f>IF(ISNUMBER(T389),T389,R389)</f>
        <v>100.10899999999999</v>
      </c>
      <c r="X389" s="1">
        <f>IF(ISNUMBER(U389),U389,S389)</f>
        <v>100.70899999999999</v>
      </c>
      <c r="Y389" s="13">
        <f>IF(ISERROR((W389+X389)-(L389+M389)),"err",((W389+X389)-(L389+M389)))</f>
        <v>0</v>
      </c>
      <c r="Z389" s="1">
        <v>1</v>
      </c>
      <c r="AA389" s="1">
        <f>IF(K389="on",1,0)</f>
        <v>1</v>
      </c>
      <c r="AB389" s="1">
        <f>IF(ISNUMBER(V389),1,0)*IF(ISNUMBER(W389),1,0)*IF(ISNUMBER(X389),1,0)</f>
        <v>1</v>
      </c>
      <c r="AC389" s="1">
        <f>IF(ISNUMBER(INDEX(bias[value],MATCH(I389,bias[symbol],0))),1,0)</f>
        <v>1</v>
      </c>
      <c r="AD389" s="1">
        <f>IF(ISNUMBER(J389),1,0)</f>
        <v>1</v>
      </c>
      <c r="AE389" s="1">
        <f>IF(AB389,IF(W389&gt;X389,0,1),0)</f>
        <v>1</v>
      </c>
      <c r="AF389" s="1">
        <f ca="1">IF($C$3="update",1,0)</f>
        <v>0</v>
      </c>
      <c r="AG389" s="1">
        <f ca="1">PRODUCT(Z389:AF389)</f>
        <v>0</v>
      </c>
      <c r="AH389" s="1" t="str">
        <f ca="1">IF(AG389=1,_xll.RtContribute("DDS_BONDS",$B389&amp;"=EXT",$V$3:$X$3,V389:X389,"FTC:CHANGED;SCOPE:SERVER"),"-")</f>
        <v>-</v>
      </c>
      <c r="AI389" s="1" t="str">
        <f>_xll.RtGet("DDS_BONDS",B389&amp;"=EXT",3)</f>
        <v>21266113=EXT</v>
      </c>
      <c r="AJ389" s="32">
        <f>_xll.BDP($A389&amp;" @"&amp; $N389 &amp;"  Corp","risk_mid")</f>
        <v>6.0722070852129661</v>
      </c>
      <c r="AK389" s="25">
        <f>IFERROR(G389*AJ389/10000,"-")</f>
        <v>303.61035426064831</v>
      </c>
      <c r="AL389" s="1" t="str">
        <f>IFERROR(INDEX(repoRate,MATCH(A389,repoIsin,0)),"-")</f>
        <v>-</v>
      </c>
      <c r="AM389" s="38">
        <f>IFERROR(G389*1,0)*IFERROR(P389*1,0)/100*IF(AL389="-",$AM$3,AL389)/100/360</f>
        <v>4.4692888888888884</v>
      </c>
      <c r="AN389" s="12">
        <f>_xll.BDP($A389&amp;" @"&amp; $N389 &amp;"  Corp","asset_swap_spd_mid")</f>
        <v>263.81365000679187</v>
      </c>
      <c r="AO389" s="25">
        <f>IFERROR(G389*1,0)*IFERROR(AN389*1,0)/10000</f>
        <v>13190.682500339593</v>
      </c>
      <c r="AP389" s="25">
        <f>IFERROR(_xll.BDP($A389&amp;" @"&amp; $N389 &amp;"  Corp","coupon")*G389/100/365,"-")</f>
        <v>53.082191780821915</v>
      </c>
      <c r="AQ389" s="1" t="str">
        <f>_xll.RtGet("EBOND_LDN",B389,"DSPLY_NAME")</f>
        <v>AFFP 3 7/8 18 Ju</v>
      </c>
      <c r="AR389" s="38">
        <f>_xll.RtGet("EBOND_LDN", B389, -18560)</f>
        <v>298.369303958584</v>
      </c>
      <c r="AS389" s="38">
        <f>_xll.RtGet("EBOND_LDN", B389, -18562)</f>
        <v>298.369303958584</v>
      </c>
      <c r="AT389" s="58" t="str">
        <f ca="1">IF(Main[[#This Row],[maturity]]&lt;TODAY(),"matured","-")</f>
        <v>-</v>
      </c>
      <c r="AU389" s="1" t="str">
        <f>IF(Main[[#This Row],[spread bid]]=Main[[#This Row],[spread ask]],"error","-")</f>
        <v>error</v>
      </c>
    </row>
    <row r="390" spans="1:47" x14ac:dyDescent="0.2">
      <c r="A390" s="1" t="s">
        <v>1609</v>
      </c>
      <c r="B390" s="1">
        <v>18154911</v>
      </c>
      <c r="C390" s="9">
        <v>1994228</v>
      </c>
      <c r="D390" s="9" t="str">
        <f>_xll.BDP($A390&amp;" Corp",D$4)</f>
        <v>ALDINT</v>
      </c>
      <c r="E390" s="9">
        <f>IF(_xll.BDP($A390&amp;" Corp","cpn typ")="floating","frn",_xll.BDP($A390&amp;" Corp",E$4))</f>
        <v>1.875</v>
      </c>
      <c r="F390" s="50">
        <f>IF(LEFT(_xll.BDP($A390&amp;" Corp","mty_typ"),4)="perp","perp",_xll.BDP($A390&amp;" Corp",F$4)*1)</f>
        <v>42534</v>
      </c>
      <c r="G390" s="31">
        <f>_xll.RtGet("EBOND_POSITION",INDEX(bookMap[eBondID],MATCH(TEXT(C390,"0"),bookMap[bbgID],0))&amp;"="&amp;B390,"AMOUNT")</f>
        <v>-500000</v>
      </c>
      <c r="H390" s="1">
        <f>INDEX(control!$E$12:$E$22,MATCH(C390,control!$C$12:$C$22,0))</f>
        <v>0</v>
      </c>
      <c r="I390" s="1" t="str">
        <f>IFERROR(INDEX(bias[symbol],MIN(MAX(MATCH(IF($I$2="manual",_xll.RtGet("EBOND_LDN",B390,-20268),$I$2),bias[symbol],0)+H390,1),27)),"-")</f>
        <v>bb</v>
      </c>
      <c r="J390" s="1">
        <f>IFERROR(_xll.RtGet("EBOND_LDN",B390,-20270)*1,"-")</f>
        <v>1.5</v>
      </c>
      <c r="K390" s="1" t="str">
        <f>_xll.RtGet("EBOND_LDN",$B390,-20271)</f>
        <v>on</v>
      </c>
      <c r="L390" s="1">
        <f>_xll.BDP(A390&amp;" @CBKG Corp","bid")</f>
        <v>101.355</v>
      </c>
      <c r="M390" s="1">
        <f>_xll.BDP(A390&amp;" @CBKG Corp","ask")</f>
        <v>102.855</v>
      </c>
      <c r="N390" s="1" t="s">
        <v>1456</v>
      </c>
      <c r="O390" s="1" t="str">
        <f>_xll.BDP(A390&amp;" @"&amp;N390&amp;" Corp","LAST_UPDATE")</f>
        <v>07:01:51</v>
      </c>
      <c r="P390" s="57">
        <f>_xll.BDP(A390&amp;" @"&amp;N390&amp;" Corp","LAST_PRICE")</f>
        <v>101.73</v>
      </c>
      <c r="Q390" s="1">
        <f>INDEX(control!$F$12:$F$22,MATCH(C390,control!$C$12:$C$22,0))</f>
        <v>100</v>
      </c>
      <c r="R390" s="1">
        <f>P390-J390*INDEX(bias[value],MATCH(I390,bias[symbol],0))*(Q390/100)</f>
        <v>101.355</v>
      </c>
      <c r="S390" s="1">
        <f>R390+J390*(Q390/100)</f>
        <v>102.855</v>
      </c>
      <c r="T390" s="4"/>
      <c r="U390" s="4"/>
      <c r="V390" s="1">
        <f>P390</f>
        <v>101.73</v>
      </c>
      <c r="W390" s="1">
        <f>IF(ISNUMBER(T390),T390,R390)</f>
        <v>101.355</v>
      </c>
      <c r="X390" s="1">
        <f>IF(ISNUMBER(U390),U390,S390)</f>
        <v>102.855</v>
      </c>
      <c r="Y390" s="13">
        <f>IF(ISERROR((W390+X390)-(L390+M390)),"err",((W390+X390)-(L390+M390)))</f>
        <v>0</v>
      </c>
      <c r="Z390" s="1">
        <v>1</v>
      </c>
      <c r="AA390" s="1">
        <f>IF(K390="on",1,0)</f>
        <v>1</v>
      </c>
      <c r="AB390" s="1">
        <f>IF(ISNUMBER(V390),1,0)*IF(ISNUMBER(W390),1,0)*IF(ISNUMBER(X390),1,0)</f>
        <v>1</v>
      </c>
      <c r="AC390" s="1">
        <f>IF(ISNUMBER(INDEX(bias[value],MATCH(I390,bias[symbol],0))),1,0)</f>
        <v>1</v>
      </c>
      <c r="AD390" s="1">
        <f>IF(ISNUMBER(J390),1,0)</f>
        <v>1</v>
      </c>
      <c r="AE390" s="1">
        <f>IF(AB390,IF(W390&gt;X390,0,1),0)</f>
        <v>1</v>
      </c>
      <c r="AF390" s="1">
        <f ca="1">IF($C$3="update",1,0)</f>
        <v>0</v>
      </c>
      <c r="AG390" s="1">
        <f ca="1">PRODUCT(Z390:AF390)</f>
        <v>0</v>
      </c>
      <c r="AH390" s="1" t="str">
        <f ca="1">IF(AG390=1,_xll.RtContribute("DDS_BONDS",$B390&amp;"=EXT",$V$3:$X$3,V390:X390,"FTC:CHANGED;SCOPE:SERVER"),"-")</f>
        <v>-</v>
      </c>
      <c r="AI390" s="1" t="str">
        <f>_xll.RtGet("DDS_BONDS",B390&amp;"=EXT",3)</f>
        <v>18154911=EXT</v>
      </c>
      <c r="AJ390" s="32">
        <f>_xll.BDP($A390&amp;" @"&amp; $N390 &amp;"  Corp","risk_mid")</f>
        <v>1.9839380672813434</v>
      </c>
      <c r="AK390" s="25">
        <f>IFERROR(G390*AJ390/10000,"-")</f>
        <v>-99.196903364067168</v>
      </c>
      <c r="AL390" s="1" t="str">
        <f>IFERROR(INDEX(repoRate,MATCH(A390,repoIsin,0)),"-")</f>
        <v>-</v>
      </c>
      <c r="AM390" s="38">
        <f>IFERROR(G390*1,0)*IFERROR(P390*1,0)/100*IF(AL390="-",$AM$3,AL390)/100/360</f>
        <v>-4.5213333333333336</v>
      </c>
      <c r="AN390" s="12">
        <f>_xll.BDP($A390&amp;" @"&amp; $N390 &amp;"  Corp","asset_swap_spd_mid")</f>
        <v>68.648158692696924</v>
      </c>
      <c r="AO390" s="25">
        <f>IFERROR(G390*1,0)*IFERROR(AN390*1,0)/10000</f>
        <v>-3432.4079346348462</v>
      </c>
      <c r="AP390" s="25">
        <f>IFERROR(_xll.BDP($A390&amp;" @"&amp; $N390 &amp;"  Corp","coupon")*G390/100/365,"-")</f>
        <v>-25.684931506849313</v>
      </c>
      <c r="AQ390" s="1" t="str">
        <f>_xll.RtGet("EBOND_LDN",B390,"DSPLY_NAME")</f>
        <v xml:space="preserve">ALDINT 1 7/8 13 </v>
      </c>
      <c r="AR390" s="38">
        <f>_xll.RtGet("EBOND_LDN", B390, -18560)</f>
        <v>114.902102203721</v>
      </c>
      <c r="AS390" s="38">
        <f>_xll.RtGet("EBOND_LDN", B390, -18562)</f>
        <v>39.774273097269997</v>
      </c>
      <c r="AT390" s="58" t="str">
        <f ca="1">IF(Main[[#This Row],[maturity]]&lt;TODAY(),"matured","-")</f>
        <v>-</v>
      </c>
      <c r="AU390" s="1" t="str">
        <f>IF(Main[[#This Row],[spread bid]]=Main[[#This Row],[spread ask]],"error","-")</f>
        <v>-</v>
      </c>
    </row>
    <row r="391" spans="1:47" x14ac:dyDescent="0.2">
      <c r="A391" s="1" t="s">
        <v>1465</v>
      </c>
      <c r="B391" s="1">
        <v>21061625</v>
      </c>
      <c r="C391" s="9">
        <v>1994228</v>
      </c>
      <c r="D391" s="9" t="str">
        <f>_xll.BDP($A391&amp;" Corp",D$4)</f>
        <v>ARRFP</v>
      </c>
      <c r="E391" s="9">
        <f>IF(_xll.BDP($A391&amp;" Corp","cpn typ")="floating","frn",_xll.BDP($A391&amp;" Corp",E$4))</f>
        <v>2.25</v>
      </c>
      <c r="F391" s="50">
        <f>IF(LEFT(_xll.BDP($A391&amp;" Corp","mty_typ"),4)="perp","perp",_xll.BDP($A391&amp;" Corp",F$4)*1)</f>
        <v>43846</v>
      </c>
      <c r="G391" s="31">
        <f>_xll.RtGet("EBOND_POSITION",INDEX(bookMap[eBondID],MATCH(TEXT(C391,"0"),bookMap[bbgID],0))&amp;"="&amp;B391,"AMOUNT")</f>
        <v>0</v>
      </c>
      <c r="H391" s="1">
        <f>INDEX(control!$E$12:$E$22,MATCH(C391,control!$C$12:$C$22,0))</f>
        <v>0</v>
      </c>
      <c r="I391" s="1" t="str">
        <f>IFERROR(INDEX(bias[symbol],MIN(MAX(MATCH(IF($I$2="manual",_xll.RtGet("EBOND_LDN",B391,-20268),$I$2),bias[symbol],0)+H391,1),27)),"-")</f>
        <v>m</v>
      </c>
      <c r="J391" s="1">
        <f>IFERROR(_xll.RtGet("EBOND_LDN",B391,-20270)*1,"-")</f>
        <v>0.4</v>
      </c>
      <c r="K391" s="1" t="str">
        <f>_xll.RtGet("EBOND_LDN",$B391,-20271)</f>
        <v>on</v>
      </c>
      <c r="L391" s="1">
        <f>_xll.BDP(A391&amp;" @CBKG Corp","bid")</f>
        <v>104.06699999999999</v>
      </c>
      <c r="M391" s="1">
        <f>_xll.BDP(A391&amp;" @CBKG Corp","ask")</f>
        <v>104.467</v>
      </c>
      <c r="N391" s="1" t="s">
        <v>1456</v>
      </c>
      <c r="O391" s="1" t="str">
        <f>_xll.BDP(A391&amp;" @"&amp;N391&amp;" Corp","LAST_UPDATE")</f>
        <v>07:01:29</v>
      </c>
      <c r="P391" s="57">
        <f>_xll.BDP(A391&amp;" @"&amp;N391&amp;" Corp","LAST_PRICE")</f>
        <v>104.267</v>
      </c>
      <c r="Q391" s="1">
        <f>INDEX(control!$F$12:$F$22,MATCH(C391,control!$C$12:$C$22,0))</f>
        <v>100</v>
      </c>
      <c r="R391" s="1">
        <f>P391-J391*INDEX(bias[value],MATCH(I391,bias[symbol],0))*(Q391/100)</f>
        <v>104.06699999999999</v>
      </c>
      <c r="S391" s="1">
        <f t="shared" ref="S391" si="432">R391+J391*(Q391/100)</f>
        <v>104.467</v>
      </c>
      <c r="T391" s="4"/>
      <c r="U391" s="4"/>
      <c r="V391" s="1">
        <f t="shared" ref="V391" si="433">P391</f>
        <v>104.267</v>
      </c>
      <c r="W391" s="1">
        <f t="shared" ref="W391" si="434">IF(ISNUMBER(T391),T391,R391)</f>
        <v>104.06699999999999</v>
      </c>
      <c r="X391" s="1">
        <f t="shared" ref="X391" si="435">IF(ISNUMBER(U391),U391,S391)</f>
        <v>104.467</v>
      </c>
      <c r="Y391" s="13">
        <f t="shared" ref="Y391" si="436">IF(ISERROR((W391+X391)-(L391+M391)),"err",((W391+X391)-(L391+M391)))</f>
        <v>0</v>
      </c>
      <c r="Z391" s="1">
        <v>1</v>
      </c>
      <c r="AA391" s="1">
        <f t="shared" ref="AA391" si="437">IF(K391="on",1,0)</f>
        <v>1</v>
      </c>
      <c r="AB391" s="1">
        <f t="shared" ref="AB391" si="438">IF(ISNUMBER(V391),1,0)*IF(ISNUMBER(W391),1,0)*IF(ISNUMBER(X391),1,0)</f>
        <v>1</v>
      </c>
      <c r="AC391" s="1">
        <f>IF(ISNUMBER(INDEX(bias[value],MATCH(I391,bias[symbol],0))),1,0)</f>
        <v>1</v>
      </c>
      <c r="AD391" s="1">
        <f t="shared" ref="AD391" si="439">IF(ISNUMBER(J391),1,0)</f>
        <v>1</v>
      </c>
      <c r="AE391" s="1">
        <f t="shared" ref="AE391" si="440">IF(AB391,IF(W391&gt;X391,0,1),0)</f>
        <v>1</v>
      </c>
      <c r="AF391" s="1">
        <f t="shared" ca="1" si="406"/>
        <v>0</v>
      </c>
      <c r="AG391" s="1">
        <f t="shared" ca="1" si="407"/>
        <v>0</v>
      </c>
      <c r="AH391" s="1" t="str">
        <f ca="1">IF(AG391=1,_xll.RtContribute("DDS_BONDS",$B391&amp;"=EXT",$V$3:$X$3,V391:X391,"FTC:CHANGED;SCOPE:SERVER"),"-")</f>
        <v>-</v>
      </c>
      <c r="AI391" s="1" t="str">
        <f>_xll.RtGet("DDS_BONDS",B391&amp;"=EXT",3)</f>
        <v>21061625=EXT</v>
      </c>
      <c r="AJ391" s="32">
        <f>_xll.BDP($A391&amp;" @"&amp; $N391 &amp;"  Corp","risk_mid")</f>
        <v>5.4632989950853528</v>
      </c>
      <c r="AK391" s="25">
        <f t="shared" si="429"/>
        <v>0</v>
      </c>
      <c r="AL391" s="1" t="str">
        <f t="shared" si="366"/>
        <v>-</v>
      </c>
      <c r="AM391" s="38">
        <f t="shared" si="430"/>
        <v>0</v>
      </c>
      <c r="AN391" s="12">
        <f>_xll.BDP($A391&amp;" @"&amp; $N391 &amp;"  Corp","asset_swap_spd_mid")</f>
        <v>64.286081726298931</v>
      </c>
      <c r="AO391" s="25">
        <f t="shared" si="431"/>
        <v>0</v>
      </c>
      <c r="AP391" s="25">
        <f>IFERROR(_xll.BDP($A391&amp;" @"&amp; $N391 &amp;"  Corp","coupon")*G391/100/365,"-")</f>
        <v>0</v>
      </c>
      <c r="AQ391" s="1" t="str">
        <f>_xll.RtGet("EBOND_LDN",B391,"DSPLY_NAME")</f>
        <v>ARRFP 2 1/4 16 J</v>
      </c>
      <c r="AR391" s="38">
        <f>_xll.RtGet("EBOND_LDN", B391, -18560)</f>
        <v>100.295372914981</v>
      </c>
      <c r="AS391" s="38">
        <f>_xll.RtGet("EBOND_LDN", B391, -18562)</f>
        <v>92.978176323137006</v>
      </c>
      <c r="AT391" s="58" t="str">
        <f ca="1">IF(Main[[#This Row],[maturity]]&lt;TODAY(),"matured","-")</f>
        <v>-</v>
      </c>
      <c r="AU391" s="1" t="str">
        <f>IF(Main[[#This Row],[spread bid]]=Main[[#This Row],[spread ask]],"error","-")</f>
        <v>-</v>
      </c>
    </row>
    <row r="392" spans="1:47" x14ac:dyDescent="0.2">
      <c r="A392" s="1" t="s">
        <v>386</v>
      </c>
      <c r="B392" s="1">
        <v>6275447</v>
      </c>
      <c r="C392" s="9">
        <v>1994228</v>
      </c>
      <c r="D392" s="9" t="str">
        <f>_xll.BDP($A392&amp;" Corp",D$4)</f>
        <v>AUCHAN</v>
      </c>
      <c r="E392" s="9">
        <f>IF(_xll.BDP($A392&amp;" Corp","cpn typ")="floating","frn",_xll.BDP($A392&amp;" Corp",E$4))</f>
        <v>5.125</v>
      </c>
      <c r="F392" s="50">
        <f>IF(LEFT(_xll.BDP($A392&amp;" Corp","mty_typ"),4)="perp","perp",_xll.BDP($A392&amp;" Corp",F$4)*1)</f>
        <v>41838</v>
      </c>
      <c r="G392" s="31">
        <f>_xll.RtGet("EBOND_POSITION",INDEX(bookMap[eBondID],MATCH(TEXT(C392,"0"),bookMap[bbgID],0))&amp;"="&amp;B392,"AMOUNT")</f>
        <v>-500000</v>
      </c>
      <c r="H392" s="1">
        <f>INDEX(control!$E$12:$E$22,MATCH(C392,control!$C$12:$C$22,0))</f>
        <v>0</v>
      </c>
      <c r="I392" s="1" t="str">
        <f>IFERROR(INDEX(bias[symbol],MIN(MAX(MATCH(IF($I$2="manual",_xll.RtGet("EBOND_LDN",B392,-20268),$I$2),bias[symbol],0)+H392,1),27)),"-")</f>
        <v>bb</v>
      </c>
      <c r="J392" s="1">
        <f>IFERROR(_xll.RtGet("EBOND_LDN",B392,-20270)*1,"-")</f>
        <v>0.1</v>
      </c>
      <c r="K392" s="1" t="str">
        <f>_xll.RtGet("EBOND_LDN",$B392,-20271)</f>
        <v>on</v>
      </c>
      <c r="L392" s="1">
        <f>_xll.BDP(A392&amp;" @CBKG Corp","bid")</f>
        <v>100.398</v>
      </c>
      <c r="M392" s="1">
        <f>_xll.BDP(A392&amp;" @CBKG Corp","ask")</f>
        <v>100.498</v>
      </c>
      <c r="N392" s="1" t="s">
        <v>1456</v>
      </c>
      <c r="O392" s="1" t="str">
        <f>_xll.BDP(A392&amp;" @"&amp;N392&amp;" Corp","LAST_UPDATE")</f>
        <v>07:00:44</v>
      </c>
      <c r="P392" s="57">
        <f>_xll.BDP(A392&amp;" @"&amp;N392&amp;" Corp","LAST_PRICE")</f>
        <v>100.423</v>
      </c>
      <c r="Q392" s="1">
        <f>INDEX(control!$F$12:$F$22,MATCH(C392,control!$C$12:$C$22,0))</f>
        <v>100</v>
      </c>
      <c r="R392" s="1">
        <f>P392-J392*INDEX(bias[value],MATCH(I392,bias[symbol],0))*(Q392/100)</f>
        <v>100.398</v>
      </c>
      <c r="S392" s="1">
        <f t="shared" si="344"/>
        <v>100.49799999999999</v>
      </c>
      <c r="T392" s="4"/>
      <c r="U392" s="4"/>
      <c r="V392" s="1">
        <f t="shared" si="345"/>
        <v>100.423</v>
      </c>
      <c r="W392" s="1">
        <f t="shared" si="346"/>
        <v>100.398</v>
      </c>
      <c r="X392" s="1">
        <f t="shared" si="347"/>
        <v>100.49799999999999</v>
      </c>
      <c r="Y392" s="13">
        <f t="shared" si="348"/>
        <v>-2.8421709430404007E-14</v>
      </c>
      <c r="Z392" s="1">
        <v>1</v>
      </c>
      <c r="AA392" s="1">
        <f t="shared" si="349"/>
        <v>1</v>
      </c>
      <c r="AB392" s="1">
        <f t="shared" si="350"/>
        <v>1</v>
      </c>
      <c r="AC392" s="1">
        <f>IF(ISNUMBER(INDEX(bias[value],MATCH(I392,bias[symbol],0))),1,0)</f>
        <v>1</v>
      </c>
      <c r="AD392" s="1">
        <f t="shared" si="351"/>
        <v>1</v>
      </c>
      <c r="AE392" s="1">
        <f t="shared" si="352"/>
        <v>1</v>
      </c>
      <c r="AF392" s="1">
        <f t="shared" ca="1" si="406"/>
        <v>0</v>
      </c>
      <c r="AG392" s="1">
        <f t="shared" ca="1" si="407"/>
        <v>0</v>
      </c>
      <c r="AH392" s="1" t="str">
        <f ca="1">IF(AG392=1,_xll.RtContribute("DDS_BONDS",$B392&amp;"=EXT",$V$3:$X$3,V392:X392,"FTC:CHANGED;SCOPE:SERVER"),"-")</f>
        <v>-</v>
      </c>
      <c r="AI392" s="1" t="str">
        <f>_xll.RtGet("DDS_BONDS",B392&amp;"=EXT",3)</f>
        <v>6275447=EXT</v>
      </c>
      <c r="AJ392" s="32">
        <f>_xll.BDP($A392&amp;" @"&amp; $N392 &amp;"  Corp","risk_mid")</f>
        <v>8.9264248077114416E-2</v>
      </c>
      <c r="AK392" s="25">
        <f t="shared" si="429"/>
        <v>-4.4632124038557208</v>
      </c>
      <c r="AL392" s="1">
        <f t="shared" si="366"/>
        <v>-0.45</v>
      </c>
      <c r="AM392" s="38">
        <f t="shared" si="430"/>
        <v>6.2764375000000001</v>
      </c>
      <c r="AN392" s="12">
        <f>_xll.BDP($A392&amp;" @"&amp; $N392 &amp;"  Corp","asset_swap_spd_mid")</f>
        <v>5.1843487849355984E-3</v>
      </c>
      <c r="AO392" s="25">
        <f t="shared" si="431"/>
        <v>-0.25921743924677992</v>
      </c>
      <c r="AP392" s="25">
        <f>IFERROR(_xll.BDP($A392&amp;" @"&amp; $N392 &amp;"  Corp","coupon")*G392/100/365,"-")</f>
        <v>-70.205479452054789</v>
      </c>
      <c r="AQ392" s="1" t="str">
        <f>_xll.RtGet("EBOND_LDN",B392,"DSPLY_NAME")</f>
        <v xml:space="preserve">AUCHAN 5 1/8 18 </v>
      </c>
      <c r="AR392" s="38">
        <f>_xll.RtGet("EBOND_LDN", B392, -18560)</f>
        <v>38.651548191315001</v>
      </c>
      <c r="AS392" s="38">
        <f>_xll.RtGet("EBOND_LDN", B392, -18562)</f>
        <v>-73.323206160138994</v>
      </c>
      <c r="AT392" s="58" t="str">
        <f ca="1">IF(Main[[#This Row],[maturity]]&lt;TODAY(),"matured","-")</f>
        <v>-</v>
      </c>
      <c r="AU392" s="1" t="str">
        <f>IF(Main[[#This Row],[spread bid]]=Main[[#This Row],[spread ask]],"error","-")</f>
        <v>-</v>
      </c>
    </row>
    <row r="393" spans="1:47" x14ac:dyDescent="0.2">
      <c r="A393" s="1" t="s">
        <v>387</v>
      </c>
      <c r="B393" s="1">
        <v>8094155</v>
      </c>
      <c r="C393" s="9">
        <v>1994228</v>
      </c>
      <c r="D393" s="9" t="str">
        <f>_xll.BDP($A393&amp;" Corp",D$4)</f>
        <v>AUCHAN</v>
      </c>
      <c r="E393" s="9">
        <f>IF(_xll.BDP($A393&amp;" Corp","cpn typ")="floating","frn",_xll.BDP($A393&amp;" Corp",E$4))</f>
        <v>4.75</v>
      </c>
      <c r="F393" s="50">
        <f>IF(LEFT(_xll.BDP($A393&amp;" Corp","mty_typ"),4)="perp","perp",_xll.BDP($A393&amp;" Corp",F$4)*1)</f>
        <v>42109</v>
      </c>
      <c r="G393" s="31">
        <f>_xll.RtGet("EBOND_POSITION",INDEX(bookMap[eBondID],MATCH(TEXT(C393,"0"),bookMap[bbgID],0))&amp;"="&amp;B393,"AMOUNT")</f>
        <v>0</v>
      </c>
      <c r="H393" s="1">
        <f>INDEX(control!$E$12:$E$22,MATCH(C393,control!$C$12:$C$22,0))</f>
        <v>0</v>
      </c>
      <c r="I393" s="1" t="str">
        <f>IFERROR(INDEX(bias[symbol],MIN(MAX(MATCH(IF($I$2="manual",_xll.RtGet("EBOND_LDN",B393,-20268),$I$2),bias[symbol],0)+H393,1),27)),"-")</f>
        <v>m</v>
      </c>
      <c r="J393" s="1">
        <f>IFERROR(_xll.RtGet("EBOND_LDN",B393,-20270)*1,"-")</f>
        <v>0.1</v>
      </c>
      <c r="K393" s="1" t="str">
        <f>_xll.RtGet("EBOND_LDN",$B393,-20271)</f>
        <v>on</v>
      </c>
      <c r="L393" s="1">
        <f>_xll.BDP(A393&amp;" @CBKG Corp","bid")</f>
        <v>103.598</v>
      </c>
      <c r="M393" s="1">
        <f>_xll.BDP(A393&amp;" @CBKG Corp","ask")</f>
        <v>103.69799999999999</v>
      </c>
      <c r="N393" s="1" t="s">
        <v>1456</v>
      </c>
      <c r="O393" s="1" t="str">
        <f>_xll.BDP(A393&amp;" @"&amp;N393&amp;" Corp","LAST_UPDATE")</f>
        <v>07:01:11</v>
      </c>
      <c r="P393" s="57">
        <f>_xll.BDP(A393&amp;" @"&amp;N393&amp;" Corp","LAST_PRICE")</f>
        <v>103.648</v>
      </c>
      <c r="Q393" s="1">
        <f>INDEX(control!$F$12:$F$22,MATCH(C393,control!$C$12:$C$22,0))</f>
        <v>100</v>
      </c>
      <c r="R393" s="1">
        <f>P393-J393*INDEX(bias[value],MATCH(I393,bias[symbol],0))*(Q393/100)</f>
        <v>103.598</v>
      </c>
      <c r="S393" s="1">
        <f t="shared" si="344"/>
        <v>103.69799999999999</v>
      </c>
      <c r="T393" s="4"/>
      <c r="U393" s="4"/>
      <c r="V393" s="1">
        <f t="shared" ref="V393:V460" si="441">P393</f>
        <v>103.648</v>
      </c>
      <c r="W393" s="1">
        <f t="shared" ref="W393:W460" si="442">IF(ISNUMBER(T393),T393,R393)</f>
        <v>103.598</v>
      </c>
      <c r="X393" s="1">
        <f t="shared" ref="X393:X460" si="443">IF(ISNUMBER(U393),U393,S393)</f>
        <v>103.69799999999999</v>
      </c>
      <c r="Y393" s="13">
        <f t="shared" ref="Y393:Y460" si="444">IF(ISERROR((W393+X393)-(L393+M393)),"err",((W393+X393)-(L393+M393)))</f>
        <v>0</v>
      </c>
      <c r="Z393" s="1">
        <v>1</v>
      </c>
      <c r="AA393" s="1">
        <f t="shared" ref="AA393:AA460" si="445">IF(K393="on",1,0)</f>
        <v>1</v>
      </c>
      <c r="AB393" s="1">
        <f t="shared" si="350"/>
        <v>1</v>
      </c>
      <c r="AC393" s="1">
        <f>IF(ISNUMBER(INDEX(bias[value],MATCH(I393,bias[symbol],0))),1,0)</f>
        <v>1</v>
      </c>
      <c r="AD393" s="1">
        <f t="shared" ref="AD393:AD460" si="446">IF(ISNUMBER(J393),1,0)</f>
        <v>1</v>
      </c>
      <c r="AE393" s="1">
        <f t="shared" si="352"/>
        <v>1</v>
      </c>
      <c r="AF393" s="1">
        <f t="shared" ca="1" si="406"/>
        <v>0</v>
      </c>
      <c r="AG393" s="1">
        <f t="shared" ca="1" si="407"/>
        <v>0</v>
      </c>
      <c r="AH393" s="1" t="str">
        <f ca="1">IF(AG393=1,_xll.RtContribute("DDS_BONDS",$B393&amp;"=EXT",$V$3:$X$3,V393:X393,"FTC:CHANGED;SCOPE:SERVER"),"-")</f>
        <v>-</v>
      </c>
      <c r="AI393" s="1" t="str">
        <f>_xll.RtGet("DDS_BONDS",B393&amp;"=EXT",3)</f>
        <v>8094155=EXT</v>
      </c>
      <c r="AJ393" s="32">
        <f>_xll.BDP($A393&amp;" @"&amp; $N393 &amp;"  Corp","risk_mid")</f>
        <v>0.86213515923887485</v>
      </c>
      <c r="AK393" s="25">
        <f t="shared" si="429"/>
        <v>0</v>
      </c>
      <c r="AL393" s="1" t="str">
        <f t="shared" si="366"/>
        <v>-</v>
      </c>
      <c r="AM393" s="38">
        <f t="shared" si="430"/>
        <v>0</v>
      </c>
      <c r="AN393" s="12">
        <f>_xll.BDP($A393&amp;" @"&amp; $N393 &amp;"  Corp","asset_swap_spd_mid")</f>
        <v>-15.100516464762023</v>
      </c>
      <c r="AO393" s="25">
        <f t="shared" si="431"/>
        <v>0</v>
      </c>
      <c r="AP393" s="25">
        <f>IFERROR(_xll.BDP($A393&amp;" @"&amp; $N393 &amp;"  Corp","coupon")*G393/100/365,"-")</f>
        <v>0</v>
      </c>
      <c r="AQ393" s="1" t="str">
        <f>_xll.RtGet("EBOND_LDN",B393,"DSPLY_NAME")</f>
        <v xml:space="preserve">AUCHAN 4 3/4 15 </v>
      </c>
      <c r="AR393" s="38">
        <f>_xll.RtGet("EBOND_LDN", B393, -18560)</f>
        <v>38.684413711574997</v>
      </c>
      <c r="AS393" s="38">
        <f>_xll.RtGet("EBOND_LDN", B393, -18562)</f>
        <v>27.083969206407001</v>
      </c>
      <c r="AT393" s="58" t="str">
        <f ca="1">IF(Main[[#This Row],[maturity]]&lt;TODAY(),"matured","-")</f>
        <v>-</v>
      </c>
      <c r="AU393" s="1" t="str">
        <f>IF(Main[[#This Row],[spread bid]]=Main[[#This Row],[spread ask]],"error","-")</f>
        <v>-</v>
      </c>
    </row>
    <row r="394" spans="1:47" x14ac:dyDescent="0.2">
      <c r="A394" s="1" t="s">
        <v>388</v>
      </c>
      <c r="B394" s="1">
        <v>12343028</v>
      </c>
      <c r="C394" s="9">
        <v>1994228</v>
      </c>
      <c r="D394" s="9" t="str">
        <f>_xll.BDP($A394&amp;" Corp",D$4)</f>
        <v>AUCHAN</v>
      </c>
      <c r="E394" s="9">
        <f>IF(_xll.BDP($A394&amp;" Corp","cpn typ")="floating","frn",_xll.BDP($A394&amp;" Corp",E$4))</f>
        <v>3</v>
      </c>
      <c r="F394" s="50">
        <f>IF(LEFT(_xll.BDP($A394&amp;" Corp","mty_typ"),4)="perp","perp",_xll.BDP($A394&amp;" Corp",F$4)*1)</f>
        <v>42706</v>
      </c>
      <c r="G394" s="31">
        <f>_xll.RtGet("EBOND_POSITION",INDEX(bookMap[eBondID],MATCH(TEXT(C394,"0"),bookMap[bbgID],0))&amp;"="&amp;B394,"AMOUNT")</f>
        <v>0</v>
      </c>
      <c r="H394" s="1">
        <f>INDEX(control!$E$12:$E$22,MATCH(C394,control!$C$12:$C$22,0))</f>
        <v>0</v>
      </c>
      <c r="I394" s="1" t="str">
        <f>IFERROR(INDEX(bias[symbol],MIN(MAX(MATCH(IF($I$2="manual",_xll.RtGet("EBOND_LDN",B394,-20268),$I$2),bias[symbol],0)+H394,1),27)),"-")</f>
        <v>m</v>
      </c>
      <c r="J394" s="1">
        <f>IFERROR(_xll.RtGet("EBOND_LDN",B394,-20270)*1,"-")</f>
        <v>0.12</v>
      </c>
      <c r="K394" s="1" t="str">
        <f>_xll.RtGet("EBOND_LDN",$B394,-20271)</f>
        <v>on</v>
      </c>
      <c r="L394" s="1">
        <f>_xll.BDP(A394&amp;" @CBKG Corp","bid")</f>
        <v>105.79300000000001</v>
      </c>
      <c r="M394" s="1">
        <f>_xll.BDP(A394&amp;" @CBKG Corp","ask")</f>
        <v>105.913</v>
      </c>
      <c r="N394" s="1" t="s">
        <v>1456</v>
      </c>
      <c r="O394" s="1" t="str">
        <f>_xll.BDP(A394&amp;" @"&amp;N394&amp;" Corp","LAST_UPDATE")</f>
        <v>07:01:22</v>
      </c>
      <c r="P394" s="57">
        <f>_xll.BDP(A394&amp;" @"&amp;N394&amp;" Corp","LAST_PRICE")</f>
        <v>105.85299999999999</v>
      </c>
      <c r="Q394" s="1">
        <f>INDEX(control!$F$12:$F$22,MATCH(C394,control!$C$12:$C$22,0))</f>
        <v>100</v>
      </c>
      <c r="R394" s="1">
        <f>P394-J394*INDEX(bias[value],MATCH(I394,bias[symbol],0))*(Q394/100)</f>
        <v>105.79299999999999</v>
      </c>
      <c r="S394" s="1">
        <f t="shared" si="344"/>
        <v>105.913</v>
      </c>
      <c r="T394" s="4"/>
      <c r="U394" s="4"/>
      <c r="V394" s="1">
        <f t="shared" si="441"/>
        <v>105.85299999999999</v>
      </c>
      <c r="W394" s="1">
        <f t="shared" si="442"/>
        <v>105.79299999999999</v>
      </c>
      <c r="X394" s="1">
        <f t="shared" si="443"/>
        <v>105.913</v>
      </c>
      <c r="Y394" s="13">
        <f t="shared" si="444"/>
        <v>-2.8421709430404007E-14</v>
      </c>
      <c r="Z394" s="1">
        <v>1</v>
      </c>
      <c r="AA394" s="1">
        <f t="shared" si="445"/>
        <v>1</v>
      </c>
      <c r="AB394" s="1">
        <f t="shared" si="350"/>
        <v>1</v>
      </c>
      <c r="AC394" s="1">
        <f>IF(ISNUMBER(INDEX(bias[value],MATCH(I394,bias[symbol],0))),1,0)</f>
        <v>1</v>
      </c>
      <c r="AD394" s="1">
        <f t="shared" si="446"/>
        <v>1</v>
      </c>
      <c r="AE394" s="1">
        <f t="shared" si="352"/>
        <v>1</v>
      </c>
      <c r="AF394" s="1">
        <f t="shared" ca="1" si="406"/>
        <v>0</v>
      </c>
      <c r="AG394" s="1">
        <f t="shared" ca="1" si="407"/>
        <v>0</v>
      </c>
      <c r="AH394" s="1" t="str">
        <f ca="1">IF(AG394=1,_xll.RtContribute("DDS_BONDS",$B394&amp;"=EXT",$V$3:$X$3,V394:X394,"FTC:CHANGED;SCOPE:SERVER"),"-")</f>
        <v>-</v>
      </c>
      <c r="AI394" s="1" t="str">
        <f>_xll.RtGet("DDS_BONDS",B394&amp;"=EXT",3)</f>
        <v>12343028=EXT</v>
      </c>
      <c r="AJ394" s="32">
        <f>_xll.BDP($A394&amp;" @"&amp; $N394 &amp;"  Corp","risk_mid")</f>
        <v>2.5382495799171068</v>
      </c>
      <c r="AK394" s="25">
        <f t="shared" si="429"/>
        <v>0</v>
      </c>
      <c r="AL394" s="1" t="str">
        <f t="shared" si="366"/>
        <v>-</v>
      </c>
      <c r="AM394" s="38">
        <f t="shared" si="430"/>
        <v>0</v>
      </c>
      <c r="AN394" s="12">
        <f>_xll.BDP($A394&amp;" @"&amp; $N394 &amp;"  Corp","asset_swap_spd_mid")</f>
        <v>24.126590998103168</v>
      </c>
      <c r="AO394" s="25">
        <f t="shared" si="431"/>
        <v>0</v>
      </c>
      <c r="AP394" s="25">
        <f>IFERROR(_xll.BDP($A394&amp;" @"&amp; $N394 &amp;"  Corp","coupon")*G394/100/365,"-")</f>
        <v>0</v>
      </c>
      <c r="AQ394" s="1" t="str">
        <f>_xll.RtGet("EBOND_LDN",B394,"DSPLY_NAME")</f>
        <v xml:space="preserve">AUCHAN 3 02 Dec </v>
      </c>
      <c r="AR394" s="38">
        <f>_xll.RtGet("EBOND_LDN", B394, -18560)</f>
        <v>58.231758753984003</v>
      </c>
      <c r="AS394" s="38">
        <f>_xll.RtGet("EBOND_LDN", B394, -18562)</f>
        <v>53.506249984058002</v>
      </c>
      <c r="AT394" s="58" t="str">
        <f ca="1">IF(Main[[#This Row],[maturity]]&lt;TODAY(),"matured","-")</f>
        <v>-</v>
      </c>
      <c r="AU394" s="1" t="str">
        <f>IF(Main[[#This Row],[spread bid]]=Main[[#This Row],[spread ask]],"error","-")</f>
        <v>-</v>
      </c>
    </row>
    <row r="395" spans="1:47" x14ac:dyDescent="0.2">
      <c r="A395" s="1" t="s">
        <v>389</v>
      </c>
      <c r="B395" s="1">
        <v>9687679</v>
      </c>
      <c r="C395" s="9">
        <v>1994228</v>
      </c>
      <c r="D395" s="9" t="str">
        <f>_xll.BDP($A395&amp;" Corp",D$4)</f>
        <v>AUCHAN</v>
      </c>
      <c r="E395" s="9">
        <f>IF(_xll.BDP($A395&amp;" Corp","cpn typ")="floating","frn",_xll.BDP($A395&amp;" Corp",E$4))</f>
        <v>2.875</v>
      </c>
      <c r="F395" s="50">
        <f>IF(LEFT(_xll.BDP($A395&amp;" Corp","mty_typ"),4)="perp","perp",_xll.BDP($A395&amp;" Corp",F$4)*1)</f>
        <v>43054</v>
      </c>
      <c r="G395" s="31">
        <f>_xll.RtGet("EBOND_POSITION",INDEX(bookMap[eBondID],MATCH(TEXT(C395,"0"),bookMap[bbgID],0))&amp;"="&amp;B395,"AMOUNT")</f>
        <v>0</v>
      </c>
      <c r="H395" s="1">
        <f>INDEX(control!$E$12:$E$22,MATCH(C395,control!$C$12:$C$22,0))</f>
        <v>0</v>
      </c>
      <c r="I395" s="1" t="str">
        <f>IFERROR(INDEX(bias[symbol],MIN(MAX(MATCH(IF($I$2="manual",_xll.RtGet("EBOND_LDN",B395,-20268),$I$2),bias[symbol],0)+H395,1),27)),"-")</f>
        <v>m</v>
      </c>
      <c r="J395" s="1">
        <f>IFERROR(_xll.RtGet("EBOND_LDN",B395,-20270)*1,"-")</f>
        <v>0.2</v>
      </c>
      <c r="K395" s="1" t="str">
        <f>_xll.RtGet("EBOND_LDN",$B395,-20271)</f>
        <v>on</v>
      </c>
      <c r="L395" s="1">
        <f>_xll.BDP(A395&amp;" @CBKG Corp","bid")</f>
        <v>107.036</v>
      </c>
      <c r="M395" s="1">
        <f>_xll.BDP(A395&amp;" @CBKG Corp","ask")</f>
        <v>107.236</v>
      </c>
      <c r="N395" s="1" t="s">
        <v>1456</v>
      </c>
      <c r="O395" s="1" t="str">
        <f>_xll.BDP(A395&amp;" @"&amp;N395&amp;" Corp","LAST_UPDATE")</f>
        <v>07:01:22</v>
      </c>
      <c r="P395" s="57">
        <f>_xll.BDP(A395&amp;" @"&amp;N395&amp;" Corp","LAST_PRICE")</f>
        <v>107.136</v>
      </c>
      <c r="Q395" s="1">
        <f>INDEX(control!$F$12:$F$22,MATCH(C395,control!$C$12:$C$22,0))</f>
        <v>100</v>
      </c>
      <c r="R395" s="1">
        <f>P395-J395*INDEX(bias[value],MATCH(I395,bias[symbol],0))*(Q395/100)</f>
        <v>107.036</v>
      </c>
      <c r="S395" s="1">
        <f t="shared" ref="S395:S462" si="447">R395+J395*(Q395/100)</f>
        <v>107.236</v>
      </c>
      <c r="T395" s="4"/>
      <c r="U395" s="4"/>
      <c r="V395" s="1">
        <f t="shared" si="441"/>
        <v>107.136</v>
      </c>
      <c r="W395" s="1">
        <f t="shared" si="442"/>
        <v>107.036</v>
      </c>
      <c r="X395" s="1">
        <f t="shared" si="443"/>
        <v>107.236</v>
      </c>
      <c r="Y395" s="13">
        <f t="shared" si="444"/>
        <v>0</v>
      </c>
      <c r="Z395" s="1">
        <v>1</v>
      </c>
      <c r="AA395" s="1">
        <f t="shared" si="445"/>
        <v>1</v>
      </c>
      <c r="AB395" s="1">
        <f t="shared" si="350"/>
        <v>1</v>
      </c>
      <c r="AC395" s="1">
        <f>IF(ISNUMBER(INDEX(bias[value],MATCH(I395,bias[symbol],0))),1,0)</f>
        <v>1</v>
      </c>
      <c r="AD395" s="1">
        <f t="shared" si="446"/>
        <v>1</v>
      </c>
      <c r="AE395" s="1">
        <f t="shared" si="352"/>
        <v>1</v>
      </c>
      <c r="AF395" s="1">
        <f t="shared" ca="1" si="406"/>
        <v>0</v>
      </c>
      <c r="AG395" s="1">
        <f t="shared" ca="1" si="407"/>
        <v>0</v>
      </c>
      <c r="AH395" s="1" t="str">
        <f ca="1">IF(AG395=1,_xll.RtContribute("DDS_BONDS",$B395&amp;"=EXT",$V$3:$X$3,V395:X395,"FTC:CHANGED;SCOPE:SERVER"),"-")</f>
        <v>-</v>
      </c>
      <c r="AI395" s="1" t="str">
        <f>_xll.RtGet("DDS_BONDS",B395&amp;"=EXT",3)</f>
        <v>9687679=EXT</v>
      </c>
      <c r="AJ395" s="32">
        <f>_xll.BDP($A395&amp;" @"&amp; $N395 &amp;"  Corp","risk_mid")</f>
        <v>3.51516635468343</v>
      </c>
      <c r="AK395" s="25">
        <f t="shared" si="429"/>
        <v>0</v>
      </c>
      <c r="AL395" s="1" t="str">
        <f t="shared" si="366"/>
        <v>-</v>
      </c>
      <c r="AM395" s="38">
        <f t="shared" si="430"/>
        <v>0</v>
      </c>
      <c r="AN395" s="12">
        <f>_xll.BDP($A395&amp;" @"&amp; $N395 &amp;"  Corp","asset_swap_spd_mid")</f>
        <v>30.324088723880408</v>
      </c>
      <c r="AO395" s="25">
        <f t="shared" si="431"/>
        <v>0</v>
      </c>
      <c r="AP395" s="25">
        <f>IFERROR(_xll.BDP($A395&amp;" @"&amp; $N395 &amp;"  Corp","coupon")*G395/100/365,"-")</f>
        <v>0</v>
      </c>
      <c r="AQ395" s="1" t="str">
        <f>_xll.RtGet("EBOND_LDN",B395,"DSPLY_NAME")</f>
        <v xml:space="preserve">AUCHAN 2 7/8 15 </v>
      </c>
      <c r="AR395" s="38">
        <f>_xll.RtGet("EBOND_LDN", B395, -18560)</f>
        <v>68.353447462586004</v>
      </c>
      <c r="AS395" s="38">
        <f>_xll.RtGet("EBOND_LDN", B395, -18562)</f>
        <v>62.667384815741997</v>
      </c>
      <c r="AT395" s="58" t="str">
        <f ca="1">IF(Main[[#This Row],[maturity]]&lt;TODAY(),"matured","-")</f>
        <v>-</v>
      </c>
      <c r="AU395" s="1" t="str">
        <f>IF(Main[[#This Row],[spread bid]]=Main[[#This Row],[spread ask]],"error","-")</f>
        <v>-</v>
      </c>
    </row>
    <row r="396" spans="1:47" x14ac:dyDescent="0.2">
      <c r="A396" s="1" t="s">
        <v>390</v>
      </c>
      <c r="B396" s="1">
        <v>10702035</v>
      </c>
      <c r="C396" s="9">
        <v>1994228</v>
      </c>
      <c r="D396" s="9" t="str">
        <f>_xll.BDP($A396&amp;" Corp",D$4)</f>
        <v>AUCHAN</v>
      </c>
      <c r="E396" s="9">
        <f>IF(_xll.BDP($A396&amp;" Corp","cpn typ")="floating","frn",_xll.BDP($A396&amp;" Corp",E$4))</f>
        <v>3.625</v>
      </c>
      <c r="F396" s="50">
        <f>IF(LEFT(_xll.BDP($A396&amp;" Corp","mty_typ"),4)="perp","perp",_xll.BDP($A396&amp;" Corp",F$4)*1)</f>
        <v>43392</v>
      </c>
      <c r="G396" s="31">
        <f>_xll.RtGet("EBOND_POSITION",INDEX(bookMap[eBondID],MATCH(TEXT(C396,"0"),bookMap[bbgID],0))&amp;"="&amp;B396,"AMOUNT")</f>
        <v>0</v>
      </c>
      <c r="H396" s="1">
        <f>INDEX(control!$E$12:$E$22,MATCH(C396,control!$C$12:$C$22,0))</f>
        <v>0</v>
      </c>
      <c r="I396" s="1" t="str">
        <f>IFERROR(INDEX(bias[symbol],MIN(MAX(MATCH(IF($I$2="manual",_xll.RtGet("EBOND_LDN",B396,-20268),$I$2),bias[symbol],0)+H396,1),27)),"-")</f>
        <v>m</v>
      </c>
      <c r="J396" s="1">
        <f>IFERROR(_xll.RtGet("EBOND_LDN",B396,-20270)*1,"-")</f>
        <v>0.3</v>
      </c>
      <c r="K396" s="1" t="str">
        <f>_xll.RtGet("EBOND_LDN",$B396,-20271)</f>
        <v>on</v>
      </c>
      <c r="L396" s="1">
        <f>_xll.BDP(A396&amp;" @CBKG Corp","bid")</f>
        <v>111.13200000000001</v>
      </c>
      <c r="M396" s="1">
        <f>_xll.BDP(A396&amp;" @CBKG Corp","ask")</f>
        <v>111.432</v>
      </c>
      <c r="N396" s="1" t="s">
        <v>1456</v>
      </c>
      <c r="O396" s="1" t="str">
        <f>_xll.BDP(A396&amp;" @"&amp;N396&amp;" Corp","LAST_UPDATE")</f>
        <v>07:01:26</v>
      </c>
      <c r="P396" s="57">
        <f>_xll.BDP(A396&amp;" @"&amp;N396&amp;" Corp","LAST_PRICE")</f>
        <v>111.282</v>
      </c>
      <c r="Q396" s="1">
        <f>INDEX(control!$F$12:$F$22,MATCH(C396,control!$C$12:$C$22,0))</f>
        <v>100</v>
      </c>
      <c r="R396" s="1">
        <f>P396-J396*INDEX(bias[value],MATCH(I396,bias[symbol],0))*(Q396/100)</f>
        <v>111.13199999999999</v>
      </c>
      <c r="S396" s="1">
        <f t="shared" si="447"/>
        <v>111.43199999999999</v>
      </c>
      <c r="T396" s="4"/>
      <c r="U396" s="4"/>
      <c r="V396" s="1">
        <f t="shared" si="441"/>
        <v>111.282</v>
      </c>
      <c r="W396" s="1">
        <f t="shared" si="442"/>
        <v>111.13199999999999</v>
      </c>
      <c r="X396" s="1">
        <f t="shared" si="443"/>
        <v>111.43199999999999</v>
      </c>
      <c r="Y396" s="13">
        <f t="shared" si="444"/>
        <v>-5.6843418860808015E-14</v>
      </c>
      <c r="Z396" s="1">
        <v>1</v>
      </c>
      <c r="AA396" s="1">
        <f t="shared" si="445"/>
        <v>1</v>
      </c>
      <c r="AB396" s="1">
        <f t="shared" si="350"/>
        <v>1</v>
      </c>
      <c r="AC396" s="1">
        <f>IF(ISNUMBER(INDEX(bias[value],MATCH(I396,bias[symbol],0))),1,0)</f>
        <v>1</v>
      </c>
      <c r="AD396" s="1">
        <f t="shared" si="446"/>
        <v>1</v>
      </c>
      <c r="AE396" s="1">
        <f t="shared" si="352"/>
        <v>1</v>
      </c>
      <c r="AF396" s="1">
        <f t="shared" ca="1" si="406"/>
        <v>0</v>
      </c>
      <c r="AG396" s="1">
        <f t="shared" ca="1" si="407"/>
        <v>0</v>
      </c>
      <c r="AH396" s="1" t="str">
        <f ca="1">IF(AG396=1,_xll.RtContribute("DDS_BONDS",$B396&amp;"=EXT",$V$3:$X$3,V396:X396,"FTC:CHANGED;SCOPE:SERVER"),"-")</f>
        <v>-</v>
      </c>
      <c r="AI396" s="1" t="str">
        <f>_xll.RtGet("DDS_BONDS",B396&amp;"=EXT",3)</f>
        <v>10702035=EXT</v>
      </c>
      <c r="AJ396" s="32">
        <f>_xll.BDP($A396&amp;" @"&amp; $N396 &amp;"  Corp","risk_mid")</f>
        <v>4.527769559518191</v>
      </c>
      <c r="AK396" s="25">
        <f t="shared" si="429"/>
        <v>0</v>
      </c>
      <c r="AL396" s="1" t="str">
        <f t="shared" si="366"/>
        <v>-</v>
      </c>
      <c r="AM396" s="38">
        <f t="shared" si="430"/>
        <v>0</v>
      </c>
      <c r="AN396" s="12">
        <f>_xll.BDP($A396&amp;" @"&amp; $N396 &amp;"  Corp","asset_swap_spd_mid")</f>
        <v>38.842005483140269</v>
      </c>
      <c r="AO396" s="25">
        <f t="shared" si="431"/>
        <v>0</v>
      </c>
      <c r="AP396" s="25">
        <f>IFERROR(_xll.BDP($A396&amp;" @"&amp; $N396 &amp;"  Corp","coupon")*G396/100/365,"-")</f>
        <v>0</v>
      </c>
      <c r="AQ396" s="1" t="str">
        <f>_xll.RtGet("EBOND_LDN",B396,"DSPLY_NAME")</f>
        <v xml:space="preserve">AUCHAN 3 5/8 19 </v>
      </c>
      <c r="AR396" s="38">
        <f>_xll.RtGet("EBOND_LDN", B396, -18560)</f>
        <v>78.299538903154996</v>
      </c>
      <c r="AS396" s="38">
        <f>_xll.RtGet("EBOND_LDN", B396, -18562)</f>
        <v>71.679781029631002</v>
      </c>
      <c r="AT396" s="58" t="str">
        <f ca="1">IF(Main[[#This Row],[maturity]]&lt;TODAY(),"matured","-")</f>
        <v>-</v>
      </c>
      <c r="AU396" s="1" t="str">
        <f>IF(Main[[#This Row],[spread bid]]=Main[[#This Row],[spread ask]],"error","-")</f>
        <v>-</v>
      </c>
    </row>
    <row r="397" spans="1:47" x14ac:dyDescent="0.2">
      <c r="A397" s="1" t="s">
        <v>391</v>
      </c>
      <c r="B397" s="1">
        <v>8092080</v>
      </c>
      <c r="C397" s="9">
        <v>1994228</v>
      </c>
      <c r="D397" s="9" t="str">
        <f>_xll.BDP($A397&amp;" Corp",D$4)</f>
        <v>AUCHAN</v>
      </c>
      <c r="E397" s="9">
        <f>IF(_xll.BDP($A397&amp;" Corp","cpn typ")="floating","frn",_xll.BDP($A397&amp;" Corp",E$4))</f>
        <v>6</v>
      </c>
      <c r="F397" s="50">
        <f>IF(LEFT(_xll.BDP($A397&amp;" Corp","mty_typ"),4)="perp","perp",_xll.BDP($A397&amp;" Corp",F$4)*1)</f>
        <v>43570</v>
      </c>
      <c r="G397" s="31">
        <f>_xll.RtGet("EBOND_POSITION",INDEX(bookMap[eBondID],MATCH(TEXT(C397,"0"),bookMap[bbgID],0))&amp;"="&amp;B397,"AMOUNT")</f>
        <v>-850000</v>
      </c>
      <c r="H397" s="1">
        <f>INDEX(control!$E$12:$E$22,MATCH(C397,control!$C$12:$C$22,0))</f>
        <v>0</v>
      </c>
      <c r="I397" s="1" t="str">
        <f>IFERROR(INDEX(bias[symbol],MIN(MAX(MATCH(IF($I$2="manual",_xll.RtGet("EBOND_LDN",B397,-20268),$I$2),bias[symbol],0)+H397,1),27)),"-")</f>
        <v>m</v>
      </c>
      <c r="J397" s="1">
        <f>IFERROR(_xll.RtGet("EBOND_LDN",B397,-20270)*1,"-")</f>
        <v>0.35</v>
      </c>
      <c r="K397" s="1" t="str">
        <f>_xll.RtGet("EBOND_LDN",$B397,-20271)</f>
        <v>on</v>
      </c>
      <c r="L397" s="1">
        <f>_xll.BDP(A397&amp;" @CBKG Corp","bid")</f>
        <v>123.22199999999999</v>
      </c>
      <c r="M397" s="1">
        <f>_xll.BDP(A397&amp;" @CBKG Corp","ask")</f>
        <v>123.572</v>
      </c>
      <c r="N397" s="1" t="s">
        <v>1456</v>
      </c>
      <c r="O397" s="1" t="str">
        <f>_xll.BDP(A397&amp;" @"&amp;N397&amp;" Corp","LAST_UPDATE")</f>
        <v>07:01:27</v>
      </c>
      <c r="P397" s="57">
        <f>_xll.BDP(A397&amp;" @"&amp;N397&amp;" Corp","LAST_PRICE")</f>
        <v>123.39700000000001</v>
      </c>
      <c r="Q397" s="1">
        <f>INDEX(control!$F$12:$F$22,MATCH(C397,control!$C$12:$C$22,0))</f>
        <v>100</v>
      </c>
      <c r="R397" s="1">
        <f>P397-J397*INDEX(bias[value],MATCH(I397,bias[symbol],0))*(Q397/100)</f>
        <v>123.22200000000001</v>
      </c>
      <c r="S397" s="1">
        <f t="shared" si="447"/>
        <v>123.572</v>
      </c>
      <c r="T397" s="4"/>
      <c r="U397" s="4"/>
      <c r="V397" s="1">
        <f t="shared" si="441"/>
        <v>123.39700000000001</v>
      </c>
      <c r="W397" s="1">
        <f t="shared" si="442"/>
        <v>123.22200000000001</v>
      </c>
      <c r="X397" s="1">
        <f t="shared" si="443"/>
        <v>123.572</v>
      </c>
      <c r="Y397" s="13">
        <f t="shared" si="444"/>
        <v>2.8421709430404007E-14</v>
      </c>
      <c r="Z397" s="1">
        <v>1</v>
      </c>
      <c r="AA397" s="1">
        <f t="shared" si="445"/>
        <v>1</v>
      </c>
      <c r="AB397" s="1">
        <f t="shared" si="350"/>
        <v>1</v>
      </c>
      <c r="AC397" s="1">
        <f>IF(ISNUMBER(INDEX(bias[value],MATCH(I397,bias[symbol],0))),1,0)</f>
        <v>1</v>
      </c>
      <c r="AD397" s="1">
        <f t="shared" si="446"/>
        <v>1</v>
      </c>
      <c r="AE397" s="1">
        <f t="shared" si="352"/>
        <v>1</v>
      </c>
      <c r="AF397" s="1">
        <f t="shared" ca="1" si="406"/>
        <v>0</v>
      </c>
      <c r="AG397" s="1">
        <f t="shared" ca="1" si="407"/>
        <v>0</v>
      </c>
      <c r="AH397" s="1" t="str">
        <f ca="1">IF(AG397=1,_xll.RtContribute("DDS_BONDS",$B397&amp;"=EXT",$V$3:$X$3,V397:X397,"FTC:CHANGED;SCOPE:SERVER"),"-")</f>
        <v>-</v>
      </c>
      <c r="AI397" s="1" t="str">
        <f>_xll.RtGet("DDS_BONDS",B397&amp;"=EXT",3)</f>
        <v>8092080=EXT</v>
      </c>
      <c r="AJ397" s="32">
        <f>_xll.BDP($A397&amp;" @"&amp; $N397 &amp;"  Corp","risk_mid")</f>
        <v>5.3571523311731539</v>
      </c>
      <c r="AK397" s="25">
        <f t="shared" si="429"/>
        <v>-455.35794814971808</v>
      </c>
      <c r="AL397" s="1" t="str">
        <f t="shared" si="366"/>
        <v>-</v>
      </c>
      <c r="AM397" s="38">
        <f t="shared" si="430"/>
        <v>-9.3233288888888897</v>
      </c>
      <c r="AN397" s="12">
        <f>_xll.BDP($A397&amp;" @"&amp; $N397 &amp;"  Corp","asset_swap_spd_mid")</f>
        <v>39.362516506546903</v>
      </c>
      <c r="AO397" s="25">
        <f t="shared" si="431"/>
        <v>-3345.8139030564867</v>
      </c>
      <c r="AP397" s="25">
        <f>IFERROR(_xll.BDP($A397&amp;" @"&amp; $N397 &amp;"  Corp","coupon")*G397/100/365,"-")</f>
        <v>-139.72602739726028</v>
      </c>
      <c r="AQ397" s="1" t="str">
        <f>_xll.RtGet("EBOND_LDN",B397,"DSPLY_NAME")</f>
        <v xml:space="preserve">AUCHAN 6 15 Apr </v>
      </c>
      <c r="AR397" s="38">
        <f>_xll.RtGet("EBOND_LDN", B397, -18560)</f>
        <v>75.540909564697998</v>
      </c>
      <c r="AS397" s="38">
        <f>_xll.RtGet("EBOND_LDN", B397, -18562)</f>
        <v>69.015455252419002</v>
      </c>
      <c r="AT397" s="58" t="str">
        <f ca="1">IF(Main[[#This Row],[maturity]]&lt;TODAY(),"matured","-")</f>
        <v>-</v>
      </c>
      <c r="AU397" s="1" t="str">
        <f>IF(Main[[#This Row],[spread bid]]=Main[[#This Row],[spread ask]],"error","-")</f>
        <v>-</v>
      </c>
    </row>
    <row r="398" spans="1:47" x14ac:dyDescent="0.2">
      <c r="A398" s="1" t="s">
        <v>1608</v>
      </c>
      <c r="B398" s="1">
        <v>21190535</v>
      </c>
      <c r="C398" s="9">
        <v>1994228</v>
      </c>
      <c r="D398" s="9" t="str">
        <f>_xll.BDP($A398&amp;" Corp",D$4)</f>
        <v>AUCHAN</v>
      </c>
      <c r="E398" s="9">
        <f>IF(_xll.BDP($A398&amp;" Corp","cpn typ")="floating","frn",_xll.BDP($A398&amp;" Corp",E$4))</f>
        <v>1.75</v>
      </c>
      <c r="F398" s="50">
        <f>IF(LEFT(_xll.BDP($A398&amp;" Corp","mty_typ"),4)="perp","perp",_xll.BDP($A398&amp;" Corp",F$4)*1)</f>
        <v>44309</v>
      </c>
      <c r="G398" s="31">
        <f>_xll.RtGet("EBOND_POSITION",INDEX(bookMap[eBondID],MATCH(TEXT(C398,"0"),bookMap[bbgID],0))&amp;"="&amp;B398,"AMOUNT")</f>
        <v>1000000</v>
      </c>
      <c r="H398" s="1">
        <f>INDEX(control!$E$12:$E$22,MATCH(C398,control!$C$12:$C$22,0))</f>
        <v>0</v>
      </c>
      <c r="I398" s="1" t="str">
        <f>IFERROR(INDEX(bias[symbol],MIN(MAX(MATCH(IF($I$2="manual",_xll.RtGet("EBOND_LDN",B398,-20268),$I$2),bias[symbol],0)+H398,1),27)),"-")</f>
        <v>m</v>
      </c>
      <c r="J398" s="1">
        <f>IFERROR(_xll.RtGet("EBOND_LDN",B398,-20270)*1,"-")</f>
        <v>0.3</v>
      </c>
      <c r="K398" s="1" t="str">
        <f>_xll.RtGet("EBOND_LDN",$B398,-20271)</f>
        <v>on</v>
      </c>
      <c r="L398" s="1">
        <f>_xll.BDP(A398&amp;" @CBKG Corp","bid")</f>
        <v>101.131</v>
      </c>
      <c r="M398" s="1">
        <f>_xll.BDP(A398&amp;" @CBKG Corp","ask")</f>
        <v>101.431</v>
      </c>
      <c r="N398" s="1" t="s">
        <v>1456</v>
      </c>
      <c r="O398" s="1" t="str">
        <f>_xll.BDP(A398&amp;" @"&amp;N398&amp;" Corp","LAST_UPDATE")</f>
        <v>07:01:26</v>
      </c>
      <c r="P398" s="57">
        <f>_xll.BDP(A398&amp;" @"&amp;N398&amp;" Corp","LAST_PRICE")</f>
        <v>101.28100000000001</v>
      </c>
      <c r="Q398" s="1">
        <f>INDEX(control!$F$12:$F$22,MATCH(C398,control!$C$12:$C$22,0))</f>
        <v>100</v>
      </c>
      <c r="R398" s="1">
        <f>P398-J398*INDEX(bias[value],MATCH(I398,bias[symbol],0))*(Q398/100)</f>
        <v>101.131</v>
      </c>
      <c r="S398" s="1">
        <f>R398+J398*(Q398/100)</f>
        <v>101.431</v>
      </c>
      <c r="T398" s="4"/>
      <c r="U398" s="4"/>
      <c r="V398" s="1">
        <f>P398</f>
        <v>101.28100000000001</v>
      </c>
      <c r="W398" s="1">
        <f>IF(ISNUMBER(T398),T398,R398)</f>
        <v>101.131</v>
      </c>
      <c r="X398" s="1">
        <f>IF(ISNUMBER(U398),U398,S398)</f>
        <v>101.431</v>
      </c>
      <c r="Y398" s="13">
        <f>IF(ISERROR((W398+X398)-(L398+M398)),"err",((W398+X398)-(L398+M398)))</f>
        <v>0</v>
      </c>
      <c r="Z398" s="1">
        <v>1</v>
      </c>
      <c r="AA398" s="1">
        <f>IF(K398="on",1,0)</f>
        <v>1</v>
      </c>
      <c r="AB398" s="1">
        <f>IF(ISNUMBER(V398),1,0)*IF(ISNUMBER(W398),1,0)*IF(ISNUMBER(X398),1,0)</f>
        <v>1</v>
      </c>
      <c r="AC398" s="1">
        <f>IF(ISNUMBER(INDEX(bias[value],MATCH(I398,bias[symbol],0))),1,0)</f>
        <v>1</v>
      </c>
      <c r="AD398" s="1">
        <f>IF(ISNUMBER(J398),1,0)</f>
        <v>1</v>
      </c>
      <c r="AE398" s="1">
        <f>IF(AB398,IF(W398&gt;X398,0,1),0)</f>
        <v>1</v>
      </c>
      <c r="AF398" s="1">
        <f ca="1">IF($C$3="update",1,0)</f>
        <v>0</v>
      </c>
      <c r="AG398" s="1">
        <f ca="1">PRODUCT(Z398:AF398)</f>
        <v>0</v>
      </c>
      <c r="AH398" s="1" t="str">
        <f ca="1">IF(AG398=1,_xll.RtContribute("DDS_BONDS",$B398&amp;"=EXT",$V$3:$X$3,V398:X398,"FTC:CHANGED;SCOPE:SERVER"),"-")</f>
        <v>-</v>
      </c>
      <c r="AI398" s="1" t="str">
        <f>_xll.RtGet("DDS_BONDS",B398&amp;"=EXT",3)</f>
        <v>21190535=EXT</v>
      </c>
      <c r="AJ398" s="32">
        <f>_xll.BDP($A398&amp;" @"&amp; $N398 &amp;"  Corp","risk_mid")</f>
        <v>6.4908042486855777</v>
      </c>
      <c r="AK398" s="25">
        <f>IFERROR(G398*AJ398/10000,"-")</f>
        <v>649.08042486855777</v>
      </c>
      <c r="AL398" s="1" t="str">
        <f>IFERROR(INDEX(repoRate,MATCH(A398,repoIsin,0)),"-")</f>
        <v>-</v>
      </c>
      <c r="AM398" s="38">
        <f>IFERROR(G398*1,0)*IFERROR(P398*1,0)/100*IF(AL398="-",$AM$3,AL398)/100/360</f>
        <v>9.0027555555555558</v>
      </c>
      <c r="AN398" s="12">
        <f>_xll.BDP($A398&amp;" @"&amp; $N398 &amp;"  Corp","asset_swap_spd_mid")</f>
        <v>49.186176778789886</v>
      </c>
      <c r="AO398" s="25">
        <f>IFERROR(G398*1,0)*IFERROR(AN398*1,0)/10000</f>
        <v>4918.6176778789886</v>
      </c>
      <c r="AP398" s="25">
        <f>IFERROR(_xll.BDP($A398&amp;" @"&amp; $N398 &amp;"  Corp","coupon")*G398/100/365,"-")</f>
        <v>47.945205479452056</v>
      </c>
      <c r="AQ398" s="1" t="str">
        <f>_xll.RtGet("EBOND_LDN",B398,"DSPLY_NAME")</f>
        <v xml:space="preserve">AUCHAN 1 3/4 23 </v>
      </c>
      <c r="AR398" s="38">
        <f>_xll.RtGet("EBOND_LDN", B398, -18560)</f>
        <v>87.181467567569996</v>
      </c>
      <c r="AS398" s="38">
        <f>_xll.RtGet("EBOND_LDN", B398, -18562)</f>
        <v>82.566507838524998</v>
      </c>
      <c r="AT398" s="58" t="str">
        <f ca="1">IF(Main[[#This Row],[maturity]]&lt;TODAY(),"matured","-")</f>
        <v>-</v>
      </c>
      <c r="AU398" s="1" t="str">
        <f>IF(Main[[#This Row],[spread bid]]=Main[[#This Row],[spread ask]],"error","-")</f>
        <v>-</v>
      </c>
    </row>
    <row r="399" spans="1:47" x14ac:dyDescent="0.2">
      <c r="A399" s="1" t="s">
        <v>392</v>
      </c>
      <c r="B399" s="1">
        <v>16265300</v>
      </c>
      <c r="C399" s="9">
        <v>1994228</v>
      </c>
      <c r="D399" s="9" t="str">
        <f>_xll.BDP($A399&amp;" Corp",D$4)</f>
        <v>AUCHAN</v>
      </c>
      <c r="E399" s="9">
        <f>IF(_xll.BDP($A399&amp;" Corp","cpn typ")="floating","frn",_xll.BDP($A399&amp;" Corp",E$4))</f>
        <v>2.375</v>
      </c>
      <c r="F399" s="50">
        <f>IF(LEFT(_xll.BDP($A399&amp;" Corp","mty_typ"),4)="perp","perp",_xll.BDP($A399&amp;" Corp",F$4)*1)</f>
        <v>44907</v>
      </c>
      <c r="G399" s="31">
        <f>_xll.RtGet("EBOND_POSITION",INDEX(bookMap[eBondID],MATCH(TEXT(C399,"0"),bookMap[bbgID],0))&amp;"="&amp;B399,"AMOUNT")</f>
        <v>0</v>
      </c>
      <c r="H399" s="1">
        <f>INDEX(control!$E$12:$E$22,MATCH(C399,control!$C$12:$C$22,0))</f>
        <v>0</v>
      </c>
      <c r="I399" s="1" t="str">
        <f>IFERROR(INDEX(bias[symbol],MIN(MAX(MATCH(IF($I$2="manual",_xll.RtGet("EBOND_LDN",B399,-20268),$I$2),bias[symbol],0)+H399,1),27)),"-")</f>
        <v>m</v>
      </c>
      <c r="J399" s="1">
        <f>IFERROR(_xll.RtGet("EBOND_LDN",B399,-20270)*1,"-")</f>
        <v>0.4</v>
      </c>
      <c r="K399" s="1" t="str">
        <f>_xll.RtGet("EBOND_LDN",$B399,-20271)</f>
        <v>on</v>
      </c>
      <c r="L399" s="1">
        <f>_xll.BDP(A399&amp;" @CBKG Corp","bid")</f>
        <v>103.721</v>
      </c>
      <c r="M399" s="1">
        <f>_xll.BDP(A399&amp;" @CBKG Corp","ask")</f>
        <v>104.121</v>
      </c>
      <c r="N399" s="1" t="s">
        <v>1456</v>
      </c>
      <c r="O399" s="1" t="str">
        <f>_xll.BDP(A399&amp;" @"&amp;N399&amp;" Corp","LAST_UPDATE")</f>
        <v>07:01:26</v>
      </c>
      <c r="P399" s="57">
        <f>_xll.BDP(A399&amp;" @"&amp;N399&amp;" Corp","LAST_PRICE")</f>
        <v>103.92100000000001</v>
      </c>
      <c r="Q399" s="1">
        <f>INDEX(control!$F$12:$F$22,MATCH(C399,control!$C$12:$C$22,0))</f>
        <v>100</v>
      </c>
      <c r="R399" s="1">
        <f>P399-J399*INDEX(bias[value],MATCH(I399,bias[symbol],0))*(Q399/100)</f>
        <v>103.721</v>
      </c>
      <c r="S399" s="1">
        <f t="shared" si="447"/>
        <v>104.12100000000001</v>
      </c>
      <c r="T399" s="4"/>
      <c r="U399" s="4"/>
      <c r="V399" s="1">
        <f t="shared" si="441"/>
        <v>103.92100000000001</v>
      </c>
      <c r="W399" s="1">
        <f t="shared" si="442"/>
        <v>103.721</v>
      </c>
      <c r="X399" s="1">
        <f t="shared" si="443"/>
        <v>104.12100000000001</v>
      </c>
      <c r="Y399" s="13">
        <f t="shared" si="444"/>
        <v>2.8421709430404007E-14</v>
      </c>
      <c r="Z399" s="1">
        <v>1</v>
      </c>
      <c r="AA399" s="1">
        <f t="shared" si="445"/>
        <v>1</v>
      </c>
      <c r="AB399" s="1">
        <f t="shared" si="350"/>
        <v>1</v>
      </c>
      <c r="AC399" s="1">
        <f>IF(ISNUMBER(INDEX(bias[value],MATCH(I399,bias[symbol],0))),1,0)</f>
        <v>1</v>
      </c>
      <c r="AD399" s="1">
        <f t="shared" si="446"/>
        <v>1</v>
      </c>
      <c r="AE399" s="1">
        <f t="shared" si="352"/>
        <v>1</v>
      </c>
      <c r="AF399" s="1">
        <f t="shared" ca="1" si="406"/>
        <v>0</v>
      </c>
      <c r="AG399" s="1">
        <f t="shared" ca="1" si="407"/>
        <v>0</v>
      </c>
      <c r="AH399" s="1" t="str">
        <f ca="1">IF(AG399=1,_xll.RtContribute("DDS_BONDS",$B399&amp;"=EXT",$V$3:$X$3,V399:X399,"FTC:CHANGED;SCOPE:SERVER"),"-")</f>
        <v>-</v>
      </c>
      <c r="AI399" s="1" t="str">
        <f>_xll.RtGet("DDS_BONDS",B399&amp;"=EXT",3)</f>
        <v>16265300=EXT</v>
      </c>
      <c r="AJ399" s="32">
        <f>_xll.BDP($A399&amp;" @"&amp; $N399 &amp;"  Corp","risk_mid")</f>
        <v>7.9455088014384501</v>
      </c>
      <c r="AK399" s="25">
        <f t="shared" si="429"/>
        <v>0</v>
      </c>
      <c r="AL399" s="1" t="str">
        <f t="shared" si="366"/>
        <v>-</v>
      </c>
      <c r="AM399" s="38">
        <f t="shared" si="430"/>
        <v>0</v>
      </c>
      <c r="AN399" s="12">
        <f>_xll.BDP($A399&amp;" @"&amp; $N399 &amp;"  Corp","asset_swap_spd_mid")</f>
        <v>54.280286950947001</v>
      </c>
      <c r="AO399" s="25">
        <f t="shared" si="431"/>
        <v>0</v>
      </c>
      <c r="AP399" s="25">
        <f>IFERROR(_xll.BDP($A399&amp;" @"&amp; $N399 &amp;"  Corp","coupon")*G399/100/365,"-")</f>
        <v>0</v>
      </c>
      <c r="AQ399" s="1" t="str">
        <f>_xll.RtGet("EBOND_LDN",B399,"DSPLY_NAME")</f>
        <v xml:space="preserve">AUCHAN 2 3/8 12 </v>
      </c>
      <c r="AR399" s="38">
        <f>_xll.RtGet("EBOND_LDN", B399, -18560)</f>
        <v>82.102056642223005</v>
      </c>
      <c r="AS399" s="38">
        <f>_xll.RtGet("EBOND_LDN", B399, -18562)</f>
        <v>77.078704522820004</v>
      </c>
      <c r="AT399" s="58" t="str">
        <f ca="1">IF(Main[[#This Row],[maturity]]&lt;TODAY(),"matured","-")</f>
        <v>-</v>
      </c>
      <c r="AU399" s="1" t="str">
        <f>IF(Main[[#This Row],[spread bid]]=Main[[#This Row],[spread ask]],"error","-")</f>
        <v>-</v>
      </c>
    </row>
    <row r="400" spans="1:47" x14ac:dyDescent="0.2">
      <c r="A400" s="1" t="s">
        <v>393</v>
      </c>
      <c r="B400" s="1">
        <v>17452027</v>
      </c>
      <c r="C400" s="9">
        <v>1994228</v>
      </c>
      <c r="D400" s="9" t="str">
        <f>_xll.BDP($A400&amp;" Corp",D$4)</f>
        <v>AUCHAN</v>
      </c>
      <c r="E400" s="9">
        <f>IF(_xll.BDP($A400&amp;" Corp","cpn typ")="floating","frn",_xll.BDP($A400&amp;" Corp",E$4))</f>
        <v>2.25</v>
      </c>
      <c r="F400" s="50">
        <f>IF(LEFT(_xll.BDP($A400&amp;" Corp","mty_typ"),4)="perp","perp",_xll.BDP($A400&amp;" Corp",F$4)*1)</f>
        <v>45022</v>
      </c>
      <c r="G400" s="31">
        <f>_xll.RtGet("EBOND_POSITION",INDEX(bookMap[eBondID],MATCH(TEXT(C400,"0"),bookMap[bbgID],0))&amp;"="&amp;B400,"AMOUNT")</f>
        <v>0</v>
      </c>
      <c r="H400" s="1">
        <f>INDEX(control!$E$12:$E$22,MATCH(C400,control!$C$12:$C$22,0))</f>
        <v>0</v>
      </c>
      <c r="I400" s="1" t="str">
        <f>IFERROR(INDEX(bias[symbol],MIN(MAX(MATCH(IF($I$2="manual",_xll.RtGet("EBOND_LDN",B400,-20268),$I$2),bias[symbol],0)+H400,1),27)),"-")</f>
        <v>m</v>
      </c>
      <c r="J400" s="1">
        <f>IFERROR(_xll.RtGet("EBOND_LDN",B400,-20270)*1,"-")</f>
        <v>0.5</v>
      </c>
      <c r="K400" s="1" t="str">
        <f>_xll.RtGet("EBOND_LDN",$B400,-20271)</f>
        <v>on</v>
      </c>
      <c r="L400" s="1">
        <f>_xll.BDP(A400&amp;" @CBKG Corp","bid")</f>
        <v>102.02</v>
      </c>
      <c r="M400" s="1">
        <f>_xll.BDP(A400&amp;" @CBKG Corp","ask")</f>
        <v>102.52</v>
      </c>
      <c r="N400" s="1" t="s">
        <v>1456</v>
      </c>
      <c r="O400" s="1" t="str">
        <f>_xll.BDP(A400&amp;" @"&amp;N400&amp;" Corp","LAST_UPDATE")</f>
        <v>07:01:26</v>
      </c>
      <c r="P400" s="57">
        <f>_xll.BDP(A400&amp;" @"&amp;N400&amp;" Corp","LAST_PRICE")</f>
        <v>102.27</v>
      </c>
      <c r="Q400" s="1">
        <f>INDEX(control!$F$12:$F$22,MATCH(C400,control!$C$12:$C$22,0))</f>
        <v>100</v>
      </c>
      <c r="R400" s="1">
        <f>P400-J400*INDEX(bias[value],MATCH(I400,bias[symbol],0))*(Q400/100)</f>
        <v>102.02</v>
      </c>
      <c r="S400" s="1">
        <f t="shared" si="447"/>
        <v>102.52</v>
      </c>
      <c r="T400" s="4"/>
      <c r="U400" s="4"/>
      <c r="V400" s="1">
        <f t="shared" si="441"/>
        <v>102.27</v>
      </c>
      <c r="W400" s="1">
        <f t="shared" si="442"/>
        <v>102.02</v>
      </c>
      <c r="X400" s="1">
        <f t="shared" si="443"/>
        <v>102.52</v>
      </c>
      <c r="Y400" s="13">
        <f t="shared" si="444"/>
        <v>0</v>
      </c>
      <c r="Z400" s="1">
        <v>1</v>
      </c>
      <c r="AA400" s="1">
        <f t="shared" si="445"/>
        <v>1</v>
      </c>
      <c r="AB400" s="1">
        <f t="shared" si="350"/>
        <v>1</v>
      </c>
      <c r="AC400" s="1">
        <f>IF(ISNUMBER(INDEX(bias[value],MATCH(I400,bias[symbol],0))),1,0)</f>
        <v>1</v>
      </c>
      <c r="AD400" s="1">
        <f t="shared" si="446"/>
        <v>1</v>
      </c>
      <c r="AE400" s="1">
        <f t="shared" si="352"/>
        <v>1</v>
      </c>
      <c r="AF400" s="1">
        <f t="shared" ca="1" si="406"/>
        <v>0</v>
      </c>
      <c r="AG400" s="1">
        <f t="shared" ca="1" si="407"/>
        <v>0</v>
      </c>
      <c r="AH400" s="1" t="str">
        <f ca="1">IF(AG400=1,_xll.RtContribute("DDS_BONDS",$B400&amp;"=EXT",$V$3:$X$3,V400:X400,"FTC:CHANGED;SCOPE:SERVER"),"-")</f>
        <v>-</v>
      </c>
      <c r="AI400" s="1" t="str">
        <f>_xll.RtGet("DDS_BONDS",B400&amp;"=EXT",3)</f>
        <v>17452027=EXT</v>
      </c>
      <c r="AJ400" s="32">
        <f>_xll.BDP($A400&amp;" @"&amp; $N400 &amp;"  Corp","risk_mid")</f>
        <v>8.1033537412288581</v>
      </c>
      <c r="AK400" s="25">
        <f t="shared" si="429"/>
        <v>0</v>
      </c>
      <c r="AL400" s="1">
        <f t="shared" si="366"/>
        <v>-0.95</v>
      </c>
      <c r="AM400" s="38">
        <f t="shared" si="430"/>
        <v>0</v>
      </c>
      <c r="AN400" s="12">
        <f>_xll.BDP($A400&amp;" @"&amp; $N400 &amp;"  Corp","asset_swap_spd_mid")</f>
        <v>57.459298933544162</v>
      </c>
      <c r="AO400" s="25">
        <f t="shared" si="431"/>
        <v>0</v>
      </c>
      <c r="AP400" s="25">
        <f>IFERROR(_xll.BDP($A400&amp;" @"&amp; $N400 &amp;"  Corp","coupon")*G400/100/365,"-")</f>
        <v>0</v>
      </c>
      <c r="AQ400" s="1" t="str">
        <f>_xll.RtGet("EBOND_LDN",B400,"DSPLY_NAME")</f>
        <v xml:space="preserve">AUCHAN 2 1/4 06 </v>
      </c>
      <c r="AR400" s="38">
        <f>_xll.RtGet("EBOND_LDN", B400, -18560)</f>
        <v>83.491649845984995</v>
      </c>
      <c r="AS400" s="38">
        <f>_xll.RtGet("EBOND_LDN", B400, -18562)</f>
        <v>77.333551338698996</v>
      </c>
      <c r="AT400" s="58" t="str">
        <f ca="1">IF(Main[[#This Row],[maturity]]&lt;TODAY(),"matured","-")</f>
        <v>-</v>
      </c>
      <c r="AU400" s="1" t="str">
        <f>IF(Main[[#This Row],[spread bid]]=Main[[#This Row],[spread ask]],"error","-")</f>
        <v>-</v>
      </c>
    </row>
    <row r="401" spans="1:47" x14ac:dyDescent="0.2">
      <c r="A401" s="1" t="s">
        <v>1553</v>
      </c>
      <c r="B401" s="1">
        <v>21139966</v>
      </c>
      <c r="C401" s="9">
        <v>1994228</v>
      </c>
      <c r="D401" s="9" t="str">
        <f>_xll.BDP($A401&amp;" Corp",D$4)</f>
        <v>AVINOR</v>
      </c>
      <c r="E401" s="9">
        <f>IF(_xll.BDP($A401&amp;" Corp","cpn typ")="floating","frn",_xll.BDP($A401&amp;" Corp",E$4))</f>
        <v>1.75</v>
      </c>
      <c r="F401" s="50">
        <f>IF(LEFT(_xll.BDP($A401&amp;" Corp","mty_typ"),4)="perp","perp",_xll.BDP($A401&amp;" Corp",F$4)*1)</f>
        <v>44275</v>
      </c>
      <c r="G401" s="31">
        <f>_xll.RtGet("EBOND_POSITION",INDEX(bookMap[eBondID],MATCH(TEXT(C401,"0"),bookMap[bbgID],0))&amp;"="&amp;B401,"AMOUNT")</f>
        <v>618000</v>
      </c>
      <c r="H401" s="1">
        <f>INDEX(control!$E$12:$E$22,MATCH(C401,control!$C$12:$C$22,0))</f>
        <v>0</v>
      </c>
      <c r="I401" s="1" t="str">
        <f>IFERROR(INDEX(bias[symbol],MIN(MAX(MATCH(IF($I$2="manual",_xll.RtGet("EBOND_LDN",B401,-20268),$I$2),bias[symbol],0)+H401,1),27)),"-")</f>
        <v>ss</v>
      </c>
      <c r="J401" s="1">
        <f>IFERROR(_xll.RtGet("EBOND_LDN",B401,-20270)*1,"-")</f>
        <v>0.6</v>
      </c>
      <c r="K401" s="1" t="str">
        <f>_xll.RtGet("EBOND_LDN",$B401,-20271)</f>
        <v>on</v>
      </c>
      <c r="L401" s="1">
        <f>_xll.BDP(A401&amp;" @CBKG Corp","bid")</f>
        <v>101.127</v>
      </c>
      <c r="M401" s="1">
        <f>_xll.BDP(A401&amp;" @CBKG Corp","ask")</f>
        <v>101.727</v>
      </c>
      <c r="N401" s="1" t="s">
        <v>1456</v>
      </c>
      <c r="O401" s="1" t="str">
        <f>_xll.BDP(A401&amp;" @"&amp;N401&amp;" Corp","LAST_UPDATE")</f>
        <v>11/06/2014</v>
      </c>
      <c r="P401" s="57">
        <f>_xll.BDP(A401&amp;" @"&amp;N401&amp;" Corp","LAST_PRICE")</f>
        <v>101.577</v>
      </c>
      <c r="Q401" s="1">
        <f>INDEX(control!$F$12:$F$22,MATCH(C401,control!$C$12:$C$22,0))</f>
        <v>100</v>
      </c>
      <c r="R401" s="1">
        <f>P401-J401*INDEX(bias[value],MATCH(I401,bias[symbol],0))*(Q401/100)</f>
        <v>101.127</v>
      </c>
      <c r="S401" s="1">
        <f t="shared" ref="S401" si="448">R401+J401*(Q401/100)</f>
        <v>101.72699999999999</v>
      </c>
      <c r="T401" s="4"/>
      <c r="U401" s="4"/>
      <c r="V401" s="1">
        <f t="shared" ref="V401" si="449">P401</f>
        <v>101.577</v>
      </c>
      <c r="W401" s="1">
        <f t="shared" ref="W401" si="450">IF(ISNUMBER(T401),T401,R401)</f>
        <v>101.127</v>
      </c>
      <c r="X401" s="1">
        <f t="shared" ref="X401" si="451">IF(ISNUMBER(U401),U401,S401)</f>
        <v>101.72699999999999</v>
      </c>
      <c r="Y401" s="13">
        <f t="shared" ref="Y401" si="452">IF(ISERROR((W401+X401)-(L401+M401)),"err",((W401+X401)-(L401+M401)))</f>
        <v>0</v>
      </c>
      <c r="Z401" s="1">
        <v>1</v>
      </c>
      <c r="AA401" s="1">
        <f t="shared" ref="AA401" si="453">IF(K401="on",1,0)</f>
        <v>1</v>
      </c>
      <c r="AB401" s="1">
        <f t="shared" ref="AB401" si="454">IF(ISNUMBER(V401),1,0)*IF(ISNUMBER(W401),1,0)*IF(ISNUMBER(X401),1,0)</f>
        <v>1</v>
      </c>
      <c r="AC401" s="1">
        <f>IF(ISNUMBER(INDEX(bias[value],MATCH(I401,bias[symbol],0))),1,0)</f>
        <v>1</v>
      </c>
      <c r="AD401" s="1">
        <f t="shared" ref="AD401" si="455">IF(ISNUMBER(J401),1,0)</f>
        <v>1</v>
      </c>
      <c r="AE401" s="1">
        <f t="shared" ref="AE401" si="456">IF(AB401,IF(W401&gt;X401,0,1),0)</f>
        <v>1</v>
      </c>
      <c r="AF401" s="1">
        <f t="shared" ca="1" si="406"/>
        <v>0</v>
      </c>
      <c r="AG401" s="1">
        <f t="shared" ref="AG401" ca="1" si="457">PRODUCT(Z401:AF401)</f>
        <v>0</v>
      </c>
      <c r="AH401" s="1" t="str">
        <f ca="1">IF(AG401=1,_xll.RtContribute("DDS_BONDS",$B401&amp;"=EXT",$V$3:$X$3,V401:X401,"FTC:CHANGED;SCOPE:SERVER"),"-")</f>
        <v>-</v>
      </c>
      <c r="AI401" s="1" t="str">
        <f>_xll.RtGet("DDS_BONDS",B401&amp;"=EXT",3)</f>
        <v>21139966=EXT</v>
      </c>
      <c r="AJ401" s="32">
        <f>_xll.BDP($A401&amp;" @"&amp; $N401 &amp;"  Corp","risk_mid")</f>
        <v>6.4339228339427734</v>
      </c>
      <c r="AK401" s="25">
        <f t="shared" ref="AK401" si="458">IFERROR(G401*AJ401/10000,"-")</f>
        <v>397.61643113766343</v>
      </c>
      <c r="AL401" s="1" t="str">
        <f t="shared" si="366"/>
        <v>-</v>
      </c>
      <c r="AM401" s="38">
        <f t="shared" ref="AM401" si="459">IFERROR(G401*1,0)*IFERROR(P401*1,0)/100*IF(AL401="-",$AM$3,AL401)/100/360</f>
        <v>5.5799631999999999</v>
      </c>
      <c r="AN401" s="12">
        <f>_xll.BDP($A401&amp;" @"&amp; $N401 &amp;"  Corp","asset_swap_spd_mid")</f>
        <v>45.522906042459809</v>
      </c>
      <c r="AO401" s="25">
        <f t="shared" ref="AO401" si="460">IFERROR(G401*1,0)*IFERROR(AN401*1,0)/10000</f>
        <v>2813.3155934240162</v>
      </c>
      <c r="AP401" s="25">
        <f>IFERROR(_xll.BDP($A401&amp;" @"&amp; $N401 &amp;"  Corp","coupon")*G401/100/365,"-")</f>
        <v>29.63013698630137</v>
      </c>
      <c r="AQ401" s="1" t="str">
        <f>_xll.RtGet("EBOND_LDN",B401,"DSPLY_NAME")</f>
        <v xml:space="preserve">AVINOR 1 3/4 20 </v>
      </c>
      <c r="AR401" s="38">
        <f>_xll.RtGet("EBOND_LDN", B401, -18560)</f>
        <v>87.002890988575999</v>
      </c>
      <c r="AS401" s="38">
        <f>_xll.RtGet("EBOND_LDN", B401, -18562)</f>
        <v>77.670092180905996</v>
      </c>
      <c r="AT401" s="58" t="str">
        <f ca="1">IF(Main[[#This Row],[maturity]]&lt;TODAY(),"matured","-")</f>
        <v>-</v>
      </c>
      <c r="AU401" s="1" t="str">
        <f>IF(Main[[#This Row],[spread bid]]=Main[[#This Row],[spread ask]],"error","-")</f>
        <v>-</v>
      </c>
    </row>
    <row r="402" spans="1:47" x14ac:dyDescent="0.2">
      <c r="A402" s="1" t="s">
        <v>394</v>
      </c>
      <c r="B402" s="1">
        <v>18317568</v>
      </c>
      <c r="C402" s="9">
        <v>1994228</v>
      </c>
      <c r="D402" s="9" t="str">
        <f>_xll.BDP($A402&amp;" Corp",D$4)</f>
        <v>BACARD</v>
      </c>
      <c r="E402" s="9">
        <f>IF(_xll.BDP($A402&amp;" Corp","cpn typ")="floating","frn",_xll.BDP($A402&amp;" Corp",E$4))</f>
        <v>2.75</v>
      </c>
      <c r="F402" s="50">
        <f>IF(LEFT(_xll.BDP($A402&amp;" Corp","mty_typ"),4)="perp","perp",_xll.BDP($A402&amp;" Corp",F$4)*1)</f>
        <v>45110</v>
      </c>
      <c r="G402" s="31">
        <f>_xll.RtGet("EBOND_POSITION",INDEX(bookMap[eBondID],MATCH(TEXT(C402,"0"),bookMap[bbgID],0))&amp;"="&amp;B402,"AMOUNT")</f>
        <v>0</v>
      </c>
      <c r="H402" s="1">
        <f>INDEX(control!$E$12:$E$22,MATCH(C402,control!$C$12:$C$22,0))</f>
        <v>0</v>
      </c>
      <c r="I402" s="1" t="str">
        <f>IFERROR(INDEX(bias[symbol],MIN(MAX(MATCH(IF($I$2="manual",_xll.RtGet("EBOND_LDN",B402,-20268),$I$2),bias[symbol],0)+H402,1),27)),"-")</f>
        <v>m</v>
      </c>
      <c r="J402" s="1">
        <f>IFERROR(_xll.RtGet("EBOND_LDN",B402,-20270)*1,"-")</f>
        <v>0.5</v>
      </c>
      <c r="K402" s="1" t="str">
        <f>_xll.RtGet("EBOND_LDN",$B402,-20271)</f>
        <v>on</v>
      </c>
      <c r="L402" s="1">
        <f>_xll.BDP(A402&amp;" @CBKG Corp","bid")</f>
        <v>103.699</v>
      </c>
      <c r="M402" s="1">
        <f>_xll.BDP(A402&amp;" @CBKG Corp","ask")</f>
        <v>104.199</v>
      </c>
      <c r="N402" s="1" t="s">
        <v>1456</v>
      </c>
      <c r="O402" s="1" t="str">
        <f>_xll.BDP(A402&amp;" @"&amp;N402&amp;" Corp","LAST_UPDATE")</f>
        <v>11/06/2014</v>
      </c>
      <c r="P402" s="57">
        <f>_xll.BDP(A402&amp;" @"&amp;N402&amp;" Corp","LAST_PRICE")</f>
        <v>103.949</v>
      </c>
      <c r="Q402" s="1">
        <f>INDEX(control!$F$12:$F$22,MATCH(C402,control!$C$12:$C$22,0))</f>
        <v>100</v>
      </c>
      <c r="R402" s="1">
        <f>P402-J402*INDEX(bias[value],MATCH(I402,bias[symbol],0))*(Q402/100)</f>
        <v>103.699</v>
      </c>
      <c r="S402" s="1">
        <f t="shared" si="447"/>
        <v>104.199</v>
      </c>
      <c r="T402" s="4"/>
      <c r="U402" s="4"/>
      <c r="V402" s="1">
        <f t="shared" si="441"/>
        <v>103.949</v>
      </c>
      <c r="W402" s="1">
        <f t="shared" si="442"/>
        <v>103.699</v>
      </c>
      <c r="X402" s="1">
        <f t="shared" si="443"/>
        <v>104.199</v>
      </c>
      <c r="Y402" s="13">
        <f t="shared" si="444"/>
        <v>0</v>
      </c>
      <c r="Z402" s="1">
        <v>1</v>
      </c>
      <c r="AA402" s="1">
        <f t="shared" si="445"/>
        <v>1</v>
      </c>
      <c r="AB402" s="1">
        <f t="shared" si="350"/>
        <v>1</v>
      </c>
      <c r="AC402" s="1">
        <f>IF(ISNUMBER(INDEX(bias[value],MATCH(I402,bias[symbol],0))),1,0)</f>
        <v>1</v>
      </c>
      <c r="AD402" s="1">
        <f t="shared" si="446"/>
        <v>1</v>
      </c>
      <c r="AE402" s="1">
        <f t="shared" si="352"/>
        <v>1</v>
      </c>
      <c r="AF402" s="1">
        <f t="shared" ca="1" si="406"/>
        <v>0</v>
      </c>
      <c r="AG402" s="1">
        <f t="shared" ca="1" si="407"/>
        <v>0</v>
      </c>
      <c r="AH402" s="1" t="str">
        <f ca="1">IF(AG402=1,_xll.RtContribute("DDS_BONDS",$B402&amp;"=EXT",$V$3:$X$3,V402:X402,"FTC:CHANGED;SCOPE:SERVER"),"-")</f>
        <v>-</v>
      </c>
      <c r="AI402" s="1" t="str">
        <f>_xll.RtGet("DDS_BONDS",B402&amp;"=EXT",3)</f>
        <v>18317568=EXT</v>
      </c>
      <c r="AJ402" s="32">
        <f>_xll.BDP($A402&amp;" @"&amp; $N402 &amp;"  Corp","risk_mid")</f>
        <v>8.2764428046090188</v>
      </c>
      <c r="AK402" s="25">
        <f t="shared" si="429"/>
        <v>0</v>
      </c>
      <c r="AL402" s="1" t="str">
        <f t="shared" si="366"/>
        <v>-</v>
      </c>
      <c r="AM402" s="38">
        <f t="shared" si="430"/>
        <v>0</v>
      </c>
      <c r="AN402" s="12">
        <f>_xll.BDP($A402&amp;" @"&amp; $N402 &amp;"  Corp","asset_swap_spd_mid")</f>
        <v>83.189237496572886</v>
      </c>
      <c r="AO402" s="25">
        <f t="shared" si="431"/>
        <v>0</v>
      </c>
      <c r="AP402" s="25">
        <f>IFERROR(_xll.BDP($A402&amp;" @"&amp; $N402 &amp;"  Corp","coupon")*G402/100/365,"-")</f>
        <v>0</v>
      </c>
      <c r="AQ402" s="1" t="str">
        <f>_xll.RtGet("EBOND_LDN",B402,"DSPLY_NAME")</f>
        <v xml:space="preserve">BACARD 2 3/4 03 </v>
      </c>
      <c r="AR402" s="38">
        <f>_xll.RtGet("EBOND_LDN", B402, -18560)</f>
        <v>108.172987639345</v>
      </c>
      <c r="AS402" s="38">
        <f>_xll.RtGet("EBOND_LDN", B402, -18562)</f>
        <v>102.138150742508</v>
      </c>
      <c r="AT402" s="58" t="str">
        <f ca="1">IF(Main[[#This Row],[maturity]]&lt;TODAY(),"matured","-")</f>
        <v>-</v>
      </c>
      <c r="AU402" s="1" t="str">
        <f>IF(Main[[#This Row],[spread bid]]=Main[[#This Row],[spread ask]],"error","-")</f>
        <v>-</v>
      </c>
    </row>
    <row r="403" spans="1:47" x14ac:dyDescent="0.2">
      <c r="A403" s="1" t="s">
        <v>395</v>
      </c>
      <c r="B403" s="1">
        <v>4743868</v>
      </c>
      <c r="C403" s="9">
        <v>1994228</v>
      </c>
      <c r="D403" s="9" t="str">
        <f>_xll.BDP($A403&amp;" Corp",D$4)</f>
        <v>BATSLN</v>
      </c>
      <c r="E403" s="9">
        <f>IF(_xll.BDP($A403&amp;" Corp","cpn typ")="floating","frn",_xll.BDP($A403&amp;" Corp",E$4))</f>
        <v>4.375</v>
      </c>
      <c r="F403" s="50">
        <f>IF(LEFT(_xll.BDP($A403&amp;" Corp","mty_typ"),4)="perp","perp",_xll.BDP($A403&amp;" Corp",F$4)*1)</f>
        <v>41897</v>
      </c>
      <c r="G403" s="31">
        <f>_xll.RtGet("EBOND_POSITION",INDEX(bookMap[eBondID],MATCH(TEXT(C403,"0"),bookMap[bbgID],0))&amp;"="&amp;B403,"AMOUNT")</f>
        <v>0</v>
      </c>
      <c r="H403" s="1">
        <f>INDEX(control!$E$12:$E$22,MATCH(C403,control!$C$12:$C$22,0))</f>
        <v>0</v>
      </c>
      <c r="I403" s="1" t="str">
        <f>IFERROR(INDEX(bias[symbol],MIN(MAX(MATCH(IF($I$2="manual",_xll.RtGet("EBOND_LDN",B403,-20268),$I$2),bias[symbol],0)+H403,1),27)),"-")</f>
        <v>m</v>
      </c>
      <c r="J403" s="1">
        <f>IFERROR(_xll.RtGet("EBOND_LDN",B403,-20270)*1,"-")</f>
        <v>0.1</v>
      </c>
      <c r="K403" s="1" t="str">
        <f>_xll.RtGet("EBOND_LDN",$B403,-20271)</f>
        <v>on</v>
      </c>
      <c r="L403" s="1">
        <f>_xll.BDP(A403&amp;" @CBKG Corp","bid")</f>
        <v>100.97199999999999</v>
      </c>
      <c r="M403" s="1">
        <f>_xll.BDP(A403&amp;" @CBKG Corp","ask")</f>
        <v>101.072</v>
      </c>
      <c r="N403" s="1" t="s">
        <v>1456</v>
      </c>
      <c r="O403" s="1" t="str">
        <f>_xll.BDP(A403&amp;" @"&amp;N403&amp;" Corp","LAST_UPDATE")</f>
        <v>07:01:17</v>
      </c>
      <c r="P403" s="57">
        <f>_xll.BDP(A403&amp;" @"&amp;N403&amp;" Corp","LAST_PRICE")</f>
        <v>101.02200000000001</v>
      </c>
      <c r="Q403" s="1">
        <f>INDEX(control!$F$12:$F$22,MATCH(C403,control!$C$12:$C$22,0))</f>
        <v>100</v>
      </c>
      <c r="R403" s="1">
        <f>P403-J403*INDEX(bias[value],MATCH(I403,bias[symbol],0))*(Q403/100)</f>
        <v>100.97200000000001</v>
      </c>
      <c r="S403" s="1">
        <f t="shared" si="447"/>
        <v>101.072</v>
      </c>
      <c r="T403" s="4"/>
      <c r="U403" s="4"/>
      <c r="V403" s="1">
        <f t="shared" si="441"/>
        <v>101.02200000000001</v>
      </c>
      <c r="W403" s="1">
        <f t="shared" si="442"/>
        <v>100.97200000000001</v>
      </c>
      <c r="X403" s="1">
        <f t="shared" si="443"/>
        <v>101.072</v>
      </c>
      <c r="Y403" s="13">
        <f t="shared" si="444"/>
        <v>2.8421709430404007E-14</v>
      </c>
      <c r="Z403" s="1">
        <v>1</v>
      </c>
      <c r="AA403" s="1">
        <f t="shared" si="445"/>
        <v>1</v>
      </c>
      <c r="AB403" s="1">
        <f t="shared" si="350"/>
        <v>1</v>
      </c>
      <c r="AC403" s="1">
        <f>IF(ISNUMBER(INDEX(bias[value],MATCH(I403,bias[symbol],0))),1,0)</f>
        <v>1</v>
      </c>
      <c r="AD403" s="1">
        <f t="shared" si="446"/>
        <v>1</v>
      </c>
      <c r="AE403" s="1">
        <f t="shared" si="352"/>
        <v>1</v>
      </c>
      <c r="AF403" s="1">
        <f t="shared" ca="1" si="406"/>
        <v>0</v>
      </c>
      <c r="AG403" s="1">
        <f t="shared" ca="1" si="407"/>
        <v>0</v>
      </c>
      <c r="AH403" s="1" t="str">
        <f ca="1">IF(AG403=1,_xll.RtContribute("DDS_BONDS",$B403&amp;"=EXT",$V$3:$X$3,V403:X403,"FTC:CHANGED;SCOPE:SERVER"),"-")</f>
        <v>-</v>
      </c>
      <c r="AI403" s="1" t="str">
        <f>_xll.RtGet("DDS_BONDS",B403&amp;"=EXT",3)</f>
        <v>4743868=EXT</v>
      </c>
      <c r="AJ403" s="32">
        <f>_xll.BDP($A403&amp;" @"&amp; $N403 &amp;"  Corp","risk_mid")</f>
        <v>0.25703385664144207</v>
      </c>
      <c r="AK403" s="25">
        <f t="shared" si="429"/>
        <v>0</v>
      </c>
      <c r="AL403" s="1" t="str">
        <f t="shared" si="366"/>
        <v>-</v>
      </c>
      <c r="AM403" s="38">
        <f t="shared" si="430"/>
        <v>0</v>
      </c>
      <c r="AN403" s="12">
        <f>_xll.BDP($A403&amp;" @"&amp; $N403 &amp;"  Corp","asset_swap_spd_mid")</f>
        <v>-0.28883105162114131</v>
      </c>
      <c r="AO403" s="25">
        <f t="shared" si="431"/>
        <v>0</v>
      </c>
      <c r="AP403" s="25">
        <f>IFERROR(_xll.BDP($A403&amp;" @"&amp; $N403 &amp;"  Corp","coupon")*G403/100/365,"-")</f>
        <v>0</v>
      </c>
      <c r="AQ403" s="1" t="str">
        <f>_xll.RtGet("EBOND_LDN",B403,"DSPLY_NAME")</f>
        <v xml:space="preserve">BATSLN 4 3/8 15 </v>
      </c>
      <c r="AR403" s="38">
        <f>_xll.RtGet("EBOND_LDN", B403, -18560)</f>
        <v>38.416714219748997</v>
      </c>
      <c r="AS403" s="38">
        <f>_xll.RtGet("EBOND_LDN", B403, -18562)</f>
        <v>-0.48121664079799997</v>
      </c>
      <c r="AT403" s="58" t="str">
        <f ca="1">IF(Main[[#This Row],[maturity]]&lt;TODAY(),"matured","-")</f>
        <v>-</v>
      </c>
      <c r="AU403" s="1" t="str">
        <f>IF(Main[[#This Row],[spread bid]]=Main[[#This Row],[spread ask]],"error","-")</f>
        <v>-</v>
      </c>
    </row>
    <row r="404" spans="1:47" x14ac:dyDescent="0.2">
      <c r="A404" s="1" t="s">
        <v>396</v>
      </c>
      <c r="B404" s="1">
        <v>6827686</v>
      </c>
      <c r="C404" s="9">
        <v>1994228</v>
      </c>
      <c r="D404" s="9" t="str">
        <f>_xll.BDP($A404&amp;" Corp",D$4)</f>
        <v>BATSLN</v>
      </c>
      <c r="E404" s="9">
        <f>IF(_xll.BDP($A404&amp;" Corp","cpn typ")="floating","frn",_xll.BDP($A404&amp;" Corp",E$4))</f>
        <v>5.875</v>
      </c>
      <c r="F404" s="50">
        <f>IF(LEFT(_xll.BDP($A404&amp;" Corp","mty_typ"),4)="perp","perp",_xll.BDP($A404&amp;" Corp",F$4)*1)</f>
        <v>42075</v>
      </c>
      <c r="G404" s="31">
        <f>_xll.RtGet("EBOND_POSITION",INDEX(bookMap[eBondID],MATCH(TEXT(C404,"0"),bookMap[bbgID],0))&amp;"="&amp;B404,"AMOUNT")</f>
        <v>0</v>
      </c>
      <c r="H404" s="1">
        <f>INDEX(control!$E$12:$E$22,MATCH(C404,control!$C$12:$C$22,0))</f>
        <v>0</v>
      </c>
      <c r="I404" s="1" t="str">
        <f>IFERROR(INDEX(bias[symbol],MIN(MAX(MATCH(IF($I$2="manual",_xll.RtGet("EBOND_LDN",B404,-20268),$I$2),bias[symbol],0)+H404,1),27)),"-")</f>
        <v>b</v>
      </c>
      <c r="J404" s="1">
        <f>IFERROR(_xll.RtGet("EBOND_LDN",B404,-20270)*1,"-")</f>
        <v>0.1</v>
      </c>
      <c r="K404" s="1" t="str">
        <f>_xll.RtGet("EBOND_LDN",$B404,-20271)</f>
        <v>on</v>
      </c>
      <c r="L404" s="1">
        <f>_xll.BDP(A404&amp;" @CBKG Corp","bid")</f>
        <v>104.003</v>
      </c>
      <c r="M404" s="1">
        <f>_xll.BDP(A404&amp;" @CBKG Corp","ask")</f>
        <v>104.10299999999999</v>
      </c>
      <c r="N404" s="1" t="s">
        <v>1456</v>
      </c>
      <c r="O404" s="1" t="str">
        <f>_xll.BDP(A404&amp;" @"&amp;N404&amp;" Corp","LAST_UPDATE")</f>
        <v>11/06/2014</v>
      </c>
      <c r="P404" s="57">
        <f>_xll.BDP(A404&amp;" @"&amp;N404&amp;" Corp","LAST_PRICE")</f>
        <v>104.04</v>
      </c>
      <c r="Q404" s="1">
        <f>INDEX(control!$F$12:$F$22,MATCH(C404,control!$C$12:$C$22,0))</f>
        <v>100</v>
      </c>
      <c r="R404" s="1">
        <f>P404-J404*INDEX(bias[value],MATCH(I404,bias[symbol],0))*(Q404/100)</f>
        <v>104.00250000000001</v>
      </c>
      <c r="S404" s="1">
        <f t="shared" si="447"/>
        <v>104.10250000000001</v>
      </c>
      <c r="T404" s="4"/>
      <c r="U404" s="4"/>
      <c r="V404" s="1">
        <f t="shared" si="441"/>
        <v>104.04</v>
      </c>
      <c r="W404" s="1">
        <f t="shared" si="442"/>
        <v>104.00250000000001</v>
      </c>
      <c r="X404" s="1">
        <f t="shared" si="443"/>
        <v>104.10250000000001</v>
      </c>
      <c r="Y404" s="13">
        <f t="shared" si="444"/>
        <v>-9.9999999997635314E-4</v>
      </c>
      <c r="Z404" s="1">
        <v>1</v>
      </c>
      <c r="AA404" s="1">
        <f t="shared" si="445"/>
        <v>1</v>
      </c>
      <c r="AB404" s="1">
        <f t="shared" si="350"/>
        <v>1</v>
      </c>
      <c r="AC404" s="1">
        <f>IF(ISNUMBER(INDEX(bias[value],MATCH(I404,bias[symbol],0))),1,0)</f>
        <v>1</v>
      </c>
      <c r="AD404" s="1">
        <f t="shared" si="446"/>
        <v>1</v>
      </c>
      <c r="AE404" s="1">
        <f t="shared" si="352"/>
        <v>1</v>
      </c>
      <c r="AF404" s="1">
        <f t="shared" ca="1" si="406"/>
        <v>0</v>
      </c>
      <c r="AG404" s="1">
        <f t="shared" ca="1" si="407"/>
        <v>0</v>
      </c>
      <c r="AH404" s="1" t="str">
        <f ca="1">IF(AG404=1,_xll.RtContribute("DDS_BONDS",$B404&amp;"=EXT",$V$3:$X$3,V404:X404,"FTC:CHANGED;SCOPE:SERVER"),"-")</f>
        <v>-</v>
      </c>
      <c r="AI404" s="1" t="str">
        <f>_xll.RtGet("DDS_BONDS",B404&amp;"=EXT",3)</f>
        <v>6827686=EXT</v>
      </c>
      <c r="AJ404" s="32">
        <f>_xll.BDP($A404&amp;" @"&amp; $N404 &amp;"  Corp","risk_mid")</f>
        <v>0.77340613310994399</v>
      </c>
      <c r="AK404" s="25">
        <f t="shared" si="429"/>
        <v>0</v>
      </c>
      <c r="AL404" s="1" t="str">
        <f t="shared" si="366"/>
        <v>-</v>
      </c>
      <c r="AM404" s="38">
        <f t="shared" si="430"/>
        <v>0</v>
      </c>
      <c r="AN404" s="12">
        <f>_xll.BDP($A404&amp;" @"&amp; $N404 &amp;"  Corp","asset_swap_spd_mid")</f>
        <v>-10.384428695923107</v>
      </c>
      <c r="AO404" s="25">
        <f t="shared" si="431"/>
        <v>0</v>
      </c>
      <c r="AP404" s="25">
        <f>IFERROR(_xll.BDP($A404&amp;" @"&amp; $N404 &amp;"  Corp","coupon")*G404/100/365,"-")</f>
        <v>0</v>
      </c>
      <c r="AQ404" s="1" t="str">
        <f>_xll.RtGet("EBOND_LDN",B404,"DSPLY_NAME")</f>
        <v xml:space="preserve">BATSLN 5 7/8 12 </v>
      </c>
      <c r="AR404" s="38">
        <f>_xll.RtGet("EBOND_LDN", B404, -18560)</f>
        <v>40.389986134691</v>
      </c>
      <c r="AS404" s="38">
        <f>_xll.RtGet("EBOND_LDN", B404, -18562)</f>
        <v>27.462614260811002</v>
      </c>
      <c r="AT404" s="58" t="str">
        <f ca="1">IF(Main[[#This Row],[maturity]]&lt;TODAY(),"matured","-")</f>
        <v>-</v>
      </c>
      <c r="AU404" s="1" t="str">
        <f>IF(Main[[#This Row],[spread bid]]=Main[[#This Row],[spread ask]],"error","-")</f>
        <v>-</v>
      </c>
    </row>
    <row r="405" spans="1:47" x14ac:dyDescent="0.2">
      <c r="A405" s="1" t="s">
        <v>397</v>
      </c>
      <c r="B405" s="1">
        <v>6229636</v>
      </c>
      <c r="C405" s="9">
        <v>1994228</v>
      </c>
      <c r="D405" s="9" t="str">
        <f>_xll.BDP($A405&amp;" Corp",D$4)</f>
        <v>BATSLN</v>
      </c>
      <c r="E405" s="9">
        <f>IF(_xll.BDP($A405&amp;" Corp","cpn typ")="floating","frn",_xll.BDP($A405&amp;" Corp",E$4))</f>
        <v>5.375</v>
      </c>
      <c r="F405" s="50">
        <f>IF(LEFT(_xll.BDP($A405&amp;" Corp","mty_typ"),4)="perp","perp",_xll.BDP($A405&amp;" Corp",F$4)*1)</f>
        <v>42915</v>
      </c>
      <c r="G405" s="31">
        <f>_xll.RtGet("EBOND_POSITION",INDEX(bookMap[eBondID],MATCH(TEXT(C405,"0"),bookMap[bbgID],0))&amp;"="&amp;B405,"AMOUNT")</f>
        <v>0</v>
      </c>
      <c r="H405" s="1">
        <f>INDEX(control!$E$12:$E$22,MATCH(C405,control!$C$12:$C$22,0))</f>
        <v>0</v>
      </c>
      <c r="I405" s="1" t="str">
        <f>IFERROR(INDEX(bias[symbol],MIN(MAX(MATCH(IF($I$2="manual",_xll.RtGet("EBOND_LDN",B405,-20268),$I$2),bias[symbol],0)+H405,1),27)),"-")</f>
        <v>m</v>
      </c>
      <c r="J405" s="1">
        <f>IFERROR(_xll.RtGet("EBOND_LDN",B405,-20270)*1,"-")</f>
        <v>0.2</v>
      </c>
      <c r="K405" s="1" t="str">
        <f>_xll.RtGet("EBOND_LDN",$B405,-20271)</f>
        <v>on</v>
      </c>
      <c r="L405" s="1">
        <f>_xll.BDP(A405&amp;" @CBKG Corp","bid")</f>
        <v>113.523</v>
      </c>
      <c r="M405" s="1">
        <f>_xll.BDP(A405&amp;" @CBKG Corp","ask")</f>
        <v>113.723</v>
      </c>
      <c r="N405" s="1" t="s">
        <v>1456</v>
      </c>
      <c r="O405" s="1" t="str">
        <f>_xll.BDP(A405&amp;" @"&amp;N405&amp;" Corp","LAST_UPDATE")</f>
        <v>11/06/2014</v>
      </c>
      <c r="P405" s="57">
        <f>_xll.BDP(A405&amp;" @"&amp;N405&amp;" Corp","LAST_PRICE")</f>
        <v>113.623</v>
      </c>
      <c r="Q405" s="1">
        <f>INDEX(control!$F$12:$F$22,MATCH(C405,control!$C$12:$C$22,0))</f>
        <v>100</v>
      </c>
      <c r="R405" s="1">
        <f>P405-J405*INDEX(bias[value],MATCH(I405,bias[symbol],0))*(Q405/100)</f>
        <v>113.52300000000001</v>
      </c>
      <c r="S405" s="1">
        <f t="shared" si="447"/>
        <v>113.72300000000001</v>
      </c>
      <c r="T405" s="4"/>
      <c r="U405" s="4"/>
      <c r="V405" s="1">
        <f t="shared" si="441"/>
        <v>113.623</v>
      </c>
      <c r="W405" s="1">
        <f t="shared" si="442"/>
        <v>113.52300000000001</v>
      </c>
      <c r="X405" s="1">
        <f t="shared" si="443"/>
        <v>113.72300000000001</v>
      </c>
      <c r="Y405" s="13">
        <f t="shared" si="444"/>
        <v>5.6843418860808015E-14</v>
      </c>
      <c r="Z405" s="1">
        <v>1</v>
      </c>
      <c r="AA405" s="1">
        <f t="shared" si="445"/>
        <v>1</v>
      </c>
      <c r="AB405" s="1">
        <f t="shared" si="350"/>
        <v>1</v>
      </c>
      <c r="AC405" s="1">
        <f>IF(ISNUMBER(INDEX(bias[value],MATCH(I405,bias[symbol],0))),1,0)</f>
        <v>1</v>
      </c>
      <c r="AD405" s="1">
        <f t="shared" si="446"/>
        <v>1</v>
      </c>
      <c r="AE405" s="1">
        <f t="shared" si="352"/>
        <v>1</v>
      </c>
      <c r="AF405" s="1">
        <f t="shared" ca="1" si="406"/>
        <v>0</v>
      </c>
      <c r="AG405" s="1">
        <f t="shared" ca="1" si="407"/>
        <v>0</v>
      </c>
      <c r="AH405" s="1" t="str">
        <f ca="1">IF(AG405=1,_xll.RtContribute("DDS_BONDS",$B405&amp;"=EXT",$V$3:$X$3,V405:X405,"FTC:CHANGED;SCOPE:SERVER"),"-")</f>
        <v>-</v>
      </c>
      <c r="AI405" s="1" t="str">
        <f>_xll.RtGet("DDS_BONDS",B405&amp;"=EXT",3)</f>
        <v>6229636=EXT</v>
      </c>
      <c r="AJ405" s="32">
        <f>_xll.BDP($A405&amp;" @"&amp; $N405 &amp;"  Corp","risk_mid")</f>
        <v>3.2553710340842201</v>
      </c>
      <c r="AK405" s="25">
        <f t="shared" si="429"/>
        <v>0</v>
      </c>
      <c r="AL405" s="1" t="str">
        <f t="shared" si="366"/>
        <v>-</v>
      </c>
      <c r="AM405" s="38">
        <f t="shared" si="430"/>
        <v>0</v>
      </c>
      <c r="AN405" s="12">
        <f>_xll.BDP($A405&amp;" @"&amp; $N405 &amp;"  Corp","asset_swap_spd_mid")</f>
        <v>43.129799366049575</v>
      </c>
      <c r="AO405" s="25">
        <f t="shared" si="431"/>
        <v>0</v>
      </c>
      <c r="AP405" s="25">
        <f>IFERROR(_xll.BDP($A405&amp;" @"&amp; $N405 &amp;"  Corp","coupon")*G405/100/365,"-")</f>
        <v>0</v>
      </c>
      <c r="AQ405" s="1" t="str">
        <f>_xll.RtGet("EBOND_LDN",B405,"DSPLY_NAME")</f>
        <v xml:space="preserve">BATSLN 5 3/8 29 </v>
      </c>
      <c r="AR405" s="38">
        <f>_xll.RtGet("EBOND_LDN", B405, -18560)</f>
        <v>78.880334136209996</v>
      </c>
      <c r="AS405" s="38">
        <f>_xll.RtGet("EBOND_LDN", B405, -18562)</f>
        <v>72.737341729297</v>
      </c>
      <c r="AT405" s="58" t="str">
        <f ca="1">IF(Main[[#This Row],[maturity]]&lt;TODAY(),"matured","-")</f>
        <v>-</v>
      </c>
      <c r="AU405" s="1" t="str">
        <f>IF(Main[[#This Row],[spread bid]]=Main[[#This Row],[spread ask]],"error","-")</f>
        <v>-</v>
      </c>
    </row>
    <row r="406" spans="1:47" x14ac:dyDescent="0.2">
      <c r="A406" s="1" t="s">
        <v>398</v>
      </c>
      <c r="B406" s="1">
        <v>9268931</v>
      </c>
      <c r="C406" s="9">
        <v>1994228</v>
      </c>
      <c r="D406" s="9" t="str">
        <f>_xll.BDP($A406&amp;" Corp",D$4)</f>
        <v>BATSLN</v>
      </c>
      <c r="E406" s="9">
        <f>IF(_xll.BDP($A406&amp;" Corp","cpn typ")="floating","frn",_xll.BDP($A406&amp;" Corp",E$4))</f>
        <v>4</v>
      </c>
      <c r="F406" s="50">
        <f>IF(LEFT(_xll.BDP($A406&amp;" Corp","mty_typ"),4)="perp","perp",_xll.BDP($A406&amp;" Corp",F$4)*1)</f>
        <v>44019</v>
      </c>
      <c r="G406" s="31">
        <f>_xll.RtGet("EBOND_POSITION",INDEX(bookMap[eBondID],MATCH(TEXT(C406,"0"),bookMap[bbgID],0))&amp;"="&amp;B406,"AMOUNT")</f>
        <v>1000000</v>
      </c>
      <c r="H406" s="1">
        <f>INDEX(control!$E$12:$E$22,MATCH(C406,control!$C$12:$C$22,0))</f>
        <v>0</v>
      </c>
      <c r="I406" s="1" t="str">
        <f>IFERROR(INDEX(bias[symbol],MIN(MAX(MATCH(IF($I$2="manual",_xll.RtGet("EBOND_LDN",B406,-20268),$I$2),bias[symbol],0)+H406,1),27)),"-")</f>
        <v>m</v>
      </c>
      <c r="J406" s="1">
        <f>IFERROR(_xll.RtGet("EBOND_LDN",B406,-20270)*1,"-")</f>
        <v>0.3</v>
      </c>
      <c r="K406" s="1" t="str">
        <f>_xll.RtGet("EBOND_LDN",$B406,-20271)</f>
        <v>on</v>
      </c>
      <c r="L406" s="1">
        <f>_xll.BDP(A406&amp;" @CBKG Corp","bid")</f>
        <v>114.496</v>
      </c>
      <c r="M406" s="1">
        <f>_xll.BDP(A406&amp;" @CBKG Corp","ask")</f>
        <v>114.79600000000001</v>
      </c>
      <c r="N406" s="1" t="s">
        <v>1456</v>
      </c>
      <c r="O406" s="1" t="str">
        <f>_xll.BDP(A406&amp;" @"&amp;N406&amp;" Corp","LAST_UPDATE")</f>
        <v>07:01:39</v>
      </c>
      <c r="P406" s="57">
        <f>_xll.BDP(A406&amp;" @"&amp;N406&amp;" Corp","LAST_PRICE")</f>
        <v>114.646</v>
      </c>
      <c r="Q406" s="1">
        <f>INDEX(control!$F$12:$F$22,MATCH(C406,control!$C$12:$C$22,0))</f>
        <v>100</v>
      </c>
      <c r="R406" s="1">
        <f>P406-J406*INDEX(bias[value],MATCH(I406,bias[symbol],0))*(Q406/100)</f>
        <v>114.496</v>
      </c>
      <c r="S406" s="1">
        <f t="shared" si="447"/>
        <v>114.79599999999999</v>
      </c>
      <c r="T406" s="4"/>
      <c r="U406" s="4"/>
      <c r="V406" s="1">
        <f t="shared" si="441"/>
        <v>114.646</v>
      </c>
      <c r="W406" s="1">
        <f t="shared" si="442"/>
        <v>114.496</v>
      </c>
      <c r="X406" s="1">
        <f t="shared" si="443"/>
        <v>114.79599999999999</v>
      </c>
      <c r="Y406" s="13">
        <f t="shared" si="444"/>
        <v>-2.8421709430404007E-14</v>
      </c>
      <c r="Z406" s="1">
        <v>1</v>
      </c>
      <c r="AA406" s="1">
        <f t="shared" si="445"/>
        <v>1</v>
      </c>
      <c r="AB406" s="1">
        <f t="shared" si="350"/>
        <v>1</v>
      </c>
      <c r="AC406" s="1">
        <f>IF(ISNUMBER(INDEX(bias[value],MATCH(I406,bias[symbol],0))),1,0)</f>
        <v>1</v>
      </c>
      <c r="AD406" s="1">
        <f t="shared" si="446"/>
        <v>1</v>
      </c>
      <c r="AE406" s="1">
        <f t="shared" si="352"/>
        <v>1</v>
      </c>
      <c r="AF406" s="1">
        <f t="shared" ca="1" si="406"/>
        <v>0</v>
      </c>
      <c r="AG406" s="1">
        <f t="shared" ca="1" si="407"/>
        <v>0</v>
      </c>
      <c r="AH406" s="1" t="str">
        <f ca="1">IF(AG406=1,_xll.RtContribute("DDS_BONDS",$B406&amp;"=EXT",$V$3:$X$3,V406:X406,"FTC:CHANGED;SCOPE:SERVER"),"-")</f>
        <v>-</v>
      </c>
      <c r="AI406" s="1" t="str">
        <f>_xll.RtGet("DDS_BONDS",B406&amp;"=EXT",3)</f>
        <v>9268931=EXT</v>
      </c>
      <c r="AJ406" s="32">
        <f>_xll.BDP($A406&amp;" @"&amp; $N406 &amp;"  Corp","risk_mid")</f>
        <v>6.2495788115121798</v>
      </c>
      <c r="AK406" s="25">
        <f t="shared" si="429"/>
        <v>624.95788115121798</v>
      </c>
      <c r="AL406" s="1" t="str">
        <f t="shared" si="366"/>
        <v>-</v>
      </c>
      <c r="AM406" s="38">
        <f t="shared" si="430"/>
        <v>10.190755555555556</v>
      </c>
      <c r="AN406" s="12">
        <f>_xll.BDP($A406&amp;" @"&amp; $N406 &amp;"  Corp","asset_swap_spd_mid")</f>
        <v>61.617341508356716</v>
      </c>
      <c r="AO406" s="25">
        <f t="shared" si="431"/>
        <v>6161.7341508356712</v>
      </c>
      <c r="AP406" s="25">
        <f>IFERROR(_xll.BDP($A406&amp;" @"&amp; $N406 &amp;"  Corp","coupon")*G406/100/365,"-")</f>
        <v>109.58904109589041</v>
      </c>
      <c r="AQ406" s="1" t="str">
        <f>_xll.RtGet("EBOND_LDN",B406,"DSPLY_NAME")</f>
        <v xml:space="preserve">BATSLN 4 07 Jul </v>
      </c>
      <c r="AR406" s="38">
        <f>_xll.RtGet("EBOND_LDN", B406, -18560)</f>
        <v>89.590755438741994</v>
      </c>
      <c r="AS406" s="38">
        <f>_xll.RtGet("EBOND_LDN", B406, -18562)</f>
        <v>84.798307142737002</v>
      </c>
      <c r="AT406" s="58" t="str">
        <f ca="1">IF(Main[[#This Row],[maturity]]&lt;TODAY(),"matured","-")</f>
        <v>-</v>
      </c>
      <c r="AU406" s="1" t="str">
        <f>IF(Main[[#This Row],[spread bid]]=Main[[#This Row],[spread ask]],"error","-")</f>
        <v>-</v>
      </c>
    </row>
    <row r="407" spans="1:47" x14ac:dyDescent="0.2">
      <c r="A407" s="1" t="s">
        <v>399</v>
      </c>
      <c r="B407" s="1">
        <v>8674034</v>
      </c>
      <c r="C407" s="9">
        <v>1994228</v>
      </c>
      <c r="D407" s="9" t="str">
        <f>_xll.BDP($A407&amp;" Corp",D$4)</f>
        <v>BATSLN</v>
      </c>
      <c r="E407" s="9">
        <f>IF(_xll.BDP($A407&amp;" Corp","cpn typ")="floating","frn",_xll.BDP($A407&amp;" Corp",E$4))</f>
        <v>4.875</v>
      </c>
      <c r="F407" s="50">
        <f>IF(LEFT(_xll.BDP($A407&amp;" Corp","mty_typ"),4)="perp","perp",_xll.BDP($A407&amp;" Corp",F$4)*1)</f>
        <v>44251</v>
      </c>
      <c r="G407" s="31">
        <f>_xll.RtGet("EBOND_POSITION",INDEX(bookMap[eBondID],MATCH(TEXT(C407,"0"),bookMap[bbgID],0))&amp;"="&amp;B407,"AMOUNT")</f>
        <v>0</v>
      </c>
      <c r="H407" s="1">
        <f>INDEX(control!$E$12:$E$22,MATCH(C407,control!$C$12:$C$22,0))</f>
        <v>0</v>
      </c>
      <c r="I407" s="1" t="str">
        <f>IFERROR(INDEX(bias[symbol],MIN(MAX(MATCH(IF($I$2="manual",_xll.RtGet("EBOND_LDN",B407,-20268),$I$2),bias[symbol],0)+H407,1),27)),"-")</f>
        <v>m</v>
      </c>
      <c r="J407" s="1">
        <f>IFERROR(_xll.RtGet("EBOND_LDN",B407,-20270)*1,"-")</f>
        <v>0.36</v>
      </c>
      <c r="K407" s="1" t="str">
        <f>_xll.RtGet("EBOND_LDN",$B407,-20271)</f>
        <v>on</v>
      </c>
      <c r="L407" s="1">
        <f>_xll.BDP(A407&amp;" @CBKG Corp","bid")</f>
        <v>120.194</v>
      </c>
      <c r="M407" s="1">
        <f>_xll.BDP(A407&amp;" @CBKG Corp","ask")</f>
        <v>120.554</v>
      </c>
      <c r="N407" s="1" t="s">
        <v>1456</v>
      </c>
      <c r="O407" s="1" t="str">
        <f>_xll.BDP(A407&amp;" @"&amp;N407&amp;" Corp","LAST_UPDATE")</f>
        <v>07:01:27</v>
      </c>
      <c r="P407" s="57">
        <f>_xll.BDP(A407&amp;" @"&amp;N407&amp;" Corp","LAST_PRICE")</f>
        <v>120.374</v>
      </c>
      <c r="Q407" s="1">
        <f>INDEX(control!$F$12:$F$22,MATCH(C407,control!$C$12:$C$22,0))</f>
        <v>100</v>
      </c>
      <c r="R407" s="1">
        <f>P407-J407*INDEX(bias[value],MATCH(I407,bias[symbol],0))*(Q407/100)</f>
        <v>120.19399999999999</v>
      </c>
      <c r="S407" s="1">
        <f t="shared" si="447"/>
        <v>120.55399999999999</v>
      </c>
      <c r="T407" s="4"/>
      <c r="U407" s="4"/>
      <c r="V407" s="1">
        <f t="shared" si="441"/>
        <v>120.374</v>
      </c>
      <c r="W407" s="1">
        <f t="shared" si="442"/>
        <v>120.19399999999999</v>
      </c>
      <c r="X407" s="1">
        <f t="shared" si="443"/>
        <v>120.55399999999999</v>
      </c>
      <c r="Y407" s="13">
        <f t="shared" si="444"/>
        <v>0</v>
      </c>
      <c r="Z407" s="1">
        <v>1</v>
      </c>
      <c r="AA407" s="1">
        <f t="shared" si="445"/>
        <v>1</v>
      </c>
      <c r="AB407" s="1">
        <f t="shared" si="350"/>
        <v>1</v>
      </c>
      <c r="AC407" s="1">
        <f>IF(ISNUMBER(INDEX(bias[value],MATCH(I407,bias[symbol],0))),1,0)</f>
        <v>1</v>
      </c>
      <c r="AD407" s="1">
        <f t="shared" si="446"/>
        <v>1</v>
      </c>
      <c r="AE407" s="1">
        <f t="shared" si="352"/>
        <v>1</v>
      </c>
      <c r="AF407" s="1">
        <f t="shared" ca="1" si="406"/>
        <v>0</v>
      </c>
      <c r="AG407" s="1">
        <f t="shared" ca="1" si="407"/>
        <v>0</v>
      </c>
      <c r="AH407" s="1" t="str">
        <f ca="1">IF(AG407=1,_xll.RtContribute("DDS_BONDS",$B407&amp;"=EXT",$V$3:$X$3,V407:X407,"FTC:CHANGED;SCOPE:SERVER"),"-")</f>
        <v>-</v>
      </c>
      <c r="AI407" s="1" t="str">
        <f>_xll.RtGet("DDS_BONDS",B407&amp;"=EXT",3)</f>
        <v>8674034=EXT</v>
      </c>
      <c r="AJ407" s="32">
        <f>_xll.BDP($A407&amp;" @"&amp; $N407 &amp;"  Corp","risk_mid")</f>
        <v>7.0429064642624439</v>
      </c>
      <c r="AK407" s="25">
        <f t="shared" si="429"/>
        <v>0</v>
      </c>
      <c r="AL407" s="1" t="str">
        <f t="shared" si="366"/>
        <v>-</v>
      </c>
      <c r="AM407" s="38">
        <f t="shared" si="430"/>
        <v>0</v>
      </c>
      <c r="AN407" s="12">
        <f>_xll.BDP($A407&amp;" @"&amp; $N407 &amp;"  Corp","asset_swap_spd_mid")</f>
        <v>70.73079234587253</v>
      </c>
      <c r="AO407" s="25">
        <f t="shared" si="431"/>
        <v>0</v>
      </c>
      <c r="AP407" s="25">
        <f>IFERROR(_xll.BDP($A407&amp;" @"&amp; $N407 &amp;"  Corp","coupon")*G407/100/365,"-")</f>
        <v>0</v>
      </c>
      <c r="AQ407" s="1" t="str">
        <f>_xll.RtGet("EBOND_LDN",B407,"DSPLY_NAME")</f>
        <v xml:space="preserve">BATSLN 4 7/8 24 </v>
      </c>
      <c r="AR407" s="38">
        <f>_xll.RtGet("EBOND_LDN", B407, -18560)</f>
        <v>117.77595850744299</v>
      </c>
      <c r="AS407" s="38">
        <f>_xll.RtGet("EBOND_LDN", B407, -18562)</f>
        <v>112.672151757035</v>
      </c>
      <c r="AT407" s="58" t="str">
        <f ca="1">IF(Main[[#This Row],[maturity]]&lt;TODAY(),"matured","-")</f>
        <v>-</v>
      </c>
      <c r="AU407" s="1" t="str">
        <f>IF(Main[[#This Row],[spread bid]]=Main[[#This Row],[spread ask]],"error","-")</f>
        <v>-</v>
      </c>
    </row>
    <row r="408" spans="1:47" x14ac:dyDescent="0.2">
      <c r="A408" s="1" t="s">
        <v>400</v>
      </c>
      <c r="B408" s="1">
        <v>12192166</v>
      </c>
      <c r="C408" s="9">
        <v>1994228</v>
      </c>
      <c r="D408" s="9" t="str">
        <f>_xll.BDP($A408&amp;" Corp",D$4)</f>
        <v>BATSLN</v>
      </c>
      <c r="E408" s="9">
        <f>IF(_xll.BDP($A408&amp;" Corp","cpn typ")="floating","frn",_xll.BDP($A408&amp;" Corp",E$4))</f>
        <v>3.625</v>
      </c>
      <c r="F408" s="50">
        <f>IF(LEFT(_xll.BDP($A408&amp;" Corp","mty_typ"),4)="perp","perp",_xll.BDP($A408&amp;" Corp",F$4)*1)</f>
        <v>44509</v>
      </c>
      <c r="G408" s="31">
        <f>_xll.RtGet("EBOND_POSITION",INDEX(bookMap[eBondID],MATCH(TEXT(C408,"0"),bookMap[bbgID],0))&amp;"="&amp;B408,"AMOUNT")</f>
        <v>0</v>
      </c>
      <c r="H408" s="1">
        <f>INDEX(control!$E$12:$E$22,MATCH(C408,control!$C$12:$C$22,0))</f>
        <v>0</v>
      </c>
      <c r="I408" s="1" t="str">
        <f>IFERROR(INDEX(bias[symbol],MIN(MAX(MATCH(IF($I$2="manual",_xll.RtGet("EBOND_LDN",B408,-20268),$I$2),bias[symbol],0)+H408,1),27)),"-")</f>
        <v>m</v>
      </c>
      <c r="J408" s="1">
        <f>IFERROR(_xll.RtGet("EBOND_LDN",B408,-20270)*1,"-")</f>
        <v>0.36</v>
      </c>
      <c r="K408" s="1" t="str">
        <f>_xll.RtGet("EBOND_LDN",$B408,-20271)</f>
        <v>on</v>
      </c>
      <c r="L408" s="1">
        <f>_xll.BDP(A408&amp;" @CBKG Corp","bid")</f>
        <v>112.41500000000001</v>
      </c>
      <c r="M408" s="1">
        <f>_xll.BDP(A408&amp;" @CBKG Corp","ask")</f>
        <v>112.77500000000001</v>
      </c>
      <c r="N408" s="1" t="s">
        <v>1456</v>
      </c>
      <c r="O408" s="1" t="str">
        <f>_xll.BDP(A408&amp;" @"&amp;N408&amp;" Corp","LAST_UPDATE")</f>
        <v>11/06/2014</v>
      </c>
      <c r="P408" s="57">
        <f>_xll.BDP(A408&amp;" @"&amp;N408&amp;" Corp","LAST_PRICE")</f>
        <v>112.595</v>
      </c>
      <c r="Q408" s="1">
        <f>INDEX(control!$F$12:$F$22,MATCH(C408,control!$C$12:$C$22,0))</f>
        <v>100</v>
      </c>
      <c r="R408" s="1">
        <f>P408-J408*INDEX(bias[value],MATCH(I408,bias[symbol],0))*(Q408/100)</f>
        <v>112.41499999999999</v>
      </c>
      <c r="S408" s="1">
        <f t="shared" si="447"/>
        <v>112.77499999999999</v>
      </c>
      <c r="T408" s="4"/>
      <c r="U408" s="4"/>
      <c r="V408" s="1">
        <f t="shared" si="441"/>
        <v>112.595</v>
      </c>
      <c r="W408" s="1">
        <f t="shared" si="442"/>
        <v>112.41499999999999</v>
      </c>
      <c r="X408" s="1">
        <f t="shared" si="443"/>
        <v>112.77499999999999</v>
      </c>
      <c r="Y408" s="13">
        <f t="shared" si="444"/>
        <v>0</v>
      </c>
      <c r="Z408" s="1">
        <v>1</v>
      </c>
      <c r="AA408" s="1">
        <f t="shared" si="445"/>
        <v>1</v>
      </c>
      <c r="AB408" s="1">
        <f t="shared" si="350"/>
        <v>1</v>
      </c>
      <c r="AC408" s="1">
        <f>IF(ISNUMBER(INDEX(bias[value],MATCH(I408,bias[symbol],0))),1,0)</f>
        <v>1</v>
      </c>
      <c r="AD408" s="1">
        <f t="shared" si="446"/>
        <v>1</v>
      </c>
      <c r="AE408" s="1">
        <f t="shared" si="352"/>
        <v>1</v>
      </c>
      <c r="AF408" s="1">
        <f t="shared" ca="1" si="406"/>
        <v>0</v>
      </c>
      <c r="AG408" s="1">
        <f t="shared" ca="1" si="407"/>
        <v>0</v>
      </c>
      <c r="AH408" s="1" t="str">
        <f ca="1">IF(AG408=1,_xll.RtContribute("DDS_BONDS",$B408&amp;"=EXT",$V$3:$X$3,V408:X408,"FTC:CHANGED;SCOPE:SERVER"),"-")</f>
        <v>-</v>
      </c>
      <c r="AI408" s="1" t="str">
        <f>_xll.RtGet("DDS_BONDS",B408&amp;"=EXT",3)</f>
        <v>12192166=EXT</v>
      </c>
      <c r="AJ408" s="32">
        <f>_xll.BDP($A408&amp;" @"&amp; $N408 &amp;"  Corp","risk_mid")</f>
        <v>7.3772733634001497</v>
      </c>
      <c r="AK408" s="25">
        <f t="shared" si="429"/>
        <v>0</v>
      </c>
      <c r="AL408" s="1" t="str">
        <f t="shared" si="366"/>
        <v>-</v>
      </c>
      <c r="AM408" s="38">
        <f t="shared" si="430"/>
        <v>0</v>
      </c>
      <c r="AN408" s="12">
        <f>_xll.BDP($A408&amp;" @"&amp; $N408 &amp;"  Corp","asset_swap_spd_mid")</f>
        <v>69.329291083723362</v>
      </c>
      <c r="AO408" s="25">
        <f t="shared" si="431"/>
        <v>0</v>
      </c>
      <c r="AP408" s="25">
        <f>IFERROR(_xll.BDP($A408&amp;" @"&amp; $N408 &amp;"  Corp","coupon")*G408/100/365,"-")</f>
        <v>0</v>
      </c>
      <c r="AQ408" s="1" t="str">
        <f>_xll.RtGet("EBOND_LDN",B408,"DSPLY_NAME")</f>
        <v xml:space="preserve">BATSLN 3 5/8 09 </v>
      </c>
      <c r="AR408" s="38">
        <f>_xll.RtGet("EBOND_LDN", B408, -18560)</f>
        <v>96.610631052898</v>
      </c>
      <c r="AS408" s="38">
        <f>_xll.RtGet("EBOND_LDN", B408, -18562)</f>
        <v>91.735974144893007</v>
      </c>
      <c r="AT408" s="58" t="str">
        <f ca="1">IF(Main[[#This Row],[maturity]]&lt;TODAY(),"matured","-")</f>
        <v>-</v>
      </c>
      <c r="AU408" s="1" t="str">
        <f>IF(Main[[#This Row],[spread bid]]=Main[[#This Row],[spread ask]],"error","-")</f>
        <v>-</v>
      </c>
    </row>
    <row r="409" spans="1:47" x14ac:dyDescent="0.2">
      <c r="A409" s="1" t="s">
        <v>401</v>
      </c>
      <c r="B409" s="1">
        <v>16047764</v>
      </c>
      <c r="C409" s="9">
        <v>1994228</v>
      </c>
      <c r="D409" s="9" t="str">
        <f>_xll.BDP($A409&amp;" Corp",D$4)</f>
        <v>BATSLN</v>
      </c>
      <c r="E409" s="9">
        <f>IF(_xll.BDP($A409&amp;" Corp","cpn typ")="floating","frn",_xll.BDP($A409&amp;" Corp",E$4))</f>
        <v>2.375</v>
      </c>
      <c r="F409" s="50">
        <f>IF(LEFT(_xll.BDP($A409&amp;" Corp","mty_typ"),4)="perp","perp",_xll.BDP($A409&amp;" Corp",F$4)*1)</f>
        <v>44945</v>
      </c>
      <c r="G409" s="31">
        <f>_xll.RtGet("EBOND_POSITION",INDEX(bookMap[eBondID],MATCH(TEXT(C409,"0"),bookMap[bbgID],0))&amp;"="&amp;B409,"AMOUNT")</f>
        <v>0</v>
      </c>
      <c r="H409" s="1">
        <f>INDEX(control!$E$12:$E$22,MATCH(C409,control!$C$12:$C$22,0))</f>
        <v>0</v>
      </c>
      <c r="I409" s="1" t="str">
        <f>IFERROR(INDEX(bias[symbol],MIN(MAX(MATCH(IF($I$2="manual",_xll.RtGet("EBOND_LDN",B409,-20268),$I$2),bias[symbol],0)+H409,1),27)),"-")</f>
        <v>m</v>
      </c>
      <c r="J409" s="1">
        <f>IFERROR(_xll.RtGet("EBOND_LDN",B409,-20270)*1,"-")</f>
        <v>0.4</v>
      </c>
      <c r="K409" s="1" t="str">
        <f>_xll.RtGet("EBOND_LDN",$B409,-20271)</f>
        <v>on</v>
      </c>
      <c r="L409" s="1">
        <f>_xll.BDP(A409&amp;" @CBKG Corp","bid")</f>
        <v>102.506</v>
      </c>
      <c r="M409" s="1">
        <f>_xll.BDP(A409&amp;" @CBKG Corp","ask")</f>
        <v>102.90600000000001</v>
      </c>
      <c r="N409" s="1" t="s">
        <v>1456</v>
      </c>
      <c r="O409" s="1" t="str">
        <f>_xll.BDP(A409&amp;" @"&amp;N409&amp;" Corp","LAST_UPDATE")</f>
        <v>07:01:27</v>
      </c>
      <c r="P409" s="57">
        <f>_xll.BDP(A409&amp;" @"&amp;N409&amp;" Corp","LAST_PRICE")</f>
        <v>102.706</v>
      </c>
      <c r="Q409" s="1">
        <f>INDEX(control!$F$12:$F$22,MATCH(C409,control!$C$12:$C$22,0))</f>
        <v>100</v>
      </c>
      <c r="R409" s="1">
        <f>P409-J409*INDEX(bias[value],MATCH(I409,bias[symbol],0))*(Q409/100)</f>
        <v>102.506</v>
      </c>
      <c r="S409" s="1">
        <f t="shared" si="447"/>
        <v>102.90600000000001</v>
      </c>
      <c r="T409" s="4"/>
      <c r="U409" s="4"/>
      <c r="V409" s="1">
        <f t="shared" si="441"/>
        <v>102.706</v>
      </c>
      <c r="W409" s="1">
        <f t="shared" si="442"/>
        <v>102.506</v>
      </c>
      <c r="X409" s="1">
        <f t="shared" si="443"/>
        <v>102.90600000000001</v>
      </c>
      <c r="Y409" s="13">
        <f t="shared" si="444"/>
        <v>0</v>
      </c>
      <c r="Z409" s="1">
        <v>1</v>
      </c>
      <c r="AA409" s="1">
        <f t="shared" si="445"/>
        <v>1</v>
      </c>
      <c r="AB409" s="1">
        <f t="shared" si="350"/>
        <v>1</v>
      </c>
      <c r="AC409" s="1">
        <f>IF(ISNUMBER(INDEX(bias[value],MATCH(I409,bias[symbol],0))),1,0)</f>
        <v>1</v>
      </c>
      <c r="AD409" s="1">
        <f t="shared" si="446"/>
        <v>1</v>
      </c>
      <c r="AE409" s="1">
        <f t="shared" si="352"/>
        <v>1</v>
      </c>
      <c r="AF409" s="1">
        <f t="shared" ca="1" si="406"/>
        <v>0</v>
      </c>
      <c r="AG409" s="1">
        <f t="shared" ca="1" si="407"/>
        <v>0</v>
      </c>
      <c r="AH409" s="1" t="str">
        <f ca="1">IF(AG409=1,_xll.RtContribute("DDS_BONDS",$B409&amp;"=EXT",$V$3:$X$3,V409:X409,"FTC:CHANGED;SCOPE:SERVER"),"-")</f>
        <v>-</v>
      </c>
      <c r="AI409" s="1" t="str">
        <f>_xll.RtGet("DDS_BONDS",B409&amp;"=EXT",3)</f>
        <v>16047764=EXT</v>
      </c>
      <c r="AJ409" s="32">
        <f>_xll.BDP($A409&amp;" @"&amp; $N409 &amp;"  Corp","risk_mid")</f>
        <v>7.9235105740586675</v>
      </c>
      <c r="AK409" s="25">
        <f t="shared" si="429"/>
        <v>0</v>
      </c>
      <c r="AL409" s="1" t="str">
        <f t="shared" si="366"/>
        <v>-</v>
      </c>
      <c r="AM409" s="38">
        <f t="shared" si="430"/>
        <v>0</v>
      </c>
      <c r="AN409" s="12">
        <f>_xll.BDP($A409&amp;" @"&amp; $N409 &amp;"  Corp","asset_swap_spd_mid")</f>
        <v>67.367514093339537</v>
      </c>
      <c r="AO409" s="25">
        <f t="shared" si="431"/>
        <v>0</v>
      </c>
      <c r="AP409" s="25">
        <f>IFERROR(_xll.BDP($A409&amp;" @"&amp; $N409 &amp;"  Corp","coupon")*G409/100/365,"-")</f>
        <v>0</v>
      </c>
      <c r="AQ409" s="1" t="str">
        <f>_xll.RtGet("EBOND_LDN",B409,"DSPLY_NAME")</f>
        <v xml:space="preserve">BATSLN 2 3/8 19 </v>
      </c>
      <c r="AR409" s="38">
        <f>_xll.RtGet("EBOND_LDN", B409, -18560)</f>
        <v>97.860419233165004</v>
      </c>
      <c r="AS409" s="38">
        <f>_xll.RtGet("EBOND_LDN", B409, -18562)</f>
        <v>92.822437734987005</v>
      </c>
      <c r="AT409" s="58" t="str">
        <f ca="1">IF(Main[[#This Row],[maturity]]&lt;TODAY(),"matured","-")</f>
        <v>-</v>
      </c>
      <c r="AU409" s="1" t="str">
        <f>IF(Main[[#This Row],[spread bid]]=Main[[#This Row],[spread ask]],"error","-")</f>
        <v>-</v>
      </c>
    </row>
    <row r="410" spans="1:47" x14ac:dyDescent="0.2">
      <c r="A410" s="1" t="s">
        <v>402</v>
      </c>
      <c r="B410" s="1">
        <v>17368392</v>
      </c>
      <c r="C410" s="9">
        <v>1994228</v>
      </c>
      <c r="D410" s="9" t="str">
        <f>_xll.BDP($A410&amp;" Corp",D$4)</f>
        <v>BATSLN</v>
      </c>
      <c r="E410" s="9">
        <f>IF(_xll.BDP($A410&amp;" Corp","cpn typ")="floating","frn",_xll.BDP($A410&amp;" Corp",E$4))</f>
        <v>2.75</v>
      </c>
      <c r="F410" s="50">
        <f>IF(LEFT(_xll.BDP($A410&amp;" Corp","mty_typ"),4)="perp","perp",_xll.BDP($A410&amp;" Corp",F$4)*1)</f>
        <v>45741</v>
      </c>
      <c r="G410" s="31">
        <f>_xll.RtGet("EBOND_POSITION",INDEX(bookMap[eBondID],MATCH(TEXT(C410,"0"),bookMap[bbgID],0))&amp;"="&amp;B410,"AMOUNT")</f>
        <v>0</v>
      </c>
      <c r="H410" s="1">
        <f>INDEX(control!$E$12:$E$22,MATCH(C410,control!$C$12:$C$22,0))</f>
        <v>0</v>
      </c>
      <c r="I410" s="1" t="str">
        <f>IFERROR(INDEX(bias[symbol],MIN(MAX(MATCH(IF($I$2="manual",_xll.RtGet("EBOND_LDN",B410,-20268),$I$2),bias[symbol],0)+H410,1),27)),"-")</f>
        <v>m</v>
      </c>
      <c r="J410" s="1">
        <f>IFERROR(_xll.RtGet("EBOND_LDN",B410,-20270)*1,"-")</f>
        <v>0.52</v>
      </c>
      <c r="K410" s="1" t="str">
        <f>_xll.RtGet("EBOND_LDN",$B410,-20271)</f>
        <v>on</v>
      </c>
      <c r="L410" s="1">
        <f>_xll.BDP(A410&amp;" @CBKG Corp","bid")</f>
        <v>103.352</v>
      </c>
      <c r="M410" s="1">
        <f>_xll.BDP(A410&amp;" @CBKG Corp","ask")</f>
        <v>103.872</v>
      </c>
      <c r="N410" s="1" t="s">
        <v>1456</v>
      </c>
      <c r="O410" s="1" t="str">
        <f>_xll.BDP(A410&amp;" @"&amp;N410&amp;" Corp","LAST_UPDATE")</f>
        <v>11/06/2014</v>
      </c>
      <c r="P410" s="57">
        <f>_xll.BDP(A410&amp;" @"&amp;N410&amp;" Corp","LAST_PRICE")</f>
        <v>103.61199999999999</v>
      </c>
      <c r="Q410" s="1">
        <f>INDEX(control!$F$12:$F$22,MATCH(C410,control!$C$12:$C$22,0))</f>
        <v>100</v>
      </c>
      <c r="R410" s="1">
        <f>P410-J410*INDEX(bias[value],MATCH(I410,bias[symbol],0))*(Q410/100)</f>
        <v>103.35199999999999</v>
      </c>
      <c r="S410" s="1">
        <f t="shared" si="447"/>
        <v>103.87199999999999</v>
      </c>
      <c r="T410" s="4"/>
      <c r="U410" s="4"/>
      <c r="V410" s="1">
        <f t="shared" si="441"/>
        <v>103.61199999999999</v>
      </c>
      <c r="W410" s="1">
        <f t="shared" si="442"/>
        <v>103.35199999999999</v>
      </c>
      <c r="X410" s="1">
        <f t="shared" si="443"/>
        <v>103.87199999999999</v>
      </c>
      <c r="Y410" s="13">
        <f t="shared" si="444"/>
        <v>0</v>
      </c>
      <c r="Z410" s="1">
        <v>1</v>
      </c>
      <c r="AA410" s="1">
        <f t="shared" si="445"/>
        <v>1</v>
      </c>
      <c r="AB410" s="1">
        <f t="shared" si="350"/>
        <v>1</v>
      </c>
      <c r="AC410" s="1">
        <f>IF(ISNUMBER(INDEX(bias[value],MATCH(I410,bias[symbol],0))),1,0)</f>
        <v>1</v>
      </c>
      <c r="AD410" s="1">
        <f t="shared" si="446"/>
        <v>1</v>
      </c>
      <c r="AE410" s="1">
        <f t="shared" si="352"/>
        <v>1</v>
      </c>
      <c r="AF410" s="1">
        <f t="shared" ca="1" si="406"/>
        <v>0</v>
      </c>
      <c r="AG410" s="1">
        <f t="shared" ca="1" si="407"/>
        <v>0</v>
      </c>
      <c r="AH410" s="1" t="str">
        <f ca="1">IF(AG410=1,_xll.RtContribute("DDS_BONDS",$B410&amp;"=EXT",$V$3:$X$3,V410:X410,"FTC:CHANGED;SCOPE:SERVER"),"-")</f>
        <v>-</v>
      </c>
      <c r="AI410" s="1" t="str">
        <f>_xll.RtGet("DDS_BONDS",B410&amp;"=EXT",3)</f>
        <v>17368392=EXT</v>
      </c>
      <c r="AJ410" s="32">
        <f>_xll.BDP($A410&amp;" @"&amp; $N410 &amp;"  Corp","risk_mid")</f>
        <v>9.6011743737427935</v>
      </c>
      <c r="AK410" s="25">
        <f t="shared" si="429"/>
        <v>0</v>
      </c>
      <c r="AL410" s="1" t="str">
        <f t="shared" si="366"/>
        <v>-</v>
      </c>
      <c r="AM410" s="38">
        <f t="shared" si="430"/>
        <v>0</v>
      </c>
      <c r="AN410" s="12">
        <f>_xll.BDP($A410&amp;" @"&amp; $N410 &amp;"  Corp","asset_swap_spd_mid")</f>
        <v>69.924509166633797</v>
      </c>
      <c r="AO410" s="25">
        <f t="shared" si="431"/>
        <v>0</v>
      </c>
      <c r="AP410" s="25">
        <f>IFERROR(_xll.BDP($A410&amp;" @"&amp; $N410 &amp;"  Corp","coupon")*G410/100/365,"-")</f>
        <v>0</v>
      </c>
      <c r="AQ410" s="1" t="str">
        <f>_xll.RtGet("EBOND_LDN",B410,"DSPLY_NAME")</f>
        <v xml:space="preserve">BATSLN 2 3/4 25 </v>
      </c>
      <c r="AR410" s="38">
        <f>_xll.RtGet("EBOND_LDN", B410, -18560)</f>
        <v>123.050870956118</v>
      </c>
      <c r="AS410" s="38">
        <f>_xll.RtGet("EBOND_LDN", B410, -18562)</f>
        <v>117.641232487686</v>
      </c>
      <c r="AT410" s="58" t="str">
        <f ca="1">IF(Main[[#This Row],[maturity]]&lt;TODAY(),"matured","-")</f>
        <v>-</v>
      </c>
      <c r="AU410" s="1" t="str">
        <f>IF(Main[[#This Row],[spread bid]]=Main[[#This Row],[spread ask]],"error","-")</f>
        <v>-</v>
      </c>
    </row>
    <row r="411" spans="1:47" x14ac:dyDescent="0.2">
      <c r="A411" s="1" t="s">
        <v>1540</v>
      </c>
      <c r="B411" s="1">
        <v>21127218</v>
      </c>
      <c r="C411" s="9">
        <v>1994228</v>
      </c>
      <c r="D411" s="9" t="str">
        <f>_xll.BDP($A411&amp;" Corp",D$4)</f>
        <v>BATSLN</v>
      </c>
      <c r="E411" s="9">
        <f>IF(_xll.BDP($A411&amp;" Corp","cpn typ")="floating","frn",_xll.BDP($A411&amp;" Corp",E$4))</f>
        <v>3.125</v>
      </c>
      <c r="F411" s="50">
        <f>IF(LEFT(_xll.BDP($A411&amp;" Corp","mty_typ"),4)="perp","perp",_xll.BDP($A411&amp;" Corp",F$4)*1)</f>
        <v>47183</v>
      </c>
      <c r="G411" s="31">
        <f>_xll.RtGet("EBOND_POSITION",INDEX(bookMap[eBondID],MATCH(TEXT(C411,"0"),bookMap[bbgID],0))&amp;"="&amp;B411,"AMOUNT")</f>
        <v>2000000</v>
      </c>
      <c r="H411" s="1">
        <f>INDEX(control!$E$12:$E$22,MATCH(C411,control!$C$12:$C$22,0))</f>
        <v>0</v>
      </c>
      <c r="I411" s="1" t="str">
        <f>IFERROR(INDEX(bias[symbol],MIN(MAX(MATCH(IF($I$2="manual",_xll.RtGet("EBOND_LDN",B411,-20268),$I$2),bias[symbol],0)+H411,1),27)),"-")</f>
        <v>s</v>
      </c>
      <c r="J411" s="1">
        <f>IFERROR(_xll.RtGet("EBOND_LDN",B411,-20270)*1,"-")</f>
        <v>0.8</v>
      </c>
      <c r="K411" s="1" t="str">
        <f>_xll.RtGet("EBOND_LDN",$B411,-20271)</f>
        <v>on</v>
      </c>
      <c r="L411" s="1">
        <f>_xll.BDP(A411&amp;" @CBKG Corp","bid")</f>
        <v>103.024</v>
      </c>
      <c r="M411" s="1">
        <f>_xll.BDP(A411&amp;" @CBKG Corp","ask")</f>
        <v>103.824</v>
      </c>
      <c r="N411" s="1" t="s">
        <v>1456</v>
      </c>
      <c r="O411" s="1" t="str">
        <f>_xll.BDP(A411&amp;" @"&amp;N411&amp;" Corp","LAST_UPDATE")</f>
        <v>07:01:27</v>
      </c>
      <c r="P411" s="57">
        <f>_xll.BDP(A411&amp;" @"&amp;N411&amp;" Corp","LAST_PRICE")</f>
        <v>103.524</v>
      </c>
      <c r="Q411" s="1">
        <f>INDEX(control!$F$12:$F$22,MATCH(C411,control!$C$12:$C$22,0))</f>
        <v>100</v>
      </c>
      <c r="R411" s="1">
        <f>P411-J411*INDEX(bias[value],MATCH(I411,bias[symbol],0))*(Q411/100)</f>
        <v>103.024</v>
      </c>
      <c r="S411" s="1">
        <f t="shared" si="447"/>
        <v>103.824</v>
      </c>
      <c r="T411" s="4"/>
      <c r="U411" s="4"/>
      <c r="V411" s="1">
        <f t="shared" si="441"/>
        <v>103.524</v>
      </c>
      <c r="W411" s="1">
        <f t="shared" si="442"/>
        <v>103.024</v>
      </c>
      <c r="X411" s="1">
        <f t="shared" si="443"/>
        <v>103.824</v>
      </c>
      <c r="Y411" s="13">
        <f t="shared" si="444"/>
        <v>0</v>
      </c>
      <c r="Z411" s="1">
        <v>1</v>
      </c>
      <c r="AA411" s="1">
        <f t="shared" si="445"/>
        <v>1</v>
      </c>
      <c r="AB411" s="1">
        <f t="shared" si="350"/>
        <v>1</v>
      </c>
      <c r="AC411" s="1">
        <f>IF(ISNUMBER(INDEX(bias[value],MATCH(I411,bias[symbol],0))),1,0)</f>
        <v>1</v>
      </c>
      <c r="AD411" s="1">
        <f t="shared" si="446"/>
        <v>1</v>
      </c>
      <c r="AE411" s="1">
        <f t="shared" si="352"/>
        <v>1</v>
      </c>
      <c r="AF411" s="1">
        <f t="shared" ca="1" si="406"/>
        <v>0</v>
      </c>
      <c r="AG411" s="1">
        <f t="shared" ca="1" si="407"/>
        <v>0</v>
      </c>
      <c r="AH411" s="1" t="str">
        <f ca="1">IF(AG411=1,_xll.RtContribute("DDS_BONDS",$B411&amp;"=EXT",$V$3:$X$3,V411:X411,"FTC:CHANGED;SCOPE:SERVER"),"-")</f>
        <v>-</v>
      </c>
      <c r="AI411" s="1" t="str">
        <f>_xll.RtGet("DDS_BONDS",B411&amp;"=EXT",3)</f>
        <v>21127218=EXT</v>
      </c>
      <c r="AJ411" s="32">
        <f>_xll.BDP($A411&amp;" @"&amp; $N411 &amp;"  Corp","risk_mid")</f>
        <v>11.970580639695072</v>
      </c>
      <c r="AK411" s="25">
        <f t="shared" si="429"/>
        <v>2394.1161279390144</v>
      </c>
      <c r="AL411" s="1" t="str">
        <f t="shared" si="366"/>
        <v>-</v>
      </c>
      <c r="AM411" s="38">
        <f t="shared" si="430"/>
        <v>18.404266666666668</v>
      </c>
      <c r="AN411" s="12">
        <f>_xll.BDP($A411&amp;" @"&amp; $N411 &amp;"  Corp","asset_swap_spd_mid")</f>
        <v>81.995479224445674</v>
      </c>
      <c r="AO411" s="25">
        <f t="shared" si="431"/>
        <v>16399.095844889132</v>
      </c>
      <c r="AP411" s="25">
        <f>IFERROR(_xll.BDP($A411&amp;" @"&amp; $N411 &amp;"  Corp","coupon")*G411/100/365,"-")</f>
        <v>171.23287671232876</v>
      </c>
      <c r="AQ411" s="1" t="str">
        <f>_xll.RtGet("EBOND_LDN",B411,"DSPLY_NAME")</f>
        <v xml:space="preserve">BATSLN 3 1/8 06 </v>
      </c>
      <c r="AR411" s="38">
        <f>_xll.RtGet("EBOND_LDN", B411, -18560)</f>
        <v>102.28076332583601</v>
      </c>
      <c r="AS411" s="38">
        <f>_xll.RtGet("EBOND_LDN", B411, -18562)</f>
        <v>95.693878992806006</v>
      </c>
      <c r="AT411" s="58" t="str">
        <f ca="1">IF(Main[[#This Row],[maturity]]&lt;TODAY(),"matured","-")</f>
        <v>-</v>
      </c>
      <c r="AU411" s="1" t="str">
        <f>IF(Main[[#This Row],[spread bid]]=Main[[#This Row],[spread ask]],"error","-")</f>
        <v>-</v>
      </c>
    </row>
    <row r="412" spans="1:47" x14ac:dyDescent="0.2">
      <c r="A412" s="1" t="s">
        <v>403</v>
      </c>
      <c r="B412" s="1">
        <v>7000145</v>
      </c>
      <c r="C412" s="9">
        <v>1994228</v>
      </c>
      <c r="D412" s="9" t="str">
        <f>_xll.BDP($A412&amp;" Corp",D$4)</f>
        <v>BNFP</v>
      </c>
      <c r="E412" s="9">
        <f>IF(_xll.BDP($A412&amp;" Corp","cpn typ")="floating","frn",_xll.BDP($A412&amp;" Corp",E$4))</f>
        <v>5.5</v>
      </c>
      <c r="F412" s="50">
        <f>IF(LEFT(_xll.BDP($A412&amp;" Corp","mty_typ"),4)="perp","perp",_xll.BDP($A412&amp;" Corp",F$4)*1)</f>
        <v>42130</v>
      </c>
      <c r="G412" s="31">
        <f>_xll.RtGet("EBOND_POSITION",INDEX(bookMap[eBondID],MATCH(TEXT(C412,"0"),bookMap[bbgID],0))&amp;"="&amp;B412,"AMOUNT")</f>
        <v>-4000000</v>
      </c>
      <c r="H412" s="1">
        <f>INDEX(control!$E$12:$E$22,MATCH(C412,control!$C$12:$C$22,0))</f>
        <v>0</v>
      </c>
      <c r="I412" s="1" t="str">
        <f>IFERROR(INDEX(bias[symbol],MIN(MAX(MATCH(IF($I$2="manual",_xll.RtGet("EBOND_LDN",B412,-20268),$I$2),bias[symbol],0)+H412,1),27)),"-")</f>
        <v>b</v>
      </c>
      <c r="J412" s="1">
        <f>IFERROR(_xll.RtGet("EBOND_LDN",B412,-20270)*1,"-")</f>
        <v>0.12</v>
      </c>
      <c r="K412" s="1" t="str">
        <f>_xll.RtGet("EBOND_LDN",$B412,-20271)</f>
        <v>on</v>
      </c>
      <c r="L412" s="1">
        <f>_xll.BDP(A412&amp;" @CBKG Corp","bid")</f>
        <v>104.621</v>
      </c>
      <c r="M412" s="1">
        <f>_xll.BDP(A412&amp;" @CBKG Corp","ask")</f>
        <v>104.741</v>
      </c>
      <c r="N412" s="1" t="s">
        <v>1456</v>
      </c>
      <c r="O412" s="1" t="str">
        <f>_xll.BDP(A412&amp;" @"&amp;N412&amp;" Corp","LAST_UPDATE")</f>
        <v>07:01:00</v>
      </c>
      <c r="P412" s="57">
        <f>_xll.BDP(A412&amp;" @"&amp;N412&amp;" Corp","LAST_PRICE")</f>
        <v>104.666</v>
      </c>
      <c r="Q412" s="1">
        <f>INDEX(control!$F$12:$F$22,MATCH(C412,control!$C$12:$C$22,0))</f>
        <v>100</v>
      </c>
      <c r="R412" s="1">
        <f>P412-J412*INDEX(bias[value],MATCH(I412,bias[symbol],0))*(Q412/100)</f>
        <v>104.621</v>
      </c>
      <c r="S412" s="1">
        <f t="shared" si="447"/>
        <v>104.741</v>
      </c>
      <c r="T412" s="4"/>
      <c r="U412" s="4"/>
      <c r="V412" s="1">
        <f t="shared" si="441"/>
        <v>104.666</v>
      </c>
      <c r="W412" s="1">
        <f t="shared" si="442"/>
        <v>104.621</v>
      </c>
      <c r="X412" s="1">
        <f t="shared" si="443"/>
        <v>104.741</v>
      </c>
      <c r="Y412" s="13">
        <f t="shared" si="444"/>
        <v>0</v>
      </c>
      <c r="Z412" s="1">
        <v>1</v>
      </c>
      <c r="AA412" s="1">
        <f t="shared" si="445"/>
        <v>1</v>
      </c>
      <c r="AB412" s="1">
        <f t="shared" si="350"/>
        <v>1</v>
      </c>
      <c r="AC412" s="1">
        <f>IF(ISNUMBER(INDEX(bias[value],MATCH(I412,bias[symbol],0))),1,0)</f>
        <v>1</v>
      </c>
      <c r="AD412" s="1">
        <f t="shared" si="446"/>
        <v>1</v>
      </c>
      <c r="AE412" s="1">
        <f t="shared" si="352"/>
        <v>1</v>
      </c>
      <c r="AF412" s="1">
        <f t="shared" ca="1" si="406"/>
        <v>0</v>
      </c>
      <c r="AG412" s="1">
        <f t="shared" ca="1" si="407"/>
        <v>0</v>
      </c>
      <c r="AH412" s="1" t="str">
        <f ca="1">IF(AG412=1,_xll.RtContribute("DDS_BONDS",$B412&amp;"=EXT",$V$3:$X$3,V412:X412,"FTC:CHANGED;SCOPE:SERVER"),"-")</f>
        <v>-</v>
      </c>
      <c r="AI412" s="1" t="str">
        <f>_xll.RtGet("DDS_BONDS",B412&amp;"=EXT",3)</f>
        <v>7000145=EXT</v>
      </c>
      <c r="AJ412" s="32">
        <f>_xll.BDP($A412&amp;" @"&amp; $N412 &amp;"  Corp","risk_mid")</f>
        <v>0.93002003613875672</v>
      </c>
      <c r="AK412" s="25">
        <f t="shared" si="429"/>
        <v>-372.00801445550269</v>
      </c>
      <c r="AL412" s="1" t="str">
        <f t="shared" si="366"/>
        <v>-</v>
      </c>
      <c r="AM412" s="38">
        <f t="shared" si="430"/>
        <v>-37.214577777777777</v>
      </c>
      <c r="AN412" s="12">
        <f>_xll.BDP($A412&amp;" @"&amp; $N412 &amp;"  Corp","asset_swap_spd_mid")</f>
        <v>-28.4840564367287</v>
      </c>
      <c r="AO412" s="25">
        <f t="shared" si="431"/>
        <v>11393.622574691481</v>
      </c>
      <c r="AP412" s="25">
        <f>IFERROR(_xll.BDP($A412&amp;" @"&amp; $N412 &amp;"  Corp","coupon")*G412/100/365,"-")</f>
        <v>-602.7397260273973</v>
      </c>
      <c r="AQ412" s="1" t="str">
        <f>_xll.RtGet("EBOND_LDN",B412,"DSPLY_NAME")</f>
        <v>BNFP 5 1/2 06 Ma</v>
      </c>
      <c r="AR412" s="38">
        <f>_xll.RtGet("EBOND_LDN", B412, -18560)</f>
        <v>26.664820746792</v>
      </c>
      <c r="AS412" s="38">
        <f>_xll.RtGet("EBOND_LDN", B412, -18562)</f>
        <v>13.765911446369</v>
      </c>
      <c r="AT412" s="58" t="str">
        <f ca="1">IF(Main[[#This Row],[maturity]]&lt;TODAY(),"matured","-")</f>
        <v>-</v>
      </c>
      <c r="AU412" s="1" t="str">
        <f>IF(Main[[#This Row],[spread bid]]=Main[[#This Row],[spread ask]],"error","-")</f>
        <v>-</v>
      </c>
    </row>
    <row r="413" spans="1:47" x14ac:dyDescent="0.2">
      <c r="A413" s="1" t="s">
        <v>404</v>
      </c>
      <c r="B413" s="1">
        <v>11818033</v>
      </c>
      <c r="C413" s="9">
        <v>1994228</v>
      </c>
      <c r="D413" s="9" t="str">
        <f>_xll.BDP($A413&amp;" Corp",D$4)</f>
        <v>BNFP</v>
      </c>
      <c r="E413" s="9">
        <f>IF(_xll.BDP($A413&amp;" Corp","cpn typ")="floating","frn",_xll.BDP($A413&amp;" Corp",E$4))</f>
        <v>2.5</v>
      </c>
      <c r="F413" s="50">
        <f>IF(LEFT(_xll.BDP($A413&amp;" Corp","mty_typ"),4)="perp","perp",_xll.BDP($A413&amp;" Corp",F$4)*1)</f>
        <v>42642</v>
      </c>
      <c r="G413" s="31">
        <f>_xll.RtGet("EBOND_POSITION",INDEX(bookMap[eBondID],MATCH(TEXT(C413,"0"),bookMap[bbgID],0))&amp;"="&amp;B413,"AMOUNT")</f>
        <v>0</v>
      </c>
      <c r="H413" s="1">
        <f>INDEX(control!$E$12:$E$22,MATCH(C413,control!$C$12:$C$22,0))</f>
        <v>0</v>
      </c>
      <c r="I413" s="1" t="str">
        <f>IFERROR(INDEX(bias[symbol],MIN(MAX(MATCH(IF($I$2="manual",_xll.RtGet("EBOND_LDN",B413,-20268),$I$2),bias[symbol],0)+H413,1),27)),"-")</f>
        <v>b</v>
      </c>
      <c r="J413" s="1">
        <f>IFERROR(_xll.RtGet("EBOND_LDN",B413,-20270)*1,"-")</f>
        <v>0.18</v>
      </c>
      <c r="K413" s="1" t="str">
        <f>_xll.RtGet("EBOND_LDN",$B413,-20271)</f>
        <v>on</v>
      </c>
      <c r="L413" s="1">
        <f>_xll.BDP(A413&amp;" @CBKG Corp","bid")</f>
        <v>104.499</v>
      </c>
      <c r="M413" s="1">
        <f>_xll.BDP(A413&amp;" @CBKG Corp","ask")</f>
        <v>104.679</v>
      </c>
      <c r="N413" s="1" t="s">
        <v>1456</v>
      </c>
      <c r="O413" s="1" t="str">
        <f>_xll.BDP(A413&amp;" @"&amp;N413&amp;" Corp","LAST_UPDATE")</f>
        <v>07:01:27</v>
      </c>
      <c r="P413" s="57">
        <f>_xll.BDP(A413&amp;" @"&amp;N413&amp;" Corp","LAST_PRICE")</f>
        <v>104.566</v>
      </c>
      <c r="Q413" s="1">
        <f>INDEX(control!$F$12:$F$22,MATCH(C413,control!$C$12:$C$22,0))</f>
        <v>100</v>
      </c>
      <c r="R413" s="1">
        <f>P413-J413*INDEX(bias[value],MATCH(I413,bias[symbol],0))*(Q413/100)</f>
        <v>104.49850000000001</v>
      </c>
      <c r="S413" s="1">
        <f t="shared" si="447"/>
        <v>104.67850000000001</v>
      </c>
      <c r="T413" s="4"/>
      <c r="U413" s="4"/>
      <c r="V413" s="1">
        <f t="shared" si="441"/>
        <v>104.566</v>
      </c>
      <c r="W413" s="1">
        <f t="shared" si="442"/>
        <v>104.49850000000001</v>
      </c>
      <c r="X413" s="1">
        <f t="shared" si="443"/>
        <v>104.67850000000001</v>
      </c>
      <c r="Y413" s="13">
        <f t="shared" si="444"/>
        <v>-9.9999999997635314E-4</v>
      </c>
      <c r="Z413" s="1">
        <v>1</v>
      </c>
      <c r="AA413" s="1">
        <f t="shared" si="445"/>
        <v>1</v>
      </c>
      <c r="AB413" s="1">
        <f t="shared" si="350"/>
        <v>1</v>
      </c>
      <c r="AC413" s="1">
        <f>IF(ISNUMBER(INDEX(bias[value],MATCH(I413,bias[symbol],0))),1,0)</f>
        <v>1</v>
      </c>
      <c r="AD413" s="1">
        <f t="shared" si="446"/>
        <v>1</v>
      </c>
      <c r="AE413" s="1">
        <f t="shared" si="352"/>
        <v>1</v>
      </c>
      <c r="AF413" s="1">
        <f t="shared" ca="1" si="406"/>
        <v>0</v>
      </c>
      <c r="AG413" s="1">
        <f t="shared" ca="1" si="407"/>
        <v>0</v>
      </c>
      <c r="AH413" s="1" t="str">
        <f ca="1">IF(AG413=1,_xll.RtContribute("DDS_BONDS",$B413&amp;"=EXT",$V$3:$X$3,V413:X413,"FTC:CHANGED;SCOPE:SERVER"),"-")</f>
        <v>-</v>
      </c>
      <c r="AI413" s="1" t="str">
        <f>_xll.RtGet("DDS_BONDS",B413&amp;"=EXT",3)</f>
        <v>11818033=EXT</v>
      </c>
      <c r="AJ413" s="32">
        <f>_xll.BDP($A413&amp;" @"&amp; $N413 &amp;"  Corp","risk_mid")</f>
        <v>2.3432121381546267</v>
      </c>
      <c r="AK413" s="25">
        <f t="shared" si="429"/>
        <v>0</v>
      </c>
      <c r="AL413" s="1" t="str">
        <f t="shared" si="366"/>
        <v>-</v>
      </c>
      <c r="AM413" s="38">
        <f t="shared" si="430"/>
        <v>0</v>
      </c>
      <c r="AN413" s="12">
        <f>_xll.BDP($A413&amp;" @"&amp; $N413 &amp;"  Corp","asset_swap_spd_mid")</f>
        <v>13.809581642075168</v>
      </c>
      <c r="AO413" s="25">
        <f t="shared" si="431"/>
        <v>0</v>
      </c>
      <c r="AP413" s="25">
        <f>IFERROR(_xll.BDP($A413&amp;" @"&amp; $N413 &amp;"  Corp","coupon")*G413/100/365,"-")</f>
        <v>0</v>
      </c>
      <c r="AQ413" s="1" t="str">
        <f>_xll.RtGet("EBOND_LDN",B413,"DSPLY_NAME")</f>
        <v>BNFP 2 1/2 29 Se</v>
      </c>
      <c r="AR413" s="38">
        <f>_xll.RtGet("EBOND_LDN", B413, -18560)</f>
        <v>47.388184824825998</v>
      </c>
      <c r="AS413" s="38">
        <f>_xll.RtGet("EBOND_LDN", B413, -18562)</f>
        <v>39.711262504479002</v>
      </c>
      <c r="AT413" s="58" t="str">
        <f ca="1">IF(Main[[#This Row],[maturity]]&lt;TODAY(),"matured","-")</f>
        <v>-</v>
      </c>
      <c r="AU413" s="1" t="str">
        <f>IF(Main[[#This Row],[spread bid]]=Main[[#This Row],[spread ask]],"error","-")</f>
        <v>-</v>
      </c>
    </row>
    <row r="414" spans="1:47" x14ac:dyDescent="0.2">
      <c r="A414" s="1" t="s">
        <v>405</v>
      </c>
      <c r="B414" s="1">
        <v>16118821</v>
      </c>
      <c r="C414" s="9">
        <v>1994228</v>
      </c>
      <c r="D414" s="9" t="str">
        <f>_xll.BDP($A414&amp;" Corp",D$4)</f>
        <v>BNFP</v>
      </c>
      <c r="E414" s="9">
        <f>IF(_xll.BDP($A414&amp;" Corp","cpn typ")="floating","frn",_xll.BDP($A414&amp;" Corp",E$4))</f>
        <v>1.125</v>
      </c>
      <c r="F414" s="50">
        <f>IF(LEFT(_xll.BDP($A414&amp;" Corp","mty_typ"),4)="perp","perp",_xll.BDP($A414&amp;" Corp",F$4)*1)</f>
        <v>43066</v>
      </c>
      <c r="G414" s="31">
        <f>_xll.RtGet("EBOND_POSITION",INDEX(bookMap[eBondID],MATCH(TEXT(C414,"0"),bookMap[bbgID],0))&amp;"="&amp;B414,"AMOUNT")</f>
        <v>0</v>
      </c>
      <c r="H414" s="1">
        <f>INDEX(control!$E$12:$E$22,MATCH(C414,control!$C$12:$C$22,0))</f>
        <v>0</v>
      </c>
      <c r="I414" s="1" t="str">
        <f>IFERROR(INDEX(bias[symbol],MIN(MAX(MATCH(IF($I$2="manual",_xll.RtGet("EBOND_LDN",B414,-20268),$I$2),bias[symbol],0)+H414,1),27)),"-")</f>
        <v>b</v>
      </c>
      <c r="J414" s="1">
        <f>IFERROR(_xll.RtGet("EBOND_LDN",B414,-20270)*1,"-")</f>
        <v>0.26</v>
      </c>
      <c r="K414" s="1" t="str">
        <f>_xll.RtGet("EBOND_LDN",$B414,-20271)</f>
        <v>on</v>
      </c>
      <c r="L414" s="1">
        <f>_xll.BDP(A414&amp;" @CBKG Corp","bid")</f>
        <v>101.512</v>
      </c>
      <c r="M414" s="1">
        <f>_xll.BDP(A414&amp;" @CBKG Corp","ask")</f>
        <v>101.77200000000001</v>
      </c>
      <c r="N414" s="1" t="s">
        <v>1456</v>
      </c>
      <c r="O414" s="1" t="str">
        <f>_xll.BDP(A414&amp;" @"&amp;N414&amp;" Corp","LAST_UPDATE")</f>
        <v>07:01:27</v>
      </c>
      <c r="P414" s="57">
        <f>_xll.BDP(A414&amp;" @"&amp;N414&amp;" Corp","LAST_PRICE")</f>
        <v>101.64400000000001</v>
      </c>
      <c r="Q414" s="1">
        <f>INDEX(control!$F$12:$F$22,MATCH(C414,control!$C$12:$C$22,0))</f>
        <v>100</v>
      </c>
      <c r="R414" s="1">
        <f>P414-J414*INDEX(bias[value],MATCH(I414,bias[symbol],0))*(Q414/100)</f>
        <v>101.54650000000001</v>
      </c>
      <c r="S414" s="1">
        <f t="shared" si="447"/>
        <v>101.80650000000001</v>
      </c>
      <c r="T414" s="4"/>
      <c r="U414" s="4"/>
      <c r="V414" s="1">
        <f t="shared" si="441"/>
        <v>101.64400000000001</v>
      </c>
      <c r="W414" s="1">
        <f t="shared" si="442"/>
        <v>101.54650000000001</v>
      </c>
      <c r="X414" s="1">
        <f t="shared" si="443"/>
        <v>101.80650000000001</v>
      </c>
      <c r="Y414" s="13">
        <f t="shared" si="444"/>
        <v>6.9000000000016826E-2</v>
      </c>
      <c r="Z414" s="1">
        <v>1</v>
      </c>
      <c r="AA414" s="1">
        <f t="shared" si="445"/>
        <v>1</v>
      </c>
      <c r="AB414" s="1">
        <f t="shared" si="350"/>
        <v>1</v>
      </c>
      <c r="AC414" s="1">
        <f>IF(ISNUMBER(INDEX(bias[value],MATCH(I414,bias[symbol],0))),1,0)</f>
        <v>1</v>
      </c>
      <c r="AD414" s="1">
        <f t="shared" si="446"/>
        <v>1</v>
      </c>
      <c r="AE414" s="1">
        <f t="shared" si="352"/>
        <v>1</v>
      </c>
      <c r="AF414" s="1">
        <f t="shared" ca="1" si="406"/>
        <v>0</v>
      </c>
      <c r="AG414" s="1">
        <f t="shared" ca="1" si="407"/>
        <v>0</v>
      </c>
      <c r="AH414" s="1" t="str">
        <f ca="1">IF(AG414=1,_xll.RtContribute("DDS_BONDS",$B414&amp;"=EXT",$V$3:$X$3,V414:X414,"FTC:CHANGED;SCOPE:SERVER"),"-")</f>
        <v>-</v>
      </c>
      <c r="AI414" s="1" t="str">
        <f>_xll.RtGet("DDS_BONDS",B414&amp;"=EXT",3)</f>
        <v>16118821=EXT</v>
      </c>
      <c r="AJ414" s="32">
        <f>_xll.BDP($A414&amp;" @"&amp; $N414 &amp;"  Corp","risk_mid")</f>
        <v>3.4330372678148535</v>
      </c>
      <c r="AK414" s="25">
        <f t="shared" si="429"/>
        <v>0</v>
      </c>
      <c r="AL414" s="1">
        <f t="shared" si="366"/>
        <v>-0.5</v>
      </c>
      <c r="AM414" s="38">
        <f t="shared" si="430"/>
        <v>0</v>
      </c>
      <c r="AN414" s="12">
        <f>_xll.BDP($A414&amp;" @"&amp; $N414 &amp;"  Corp","asset_swap_spd_mid")</f>
        <v>18.325922897386498</v>
      </c>
      <c r="AO414" s="25">
        <f t="shared" si="431"/>
        <v>0</v>
      </c>
      <c r="AP414" s="25">
        <f>IFERROR(_xll.BDP($A414&amp;" @"&amp; $N414 &amp;"  Corp","coupon")*G414/100/365,"-")</f>
        <v>0</v>
      </c>
      <c r="AQ414" s="1" t="str">
        <f>_xll.RtGet("EBOND_LDN",B414,"DSPLY_NAME")</f>
        <v>BNFP 1 1/8 27 No</v>
      </c>
      <c r="AR414" s="38">
        <f>_xll.RtGet("EBOND_LDN", B414, -18560)</f>
        <v>55.550434783743</v>
      </c>
      <c r="AS414" s="38">
        <f>_xll.RtGet("EBOND_LDN", B414, -18562)</f>
        <v>47.985872619546001</v>
      </c>
      <c r="AT414" s="58" t="str">
        <f ca="1">IF(Main[[#This Row],[maturity]]&lt;TODAY(),"matured","-")</f>
        <v>-</v>
      </c>
      <c r="AU414" s="1" t="str">
        <f>IF(Main[[#This Row],[spread bid]]=Main[[#This Row],[spread ask]],"error","-")</f>
        <v>-</v>
      </c>
    </row>
    <row r="415" spans="1:47" x14ac:dyDescent="0.2">
      <c r="A415" s="1" t="s">
        <v>406</v>
      </c>
      <c r="B415" s="1">
        <v>17118104</v>
      </c>
      <c r="C415" s="9">
        <v>1994228</v>
      </c>
      <c r="D415" s="9" t="str">
        <f>_xll.BDP($A415&amp;" Corp",D$4)</f>
        <v>BNFP</v>
      </c>
      <c r="E415" s="9">
        <f>IF(_xll.BDP($A415&amp;" Corp","cpn typ")="floating","frn",_xll.BDP($A415&amp;" Corp",E$4))</f>
        <v>1.25</v>
      </c>
      <c r="F415" s="50">
        <f>IF(LEFT(_xll.BDP($A415&amp;" Corp","mty_typ"),4)="perp","perp",_xll.BDP($A415&amp;" Corp",F$4)*1)</f>
        <v>43257</v>
      </c>
      <c r="G415" s="31">
        <f>_xll.RtGet("EBOND_POSITION",INDEX(bookMap[eBondID],MATCH(TEXT(C415,"0"),bookMap[bbgID],0))&amp;"="&amp;B415,"AMOUNT")</f>
        <v>0</v>
      </c>
      <c r="H415" s="1">
        <f>INDEX(control!$E$12:$E$22,MATCH(C415,control!$C$12:$C$22,0))</f>
        <v>0</v>
      </c>
      <c r="I415" s="1" t="str">
        <f>IFERROR(INDEX(bias[symbol],MIN(MAX(MATCH(IF($I$2="manual",_xll.RtGet("EBOND_LDN",B415,-20268),$I$2),bias[symbol],0)+H415,1),27)),"-")</f>
        <v>m</v>
      </c>
      <c r="J415" s="1">
        <f>IFERROR(_xll.RtGet("EBOND_LDN",B415,-20270)*1,"-")</f>
        <v>0.3</v>
      </c>
      <c r="K415" s="1" t="str">
        <f>_xll.RtGet("EBOND_LDN",$B415,-20271)</f>
        <v>on</v>
      </c>
      <c r="L415" s="1">
        <f>_xll.BDP(A415&amp;" @CBKG Corp","bid")</f>
        <v>101.739</v>
      </c>
      <c r="M415" s="1">
        <f>_xll.BDP(A415&amp;" @CBKG Corp","ask")</f>
        <v>102.039</v>
      </c>
      <c r="N415" s="1" t="s">
        <v>1456</v>
      </c>
      <c r="O415" s="1" t="str">
        <f>_xll.BDP(A415&amp;" @"&amp;N415&amp;" Corp","LAST_UPDATE")</f>
        <v>07:01:39</v>
      </c>
      <c r="P415" s="57">
        <f>_xll.BDP(A415&amp;" @"&amp;N415&amp;" Corp","LAST_PRICE")</f>
        <v>101.889</v>
      </c>
      <c r="Q415" s="1">
        <f>INDEX(control!$F$12:$F$22,MATCH(C415,control!$C$12:$C$22,0))</f>
        <v>100</v>
      </c>
      <c r="R415" s="1">
        <f>P415-J415*INDEX(bias[value],MATCH(I415,bias[symbol],0))*(Q415/100)</f>
        <v>101.73899999999999</v>
      </c>
      <c r="S415" s="1">
        <f t="shared" si="447"/>
        <v>102.03899999999999</v>
      </c>
      <c r="T415" s="4"/>
      <c r="U415" s="4"/>
      <c r="V415" s="1">
        <f t="shared" si="441"/>
        <v>101.889</v>
      </c>
      <c r="W415" s="1">
        <f t="shared" si="442"/>
        <v>101.73899999999999</v>
      </c>
      <c r="X415" s="1">
        <f t="shared" si="443"/>
        <v>102.03899999999999</v>
      </c>
      <c r="Y415" s="13">
        <f t="shared" si="444"/>
        <v>-5.6843418860808015E-14</v>
      </c>
      <c r="Z415" s="1">
        <v>1</v>
      </c>
      <c r="AA415" s="1">
        <f t="shared" si="445"/>
        <v>1</v>
      </c>
      <c r="AB415" s="1">
        <f t="shared" si="350"/>
        <v>1</v>
      </c>
      <c r="AC415" s="1">
        <f>IF(ISNUMBER(INDEX(bias[value],MATCH(I415,bias[symbol],0))),1,0)</f>
        <v>1</v>
      </c>
      <c r="AD415" s="1">
        <f t="shared" si="446"/>
        <v>1</v>
      </c>
      <c r="AE415" s="1">
        <f t="shared" si="352"/>
        <v>1</v>
      </c>
      <c r="AF415" s="1">
        <f t="shared" ca="1" si="406"/>
        <v>0</v>
      </c>
      <c r="AG415" s="1">
        <f t="shared" ca="1" si="407"/>
        <v>0</v>
      </c>
      <c r="AH415" s="1" t="str">
        <f ca="1">IF(AG415=1,_xll.RtContribute("DDS_BONDS",$B415&amp;"=EXT",$V$3:$X$3,V415:X415,"FTC:CHANGED;SCOPE:SERVER"),"-")</f>
        <v>-</v>
      </c>
      <c r="AI415" s="1" t="str">
        <f>_xll.RtGet("DDS_BONDS",B415&amp;"=EXT",3)</f>
        <v>17118104=EXT</v>
      </c>
      <c r="AJ415" s="32">
        <f>_xll.BDP($A415&amp;" @"&amp; $N415 &amp;"  Corp","risk_mid")</f>
        <v>3.9383936006899489</v>
      </c>
      <c r="AK415" s="25">
        <f t="shared" si="429"/>
        <v>0</v>
      </c>
      <c r="AL415" s="1">
        <f t="shared" si="366"/>
        <v>-0.6</v>
      </c>
      <c r="AM415" s="38">
        <f t="shared" si="430"/>
        <v>0</v>
      </c>
      <c r="AN415" s="12">
        <f>_xll.BDP($A415&amp;" @"&amp; $N415 &amp;"  Corp","asset_swap_spd_mid")</f>
        <v>23.625706268994627</v>
      </c>
      <c r="AO415" s="25">
        <f t="shared" si="431"/>
        <v>0</v>
      </c>
      <c r="AP415" s="25">
        <f>IFERROR(_xll.BDP($A415&amp;" @"&amp; $N415 &amp;"  Corp","coupon")*G415/100/365,"-")</f>
        <v>0</v>
      </c>
      <c r="AQ415" s="1" t="str">
        <f>_xll.RtGet("EBOND_LDN",B415,"DSPLY_NAME")</f>
        <v>BNFP 1 1/4 06 Ju</v>
      </c>
      <c r="AR415" s="38">
        <f>_xll.RtGet("EBOND_LDN", B415, -18560)</f>
        <v>62.073368880743999</v>
      </c>
      <c r="AS415" s="38">
        <f>_xll.RtGet("EBOND_LDN", B415, -18562)</f>
        <v>54.463239697535002</v>
      </c>
      <c r="AT415" s="58" t="str">
        <f ca="1">IF(Main[[#This Row],[maturity]]&lt;TODAY(),"matured","-")</f>
        <v>-</v>
      </c>
      <c r="AU415" s="1" t="str">
        <f>IF(Main[[#This Row],[spread bid]]=Main[[#This Row],[spread ask]],"error","-")</f>
        <v>-</v>
      </c>
    </row>
    <row r="416" spans="1:47" x14ac:dyDescent="0.2">
      <c r="A416" s="1" t="s">
        <v>407</v>
      </c>
      <c r="B416" s="1">
        <v>18134503</v>
      </c>
      <c r="C416" s="9">
        <v>1994228</v>
      </c>
      <c r="D416" s="9" t="str">
        <f>_xll.BDP($A416&amp;" Corp",D$4)</f>
        <v>BNFP</v>
      </c>
      <c r="E416" s="9">
        <f>IF(_xll.BDP($A416&amp;" Corp","cpn typ")="floating","frn",_xll.BDP($A416&amp;" Corp",E$4))</f>
        <v>1.375</v>
      </c>
      <c r="F416" s="50">
        <f>IF(LEFT(_xll.BDP($A416&amp;" Corp","mty_typ"),4)="perp","perp",_xll.BDP($A416&amp;" Corp",F$4)*1)</f>
        <v>43626</v>
      </c>
      <c r="G416" s="31">
        <f>_xll.RtGet("EBOND_POSITION",INDEX(bookMap[eBondID],MATCH(TEXT(C416,"0"),bookMap[bbgID],0))&amp;"="&amp;B416,"AMOUNT")</f>
        <v>0</v>
      </c>
      <c r="H416" s="1">
        <f>INDEX(control!$E$12:$E$22,MATCH(C416,control!$C$12:$C$22,0))</f>
        <v>0</v>
      </c>
      <c r="I416" s="1" t="str">
        <f>IFERROR(INDEX(bias[symbol],MIN(MAX(MATCH(IF($I$2="manual",_xll.RtGet("EBOND_LDN",B416,-20268),$I$2),bias[symbol],0)+H416,1),27)),"-")</f>
        <v>m</v>
      </c>
      <c r="J416" s="1">
        <f>IFERROR(_xll.RtGet("EBOND_LDN",B416,-20270)*1,"-")</f>
        <v>0.34</v>
      </c>
      <c r="K416" s="1" t="str">
        <f>_xll.RtGet("EBOND_LDN",$B416,-20271)</f>
        <v>on</v>
      </c>
      <c r="L416" s="1">
        <f>_xll.BDP(A416&amp;" @CBKG Corp","bid")</f>
        <v>101.83199999999999</v>
      </c>
      <c r="M416" s="1">
        <f>_xll.BDP(A416&amp;" @CBKG Corp","ask")</f>
        <v>102.172</v>
      </c>
      <c r="N416" s="1" t="s">
        <v>1456</v>
      </c>
      <c r="O416" s="1" t="str">
        <f>_xll.BDP(A416&amp;" @"&amp;N416&amp;" Corp","LAST_UPDATE")</f>
        <v>07:01:26</v>
      </c>
      <c r="P416" s="57">
        <f>_xll.BDP(A416&amp;" @"&amp;N416&amp;" Corp","LAST_PRICE")</f>
        <v>102.002</v>
      </c>
      <c r="Q416" s="1">
        <f>INDEX(control!$F$12:$F$22,MATCH(C416,control!$C$12:$C$22,0))</f>
        <v>100</v>
      </c>
      <c r="R416" s="1">
        <f>P416-J416*INDEX(bias[value],MATCH(I416,bias[symbol],0))*(Q416/100)</f>
        <v>101.83199999999999</v>
      </c>
      <c r="S416" s="1">
        <f t="shared" si="447"/>
        <v>102.172</v>
      </c>
      <c r="T416" s="4"/>
      <c r="U416" s="4"/>
      <c r="V416" s="1">
        <f t="shared" si="441"/>
        <v>102.002</v>
      </c>
      <c r="W416" s="1">
        <f t="shared" si="442"/>
        <v>101.83199999999999</v>
      </c>
      <c r="X416" s="1">
        <f t="shared" si="443"/>
        <v>102.172</v>
      </c>
      <c r="Y416" s="13">
        <f t="shared" si="444"/>
        <v>0</v>
      </c>
      <c r="Z416" s="1">
        <v>1</v>
      </c>
      <c r="AA416" s="1">
        <f t="shared" si="445"/>
        <v>1</v>
      </c>
      <c r="AB416" s="1">
        <f t="shared" si="350"/>
        <v>1</v>
      </c>
      <c r="AC416" s="1">
        <f>IF(ISNUMBER(INDEX(bias[value],MATCH(I416,bias[symbol],0))),1,0)</f>
        <v>1</v>
      </c>
      <c r="AD416" s="1">
        <f t="shared" si="446"/>
        <v>1</v>
      </c>
      <c r="AE416" s="1">
        <f t="shared" si="352"/>
        <v>1</v>
      </c>
      <c r="AF416" s="1">
        <f t="shared" ca="1" si="406"/>
        <v>0</v>
      </c>
      <c r="AG416" s="1">
        <f t="shared" ca="1" si="407"/>
        <v>0</v>
      </c>
      <c r="AH416" s="1" t="str">
        <f ca="1">IF(AG416=1,_xll.RtContribute("DDS_BONDS",$B416&amp;"=EXT",$V$3:$X$3,V416:X416,"FTC:CHANGED;SCOPE:SERVER"),"-")</f>
        <v>-</v>
      </c>
      <c r="AI416" s="1" t="str">
        <f>_xll.RtGet("DDS_BONDS",B416&amp;"=EXT",3)</f>
        <v>18134503=EXT</v>
      </c>
      <c r="AJ416" s="32">
        <f>_xll.BDP($A416&amp;" @"&amp; $N416 &amp;"  Corp","risk_mid")</f>
        <v>4.8935391211450963</v>
      </c>
      <c r="AK416" s="25">
        <f t="shared" si="429"/>
        <v>0</v>
      </c>
      <c r="AL416" s="1" t="str">
        <f t="shared" si="366"/>
        <v>-</v>
      </c>
      <c r="AM416" s="38">
        <f t="shared" si="430"/>
        <v>0</v>
      </c>
      <c r="AN416" s="12">
        <f>_xll.BDP($A416&amp;" @"&amp; $N416 &amp;"  Corp","asset_swap_spd_mid")</f>
        <v>25.315754221225944</v>
      </c>
      <c r="AO416" s="25">
        <f t="shared" si="431"/>
        <v>0</v>
      </c>
      <c r="AP416" s="25">
        <f>IFERROR(_xll.BDP($A416&amp;" @"&amp; $N416 &amp;"  Corp","coupon")*G416/100/365,"-")</f>
        <v>0</v>
      </c>
      <c r="AQ416" s="1" t="str">
        <f>_xll.RtGet("EBOND_LDN",B416,"DSPLY_NAME")</f>
        <v>BNFP 1 3/8 10 Ju</v>
      </c>
      <c r="AR416" s="38">
        <f>_xll.RtGet("EBOND_LDN", B416, -18560)</f>
        <v>70.991210926923003</v>
      </c>
      <c r="AS416" s="38">
        <f>_xll.RtGet("EBOND_LDN", B416, -18562)</f>
        <v>64.052171264614998</v>
      </c>
      <c r="AT416" s="58" t="str">
        <f ca="1">IF(Main[[#This Row],[maturity]]&lt;TODAY(),"matured","-")</f>
        <v>-</v>
      </c>
      <c r="AU416" s="1" t="str">
        <f>IF(Main[[#This Row],[spread bid]]=Main[[#This Row],[spread ask]],"error","-")</f>
        <v>-</v>
      </c>
    </row>
    <row r="417" spans="1:47" x14ac:dyDescent="0.2">
      <c r="A417" s="1" t="s">
        <v>408</v>
      </c>
      <c r="B417" s="1">
        <v>9718556</v>
      </c>
      <c r="C417" s="9">
        <v>1994228</v>
      </c>
      <c r="D417" s="9" t="str">
        <f>_xll.BDP($A417&amp;" Corp",D$4)</f>
        <v>BNFP</v>
      </c>
      <c r="E417" s="9">
        <f>IF(_xll.BDP($A417&amp;" Corp","cpn typ")="floating","frn",_xll.BDP($A417&amp;" Corp",E$4))</f>
        <v>3.6</v>
      </c>
      <c r="F417" s="50">
        <f>IF(LEFT(_xll.BDP($A417&amp;" Corp","mty_typ"),4)="perp","perp",_xll.BDP($A417&amp;" Corp",F$4)*1)</f>
        <v>44158</v>
      </c>
      <c r="G417" s="31">
        <f>_xll.RtGet("EBOND_POSITION",INDEX(bookMap[eBondID],MATCH(TEXT(C417,"0"),bookMap[bbgID],0))&amp;"="&amp;B417,"AMOUNT")</f>
        <v>0</v>
      </c>
      <c r="H417" s="1">
        <f>INDEX(control!$E$12:$E$22,MATCH(C417,control!$C$12:$C$22,0))</f>
        <v>0</v>
      </c>
      <c r="I417" s="1" t="str">
        <f>IFERROR(INDEX(bias[symbol],MIN(MAX(MATCH(IF($I$2="manual",_xll.RtGet("EBOND_LDN",B417,-20268),$I$2),bias[symbol],0)+H417,1),27)),"-")</f>
        <v>m</v>
      </c>
      <c r="J417" s="1">
        <f>IFERROR(_xll.RtGet("EBOND_LDN",B417,-20270)*1,"-")</f>
        <v>0.36</v>
      </c>
      <c r="K417" s="1" t="str">
        <f>_xll.RtGet("EBOND_LDN",$B417,-20271)</f>
        <v>on</v>
      </c>
      <c r="L417" s="1">
        <f>_xll.BDP(A417&amp;" @CBKG Corp","bid")</f>
        <v>113.54300000000001</v>
      </c>
      <c r="M417" s="1">
        <f>_xll.BDP(A417&amp;" @CBKG Corp","ask")</f>
        <v>113.90300000000001</v>
      </c>
      <c r="N417" s="1" t="s">
        <v>1456</v>
      </c>
      <c r="O417" s="1" t="str">
        <f>_xll.BDP(A417&amp;" @"&amp;N417&amp;" Corp","LAST_UPDATE")</f>
        <v>07:01:39</v>
      </c>
      <c r="P417" s="57">
        <f>_xll.BDP(A417&amp;" @"&amp;N417&amp;" Corp","LAST_PRICE")</f>
        <v>113.723</v>
      </c>
      <c r="Q417" s="1">
        <f>INDEX(control!$F$12:$F$22,MATCH(C417,control!$C$12:$C$22,0))</f>
        <v>100</v>
      </c>
      <c r="R417" s="1">
        <f>P417-J417*INDEX(bias[value],MATCH(I417,bias[symbol],0))*(Q417/100)</f>
        <v>113.54299999999999</v>
      </c>
      <c r="S417" s="1">
        <f t="shared" si="447"/>
        <v>113.90299999999999</v>
      </c>
      <c r="T417" s="4"/>
      <c r="U417" s="4"/>
      <c r="V417" s="1">
        <f t="shared" si="441"/>
        <v>113.723</v>
      </c>
      <c r="W417" s="1">
        <f t="shared" si="442"/>
        <v>113.54299999999999</v>
      </c>
      <c r="X417" s="1">
        <f t="shared" si="443"/>
        <v>113.90299999999999</v>
      </c>
      <c r="Y417" s="13">
        <f t="shared" si="444"/>
        <v>-5.6843418860808015E-14</v>
      </c>
      <c r="Z417" s="1">
        <v>1</v>
      </c>
      <c r="AA417" s="1">
        <f t="shared" si="445"/>
        <v>1</v>
      </c>
      <c r="AB417" s="1">
        <f t="shared" si="350"/>
        <v>1</v>
      </c>
      <c r="AC417" s="1">
        <f>IF(ISNUMBER(INDEX(bias[value],MATCH(I417,bias[symbol],0))),1,0)</f>
        <v>1</v>
      </c>
      <c r="AD417" s="1">
        <f t="shared" si="446"/>
        <v>1</v>
      </c>
      <c r="AE417" s="1">
        <f t="shared" si="352"/>
        <v>1</v>
      </c>
      <c r="AF417" s="1">
        <f t="shared" ca="1" si="406"/>
        <v>0</v>
      </c>
      <c r="AG417" s="1">
        <f t="shared" ca="1" si="407"/>
        <v>0</v>
      </c>
      <c r="AH417" s="1" t="str">
        <f ca="1">IF(AG417=1,_xll.RtContribute("DDS_BONDS",$B417&amp;"=EXT",$V$3:$X$3,V417:X417,"FTC:CHANGED;SCOPE:SERVER"),"-")</f>
        <v>-</v>
      </c>
      <c r="AI417" s="1" t="str">
        <f>_xll.RtGet("DDS_BONDS",B417&amp;"=EXT",3)</f>
        <v>9718556=EXT</v>
      </c>
      <c r="AJ417" s="32">
        <f>_xll.BDP($A417&amp;" @"&amp; $N417 &amp;"  Corp","risk_mid")</f>
        <v>6.6140152373854733</v>
      </c>
      <c r="AK417" s="25">
        <f t="shared" si="429"/>
        <v>0</v>
      </c>
      <c r="AL417" s="1">
        <f t="shared" si="366"/>
        <v>-0.8</v>
      </c>
      <c r="AM417" s="38">
        <f t="shared" si="430"/>
        <v>0</v>
      </c>
      <c r="AN417" s="12">
        <f>_xll.BDP($A417&amp;" @"&amp; $N417 &amp;"  Corp","asset_swap_spd_mid")</f>
        <v>43.136466688832776</v>
      </c>
      <c r="AO417" s="25">
        <f t="shared" si="431"/>
        <v>0</v>
      </c>
      <c r="AP417" s="25">
        <f>IFERROR(_xll.BDP($A417&amp;" @"&amp; $N417 &amp;"  Corp","coupon")*G417/100/365,"-")</f>
        <v>0</v>
      </c>
      <c r="AQ417" s="1" t="str">
        <f>_xll.RtGet("EBOND_LDN",B417,"DSPLY_NAME")</f>
        <v xml:space="preserve">BNFP 3.6 23 Nov </v>
      </c>
      <c r="AR417" s="38">
        <f>_xll.RtGet("EBOND_LDN", B417, -18560)</f>
        <v>75.136707265639004</v>
      </c>
      <c r="AS417" s="38">
        <f>_xll.RtGet("EBOND_LDN", B417, -18562)</f>
        <v>69.702390068482003</v>
      </c>
      <c r="AT417" s="58" t="str">
        <f ca="1">IF(Main[[#This Row],[maturity]]&lt;TODAY(),"matured","-")</f>
        <v>-</v>
      </c>
      <c r="AU417" s="1" t="str">
        <f>IF(Main[[#This Row],[spread bid]]=Main[[#This Row],[spread ask]],"error","-")</f>
        <v>-</v>
      </c>
    </row>
    <row r="418" spans="1:47" x14ac:dyDescent="0.2">
      <c r="A418" s="1" t="s">
        <v>409</v>
      </c>
      <c r="B418" s="1">
        <v>19980814</v>
      </c>
      <c r="C418" s="9">
        <v>1994228</v>
      </c>
      <c r="D418" s="9" t="str">
        <f>_xll.BDP($A418&amp;" Corp",D$4)</f>
        <v>BNFP</v>
      </c>
      <c r="E418" s="9">
        <f>IF(_xll.BDP($A418&amp;" Corp","cpn typ")="floating","frn",_xll.BDP($A418&amp;" Corp",E$4))</f>
        <v>2.25</v>
      </c>
      <c r="F418" s="50">
        <f>IF(LEFT(_xll.BDP($A418&amp;" Corp","mty_typ"),4)="perp","perp",_xll.BDP($A418&amp;" Corp",F$4)*1)</f>
        <v>44515</v>
      </c>
      <c r="G418" s="31">
        <f>_xll.RtGet("EBOND_POSITION",INDEX(bookMap[eBondID],MATCH(TEXT(C418,"0"),bookMap[bbgID],0))&amp;"="&amp;B418,"AMOUNT")</f>
        <v>3000000</v>
      </c>
      <c r="H418" s="1">
        <f>INDEX(control!$E$12:$E$22,MATCH(C418,control!$C$12:$C$22,0))</f>
        <v>0</v>
      </c>
      <c r="I418" s="1" t="str">
        <f>IFERROR(INDEX(bias[symbol],MIN(MAX(MATCH(IF($I$2="manual",_xll.RtGet("EBOND_LDN",B418,-20268),$I$2),bias[symbol],0)+H418,1),27)),"-")</f>
        <v>s</v>
      </c>
      <c r="J418" s="1">
        <f>IFERROR(_xll.RtGet("EBOND_LDN",B418,-20270)*1,"-")</f>
        <v>0.4</v>
      </c>
      <c r="K418" s="1" t="str">
        <f>_xll.RtGet("EBOND_LDN",$B418,-20271)</f>
        <v>on</v>
      </c>
      <c r="L418" s="1">
        <f>_xll.BDP(A418&amp;" @CBKG Corp","bid")</f>
        <v>104.48399999999999</v>
      </c>
      <c r="M418" s="1">
        <f>_xll.BDP(A418&amp;" @CBKG Corp","ask")</f>
        <v>104.884</v>
      </c>
      <c r="N418" s="1" t="s">
        <v>1456</v>
      </c>
      <c r="O418" s="1" t="str">
        <f>_xll.BDP(A418&amp;" @"&amp;N418&amp;" Corp","LAST_UPDATE")</f>
        <v>07:01:26</v>
      </c>
      <c r="P418" s="57">
        <f>_xll.BDP(A418&amp;" @"&amp;N418&amp;" Corp","LAST_PRICE")</f>
        <v>104.73399999999999</v>
      </c>
      <c r="Q418" s="1">
        <f>INDEX(control!$F$12:$F$22,MATCH(C418,control!$C$12:$C$22,0))</f>
        <v>100</v>
      </c>
      <c r="R418" s="1">
        <f>P418-J418*INDEX(bias[value],MATCH(I418,bias[symbol],0))*(Q418/100)</f>
        <v>104.48399999999999</v>
      </c>
      <c r="S418" s="1">
        <f t="shared" si="447"/>
        <v>104.884</v>
      </c>
      <c r="T418" s="4"/>
      <c r="U418" s="4"/>
      <c r="V418" s="1">
        <f t="shared" si="441"/>
        <v>104.73399999999999</v>
      </c>
      <c r="W418" s="1">
        <f t="shared" si="442"/>
        <v>104.48399999999999</v>
      </c>
      <c r="X418" s="1">
        <f t="shared" si="443"/>
        <v>104.884</v>
      </c>
      <c r="Y418" s="13">
        <f t="shared" si="444"/>
        <v>0</v>
      </c>
      <c r="Z418" s="1">
        <v>1</v>
      </c>
      <c r="AA418" s="1">
        <f t="shared" si="445"/>
        <v>1</v>
      </c>
      <c r="AB418" s="1">
        <f t="shared" si="350"/>
        <v>1</v>
      </c>
      <c r="AC418" s="1">
        <f>IF(ISNUMBER(INDEX(bias[value],MATCH(I418,bias[symbol],0))),1,0)</f>
        <v>1</v>
      </c>
      <c r="AD418" s="1">
        <f t="shared" si="446"/>
        <v>1</v>
      </c>
      <c r="AE418" s="1">
        <f t="shared" si="352"/>
        <v>1</v>
      </c>
      <c r="AF418" s="1">
        <f t="shared" ca="1" si="406"/>
        <v>0</v>
      </c>
      <c r="AG418" s="1">
        <f t="shared" ca="1" si="407"/>
        <v>0</v>
      </c>
      <c r="AH418" s="1" t="str">
        <f ca="1">IF(AG418=1,_xll.RtContribute("DDS_BONDS",$B418&amp;"=EXT",$V$3:$X$3,V418:X418,"FTC:CHANGED;SCOPE:SERVER"),"-")</f>
        <v>-</v>
      </c>
      <c r="AI418" s="1" t="str">
        <f>_xll.RtGet("DDS_BONDS",B418&amp;"=EXT",3)</f>
        <v>19980814=EXT</v>
      </c>
      <c r="AJ418" s="32">
        <f>_xll.BDP($A418&amp;" @"&amp; $N418 &amp;"  Corp","risk_mid")</f>
        <v>7.1293813236806614</v>
      </c>
      <c r="AK418" s="25">
        <f t="shared" si="429"/>
        <v>2138.8143971041986</v>
      </c>
      <c r="AL418" s="1" t="str">
        <f t="shared" si="366"/>
        <v>-</v>
      </c>
      <c r="AM418" s="38">
        <f t="shared" si="430"/>
        <v>27.929066666666667</v>
      </c>
      <c r="AN418" s="12">
        <f>_xll.BDP($A418&amp;" @"&amp; $N418 &amp;"  Corp","asset_swap_spd_mid")</f>
        <v>42.722814569368552</v>
      </c>
      <c r="AO418" s="25">
        <f t="shared" si="431"/>
        <v>12816.844370810566</v>
      </c>
      <c r="AP418" s="25">
        <f>IFERROR(_xll.BDP($A418&amp;" @"&amp; $N418 &amp;"  Corp","coupon")*G418/100/365,"-")</f>
        <v>184.93150684931507</v>
      </c>
      <c r="AQ418" s="1" t="str">
        <f>_xll.RtGet("EBOND_LDN",B418,"DSPLY_NAME")</f>
        <v>BNFP 2 1/4 15 No</v>
      </c>
      <c r="AR418" s="38">
        <f>_xll.RtGet("EBOND_LDN", B418, -18560)</f>
        <v>75.399638240426</v>
      </c>
      <c r="AS418" s="38">
        <f>_xll.RtGet("EBOND_LDN", B418, -18562)</f>
        <v>69.796924529964002</v>
      </c>
      <c r="AT418" s="58" t="str">
        <f ca="1">IF(Main[[#This Row],[maturity]]&lt;TODAY(),"matured","-")</f>
        <v>-</v>
      </c>
      <c r="AU418" s="1" t="str">
        <f>IF(Main[[#This Row],[spread bid]]=Main[[#This Row],[spread ask]],"error","-")</f>
        <v>-</v>
      </c>
    </row>
    <row r="419" spans="1:47" x14ac:dyDescent="0.2">
      <c r="A419" s="1" t="s">
        <v>410</v>
      </c>
      <c r="B419" s="1">
        <v>18348678</v>
      </c>
      <c r="C419" s="9">
        <v>1994228</v>
      </c>
      <c r="D419" s="9" t="str">
        <f>_xll.BDP($A419&amp;" Corp",D$4)</f>
        <v>BNFP</v>
      </c>
      <c r="E419" s="9">
        <f>IF(_xll.BDP($A419&amp;" Corp","cpn typ")="floating","frn",_xll.BDP($A419&amp;" Corp",E$4))</f>
        <v>2.6</v>
      </c>
      <c r="F419" s="50">
        <f>IF(LEFT(_xll.BDP($A419&amp;" Corp","mty_typ"),4)="perp","perp",_xll.BDP($A419&amp;" Corp",F$4)*1)</f>
        <v>45105</v>
      </c>
      <c r="G419" s="31">
        <f>_xll.RtGet("EBOND_POSITION",INDEX(bookMap[eBondID],MATCH(TEXT(C419,"0"),bookMap[bbgID],0))&amp;"="&amp;B419,"AMOUNT")</f>
        <v>0</v>
      </c>
      <c r="H419" s="1">
        <f>INDEX(control!$E$12:$E$22,MATCH(C419,control!$C$12:$C$22,0))</f>
        <v>0</v>
      </c>
      <c r="I419" s="1" t="str">
        <f>IFERROR(INDEX(bias[symbol],MIN(MAX(MATCH(IF($I$2="manual",_xll.RtGet("EBOND_LDN",B419,-20268),$I$2),bias[symbol],0)+H419,1),27)),"-")</f>
        <v>m</v>
      </c>
      <c r="J419" s="1">
        <f>IFERROR(_xll.RtGet("EBOND_LDN",B419,-20270)*1,"-")</f>
        <v>0.5</v>
      </c>
      <c r="K419" s="1" t="str">
        <f>_xll.RtGet("EBOND_LDN",$B419,-20271)</f>
        <v>on</v>
      </c>
      <c r="L419" s="1">
        <f>_xll.BDP(A419&amp;" @CBKG Corp","bid")</f>
        <v>105.902</v>
      </c>
      <c r="M419" s="1">
        <f>_xll.BDP(A419&amp;" @CBKG Corp","ask")</f>
        <v>106.402</v>
      </c>
      <c r="N419" s="1" t="s">
        <v>1456</v>
      </c>
      <c r="O419" s="1" t="str">
        <f>_xll.BDP(A419&amp;" @"&amp;N419&amp;" Corp","LAST_UPDATE")</f>
        <v>07:01:26</v>
      </c>
      <c r="P419" s="57">
        <f>_xll.BDP(A419&amp;" @"&amp;N419&amp;" Corp","LAST_PRICE")</f>
        <v>106.152</v>
      </c>
      <c r="Q419" s="1">
        <f>INDEX(control!$F$12:$F$22,MATCH(C419,control!$C$12:$C$22,0))</f>
        <v>100</v>
      </c>
      <c r="R419" s="1">
        <f>P419-J419*INDEX(bias[value],MATCH(I419,bias[symbol],0))*(Q419/100)</f>
        <v>105.902</v>
      </c>
      <c r="S419" s="1">
        <f t="shared" si="447"/>
        <v>106.402</v>
      </c>
      <c r="T419" s="4"/>
      <c r="U419" s="4"/>
      <c r="V419" s="1">
        <f t="shared" si="441"/>
        <v>106.152</v>
      </c>
      <c r="W419" s="1">
        <f t="shared" si="442"/>
        <v>105.902</v>
      </c>
      <c r="X419" s="1">
        <f t="shared" si="443"/>
        <v>106.402</v>
      </c>
      <c r="Y419" s="13">
        <f t="shared" si="444"/>
        <v>0</v>
      </c>
      <c r="Z419" s="1">
        <v>1</v>
      </c>
      <c r="AA419" s="1">
        <f t="shared" si="445"/>
        <v>1</v>
      </c>
      <c r="AB419" s="1">
        <f t="shared" si="350"/>
        <v>1</v>
      </c>
      <c r="AC419" s="1">
        <f>IF(ISNUMBER(INDEX(bias[value],MATCH(I419,bias[symbol],0))),1,0)</f>
        <v>1</v>
      </c>
      <c r="AD419" s="1">
        <f t="shared" si="446"/>
        <v>1</v>
      </c>
      <c r="AE419" s="1">
        <f t="shared" si="352"/>
        <v>1</v>
      </c>
      <c r="AF419" s="1">
        <f t="shared" ca="1" si="406"/>
        <v>0</v>
      </c>
      <c r="AG419" s="1">
        <f t="shared" ca="1" si="407"/>
        <v>0</v>
      </c>
      <c r="AH419" s="1" t="str">
        <f ca="1">IF(AG419=1,_xll.RtContribute("DDS_BONDS",$B419&amp;"=EXT",$V$3:$X$3,V419:X419,"FTC:CHANGED;SCOPE:SERVER"),"-")</f>
        <v>-</v>
      </c>
      <c r="AI419" s="1" t="str">
        <f>_xll.RtGet("DDS_BONDS",B419&amp;"=EXT",3)</f>
        <v>18348678=EXT</v>
      </c>
      <c r="AJ419" s="32">
        <f>_xll.BDP($A419&amp;" @"&amp; $N419 &amp;"  Corp","risk_mid")</f>
        <v>8.5223186782791061</v>
      </c>
      <c r="AK419" s="25">
        <f t="shared" si="429"/>
        <v>0</v>
      </c>
      <c r="AL419" s="1">
        <f t="shared" si="366"/>
        <v>-0.8</v>
      </c>
      <c r="AM419" s="38">
        <f t="shared" si="430"/>
        <v>0</v>
      </c>
      <c r="AN419" s="12">
        <f>_xll.BDP($A419&amp;" @"&amp; $N419 &amp;"  Corp","asset_swap_spd_mid")</f>
        <v>44.510968631962299</v>
      </c>
      <c r="AO419" s="25">
        <f t="shared" si="431"/>
        <v>0</v>
      </c>
      <c r="AP419" s="25">
        <f>IFERROR(_xll.BDP($A419&amp;" @"&amp; $N419 &amp;"  Corp","coupon")*G419/100/365,"-")</f>
        <v>0</v>
      </c>
      <c r="AQ419" s="1" t="str">
        <f>_xll.RtGet("EBOND_LDN",B419,"DSPLY_NAME")</f>
        <v xml:space="preserve">BNFP 2.6 28 Jun </v>
      </c>
      <c r="AR419" s="38">
        <f>_xll.RtGet("EBOND_LDN", B419, -18560)</f>
        <v>67.247499328174996</v>
      </c>
      <c r="AS419" s="38">
        <f>_xll.RtGet("EBOND_LDN", B419, -18562)</f>
        <v>61.393155554429001</v>
      </c>
      <c r="AT419" s="58" t="str">
        <f ca="1">IF(Main[[#This Row],[maturity]]&lt;TODAY(),"matured","-")</f>
        <v>-</v>
      </c>
      <c r="AU419" s="1" t="str">
        <f>IF(Main[[#This Row],[spread bid]]=Main[[#This Row],[spread ask]],"error","-")</f>
        <v>-</v>
      </c>
    </row>
    <row r="420" spans="1:47" x14ac:dyDescent="0.2">
      <c r="A420" s="1" t="s">
        <v>1645</v>
      </c>
      <c r="B420" s="1">
        <v>21266060</v>
      </c>
      <c r="C420" s="9">
        <v>1994228</v>
      </c>
      <c r="D420" s="9" t="str">
        <f>_xll.BDP($A420&amp;" Corp",D$4)</f>
        <v>BXBAU</v>
      </c>
      <c r="E420" s="9">
        <f>IF(_xll.BDP($A420&amp;" Corp","cpn typ")="floating","frn",_xll.BDP($A420&amp;" Corp",E$4))</f>
        <v>2.375</v>
      </c>
      <c r="F420" s="50">
        <f>IF(LEFT(_xll.BDP($A420&amp;" Corp","mty_typ"),4)="perp","perp",_xll.BDP($A420&amp;" Corp",F$4)*1)</f>
        <v>45455</v>
      </c>
      <c r="G420" s="31">
        <f>_xll.RtGet("EBOND_POSITION",INDEX(bookMap[eBondID],MATCH(TEXT(C420,"0"),bookMap[bbgID],0))&amp;"="&amp;B420,"AMOUNT")</f>
        <v>-3780000</v>
      </c>
      <c r="H420" s="1">
        <f>INDEX(control!$E$12:$E$22,MATCH(C420,control!$C$12:$C$22,0))</f>
        <v>0</v>
      </c>
      <c r="I420" s="1" t="str">
        <f>IFERROR(INDEX(bias[symbol],MIN(MAX(MATCH(IF($I$2="manual",_xll.RtGet("EBOND_LDN",B420,-20268),$I$2),bias[symbol],0)+H420,1),27)),"-")</f>
        <v>bbb</v>
      </c>
      <c r="J420" s="1">
        <f>IFERROR(_xll.RtGet("EBOND_LDN",B420,-20270)*1,"-")</f>
        <v>0.4</v>
      </c>
      <c r="K420" s="1" t="str">
        <f>_xll.RtGet("EBOND_LDN",$B420,-20271)</f>
        <v>on</v>
      </c>
      <c r="L420" s="1">
        <f>_xll.BDP(A420&amp;" @CBKG Corp","bid")</f>
        <v>99.647000000000006</v>
      </c>
      <c r="M420" s="1">
        <f>_xll.BDP(A420&amp;" @CBKG Corp","ask")</f>
        <v>100.047</v>
      </c>
      <c r="N420" s="1" t="s">
        <v>1456</v>
      </c>
      <c r="O420" s="1" t="str">
        <f>_xll.BDP(A420&amp;" @"&amp;N420&amp;" Corp","LAST_UPDATE")</f>
        <v>07:01:26</v>
      </c>
      <c r="P420" s="57">
        <f>_xll.BDP(A420&amp;" @"&amp;N420&amp;" Corp","LAST_PRICE")</f>
        <v>99.697000000000003</v>
      </c>
      <c r="Q420" s="1">
        <f>INDEX(control!$F$12:$F$22,MATCH(C420,control!$C$12:$C$22,0))</f>
        <v>100</v>
      </c>
      <c r="R420" s="1">
        <f>P420-J420*INDEX(bias[value],MATCH(I420,bias[symbol],0))*(Q420/100)</f>
        <v>99.647000000000006</v>
      </c>
      <c r="S420" s="1">
        <f>R420+J420*(Q420/100)</f>
        <v>100.04700000000001</v>
      </c>
      <c r="T420" s="4"/>
      <c r="U420" s="4"/>
      <c r="V420" s="1">
        <f>P420</f>
        <v>99.697000000000003</v>
      </c>
      <c r="W420" s="1">
        <f>IF(ISNUMBER(T420),T420,R420)</f>
        <v>99.647000000000006</v>
      </c>
      <c r="X420" s="1">
        <f>IF(ISNUMBER(U420),U420,S420)</f>
        <v>100.04700000000001</v>
      </c>
      <c r="Y420" s="13">
        <f>IF(ISERROR((W420+X420)-(L420+M420)),"err",((W420+X420)-(L420+M420)))</f>
        <v>0</v>
      </c>
      <c r="Z420" s="1">
        <v>1</v>
      </c>
      <c r="AA420" s="1">
        <f>IF(K420="on",1,0)</f>
        <v>1</v>
      </c>
      <c r="AB420" s="1">
        <f>IF(ISNUMBER(V420),1,0)*IF(ISNUMBER(W420),1,0)*IF(ISNUMBER(X420),1,0)</f>
        <v>1</v>
      </c>
      <c r="AC420" s="1">
        <f>IF(ISNUMBER(INDEX(bias[value],MATCH(I420,bias[symbol],0))),1,0)</f>
        <v>1</v>
      </c>
      <c r="AD420" s="1">
        <f>IF(ISNUMBER(J420),1,0)</f>
        <v>1</v>
      </c>
      <c r="AE420" s="1">
        <f>IF(AB420,IF(W420&gt;X420,0,1),0)</f>
        <v>1</v>
      </c>
      <c r="AF420" s="1">
        <f ca="1">IF($C$3="update",1,0)</f>
        <v>0</v>
      </c>
      <c r="AG420" s="1">
        <f ca="1">PRODUCT(Z420:AF420)</f>
        <v>0</v>
      </c>
      <c r="AH420" s="1" t="str">
        <f ca="1">IF(AG420=1,_xll.RtContribute("DDS_BONDS",$B420&amp;"=EXT",$V$3:$X$3,V420:X420,"FTC:CHANGED;SCOPE:SERVER"),"-")</f>
        <v>-</v>
      </c>
      <c r="AI420" s="1" t="str">
        <f>_xll.RtGet("DDS_BONDS",B420&amp;"=EXT",3)</f>
        <v>21266060=EXT</v>
      </c>
      <c r="AJ420" s="32">
        <f>_xll.BDP($A420&amp;" @"&amp; $N420 &amp;"  Corp","risk_mid")</f>
        <v>8.7572585355090382</v>
      </c>
      <c r="AK420" s="25">
        <f>IFERROR(G420*AJ420/10000,"-")</f>
        <v>-3310.2437264224163</v>
      </c>
      <c r="AL420" s="1" t="str">
        <f>IFERROR(INDEX(repoRate,MATCH(A420,repoIsin,0)),"-")</f>
        <v>-</v>
      </c>
      <c r="AM420" s="38">
        <f>IFERROR(G420*1,0)*IFERROR(P420*1,0)/100*IF(AL420="-",$AM$3,AL420)/100/360</f>
        <v>-33.498192000000003</v>
      </c>
      <c r="AN420" s="12">
        <f>_xll.BDP($A420&amp;" @"&amp; $N420 &amp;"  Corp","asset_swap_spd_mid")</f>
        <v>81.333095148214824</v>
      </c>
      <c r="AO420" s="25">
        <f>IFERROR(G420*1,0)*IFERROR(AN420*1,0)/10000</f>
        <v>-30743.909966025203</v>
      </c>
      <c r="AP420" s="25">
        <f>IFERROR(_xll.BDP($A420&amp;" @"&amp; $N420 &amp;"  Corp","coupon")*G420/100/365,"-")</f>
        <v>-245.95890410958904</v>
      </c>
      <c r="AQ420" s="1" t="str">
        <f>_xll.RtGet("EBOND_LDN",B420,"DSPLY_NAME")</f>
        <v>BXBAU 2 3/8 12 J</v>
      </c>
      <c r="AR420" s="38">
        <f>_xll.RtGet("EBOND_LDN", B420, -18560)</f>
        <v>106.734531408848</v>
      </c>
      <c r="AS420" s="38">
        <f>_xll.RtGet("EBOND_LDN", B420, -18562)</f>
        <v>106.734531408848</v>
      </c>
      <c r="AT420" s="58" t="str">
        <f ca="1">IF(Main[[#This Row],[maturity]]&lt;TODAY(),"matured","-")</f>
        <v>-</v>
      </c>
      <c r="AU420" s="1" t="str">
        <f>IF(Main[[#This Row],[spread bid]]=Main[[#This Row],[spread ask]],"error","-")</f>
        <v>error</v>
      </c>
    </row>
    <row r="421" spans="1:47" x14ac:dyDescent="0.2">
      <c r="A421" s="1" t="s">
        <v>411</v>
      </c>
      <c r="B421" s="1">
        <v>6473173</v>
      </c>
      <c r="C421" s="9">
        <v>1994228</v>
      </c>
      <c r="D421" s="9" t="str">
        <f>_xll.BDP($A421&amp;" Corp",D$4)</f>
        <v>CAFP</v>
      </c>
      <c r="E421" s="9">
        <f>IF(_xll.BDP($A421&amp;" Corp","cpn typ")="floating","frn",_xll.BDP($A421&amp;" Corp",E$4))</f>
        <v>5.125</v>
      </c>
      <c r="F421" s="50">
        <f>IF(LEFT(_xll.BDP($A421&amp;" Corp","mty_typ"),4)="perp","perp",_xll.BDP($A421&amp;" Corp",F$4)*1)</f>
        <v>41922</v>
      </c>
      <c r="G421" s="31">
        <f>_xll.RtGet("EBOND_POSITION",INDEX(bookMap[eBondID],MATCH(TEXT(C421,"0"),bookMap[bbgID],0))&amp;"="&amp;B421,"AMOUNT")</f>
        <v>0</v>
      </c>
      <c r="H421" s="1">
        <f>INDEX(control!$E$12:$E$22,MATCH(C421,control!$C$12:$C$22,0))</f>
        <v>0</v>
      </c>
      <c r="I421" s="1" t="str">
        <f>IFERROR(INDEX(bias[symbol],MIN(MAX(MATCH(IF($I$2="manual",_xll.RtGet("EBOND_LDN",B421,-20268),$I$2),bias[symbol],0)+H421,1),27)),"-")</f>
        <v>bb</v>
      </c>
      <c r="J421" s="1">
        <f>IFERROR(_xll.RtGet("EBOND_LDN",B421,-20270)*1,"-")</f>
        <v>0.1</v>
      </c>
      <c r="K421" s="1" t="str">
        <f>_xll.RtGet("EBOND_LDN",$B421,-20271)</f>
        <v>on</v>
      </c>
      <c r="L421" s="1">
        <f>_xll.BDP(A421&amp;" @CBKG Corp","bid")</f>
        <v>101.536</v>
      </c>
      <c r="M421" s="1">
        <f>_xll.BDP(A421&amp;" @CBKG Corp","ask")</f>
        <v>101.636</v>
      </c>
      <c r="N421" s="1" t="s">
        <v>1456</v>
      </c>
      <c r="O421" s="1" t="str">
        <f>_xll.BDP(A421&amp;" @"&amp;N421&amp;" Corp","LAST_UPDATE")</f>
        <v>07:01:11</v>
      </c>
      <c r="P421" s="57">
        <f>_xll.BDP(A421&amp;" @"&amp;N421&amp;" Corp","LAST_PRICE")</f>
        <v>101.56100000000001</v>
      </c>
      <c r="Q421" s="1">
        <f>INDEX(control!$F$12:$F$22,MATCH(C421,control!$C$12:$C$22,0))</f>
        <v>100</v>
      </c>
      <c r="R421" s="1">
        <f>P421-J421*INDEX(bias[value],MATCH(I421,bias[symbol],0))*(Q421/100)</f>
        <v>101.536</v>
      </c>
      <c r="S421" s="1">
        <f t="shared" si="447"/>
        <v>101.636</v>
      </c>
      <c r="T421" s="4"/>
      <c r="U421" s="4"/>
      <c r="V421" s="1">
        <f t="shared" si="441"/>
        <v>101.56100000000001</v>
      </c>
      <c r="W421" s="1">
        <f t="shared" si="442"/>
        <v>101.536</v>
      </c>
      <c r="X421" s="1">
        <f t="shared" si="443"/>
        <v>101.636</v>
      </c>
      <c r="Y421" s="13">
        <f t="shared" si="444"/>
        <v>0</v>
      </c>
      <c r="Z421" s="1">
        <v>1</v>
      </c>
      <c r="AA421" s="1">
        <f t="shared" si="445"/>
        <v>1</v>
      </c>
      <c r="AB421" s="1">
        <f t="shared" si="350"/>
        <v>1</v>
      </c>
      <c r="AC421" s="1">
        <f>IF(ISNUMBER(INDEX(bias[value],MATCH(I421,bias[symbol],0))),1,0)</f>
        <v>1</v>
      </c>
      <c r="AD421" s="1">
        <f t="shared" si="446"/>
        <v>1</v>
      </c>
      <c r="AE421" s="1">
        <f t="shared" si="352"/>
        <v>1</v>
      </c>
      <c r="AF421" s="1">
        <f t="shared" ca="1" si="406"/>
        <v>0</v>
      </c>
      <c r="AG421" s="1">
        <f t="shared" ca="1" si="407"/>
        <v>0</v>
      </c>
      <c r="AH421" s="1" t="str">
        <f ca="1">IF(AG421=1,_xll.RtContribute("DDS_BONDS",$B421&amp;"=EXT",$V$3:$X$3,V421:X421,"FTC:CHANGED;SCOPE:SERVER"),"-")</f>
        <v>-</v>
      </c>
      <c r="AI421" s="1" t="str">
        <f>_xll.RtGet("DDS_BONDS",B421&amp;"=EXT",3)</f>
        <v>6473173=EXT</v>
      </c>
      <c r="AJ421" s="32">
        <f>_xll.BDP($A421&amp;" @"&amp; $N421 &amp;"  Corp","risk_mid")</f>
        <v>0.33088044177560505</v>
      </c>
      <c r="AK421" s="25">
        <f t="shared" si="429"/>
        <v>0</v>
      </c>
      <c r="AL421" s="1">
        <f t="shared" si="366"/>
        <v>-0.45</v>
      </c>
      <c r="AM421" s="38">
        <f t="shared" si="430"/>
        <v>0</v>
      </c>
      <c r="AN421" s="12">
        <f>_xll.BDP($A421&amp;" @"&amp; $N421 &amp;"  Corp","asset_swap_spd_mid")</f>
        <v>-13.150057765340129</v>
      </c>
      <c r="AO421" s="25">
        <f t="shared" si="431"/>
        <v>0</v>
      </c>
      <c r="AP421" s="25">
        <f>IFERROR(_xll.BDP($A421&amp;" @"&amp; $N421 &amp;"  Corp","coupon")*G421/100/365,"-")</f>
        <v>0</v>
      </c>
      <c r="AQ421" s="1" t="str">
        <f>_xll.RtGet("EBOND_LDN",B421,"DSPLY_NAME")</f>
        <v>CAFP 5 1/8 10 Oc</v>
      </c>
      <c r="AR421" s="38">
        <f>_xll.RtGet("EBOND_LDN", B421, -18560)</f>
        <v>20.675823599684001</v>
      </c>
      <c r="AS421" s="38">
        <f>_xll.RtGet("EBOND_LDN", B421, -18562)</f>
        <v>-9.5324908305849991</v>
      </c>
      <c r="AT421" s="58" t="str">
        <f ca="1">IF(Main[[#This Row],[maturity]]&lt;TODAY(),"matured","-")</f>
        <v>-</v>
      </c>
      <c r="AU421" s="1" t="str">
        <f>IF(Main[[#This Row],[spread bid]]=Main[[#This Row],[spread ask]],"error","-")</f>
        <v>-</v>
      </c>
    </row>
    <row r="422" spans="1:47" x14ac:dyDescent="0.2">
      <c r="A422" s="1" t="s">
        <v>412</v>
      </c>
      <c r="B422" s="1">
        <v>7111828</v>
      </c>
      <c r="C422" s="9">
        <v>1994228</v>
      </c>
      <c r="D422" s="9" t="str">
        <f>_xll.BDP($A422&amp;" Corp",D$4)</f>
        <v>CAFP</v>
      </c>
      <c r="E422" s="9">
        <f>IF(_xll.BDP($A422&amp;" Corp","cpn typ")="floating","frn",_xll.BDP($A422&amp;" Corp",E$4))</f>
        <v>5.375</v>
      </c>
      <c r="F422" s="50">
        <f>IF(LEFT(_xll.BDP($A422&amp;" Corp","mty_typ"),4)="perp","perp",_xll.BDP($A422&amp;" Corp",F$4)*1)</f>
        <v>42167</v>
      </c>
      <c r="G422" s="31">
        <f>_xll.RtGet("EBOND_POSITION",INDEX(bookMap[eBondID],MATCH(TEXT(C422,"0"),bookMap[bbgID],0))&amp;"="&amp;B422,"AMOUNT")</f>
        <v>0</v>
      </c>
      <c r="H422" s="1">
        <f>INDEX(control!$E$12:$E$22,MATCH(C422,control!$C$12:$C$22,0))</f>
        <v>0</v>
      </c>
      <c r="I422" s="1" t="str">
        <f>IFERROR(INDEX(bias[symbol],MIN(MAX(MATCH(IF($I$2="manual",_xll.RtGet("EBOND_LDN",B422,-20268),$I$2),bias[symbol],0)+H422,1),27)),"-")</f>
        <v>m</v>
      </c>
      <c r="J422" s="1">
        <f>IFERROR(_xll.RtGet("EBOND_LDN",B422,-20270)*1,"-")</f>
        <v>0.2</v>
      </c>
      <c r="K422" s="1" t="str">
        <f>_xll.RtGet("EBOND_LDN",$B422,-20271)</f>
        <v>on</v>
      </c>
      <c r="L422" s="1">
        <f>_xll.BDP(A422&amp;" @CBKG Corp","bid")</f>
        <v>104.905</v>
      </c>
      <c r="M422" s="1">
        <f>_xll.BDP(A422&amp;" @CBKG Corp","ask")</f>
        <v>105.105</v>
      </c>
      <c r="N422" s="1" t="s">
        <v>1456</v>
      </c>
      <c r="O422" s="1" t="str">
        <f>_xll.BDP(A422&amp;" @"&amp;N422&amp;" Corp","LAST_UPDATE")</f>
        <v>07:01:17</v>
      </c>
      <c r="P422" s="57">
        <f>_xll.BDP(A422&amp;" @"&amp;N422&amp;" Corp","LAST_PRICE")</f>
        <v>105.005</v>
      </c>
      <c r="Q422" s="1">
        <f>INDEX(control!$F$12:$F$22,MATCH(C422,control!$C$12:$C$22,0))</f>
        <v>100</v>
      </c>
      <c r="R422" s="1">
        <f>P422-J422*INDEX(bias[value],MATCH(I422,bias[symbol],0))*(Q422/100)</f>
        <v>104.905</v>
      </c>
      <c r="S422" s="1">
        <f t="shared" si="447"/>
        <v>105.105</v>
      </c>
      <c r="T422" s="4"/>
      <c r="U422" s="4"/>
      <c r="V422" s="1">
        <f t="shared" si="441"/>
        <v>105.005</v>
      </c>
      <c r="W422" s="1">
        <f t="shared" si="442"/>
        <v>104.905</v>
      </c>
      <c r="X422" s="1">
        <f t="shared" si="443"/>
        <v>105.105</v>
      </c>
      <c r="Y422" s="13">
        <f t="shared" si="444"/>
        <v>0</v>
      </c>
      <c r="Z422" s="1">
        <v>1</v>
      </c>
      <c r="AA422" s="1">
        <f t="shared" si="445"/>
        <v>1</v>
      </c>
      <c r="AB422" s="1">
        <f t="shared" si="350"/>
        <v>1</v>
      </c>
      <c r="AC422" s="1">
        <f>IF(ISNUMBER(INDEX(bias[value],MATCH(I422,bias[symbol],0))),1,0)</f>
        <v>1</v>
      </c>
      <c r="AD422" s="1">
        <f t="shared" si="446"/>
        <v>1</v>
      </c>
      <c r="AE422" s="1">
        <f t="shared" si="352"/>
        <v>1</v>
      </c>
      <c r="AF422" s="1">
        <f t="shared" ca="1" si="406"/>
        <v>0</v>
      </c>
      <c r="AG422" s="1">
        <f t="shared" ca="1" si="407"/>
        <v>0</v>
      </c>
      <c r="AH422" s="1" t="str">
        <f ca="1">IF(AG422=1,_xll.RtContribute("DDS_BONDS",$B422&amp;"=EXT",$V$3:$X$3,V422:X422,"FTC:CHANGED;SCOPE:SERVER"),"-")</f>
        <v>-</v>
      </c>
      <c r="AI422" s="1" t="str">
        <f>_xll.RtGet("DDS_BONDS",B422&amp;"=EXT",3)</f>
        <v>7111828=EXT</v>
      </c>
      <c r="AJ422" s="32">
        <f>_xll.BDP($A422&amp;" @"&amp; $N422 &amp;"  Corp","risk_mid")</f>
        <v>1.0335164412154541</v>
      </c>
      <c r="AK422" s="25">
        <f t="shared" si="429"/>
        <v>0</v>
      </c>
      <c r="AL422" s="1" t="str">
        <f t="shared" si="366"/>
        <v>-</v>
      </c>
      <c r="AM422" s="38">
        <f t="shared" si="430"/>
        <v>0</v>
      </c>
      <c r="AN422" s="12">
        <f>_xll.BDP($A422&amp;" @"&amp; $N422 &amp;"  Corp","asset_swap_spd_mid")</f>
        <v>-25.300690546421588</v>
      </c>
      <c r="AO422" s="25">
        <f t="shared" si="431"/>
        <v>0</v>
      </c>
      <c r="AP422" s="25">
        <f>IFERROR(_xll.BDP($A422&amp;" @"&amp; $N422 &amp;"  Corp","coupon")*G422/100/365,"-")</f>
        <v>0</v>
      </c>
      <c r="AQ422" s="1" t="str">
        <f>_xll.RtGet("EBOND_LDN",B422,"DSPLY_NAME")</f>
        <v>CAFP 5 3/8 12 Ju</v>
      </c>
      <c r="AR422" s="38">
        <f>_xll.RtGet("EBOND_LDN", B422, -18560)</f>
        <v>35.501084248139001</v>
      </c>
      <c r="AS422" s="38">
        <f>_xll.RtGet("EBOND_LDN", B422, -18562)</f>
        <v>16.148920265158999</v>
      </c>
      <c r="AT422" s="58" t="str">
        <f ca="1">IF(Main[[#This Row],[maturity]]&lt;TODAY(),"matured","-")</f>
        <v>-</v>
      </c>
      <c r="AU422" s="1" t="str">
        <f>IF(Main[[#This Row],[spread bid]]=Main[[#This Row],[spread ask]],"error","-")</f>
        <v>-</v>
      </c>
    </row>
    <row r="423" spans="1:47" x14ac:dyDescent="0.2">
      <c r="A423" s="1" t="s">
        <v>413</v>
      </c>
      <c r="B423" s="1">
        <v>15487304</v>
      </c>
      <c r="C423" s="9">
        <v>1994228</v>
      </c>
      <c r="D423" s="9" t="str">
        <f>_xll.BDP($A423&amp;" Corp",D$4)</f>
        <v>CAFP</v>
      </c>
      <c r="E423" s="9">
        <f>IF(_xll.BDP($A423&amp;" Corp","cpn typ")="floating","frn",_xll.BDP($A423&amp;" Corp",E$4))</f>
        <v>2.875</v>
      </c>
      <c r="F423" s="50">
        <f>IF(LEFT(_xll.BDP($A423&amp;" Corp","mty_typ"),4)="perp","perp",_xll.BDP($A423&amp;" Corp",F$4)*1)</f>
        <v>42272</v>
      </c>
      <c r="G423" s="31">
        <f>_xll.RtGet("EBOND_POSITION",INDEX(bookMap[eBondID],MATCH(TEXT(C423,"0"),bookMap[bbgID],0))&amp;"="&amp;B423,"AMOUNT")</f>
        <v>0</v>
      </c>
      <c r="H423" s="1">
        <f>INDEX(control!$E$12:$E$22,MATCH(C423,control!$C$12:$C$22,0))</f>
        <v>0</v>
      </c>
      <c r="I423" s="1" t="str">
        <f>IFERROR(INDEX(bias[symbol],MIN(MAX(MATCH(IF($I$2="manual",_xll.RtGet("EBOND_LDN",B423,-20268),$I$2),bias[symbol],0)+H423,1),27)),"-")</f>
        <v>b</v>
      </c>
      <c r="J423" s="1">
        <f>IFERROR(_xll.RtGet("EBOND_LDN",B423,-20270)*1,"-")</f>
        <v>0.2</v>
      </c>
      <c r="K423" s="1" t="str">
        <f>_xll.RtGet("EBOND_LDN",$B423,-20271)</f>
        <v>on</v>
      </c>
      <c r="L423" s="1">
        <f>_xll.BDP(A423&amp;" @CBKG Corp","bid")</f>
        <v>102.851</v>
      </c>
      <c r="M423" s="1">
        <f>_xll.BDP(A423&amp;" @CBKG Corp","ask")</f>
        <v>103.051</v>
      </c>
      <c r="N423" s="1" t="s">
        <v>1456</v>
      </c>
      <c r="O423" s="1" t="str">
        <f>_xll.BDP(A423&amp;" @"&amp;N423&amp;" Corp","LAST_UPDATE")</f>
        <v>07:01:51</v>
      </c>
      <c r="P423" s="57">
        <f>_xll.BDP(A423&amp;" @"&amp;N423&amp;" Corp","LAST_PRICE")</f>
        <v>102.926</v>
      </c>
      <c r="Q423" s="1">
        <f>INDEX(control!$F$12:$F$22,MATCH(C423,control!$C$12:$C$22,0))</f>
        <v>100</v>
      </c>
      <c r="R423" s="1">
        <f>P423-J423*INDEX(bias[value],MATCH(I423,bias[symbol],0))*(Q423/100)</f>
        <v>102.851</v>
      </c>
      <c r="S423" s="1">
        <f t="shared" si="447"/>
        <v>103.051</v>
      </c>
      <c r="T423" s="4"/>
      <c r="U423" s="4"/>
      <c r="V423" s="1">
        <f t="shared" si="441"/>
        <v>102.926</v>
      </c>
      <c r="W423" s="1">
        <f t="shared" si="442"/>
        <v>102.851</v>
      </c>
      <c r="X423" s="1">
        <f t="shared" si="443"/>
        <v>103.051</v>
      </c>
      <c r="Y423" s="13">
        <f t="shared" si="444"/>
        <v>0</v>
      </c>
      <c r="Z423" s="1">
        <v>1</v>
      </c>
      <c r="AA423" s="1">
        <f t="shared" si="445"/>
        <v>1</v>
      </c>
      <c r="AB423" s="1">
        <f t="shared" si="350"/>
        <v>1</v>
      </c>
      <c r="AC423" s="1">
        <f>IF(ISNUMBER(INDEX(bias[value],MATCH(I423,bias[symbol],0))),1,0)</f>
        <v>1</v>
      </c>
      <c r="AD423" s="1">
        <f t="shared" si="446"/>
        <v>1</v>
      </c>
      <c r="AE423" s="1">
        <f t="shared" si="352"/>
        <v>1</v>
      </c>
      <c r="AF423" s="1">
        <f t="shared" ca="1" si="406"/>
        <v>0</v>
      </c>
      <c r="AG423" s="1">
        <f t="shared" ca="1" si="407"/>
        <v>0</v>
      </c>
      <c r="AH423" s="1" t="str">
        <f ca="1">IF(AG423=1,_xll.RtContribute("DDS_BONDS",$B423&amp;"=EXT",$V$3:$X$3,V423:X423,"FTC:CHANGED;SCOPE:SERVER"),"-")</f>
        <v>-</v>
      </c>
      <c r="AI423" s="1" t="str">
        <f>_xll.RtGet("DDS_BONDS",B423&amp;"=EXT",3)</f>
        <v>15487304=EXT</v>
      </c>
      <c r="AJ423" s="32">
        <f>_xll.BDP($A423&amp;" @"&amp; $N423 &amp;"  Corp","risk_mid")</f>
        <v>1.301815171490972</v>
      </c>
      <c r="AK423" s="25">
        <f t="shared" si="429"/>
        <v>0</v>
      </c>
      <c r="AL423" s="1" t="str">
        <f t="shared" si="366"/>
        <v>-</v>
      </c>
      <c r="AM423" s="38">
        <f t="shared" si="430"/>
        <v>0</v>
      </c>
      <c r="AN423" s="12">
        <f>_xll.BDP($A423&amp;" @"&amp; $N423 &amp;"  Corp","asset_swap_spd_mid")</f>
        <v>16.271776126435427</v>
      </c>
      <c r="AO423" s="25">
        <f t="shared" si="431"/>
        <v>0</v>
      </c>
      <c r="AP423" s="25">
        <f>IFERROR(_xll.BDP($A423&amp;" @"&amp; $N423 &amp;"  Corp","coupon")*G423/100/365,"-")</f>
        <v>0</v>
      </c>
      <c r="AQ423" s="1" t="str">
        <f>_xll.RtGet("EBOND_LDN",B423,"DSPLY_NAME")</f>
        <v>CAFP 2 7/8 25 Se</v>
      </c>
      <c r="AR423" s="38">
        <f>_xll.RtGet("EBOND_LDN", B423, -18560)</f>
        <v>59.234248512825999</v>
      </c>
      <c r="AS423" s="38">
        <f>_xll.RtGet("EBOND_LDN", B423, -18562)</f>
        <v>43.877723949088001</v>
      </c>
      <c r="AT423" s="58" t="str">
        <f ca="1">IF(Main[[#This Row],[maturity]]&lt;TODAY(),"matured","-")</f>
        <v>-</v>
      </c>
      <c r="AU423" s="1" t="str">
        <f>IF(Main[[#This Row],[spread bid]]=Main[[#This Row],[spread ask]],"error","-")</f>
        <v>-</v>
      </c>
    </row>
    <row r="424" spans="1:47" x14ac:dyDescent="0.2">
      <c r="A424" s="1" t="s">
        <v>414</v>
      </c>
      <c r="B424" s="1">
        <v>5410850</v>
      </c>
      <c r="C424" s="9">
        <v>1994228</v>
      </c>
      <c r="D424" s="9" t="str">
        <f>_xll.BDP($A424&amp;" Corp",D$4)</f>
        <v>CAFP</v>
      </c>
      <c r="E424" s="9">
        <f>IF(_xll.BDP($A424&amp;" Corp","cpn typ")="floating","frn",_xll.BDP($A424&amp;" Corp",E$4))</f>
        <v>4.375</v>
      </c>
      <c r="F424" s="50">
        <f>IF(LEFT(_xll.BDP($A424&amp;" Corp","mty_typ"),4)="perp","perp",_xll.BDP($A424&amp;" Corp",F$4)*1)</f>
        <v>42676</v>
      </c>
      <c r="G424" s="31">
        <f>_xll.RtGet("EBOND_POSITION",INDEX(bookMap[eBondID],MATCH(TEXT(C424,"0"),bookMap[bbgID],0))&amp;"="&amp;B424,"AMOUNT")</f>
        <v>0</v>
      </c>
      <c r="H424" s="1">
        <f>INDEX(control!$E$12:$E$22,MATCH(C424,control!$C$12:$C$22,0))</f>
        <v>0</v>
      </c>
      <c r="I424" s="1" t="str">
        <f>IFERROR(INDEX(bias[symbol],MIN(MAX(MATCH(IF($I$2="manual",_xll.RtGet("EBOND_LDN",B424,-20268),$I$2),bias[symbol],0)+H424,1),27)),"-")</f>
        <v>m</v>
      </c>
      <c r="J424" s="1">
        <f>IFERROR(_xll.RtGet("EBOND_LDN",B424,-20270)*1,"-")</f>
        <v>0.25</v>
      </c>
      <c r="K424" s="1" t="str">
        <f>_xll.RtGet("EBOND_LDN",$B424,-20271)</f>
        <v>on</v>
      </c>
      <c r="L424" s="1">
        <f>_xll.BDP(A424&amp;" @CBKG Corp","bid")</f>
        <v>108.717</v>
      </c>
      <c r="M424" s="1">
        <f>_xll.BDP(A424&amp;" @CBKG Corp","ask")</f>
        <v>108.967</v>
      </c>
      <c r="N424" s="1" t="s">
        <v>1456</v>
      </c>
      <c r="O424" s="1" t="str">
        <f>_xll.BDP(A424&amp;" @"&amp;N424&amp;" Corp","LAST_UPDATE")</f>
        <v>07:01:23</v>
      </c>
      <c r="P424" s="57">
        <f>_xll.BDP(A424&amp;" @"&amp;N424&amp;" Corp","LAST_PRICE")</f>
        <v>108.842</v>
      </c>
      <c r="Q424" s="1">
        <f>INDEX(control!$F$12:$F$22,MATCH(C424,control!$C$12:$C$22,0))</f>
        <v>100</v>
      </c>
      <c r="R424" s="1">
        <f>P424-J424*INDEX(bias[value],MATCH(I424,bias[symbol],0))*(Q424/100)</f>
        <v>108.717</v>
      </c>
      <c r="S424" s="1">
        <f t="shared" si="447"/>
        <v>108.967</v>
      </c>
      <c r="T424" s="4"/>
      <c r="U424" s="4"/>
      <c r="V424" s="1">
        <f t="shared" si="441"/>
        <v>108.842</v>
      </c>
      <c r="W424" s="1">
        <f t="shared" si="442"/>
        <v>108.717</v>
      </c>
      <c r="X424" s="1">
        <f t="shared" si="443"/>
        <v>108.967</v>
      </c>
      <c r="Y424" s="13">
        <f t="shared" si="444"/>
        <v>0</v>
      </c>
      <c r="Z424" s="1">
        <v>1</v>
      </c>
      <c r="AA424" s="1">
        <f t="shared" si="445"/>
        <v>1</v>
      </c>
      <c r="AB424" s="1">
        <f t="shared" si="350"/>
        <v>1</v>
      </c>
      <c r="AC424" s="1">
        <f>IF(ISNUMBER(INDEX(bias[value],MATCH(I424,bias[symbol],0))),1,0)</f>
        <v>1</v>
      </c>
      <c r="AD424" s="1">
        <f t="shared" si="446"/>
        <v>1</v>
      </c>
      <c r="AE424" s="1">
        <f t="shared" si="352"/>
        <v>1</v>
      </c>
      <c r="AF424" s="1">
        <f t="shared" ca="1" si="406"/>
        <v>0</v>
      </c>
      <c r="AG424" s="1">
        <f t="shared" ca="1" si="407"/>
        <v>0</v>
      </c>
      <c r="AH424" s="1" t="str">
        <f ca="1">IF(AG424=1,_xll.RtContribute("DDS_BONDS",$B424&amp;"=EXT",$V$3:$X$3,V424:X424,"FTC:CHANGED;SCOPE:SERVER"),"-")</f>
        <v>-</v>
      </c>
      <c r="AI424" s="1" t="str">
        <f>_xll.RtGet("DDS_BONDS",B424&amp;"=EXT",3)</f>
        <v>5410850=EXT</v>
      </c>
      <c r="AJ424" s="32">
        <f>_xll.BDP($A424&amp;" @"&amp; $N424 &amp;"  Corp","risk_mid")</f>
        <v>2.5061046888353644</v>
      </c>
      <c r="AK424" s="25">
        <f t="shared" si="429"/>
        <v>0</v>
      </c>
      <c r="AL424" s="1" t="str">
        <f t="shared" si="366"/>
        <v>-</v>
      </c>
      <c r="AM424" s="38">
        <f t="shared" si="430"/>
        <v>0</v>
      </c>
      <c r="AN424" s="12">
        <f>_xll.BDP($A424&amp;" @"&amp; $N424 &amp;"  Corp","asset_swap_spd_mid")</f>
        <v>27.324584386896898</v>
      </c>
      <c r="AO424" s="25">
        <f t="shared" si="431"/>
        <v>0</v>
      </c>
      <c r="AP424" s="25">
        <f>IFERROR(_xll.BDP($A424&amp;" @"&amp; $N424 &amp;"  Corp","coupon")*G424/100/365,"-")</f>
        <v>0</v>
      </c>
      <c r="AQ424" s="1" t="str">
        <f>_xll.RtGet("EBOND_LDN",B424,"DSPLY_NAME")</f>
        <v>CAFP 4 3/8 02 No</v>
      </c>
      <c r="AR424" s="38">
        <f>_xll.RtGet("EBOND_LDN", B424, -18560)</f>
        <v>62.651632646225003</v>
      </c>
      <c r="AS424" s="38">
        <f>_xll.RtGet("EBOND_LDN", B424, -18562)</f>
        <v>52.679221319302997</v>
      </c>
      <c r="AT424" s="58" t="str">
        <f ca="1">IF(Main[[#This Row],[maturity]]&lt;TODAY(),"matured","-")</f>
        <v>-</v>
      </c>
      <c r="AU424" s="1" t="str">
        <f>IF(Main[[#This Row],[spread bid]]=Main[[#This Row],[spread ask]],"error","-")</f>
        <v>-</v>
      </c>
    </row>
    <row r="425" spans="1:47" x14ac:dyDescent="0.2">
      <c r="A425" s="1" t="s">
        <v>415</v>
      </c>
      <c r="B425" s="1">
        <v>16328804</v>
      </c>
      <c r="C425" s="9">
        <v>1994228</v>
      </c>
      <c r="D425" s="9" t="str">
        <f>_xll.BDP($A425&amp;" Corp",D$4)</f>
        <v>CAFP</v>
      </c>
      <c r="E425" s="9">
        <f>IF(_xll.BDP($A425&amp;" Corp","cpn typ")="floating","frn",_xll.BDP($A425&amp;" Corp",E$4))</f>
        <v>1.875</v>
      </c>
      <c r="F425" s="50">
        <f>IF(LEFT(_xll.BDP($A425&amp;" Corp","mty_typ"),4)="perp","perp",_xll.BDP($A425&amp;" Corp",F$4)*1)</f>
        <v>43088</v>
      </c>
      <c r="G425" s="31">
        <f>_xll.RtGet("EBOND_POSITION",INDEX(bookMap[eBondID],MATCH(TEXT(C425,"0"),bookMap[bbgID],0))&amp;"="&amp;B425,"AMOUNT")</f>
        <v>0</v>
      </c>
      <c r="H425" s="1">
        <f>INDEX(control!$E$12:$E$22,MATCH(C425,control!$C$12:$C$22,0))</f>
        <v>0</v>
      </c>
      <c r="I425" s="1" t="str">
        <f>IFERROR(INDEX(bias[symbol],MIN(MAX(MATCH(IF($I$2="manual",_xll.RtGet("EBOND_LDN",B425,-20268),$I$2),bias[symbol],0)+H425,1),27)),"-")</f>
        <v>m</v>
      </c>
      <c r="J425" s="1">
        <f>IFERROR(_xll.RtGet("EBOND_LDN",B425,-20270)*1,"-")</f>
        <v>0.3</v>
      </c>
      <c r="K425" s="1" t="str">
        <f>_xll.RtGet("EBOND_LDN",$B425,-20271)</f>
        <v>on</v>
      </c>
      <c r="L425" s="1">
        <f>_xll.BDP(A425&amp;" @CBKG Corp","bid")</f>
        <v>103.486</v>
      </c>
      <c r="M425" s="1">
        <f>_xll.BDP(A425&amp;" @CBKG Corp","ask")</f>
        <v>103.786</v>
      </c>
      <c r="N425" s="1" t="s">
        <v>1456</v>
      </c>
      <c r="O425" s="1" t="str">
        <f>_xll.BDP(A425&amp;" @"&amp;N425&amp;" Corp","LAST_UPDATE")</f>
        <v>07:01:25</v>
      </c>
      <c r="P425" s="57">
        <f>_xll.BDP(A425&amp;" @"&amp;N425&amp;" Corp","LAST_PRICE")</f>
        <v>103.636</v>
      </c>
      <c r="Q425" s="1">
        <f>INDEX(control!$F$12:$F$22,MATCH(C425,control!$C$12:$C$22,0))</f>
        <v>100</v>
      </c>
      <c r="R425" s="1">
        <f>P425-J425*INDEX(bias[value],MATCH(I425,bias[symbol],0))*(Q425/100)</f>
        <v>103.48599999999999</v>
      </c>
      <c r="S425" s="1">
        <f t="shared" si="447"/>
        <v>103.78599999999999</v>
      </c>
      <c r="T425" s="4"/>
      <c r="U425" s="4"/>
      <c r="V425" s="1">
        <f t="shared" si="441"/>
        <v>103.636</v>
      </c>
      <c r="W425" s="1">
        <f t="shared" si="442"/>
        <v>103.48599999999999</v>
      </c>
      <c r="X425" s="1">
        <f t="shared" si="443"/>
        <v>103.78599999999999</v>
      </c>
      <c r="Y425" s="13">
        <f t="shared" si="444"/>
        <v>0</v>
      </c>
      <c r="Z425" s="1">
        <v>1</v>
      </c>
      <c r="AA425" s="1">
        <f t="shared" si="445"/>
        <v>1</v>
      </c>
      <c r="AB425" s="1">
        <f t="shared" si="350"/>
        <v>1</v>
      </c>
      <c r="AC425" s="1">
        <f>IF(ISNUMBER(INDEX(bias[value],MATCH(I425,bias[symbol],0))),1,0)</f>
        <v>1</v>
      </c>
      <c r="AD425" s="1">
        <f t="shared" si="446"/>
        <v>1</v>
      </c>
      <c r="AE425" s="1">
        <f t="shared" si="352"/>
        <v>1</v>
      </c>
      <c r="AF425" s="1">
        <f t="shared" ca="1" si="406"/>
        <v>0</v>
      </c>
      <c r="AG425" s="1">
        <f t="shared" ca="1" si="407"/>
        <v>0</v>
      </c>
      <c r="AH425" s="1" t="str">
        <f ca="1">IF(AG425=1,_xll.RtContribute("DDS_BONDS",$B425&amp;"=EXT",$V$3:$X$3,V425:X425,"FTC:CHANGED;SCOPE:SERVER"),"-")</f>
        <v>-</v>
      </c>
      <c r="AI425" s="1" t="str">
        <f>_xll.RtGet("DDS_BONDS",B425&amp;"=EXT",3)</f>
        <v>16328804=EXT</v>
      </c>
      <c r="AJ425" s="32">
        <f>_xll.BDP($A425&amp;" @"&amp; $N425 &amp;"  Corp","risk_mid")</f>
        <v>3.523853931506693</v>
      </c>
      <c r="AK425" s="25">
        <f t="shared" si="429"/>
        <v>0</v>
      </c>
      <c r="AL425" s="1" t="str">
        <f t="shared" si="366"/>
        <v>-</v>
      </c>
      <c r="AM425" s="38">
        <f t="shared" si="430"/>
        <v>0</v>
      </c>
      <c r="AN425" s="12">
        <f>_xll.BDP($A425&amp;" @"&amp; $N425 &amp;"  Corp","asset_swap_spd_mid")</f>
        <v>35.595913450519951</v>
      </c>
      <c r="AO425" s="25">
        <f t="shared" si="431"/>
        <v>0</v>
      </c>
      <c r="AP425" s="25">
        <f>IFERROR(_xll.BDP($A425&amp;" @"&amp; $N425 &amp;"  Corp","coupon")*G425/100/365,"-")</f>
        <v>0</v>
      </c>
      <c r="AQ425" s="1" t="str">
        <f>_xll.RtGet("EBOND_LDN",B425,"DSPLY_NAME")</f>
        <v>CAFP 1 7/8 19 De</v>
      </c>
      <c r="AR425" s="38">
        <f>_xll.RtGet("EBOND_LDN", B425, -18560)</f>
        <v>73.718458366568996</v>
      </c>
      <c r="AS425" s="38">
        <f>_xll.RtGet("EBOND_LDN", B425, -18562)</f>
        <v>65.211411224990997</v>
      </c>
      <c r="AT425" s="58" t="str">
        <f ca="1">IF(Main[[#This Row],[maturity]]&lt;TODAY(),"matured","-")</f>
        <v>-</v>
      </c>
      <c r="AU425" s="1" t="str">
        <f>IF(Main[[#This Row],[spread bid]]=Main[[#This Row],[spread ask]],"error","-")</f>
        <v>-</v>
      </c>
    </row>
    <row r="426" spans="1:47" x14ac:dyDescent="0.2">
      <c r="A426" s="1" t="s">
        <v>416</v>
      </c>
      <c r="B426" s="1">
        <v>12042435</v>
      </c>
      <c r="C426" s="9">
        <v>1994228</v>
      </c>
      <c r="D426" s="9" t="str">
        <f>_xll.BDP($A426&amp;" Corp",D$4)</f>
        <v>CAFP</v>
      </c>
      <c r="E426" s="9">
        <f>IF(_xll.BDP($A426&amp;" Corp","cpn typ")="floating","frn",_xll.BDP($A426&amp;" Corp",E$4))</f>
        <v>5.25</v>
      </c>
      <c r="F426" s="50">
        <f>IF(LEFT(_xll.BDP($A426&amp;" Corp","mty_typ"),4)="perp","perp",_xll.BDP($A426&amp;" Corp",F$4)*1)</f>
        <v>43397</v>
      </c>
      <c r="G426" s="31">
        <f>_xll.RtGet("EBOND_POSITION",INDEX(bookMap[eBondID],MATCH(TEXT(C426,"0"),bookMap[bbgID],0))&amp;"="&amp;B426,"AMOUNT")</f>
        <v>798000</v>
      </c>
      <c r="H426" s="1">
        <f>INDEX(control!$E$12:$E$22,MATCH(C426,control!$C$12:$C$22,0))</f>
        <v>0</v>
      </c>
      <c r="I426" s="1" t="str">
        <f>IFERROR(INDEX(bias[symbol],MIN(MAX(MATCH(IF($I$2="manual",_xll.RtGet("EBOND_LDN",B426,-20268),$I$2),bias[symbol],0)+H426,1),27)),"-")</f>
        <v>m</v>
      </c>
      <c r="J426" s="1">
        <f>IFERROR(_xll.RtGet("EBOND_LDN",B426,-20270)*1,"-")</f>
        <v>0.32</v>
      </c>
      <c r="K426" s="1" t="str">
        <f>_xll.RtGet("EBOND_LDN",$B426,-20271)</f>
        <v>on</v>
      </c>
      <c r="L426" s="1">
        <f>_xll.BDP(A426&amp;" @CBKG Corp","bid")</f>
        <v>117.863</v>
      </c>
      <c r="M426" s="1">
        <f>_xll.BDP(A426&amp;" @CBKG Corp","ask")</f>
        <v>118.18300000000001</v>
      </c>
      <c r="N426" s="1" t="s">
        <v>1456</v>
      </c>
      <c r="O426" s="1" t="str">
        <f>_xll.BDP(A426&amp;" @"&amp;N426&amp;" Corp","LAST_UPDATE")</f>
        <v>07:01:39</v>
      </c>
      <c r="P426" s="57">
        <f>_xll.BDP(A426&amp;" @"&amp;N426&amp;" Corp","LAST_PRICE")</f>
        <v>118.023</v>
      </c>
      <c r="Q426" s="1">
        <f>INDEX(control!$F$12:$F$22,MATCH(C426,control!$C$12:$C$22,0))</f>
        <v>100</v>
      </c>
      <c r="R426" s="1">
        <f>P426-J426*INDEX(bias[value],MATCH(I426,bias[symbol],0))*(Q426/100)</f>
        <v>117.863</v>
      </c>
      <c r="S426" s="1">
        <f t="shared" si="447"/>
        <v>118.18299999999999</v>
      </c>
      <c r="T426" s="4"/>
      <c r="U426" s="4"/>
      <c r="V426" s="1">
        <f t="shared" si="441"/>
        <v>118.023</v>
      </c>
      <c r="W426" s="1">
        <f t="shared" si="442"/>
        <v>117.863</v>
      </c>
      <c r="X426" s="1">
        <f t="shared" si="443"/>
        <v>118.18299999999999</v>
      </c>
      <c r="Y426" s="13">
        <f t="shared" si="444"/>
        <v>0</v>
      </c>
      <c r="Z426" s="1">
        <v>1</v>
      </c>
      <c r="AA426" s="1">
        <f t="shared" si="445"/>
        <v>1</v>
      </c>
      <c r="AB426" s="1">
        <f t="shared" si="350"/>
        <v>1</v>
      </c>
      <c r="AC426" s="1">
        <f>IF(ISNUMBER(INDEX(bias[value],MATCH(I426,bias[symbol],0))),1,0)</f>
        <v>1</v>
      </c>
      <c r="AD426" s="1">
        <f t="shared" si="446"/>
        <v>1</v>
      </c>
      <c r="AE426" s="1">
        <f t="shared" si="352"/>
        <v>1</v>
      </c>
      <c r="AF426" s="1">
        <f t="shared" ca="1" si="406"/>
        <v>0</v>
      </c>
      <c r="AG426" s="1">
        <f t="shared" ca="1" si="407"/>
        <v>0</v>
      </c>
      <c r="AH426" s="1" t="str">
        <f ca="1">IF(AG426=1,_xll.RtContribute("DDS_BONDS",$B426&amp;"=EXT",$V$3:$X$3,V426:X426,"FTC:CHANGED;SCOPE:SERVER"),"-")</f>
        <v>-</v>
      </c>
      <c r="AI426" s="1" t="str">
        <f>_xll.RtGet("DDS_BONDS",B426&amp;"=EXT",3)</f>
        <v>12042435=EXT</v>
      </c>
      <c r="AJ426" s="32">
        <f>_xll.BDP($A426&amp;" @"&amp; $N426 &amp;"  Corp","risk_mid")</f>
        <v>4.7191651922709354</v>
      </c>
      <c r="AK426" s="25">
        <f t="shared" si="429"/>
        <v>376.58938234322068</v>
      </c>
      <c r="AL426" s="1" t="str">
        <f t="shared" si="366"/>
        <v>-</v>
      </c>
      <c r="AM426" s="38">
        <f t="shared" si="430"/>
        <v>8.3717648000000011</v>
      </c>
      <c r="AN426" s="12">
        <f>_xll.BDP($A426&amp;" @"&amp; $N426 &amp;"  Corp","asset_swap_spd_mid")</f>
        <v>45.156525419536209</v>
      </c>
      <c r="AO426" s="25">
        <f t="shared" si="431"/>
        <v>3603.4907284789897</v>
      </c>
      <c r="AP426" s="25">
        <f>IFERROR(_xll.BDP($A426&amp;" @"&amp; $N426 &amp;"  Corp","coupon")*G426/100/365,"-")</f>
        <v>114.78082191780823</v>
      </c>
      <c r="AQ426" s="1" t="str">
        <f>_xll.RtGet("EBOND_LDN",B426,"DSPLY_NAME")</f>
        <v>CAFP 5 1/4 24 Oc</v>
      </c>
      <c r="AR426" s="38">
        <f>_xll.RtGet("EBOND_LDN", B426, -18560)</f>
        <v>82.371272419500997</v>
      </c>
      <c r="AS426" s="38">
        <f>_xll.RtGet("EBOND_LDN", B426, -18562)</f>
        <v>75.592627312039994</v>
      </c>
      <c r="AT426" s="58" t="str">
        <f ca="1">IF(Main[[#This Row],[maturity]]&lt;TODAY(),"matured","-")</f>
        <v>-</v>
      </c>
      <c r="AU426" s="1" t="str">
        <f>IF(Main[[#This Row],[spread bid]]=Main[[#This Row],[spread ask]],"error","-")</f>
        <v>-</v>
      </c>
    </row>
    <row r="427" spans="1:47" x14ac:dyDescent="0.2">
      <c r="A427" s="1" t="s">
        <v>417</v>
      </c>
      <c r="B427" s="1">
        <v>17939354</v>
      </c>
      <c r="C427" s="9">
        <v>1994228</v>
      </c>
      <c r="D427" s="9" t="str">
        <f>_xll.BDP($A427&amp;" Corp",D$4)</f>
        <v>CAFP</v>
      </c>
      <c r="E427" s="9">
        <f>IF(_xll.BDP($A427&amp;" Corp","cpn typ")="floating","frn",_xll.BDP($A427&amp;" Corp",E$4))</f>
        <v>1.75</v>
      </c>
      <c r="F427" s="50">
        <f>IF(LEFT(_xll.BDP($A427&amp;" Corp","mty_typ"),4)="perp","perp",_xll.BDP($A427&amp;" Corp",F$4)*1)</f>
        <v>43607</v>
      </c>
      <c r="G427" s="31">
        <f>_xll.RtGet("EBOND_POSITION",INDEX(bookMap[eBondID],MATCH(TEXT(C427,"0"),bookMap[bbgID],0))&amp;"="&amp;B427,"AMOUNT")</f>
        <v>0</v>
      </c>
      <c r="H427" s="1">
        <f>INDEX(control!$E$12:$E$22,MATCH(C427,control!$C$12:$C$22,0))</f>
        <v>0</v>
      </c>
      <c r="I427" s="1" t="str">
        <f>IFERROR(INDEX(bias[symbol],MIN(MAX(MATCH(IF($I$2="manual",_xll.RtGet("EBOND_LDN",B427,-20268),$I$2),bias[symbol],0)+H427,1),27)),"-")</f>
        <v>b</v>
      </c>
      <c r="J427" s="1">
        <f>IFERROR(_xll.RtGet("EBOND_LDN",B427,-20270)*1,"-")</f>
        <v>0.38</v>
      </c>
      <c r="K427" s="1" t="str">
        <f>_xll.RtGet("EBOND_LDN",$B427,-20271)</f>
        <v>on</v>
      </c>
      <c r="L427" s="1">
        <f>_xll.BDP(A427&amp;" @CBKG Corp","bid")</f>
        <v>102.76600000000001</v>
      </c>
      <c r="M427" s="1">
        <f>_xll.BDP(A427&amp;" @CBKG Corp","ask")</f>
        <v>103.146</v>
      </c>
      <c r="N427" s="1" t="s">
        <v>1456</v>
      </c>
      <c r="O427" s="1" t="str">
        <f>_xll.BDP(A427&amp;" @"&amp;N427&amp;" Corp","LAST_UPDATE")</f>
        <v>07:01:56</v>
      </c>
      <c r="P427" s="57">
        <f>_xll.BDP(A427&amp;" @"&amp;N427&amp;" Corp","LAST_PRICE")</f>
        <v>102.908</v>
      </c>
      <c r="Q427" s="1">
        <f>INDEX(control!$F$12:$F$22,MATCH(C427,control!$C$12:$C$22,0))</f>
        <v>100</v>
      </c>
      <c r="R427" s="1">
        <f>P427-J427*INDEX(bias[value],MATCH(I427,bias[symbol],0))*(Q427/100)</f>
        <v>102.7655</v>
      </c>
      <c r="S427" s="1">
        <f t="shared" si="447"/>
        <v>103.1455</v>
      </c>
      <c r="T427" s="4"/>
      <c r="U427" s="4"/>
      <c r="V427" s="1">
        <f t="shared" si="441"/>
        <v>102.908</v>
      </c>
      <c r="W427" s="1">
        <f t="shared" si="442"/>
        <v>102.7655</v>
      </c>
      <c r="X427" s="1">
        <f t="shared" si="443"/>
        <v>103.1455</v>
      </c>
      <c r="Y427" s="13">
        <f t="shared" si="444"/>
        <v>-1.0000000000047748E-3</v>
      </c>
      <c r="Z427" s="1">
        <v>1</v>
      </c>
      <c r="AA427" s="1">
        <f t="shared" si="445"/>
        <v>1</v>
      </c>
      <c r="AB427" s="1">
        <f t="shared" si="350"/>
        <v>1</v>
      </c>
      <c r="AC427" s="1">
        <f>IF(ISNUMBER(INDEX(bias[value],MATCH(I427,bias[symbol],0))),1,0)</f>
        <v>1</v>
      </c>
      <c r="AD427" s="1">
        <f t="shared" si="446"/>
        <v>1</v>
      </c>
      <c r="AE427" s="1">
        <f t="shared" si="352"/>
        <v>1</v>
      </c>
      <c r="AF427" s="1">
        <f t="shared" ca="1" si="406"/>
        <v>0</v>
      </c>
      <c r="AG427" s="1">
        <f t="shared" ca="1" si="407"/>
        <v>0</v>
      </c>
      <c r="AH427" s="1" t="str">
        <f ca="1">IF(AG427=1,_xll.RtContribute("DDS_BONDS",$B427&amp;"=EXT",$V$3:$X$3,V427:X427,"FTC:CHANGED;SCOPE:SERVER"),"-")</f>
        <v>-</v>
      </c>
      <c r="AI427" s="1" t="str">
        <f>_xll.RtGet("DDS_BONDS",B427&amp;"=EXT",3)</f>
        <v>17939354=EXT</v>
      </c>
      <c r="AJ427" s="32">
        <f>_xll.BDP($A427&amp;" @"&amp; $N427 &amp;"  Corp","risk_mid")</f>
        <v>4.8446733653364049</v>
      </c>
      <c r="AK427" s="25">
        <f t="shared" si="429"/>
        <v>0</v>
      </c>
      <c r="AL427" s="1" t="str">
        <f t="shared" si="366"/>
        <v>-</v>
      </c>
      <c r="AM427" s="38">
        <f t="shared" si="430"/>
        <v>0</v>
      </c>
      <c r="AN427" s="12">
        <f>_xll.BDP($A427&amp;" @"&amp; $N427 &amp;"  Corp","asset_swap_spd_mid")</f>
        <v>44.658502960830305</v>
      </c>
      <c r="AO427" s="25">
        <f t="shared" si="431"/>
        <v>0</v>
      </c>
      <c r="AP427" s="25">
        <f>IFERROR(_xll.BDP($A427&amp;" @"&amp; $N427 &amp;"  Corp","coupon")*G427/100/365,"-")</f>
        <v>0</v>
      </c>
      <c r="AQ427" s="1" t="str">
        <f>_xll.RtGet("EBOND_LDN",B427,"DSPLY_NAME")</f>
        <v>CAFP 1 3/4 22 Ma</v>
      </c>
      <c r="AR427" s="38">
        <f>_xll.RtGet("EBOND_LDN", B427, -18560)</f>
        <v>79.233678524081995</v>
      </c>
      <c r="AS427" s="38">
        <f>_xll.RtGet("EBOND_LDN", B427, -18562)</f>
        <v>71.405824714606993</v>
      </c>
      <c r="AT427" s="58" t="str">
        <f ca="1">IF(Main[[#This Row],[maturity]]&lt;TODAY(),"matured","-")</f>
        <v>-</v>
      </c>
      <c r="AU427" s="1" t="str">
        <f>IF(Main[[#This Row],[spread bid]]=Main[[#This Row],[spread ask]],"error","-")</f>
        <v>-</v>
      </c>
    </row>
    <row r="428" spans="1:47" x14ac:dyDescent="0.2">
      <c r="A428" s="1" t="s">
        <v>418</v>
      </c>
      <c r="B428" s="1">
        <v>9019557</v>
      </c>
      <c r="C428" s="9">
        <v>1994228</v>
      </c>
      <c r="D428" s="9" t="str">
        <f>_xll.BDP($A428&amp;" Corp",D$4)</f>
        <v>CAFP</v>
      </c>
      <c r="E428" s="9">
        <f>IF(_xll.BDP($A428&amp;" Corp","cpn typ")="floating","frn",_xll.BDP($A428&amp;" Corp",E$4))</f>
        <v>4</v>
      </c>
      <c r="F428" s="50">
        <f>IF(LEFT(_xll.BDP($A428&amp;" Corp","mty_typ"),4)="perp","perp",_xll.BDP($A428&amp;" Corp",F$4)*1)</f>
        <v>43930</v>
      </c>
      <c r="G428" s="31">
        <f>_xll.RtGet("EBOND_POSITION",INDEX(bookMap[eBondID],MATCH(TEXT(C428,"0"),bookMap[bbgID],0))&amp;"="&amp;B428,"AMOUNT")</f>
        <v>0</v>
      </c>
      <c r="H428" s="1">
        <f>INDEX(control!$E$12:$E$22,MATCH(C428,control!$C$12:$C$22,0))</f>
        <v>0</v>
      </c>
      <c r="I428" s="1" t="str">
        <f>IFERROR(INDEX(bias[symbol],MIN(MAX(MATCH(IF($I$2="manual",_xll.RtGet("EBOND_LDN",B428,-20268),$I$2),bias[symbol],0)+H428,1),27)),"-")</f>
        <v>m</v>
      </c>
      <c r="J428" s="1">
        <f>IFERROR(_xll.RtGet("EBOND_LDN",B428,-20270)*1,"-")</f>
        <v>0.4</v>
      </c>
      <c r="K428" s="1" t="str">
        <f>_xll.RtGet("EBOND_LDN",$B428,-20271)</f>
        <v>on</v>
      </c>
      <c r="L428" s="1">
        <f>_xll.BDP(A428&amp;" @CBKG Corp","bid")</f>
        <v>114.41500000000001</v>
      </c>
      <c r="M428" s="1">
        <f>_xll.BDP(A428&amp;" @CBKG Corp","ask")</f>
        <v>114.815</v>
      </c>
      <c r="N428" s="1" t="s">
        <v>1456</v>
      </c>
      <c r="O428" s="1" t="str">
        <f>_xll.BDP(A428&amp;" @"&amp;N428&amp;" Corp","LAST_UPDATE")</f>
        <v>07:01:39</v>
      </c>
      <c r="P428" s="57">
        <f>_xll.BDP(A428&amp;" @"&amp;N428&amp;" Corp","LAST_PRICE")</f>
        <v>114.61499999999999</v>
      </c>
      <c r="Q428" s="1">
        <f>INDEX(control!$F$12:$F$22,MATCH(C428,control!$C$12:$C$22,0))</f>
        <v>100</v>
      </c>
      <c r="R428" s="1">
        <f>P428-J428*INDEX(bias[value],MATCH(I428,bias[symbol],0))*(Q428/100)</f>
        <v>114.41499999999999</v>
      </c>
      <c r="S428" s="1">
        <f t="shared" si="447"/>
        <v>114.815</v>
      </c>
      <c r="T428" s="4"/>
      <c r="U428" s="4"/>
      <c r="V428" s="1">
        <f t="shared" si="441"/>
        <v>114.61499999999999</v>
      </c>
      <c r="W428" s="1">
        <f t="shared" si="442"/>
        <v>114.41499999999999</v>
      </c>
      <c r="X428" s="1">
        <f t="shared" si="443"/>
        <v>114.815</v>
      </c>
      <c r="Y428" s="13">
        <f t="shared" si="444"/>
        <v>-2.8421709430404007E-14</v>
      </c>
      <c r="Z428" s="1">
        <v>1</v>
      </c>
      <c r="AA428" s="1">
        <f t="shared" si="445"/>
        <v>1</v>
      </c>
      <c r="AB428" s="1">
        <f t="shared" si="350"/>
        <v>1</v>
      </c>
      <c r="AC428" s="1">
        <f>IF(ISNUMBER(INDEX(bias[value],MATCH(I428,bias[symbol],0))),1,0)</f>
        <v>1</v>
      </c>
      <c r="AD428" s="1">
        <f t="shared" si="446"/>
        <v>1</v>
      </c>
      <c r="AE428" s="1">
        <f t="shared" si="352"/>
        <v>1</v>
      </c>
      <c r="AF428" s="1">
        <f t="shared" ca="1" si="406"/>
        <v>0</v>
      </c>
      <c r="AG428" s="1">
        <f t="shared" ca="1" si="407"/>
        <v>0</v>
      </c>
      <c r="AH428" s="1" t="str">
        <f ca="1">IF(AG428=1,_xll.RtContribute("DDS_BONDS",$B428&amp;"=EXT",$V$3:$X$3,V428:X428,"FTC:CHANGED;SCOPE:SERVER"),"-")</f>
        <v>-</v>
      </c>
      <c r="AI428" s="1" t="str">
        <f>_xll.RtGet("DDS_BONDS",B428&amp;"=EXT",3)</f>
        <v>9019557=EXT</v>
      </c>
      <c r="AJ428" s="32">
        <f>_xll.BDP($A428&amp;" @"&amp; $N428 &amp;"  Corp","risk_mid")</f>
        <v>6.034471249609652</v>
      </c>
      <c r="AK428" s="25">
        <f t="shared" si="429"/>
        <v>0</v>
      </c>
      <c r="AL428" s="1">
        <f t="shared" si="366"/>
        <v>-0.5</v>
      </c>
      <c r="AM428" s="38">
        <f t="shared" si="430"/>
        <v>0</v>
      </c>
      <c r="AN428" s="12">
        <f>_xll.BDP($A428&amp;" @"&amp; $N428 &amp;"  Corp","asset_swap_spd_mid")</f>
        <v>56.801542229886991</v>
      </c>
      <c r="AO428" s="25">
        <f t="shared" si="431"/>
        <v>0</v>
      </c>
      <c r="AP428" s="25">
        <f>IFERROR(_xll.BDP($A428&amp;" @"&amp; $N428 &amp;"  Corp","coupon")*G428/100/365,"-")</f>
        <v>0</v>
      </c>
      <c r="AQ428" s="1" t="str">
        <f>_xll.RtGet("EBOND_LDN",B428,"DSPLY_NAME")</f>
        <v>CAFP 4 09 Apr 20</v>
      </c>
      <c r="AR428" s="38">
        <f>_xll.RtGet("EBOND_LDN", B428, -18560)</f>
        <v>91.716956223367006</v>
      </c>
      <c r="AS428" s="38">
        <f>_xll.RtGet("EBOND_LDN", B428, -18562)</f>
        <v>85.093120905576001</v>
      </c>
      <c r="AT428" s="58" t="str">
        <f ca="1">IF(Main[[#This Row],[maturity]]&lt;TODAY(),"matured","-")</f>
        <v>-</v>
      </c>
      <c r="AU428" s="1" t="str">
        <f>IF(Main[[#This Row],[spread bid]]=Main[[#This Row],[spread ask]],"error","-")</f>
        <v>-</v>
      </c>
    </row>
    <row r="429" spans="1:47" x14ac:dyDescent="0.2">
      <c r="A429" s="1" t="s">
        <v>419</v>
      </c>
      <c r="B429" s="1">
        <v>9339888</v>
      </c>
      <c r="C429" s="9">
        <v>1994228</v>
      </c>
      <c r="D429" s="9" t="str">
        <f>_xll.BDP($A429&amp;" Corp",D$4)</f>
        <v>CAFP</v>
      </c>
      <c r="E429" s="9">
        <f>IF(_xll.BDP($A429&amp;" Corp","cpn typ")="floating","frn",_xll.BDP($A429&amp;" Corp",E$4))</f>
        <v>3.875</v>
      </c>
      <c r="F429" s="50">
        <f>IF(LEFT(_xll.BDP($A429&amp;" Corp","mty_typ"),4)="perp","perp",_xll.BDP($A429&amp;" Corp",F$4)*1)</f>
        <v>44311</v>
      </c>
      <c r="G429" s="31">
        <f>_xll.RtGet("EBOND_POSITION",INDEX(bookMap[eBondID],MATCH(TEXT(C429,"0"),bookMap[bbgID],0))&amp;"="&amp;B429,"AMOUNT")</f>
        <v>-700000</v>
      </c>
      <c r="H429" s="1">
        <f>INDEX(control!$E$12:$E$22,MATCH(C429,control!$C$12:$C$22,0))</f>
        <v>0</v>
      </c>
      <c r="I429" s="1" t="str">
        <f>IFERROR(INDEX(bias[symbol],MIN(MAX(MATCH(IF($I$2="manual",_xll.RtGet("EBOND_LDN",B429,-20268),$I$2),bias[symbol],0)+H429,1),27)),"-")</f>
        <v>bb</v>
      </c>
      <c r="J429" s="1">
        <f>IFERROR(_xll.RtGet("EBOND_LDN",B429,-20270)*1,"-")</f>
        <v>0.5</v>
      </c>
      <c r="K429" s="1" t="str">
        <f>_xll.RtGet("EBOND_LDN",$B429,-20271)</f>
        <v>on</v>
      </c>
      <c r="L429" s="1">
        <f>_xll.BDP(A429&amp;" @CBKG Corp","bid")</f>
        <v>114.462</v>
      </c>
      <c r="M429" s="1">
        <f>_xll.BDP(A429&amp;" @CBKG Corp","ask")</f>
        <v>114.962</v>
      </c>
      <c r="N429" s="1" t="s">
        <v>1456</v>
      </c>
      <c r="O429" s="1" t="str">
        <f>_xll.BDP(A429&amp;" @"&amp;N429&amp;" Corp","LAST_UPDATE")</f>
        <v>07:01:33</v>
      </c>
      <c r="P429" s="57">
        <f>_xll.BDP(A429&amp;" @"&amp;N429&amp;" Corp","LAST_PRICE")</f>
        <v>114.587</v>
      </c>
      <c r="Q429" s="1">
        <f>INDEX(control!$F$12:$F$22,MATCH(C429,control!$C$12:$C$22,0))</f>
        <v>100</v>
      </c>
      <c r="R429" s="1">
        <f>P429-J429*INDEX(bias[value],MATCH(I429,bias[symbol],0))*(Q429/100)</f>
        <v>114.462</v>
      </c>
      <c r="S429" s="1">
        <f t="shared" si="447"/>
        <v>114.962</v>
      </c>
      <c r="T429" s="4"/>
      <c r="U429" s="4"/>
      <c r="V429" s="1">
        <f t="shared" si="441"/>
        <v>114.587</v>
      </c>
      <c r="W429" s="1">
        <f t="shared" si="442"/>
        <v>114.462</v>
      </c>
      <c r="X429" s="1">
        <f t="shared" si="443"/>
        <v>114.962</v>
      </c>
      <c r="Y429" s="13">
        <f t="shared" si="444"/>
        <v>0</v>
      </c>
      <c r="Z429" s="1">
        <v>1</v>
      </c>
      <c r="AA429" s="1">
        <f t="shared" si="445"/>
        <v>1</v>
      </c>
      <c r="AB429" s="1">
        <f t="shared" si="350"/>
        <v>1</v>
      </c>
      <c r="AC429" s="1">
        <f>IF(ISNUMBER(INDEX(bias[value],MATCH(I429,bias[symbol],0))),1,0)</f>
        <v>1</v>
      </c>
      <c r="AD429" s="1">
        <f t="shared" si="446"/>
        <v>1</v>
      </c>
      <c r="AE429" s="1">
        <f t="shared" si="352"/>
        <v>1</v>
      </c>
      <c r="AF429" s="1">
        <f t="shared" ca="1" si="406"/>
        <v>0</v>
      </c>
      <c r="AG429" s="1">
        <f t="shared" ca="1" si="407"/>
        <v>0</v>
      </c>
      <c r="AH429" s="1" t="str">
        <f ca="1">IF(AG429=1,_xll.RtContribute("DDS_BONDS",$B429&amp;"=EXT",$V$3:$X$3,V429:X429,"FTC:CHANGED;SCOPE:SERVER"),"-")</f>
        <v>-</v>
      </c>
      <c r="AI429" s="1" t="str">
        <f>_xll.RtGet("DDS_BONDS",B429&amp;"=EXT",3)</f>
        <v>9339888=EXT</v>
      </c>
      <c r="AJ429" s="32">
        <f>_xll.BDP($A429&amp;" @"&amp; $N429 &amp;"  Corp","risk_mid")</f>
        <v>6.9850286695640307</v>
      </c>
      <c r="AK429" s="25">
        <f t="shared" si="429"/>
        <v>-488.95200686948215</v>
      </c>
      <c r="AL429" s="1">
        <f t="shared" si="366"/>
        <v>-0.6</v>
      </c>
      <c r="AM429" s="38">
        <f t="shared" si="430"/>
        <v>13.368483333333332</v>
      </c>
      <c r="AN429" s="12">
        <f>_xll.BDP($A429&amp;" @"&amp; $N429 &amp;"  Corp","asset_swap_spd_mid")</f>
        <v>62.411265729911499</v>
      </c>
      <c r="AO429" s="25">
        <f t="shared" si="431"/>
        <v>-4368.7886010938046</v>
      </c>
      <c r="AP429" s="25">
        <f>IFERROR(_xll.BDP($A429&amp;" @"&amp; $N429 &amp;"  Corp","coupon")*G429/100/365,"-")</f>
        <v>-74.31506849315069</v>
      </c>
      <c r="AQ429" s="1" t="str">
        <f>_xll.RtGet("EBOND_LDN",B429,"DSPLY_NAME")</f>
        <v>CAFP 3 7/8 25 Ap</v>
      </c>
      <c r="AR429" s="38">
        <f>_xll.RtGet("EBOND_LDN", B429, -18560)</f>
        <v>104.44124189646899</v>
      </c>
      <c r="AS429" s="38">
        <f>_xll.RtGet("EBOND_LDN", B429, -18562)</f>
        <v>97.306606966599006</v>
      </c>
      <c r="AT429" s="58" t="str">
        <f ca="1">IF(Main[[#This Row],[maturity]]&lt;TODAY(),"matured","-")</f>
        <v>-</v>
      </c>
      <c r="AU429" s="1" t="str">
        <f>IF(Main[[#This Row],[spread bid]]=Main[[#This Row],[spread ask]],"error","-")</f>
        <v>-</v>
      </c>
    </row>
    <row r="430" spans="1:47" x14ac:dyDescent="0.2">
      <c r="A430" s="1" t="s">
        <v>420</v>
      </c>
      <c r="B430" s="1">
        <v>6135693</v>
      </c>
      <c r="C430" s="9">
        <v>1994228</v>
      </c>
      <c r="D430" s="9" t="str">
        <f>_xll.BDP($A430&amp;" Corp",D$4)</f>
        <v>CARGIL</v>
      </c>
      <c r="E430" s="9">
        <f>IF(_xll.BDP($A430&amp;" Corp","cpn typ")="floating","frn",_xll.BDP($A430&amp;" Corp",E$4))</f>
        <v>4.875</v>
      </c>
      <c r="F430" s="50">
        <f>IF(LEFT(_xll.BDP($A430&amp;" Corp","mty_typ"),4)="perp","perp",_xll.BDP($A430&amp;" Corp",F$4)*1)</f>
        <v>42884</v>
      </c>
      <c r="G430" s="31">
        <f>_xll.RtGet("EBOND_POSITION",INDEX(bookMap[eBondID],MATCH(TEXT(C430,"0"),bookMap[bbgID],0))&amp;"="&amp;B430,"AMOUNT")</f>
        <v>0</v>
      </c>
      <c r="H430" s="1">
        <f>INDEX(control!$E$12:$E$22,MATCH(C430,control!$C$12:$C$22,0))</f>
        <v>0</v>
      </c>
      <c r="I430" s="1" t="str">
        <f>IFERROR(INDEX(bias[symbol],MIN(MAX(MATCH(IF($I$2="manual",_xll.RtGet("EBOND_LDN",B430,-20268),$I$2),bias[symbol],0)+H430,1),27)),"-")</f>
        <v>m</v>
      </c>
      <c r="J430" s="1">
        <f>IFERROR(_xll.RtGet("EBOND_LDN",B430,-20270)*1,"-")</f>
        <v>0.35</v>
      </c>
      <c r="K430" s="1" t="str">
        <f>_xll.RtGet("EBOND_LDN",$B430,-20271)</f>
        <v>on</v>
      </c>
      <c r="L430" s="1">
        <f>_xll.BDP(A430&amp;" @CBKG Corp","bid")</f>
        <v>111.908</v>
      </c>
      <c r="M430" s="1">
        <f>_xll.BDP(A430&amp;" @CBKG Corp","ask")</f>
        <v>112.258</v>
      </c>
      <c r="N430" s="1" t="s">
        <v>1456</v>
      </c>
      <c r="O430" s="1" t="str">
        <f>_xll.BDP(A430&amp;" @"&amp;N430&amp;" Corp","LAST_UPDATE")</f>
        <v>07:01:28</v>
      </c>
      <c r="P430" s="57">
        <f>_xll.BDP(A430&amp;" @"&amp;N430&amp;" Corp","LAST_PRICE")</f>
        <v>112.083</v>
      </c>
      <c r="Q430" s="1">
        <f>INDEX(control!$F$12:$F$22,MATCH(C430,control!$C$12:$C$22,0))</f>
        <v>100</v>
      </c>
      <c r="R430" s="1">
        <f>P430-J430*INDEX(bias[value],MATCH(I430,bias[symbol],0))*(Q430/100)</f>
        <v>111.908</v>
      </c>
      <c r="S430" s="1">
        <f t="shared" si="447"/>
        <v>112.258</v>
      </c>
      <c r="T430" s="4"/>
      <c r="U430" s="4"/>
      <c r="V430" s="1">
        <f t="shared" si="441"/>
        <v>112.083</v>
      </c>
      <c r="W430" s="1">
        <f t="shared" si="442"/>
        <v>111.908</v>
      </c>
      <c r="X430" s="1">
        <f t="shared" si="443"/>
        <v>112.258</v>
      </c>
      <c r="Y430" s="13">
        <f t="shared" si="444"/>
        <v>0</v>
      </c>
      <c r="Z430" s="1">
        <v>1</v>
      </c>
      <c r="AA430" s="1">
        <f t="shared" si="445"/>
        <v>1</v>
      </c>
      <c r="AB430" s="1">
        <f t="shared" si="350"/>
        <v>1</v>
      </c>
      <c r="AC430" s="1">
        <f>IF(ISNUMBER(INDEX(bias[value],MATCH(I430,bias[symbol],0))),1,0)</f>
        <v>1</v>
      </c>
      <c r="AD430" s="1">
        <f t="shared" si="446"/>
        <v>1</v>
      </c>
      <c r="AE430" s="1">
        <f t="shared" si="352"/>
        <v>1</v>
      </c>
      <c r="AF430" s="1">
        <f t="shared" ca="1" si="406"/>
        <v>0</v>
      </c>
      <c r="AG430" s="1">
        <f t="shared" ca="1" si="407"/>
        <v>0</v>
      </c>
      <c r="AH430" s="1" t="str">
        <f ca="1">IF(AG430=1,_xll.RtContribute("DDS_BONDS",$B430&amp;"=EXT",$V$3:$X$3,V430:X430,"FTC:CHANGED;SCOPE:SERVER"),"-")</f>
        <v>-</v>
      </c>
      <c r="AI430" s="1" t="str">
        <f>_xll.RtGet("DDS_BONDS",B430&amp;"=EXT",3)</f>
        <v>6135693=EXT</v>
      </c>
      <c r="AJ430" s="32">
        <f>_xll.BDP($A430&amp;" @"&amp; $N430 &amp;"  Corp","risk_mid")</f>
        <v>3.14412435976692</v>
      </c>
      <c r="AK430" s="25">
        <f t="shared" si="429"/>
        <v>0</v>
      </c>
      <c r="AL430" s="1" t="str">
        <f t="shared" si="366"/>
        <v>-</v>
      </c>
      <c r="AM430" s="38">
        <f t="shared" si="430"/>
        <v>0</v>
      </c>
      <c r="AN430" s="12">
        <f>_xll.BDP($A430&amp;" @"&amp; $N430 &amp;"  Corp","asset_swap_spd_mid")</f>
        <v>33.848472566602915</v>
      </c>
      <c r="AO430" s="25">
        <f t="shared" si="431"/>
        <v>0</v>
      </c>
      <c r="AP430" s="25">
        <f>IFERROR(_xll.BDP($A430&amp;" @"&amp; $N430 &amp;"  Corp","coupon")*G430/100/365,"-")</f>
        <v>0</v>
      </c>
      <c r="AQ430" s="1" t="str">
        <f>_xll.RtGet("EBOND_LDN",B430,"DSPLY_NAME")</f>
        <v xml:space="preserve">CARGIL 4 7/8 29 </v>
      </c>
      <c r="AR430" s="38">
        <f>_xll.RtGet("EBOND_LDN", B430, -18560)</f>
        <v>72.177243364218995</v>
      </c>
      <c r="AS430" s="38">
        <f>_xll.RtGet("EBOND_LDN", B430, -18562)</f>
        <v>61.045421272890003</v>
      </c>
      <c r="AT430" s="58" t="str">
        <f ca="1">IF(Main[[#This Row],[maturity]]&lt;TODAY(),"matured","-")</f>
        <v>-</v>
      </c>
      <c r="AU430" s="1" t="str">
        <f>IF(Main[[#This Row],[spread bid]]=Main[[#This Row],[spread ask]],"error","-")</f>
        <v>-</v>
      </c>
    </row>
    <row r="431" spans="1:47" x14ac:dyDescent="0.2">
      <c r="A431" s="1" t="s">
        <v>421</v>
      </c>
      <c r="B431" s="1">
        <v>15256458</v>
      </c>
      <c r="C431" s="9">
        <v>1994228</v>
      </c>
      <c r="D431" s="9" t="str">
        <f>_xll.BDP($A431&amp;" Corp",D$4)</f>
        <v>CARGIL</v>
      </c>
      <c r="E431" s="9">
        <f>IF(_xll.BDP($A431&amp;" Corp","cpn typ")="floating","frn",_xll.BDP($A431&amp;" Corp",E$4))</f>
        <v>1.875</v>
      </c>
      <c r="F431" s="50">
        <f>IF(LEFT(_xll.BDP($A431&amp;" Corp","mty_typ"),4)="perp","perp",_xll.BDP($A431&amp;" Corp",F$4)*1)</f>
        <v>43712</v>
      </c>
      <c r="G431" s="31">
        <f>_xll.RtGet("EBOND_POSITION",INDEX(bookMap[eBondID],MATCH(TEXT(C431,"0"),bookMap[bbgID],0))&amp;"="&amp;B431,"AMOUNT")</f>
        <v>0</v>
      </c>
      <c r="H431" s="1">
        <f>INDEX(control!$E$12:$E$22,MATCH(C431,control!$C$12:$C$22,0))</f>
        <v>0</v>
      </c>
      <c r="I431" s="1" t="str">
        <f>IFERROR(INDEX(bias[symbol],MIN(MAX(MATCH(IF($I$2="manual",_xll.RtGet("EBOND_LDN",B431,-20268),$I$2),bias[symbol],0)+H431,1),27)),"-")</f>
        <v>m</v>
      </c>
      <c r="J431" s="1">
        <f>IFERROR(_xll.RtGet("EBOND_LDN",B431,-20270)*1,"-")</f>
        <v>0.4</v>
      </c>
      <c r="K431" s="1" t="str">
        <f>_xll.RtGet("EBOND_LDN",$B431,-20271)</f>
        <v>on</v>
      </c>
      <c r="L431" s="1">
        <f>_xll.BDP(A431&amp;" @CBKG Corp","bid")</f>
        <v>103.52200000000001</v>
      </c>
      <c r="M431" s="1">
        <f>_xll.BDP(A431&amp;" @CBKG Corp","ask")</f>
        <v>103.922</v>
      </c>
      <c r="N431" s="1" t="s">
        <v>1456</v>
      </c>
      <c r="O431" s="1" t="str">
        <f>_xll.BDP(A431&amp;" @"&amp;N431&amp;" Corp","LAST_UPDATE")</f>
        <v>07:01:27</v>
      </c>
      <c r="P431" s="57">
        <f>_xll.BDP(A431&amp;" @"&amp;N431&amp;" Corp","LAST_PRICE")</f>
        <v>103.72199999999999</v>
      </c>
      <c r="Q431" s="1">
        <f>INDEX(control!$F$12:$F$22,MATCH(C431,control!$C$12:$C$22,0))</f>
        <v>100</v>
      </c>
      <c r="R431" s="1">
        <f>P431-J431*INDEX(bias[value],MATCH(I431,bias[symbol],0))*(Q431/100)</f>
        <v>103.52199999999999</v>
      </c>
      <c r="S431" s="1">
        <f t="shared" si="447"/>
        <v>103.922</v>
      </c>
      <c r="T431" s="4"/>
      <c r="U431" s="4"/>
      <c r="V431" s="1">
        <f t="shared" si="441"/>
        <v>103.72199999999999</v>
      </c>
      <c r="W431" s="1">
        <f t="shared" si="442"/>
        <v>103.52199999999999</v>
      </c>
      <c r="X431" s="1">
        <f t="shared" si="443"/>
        <v>103.922</v>
      </c>
      <c r="Y431" s="13">
        <f t="shared" si="444"/>
        <v>-2.8421709430404007E-14</v>
      </c>
      <c r="Z431" s="1">
        <v>1</v>
      </c>
      <c r="AA431" s="1">
        <f t="shared" si="445"/>
        <v>1</v>
      </c>
      <c r="AB431" s="1">
        <f t="shared" si="350"/>
        <v>1</v>
      </c>
      <c r="AC431" s="1">
        <f>IF(ISNUMBER(INDEX(bias[value],MATCH(I431,bias[symbol],0))),1,0)</f>
        <v>1</v>
      </c>
      <c r="AD431" s="1">
        <f t="shared" si="446"/>
        <v>1</v>
      </c>
      <c r="AE431" s="1">
        <f t="shared" si="352"/>
        <v>1</v>
      </c>
      <c r="AF431" s="1">
        <f t="shared" ca="1" si="406"/>
        <v>0</v>
      </c>
      <c r="AG431" s="1">
        <f t="shared" ca="1" si="407"/>
        <v>0</v>
      </c>
      <c r="AH431" s="1" t="str">
        <f ca="1">IF(AG431=1,_xll.RtContribute("DDS_BONDS",$B431&amp;"=EXT",$V$3:$X$3,V431:X431,"FTC:CHANGED;SCOPE:SERVER"),"-")</f>
        <v>-</v>
      </c>
      <c r="AI431" s="1" t="str">
        <f>_xll.RtGet("DDS_BONDS",B431&amp;"=EXT",3)</f>
        <v>15256458=EXT</v>
      </c>
      <c r="AJ431" s="32">
        <f>_xll.BDP($A431&amp;" @"&amp; $N431 &amp;"  Corp","risk_mid")</f>
        <v>5.1437057496222849</v>
      </c>
      <c r="AK431" s="25">
        <f t="shared" si="429"/>
        <v>0</v>
      </c>
      <c r="AL431" s="1" t="str">
        <f t="shared" si="366"/>
        <v>-</v>
      </c>
      <c r="AM431" s="38">
        <f t="shared" si="430"/>
        <v>0</v>
      </c>
      <c r="AN431" s="12">
        <f>_xll.BDP($A431&amp;" @"&amp; $N431 &amp;"  Corp","asset_swap_spd_mid")</f>
        <v>39.620895984890453</v>
      </c>
      <c r="AO431" s="25">
        <f t="shared" si="431"/>
        <v>0</v>
      </c>
      <c r="AP431" s="25">
        <f>IFERROR(_xll.BDP($A431&amp;" @"&amp; $N431 &amp;"  Corp","coupon")*G431/100/365,"-")</f>
        <v>0</v>
      </c>
      <c r="AQ431" s="1" t="str">
        <f>_xll.RtGet("EBOND_LDN",B431,"DSPLY_NAME")</f>
        <v xml:space="preserve">CARGIL 1 7/8 04 </v>
      </c>
      <c r="AR431" s="38">
        <f>_xll.RtGet("EBOND_LDN", B431, -18560)</f>
        <v>79.777116041263</v>
      </c>
      <c r="AS431" s="38">
        <f>_xll.RtGet("EBOND_LDN", B431, -18562)</f>
        <v>72.013607333766004</v>
      </c>
      <c r="AT431" s="58" t="str">
        <f ca="1">IF(Main[[#This Row],[maturity]]&lt;TODAY(),"matured","-")</f>
        <v>-</v>
      </c>
      <c r="AU431" s="1" t="str">
        <f>IF(Main[[#This Row],[spread bid]]=Main[[#This Row],[spread ask]],"error","-")</f>
        <v>-</v>
      </c>
    </row>
    <row r="432" spans="1:47" x14ac:dyDescent="0.2">
      <c r="A432" s="1" t="s">
        <v>1517</v>
      </c>
      <c r="B432" s="1">
        <v>21085230</v>
      </c>
      <c r="C432" s="9">
        <v>1994228</v>
      </c>
      <c r="D432" s="9" t="str">
        <f>_xll.BDP($A432&amp;" Corp",D$4)</f>
        <v>CARGIL</v>
      </c>
      <c r="E432" s="9">
        <f>IF(_xll.BDP($A432&amp;" Corp","cpn typ")="floating","frn",_xll.BDP($A432&amp;" Corp",E$4))</f>
        <v>2.5</v>
      </c>
      <c r="F432" s="50">
        <f>IF(LEFT(_xll.BDP($A432&amp;" Corp","mty_typ"),4)="perp","perp",_xll.BDP($A432&amp;" Corp",F$4)*1)</f>
        <v>44972</v>
      </c>
      <c r="G432" s="31">
        <f>_xll.RtGet("EBOND_POSITION",INDEX(bookMap[eBondID],MATCH(TEXT(C432,"0"),bookMap[bbgID],0))&amp;"="&amp;B432,"AMOUNT")</f>
        <v>2000000</v>
      </c>
      <c r="H432" s="1">
        <f>INDEX(control!$E$12:$E$22,MATCH(C432,control!$C$12:$C$22,0))</f>
        <v>0</v>
      </c>
      <c r="I432" s="1" t="str">
        <f>IFERROR(INDEX(bias[symbol],MIN(MAX(MATCH(IF($I$2="manual",_xll.RtGet("EBOND_LDN",B432,-20268),$I$2),bias[symbol],0)+H432,1),27)),"-")</f>
        <v>m</v>
      </c>
      <c r="J432" s="1">
        <f>IFERROR(_xll.RtGet("EBOND_LDN",B432,-20270)*1,"-")</f>
        <v>0.54</v>
      </c>
      <c r="K432" s="1" t="str">
        <f>_xll.RtGet("EBOND_LDN",$B432,-20271)</f>
        <v>on</v>
      </c>
      <c r="L432" s="1">
        <f>_xll.BDP(A432&amp;" @CBKG Corp","bid")</f>
        <v>103.685</v>
      </c>
      <c r="M432" s="1">
        <f>_xll.BDP(A432&amp;" @CBKG Corp","ask")</f>
        <v>104.22499999999999</v>
      </c>
      <c r="N432" s="1" t="s">
        <v>1456</v>
      </c>
      <c r="O432" s="1" t="str">
        <f>_xll.BDP(A432&amp;" @"&amp;N432&amp;" Corp","LAST_UPDATE")</f>
        <v>07:01:39</v>
      </c>
      <c r="P432" s="57">
        <f>_xll.BDP(A432&amp;" @"&amp;N432&amp;" Corp","LAST_PRICE")</f>
        <v>103.955</v>
      </c>
      <c r="Q432" s="1">
        <f>INDEX(control!$F$12:$F$22,MATCH(C432,control!$C$12:$C$22,0))</f>
        <v>100</v>
      </c>
      <c r="R432" s="1">
        <f>P432-J432*INDEX(bias[value],MATCH(I432,bias[symbol],0))*(Q432/100)</f>
        <v>103.685</v>
      </c>
      <c r="S432" s="1">
        <f t="shared" ref="S432" si="461">R432+J432*(Q432/100)</f>
        <v>104.22500000000001</v>
      </c>
      <c r="T432" s="4"/>
      <c r="U432" s="4"/>
      <c r="V432" s="1">
        <f t="shared" ref="V432" si="462">P432</f>
        <v>103.955</v>
      </c>
      <c r="W432" s="1">
        <f t="shared" ref="W432" si="463">IF(ISNUMBER(T432),T432,R432)</f>
        <v>103.685</v>
      </c>
      <c r="X432" s="1">
        <f t="shared" ref="X432" si="464">IF(ISNUMBER(U432),U432,S432)</f>
        <v>104.22500000000001</v>
      </c>
      <c r="Y432" s="13">
        <f t="shared" ref="Y432" si="465">IF(ISERROR((W432+X432)-(L432+M432)),"err",((W432+X432)-(L432+M432)))</f>
        <v>2.8421709430404007E-14</v>
      </c>
      <c r="Z432" s="1">
        <v>1</v>
      </c>
      <c r="AA432" s="1">
        <f t="shared" ref="AA432" si="466">IF(K432="on",1,0)</f>
        <v>1</v>
      </c>
      <c r="AB432" s="1">
        <f t="shared" ref="AB432" si="467">IF(ISNUMBER(V432),1,0)*IF(ISNUMBER(W432),1,0)*IF(ISNUMBER(X432),1,0)</f>
        <v>1</v>
      </c>
      <c r="AC432" s="1">
        <f>IF(ISNUMBER(INDEX(bias[value],MATCH(I432,bias[symbol],0))),1,0)</f>
        <v>1</v>
      </c>
      <c r="AD432" s="1">
        <f t="shared" ref="AD432" si="468">IF(ISNUMBER(J432),1,0)</f>
        <v>1</v>
      </c>
      <c r="AE432" s="1">
        <f t="shared" ref="AE432" si="469">IF(AB432,IF(W432&gt;X432,0,1),0)</f>
        <v>1</v>
      </c>
      <c r="AF432" s="1">
        <f t="shared" ca="1" si="406"/>
        <v>0</v>
      </c>
      <c r="AG432" s="1">
        <f t="shared" ca="1" si="407"/>
        <v>0</v>
      </c>
      <c r="AH432" s="1" t="str">
        <f ca="1">IF(AG432=1,_xll.RtContribute("DDS_BONDS",$B432&amp;"=EXT",$V$3:$X$3,V432:X432,"FTC:CHANGED;SCOPE:SERVER"),"-")</f>
        <v>-</v>
      </c>
      <c r="AI432" s="1" t="str">
        <f>_xll.RtGet("DDS_BONDS",B432&amp;"=EXT",3)</f>
        <v>21085230=EXT</v>
      </c>
      <c r="AJ432" s="32">
        <f>_xll.BDP($A432&amp;" @"&amp; $N432 &amp;"  Corp","risk_mid")</f>
        <v>8.0530324816990628</v>
      </c>
      <c r="AK432" s="25">
        <f t="shared" ref="AK432" si="470">IFERROR(G432*AJ432/10000,"-")</f>
        <v>1610.6064963398126</v>
      </c>
      <c r="AL432" s="1" t="str">
        <f t="shared" si="366"/>
        <v>-</v>
      </c>
      <c r="AM432" s="38">
        <f t="shared" ref="AM432" si="471">IFERROR(G432*1,0)*IFERROR(P432*1,0)/100*IF(AL432="-",$AM$3,AL432)/100/360</f>
        <v>18.480888888888888</v>
      </c>
      <c r="AN432" s="12">
        <f>_xll.BDP($A432&amp;" @"&amp; $N432 &amp;"  Corp","asset_swap_spd_mid")</f>
        <v>64.199551152807913</v>
      </c>
      <c r="AO432" s="25">
        <f t="shared" ref="AO432" si="472">IFERROR(G432*1,0)*IFERROR(AN432*1,0)/10000</f>
        <v>12839.910230561583</v>
      </c>
      <c r="AP432" s="25">
        <f>IFERROR(_xll.BDP($A432&amp;" @"&amp; $N432 &amp;"  Corp","coupon")*G432/100/365,"-")</f>
        <v>136.98630136986301</v>
      </c>
      <c r="AQ432" s="1" t="str">
        <f>_xll.RtGet("EBOND_LDN",B432,"DSPLY_NAME")</f>
        <v xml:space="preserve">CARGIL 2 1/2 15 </v>
      </c>
      <c r="AR432" s="38">
        <f>_xll.RtGet("EBOND_LDN", B432, -18560)</f>
        <v>86.906049183573998</v>
      </c>
      <c r="AS432" s="38">
        <f>_xll.RtGet("EBOND_LDN", B432, -18562)</f>
        <v>80.215465919435005</v>
      </c>
      <c r="AT432" s="58" t="str">
        <f ca="1">IF(Main[[#This Row],[maturity]]&lt;TODAY(),"matured","-")</f>
        <v>-</v>
      </c>
      <c r="AU432" s="1" t="str">
        <f>IF(Main[[#This Row],[spread bid]]=Main[[#This Row],[spread ask]],"error","-")</f>
        <v>-</v>
      </c>
    </row>
    <row r="433" spans="1:47" x14ac:dyDescent="0.2">
      <c r="A433" s="1" t="s">
        <v>422</v>
      </c>
      <c r="B433" s="1">
        <v>8214733</v>
      </c>
      <c r="C433" s="9">
        <v>1994228</v>
      </c>
      <c r="D433" s="9" t="str">
        <f>_xll.BDP($A433&amp;" Corp",D$4)</f>
        <v>CARLB</v>
      </c>
      <c r="E433" s="9">
        <f>IF(_xll.BDP($A433&amp;" Corp","cpn typ")="floating","frn",_xll.BDP($A433&amp;" Corp",E$4))</f>
        <v>7.25</v>
      </c>
      <c r="F433" s="50">
        <f>IF(LEFT(_xll.BDP($A433&amp;" Corp","mty_typ"),4)="perp","perp",_xll.BDP($A433&amp;" Corp",F$4)*1)</f>
        <v>42702</v>
      </c>
      <c r="G433" s="31" t="str">
        <f>_xll.RtGet("EBOND_POSITION",INDEX(bookMap[eBondID],MATCH(TEXT(C433,"0"),bookMap[bbgID],0))&amp;"="&amp;B433,"AMOUNT")</f>
        <v>#N/A</v>
      </c>
      <c r="H433" s="1">
        <f>INDEX(control!$E$12:$E$22,MATCH(C433,control!$C$12:$C$22,0))</f>
        <v>0</v>
      </c>
      <c r="I433" s="1" t="str">
        <f>IFERROR(INDEX(bias[symbol],MIN(MAX(MATCH(IF($I$2="manual",_xll.RtGet("EBOND_LDN",B433,-20268),$I$2),bias[symbol],0)+H433,1),27)),"-")</f>
        <v>-</v>
      </c>
      <c r="J433" s="1" t="str">
        <f>IFERROR(_xll.RtGet("EBOND_LDN",B433,-20270)*1,"-")</f>
        <v>-</v>
      </c>
      <c r="K433" s="1" t="str">
        <f>_xll.RtGet("EBOND_LDN",$B433,-20271)</f>
        <v>#N/A</v>
      </c>
      <c r="L433" s="1" t="str">
        <f>_xll.BDP(A433&amp;" @CBKG Corp","bid")</f>
        <v>#N/A Real Time</v>
      </c>
      <c r="M433" s="1" t="str">
        <f>_xll.BDP(A433&amp;" @CBKG Corp","ask")</f>
        <v>#N/A Real Time</v>
      </c>
      <c r="N433" s="1" t="s">
        <v>1456</v>
      </c>
      <c r="O433" s="1" t="str">
        <f>_xll.BDP(A433&amp;" @"&amp;N433&amp;" Corp","LAST_UPDATE")</f>
        <v>11/06/2014</v>
      </c>
      <c r="P433" s="57">
        <f>_xll.BDP(A433&amp;" @"&amp;N433&amp;" Corp","LAST_PRICE")</f>
        <v>112.669</v>
      </c>
      <c r="Q433" s="1">
        <f>INDEX(control!$F$12:$F$22,MATCH(C433,control!$C$12:$C$22,0))</f>
        <v>100</v>
      </c>
      <c r="R433" s="1" t="e">
        <f>P433-J433*INDEX(bias[value],MATCH(I433,bias[symbol],0))*(Q433/100)</f>
        <v>#VALUE!</v>
      </c>
      <c r="S433" s="1" t="e">
        <f t="shared" si="447"/>
        <v>#VALUE!</v>
      </c>
      <c r="T433" s="4"/>
      <c r="U433" s="4"/>
      <c r="V433" s="1">
        <f t="shared" si="441"/>
        <v>112.669</v>
      </c>
      <c r="W433" s="1" t="e">
        <f t="shared" si="442"/>
        <v>#VALUE!</v>
      </c>
      <c r="X433" s="1" t="e">
        <f t="shared" si="443"/>
        <v>#VALUE!</v>
      </c>
      <c r="Y433" s="13" t="str">
        <f t="shared" si="444"/>
        <v>err</v>
      </c>
      <c r="Z433" s="1">
        <v>1</v>
      </c>
      <c r="AA433" s="1">
        <f t="shared" si="445"/>
        <v>0</v>
      </c>
      <c r="AB433" s="1">
        <f t="shared" si="350"/>
        <v>0</v>
      </c>
      <c r="AC433" s="1">
        <f>IF(ISNUMBER(INDEX(bias[value],MATCH(I433,bias[symbol],0))),1,0)</f>
        <v>0</v>
      </c>
      <c r="AD433" s="1">
        <f t="shared" si="446"/>
        <v>0</v>
      </c>
      <c r="AE433" s="1">
        <f t="shared" si="352"/>
        <v>0</v>
      </c>
      <c r="AF433" s="1">
        <f t="shared" ca="1" si="406"/>
        <v>0</v>
      </c>
      <c r="AG433" s="1">
        <f t="shared" ca="1" si="407"/>
        <v>0</v>
      </c>
      <c r="AH433" s="1" t="str">
        <f ca="1">IF(AG433=1,_xll.RtContribute("DDS_BONDS",$B433&amp;"=EXT",$V$3:$X$3,V433:X433,"FTC:CHANGED;SCOPE:SERVER"),"-")</f>
        <v>-</v>
      </c>
      <c r="AI433" s="1" t="str">
        <f>_xll.RtGet("DDS_BONDS",B433&amp;"=EXT",3)</f>
        <v>8214733=EXT</v>
      </c>
      <c r="AJ433" s="32">
        <f>_xll.BDP($A433&amp;" @"&amp; $N433 &amp;"  Corp","risk_mid")</f>
        <v>2.5929296712881467</v>
      </c>
      <c r="AK433" s="25" t="str">
        <f t="shared" si="429"/>
        <v>-</v>
      </c>
      <c r="AL433" s="1" t="str">
        <f t="shared" si="366"/>
        <v>-</v>
      </c>
      <c r="AM433" s="38">
        <f t="shared" si="430"/>
        <v>0</v>
      </c>
      <c r="AN433" s="12">
        <f>_xll.BDP($A433&amp;" @"&amp; $N433 &amp;"  Corp","asset_swap_spd_mid")</f>
        <v>58.616777897474599</v>
      </c>
      <c r="AO433" s="25">
        <f t="shared" si="431"/>
        <v>0</v>
      </c>
      <c r="AP433" s="25" t="str">
        <f>IFERROR(_xll.BDP($A433&amp;" @"&amp; $N433 &amp;"  Corp","coupon")*G433/100/365,"-")</f>
        <v>-</v>
      </c>
      <c r="AQ433" s="1" t="str">
        <f>_xll.RtGet("EBOND_LDN",B433,"DSPLY_NAME")</f>
        <v>#N/A</v>
      </c>
      <c r="AR433" s="38" t="str">
        <f>_xll.RtGet("EBOND_LDN", B433, -18560)</f>
        <v>#N/A</v>
      </c>
      <c r="AS433" s="38" t="str">
        <f>_xll.RtGet("EBOND_LDN", B433, -18562)</f>
        <v>#N/A</v>
      </c>
      <c r="AT433" s="58" t="str">
        <f ca="1">IF(Main[[#This Row],[maturity]]&lt;TODAY(),"matured","-")</f>
        <v>-</v>
      </c>
      <c r="AU433" s="1" t="str">
        <f>IF(Main[[#This Row],[spread bid]]=Main[[#This Row],[spread ask]],"error","-")</f>
        <v>error</v>
      </c>
    </row>
    <row r="434" spans="1:47" x14ac:dyDescent="0.2">
      <c r="A434" s="1" t="s">
        <v>423</v>
      </c>
      <c r="B434" s="1">
        <v>9571947</v>
      </c>
      <c r="C434" s="9">
        <v>1994228</v>
      </c>
      <c r="D434" s="9" t="str">
        <f>_xll.BDP($A434&amp;" Corp",D$4)</f>
        <v>CARLB</v>
      </c>
      <c r="E434" s="9">
        <f>IF(_xll.BDP($A434&amp;" Corp","cpn typ")="floating","frn",_xll.BDP($A434&amp;" Corp",E$4))</f>
        <v>3.375</v>
      </c>
      <c r="F434" s="50">
        <f>IF(LEFT(_xll.BDP($A434&amp;" Corp","mty_typ"),4)="perp","perp",_xll.BDP($A434&amp;" Corp",F$4)*1)</f>
        <v>43021</v>
      </c>
      <c r="G434" s="31">
        <f>_xll.RtGet("EBOND_POSITION",INDEX(bookMap[eBondID],MATCH(TEXT(C434,"0"),bookMap[bbgID],0))&amp;"="&amp;B434,"AMOUNT")</f>
        <v>0</v>
      </c>
      <c r="H434" s="1">
        <f>INDEX(control!$E$12:$E$22,MATCH(C434,control!$C$12:$C$22,0))</f>
        <v>0</v>
      </c>
      <c r="I434" s="1" t="str">
        <f>IFERROR(INDEX(bias[symbol],MIN(MAX(MATCH(IF($I$2="manual",_xll.RtGet("EBOND_LDN",B434,-20268),$I$2),bias[symbol],0)+H434,1),27)),"-")</f>
        <v>b</v>
      </c>
      <c r="J434" s="1">
        <f>IFERROR(_xll.RtGet("EBOND_LDN",B434,-20270)*1,"-")</f>
        <v>0.3</v>
      </c>
      <c r="K434" s="1" t="str">
        <f>_xll.RtGet("EBOND_LDN",$B434,-20271)</f>
        <v>on</v>
      </c>
      <c r="L434" s="1">
        <f>_xll.BDP(A434&amp;" @CBKG Corp","bid")</f>
        <v>107.82299999999999</v>
      </c>
      <c r="M434" s="1">
        <f>_xll.BDP(A434&amp;" @CBKG Corp","ask")</f>
        <v>108.123</v>
      </c>
      <c r="N434" s="1" t="s">
        <v>1456</v>
      </c>
      <c r="O434" s="1" t="str">
        <f>_xll.BDP(A434&amp;" @"&amp;N434&amp;" Corp","LAST_UPDATE")</f>
        <v>07:01:57</v>
      </c>
      <c r="P434" s="57">
        <f>_xll.BDP(A434&amp;" @"&amp;N434&amp;" Corp","LAST_PRICE")</f>
        <v>107.935</v>
      </c>
      <c r="Q434" s="1">
        <f>INDEX(control!$F$12:$F$22,MATCH(C434,control!$C$12:$C$22,0))</f>
        <v>100</v>
      </c>
      <c r="R434" s="1">
        <f>P434-J434*INDEX(bias[value],MATCH(I434,bias[symbol],0))*(Q434/100)</f>
        <v>107.82250000000001</v>
      </c>
      <c r="S434" s="1">
        <f t="shared" si="447"/>
        <v>108.1225</v>
      </c>
      <c r="T434" s="4"/>
      <c r="U434" s="4"/>
      <c r="V434" s="1">
        <f t="shared" si="441"/>
        <v>107.935</v>
      </c>
      <c r="W434" s="1">
        <f t="shared" si="442"/>
        <v>107.82250000000001</v>
      </c>
      <c r="X434" s="1">
        <f t="shared" si="443"/>
        <v>108.1225</v>
      </c>
      <c r="Y434" s="13">
        <f t="shared" si="444"/>
        <v>-1.0000000000047748E-3</v>
      </c>
      <c r="Z434" s="1">
        <v>1</v>
      </c>
      <c r="AA434" s="1">
        <f t="shared" si="445"/>
        <v>1</v>
      </c>
      <c r="AB434" s="1">
        <f t="shared" si="350"/>
        <v>1</v>
      </c>
      <c r="AC434" s="1">
        <f>IF(ISNUMBER(INDEX(bias[value],MATCH(I434,bias[symbol],0))),1,0)</f>
        <v>1</v>
      </c>
      <c r="AD434" s="1">
        <f t="shared" si="446"/>
        <v>1</v>
      </c>
      <c r="AE434" s="1">
        <f t="shared" si="352"/>
        <v>1</v>
      </c>
      <c r="AF434" s="1">
        <f t="shared" ca="1" si="406"/>
        <v>0</v>
      </c>
      <c r="AG434" s="1">
        <f t="shared" ca="1" si="407"/>
        <v>0</v>
      </c>
      <c r="AH434" s="1" t="str">
        <f ca="1">IF(AG434=1,_xll.RtContribute("DDS_BONDS",$B434&amp;"=EXT",$V$3:$X$3,V434:X434,"FTC:CHANGED;SCOPE:SERVER"),"-")</f>
        <v>-</v>
      </c>
      <c r="AI434" s="1" t="str">
        <f>_xll.RtGet("DDS_BONDS",B434&amp;"=EXT",3)</f>
        <v>9571947=EXT</v>
      </c>
      <c r="AJ434" s="32">
        <f>_xll.BDP($A434&amp;" @"&amp; $N434 &amp;"  Corp","risk_mid")</f>
        <v>3.4276135071756642</v>
      </c>
      <c r="AK434" s="25">
        <f t="shared" si="429"/>
        <v>0</v>
      </c>
      <c r="AL434" s="1" t="str">
        <f t="shared" si="366"/>
        <v>-</v>
      </c>
      <c r="AM434" s="38">
        <f t="shared" si="430"/>
        <v>0</v>
      </c>
      <c r="AN434" s="12">
        <f>_xll.BDP($A434&amp;" @"&amp; $N434 &amp;"  Corp","asset_swap_spd_mid")</f>
        <v>51.458124340130105</v>
      </c>
      <c r="AO434" s="25">
        <f t="shared" si="431"/>
        <v>0</v>
      </c>
      <c r="AP434" s="25">
        <f>IFERROR(_xll.BDP($A434&amp;" @"&amp; $N434 &amp;"  Corp","coupon")*G434/100/365,"-")</f>
        <v>0</v>
      </c>
      <c r="AQ434" s="1" t="str">
        <f>_xll.RtGet("EBOND_LDN",B434,"DSPLY_NAME")</f>
        <v>CARLB 3 3/8 13 O</v>
      </c>
      <c r="AR434" s="38">
        <f>_xll.RtGet("EBOND_LDN", B434, -18560)</f>
        <v>87.642206074483994</v>
      </c>
      <c r="AS434" s="38">
        <f>_xll.RtGet("EBOND_LDN", B434, -18562)</f>
        <v>78.900099961769001</v>
      </c>
      <c r="AT434" s="58" t="str">
        <f ca="1">IF(Main[[#This Row],[maturity]]&lt;TODAY(),"matured","-")</f>
        <v>-</v>
      </c>
      <c r="AU434" s="1" t="str">
        <f>IF(Main[[#This Row],[spread bid]]=Main[[#This Row],[spread ask]],"error","-")</f>
        <v>-</v>
      </c>
    </row>
    <row r="435" spans="1:47" x14ac:dyDescent="0.2">
      <c r="A435" s="1" t="s">
        <v>424</v>
      </c>
      <c r="B435" s="1">
        <v>14581116</v>
      </c>
      <c r="C435" s="9">
        <v>1994228</v>
      </c>
      <c r="D435" s="9" t="str">
        <f>_xll.BDP($A435&amp;" Corp",D$4)</f>
        <v>CARLB</v>
      </c>
      <c r="E435" s="9">
        <f>IF(_xll.BDP($A435&amp;" Corp","cpn typ")="floating","frn",_xll.BDP($A435&amp;" Corp",E$4))</f>
        <v>2.625</v>
      </c>
      <c r="F435" s="50">
        <f>IF(LEFT(_xll.BDP($A435&amp;" Corp","mty_typ"),4)="perp","perp",_xll.BDP($A435&amp;" Corp",F$4)*1)</f>
        <v>43649</v>
      </c>
      <c r="G435" s="31">
        <f>_xll.RtGet("EBOND_POSITION",INDEX(bookMap[eBondID],MATCH(TEXT(C435,"0"),bookMap[bbgID],0))&amp;"="&amp;B435,"AMOUNT")</f>
        <v>-2000000</v>
      </c>
      <c r="H435" s="1">
        <f>INDEX(control!$E$12:$E$22,MATCH(C435,control!$C$12:$C$22,0))</f>
        <v>0</v>
      </c>
      <c r="I435" s="1" t="str">
        <f>IFERROR(INDEX(bias[symbol],MIN(MAX(MATCH(IF($I$2="manual",_xll.RtGet("EBOND_LDN",B435,-20268),$I$2),bias[symbol],0)+H435,1),27)),"-")</f>
        <v>m</v>
      </c>
      <c r="J435" s="1">
        <f>IFERROR(_xll.RtGet("EBOND_LDN",B435,-20270)*1,"-")</f>
        <v>0.36</v>
      </c>
      <c r="K435" s="1" t="str">
        <f>_xll.RtGet("EBOND_LDN",$B435,-20271)</f>
        <v>on</v>
      </c>
      <c r="L435" s="1">
        <f>_xll.BDP(A435&amp;" @CBKG Corp","bid")</f>
        <v>105.83199999999999</v>
      </c>
      <c r="M435" s="1">
        <f>_xll.BDP(A435&amp;" @CBKG Corp","ask")</f>
        <v>106.19199999999999</v>
      </c>
      <c r="N435" s="1" t="s">
        <v>1456</v>
      </c>
      <c r="O435" s="1" t="str">
        <f>_xll.BDP(A435&amp;" @"&amp;N435&amp;" Corp","LAST_UPDATE")</f>
        <v>07:01:27</v>
      </c>
      <c r="P435" s="57">
        <f>_xll.BDP(A435&amp;" @"&amp;N435&amp;" Corp","LAST_PRICE")</f>
        <v>106.012</v>
      </c>
      <c r="Q435" s="1">
        <f>INDEX(control!$F$12:$F$22,MATCH(C435,control!$C$12:$C$22,0))</f>
        <v>100</v>
      </c>
      <c r="R435" s="1">
        <f>P435-J435*INDEX(bias[value],MATCH(I435,bias[symbol],0))*(Q435/100)</f>
        <v>105.83199999999999</v>
      </c>
      <c r="S435" s="1">
        <f t="shared" si="447"/>
        <v>106.19199999999999</v>
      </c>
      <c r="T435" s="4"/>
      <c r="U435" s="4"/>
      <c r="V435" s="1">
        <f t="shared" si="441"/>
        <v>106.012</v>
      </c>
      <c r="W435" s="1">
        <f t="shared" si="442"/>
        <v>105.83199999999999</v>
      </c>
      <c r="X435" s="1">
        <f t="shared" si="443"/>
        <v>106.19199999999999</v>
      </c>
      <c r="Y435" s="13">
        <f t="shared" si="444"/>
        <v>0</v>
      </c>
      <c r="Z435" s="1">
        <v>1</v>
      </c>
      <c r="AA435" s="1">
        <f t="shared" si="445"/>
        <v>1</v>
      </c>
      <c r="AB435" s="1">
        <f t="shared" si="350"/>
        <v>1</v>
      </c>
      <c r="AC435" s="1">
        <f>IF(ISNUMBER(INDEX(bias[value],MATCH(I435,bias[symbol],0))),1,0)</f>
        <v>1</v>
      </c>
      <c r="AD435" s="1">
        <f t="shared" si="446"/>
        <v>1</v>
      </c>
      <c r="AE435" s="1">
        <f t="shared" si="352"/>
        <v>1</v>
      </c>
      <c r="AF435" s="1">
        <f t="shared" ca="1" si="406"/>
        <v>0</v>
      </c>
      <c r="AG435" s="1">
        <f t="shared" ca="1" si="407"/>
        <v>0</v>
      </c>
      <c r="AH435" s="1" t="str">
        <f ca="1">IF(AG435=1,_xll.RtContribute("DDS_BONDS",$B435&amp;"=EXT",$V$3:$X$3,V435:X435,"FTC:CHANGED;SCOPE:SERVER"),"-")</f>
        <v>-</v>
      </c>
      <c r="AI435" s="1" t="str">
        <f>_xll.RtGet("DDS_BONDS",B435&amp;"=EXT",3)</f>
        <v>14581116=EXT</v>
      </c>
      <c r="AJ435" s="32">
        <f>_xll.BDP($A435&amp;" @"&amp; $N435 &amp;"  Corp","risk_mid")</f>
        <v>5.0090709981724046</v>
      </c>
      <c r="AK435" s="25">
        <f t="shared" si="429"/>
        <v>-1001.8141996344808</v>
      </c>
      <c r="AL435" s="1" t="str">
        <f t="shared" si="366"/>
        <v>-</v>
      </c>
      <c r="AM435" s="38">
        <f t="shared" si="430"/>
        <v>-18.846577777777778</v>
      </c>
      <c r="AN435" s="12">
        <f>_xll.BDP($A435&amp;" @"&amp; $N435 &amp;"  Corp","asset_swap_spd_mid")</f>
        <v>69.056562833614834</v>
      </c>
      <c r="AO435" s="25">
        <f t="shared" si="431"/>
        <v>-13811.312566722965</v>
      </c>
      <c r="AP435" s="25">
        <f>IFERROR(_xll.BDP($A435&amp;" @"&amp; $N435 &amp;"  Corp","coupon")*G435/100/365,"-")</f>
        <v>-143.83561643835617</v>
      </c>
      <c r="AQ435" s="1" t="str">
        <f>_xll.RtGet("EBOND_LDN",B435,"DSPLY_NAME")</f>
        <v>CARLB 2 5/8 03 J</v>
      </c>
      <c r="AR435" s="38">
        <f>_xll.RtGet("EBOND_LDN", B435, -18560)</f>
        <v>104.170659596032</v>
      </c>
      <c r="AS435" s="38">
        <f>_xll.RtGet("EBOND_LDN", B435, -18562)</f>
        <v>96.996275433829993</v>
      </c>
      <c r="AT435" s="58" t="str">
        <f ca="1">IF(Main[[#This Row],[maturity]]&lt;TODAY(),"matured","-")</f>
        <v>-</v>
      </c>
      <c r="AU435" s="1" t="str">
        <f>IF(Main[[#This Row],[spread bid]]=Main[[#This Row],[spread ask]],"error","-")</f>
        <v>-</v>
      </c>
    </row>
    <row r="436" spans="1:47" x14ac:dyDescent="0.2">
      <c r="A436" s="1" t="s">
        <v>425</v>
      </c>
      <c r="B436" s="1">
        <v>16014649</v>
      </c>
      <c r="C436" s="9">
        <v>1994228</v>
      </c>
      <c r="D436" s="9" t="str">
        <f>_xll.BDP($A436&amp;" Corp",D$4)</f>
        <v>CARLB</v>
      </c>
      <c r="E436" s="9">
        <f>IF(_xll.BDP($A436&amp;" Corp","cpn typ")="floating","frn",_xll.BDP($A436&amp;" Corp",E$4))</f>
        <v>2.625</v>
      </c>
      <c r="F436" s="50">
        <f>IF(LEFT(_xll.BDP($A436&amp;" Corp","mty_typ"),4)="perp","perp",_xll.BDP($A436&amp;" Corp",F$4)*1)</f>
        <v>44880</v>
      </c>
      <c r="G436" s="31">
        <f>_xll.RtGet("EBOND_POSITION",INDEX(bookMap[eBondID],MATCH(TEXT(C436,"0"),bookMap[bbgID],0))&amp;"="&amp;B436,"AMOUNT")</f>
        <v>0</v>
      </c>
      <c r="H436" s="1">
        <f>INDEX(control!$E$12:$E$22,MATCH(C436,control!$C$12:$C$22,0))</f>
        <v>0</v>
      </c>
      <c r="I436" s="1" t="str">
        <f>IFERROR(INDEX(bias[symbol],MIN(MAX(MATCH(IF($I$2="manual",_xll.RtGet("EBOND_LDN",B436,-20268),$I$2),bias[symbol],0)+H436,1),27)),"-")</f>
        <v>b</v>
      </c>
      <c r="J436" s="1">
        <f>IFERROR(_xll.RtGet("EBOND_LDN",B436,-20270)*1,"-")</f>
        <v>0.46</v>
      </c>
      <c r="K436" s="1" t="str">
        <f>_xll.RtGet("EBOND_LDN",$B436,-20271)</f>
        <v>on</v>
      </c>
      <c r="L436" s="1">
        <f>_xll.BDP(A436&amp;" @CBKG Corp","bid")</f>
        <v>103.578</v>
      </c>
      <c r="M436" s="1">
        <f>_xll.BDP(A436&amp;" @CBKG Corp","ask")</f>
        <v>104.038</v>
      </c>
      <c r="N436" s="1" t="s">
        <v>1456</v>
      </c>
      <c r="O436" s="1" t="str">
        <f>_xll.BDP(A436&amp;" @"&amp;N436&amp;" Corp","LAST_UPDATE")</f>
        <v>07:01:27</v>
      </c>
      <c r="P436" s="57">
        <f>_xll.BDP(A436&amp;" @"&amp;N436&amp;" Corp","LAST_PRICE")</f>
        <v>103.75</v>
      </c>
      <c r="Q436" s="1">
        <f>INDEX(control!$F$12:$F$22,MATCH(C436,control!$C$12:$C$22,0))</f>
        <v>100</v>
      </c>
      <c r="R436" s="1">
        <f>P436-J436*INDEX(bias[value],MATCH(I436,bias[symbol],0))*(Q436/100)</f>
        <v>103.5775</v>
      </c>
      <c r="S436" s="1">
        <f t="shared" si="447"/>
        <v>104.03749999999999</v>
      </c>
      <c r="T436" s="4"/>
      <c r="U436" s="4"/>
      <c r="V436" s="1">
        <f t="shared" si="441"/>
        <v>103.75</v>
      </c>
      <c r="W436" s="1">
        <f t="shared" si="442"/>
        <v>103.5775</v>
      </c>
      <c r="X436" s="1">
        <f t="shared" si="443"/>
        <v>104.03749999999999</v>
      </c>
      <c r="Y436" s="13">
        <f t="shared" si="444"/>
        <v>-9.9999999997635314E-4</v>
      </c>
      <c r="Z436" s="1">
        <v>1</v>
      </c>
      <c r="AA436" s="1">
        <f t="shared" si="445"/>
        <v>1</v>
      </c>
      <c r="AB436" s="1">
        <f t="shared" si="350"/>
        <v>1</v>
      </c>
      <c r="AC436" s="1">
        <f>IF(ISNUMBER(INDEX(bias[value],MATCH(I436,bias[symbol],0))),1,0)</f>
        <v>1</v>
      </c>
      <c r="AD436" s="1">
        <f t="shared" si="446"/>
        <v>1</v>
      </c>
      <c r="AE436" s="1">
        <f t="shared" si="352"/>
        <v>1</v>
      </c>
      <c r="AF436" s="1">
        <f t="shared" ca="1" si="406"/>
        <v>0</v>
      </c>
      <c r="AG436" s="1">
        <f t="shared" ca="1" si="407"/>
        <v>0</v>
      </c>
      <c r="AH436" s="1" t="str">
        <f ca="1">IF(AG436=1,_xll.RtContribute("DDS_BONDS",$B436&amp;"=EXT",$V$3:$X$3,V436:X436,"FTC:CHANGED;SCOPE:SERVER"),"-")</f>
        <v>-</v>
      </c>
      <c r="AI436" s="1" t="str">
        <f>_xll.RtGet("DDS_BONDS",B436&amp;"=EXT",3)</f>
        <v>16014649=EXT</v>
      </c>
      <c r="AJ436" s="32">
        <f>_xll.BDP($A436&amp;" @"&amp; $N436 &amp;"  Corp","risk_mid")</f>
        <v>7.787509915164037</v>
      </c>
      <c r="AK436" s="25">
        <f t="shared" si="429"/>
        <v>0</v>
      </c>
      <c r="AL436" s="1">
        <f t="shared" si="366"/>
        <v>-0.6</v>
      </c>
      <c r="AM436" s="38">
        <f t="shared" si="430"/>
        <v>0</v>
      </c>
      <c r="AN436" s="12">
        <f>_xll.BDP($A436&amp;" @"&amp; $N436 &amp;"  Corp","asset_swap_spd_mid")</f>
        <v>81.805456181798519</v>
      </c>
      <c r="AO436" s="25">
        <f t="shared" si="431"/>
        <v>0</v>
      </c>
      <c r="AP436" s="25">
        <f>IFERROR(_xll.BDP($A436&amp;" @"&amp; $N436 &amp;"  Corp","coupon")*G436/100/365,"-")</f>
        <v>0</v>
      </c>
      <c r="AQ436" s="1" t="str">
        <f>_xll.RtGet("EBOND_LDN",B436,"DSPLY_NAME")</f>
        <v>CARLB 2 5/8 15 N</v>
      </c>
      <c r="AR436" s="38">
        <f>_xll.RtGet("EBOND_LDN", B436, -18560)</f>
        <v>108.01350079247599</v>
      </c>
      <c r="AS436" s="38">
        <f>_xll.RtGet("EBOND_LDN", B436, -18562)</f>
        <v>102.119796556553</v>
      </c>
      <c r="AT436" s="58" t="str">
        <f ca="1">IF(Main[[#This Row],[maturity]]&lt;TODAY(),"matured","-")</f>
        <v>-</v>
      </c>
      <c r="AU436" s="1" t="str">
        <f>IF(Main[[#This Row],[spread bid]]=Main[[#This Row],[spread ask]],"error","-")</f>
        <v>-</v>
      </c>
    </row>
    <row r="437" spans="1:47" x14ac:dyDescent="0.2">
      <c r="A437" s="1" t="s">
        <v>1637</v>
      </c>
      <c r="B437" s="1">
        <v>21250814</v>
      </c>
      <c r="C437" s="9">
        <v>1994228</v>
      </c>
      <c r="D437" s="9" t="str">
        <f>_xll.BDP($A437&amp;" Corp",D$4)</f>
        <v>CARLB</v>
      </c>
      <c r="E437" s="9">
        <f>IF(_xll.BDP($A437&amp;" Corp","cpn typ")="floating","frn",_xll.BDP($A437&amp;" Corp",E$4))</f>
        <v>2.5</v>
      </c>
      <c r="F437" s="50">
        <f>IF(LEFT(_xll.BDP($A437&amp;" Corp","mty_typ"),4)="perp","perp",_xll.BDP($A437&amp;" Corp",F$4)*1)</f>
        <v>45440</v>
      </c>
      <c r="G437" s="31">
        <f>_xll.RtGet("EBOND_POSITION",INDEX(bookMap[eBondID],MATCH(TEXT(C437,"0"),bookMap[bbgID],0))&amp;"="&amp;B437,"AMOUNT")</f>
        <v>1000000</v>
      </c>
      <c r="H437" s="1">
        <f>INDEX(control!$E$12:$E$22,MATCH(C437,control!$C$12:$C$22,0))</f>
        <v>0</v>
      </c>
      <c r="I437" s="1" t="str">
        <f>IFERROR(INDEX(bias[symbol],MIN(MAX(MATCH(IF($I$2="manual",_xll.RtGet("EBOND_LDN",B437,-20268),$I$2),bias[symbol],0)+H437,1),27)),"-")</f>
        <v>b</v>
      </c>
      <c r="J437" s="1">
        <f>IFERROR(_xll.RtGet("EBOND_LDN",B437,-20270)*1,"-")</f>
        <v>0.5</v>
      </c>
      <c r="K437" s="1" t="str">
        <f>_xll.RtGet("EBOND_LDN",$B437,-20271)</f>
        <v>on</v>
      </c>
      <c r="L437" s="1">
        <f>_xll.BDP(A437&amp;" @CBKG Corp","bid")</f>
        <v>99.682000000000002</v>
      </c>
      <c r="M437" s="1">
        <f>_xll.BDP(A437&amp;" @CBKG Corp","ask")</f>
        <v>100.182</v>
      </c>
      <c r="N437" s="1" t="s">
        <v>1456</v>
      </c>
      <c r="O437" s="1" t="str">
        <f>_xll.BDP(A437&amp;" @"&amp;N437&amp;" Corp","LAST_UPDATE")</f>
        <v>07:01:28</v>
      </c>
      <c r="P437" s="57">
        <f>_xll.BDP(A437&amp;" @"&amp;N437&amp;" Corp","LAST_PRICE")</f>
        <v>99.869</v>
      </c>
      <c r="Q437" s="1">
        <f>INDEX(control!$F$12:$F$22,MATCH(C437,control!$C$12:$C$22,0))</f>
        <v>100</v>
      </c>
      <c r="R437" s="1">
        <f>P437-J437*INDEX(bias[value],MATCH(I437,bias[symbol],0))*(Q437/100)</f>
        <v>99.6815</v>
      </c>
      <c r="S437" s="1">
        <f>R437+J437*(Q437/100)</f>
        <v>100.1815</v>
      </c>
      <c r="T437" s="4"/>
      <c r="U437" s="4"/>
      <c r="V437" s="1">
        <f>P437</f>
        <v>99.869</v>
      </c>
      <c r="W437" s="1">
        <f>IF(ISNUMBER(T437),T437,R437)</f>
        <v>99.6815</v>
      </c>
      <c r="X437" s="1">
        <f>IF(ISNUMBER(U437),U437,S437)</f>
        <v>100.1815</v>
      </c>
      <c r="Y437" s="13">
        <f>IF(ISERROR((W437+X437)-(L437+M437)),"err",((W437+X437)-(L437+M437)))</f>
        <v>-1.0000000000047748E-3</v>
      </c>
      <c r="Z437" s="1">
        <v>1</v>
      </c>
      <c r="AA437" s="1">
        <f>IF(K437="on",1,0)</f>
        <v>1</v>
      </c>
      <c r="AB437" s="1">
        <f>IF(ISNUMBER(V437),1,0)*IF(ISNUMBER(W437),1,0)*IF(ISNUMBER(X437),1,0)</f>
        <v>1</v>
      </c>
      <c r="AC437" s="1">
        <f>IF(ISNUMBER(INDEX(bias[value],MATCH(I437,bias[symbol],0))),1,0)</f>
        <v>1</v>
      </c>
      <c r="AD437" s="1">
        <f>IF(ISNUMBER(J437),1,0)</f>
        <v>1</v>
      </c>
      <c r="AE437" s="1">
        <f>IF(AB437,IF(W437&gt;X437,0,1),0)</f>
        <v>1</v>
      </c>
      <c r="AF437" s="1">
        <f ca="1">IF($C$3="update",1,0)</f>
        <v>0</v>
      </c>
      <c r="AG437" s="1">
        <f ca="1">PRODUCT(Z437:AF437)</f>
        <v>0</v>
      </c>
      <c r="AH437" s="1" t="str">
        <f ca="1">IF(AG437=1,_xll.RtContribute("DDS_BONDS",$B437&amp;"=EXT",$V$3:$X$3,V437:X437,"FTC:CHANGED;SCOPE:SERVER"),"-")</f>
        <v>-</v>
      </c>
      <c r="AI437" s="1" t="str">
        <f>_xll.RtGet("DDS_BONDS",B437&amp;"=EXT",3)</f>
        <v>21250814=EXT</v>
      </c>
      <c r="AJ437" s="32">
        <f>_xll.BDP($A437&amp;" @"&amp; $N437 &amp;"  Corp","risk_mid")</f>
        <v>8.6766673220097346</v>
      </c>
      <c r="AK437" s="25">
        <f>IFERROR(G437*AJ437/10000,"-")</f>
        <v>867.66673220097346</v>
      </c>
      <c r="AL437" s="1" t="str">
        <f>IFERROR(INDEX(repoRate,MATCH(A437,repoIsin,0)),"-")</f>
        <v>-</v>
      </c>
      <c r="AM437" s="38">
        <f>IFERROR(G437*1,0)*IFERROR(P437*1,0)/100*IF(AL437="-",$AM$3,AL437)/100/360</f>
        <v>8.8772444444444449</v>
      </c>
      <c r="AN437" s="12">
        <f>_xll.BDP($A437&amp;" @"&amp; $N437 &amp;"  Corp","asset_swap_spd_mid")</f>
        <v>93.648327848643873</v>
      </c>
      <c r="AO437" s="25">
        <f>IFERROR(G437*1,0)*IFERROR(AN437*1,0)/10000</f>
        <v>9364.8327848643876</v>
      </c>
      <c r="AP437" s="25">
        <f>IFERROR(_xll.BDP($A437&amp;" @"&amp; $N437 &amp;"  Corp","coupon")*G437/100/365,"-")</f>
        <v>68.493150684931507</v>
      </c>
      <c r="AQ437" s="1" t="str">
        <f>_xll.RtGet("EBOND_LDN",B437,"DSPLY_NAME")</f>
        <v>CARLB 2 1/2 28 M</v>
      </c>
      <c r="AR437" s="38">
        <f>_xll.RtGet("EBOND_LDN", B437, -18560)</f>
        <v>117.27561792704201</v>
      </c>
      <c r="AS437" s="38">
        <f>_xll.RtGet("EBOND_LDN", B437, -18562)</f>
        <v>117.27561792704201</v>
      </c>
      <c r="AT437" s="58" t="str">
        <f ca="1">IF(Main[[#This Row],[maturity]]&lt;TODAY(),"matured","-")</f>
        <v>-</v>
      </c>
      <c r="AU437" s="1" t="str">
        <f>IF(Main[[#This Row],[spread bid]]=Main[[#This Row],[spread ask]],"error","-")</f>
        <v>error</v>
      </c>
    </row>
    <row r="438" spans="1:47" x14ac:dyDescent="0.2">
      <c r="A438" s="1" t="s">
        <v>426</v>
      </c>
      <c r="B438" s="1">
        <v>9522021</v>
      </c>
      <c r="C438" s="9">
        <v>1994228</v>
      </c>
      <c r="D438" s="9" t="str">
        <f>_xll.BDP($A438&amp;" Corp",D$4)</f>
        <v>CCE</v>
      </c>
      <c r="E438" s="9">
        <f>IF(_xll.BDP($A438&amp;" Corp","cpn typ")="floating","frn",_xll.BDP($A438&amp;" Corp",E$4))</f>
        <v>3.125</v>
      </c>
      <c r="F438" s="50">
        <f>IF(LEFT(_xll.BDP($A438&amp;" Corp","mty_typ"),4)="perp","perp",_xll.BDP($A438&amp;" Corp",F$4)*1)</f>
        <v>43007</v>
      </c>
      <c r="G438" s="31">
        <f>_xll.RtGet("EBOND_POSITION",INDEX(bookMap[eBondID],MATCH(TEXT(C438,"0"),bookMap[bbgID],0))&amp;"="&amp;B438,"AMOUNT")</f>
        <v>300000</v>
      </c>
      <c r="H438" s="1">
        <f>INDEX(control!$E$12:$E$22,MATCH(C438,control!$C$12:$C$22,0))</f>
        <v>0</v>
      </c>
      <c r="I438" s="1" t="str">
        <f>IFERROR(INDEX(bias[symbol],MIN(MAX(MATCH(IF($I$2="manual",_xll.RtGet("EBOND_LDN",B438,-20268),$I$2),bias[symbol],0)+H438,1),27)),"-")</f>
        <v>m</v>
      </c>
      <c r="J438" s="1">
        <f>IFERROR(_xll.RtGet("EBOND_LDN",B438,-20270)*1,"-")</f>
        <v>0.3</v>
      </c>
      <c r="K438" s="1" t="str">
        <f>_xll.RtGet("EBOND_LDN",$B438,-20271)</f>
        <v>on</v>
      </c>
      <c r="L438" s="1">
        <f>_xll.BDP(A438&amp;" @CBKG Corp","bid")</f>
        <v>107.072</v>
      </c>
      <c r="M438" s="1">
        <f>_xll.BDP(A438&amp;" @CBKG Corp","ask")</f>
        <v>107.372</v>
      </c>
      <c r="N438" s="1" t="s">
        <v>1456</v>
      </c>
      <c r="O438" s="1" t="str">
        <f>_xll.BDP(A438&amp;" @"&amp;N438&amp;" Corp","LAST_UPDATE")</f>
        <v>07:01:31</v>
      </c>
      <c r="P438" s="57">
        <f>_xll.BDP(A438&amp;" @"&amp;N438&amp;" Corp","LAST_PRICE")</f>
        <v>107.256</v>
      </c>
      <c r="Q438" s="1">
        <f>INDEX(control!$F$12:$F$22,MATCH(C438,control!$C$12:$C$22,0))</f>
        <v>100</v>
      </c>
      <c r="R438" s="1">
        <f>P438-J438*INDEX(bias[value],MATCH(I438,bias[symbol],0))*(Q438/100)</f>
        <v>107.10599999999999</v>
      </c>
      <c r="S438" s="1">
        <f t="shared" si="447"/>
        <v>107.40599999999999</v>
      </c>
      <c r="T438" s="4"/>
      <c r="U438" s="4"/>
      <c r="V438" s="1">
        <f t="shared" si="441"/>
        <v>107.256</v>
      </c>
      <c r="W438" s="1">
        <f t="shared" si="442"/>
        <v>107.10599999999999</v>
      </c>
      <c r="X438" s="1">
        <f t="shared" si="443"/>
        <v>107.40599999999999</v>
      </c>
      <c r="Y438" s="13">
        <f t="shared" si="444"/>
        <v>6.7999999999983629E-2</v>
      </c>
      <c r="Z438" s="1">
        <v>1</v>
      </c>
      <c r="AA438" s="1">
        <f t="shared" si="445"/>
        <v>1</v>
      </c>
      <c r="AB438" s="1">
        <f t="shared" si="350"/>
        <v>1</v>
      </c>
      <c r="AC438" s="1">
        <f>IF(ISNUMBER(INDEX(bias[value],MATCH(I438,bias[symbol],0))),1,0)</f>
        <v>1</v>
      </c>
      <c r="AD438" s="1">
        <f t="shared" si="446"/>
        <v>1</v>
      </c>
      <c r="AE438" s="1">
        <f t="shared" si="352"/>
        <v>1</v>
      </c>
      <c r="AF438" s="1">
        <f t="shared" ca="1" si="406"/>
        <v>0</v>
      </c>
      <c r="AG438" s="1">
        <f t="shared" ca="1" si="407"/>
        <v>0</v>
      </c>
      <c r="AH438" s="1" t="str">
        <f ca="1">IF(AG438=1,_xll.RtContribute("DDS_BONDS",$B438&amp;"=EXT",$V$3:$X$3,V438:X438,"FTC:CHANGED;SCOPE:SERVER"),"-")</f>
        <v>-</v>
      </c>
      <c r="AI438" s="1" t="str">
        <f>_xll.RtGet("DDS_BONDS",B438&amp;"=EXT",3)</f>
        <v>9522021=EXT</v>
      </c>
      <c r="AJ438" s="32">
        <f>_xll.BDP($A438&amp;" @"&amp; $N438 &amp;"  Corp","risk_mid")</f>
        <v>3.3805383637755426</v>
      </c>
      <c r="AK438" s="25">
        <f t="shared" si="429"/>
        <v>101.41615091326628</v>
      </c>
      <c r="AL438" s="1" t="str">
        <f t="shared" si="366"/>
        <v>-</v>
      </c>
      <c r="AM438" s="38">
        <f t="shared" si="430"/>
        <v>2.86016</v>
      </c>
      <c r="AN438" s="12">
        <f>_xll.BDP($A438&amp;" @"&amp; $N438 &amp;"  Corp","asset_swap_spd_mid")</f>
        <v>44.978186244796191</v>
      </c>
      <c r="AO438" s="25">
        <f t="shared" si="431"/>
        <v>1349.3455873438857</v>
      </c>
      <c r="AP438" s="25">
        <f>IFERROR(_xll.BDP($A438&amp;" @"&amp; $N438 &amp;"  Corp","coupon")*G438/100/365,"-")</f>
        <v>25.684931506849313</v>
      </c>
      <c r="AQ438" s="1" t="str">
        <f>_xll.RtGet("EBOND_LDN",B438,"DSPLY_NAME")</f>
        <v>CCE 3 1/8 29 Sep</v>
      </c>
      <c r="AR438" s="38">
        <f>_xll.RtGet("EBOND_LDN", B438, -18560)</f>
        <v>83.410994993279999</v>
      </c>
      <c r="AS438" s="38">
        <f>_xll.RtGet("EBOND_LDN", B438, -18562)</f>
        <v>74.538366741668995</v>
      </c>
      <c r="AT438" s="58" t="str">
        <f ca="1">IF(Main[[#This Row],[maturity]]&lt;TODAY(),"matured","-")</f>
        <v>-</v>
      </c>
      <c r="AU438" s="1" t="str">
        <f>IF(Main[[#This Row],[spread bid]]=Main[[#This Row],[spread ask]],"error","-")</f>
        <v>-</v>
      </c>
    </row>
    <row r="439" spans="1:47" x14ac:dyDescent="0.2">
      <c r="A439" s="1" t="s">
        <v>427</v>
      </c>
      <c r="B439" s="1">
        <v>14852503</v>
      </c>
      <c r="C439" s="9">
        <v>1994228</v>
      </c>
      <c r="D439" s="9" t="str">
        <f>_xll.BDP($A439&amp;" Corp",D$4)</f>
        <v>CCE</v>
      </c>
      <c r="E439" s="9">
        <f>IF(_xll.BDP($A439&amp;" Corp","cpn typ")="floating","frn",_xll.BDP($A439&amp;" Corp",E$4))</f>
        <v>2</v>
      </c>
      <c r="F439" s="50">
        <f>IF(LEFT(_xll.BDP($A439&amp;" Corp","mty_typ"),4)="perp","perp",_xll.BDP($A439&amp;" Corp",F$4)*1)</f>
        <v>43804</v>
      </c>
      <c r="G439" s="31">
        <f>_xll.RtGet("EBOND_POSITION",INDEX(bookMap[eBondID],MATCH(TEXT(C439,"0"),bookMap[bbgID],0))&amp;"="&amp;B439,"AMOUNT")</f>
        <v>-1115000</v>
      </c>
      <c r="H439" s="1">
        <f>INDEX(control!$E$12:$E$22,MATCH(C439,control!$C$12:$C$22,0))</f>
        <v>0</v>
      </c>
      <c r="I439" s="1" t="str">
        <f>IFERROR(INDEX(bias[symbol],MIN(MAX(MATCH(IF($I$2="manual",_xll.RtGet("EBOND_LDN",B439,-20268),$I$2),bias[symbol],0)+H439,1),27)),"-")</f>
        <v>b</v>
      </c>
      <c r="J439" s="1">
        <f>IFERROR(_xll.RtGet("EBOND_LDN",B439,-20270)*1,"-")</f>
        <v>0.4</v>
      </c>
      <c r="K439" s="1" t="str">
        <f>_xll.RtGet("EBOND_LDN",$B439,-20271)</f>
        <v>on</v>
      </c>
      <c r="L439" s="1">
        <f>_xll.BDP(A439&amp;" @CBKG Corp","bid")</f>
        <v>103.343</v>
      </c>
      <c r="M439" s="1">
        <f>_xll.BDP(A439&amp;" @CBKG Corp","ask")</f>
        <v>103.742</v>
      </c>
      <c r="N439" s="1" t="s">
        <v>1456</v>
      </c>
      <c r="O439" s="1" t="str">
        <f>_xll.BDP(A439&amp;" @"&amp;N439&amp;" Corp","LAST_UPDATE")</f>
        <v>11/06/2014</v>
      </c>
      <c r="P439" s="57">
        <f>_xll.BDP(A439&amp;" @"&amp;N439&amp;" Corp","LAST_PRICE")</f>
        <v>103.54600000000001</v>
      </c>
      <c r="Q439" s="1">
        <f>INDEX(control!$F$12:$F$22,MATCH(C439,control!$C$12:$C$22,0))</f>
        <v>100</v>
      </c>
      <c r="R439" s="1">
        <f>P439-J439*INDEX(bias[value],MATCH(I439,bias[symbol],0))*(Q439/100)</f>
        <v>103.396</v>
      </c>
      <c r="S439" s="1">
        <f t="shared" si="447"/>
        <v>103.79600000000001</v>
      </c>
      <c r="T439" s="4"/>
      <c r="U439" s="4"/>
      <c r="V439" s="1">
        <f t="shared" si="441"/>
        <v>103.54600000000001</v>
      </c>
      <c r="W439" s="1">
        <f t="shared" si="442"/>
        <v>103.396</v>
      </c>
      <c r="X439" s="1">
        <f t="shared" si="443"/>
        <v>103.79600000000001</v>
      </c>
      <c r="Y439" s="13">
        <f t="shared" si="444"/>
        <v>0.10699999999999932</v>
      </c>
      <c r="Z439" s="1">
        <v>1</v>
      </c>
      <c r="AA439" s="1">
        <f t="shared" si="445"/>
        <v>1</v>
      </c>
      <c r="AB439" s="1">
        <f t="shared" si="350"/>
        <v>1</v>
      </c>
      <c r="AC439" s="1">
        <f>IF(ISNUMBER(INDEX(bias[value],MATCH(I439,bias[symbol],0))),1,0)</f>
        <v>1</v>
      </c>
      <c r="AD439" s="1">
        <f t="shared" si="446"/>
        <v>1</v>
      </c>
      <c r="AE439" s="1">
        <f t="shared" si="352"/>
        <v>1</v>
      </c>
      <c r="AF439" s="1">
        <f t="shared" ca="1" si="406"/>
        <v>0</v>
      </c>
      <c r="AG439" s="1">
        <f t="shared" ca="1" si="407"/>
        <v>0</v>
      </c>
      <c r="AH439" s="1" t="str">
        <f ca="1">IF(AG439=1,_xll.RtContribute("DDS_BONDS",$B439&amp;"=EXT",$V$3:$X$3,V439:X439,"FTC:CHANGED;SCOPE:SERVER"),"-")</f>
        <v>-</v>
      </c>
      <c r="AI439" s="1" t="str">
        <f>_xll.RtGet("DDS_BONDS",B439&amp;"=EXT",3)</f>
        <v>14852503=EXT</v>
      </c>
      <c r="AJ439" s="32">
        <f>_xll.BDP($A439&amp;" @"&amp; $N439 &amp;"  Corp","risk_mid")</f>
        <v>5.120046621404839</v>
      </c>
      <c r="AK439" s="25">
        <f t="shared" si="429"/>
        <v>-570.88519828663948</v>
      </c>
      <c r="AL439" s="1">
        <f t="shared" si="366"/>
        <v>-0.9</v>
      </c>
      <c r="AM439" s="38">
        <f t="shared" si="430"/>
        <v>28.863447499999999</v>
      </c>
      <c r="AN439" s="12">
        <f>_xll.BDP($A439&amp;" @"&amp; $N439 &amp;"  Corp","asset_swap_spd_mid")</f>
        <v>55.185063798230495</v>
      </c>
      <c r="AO439" s="25">
        <f t="shared" si="431"/>
        <v>-6153.1346135026997</v>
      </c>
      <c r="AP439" s="25">
        <f>IFERROR(_xll.BDP($A439&amp;" @"&amp; $N439 &amp;"  Corp","coupon")*G439/100/365,"-")</f>
        <v>-61.095890410958901</v>
      </c>
      <c r="AQ439" s="1" t="str">
        <f>_xll.RtGet("EBOND_LDN",B439,"DSPLY_NAME")</f>
        <v>CCE 2 05 Dec 201</v>
      </c>
      <c r="AR439" s="38">
        <f>_xll.RtGet("EBOND_LDN", B439, -18560)</f>
        <v>98.411122260160994</v>
      </c>
      <c r="AS439" s="38">
        <f>_xll.RtGet("EBOND_LDN", B439, -18562)</f>
        <v>90.948142915529004</v>
      </c>
      <c r="AT439" s="58" t="str">
        <f ca="1">IF(Main[[#This Row],[maturity]]&lt;TODAY(),"matured","-")</f>
        <v>-</v>
      </c>
      <c r="AU439" s="1" t="str">
        <f>IF(Main[[#This Row],[spread bid]]=Main[[#This Row],[spread ask]],"error","-")</f>
        <v>-</v>
      </c>
    </row>
    <row r="440" spans="1:47" x14ac:dyDescent="0.2">
      <c r="A440" s="1" t="s">
        <v>428</v>
      </c>
      <c r="B440" s="1">
        <v>19863713</v>
      </c>
      <c r="C440" s="9">
        <v>1994228</v>
      </c>
      <c r="D440" s="9" t="str">
        <f>_xll.BDP($A440&amp;" Corp",D$4)</f>
        <v>CCE</v>
      </c>
      <c r="E440" s="9">
        <f>IF(_xll.BDP($A440&amp;" Corp","cpn typ")="floating","frn",_xll.BDP($A440&amp;" Corp",E$4))</f>
        <v>2.625</v>
      </c>
      <c r="F440" s="50">
        <f>IF(LEFT(_xll.BDP($A440&amp;" Corp","mty_typ"),4)="perp","perp",_xll.BDP($A440&amp;" Corp",F$4)*1)</f>
        <v>45236</v>
      </c>
      <c r="G440" s="31">
        <f>_xll.RtGet("EBOND_POSITION",INDEX(bookMap[eBondID],MATCH(TEXT(C440,"0"),bookMap[bbgID],0))&amp;"="&amp;B440,"AMOUNT")</f>
        <v>-100000</v>
      </c>
      <c r="H440" s="1">
        <f>INDEX(control!$E$12:$E$22,MATCH(C440,control!$C$12:$C$22,0))</f>
        <v>0</v>
      </c>
      <c r="I440" s="1" t="str">
        <f>IFERROR(INDEX(bias[symbol],MIN(MAX(MATCH(IF($I$2="manual",_xll.RtGet("EBOND_LDN",B440,-20268),$I$2),bias[symbol],0)+H440,1),27)),"-")</f>
        <v>b</v>
      </c>
      <c r="J440" s="1">
        <f>IFERROR(_xll.RtGet("EBOND_LDN",B440,-20270)*1,"-")</f>
        <v>0.5</v>
      </c>
      <c r="K440" s="1" t="str">
        <f>_xll.RtGet("EBOND_LDN",$B440,-20271)</f>
        <v>on</v>
      </c>
      <c r="L440" s="1">
        <f>_xll.BDP(A440&amp;" @CBKG Corp","bid")</f>
        <v>103.11199999999999</v>
      </c>
      <c r="M440" s="1">
        <f>_xll.BDP(A440&amp;" @CBKG Corp","ask")</f>
        <v>103.61199999999999</v>
      </c>
      <c r="N440" s="1" t="s">
        <v>1456</v>
      </c>
      <c r="O440" s="1" t="str">
        <f>_xll.BDP(A440&amp;" @"&amp;N440&amp;" Corp","LAST_UPDATE")</f>
        <v>11/06/2014</v>
      </c>
      <c r="P440" s="57">
        <f>_xll.BDP(A440&amp;" @"&amp;N440&amp;" Corp","LAST_PRICE")</f>
        <v>103.29900000000001</v>
      </c>
      <c r="Q440" s="1">
        <f>INDEX(control!$F$12:$F$22,MATCH(C440,control!$C$12:$C$22,0))</f>
        <v>100</v>
      </c>
      <c r="R440" s="1">
        <f>P440-J440*INDEX(bias[value],MATCH(I440,bias[symbol],0))*(Q440/100)</f>
        <v>103.11150000000001</v>
      </c>
      <c r="S440" s="1">
        <f t="shared" si="447"/>
        <v>103.61150000000001</v>
      </c>
      <c r="T440" s="4"/>
      <c r="U440" s="4"/>
      <c r="V440" s="1">
        <f t="shared" si="441"/>
        <v>103.29900000000001</v>
      </c>
      <c r="W440" s="1">
        <f t="shared" si="442"/>
        <v>103.11150000000001</v>
      </c>
      <c r="X440" s="1">
        <f t="shared" si="443"/>
        <v>103.61150000000001</v>
      </c>
      <c r="Y440" s="13">
        <f t="shared" si="444"/>
        <v>-9.9999999997635314E-4</v>
      </c>
      <c r="Z440" s="1">
        <v>1</v>
      </c>
      <c r="AA440" s="1">
        <f t="shared" si="445"/>
        <v>1</v>
      </c>
      <c r="AB440" s="1">
        <f t="shared" si="350"/>
        <v>1</v>
      </c>
      <c r="AC440" s="1">
        <f>IF(ISNUMBER(INDEX(bias[value],MATCH(I440,bias[symbol],0))),1,0)</f>
        <v>1</v>
      </c>
      <c r="AD440" s="1">
        <f t="shared" si="446"/>
        <v>1</v>
      </c>
      <c r="AE440" s="1">
        <f t="shared" si="352"/>
        <v>1</v>
      </c>
      <c r="AF440" s="1">
        <f t="shared" ca="1" si="406"/>
        <v>0</v>
      </c>
      <c r="AG440" s="1">
        <f t="shared" ca="1" si="407"/>
        <v>0</v>
      </c>
      <c r="AH440" s="1" t="str">
        <f ca="1">IF(AG440=1,_xll.RtContribute("DDS_BONDS",$B440&amp;"=EXT",$V$3:$X$3,V440:X440,"FTC:CHANGED;SCOPE:SERVER"),"-")</f>
        <v>-</v>
      </c>
      <c r="AI440" s="1" t="str">
        <f>_xll.RtGet("DDS_BONDS",B440&amp;"=EXT",3)</f>
        <v>19863713=EXT</v>
      </c>
      <c r="AJ440" s="32">
        <f>_xll.BDP($A440&amp;" @"&amp; $N440 &amp;"  Corp","risk_mid")</f>
        <v>8.3340367704188623</v>
      </c>
      <c r="AK440" s="25">
        <f t="shared" si="429"/>
        <v>-83.340367704188623</v>
      </c>
      <c r="AL440" s="1" t="str">
        <f t="shared" si="366"/>
        <v>-</v>
      </c>
      <c r="AM440" s="38">
        <f t="shared" si="430"/>
        <v>-0.91821333333333333</v>
      </c>
      <c r="AN440" s="12">
        <f>_xll.BDP($A440&amp;" @"&amp; $N440 &amp;"  Corp","asset_swap_spd_mid")</f>
        <v>77.280682916458218</v>
      </c>
      <c r="AO440" s="25">
        <f t="shared" si="431"/>
        <v>-772.80682916458227</v>
      </c>
      <c r="AP440" s="25">
        <f>IFERROR(_xll.BDP($A440&amp;" @"&amp; $N440 &amp;"  Corp","coupon")*G440/100/365,"-")</f>
        <v>-7.1917808219178081</v>
      </c>
      <c r="AQ440" s="1" t="str">
        <f>_xll.RtGet("EBOND_LDN",B440,"DSPLY_NAME")</f>
        <v>CCE 2 5/8 06 Nov</v>
      </c>
      <c r="AR440" s="38">
        <f>_xll.RtGet("EBOND_LDN", B440, -18560)</f>
        <v>100.46534128393699</v>
      </c>
      <c r="AS440" s="38">
        <f>_xll.RtGet("EBOND_LDN", B440, -18562)</f>
        <v>94.623620784685002</v>
      </c>
      <c r="AT440" s="58" t="str">
        <f ca="1">IF(Main[[#This Row],[maturity]]&lt;TODAY(),"matured","-")</f>
        <v>-</v>
      </c>
      <c r="AU440" s="1" t="str">
        <f>IF(Main[[#This Row],[spread bid]]=Main[[#This Row],[spread ask]],"error","-")</f>
        <v>-</v>
      </c>
    </row>
    <row r="441" spans="1:47" x14ac:dyDescent="0.2">
      <c r="A441" s="1" t="s">
        <v>429</v>
      </c>
      <c r="B441" s="1">
        <v>17767446</v>
      </c>
      <c r="C441" s="9">
        <v>1994228</v>
      </c>
      <c r="D441" s="9" t="str">
        <f>_xll.BDP($A441&amp;" Corp",D$4)</f>
        <v>CCE</v>
      </c>
      <c r="E441" s="9">
        <f>IF(_xll.BDP($A441&amp;" Corp","cpn typ")="floating","frn",_xll.BDP($A441&amp;" Corp",E$4))</f>
        <v>2.375</v>
      </c>
      <c r="F441" s="50">
        <f>IF(LEFT(_xll.BDP($A441&amp;" Corp","mty_typ"),4)="perp","perp",_xll.BDP($A441&amp;" Corp",F$4)*1)</f>
        <v>45784</v>
      </c>
      <c r="G441" s="31">
        <f>_xll.RtGet("EBOND_POSITION",INDEX(bookMap[eBondID],MATCH(TEXT(C441,"0"),bookMap[bbgID],0))&amp;"="&amp;B441,"AMOUNT")</f>
        <v>2000000</v>
      </c>
      <c r="H441" s="1">
        <f>INDEX(control!$E$12:$E$22,MATCH(C441,control!$C$12:$C$22,0))</f>
        <v>0</v>
      </c>
      <c r="I441" s="1" t="str">
        <f>IFERROR(INDEX(bias[symbol],MIN(MAX(MATCH(IF($I$2="manual",_xll.RtGet("EBOND_LDN",B441,-20268),$I$2),bias[symbol],0)+H441,1),27)),"-")</f>
        <v>s</v>
      </c>
      <c r="J441" s="1">
        <f>IFERROR(_xll.RtGet("EBOND_LDN",B441,-20270)*1,"-")</f>
        <v>0.7</v>
      </c>
      <c r="K441" s="1" t="str">
        <f>_xll.RtGet("EBOND_LDN",$B441,-20271)</f>
        <v>on</v>
      </c>
      <c r="L441" s="1">
        <f>_xll.BDP(A441&amp;" @CBKG Corp","bid")</f>
        <v>98.516999999999996</v>
      </c>
      <c r="M441" s="1">
        <f>_xll.BDP(A441&amp;" @CBKG Corp","ask")</f>
        <v>99.216999999999999</v>
      </c>
      <c r="N441" s="1" t="s">
        <v>1456</v>
      </c>
      <c r="O441" s="1" t="str">
        <f>_xll.BDP(A441&amp;" @"&amp;N441&amp;" Corp","LAST_UPDATE")</f>
        <v>11/06/2014</v>
      </c>
      <c r="P441" s="57">
        <f>_xll.BDP(A441&amp;" @"&amp;N441&amp;" Corp","LAST_PRICE")</f>
        <v>98.953999999999994</v>
      </c>
      <c r="Q441" s="1">
        <f>INDEX(control!$F$12:$F$22,MATCH(C441,control!$C$12:$C$22,0))</f>
        <v>100</v>
      </c>
      <c r="R441" s="1">
        <f>P441-J441*INDEX(bias[value],MATCH(I441,bias[symbol],0))*(Q441/100)</f>
        <v>98.516499999999994</v>
      </c>
      <c r="S441" s="1">
        <f t="shared" si="447"/>
        <v>99.216499999999996</v>
      </c>
      <c r="T441" s="4"/>
      <c r="U441" s="4"/>
      <c r="V441" s="1">
        <f t="shared" si="441"/>
        <v>98.953999999999994</v>
      </c>
      <c r="W441" s="1">
        <f t="shared" si="442"/>
        <v>98.516499999999994</v>
      </c>
      <c r="X441" s="1">
        <f t="shared" si="443"/>
        <v>99.216499999999996</v>
      </c>
      <c r="Y441" s="13">
        <f t="shared" si="444"/>
        <v>-9.9999999997635314E-4</v>
      </c>
      <c r="Z441" s="1">
        <v>1</v>
      </c>
      <c r="AA441" s="1">
        <f t="shared" si="445"/>
        <v>1</v>
      </c>
      <c r="AB441" s="1">
        <f t="shared" si="350"/>
        <v>1</v>
      </c>
      <c r="AC441" s="1">
        <f>IF(ISNUMBER(INDEX(bias[value],MATCH(I441,bias[symbol],0))),1,0)</f>
        <v>1</v>
      </c>
      <c r="AD441" s="1">
        <f t="shared" si="446"/>
        <v>1</v>
      </c>
      <c r="AE441" s="1">
        <f t="shared" si="352"/>
        <v>1</v>
      </c>
      <c r="AF441" s="1">
        <f t="shared" ca="1" si="406"/>
        <v>0</v>
      </c>
      <c r="AG441" s="1">
        <f t="shared" ca="1" si="407"/>
        <v>0</v>
      </c>
      <c r="AH441" s="1" t="str">
        <f ca="1">IF(AG441=1,_xll.RtContribute("DDS_BONDS",$B441&amp;"=EXT",$V$3:$X$3,V441:X441,"FTC:CHANGED;SCOPE:SERVER"),"-")</f>
        <v>-</v>
      </c>
      <c r="AI441" s="1" t="str">
        <f>_xll.RtGet("DDS_BONDS",B441&amp;"=EXT",3)</f>
        <v>17767446=EXT</v>
      </c>
      <c r="AJ441" s="32">
        <f>_xll.BDP($A441&amp;" @"&amp; $N441 &amp;"  Corp","risk_mid")</f>
        <v>9.3728686860742982</v>
      </c>
      <c r="AK441" s="25">
        <f t="shared" si="429"/>
        <v>1874.5737372148596</v>
      </c>
      <c r="AL441" s="1" t="str">
        <f t="shared" si="366"/>
        <v>-</v>
      </c>
      <c r="AM441" s="38">
        <f t="shared" si="430"/>
        <v>17.59182222222222</v>
      </c>
      <c r="AN441" s="12">
        <f>_xll.BDP($A441&amp;" @"&amp; $N441 &amp;"  Corp","asset_swap_spd_mid")</f>
        <v>76.68688024203793</v>
      </c>
      <c r="AO441" s="25">
        <f t="shared" si="431"/>
        <v>15337.376048407588</v>
      </c>
      <c r="AP441" s="25">
        <f>IFERROR(_xll.BDP($A441&amp;" @"&amp; $N441 &amp;"  Corp","coupon")*G441/100/365,"-")</f>
        <v>130.13698630136986</v>
      </c>
      <c r="AQ441" s="1" t="str">
        <f>_xll.RtGet("EBOND_LDN",B441,"DSPLY_NAME")</f>
        <v>CCE 2 3/8 07 May</v>
      </c>
      <c r="AR441" s="38">
        <f>_xll.RtGet("EBOND_LDN", B441, -18560)</f>
        <v>137.016287472995</v>
      </c>
      <c r="AS441" s="38">
        <f>_xll.RtGet("EBOND_LDN", B441, -18562)</f>
        <v>129.54597035130701</v>
      </c>
      <c r="AT441" s="58" t="str">
        <f ca="1">IF(Main[[#This Row],[maturity]]&lt;TODAY(),"matured","-")</f>
        <v>-</v>
      </c>
      <c r="AU441" s="1" t="str">
        <f>IF(Main[[#This Row],[spread bid]]=Main[[#This Row],[spread ask]],"error","-")</f>
        <v>-</v>
      </c>
    </row>
    <row r="442" spans="1:47" x14ac:dyDescent="0.2">
      <c r="A442" s="1" t="s">
        <v>1619</v>
      </c>
      <c r="B442" s="1">
        <v>21221495</v>
      </c>
      <c r="C442" s="9">
        <v>1994228</v>
      </c>
      <c r="D442" s="9" t="str">
        <f>_xll.BDP($A442&amp;" Corp",D$4)</f>
        <v>CCE</v>
      </c>
      <c r="E442" s="9">
        <f>IF(_xll.BDP($A442&amp;" Corp","cpn typ")="floating","frn",_xll.BDP($A442&amp;" Corp",E$4))</f>
        <v>2.75</v>
      </c>
      <c r="F442" s="50">
        <f>IF(LEFT(_xll.BDP($A442&amp;" Corp","mty_typ"),4)="perp","perp",_xll.BDP($A442&amp;" Corp",F$4)*1)</f>
        <v>46148</v>
      </c>
      <c r="G442" s="31">
        <f>_xll.RtGet("EBOND_POSITION",INDEX(bookMap[eBondID],MATCH(TEXT(C442,"0"),bookMap[bbgID],0))&amp;"="&amp;B442,"AMOUNT")</f>
        <v>120000</v>
      </c>
      <c r="H442" s="1">
        <f>INDEX(control!$E$12:$E$22,MATCH(C442,control!$C$12:$C$22,0))</f>
        <v>0</v>
      </c>
      <c r="I442" s="1" t="str">
        <f>IFERROR(INDEX(bias[symbol],MIN(MAX(MATCH(IF($I$2="manual",_xll.RtGet("EBOND_LDN",B442,-20268),$I$2),bias[symbol],0)+H442,1),27)),"-")</f>
        <v>m</v>
      </c>
      <c r="J442" s="1">
        <f>IFERROR(_xll.RtGet("EBOND_LDN",B442,-20270)*1,"-")</f>
        <v>0.5</v>
      </c>
      <c r="K442" s="1" t="str">
        <f>_xll.RtGet("EBOND_LDN",$B442,-20271)</f>
        <v>on</v>
      </c>
      <c r="L442" s="1">
        <f>_xll.BDP(A442&amp;" @CBKG Corp","bid")</f>
        <v>101.006</v>
      </c>
      <c r="M442" s="1">
        <f>_xll.BDP(A442&amp;" @CBKG Corp","ask")</f>
        <v>101.506</v>
      </c>
      <c r="N442" s="1" t="s">
        <v>1456</v>
      </c>
      <c r="O442" s="1" t="str">
        <f>_xll.BDP(A442&amp;" @"&amp;N442&amp;" Corp","LAST_UPDATE")</f>
        <v>11/06/2014</v>
      </c>
      <c r="P442" s="57">
        <f>_xll.BDP(A442&amp;" @"&amp;N442&amp;" Corp","LAST_PRICE")</f>
        <v>101.256</v>
      </c>
      <c r="Q442" s="1">
        <f>INDEX(control!$F$12:$F$22,MATCH(C442,control!$C$12:$C$22,0))</f>
        <v>100</v>
      </c>
      <c r="R442" s="1">
        <f>P442-J442*INDEX(bias[value],MATCH(I442,bias[symbol],0))*(Q442/100)</f>
        <v>101.006</v>
      </c>
      <c r="S442" s="1">
        <f>R442+J442*(Q442/100)</f>
        <v>101.506</v>
      </c>
      <c r="T442" s="4"/>
      <c r="U442" s="4"/>
      <c r="V442" s="1">
        <f>P442</f>
        <v>101.256</v>
      </c>
      <c r="W442" s="1">
        <f>IF(ISNUMBER(T442),T442,R442)</f>
        <v>101.006</v>
      </c>
      <c r="X442" s="1">
        <f>IF(ISNUMBER(U442),U442,S442)</f>
        <v>101.506</v>
      </c>
      <c r="Y442" s="13">
        <f>IF(ISERROR((W442+X442)-(L442+M442)),"err",((W442+X442)-(L442+M442)))</f>
        <v>0</v>
      </c>
      <c r="Z442" s="1">
        <v>1</v>
      </c>
      <c r="AA442" s="1">
        <f>IF(K442="on",1,0)</f>
        <v>1</v>
      </c>
      <c r="AB442" s="1">
        <f>IF(ISNUMBER(V442),1,0)*IF(ISNUMBER(W442),1,0)*IF(ISNUMBER(X442),1,0)</f>
        <v>1</v>
      </c>
      <c r="AC442" s="1">
        <f>IF(ISNUMBER(INDEX(bias[value],MATCH(I442,bias[symbol],0))),1,0)</f>
        <v>1</v>
      </c>
      <c r="AD442" s="1">
        <f>IF(ISNUMBER(J442),1,0)</f>
        <v>1</v>
      </c>
      <c r="AE442" s="1">
        <f>IF(AB442,IF(W442&gt;X442,0,1),0)</f>
        <v>1</v>
      </c>
      <c r="AF442" s="1">
        <f ca="1">IF($C$3="update",1,0)</f>
        <v>0</v>
      </c>
      <c r="AG442" s="1">
        <f ca="1">PRODUCT(Z442:AF442)</f>
        <v>0</v>
      </c>
      <c r="AH442" s="1" t="str">
        <f ca="1">IF(AG442=1,_xll.RtContribute("DDS_BONDS",$B442&amp;"=EXT",$V$3:$X$3,V442:X442,"FTC:CHANGED;SCOPE:SERVER"),"-")</f>
        <v>-</v>
      </c>
      <c r="AI442" s="1" t="str">
        <f>_xll.RtGet("DDS_BONDS",B442&amp;"=EXT",3)</f>
        <v>21221495=EXT</v>
      </c>
      <c r="AJ442" s="32">
        <f>_xll.BDP($A442&amp;" @"&amp; $N442 &amp;"  Corp","risk_mid")</f>
        <v>9.9884994444053632</v>
      </c>
      <c r="AK442" s="25">
        <f>IFERROR(G442*AJ442/10000,"-")</f>
        <v>119.86199333286437</v>
      </c>
      <c r="AL442" s="1" t="str">
        <f>IFERROR(INDEX(repoRate,MATCH(A442,repoIsin,0)),"-")</f>
        <v>-</v>
      </c>
      <c r="AM442" s="38">
        <f>IFERROR(G442*1,0)*IFERROR(P442*1,0)/100*IF(AL442="-",$AM$3,AL442)/100/360</f>
        <v>1.0800639999999999</v>
      </c>
      <c r="AN442" s="12">
        <f>_xll.BDP($A442&amp;" @"&amp; $N442 &amp;"  Corp","asset_swap_spd_mid")</f>
        <v>83.415052445457633</v>
      </c>
      <c r="AO442" s="25">
        <f>IFERROR(G442*1,0)*IFERROR(AN442*1,0)/10000</f>
        <v>1000.9806293454915</v>
      </c>
      <c r="AP442" s="25">
        <f>IFERROR(_xll.BDP($A442&amp;" @"&amp; $N442 &amp;"  Corp","coupon")*G442/100/365,"-")</f>
        <v>9.0410958904109595</v>
      </c>
      <c r="AQ442" s="1" t="str">
        <f>_xll.RtGet("EBOND_LDN",B442,"DSPLY_NAME")</f>
        <v>CCE 2 3/4 06 May</v>
      </c>
      <c r="AR442" s="38">
        <f>_xll.RtGet("EBOND_LDN", B442, -18560)</f>
        <v>130.77463947324199</v>
      </c>
      <c r="AS442" s="38">
        <f>_xll.RtGet("EBOND_LDN", B442, -18562)</f>
        <v>125.860027947446</v>
      </c>
      <c r="AT442" s="58" t="str">
        <f ca="1">IF(Main[[#This Row],[maturity]]&lt;TODAY(),"matured","-")</f>
        <v>-</v>
      </c>
      <c r="AU442" s="1" t="str">
        <f>IF(Main[[#This Row],[spread bid]]=Main[[#This Row],[spread ask]],"error","-")</f>
        <v>-</v>
      </c>
    </row>
    <row r="443" spans="1:47" x14ac:dyDescent="0.2">
      <c r="A443" s="1" t="s">
        <v>430</v>
      </c>
      <c r="B443" s="1">
        <v>8315921</v>
      </c>
      <c r="C443" s="9">
        <v>1994228</v>
      </c>
      <c r="D443" s="9" t="str">
        <f>_xll.BDP($A443&amp;" Corp",D$4)</f>
        <v>COFP</v>
      </c>
      <c r="E443" s="9">
        <f>IF(_xll.BDP($A443&amp;" Corp","cpn typ")="floating","frn",_xll.BDP($A443&amp;" Corp",E$4))</f>
        <v>5.5</v>
      </c>
      <c r="F443" s="50">
        <f>IF(LEFT(_xll.BDP($A443&amp;" Corp","mty_typ"),4)="perp","perp",_xll.BDP($A443&amp;" Corp",F$4)*1)</f>
        <v>42034</v>
      </c>
      <c r="G443" s="31">
        <f>_xll.RtGet("EBOND_POSITION",INDEX(bookMap[eBondID],MATCH(TEXT(C443,"0"),bookMap[bbgID],0))&amp;"="&amp;B443,"AMOUNT")</f>
        <v>100000</v>
      </c>
      <c r="H443" s="1">
        <f>INDEX(control!$E$12:$E$22,MATCH(C443,control!$C$12:$C$22,0))</f>
        <v>0</v>
      </c>
      <c r="I443" s="1" t="str">
        <f>IFERROR(INDEX(bias[symbol],MIN(MAX(MATCH(IF($I$2="manual",_xll.RtGet("EBOND_LDN",B443,-20268),$I$2),bias[symbol],0)+H443,1),27)),"-")</f>
        <v>m</v>
      </c>
      <c r="J443" s="1">
        <f>IFERROR(_xll.RtGet("EBOND_LDN",B443,-20270)*1,"-")</f>
        <v>0.15</v>
      </c>
      <c r="K443" s="1" t="str">
        <f>_xll.RtGet("EBOND_LDN",$B443,-20271)</f>
        <v>on</v>
      </c>
      <c r="L443" s="1">
        <f>_xll.BDP(A443&amp;" @CBKG Corp","bid")</f>
        <v>103.023</v>
      </c>
      <c r="M443" s="1">
        <f>_xll.BDP(A443&amp;" @CBKG Corp","ask")</f>
        <v>103.173</v>
      </c>
      <c r="N443" s="1" t="s">
        <v>1456</v>
      </c>
      <c r="O443" s="1" t="str">
        <f>_xll.BDP(A443&amp;" @"&amp;N443&amp;" Corp","LAST_UPDATE")</f>
        <v>07:01:06</v>
      </c>
      <c r="P443" s="57">
        <f>_xll.BDP(A443&amp;" @"&amp;N443&amp;" Corp","LAST_PRICE")</f>
        <v>103.098</v>
      </c>
      <c r="Q443" s="1">
        <f>INDEX(control!$F$12:$F$22,MATCH(C443,control!$C$12:$C$22,0))</f>
        <v>100</v>
      </c>
      <c r="R443" s="1">
        <f>P443-J443*INDEX(bias[value],MATCH(I443,bias[symbol],0))*(Q443/100)</f>
        <v>103.023</v>
      </c>
      <c r="S443" s="1">
        <f t="shared" si="447"/>
        <v>103.173</v>
      </c>
      <c r="T443" s="4"/>
      <c r="U443" s="4"/>
      <c r="V443" s="1">
        <f t="shared" si="441"/>
        <v>103.098</v>
      </c>
      <c r="W443" s="1">
        <f t="shared" si="442"/>
        <v>103.023</v>
      </c>
      <c r="X443" s="1">
        <f t="shared" si="443"/>
        <v>103.173</v>
      </c>
      <c r="Y443" s="13">
        <f t="shared" si="444"/>
        <v>0</v>
      </c>
      <c r="Z443" s="1">
        <v>1</v>
      </c>
      <c r="AA443" s="1">
        <f t="shared" si="445"/>
        <v>1</v>
      </c>
      <c r="AB443" s="1">
        <f t="shared" si="350"/>
        <v>1</v>
      </c>
      <c r="AC443" s="1">
        <f>IF(ISNUMBER(INDEX(bias[value],MATCH(I443,bias[symbol],0))),1,0)</f>
        <v>1</v>
      </c>
      <c r="AD443" s="1">
        <f t="shared" si="446"/>
        <v>1</v>
      </c>
      <c r="AE443" s="1">
        <f t="shared" si="352"/>
        <v>1</v>
      </c>
      <c r="AF443" s="1">
        <f t="shared" ca="1" si="406"/>
        <v>0</v>
      </c>
      <c r="AG443" s="1">
        <f t="shared" ca="1" si="407"/>
        <v>0</v>
      </c>
      <c r="AH443" s="1" t="str">
        <f ca="1">IF(AG443=1,_xll.RtContribute("DDS_BONDS",$B443&amp;"=EXT",$V$3:$X$3,V443:X443,"FTC:CHANGED;SCOPE:SERVER"),"-")</f>
        <v>-</v>
      </c>
      <c r="AI443" s="1" t="str">
        <f>_xll.RtGet("DDS_BONDS",B443&amp;"=EXT",3)</f>
        <v>8315921=EXT</v>
      </c>
      <c r="AJ443" s="32">
        <f>_xll.BDP($A443&amp;" @"&amp; $N443 &amp;"  Corp","risk_mid")</f>
        <v>0.65214845809009603</v>
      </c>
      <c r="AK443" s="25">
        <f t="shared" si="429"/>
        <v>6.5214845809009603</v>
      </c>
      <c r="AL443" s="1" t="str">
        <f t="shared" si="366"/>
        <v>-</v>
      </c>
      <c r="AM443" s="38">
        <f t="shared" si="430"/>
        <v>0.91642666666666672</v>
      </c>
      <c r="AN443" s="12">
        <f>_xll.BDP($A443&amp;" @"&amp; $N443 &amp;"  Corp","asset_swap_spd_mid")</f>
        <v>9.448540688208082</v>
      </c>
      <c r="AO443" s="25">
        <f t="shared" si="431"/>
        <v>94.485406882080824</v>
      </c>
      <c r="AP443" s="25">
        <f>IFERROR(_xll.BDP($A443&amp;" @"&amp; $N443 &amp;"  Corp","coupon")*G443/100/365,"-")</f>
        <v>15.068493150684931</v>
      </c>
      <c r="AQ443" s="1" t="str">
        <f>_xll.RtGet("EBOND_LDN",B443,"DSPLY_NAME")</f>
        <v>COFP 5 1/2 30 Ja</v>
      </c>
      <c r="AR443" s="38">
        <f>_xll.RtGet("EBOND_LDN", B443, -18560)</f>
        <v>61.060047807501</v>
      </c>
      <c r="AS443" s="38">
        <f>_xll.RtGet("EBOND_LDN", B443, -18562)</f>
        <v>38.058044830595001</v>
      </c>
      <c r="AT443" s="58" t="str">
        <f ca="1">IF(Main[[#This Row],[maturity]]&lt;TODAY(),"matured","-")</f>
        <v>-</v>
      </c>
      <c r="AU443" s="1" t="str">
        <f>IF(Main[[#This Row],[spread bid]]=Main[[#This Row],[spread ask]],"error","-")</f>
        <v>-</v>
      </c>
    </row>
    <row r="444" spans="1:47" x14ac:dyDescent="0.2">
      <c r="A444" s="1" t="s">
        <v>431</v>
      </c>
      <c r="B444" s="1">
        <v>11874808</v>
      </c>
      <c r="C444" s="9">
        <v>1994228</v>
      </c>
      <c r="D444" s="9" t="str">
        <f>_xll.BDP($A444&amp;" Corp",D$4)</f>
        <v>COFP</v>
      </c>
      <c r="E444" s="9">
        <f>IF(_xll.BDP($A444&amp;" Corp","cpn typ")="floating","frn",_xll.BDP($A444&amp;" Corp",E$4))</f>
        <v>4.4720000000000004</v>
      </c>
      <c r="F444" s="50">
        <f>IF(LEFT(_xll.BDP($A444&amp;" Corp","mty_typ"),4)="perp","perp",_xll.BDP($A444&amp;" Corp",F$4)*1)</f>
        <v>42464</v>
      </c>
      <c r="G444" s="31">
        <f>_xll.RtGet("EBOND_POSITION",INDEX(bookMap[eBondID],MATCH(TEXT(C444,"0"),bookMap[bbgID],0))&amp;"="&amp;B444,"AMOUNT")</f>
        <v>4500000</v>
      </c>
      <c r="H444" s="1">
        <f>INDEX(control!$E$12:$E$22,MATCH(C444,control!$C$12:$C$22,0))</f>
        <v>0</v>
      </c>
      <c r="I444" s="1" t="str">
        <f>IFERROR(INDEX(bias[symbol],MIN(MAX(MATCH(IF($I$2="manual",_xll.RtGet("EBOND_LDN",B444,-20268),$I$2),bias[symbol],0)+H444,1),27)),"-")</f>
        <v>m</v>
      </c>
      <c r="J444" s="1">
        <f>IFERROR(_xll.RtGet("EBOND_LDN",B444,-20270)*1,"-")</f>
        <v>0.2</v>
      </c>
      <c r="K444" s="1" t="str">
        <f>_xll.RtGet("EBOND_LDN",$B444,-20271)</f>
        <v>on</v>
      </c>
      <c r="L444" s="1">
        <f>_xll.BDP(A444&amp;" @CBKG Corp","bid")</f>
        <v>106.76900000000001</v>
      </c>
      <c r="M444" s="1">
        <f>_xll.BDP(A444&amp;" @CBKG Corp","ask")</f>
        <v>106.96899999999999</v>
      </c>
      <c r="N444" s="1" t="s">
        <v>1456</v>
      </c>
      <c r="O444" s="1" t="str">
        <f>_xll.BDP(A444&amp;" @"&amp;N444&amp;" Corp","LAST_UPDATE")</f>
        <v>07:01:24</v>
      </c>
      <c r="P444" s="57">
        <f>_xll.BDP(A444&amp;" @"&amp;N444&amp;" Corp","LAST_PRICE")</f>
        <v>106.869</v>
      </c>
      <c r="Q444" s="1">
        <f>INDEX(control!$F$12:$F$22,MATCH(C444,control!$C$12:$C$22,0))</f>
        <v>100</v>
      </c>
      <c r="R444" s="1">
        <f>P444-J444*INDEX(bias[value],MATCH(I444,bias[symbol],0))*(Q444/100)</f>
        <v>106.76900000000001</v>
      </c>
      <c r="S444" s="1">
        <f t="shared" si="447"/>
        <v>106.96900000000001</v>
      </c>
      <c r="T444" s="4"/>
      <c r="U444" s="4"/>
      <c r="V444" s="1">
        <f t="shared" si="441"/>
        <v>106.869</v>
      </c>
      <c r="W444" s="1">
        <f t="shared" si="442"/>
        <v>106.76900000000001</v>
      </c>
      <c r="X444" s="1">
        <f t="shared" si="443"/>
        <v>106.96900000000001</v>
      </c>
      <c r="Y444" s="13">
        <f t="shared" si="444"/>
        <v>0</v>
      </c>
      <c r="Z444" s="1">
        <v>1</v>
      </c>
      <c r="AA444" s="1">
        <f t="shared" si="445"/>
        <v>1</v>
      </c>
      <c r="AB444" s="1">
        <f t="shared" ref="AB444:AB514" si="473">IF(ISNUMBER(V444),1,0)*IF(ISNUMBER(W444),1,0)*IF(ISNUMBER(X444),1,0)</f>
        <v>1</v>
      </c>
      <c r="AC444" s="1">
        <f>IF(ISNUMBER(INDEX(bias[value],MATCH(I444,bias[symbol],0))),1,0)</f>
        <v>1</v>
      </c>
      <c r="AD444" s="1">
        <f t="shared" si="446"/>
        <v>1</v>
      </c>
      <c r="AE444" s="1">
        <f t="shared" ref="AE444:AE514" si="474">IF(AB444,IF(W444&gt;X444,0,1),0)</f>
        <v>1</v>
      </c>
      <c r="AF444" s="1">
        <f t="shared" ca="1" si="406"/>
        <v>0</v>
      </c>
      <c r="AG444" s="1">
        <f t="shared" ca="1" si="407"/>
        <v>0</v>
      </c>
      <c r="AH444" s="1" t="str">
        <f ca="1">IF(AG444=1,_xll.RtContribute("DDS_BONDS",$B444&amp;"=EXT",$V$3:$X$3,V444:X444,"FTC:CHANGED;SCOPE:SERVER"),"-")</f>
        <v>-</v>
      </c>
      <c r="AI444" s="1" t="str">
        <f>_xll.RtGet("DDS_BONDS",B444&amp;"=EXT",3)</f>
        <v>11874808=EXT</v>
      </c>
      <c r="AJ444" s="32">
        <f>_xll.BDP($A444&amp;" @"&amp; $N444 &amp;"  Corp","risk_mid")</f>
        <v>1.8805089727372604</v>
      </c>
      <c r="AK444" s="25">
        <f t="shared" si="429"/>
        <v>846.22903773176711</v>
      </c>
      <c r="AL444" s="1" t="str">
        <f t="shared" si="366"/>
        <v>-</v>
      </c>
      <c r="AM444" s="38">
        <f t="shared" si="430"/>
        <v>42.747599999999998</v>
      </c>
      <c r="AN444" s="12">
        <f>_xll.BDP($A444&amp;" @"&amp; $N444 &amp;"  Corp","asset_swap_spd_mid")</f>
        <v>30.566208907629999</v>
      </c>
      <c r="AO444" s="25">
        <f t="shared" si="431"/>
        <v>13754.7940084335</v>
      </c>
      <c r="AP444" s="25">
        <f>IFERROR(_xll.BDP($A444&amp;" @"&amp; $N444 &amp;"  Corp","coupon")*G444/100/365,"-")</f>
        <v>551.34246575342479</v>
      </c>
      <c r="AQ444" s="1" t="str">
        <f>_xll.RtGet("EBOND_LDN",B444,"DSPLY_NAME")</f>
        <v>COFP 4.472 04 Ap</v>
      </c>
      <c r="AR444" s="38">
        <f>_xll.RtGet("EBOND_LDN", B444, -18560)</f>
        <v>63.645172817941003</v>
      </c>
      <c r="AS444" s="38">
        <f>_xll.RtGet("EBOND_LDN", B444, -18562)</f>
        <v>53.012089923215001</v>
      </c>
      <c r="AT444" s="58" t="str">
        <f ca="1">IF(Main[[#This Row],[maturity]]&lt;TODAY(),"matured","-")</f>
        <v>-</v>
      </c>
      <c r="AU444" s="1" t="str">
        <f>IF(Main[[#This Row],[spread bid]]=Main[[#This Row],[spread ask]],"error","-")</f>
        <v>-</v>
      </c>
    </row>
    <row r="445" spans="1:47" x14ac:dyDescent="0.2">
      <c r="A445" s="1" t="s">
        <v>432</v>
      </c>
      <c r="B445" s="1">
        <v>8862609</v>
      </c>
      <c r="C445" s="9">
        <v>1994228</v>
      </c>
      <c r="D445" s="9" t="str">
        <f>_xll.BDP($A445&amp;" Corp",D$4)</f>
        <v>COFP</v>
      </c>
      <c r="E445" s="9">
        <f>IF(_xll.BDP($A445&amp;" Corp","cpn typ")="floating","frn",_xll.BDP($A445&amp;" Corp",E$4))</f>
        <v>4.3789999999999996</v>
      </c>
      <c r="F445" s="50">
        <f>IF(LEFT(_xll.BDP($A445&amp;" Corp","mty_typ"),4)="perp","perp",_xll.BDP($A445&amp;" Corp",F$4)*1)</f>
        <v>42774</v>
      </c>
      <c r="G445" s="31">
        <f>_xll.RtGet("EBOND_POSITION",INDEX(bookMap[eBondID],MATCH(TEXT(C445,"0"),bookMap[bbgID],0))&amp;"="&amp;B445,"AMOUNT")</f>
        <v>150000</v>
      </c>
      <c r="H445" s="1">
        <f>INDEX(control!$E$12:$E$22,MATCH(C445,control!$C$12:$C$22,0))</f>
        <v>0</v>
      </c>
      <c r="I445" s="1" t="str">
        <f>IFERROR(INDEX(bias[symbol],MIN(MAX(MATCH(IF($I$2="manual",_xll.RtGet("EBOND_LDN",B445,-20268),$I$2),bias[symbol],0)+H445,1),27)),"-")</f>
        <v>m</v>
      </c>
      <c r="J445" s="1">
        <f>IFERROR(_xll.RtGet("EBOND_LDN",B445,-20270)*1,"-")</f>
        <v>0.25</v>
      </c>
      <c r="K445" s="1" t="str">
        <f>_xll.RtGet("EBOND_LDN",$B445,-20271)</f>
        <v>on</v>
      </c>
      <c r="L445" s="1">
        <f>_xll.BDP(A445&amp;" @CBKG Corp","bid")</f>
        <v>109.31</v>
      </c>
      <c r="M445" s="1">
        <f>_xll.BDP(A445&amp;" @CBKG Corp","ask")</f>
        <v>109.56</v>
      </c>
      <c r="N445" s="1" t="s">
        <v>1456</v>
      </c>
      <c r="O445" s="1" t="str">
        <f>_xll.BDP(A445&amp;" @"&amp;N445&amp;" Corp","LAST_UPDATE")</f>
        <v>07:01:29</v>
      </c>
      <c r="P445" s="57">
        <f>_xll.BDP(A445&amp;" @"&amp;N445&amp;" Corp","LAST_PRICE")</f>
        <v>109.435</v>
      </c>
      <c r="Q445" s="1">
        <f>INDEX(control!$F$12:$F$22,MATCH(C445,control!$C$12:$C$22,0))</f>
        <v>100</v>
      </c>
      <c r="R445" s="1">
        <f>P445-J445*INDEX(bias[value],MATCH(I445,bias[symbol],0))*(Q445/100)</f>
        <v>109.31</v>
      </c>
      <c r="S445" s="1">
        <f t="shared" si="447"/>
        <v>109.56</v>
      </c>
      <c r="T445" s="4"/>
      <c r="U445" s="4"/>
      <c r="V445" s="1">
        <f t="shared" si="441"/>
        <v>109.435</v>
      </c>
      <c r="W445" s="1">
        <f t="shared" si="442"/>
        <v>109.31</v>
      </c>
      <c r="X445" s="1">
        <f t="shared" si="443"/>
        <v>109.56</v>
      </c>
      <c r="Y445" s="13">
        <f t="shared" si="444"/>
        <v>0</v>
      </c>
      <c r="Z445" s="1">
        <v>1</v>
      </c>
      <c r="AA445" s="1">
        <f t="shared" si="445"/>
        <v>1</v>
      </c>
      <c r="AB445" s="1">
        <f t="shared" si="473"/>
        <v>1</v>
      </c>
      <c r="AC445" s="1">
        <f>IF(ISNUMBER(INDEX(bias[value],MATCH(I445,bias[symbol],0))),1,0)</f>
        <v>1</v>
      </c>
      <c r="AD445" s="1">
        <f t="shared" si="446"/>
        <v>1</v>
      </c>
      <c r="AE445" s="1">
        <f t="shared" si="474"/>
        <v>1</v>
      </c>
      <c r="AF445" s="1">
        <f t="shared" ca="1" si="406"/>
        <v>0</v>
      </c>
      <c r="AG445" s="1">
        <f t="shared" ca="1" si="407"/>
        <v>0</v>
      </c>
      <c r="AH445" s="1" t="str">
        <f ca="1">IF(AG445=1,_xll.RtContribute("DDS_BONDS",$B445&amp;"=EXT",$V$3:$X$3,V445:X445,"FTC:CHANGED;SCOPE:SERVER"),"-")</f>
        <v>-</v>
      </c>
      <c r="AI445" s="1" t="str">
        <f>_xll.RtGet("DDS_BONDS",B445&amp;"=EXT",3)</f>
        <v>8862609=EXT</v>
      </c>
      <c r="AJ445" s="32">
        <f>_xll.BDP($A445&amp;" @"&amp; $N445 &amp;"  Corp","risk_mid")</f>
        <v>2.7840026019518405</v>
      </c>
      <c r="AK445" s="25">
        <f t="shared" si="429"/>
        <v>41.760039029277607</v>
      </c>
      <c r="AL445" s="1" t="str">
        <f t="shared" ref="AL445:AL510" si="475">IFERROR(INDEX(repoRate,MATCH(A445,repoIsin,0)),"-")</f>
        <v>-</v>
      </c>
      <c r="AM445" s="38">
        <f t="shared" si="430"/>
        <v>1.4591333333333334</v>
      </c>
      <c r="AN445" s="12">
        <f>_xll.BDP($A445&amp;" @"&amp; $N445 &amp;"  Corp","asset_swap_spd_mid")</f>
        <v>41.143961917347511</v>
      </c>
      <c r="AO445" s="25">
        <f t="shared" si="431"/>
        <v>617.15942876021268</v>
      </c>
      <c r="AP445" s="25">
        <f>IFERROR(_xll.BDP($A445&amp;" @"&amp; $N445 &amp;"  Corp","coupon")*G445/100/365,"-")</f>
        <v>17.9958904109589</v>
      </c>
      <c r="AQ445" s="1" t="str">
        <f>_xll.RtGet("EBOND_LDN",B445,"DSPLY_NAME")</f>
        <v>COFP 4.379 08 Fe</v>
      </c>
      <c r="AR445" s="38">
        <f>_xll.RtGet("EBOND_LDN", B445, -18560)</f>
        <v>75.611972528302005</v>
      </c>
      <c r="AS445" s="38">
        <f>_xll.RtGet("EBOND_LDN", B445, -18562)</f>
        <v>66.637215466376006</v>
      </c>
      <c r="AT445" s="58" t="str">
        <f ca="1">IF(Main[[#This Row],[maturity]]&lt;TODAY(),"matured","-")</f>
        <v>-</v>
      </c>
      <c r="AU445" s="1" t="str">
        <f>IF(Main[[#This Row],[spread bid]]=Main[[#This Row],[spread ask]],"error","-")</f>
        <v>-</v>
      </c>
    </row>
    <row r="446" spans="1:47" x14ac:dyDescent="0.2">
      <c r="A446" s="1" t="s">
        <v>433</v>
      </c>
      <c r="B446" s="1">
        <v>9125151</v>
      </c>
      <c r="C446" s="9">
        <v>1994228</v>
      </c>
      <c r="D446" s="9" t="str">
        <f>_xll.BDP($A446&amp;" Corp",D$4)</f>
        <v>COFP</v>
      </c>
      <c r="E446" s="9">
        <f>IF(_xll.BDP($A446&amp;" Corp","cpn typ")="floating","frn",_xll.BDP($A446&amp;" Corp",E$4))</f>
        <v>4.4809999999999999</v>
      </c>
      <c r="F446" s="50">
        <f>IF(LEFT(_xll.BDP($A446&amp;" Corp","mty_typ"),4)="perp","perp",_xll.BDP($A446&amp;" Corp",F$4)*1)</f>
        <v>43416</v>
      </c>
      <c r="G446" s="31">
        <f>_xll.RtGet("EBOND_POSITION",INDEX(bookMap[eBondID],MATCH(TEXT(C446,"0"),bookMap[bbgID],0))&amp;"="&amp;B446,"AMOUNT")</f>
        <v>1000000</v>
      </c>
      <c r="H446" s="1">
        <f>INDEX(control!$E$12:$E$22,MATCH(C446,control!$C$12:$C$22,0))</f>
        <v>0</v>
      </c>
      <c r="I446" s="1" t="str">
        <f>IFERROR(INDEX(bias[symbol],MIN(MAX(MATCH(IF($I$2="manual",_xll.RtGet("EBOND_LDN",B446,-20268),$I$2),bias[symbol],0)+H446,1),27)),"-")</f>
        <v>s</v>
      </c>
      <c r="J446" s="1">
        <f>IFERROR(_xll.RtGet("EBOND_LDN",B446,-20270)*1,"-")</f>
        <v>0.36</v>
      </c>
      <c r="K446" s="1" t="str">
        <f>_xll.RtGet("EBOND_LDN",$B446,-20271)</f>
        <v>on</v>
      </c>
      <c r="L446" s="1">
        <f>_xll.BDP(A446&amp;" @CBKG Corp","bid")</f>
        <v>113.81100000000001</v>
      </c>
      <c r="M446" s="1">
        <f>_xll.BDP(A446&amp;" @CBKG Corp","ask")</f>
        <v>114.17100000000001</v>
      </c>
      <c r="N446" s="1" t="s">
        <v>1456</v>
      </c>
      <c r="O446" s="1" t="str">
        <f>_xll.BDP(A446&amp;" @"&amp;N446&amp;" Corp","LAST_UPDATE")</f>
        <v>07:01:26</v>
      </c>
      <c r="P446" s="57">
        <f>_xll.BDP(A446&amp;" @"&amp;N446&amp;" Corp","LAST_PRICE")</f>
        <v>114.036</v>
      </c>
      <c r="Q446" s="1">
        <f>INDEX(control!$F$12:$F$22,MATCH(C446,control!$C$12:$C$22,0))</f>
        <v>100</v>
      </c>
      <c r="R446" s="1">
        <f>P446-J446*INDEX(bias[value],MATCH(I446,bias[symbol],0))*(Q446/100)</f>
        <v>113.81100000000001</v>
      </c>
      <c r="S446" s="1">
        <f t="shared" si="447"/>
        <v>114.17100000000001</v>
      </c>
      <c r="T446" s="4"/>
      <c r="U446" s="4"/>
      <c r="V446" s="1">
        <f t="shared" si="441"/>
        <v>114.036</v>
      </c>
      <c r="W446" s="1">
        <f t="shared" si="442"/>
        <v>113.81100000000001</v>
      </c>
      <c r="X446" s="1">
        <f t="shared" si="443"/>
        <v>114.17100000000001</v>
      </c>
      <c r="Y446" s="13">
        <f t="shared" si="444"/>
        <v>0</v>
      </c>
      <c r="Z446" s="1">
        <v>1</v>
      </c>
      <c r="AA446" s="1">
        <f t="shared" si="445"/>
        <v>1</v>
      </c>
      <c r="AB446" s="1">
        <f t="shared" si="473"/>
        <v>1</v>
      </c>
      <c r="AC446" s="1">
        <f>IF(ISNUMBER(INDEX(bias[value],MATCH(I446,bias[symbol],0))),1,0)</f>
        <v>1</v>
      </c>
      <c r="AD446" s="1">
        <f t="shared" si="446"/>
        <v>1</v>
      </c>
      <c r="AE446" s="1">
        <f t="shared" si="474"/>
        <v>1</v>
      </c>
      <c r="AF446" s="1">
        <f t="shared" ca="1" si="406"/>
        <v>0</v>
      </c>
      <c r="AG446" s="1">
        <f t="shared" ca="1" si="407"/>
        <v>0</v>
      </c>
      <c r="AH446" s="1" t="str">
        <f ca="1">IF(AG446=1,_xll.RtContribute("DDS_BONDS",$B446&amp;"=EXT",$V$3:$X$3,V446:X446,"FTC:CHANGED;SCOPE:SERVER"),"-")</f>
        <v>-</v>
      </c>
      <c r="AI446" s="1" t="str">
        <f>_xll.RtGet("DDS_BONDS",B446&amp;"=EXT",3)</f>
        <v>9125151=EXT</v>
      </c>
      <c r="AJ446" s="32">
        <f>_xll.BDP($A446&amp;" @"&amp; $N446 &amp;"  Corp","risk_mid")</f>
        <v>4.6412826025274967</v>
      </c>
      <c r="AK446" s="25">
        <f t="shared" si="429"/>
        <v>464.12826025274961</v>
      </c>
      <c r="AL446" s="1" t="str">
        <f t="shared" si="475"/>
        <v>-</v>
      </c>
      <c r="AM446" s="38">
        <f t="shared" si="430"/>
        <v>10.136533333333334</v>
      </c>
      <c r="AN446" s="12">
        <f>_xll.BDP($A446&amp;" @"&amp; $N446 &amp;"  Corp","asset_swap_spd_mid")</f>
        <v>63.216161313718821</v>
      </c>
      <c r="AO446" s="25">
        <f t="shared" si="431"/>
        <v>6321.6161313718821</v>
      </c>
      <c r="AP446" s="25">
        <f>IFERROR(_xll.BDP($A446&amp;" @"&amp; $N446 &amp;"  Corp","coupon")*G446/100/365,"-")</f>
        <v>122.76712328767124</v>
      </c>
      <c r="AQ446" s="1" t="str">
        <f>_xll.RtGet("EBOND_LDN",B446,"DSPLY_NAME")</f>
        <v>COFP 4.481 12 No</v>
      </c>
      <c r="AR446" s="38">
        <f>_xll.RtGet("EBOND_LDN", B446, -18560)</f>
        <v>103.10875806780901</v>
      </c>
      <c r="AS446" s="38">
        <f>_xll.RtGet("EBOND_LDN", B446, -18562)</f>
        <v>95.354840244865002</v>
      </c>
      <c r="AT446" s="58" t="str">
        <f ca="1">IF(Main[[#This Row],[maturity]]&lt;TODAY(),"matured","-")</f>
        <v>-</v>
      </c>
      <c r="AU446" s="1" t="str">
        <f>IF(Main[[#This Row],[spread bid]]=Main[[#This Row],[spread ask]],"error","-")</f>
        <v>-</v>
      </c>
    </row>
    <row r="447" spans="1:47" x14ac:dyDescent="0.2">
      <c r="A447" s="1" t="s">
        <v>434</v>
      </c>
      <c r="B447" s="1">
        <v>14885634</v>
      </c>
      <c r="C447" s="9">
        <v>1994228</v>
      </c>
      <c r="D447" s="9" t="str">
        <f>_xll.BDP($A447&amp;" Corp",D$4)</f>
        <v>COFP</v>
      </c>
      <c r="E447" s="9">
        <f>IF(_xll.BDP($A447&amp;" Corp","cpn typ")="floating","frn",_xll.BDP($A447&amp;" Corp",E$4))</f>
        <v>3.157</v>
      </c>
      <c r="F447" s="50">
        <f>IF(LEFT(_xll.BDP($A447&amp;" Corp","mty_typ"),4)="perp","perp",_xll.BDP($A447&amp;" Corp",F$4)*1)</f>
        <v>43683</v>
      </c>
      <c r="G447" s="31">
        <f>_xll.RtGet("EBOND_POSITION",INDEX(bookMap[eBondID],MATCH(TEXT(C447,"0"),bookMap[bbgID],0))&amp;"="&amp;B447,"AMOUNT")</f>
        <v>0</v>
      </c>
      <c r="H447" s="1">
        <f>INDEX(control!$E$12:$E$22,MATCH(C447,control!$C$12:$C$22,0))</f>
        <v>0</v>
      </c>
      <c r="I447" s="1" t="str">
        <f>IFERROR(INDEX(bias[symbol],MIN(MAX(MATCH(IF($I$2="manual",_xll.RtGet("EBOND_LDN",B447,-20268),$I$2),bias[symbol],0)+H447,1),27)),"-")</f>
        <v>m</v>
      </c>
      <c r="J447" s="1">
        <f>IFERROR(_xll.RtGet("EBOND_LDN",B447,-20270)*1,"-")</f>
        <v>0.4</v>
      </c>
      <c r="K447" s="1" t="str">
        <f>_xll.RtGet("EBOND_LDN",$B447,-20271)</f>
        <v>on</v>
      </c>
      <c r="L447" s="1">
        <f>_xll.BDP(A447&amp;" @CBKG Corp","bid")</f>
        <v>108.584</v>
      </c>
      <c r="M447" s="1">
        <f>_xll.BDP(A447&amp;" @CBKG Corp","ask")</f>
        <v>108.98399999999999</v>
      </c>
      <c r="N447" s="1" t="s">
        <v>1456</v>
      </c>
      <c r="O447" s="1" t="str">
        <f>_xll.BDP(A447&amp;" @"&amp;N447&amp;" Corp","LAST_UPDATE")</f>
        <v>07:01:26</v>
      </c>
      <c r="P447" s="57">
        <f>_xll.BDP(A447&amp;" @"&amp;N447&amp;" Corp","LAST_PRICE")</f>
        <v>108.78400000000001</v>
      </c>
      <c r="Q447" s="1">
        <f>INDEX(control!$F$12:$F$22,MATCH(C447,control!$C$12:$C$22,0))</f>
        <v>100</v>
      </c>
      <c r="R447" s="1">
        <f>P447-J447*INDEX(bias[value],MATCH(I447,bias[symbol],0))*(Q447/100)</f>
        <v>108.584</v>
      </c>
      <c r="S447" s="1">
        <f t="shared" si="447"/>
        <v>108.98400000000001</v>
      </c>
      <c r="T447" s="4"/>
      <c r="U447" s="4"/>
      <c r="V447" s="1">
        <f t="shared" si="441"/>
        <v>108.78400000000001</v>
      </c>
      <c r="W447" s="1">
        <f t="shared" si="442"/>
        <v>108.584</v>
      </c>
      <c r="X447" s="1">
        <f t="shared" si="443"/>
        <v>108.98400000000001</v>
      </c>
      <c r="Y447" s="13">
        <f t="shared" si="444"/>
        <v>2.8421709430404007E-14</v>
      </c>
      <c r="Z447" s="1">
        <v>1</v>
      </c>
      <c r="AA447" s="1">
        <f t="shared" si="445"/>
        <v>1</v>
      </c>
      <c r="AB447" s="1">
        <f t="shared" si="473"/>
        <v>1</v>
      </c>
      <c r="AC447" s="1">
        <f>IF(ISNUMBER(INDEX(bias[value],MATCH(I447,bias[symbol],0))),1,0)</f>
        <v>1</v>
      </c>
      <c r="AD447" s="1">
        <f t="shared" si="446"/>
        <v>1</v>
      </c>
      <c r="AE447" s="1">
        <f t="shared" si="474"/>
        <v>1</v>
      </c>
      <c r="AF447" s="1">
        <f t="shared" ca="1" si="406"/>
        <v>0</v>
      </c>
      <c r="AG447" s="1">
        <f t="shared" ca="1" si="407"/>
        <v>0</v>
      </c>
      <c r="AH447" s="1" t="str">
        <f ca="1">IF(AG447=1,_xll.RtContribute("DDS_BONDS",$B447&amp;"=EXT",$V$3:$X$3,V447:X447,"FTC:CHANGED;SCOPE:SERVER"),"-")</f>
        <v>-</v>
      </c>
      <c r="AI447" s="1" t="str">
        <f>_xll.RtGet("DDS_BONDS",B447&amp;"=EXT",3)</f>
        <v>14885634=EXT</v>
      </c>
      <c r="AJ447" s="32">
        <f>_xll.BDP($A447&amp;" @"&amp; $N447 &amp;"  Corp","risk_mid")</f>
        <v>5.1871790075402657</v>
      </c>
      <c r="AK447" s="25">
        <f t="shared" si="429"/>
        <v>0</v>
      </c>
      <c r="AL447" s="1">
        <f t="shared" si="475"/>
        <v>-0.6</v>
      </c>
      <c r="AM447" s="38">
        <f t="shared" si="430"/>
        <v>0</v>
      </c>
      <c r="AN447" s="12">
        <f>_xll.BDP($A447&amp;" @"&amp; $N447 &amp;"  Corp","asset_swap_spd_mid")</f>
        <v>66.596554186449353</v>
      </c>
      <c r="AO447" s="25">
        <f t="shared" si="431"/>
        <v>0</v>
      </c>
      <c r="AP447" s="25">
        <f>IFERROR(_xll.BDP($A447&amp;" @"&amp; $N447 &amp;"  Corp","coupon")*G447/100/365,"-")</f>
        <v>0</v>
      </c>
      <c r="AQ447" s="1" t="str">
        <f>_xll.RtGet("EBOND_LDN",B447,"DSPLY_NAME")</f>
        <v>COFP 3.157 06 Au</v>
      </c>
      <c r="AR447" s="38">
        <f>_xll.RtGet("EBOND_LDN", B447, -18560)</f>
        <v>103.549734586699</v>
      </c>
      <c r="AS447" s="38">
        <f>_xll.RtGet("EBOND_LDN", B447, -18562)</f>
        <v>95.846499318221007</v>
      </c>
      <c r="AT447" s="58" t="str">
        <f ca="1">IF(Main[[#This Row],[maturity]]&lt;TODAY(),"matured","-")</f>
        <v>-</v>
      </c>
      <c r="AU447" s="1" t="str">
        <f>IF(Main[[#This Row],[spread bid]]=Main[[#This Row],[spread ask]],"error","-")</f>
        <v>-</v>
      </c>
    </row>
    <row r="448" spans="1:47" x14ac:dyDescent="0.2">
      <c r="A448" s="1" t="s">
        <v>435</v>
      </c>
      <c r="B448" s="1">
        <v>13501640</v>
      </c>
      <c r="C448" s="9">
        <v>1994228</v>
      </c>
      <c r="D448" s="9" t="str">
        <f>_xll.BDP($A448&amp;" Corp",D$4)</f>
        <v>COFP</v>
      </c>
      <c r="E448" s="9">
        <f>IF(_xll.BDP($A448&amp;" Corp","cpn typ")="floating","frn",_xll.BDP($A448&amp;" Corp",E$4))</f>
        <v>3.9940000000000002</v>
      </c>
      <c r="F448" s="50">
        <f>IF(LEFT(_xll.BDP($A448&amp;" Corp","mty_typ"),4)="perp","perp",_xll.BDP($A448&amp;" Corp",F$4)*1)</f>
        <v>43899</v>
      </c>
      <c r="G448" s="31">
        <f>_xll.RtGet("EBOND_POSITION",INDEX(bookMap[eBondID],MATCH(TEXT(C448,"0"),bookMap[bbgID],0))&amp;"="&amp;B448,"AMOUNT")</f>
        <v>0</v>
      </c>
      <c r="H448" s="1">
        <f>INDEX(control!$E$12:$E$22,MATCH(C448,control!$C$12:$C$22,0))</f>
        <v>0</v>
      </c>
      <c r="I448" s="1" t="str">
        <f>IFERROR(INDEX(bias[symbol],MIN(MAX(MATCH(IF($I$2="manual",_xll.RtGet("EBOND_LDN",B448,-20268),$I$2),bias[symbol],0)+H448,1),27)),"-")</f>
        <v>m</v>
      </c>
      <c r="J448" s="1">
        <f>IFERROR(_xll.RtGet("EBOND_LDN",B448,-20270)*1,"-")</f>
        <v>0.5</v>
      </c>
      <c r="K448" s="1" t="str">
        <f>_xll.RtGet("EBOND_LDN",$B448,-20271)</f>
        <v>on</v>
      </c>
      <c r="L448" s="1">
        <f>_xll.BDP(A448&amp;" @CBKG Corp","bid")</f>
        <v>112.971</v>
      </c>
      <c r="M448" s="1">
        <f>_xll.BDP(A448&amp;" @CBKG Corp","ask")</f>
        <v>113.471</v>
      </c>
      <c r="N448" s="1" t="s">
        <v>1456</v>
      </c>
      <c r="O448" s="1" t="str">
        <f>_xll.BDP(A448&amp;" @"&amp;N448&amp;" Corp","LAST_UPDATE")</f>
        <v>07:01:27</v>
      </c>
      <c r="P448" s="57">
        <f>_xll.BDP(A448&amp;" @"&amp;N448&amp;" Corp","LAST_PRICE")</f>
        <v>113.221</v>
      </c>
      <c r="Q448" s="1">
        <f>INDEX(control!$F$12:$F$22,MATCH(C448,control!$C$12:$C$22,0))</f>
        <v>100</v>
      </c>
      <c r="R448" s="1">
        <f>P448-J448*INDEX(bias[value],MATCH(I448,bias[symbol],0))*(Q448/100)</f>
        <v>112.971</v>
      </c>
      <c r="S448" s="1">
        <f t="shared" si="447"/>
        <v>113.471</v>
      </c>
      <c r="T448" s="4"/>
      <c r="U448" s="4"/>
      <c r="V448" s="1">
        <f t="shared" si="441"/>
        <v>113.221</v>
      </c>
      <c r="W448" s="1">
        <f t="shared" si="442"/>
        <v>112.971</v>
      </c>
      <c r="X448" s="1">
        <f t="shared" si="443"/>
        <v>113.471</v>
      </c>
      <c r="Y448" s="13">
        <f t="shared" si="444"/>
        <v>0</v>
      </c>
      <c r="Z448" s="1">
        <v>1</v>
      </c>
      <c r="AA448" s="1">
        <f t="shared" si="445"/>
        <v>1</v>
      </c>
      <c r="AB448" s="1">
        <f t="shared" si="473"/>
        <v>1</v>
      </c>
      <c r="AC448" s="1">
        <f>IF(ISNUMBER(INDEX(bias[value],MATCH(I448,bias[symbol],0))),1,0)</f>
        <v>1</v>
      </c>
      <c r="AD448" s="1">
        <f t="shared" si="446"/>
        <v>1</v>
      </c>
      <c r="AE448" s="1">
        <f t="shared" si="474"/>
        <v>1</v>
      </c>
      <c r="AF448" s="1">
        <f t="shared" ca="1" si="406"/>
        <v>0</v>
      </c>
      <c r="AG448" s="1">
        <f t="shared" ca="1" si="407"/>
        <v>0</v>
      </c>
      <c r="AH448" s="1" t="str">
        <f ca="1">IF(AG448=1,_xll.RtContribute("DDS_BONDS",$B448&amp;"=EXT",$V$3:$X$3,V448:X448,"FTC:CHANGED;SCOPE:SERVER"),"-")</f>
        <v>-</v>
      </c>
      <c r="AI448" s="1" t="str">
        <f>_xll.RtGet("DDS_BONDS",B448&amp;"=EXT",3)</f>
        <v>13501640=EXT</v>
      </c>
      <c r="AJ448" s="32">
        <f>_xll.BDP($A448&amp;" @"&amp; $N448 &amp;"  Corp","risk_mid")</f>
        <v>5.8709902305160711</v>
      </c>
      <c r="AK448" s="25">
        <f t="shared" si="429"/>
        <v>0</v>
      </c>
      <c r="AL448" s="1" t="str">
        <f t="shared" si="475"/>
        <v>-</v>
      </c>
      <c r="AM448" s="38">
        <f t="shared" si="430"/>
        <v>0</v>
      </c>
      <c r="AN448" s="12">
        <f>_xll.BDP($A448&amp;" @"&amp; $N448 &amp;"  Corp","asset_swap_spd_mid")</f>
        <v>77.393960239513461</v>
      </c>
      <c r="AO448" s="25">
        <f t="shared" si="431"/>
        <v>0</v>
      </c>
      <c r="AP448" s="25">
        <f>IFERROR(_xll.BDP($A448&amp;" @"&amp; $N448 &amp;"  Corp","coupon")*G448/100/365,"-")</f>
        <v>0</v>
      </c>
      <c r="AQ448" s="1" t="str">
        <f>_xll.RtGet("EBOND_LDN",B448,"DSPLY_NAME")</f>
        <v>COFP 3.994 09 Ma</v>
      </c>
      <c r="AR448" s="38">
        <f>_xll.RtGet("EBOND_LDN", B448, -18560)</f>
        <v>112.19542055070799</v>
      </c>
      <c r="AS448" s="38">
        <f>_xll.RtGet("EBOND_LDN", B448, -18562)</f>
        <v>103.68277044426701</v>
      </c>
      <c r="AT448" s="58" t="str">
        <f ca="1">IF(Main[[#This Row],[maturity]]&lt;TODAY(),"matured","-")</f>
        <v>-</v>
      </c>
      <c r="AU448" s="1" t="str">
        <f>IF(Main[[#This Row],[spread bid]]=Main[[#This Row],[spread ask]],"error","-")</f>
        <v>-</v>
      </c>
    </row>
    <row r="449" spans="1:47" x14ac:dyDescent="0.2">
      <c r="A449" s="1" t="s">
        <v>436</v>
      </c>
      <c r="B449" s="1">
        <v>10590637</v>
      </c>
      <c r="C449" s="9">
        <v>1994228</v>
      </c>
      <c r="D449" s="9" t="str">
        <f>_xll.BDP($A449&amp;" Corp",D$4)</f>
        <v>COFP</v>
      </c>
      <c r="E449" s="9">
        <f>IF(_xll.BDP($A449&amp;" Corp","cpn typ")="floating","frn",_xll.BDP($A449&amp;" Corp",E$4))</f>
        <v>4.726</v>
      </c>
      <c r="F449" s="50">
        <f>IF(LEFT(_xll.BDP($A449&amp;" Corp","mty_typ"),4)="perp","perp",_xll.BDP($A449&amp;" Corp",F$4)*1)</f>
        <v>44342</v>
      </c>
      <c r="G449" s="31">
        <f>_xll.RtGet("EBOND_POSITION",INDEX(bookMap[eBondID],MATCH(TEXT(C449,"0"),bookMap[bbgID],0))&amp;"="&amp;B449,"AMOUNT")</f>
        <v>0</v>
      </c>
      <c r="H449" s="1">
        <f>INDEX(control!$E$12:$E$22,MATCH(C449,control!$C$12:$C$22,0))</f>
        <v>0</v>
      </c>
      <c r="I449" s="1" t="str">
        <f>IFERROR(INDEX(bias[symbol],MIN(MAX(MATCH(IF($I$2="manual",_xll.RtGet("EBOND_LDN",B449,-20268),$I$2),bias[symbol],0)+H449,1),27)),"-")</f>
        <v>m</v>
      </c>
      <c r="J449" s="1">
        <f>IFERROR(_xll.RtGet("EBOND_LDN",B449,-20270)*1,"-")</f>
        <v>0.57999999999999996</v>
      </c>
      <c r="K449" s="1" t="str">
        <f>_xll.RtGet("EBOND_LDN",$B449,-20271)</f>
        <v>on</v>
      </c>
      <c r="L449" s="1">
        <f>_xll.BDP(A449&amp;" @CBKG Corp","bid")</f>
        <v>117.88500000000001</v>
      </c>
      <c r="M449" s="1">
        <f>_xll.BDP(A449&amp;" @CBKG Corp","ask")</f>
        <v>118.465</v>
      </c>
      <c r="N449" s="1" t="s">
        <v>1456</v>
      </c>
      <c r="O449" s="1" t="str">
        <f>_xll.BDP(A449&amp;" @"&amp;N449&amp;" Corp","LAST_UPDATE")</f>
        <v>07:01:26</v>
      </c>
      <c r="P449" s="57">
        <f>_xll.BDP(A449&amp;" @"&amp;N449&amp;" Corp","LAST_PRICE")</f>
        <v>118.175</v>
      </c>
      <c r="Q449" s="1">
        <f>INDEX(control!$F$12:$F$22,MATCH(C449,control!$C$12:$C$22,0))</f>
        <v>100</v>
      </c>
      <c r="R449" s="1">
        <f>P449-J449*INDEX(bias[value],MATCH(I449,bias[symbol],0))*(Q449/100)</f>
        <v>117.88499999999999</v>
      </c>
      <c r="S449" s="1">
        <f t="shared" si="447"/>
        <v>118.46499999999999</v>
      </c>
      <c r="T449" s="4"/>
      <c r="U449" s="4"/>
      <c r="V449" s="1">
        <f t="shared" si="441"/>
        <v>118.175</v>
      </c>
      <c r="W449" s="1">
        <f t="shared" si="442"/>
        <v>117.88499999999999</v>
      </c>
      <c r="X449" s="1">
        <f t="shared" si="443"/>
        <v>118.46499999999999</v>
      </c>
      <c r="Y449" s="13">
        <f t="shared" si="444"/>
        <v>-5.6843418860808015E-14</v>
      </c>
      <c r="Z449" s="1">
        <v>1</v>
      </c>
      <c r="AA449" s="1">
        <f t="shared" si="445"/>
        <v>1</v>
      </c>
      <c r="AB449" s="1">
        <f t="shared" si="473"/>
        <v>1</v>
      </c>
      <c r="AC449" s="1">
        <f>IF(ISNUMBER(INDEX(bias[value],MATCH(I449,bias[symbol],0))),1,0)</f>
        <v>1</v>
      </c>
      <c r="AD449" s="1">
        <f t="shared" si="446"/>
        <v>1</v>
      </c>
      <c r="AE449" s="1">
        <f t="shared" si="474"/>
        <v>1</v>
      </c>
      <c r="AF449" s="1">
        <f t="shared" ca="1" si="406"/>
        <v>0</v>
      </c>
      <c r="AG449" s="1">
        <f t="shared" ca="1" si="407"/>
        <v>0</v>
      </c>
      <c r="AH449" s="1" t="str">
        <f ca="1">IF(AG449=1,_xll.RtContribute("DDS_BONDS",$B449&amp;"=EXT",$V$3:$X$3,V449:X449,"FTC:CHANGED;SCOPE:SERVER"),"-")</f>
        <v>-</v>
      </c>
      <c r="AI449" s="1" t="str">
        <f>_xll.RtGet("DDS_BONDS",B449&amp;"=EXT",3)</f>
        <v>10590637=EXT</v>
      </c>
      <c r="AJ449" s="32">
        <f>_xll.BDP($A449&amp;" @"&amp; $N449 &amp;"  Corp","risk_mid")</f>
        <v>7.1301089726418354</v>
      </c>
      <c r="AK449" s="25">
        <f t="shared" si="429"/>
        <v>0</v>
      </c>
      <c r="AL449" s="1" t="str">
        <f t="shared" si="475"/>
        <v>-</v>
      </c>
      <c r="AM449" s="38">
        <f t="shared" si="430"/>
        <v>0</v>
      </c>
      <c r="AN449" s="12">
        <f>_xll.BDP($A449&amp;" @"&amp; $N449 &amp;"  Corp","asset_swap_spd_mid")</f>
        <v>93.572215912678516</v>
      </c>
      <c r="AO449" s="25">
        <f t="shared" si="431"/>
        <v>0</v>
      </c>
      <c r="AP449" s="25">
        <f>IFERROR(_xll.BDP($A449&amp;" @"&amp; $N449 &amp;"  Corp","coupon")*G449/100/365,"-")</f>
        <v>0</v>
      </c>
      <c r="AQ449" s="1" t="str">
        <f>_xll.RtGet("EBOND_LDN",B449,"DSPLY_NAME")</f>
        <v>COFP 4.726 26 Ma</v>
      </c>
      <c r="AR449" s="38">
        <f>_xll.RtGet("EBOND_LDN", B449, -18560)</f>
        <v>124.312041404539</v>
      </c>
      <c r="AS449" s="38">
        <f>_xll.RtGet("EBOND_LDN", B449, -18562)</f>
        <v>116.188299129388</v>
      </c>
      <c r="AT449" s="58" t="str">
        <f ca="1">IF(Main[[#This Row],[maturity]]&lt;TODAY(),"matured","-")</f>
        <v>-</v>
      </c>
      <c r="AU449" s="1" t="str">
        <f>IF(Main[[#This Row],[spread bid]]=Main[[#This Row],[spread ask]],"error","-")</f>
        <v>-</v>
      </c>
    </row>
    <row r="450" spans="1:47" x14ac:dyDescent="0.2">
      <c r="A450" s="1" t="s">
        <v>437</v>
      </c>
      <c r="B450" s="1">
        <v>16655304</v>
      </c>
      <c r="C450" s="9">
        <v>1994228</v>
      </c>
      <c r="D450" s="9" t="str">
        <f>_xll.BDP($A450&amp;" Corp",D$4)</f>
        <v>COFP</v>
      </c>
      <c r="E450" s="9">
        <f>IF(_xll.BDP($A450&amp;" Corp","cpn typ")="floating","frn",_xll.BDP($A450&amp;" Corp",E$4))</f>
        <v>3.3109999999999999</v>
      </c>
      <c r="F450" s="50">
        <f>IF(LEFT(_xll.BDP($A450&amp;" Corp","mty_typ"),4)="perp","perp",_xll.BDP($A450&amp;" Corp",F$4)*1)</f>
        <v>44951</v>
      </c>
      <c r="G450" s="31">
        <f>_xll.RtGet("EBOND_POSITION",INDEX(bookMap[eBondID],MATCH(TEXT(C450,"0"),bookMap[bbgID],0))&amp;"="&amp;B450,"AMOUNT")</f>
        <v>0</v>
      </c>
      <c r="H450" s="1">
        <f>INDEX(control!$E$12:$E$22,MATCH(C450,control!$C$12:$C$22,0))</f>
        <v>0</v>
      </c>
      <c r="I450" s="1" t="str">
        <f>IFERROR(INDEX(bias[symbol],MIN(MAX(MATCH(IF($I$2="manual",_xll.RtGet("EBOND_LDN",B450,-20268),$I$2),bias[symbol],0)+H450,1),27)),"-")</f>
        <v>m</v>
      </c>
      <c r="J450" s="1">
        <f>IFERROR(_xll.RtGet("EBOND_LDN",B450,-20270)*1,"-")</f>
        <v>0.6</v>
      </c>
      <c r="K450" s="1" t="str">
        <f>_xll.RtGet("EBOND_LDN",$B450,-20271)</f>
        <v>on</v>
      </c>
      <c r="L450" s="1">
        <f>_xll.BDP(A450&amp;" @CBKG Corp","bid")</f>
        <v>107.40300000000001</v>
      </c>
      <c r="M450" s="1">
        <f>_xll.BDP(A450&amp;" @CBKG Corp","ask")</f>
        <v>108.003</v>
      </c>
      <c r="N450" s="1" t="s">
        <v>1456</v>
      </c>
      <c r="O450" s="1" t="str">
        <f>_xll.BDP(A450&amp;" @"&amp;N450&amp;" Corp","LAST_UPDATE")</f>
        <v>07:01:26</v>
      </c>
      <c r="P450" s="57">
        <f>_xll.BDP(A450&amp;" @"&amp;N450&amp;" Corp","LAST_PRICE")</f>
        <v>107.703</v>
      </c>
      <c r="Q450" s="1">
        <f>INDEX(control!$F$12:$F$22,MATCH(C450,control!$C$12:$C$22,0))</f>
        <v>100</v>
      </c>
      <c r="R450" s="1">
        <f>P450-J450*INDEX(bias[value],MATCH(I450,bias[symbol],0))*(Q450/100)</f>
        <v>107.40300000000001</v>
      </c>
      <c r="S450" s="1">
        <f t="shared" si="447"/>
        <v>108.003</v>
      </c>
      <c r="T450" s="4"/>
      <c r="U450" s="4"/>
      <c r="V450" s="1">
        <f t="shared" si="441"/>
        <v>107.703</v>
      </c>
      <c r="W450" s="1">
        <f t="shared" si="442"/>
        <v>107.40300000000001</v>
      </c>
      <c r="X450" s="1">
        <f t="shared" si="443"/>
        <v>108.003</v>
      </c>
      <c r="Y450" s="13">
        <f t="shared" si="444"/>
        <v>0</v>
      </c>
      <c r="Z450" s="1">
        <v>1</v>
      </c>
      <c r="AA450" s="1">
        <f t="shared" si="445"/>
        <v>1</v>
      </c>
      <c r="AB450" s="1">
        <f t="shared" si="473"/>
        <v>1</v>
      </c>
      <c r="AC450" s="1">
        <f>IF(ISNUMBER(INDEX(bias[value],MATCH(I450,bias[symbol],0))),1,0)</f>
        <v>1</v>
      </c>
      <c r="AD450" s="1">
        <f t="shared" si="446"/>
        <v>1</v>
      </c>
      <c r="AE450" s="1">
        <f t="shared" si="474"/>
        <v>1</v>
      </c>
      <c r="AF450" s="1">
        <f t="shared" ref="AF450:AF521" ca="1" si="476">IF($C$3="update",1,0)</f>
        <v>0</v>
      </c>
      <c r="AG450" s="1">
        <f t="shared" ref="AG450:AG521" ca="1" si="477">PRODUCT(Z450:AF450)</f>
        <v>0</v>
      </c>
      <c r="AH450" s="1" t="str">
        <f ca="1">IF(AG450=1,_xll.RtContribute("DDS_BONDS",$B450&amp;"=EXT",$V$3:$X$3,V450:X450,"FTC:CHANGED;SCOPE:SERVER"),"-")</f>
        <v>-</v>
      </c>
      <c r="AI450" s="1" t="str">
        <f>_xll.RtGet("DDS_BONDS",B450&amp;"=EXT",3)</f>
        <v>16655304=EXT</v>
      </c>
      <c r="AJ450" s="32">
        <f>_xll.BDP($A450&amp;" @"&amp; $N450 &amp;"  Corp","risk_mid")</f>
        <v>8.0690052900479259</v>
      </c>
      <c r="AK450" s="25">
        <f t="shared" si="429"/>
        <v>0</v>
      </c>
      <c r="AL450" s="1" t="str">
        <f t="shared" si="475"/>
        <v>-</v>
      </c>
      <c r="AM450" s="38">
        <f t="shared" si="430"/>
        <v>0</v>
      </c>
      <c r="AN450" s="12">
        <f>_xll.BDP($A450&amp;" @"&amp; $N450 &amp;"  Corp","asset_swap_spd_mid")</f>
        <v>98.802343018826321</v>
      </c>
      <c r="AO450" s="25">
        <f t="shared" si="431"/>
        <v>0</v>
      </c>
      <c r="AP450" s="25">
        <f>IFERROR(_xll.BDP($A450&amp;" @"&amp; $N450 &amp;"  Corp","coupon")*G450/100/365,"-")</f>
        <v>0</v>
      </c>
      <c r="AQ450" s="1" t="str">
        <f>_xll.RtGet("EBOND_LDN",B450,"DSPLY_NAME")</f>
        <v>COFP 3.311 25 Ja</v>
      </c>
      <c r="AR450" s="38">
        <f>_xll.RtGet("EBOND_LDN", B450, -18560)</f>
        <v>127.53611532999901</v>
      </c>
      <c r="AS450" s="38">
        <f>_xll.RtGet("EBOND_LDN", B450, -18562)</f>
        <v>120.110844665009</v>
      </c>
      <c r="AT450" s="58" t="str">
        <f ca="1">IF(Main[[#This Row],[maturity]]&lt;TODAY(),"matured","-")</f>
        <v>-</v>
      </c>
      <c r="AU450" s="1" t="str">
        <f>IF(Main[[#This Row],[spread bid]]=Main[[#This Row],[spread ask]],"error","-")</f>
        <v>-</v>
      </c>
    </row>
    <row r="451" spans="1:47" x14ac:dyDescent="0.2">
      <c r="A451" s="1" t="s">
        <v>1531</v>
      </c>
      <c r="B451" s="1">
        <v>21113056</v>
      </c>
      <c r="C451" s="9">
        <v>1994228</v>
      </c>
      <c r="D451" s="9" t="str">
        <f>_xll.BDP($A451&amp;" Corp",D$4)</f>
        <v>COFP</v>
      </c>
      <c r="E451" s="9">
        <f>IF(_xll.BDP($A451&amp;" Corp","cpn typ")="floating","frn",_xll.BDP($A451&amp;" Corp",E$4))</f>
        <v>3.2480000000000002</v>
      </c>
      <c r="F451" s="50">
        <f>IF(LEFT(_xll.BDP($A451&amp;" Corp","mty_typ"),4)="perp","perp",_xll.BDP($A451&amp;" Corp",F$4)*1)</f>
        <v>45358</v>
      </c>
      <c r="G451" s="31">
        <f>_xll.RtGet("EBOND_POSITION",INDEX(bookMap[eBondID],MATCH(TEXT(C451,"0"),bookMap[bbgID],0))&amp;"="&amp;B451,"AMOUNT")</f>
        <v>0</v>
      </c>
      <c r="H451" s="1">
        <f>INDEX(control!$E$12:$E$22,MATCH(C451,control!$C$12:$C$22,0))</f>
        <v>0</v>
      </c>
      <c r="I451" s="1" t="str">
        <f>IFERROR(INDEX(bias[symbol],MIN(MAX(MATCH(IF($I$2="manual",_xll.RtGet("EBOND_LDN",B451,-20268),$I$2),bias[symbol],0)+H451,1),27)),"-")</f>
        <v>m</v>
      </c>
      <c r="J451" s="1">
        <f>IFERROR(_xll.RtGet("EBOND_LDN",B451,-20270)*1,"-")</f>
        <v>0.64</v>
      </c>
      <c r="K451" s="1" t="str">
        <f>_xll.RtGet("EBOND_LDN",$B451,-20271)</f>
        <v>on</v>
      </c>
      <c r="L451" s="1">
        <f>_xll.BDP(A451&amp;" @CBKG Corp","bid")</f>
        <v>105.459</v>
      </c>
      <c r="M451" s="1">
        <f>_xll.BDP(A451&amp;" @CBKG Corp","ask")</f>
        <v>106.099</v>
      </c>
      <c r="N451" s="1" t="s">
        <v>1456</v>
      </c>
      <c r="O451" s="1" t="str">
        <f>_xll.BDP(A451&amp;" @"&amp;N451&amp;" Corp","LAST_UPDATE")</f>
        <v>07:01:41</v>
      </c>
      <c r="P451" s="57">
        <f>_xll.BDP(A451&amp;" @"&amp;N451&amp;" Corp","LAST_PRICE")</f>
        <v>105.779</v>
      </c>
      <c r="Q451" s="1">
        <f>INDEX(control!$F$12:$F$22,MATCH(C451,control!$C$12:$C$22,0))</f>
        <v>100</v>
      </c>
      <c r="R451" s="1">
        <f>P451-J451*INDEX(bias[value],MATCH(I451,bias[symbol],0))*(Q451/100)</f>
        <v>105.459</v>
      </c>
      <c r="S451" s="1">
        <f t="shared" ref="S451" si="478">R451+J451*(Q451/100)</f>
        <v>106.099</v>
      </c>
      <c r="T451" s="4"/>
      <c r="U451" s="4"/>
      <c r="V451" s="1">
        <f t="shared" ref="V451" si="479">P451</f>
        <v>105.779</v>
      </c>
      <c r="W451" s="1">
        <f t="shared" ref="W451" si="480">IF(ISNUMBER(T451),T451,R451)</f>
        <v>105.459</v>
      </c>
      <c r="X451" s="1">
        <f t="shared" ref="X451" si="481">IF(ISNUMBER(U451),U451,S451)</f>
        <v>106.099</v>
      </c>
      <c r="Y451" s="13">
        <f t="shared" ref="Y451" si="482">IF(ISERROR((W451+X451)-(L451+M451)),"err",((W451+X451)-(L451+M451)))</f>
        <v>0</v>
      </c>
      <c r="Z451" s="1">
        <v>1</v>
      </c>
      <c r="AA451" s="1">
        <f t="shared" ref="AA451" si="483">IF(K451="on",1,0)</f>
        <v>1</v>
      </c>
      <c r="AB451" s="1">
        <f t="shared" ref="AB451" si="484">IF(ISNUMBER(V451),1,0)*IF(ISNUMBER(W451),1,0)*IF(ISNUMBER(X451),1,0)</f>
        <v>1</v>
      </c>
      <c r="AC451" s="1">
        <f>IF(ISNUMBER(INDEX(bias[value],MATCH(I451,bias[symbol],0))),1,0)</f>
        <v>1</v>
      </c>
      <c r="AD451" s="1">
        <f t="shared" ref="AD451" si="485">IF(ISNUMBER(J451),1,0)</f>
        <v>1</v>
      </c>
      <c r="AE451" s="1">
        <f t="shared" ref="AE451" si="486">IF(AB451,IF(W451&gt;X451,0,1),0)</f>
        <v>1</v>
      </c>
      <c r="AF451" s="1">
        <f t="shared" ca="1" si="476"/>
        <v>0</v>
      </c>
      <c r="AG451" s="1">
        <f t="shared" ref="AG451" ca="1" si="487">PRODUCT(Z451:AF451)</f>
        <v>0</v>
      </c>
      <c r="AH451" s="1" t="str">
        <f ca="1">IF(AG451=1,_xll.RtContribute("DDS_BONDS",$B451&amp;"=EXT",$V$3:$X$3,V451:X451,"FTC:CHANGED;SCOPE:SERVER"),"-")</f>
        <v>-</v>
      </c>
      <c r="AI451" s="1" t="str">
        <f>_xll.RtGet("DDS_BONDS",B451&amp;"=EXT",3)</f>
        <v>21113056=EXT</v>
      </c>
      <c r="AJ451" s="32">
        <f>_xll.BDP($A451&amp;" @"&amp; $N451 &amp;"  Corp","risk_mid")</f>
        <v>8.5902680129535725</v>
      </c>
      <c r="AK451" s="25">
        <f t="shared" ref="AK451" si="488">IFERROR(G451*AJ451/10000,"-")</f>
        <v>0</v>
      </c>
      <c r="AL451" s="1" t="str">
        <f t="shared" si="475"/>
        <v>-</v>
      </c>
      <c r="AM451" s="38">
        <f t="shared" ref="AM451" si="489">IFERROR(G451*1,0)*IFERROR(P451*1,0)/100*IF(AL451="-",$AM$3,AL451)/100/360</f>
        <v>0</v>
      </c>
      <c r="AN451" s="12">
        <f>_xll.BDP($A451&amp;" @"&amp; $N451 &amp;"  Corp","asset_swap_spd_mid")</f>
        <v>108.6746208741819</v>
      </c>
      <c r="AO451" s="25">
        <f t="shared" ref="AO451" si="490">IFERROR(G451*1,0)*IFERROR(AN451*1,0)/10000</f>
        <v>0</v>
      </c>
      <c r="AP451" s="25">
        <f>IFERROR(_xll.BDP($A451&amp;" @"&amp; $N451 &amp;"  Corp","coupon")*G451/100/365,"-")</f>
        <v>0</v>
      </c>
      <c r="AQ451" s="1" t="str">
        <f>_xll.RtGet("EBOND_LDN",B451,"DSPLY_NAME")</f>
        <v>COFP 3.248 07 Ma</v>
      </c>
      <c r="AR451" s="38">
        <f>_xll.RtGet("EBOND_LDN", B451, -18560)</f>
        <v>126.19890094949599</v>
      </c>
      <c r="AS451" s="38">
        <f>_xll.RtGet("EBOND_LDN", B451, -18562)</f>
        <v>118.927080418451</v>
      </c>
      <c r="AT451" s="58" t="str">
        <f ca="1">IF(Main[[#This Row],[maturity]]&lt;TODAY(),"matured","-")</f>
        <v>-</v>
      </c>
      <c r="AU451" s="1" t="str">
        <f>IF(Main[[#This Row],[spread bid]]=Main[[#This Row],[spread ask]],"error","-")</f>
        <v>-</v>
      </c>
    </row>
    <row r="452" spans="1:47" x14ac:dyDescent="0.2">
      <c r="A452" s="1" t="s">
        <v>1649</v>
      </c>
      <c r="B452" s="1">
        <v>12944029</v>
      </c>
      <c r="C452" s="9">
        <v>1994228</v>
      </c>
      <c r="D452" s="9" t="str">
        <f>_xll.BDP($A452&amp;" Corp",D$4)</f>
        <v>CPGLN</v>
      </c>
      <c r="E452" s="9">
        <f>IF(_xll.BDP($A452&amp;" Corp","cpn typ")="floating","frn",_xll.BDP($A452&amp;" Corp",E$4))</f>
        <v>3.125</v>
      </c>
      <c r="F452" s="50">
        <f>IF(LEFT(_xll.BDP($A452&amp;" Corp","mty_typ"),4)="perp","perp",_xll.BDP($A452&amp;" Corp",F$4)*1)</f>
        <v>43509</v>
      </c>
      <c r="G452" s="31" t="str">
        <f>_xll.RtGet("EBOND_POSITION",INDEX(bookMap[eBondID],MATCH(TEXT(C452,"0"),bookMap[bbgID],0))&amp;"="&amp;B452,"AMOUNT")</f>
        <v>#N/A</v>
      </c>
      <c r="H452" s="1">
        <f>INDEX(control!$E$12:$E$22,MATCH(C452,control!$C$12:$C$22,0))</f>
        <v>0</v>
      </c>
      <c r="I452" s="1" t="str">
        <f>IFERROR(INDEX(bias[symbol],MIN(MAX(MATCH(IF($I$2="manual",_xll.RtGet("EBOND_LDN",B452,-20268),$I$2),bias[symbol],0)+H452,1),27)),"-")</f>
        <v>m</v>
      </c>
      <c r="J452" s="1">
        <f>IFERROR(_xll.RtGet("EBOND_LDN",B452,-20270)*1,"-")</f>
        <v>0.6</v>
      </c>
      <c r="K452" s="1" t="str">
        <f>_xll.RtGet("EBOND_LDN",$B452,-20271)</f>
        <v>on</v>
      </c>
      <c r="L452" s="1">
        <f>_xll.BDP(A452&amp;" @CBKG Corp","bid")</f>
        <v>108.68899999999999</v>
      </c>
      <c r="M452" s="1">
        <f>_xll.BDP(A452&amp;" @CBKG Corp","ask")</f>
        <v>109.289</v>
      </c>
      <c r="N452" s="1" t="s">
        <v>1456</v>
      </c>
      <c r="O452" s="1" t="str">
        <f>_xll.BDP(A452&amp;" @"&amp;N452&amp;" Corp","LAST_UPDATE")</f>
        <v>11/06/2014</v>
      </c>
      <c r="P452" s="57">
        <f>_xll.BDP(A452&amp;" @"&amp;N452&amp;" Corp","LAST_PRICE")</f>
        <v>108.989</v>
      </c>
      <c r="Q452" s="1">
        <f>INDEX(control!$F$12:$F$22,MATCH(C452,control!$C$12:$C$22,0))</f>
        <v>100</v>
      </c>
      <c r="R452" s="1">
        <f>P452-J452*INDEX(bias[value],MATCH(I452,bias[symbol],0))*(Q452/100)</f>
        <v>108.68900000000001</v>
      </c>
      <c r="S452" s="1">
        <f>R452+J452*(Q452/100)</f>
        <v>109.289</v>
      </c>
      <c r="T452" s="4"/>
      <c r="U452" s="4"/>
      <c r="V452" s="1">
        <f>P452</f>
        <v>108.989</v>
      </c>
      <c r="W452" s="1">
        <f>IF(ISNUMBER(T452),T452,R452)</f>
        <v>108.68900000000001</v>
      </c>
      <c r="X452" s="1">
        <f>IF(ISNUMBER(U452),U452,S452)</f>
        <v>109.289</v>
      </c>
      <c r="Y452" s="13">
        <f>IF(ISERROR((W452+X452)-(L452+M452)),"err",((W452+X452)-(L452+M452)))</f>
        <v>0</v>
      </c>
      <c r="Z452" s="1">
        <v>1</v>
      </c>
      <c r="AA452" s="1">
        <f>IF(K452="on",1,0)</f>
        <v>1</v>
      </c>
      <c r="AB452" s="1">
        <f>IF(ISNUMBER(V452),1,0)*IF(ISNUMBER(W452),1,0)*IF(ISNUMBER(X452),1,0)</f>
        <v>1</v>
      </c>
      <c r="AC452" s="1">
        <f>IF(ISNUMBER(INDEX(bias[value],MATCH(I452,bias[symbol],0))),1,0)</f>
        <v>1</v>
      </c>
      <c r="AD452" s="1">
        <f>IF(ISNUMBER(J452),1,0)</f>
        <v>1</v>
      </c>
      <c r="AE452" s="1">
        <f>IF(AB452,IF(W452&gt;X452,0,1),0)</f>
        <v>1</v>
      </c>
      <c r="AF452" s="1">
        <f ca="1">IF($C$3="update",1,0)</f>
        <v>0</v>
      </c>
      <c r="AG452" s="1">
        <f ca="1">PRODUCT(Z452:AF452)</f>
        <v>0</v>
      </c>
      <c r="AH452" s="1" t="str">
        <f ca="1">IF(AG452=1,_xll.RtContribute("DDS_BONDS",$B452&amp;"=EXT",$V$3:$X$3,V452:X452,"FTC:CHANGED;SCOPE:SERVER"),"-")</f>
        <v>-</v>
      </c>
      <c r="AI452" s="1" t="str">
        <f>_xll.RtGet("DDS_BONDS",B452&amp;"=EXT",3)</f>
        <v>12944029=EXT</v>
      </c>
      <c r="AJ452" s="32">
        <f>_xll.BDP($A452&amp;" @"&amp; $N452 &amp;"  Corp","risk_mid")</f>
        <v>4.7642055713239984</v>
      </c>
      <c r="AK452" s="25" t="str">
        <f>IFERROR(G452*AJ452/10000,"-")</f>
        <v>-</v>
      </c>
      <c r="AL452" s="1" t="str">
        <f>IFERROR(INDEX(repoRate,MATCH(A452,repoIsin,0)),"-")</f>
        <v>-</v>
      </c>
      <c r="AM452" s="38">
        <f>IFERROR(G452*1,0)*IFERROR(P452*1,0)/100*IF(AL452="-",$AM$3,AL452)/100/360</f>
        <v>0</v>
      </c>
      <c r="AN452" s="12">
        <f>_xll.BDP($A452&amp;" @"&amp; $N452 &amp;"  Corp","asset_swap_spd_mid")</f>
        <v>50.075394444277819</v>
      </c>
      <c r="AO452" s="25">
        <f>IFERROR(G452*1,0)*IFERROR(AN452*1,0)/10000</f>
        <v>0</v>
      </c>
      <c r="AP452" s="25" t="str">
        <f>IFERROR(_xll.BDP($A452&amp;" @"&amp; $N452 &amp;"  Corp","coupon")*G452/100/365,"-")</f>
        <v>-</v>
      </c>
      <c r="AQ452" s="1" t="str">
        <f>_xll.RtGet("EBOND_LDN",B452,"DSPLY_NAME")</f>
        <v>CPGLN 3 1/8 13 F</v>
      </c>
      <c r="AR452" s="38">
        <f>_xll.RtGet("EBOND_LDN", B452, -18560)</f>
        <v>90.980238459061994</v>
      </c>
      <c r="AS452" s="38">
        <f>_xll.RtGet("EBOND_LDN", B452, -18562)</f>
        <v>78.396070506662994</v>
      </c>
      <c r="AT452" s="58" t="str">
        <f ca="1">IF(Main[[#This Row],[maturity]]&lt;TODAY(),"matured","-")</f>
        <v>-</v>
      </c>
      <c r="AU452" s="1" t="str">
        <f>IF(Main[[#This Row],[spread bid]]=Main[[#This Row],[spread ask]],"error","-")</f>
        <v>-</v>
      </c>
    </row>
    <row r="453" spans="1:47" x14ac:dyDescent="0.2">
      <c r="A453" s="1" t="s">
        <v>438</v>
      </c>
      <c r="B453" s="1">
        <v>15812141</v>
      </c>
      <c r="C453" s="9">
        <v>1994228</v>
      </c>
      <c r="D453" s="9" t="str">
        <f>_xll.BDP($A453&amp;" Corp",D$4)</f>
        <v>CPRIM</v>
      </c>
      <c r="E453" s="9">
        <f>IF(_xll.BDP($A453&amp;" Corp","cpn typ")="floating","frn",_xll.BDP($A453&amp;" Corp",E$4))</f>
        <v>4.5</v>
      </c>
      <c r="F453" s="50">
        <f>IF(LEFT(_xll.BDP($A453&amp;" Corp","mty_typ"),4)="perp","perp",_xll.BDP($A453&amp;" Corp",F$4)*1)</f>
        <v>43763</v>
      </c>
      <c r="G453" s="31">
        <f>_xll.RtGet("EBOND_POSITION",INDEX(bookMap[eBondID],MATCH(TEXT(C453,"0"),bookMap[bbgID],0))&amp;"="&amp;B453,"AMOUNT")</f>
        <v>0</v>
      </c>
      <c r="H453" s="1">
        <f>INDEX(control!$E$12:$E$22,MATCH(C453,control!$C$12:$C$22,0))</f>
        <v>0</v>
      </c>
      <c r="I453" s="1" t="str">
        <f>IFERROR(INDEX(bias[symbol],MIN(MAX(MATCH(IF($I$2="manual",_xll.RtGet("EBOND_LDN",B453,-20268),$I$2),bias[symbol],0)+H453,1),27)),"-")</f>
        <v>m</v>
      </c>
      <c r="J453" s="1">
        <f>IFERROR(_xll.RtGet("EBOND_LDN",B453,-20270)*1,"-")</f>
        <v>0.5</v>
      </c>
      <c r="K453" s="1" t="str">
        <f>_xll.RtGet("EBOND_LDN",$B453,-20271)</f>
        <v>on</v>
      </c>
      <c r="L453" s="1" t="str">
        <f>_xll.BDP(A453&amp;" @CBKG Corp","bid")</f>
        <v>#N/A Real Time</v>
      </c>
      <c r="M453" s="1" t="str">
        <f>_xll.BDP(A453&amp;" @CBKG Corp","ask")</f>
        <v>#N/A Real Time</v>
      </c>
      <c r="N453" s="1" t="s">
        <v>1456</v>
      </c>
      <c r="O453" s="1" t="str">
        <f>_xll.BDP(A453&amp;" @"&amp;N453&amp;" Corp","LAST_UPDATE")</f>
        <v>07:01:35</v>
      </c>
      <c r="P453" s="57">
        <f>_xll.BDP(A453&amp;" @"&amp;N453&amp;" Corp","LAST_PRICE")</f>
        <v>110.25</v>
      </c>
      <c r="Q453" s="1">
        <f>INDEX(control!$F$12:$F$22,MATCH(C453,control!$C$12:$C$22,0))</f>
        <v>100</v>
      </c>
      <c r="R453" s="1">
        <f>P453-J453*INDEX(bias[value],MATCH(I453,bias[symbol],0))*(Q453/100)</f>
        <v>110</v>
      </c>
      <c r="S453" s="1">
        <f t="shared" si="447"/>
        <v>110.5</v>
      </c>
      <c r="T453" s="4"/>
      <c r="U453" s="4"/>
      <c r="V453" s="1">
        <f t="shared" si="441"/>
        <v>110.25</v>
      </c>
      <c r="W453" s="1">
        <f t="shared" si="442"/>
        <v>110</v>
      </c>
      <c r="X453" s="1">
        <f t="shared" si="443"/>
        <v>110.5</v>
      </c>
      <c r="Y453" s="13" t="str">
        <f t="shared" si="444"/>
        <v>err</v>
      </c>
      <c r="Z453" s="1">
        <v>1</v>
      </c>
      <c r="AA453" s="1">
        <f t="shared" si="445"/>
        <v>1</v>
      </c>
      <c r="AB453" s="1">
        <f t="shared" si="473"/>
        <v>1</v>
      </c>
      <c r="AC453" s="1">
        <f>IF(ISNUMBER(INDEX(bias[value],MATCH(I453,bias[symbol],0))),1,0)</f>
        <v>1</v>
      </c>
      <c r="AD453" s="1">
        <f t="shared" si="446"/>
        <v>1</v>
      </c>
      <c r="AE453" s="1">
        <f t="shared" si="474"/>
        <v>1</v>
      </c>
      <c r="AF453" s="1">
        <f t="shared" ca="1" si="476"/>
        <v>0</v>
      </c>
      <c r="AG453" s="1">
        <f t="shared" ca="1" si="477"/>
        <v>0</v>
      </c>
      <c r="AH453" s="1" t="str">
        <f ca="1">IF(AG453=1,_xll.RtContribute("DDS_BONDS",$B453&amp;"=EXT",$V$3:$X$3,V453:X453,"FTC:CHANGED;SCOPE:SERVER"),"-")</f>
        <v>-</v>
      </c>
      <c r="AI453" s="1" t="str">
        <f>_xll.RtGet("DDS_BONDS",B453&amp;"=EXT",3)</f>
        <v>15812141=EXT</v>
      </c>
      <c r="AJ453" s="32">
        <f>_xll.BDP($A453&amp;" @"&amp; $N453 &amp;"  Corp","risk_mid")</f>
        <v>5.2776330113168513</v>
      </c>
      <c r="AK453" s="25">
        <f t="shared" si="429"/>
        <v>0</v>
      </c>
      <c r="AL453" s="1" t="str">
        <f t="shared" si="475"/>
        <v>-</v>
      </c>
      <c r="AM453" s="38">
        <f t="shared" si="430"/>
        <v>0</v>
      </c>
      <c r="AN453" s="12">
        <f>_xll.BDP($A453&amp;" @"&amp; $N453 &amp;"  Corp","asset_swap_spd_mid")</f>
        <v>174.24574901483135</v>
      </c>
      <c r="AO453" s="25">
        <f t="shared" si="431"/>
        <v>0</v>
      </c>
      <c r="AP453" s="25">
        <f>IFERROR(_xll.BDP($A453&amp;" @"&amp; $N453 &amp;"  Corp","coupon")*G453/100/365,"-")</f>
        <v>0</v>
      </c>
      <c r="AQ453" s="1" t="str">
        <f>_xll.RtGet("EBOND_LDN",B453,"DSPLY_NAME")</f>
        <v>CPRIM 4 1/2 25 O</v>
      </c>
      <c r="AR453" s="38">
        <f>_xll.RtGet("EBOND_LDN", B453, -18560)</f>
        <v>210.37996293549801</v>
      </c>
      <c r="AS453" s="38">
        <f>_xll.RtGet("EBOND_LDN", B453, -18562)</f>
        <v>200.91628912944401</v>
      </c>
      <c r="AT453" s="58" t="str">
        <f ca="1">IF(Main[[#This Row],[maturity]]&lt;TODAY(),"matured","-")</f>
        <v>-</v>
      </c>
      <c r="AU453" s="1" t="str">
        <f>IF(Main[[#This Row],[spread bid]]=Main[[#This Row],[spread ask]],"error","-")</f>
        <v>-</v>
      </c>
    </row>
    <row r="454" spans="1:47" x14ac:dyDescent="0.2">
      <c r="A454" s="1" t="s">
        <v>439</v>
      </c>
      <c r="B454" s="1">
        <v>2248344</v>
      </c>
      <c r="C454" s="9">
        <v>1994228</v>
      </c>
      <c r="D454" s="9" t="str">
        <f>_xll.BDP($A454&amp;" Corp",D$4)</f>
        <v>DBHNGR</v>
      </c>
      <c r="E454" s="9">
        <f>IF(_xll.BDP($A454&amp;" Corp","cpn typ")="floating","frn",_xll.BDP($A454&amp;" Corp",E$4))</f>
        <v>4.25</v>
      </c>
      <c r="F454" s="50">
        <f>IF(LEFT(_xll.BDP($A454&amp;" Corp","mty_typ"),4)="perp","perp",_xll.BDP($A454&amp;" Corp",F$4)*1)</f>
        <v>42193</v>
      </c>
      <c r="G454" s="31">
        <f>_xll.RtGet("EBOND_POSITION",INDEX(bookMap[eBondID],MATCH(TEXT(C454,"0"),bookMap[bbgID],0))&amp;"="&amp;B454,"AMOUNT")</f>
        <v>0</v>
      </c>
      <c r="H454" s="1">
        <f>INDEX(control!$E$12:$E$22,MATCH(C454,control!$C$12:$C$22,0))</f>
        <v>0</v>
      </c>
      <c r="I454" s="1" t="str">
        <f>IFERROR(INDEX(bias[symbol],MIN(MAX(MATCH(IF($I$2="manual",_xll.RtGet("EBOND_LDN",B454,-20268),$I$2),bias[symbol],0)+H454,1),27)),"-")</f>
        <v>b</v>
      </c>
      <c r="J454" s="1">
        <f>IFERROR(_xll.RtGet("EBOND_LDN",B454,-20270)*1,"-")</f>
        <v>0.5</v>
      </c>
      <c r="K454" s="1" t="str">
        <f>_xll.RtGet("EBOND_LDN",$B454,-20271)</f>
        <v>on</v>
      </c>
      <c r="L454" s="1">
        <f>_xll.BDP(A454&amp;" @CBKG Corp","bid")</f>
        <v>104.072</v>
      </c>
      <c r="M454" s="1">
        <f>_xll.BDP(A454&amp;" @CBKG Corp","ask")</f>
        <v>104.572</v>
      </c>
      <c r="N454" s="1" t="s">
        <v>1456</v>
      </c>
      <c r="O454" s="1" t="str">
        <f>_xll.BDP(A454&amp;" @"&amp;N454&amp;" Corp","LAST_UPDATE")</f>
        <v>07:01:17</v>
      </c>
      <c r="P454" s="57">
        <f>_xll.BDP(A454&amp;" @"&amp;N454&amp;" Corp","LAST_PRICE")</f>
        <v>104.259</v>
      </c>
      <c r="Q454" s="1">
        <f>INDEX(control!$F$12:$F$22,MATCH(C454,control!$C$12:$C$22,0))</f>
        <v>100</v>
      </c>
      <c r="R454" s="1">
        <f>P454-J454*INDEX(bias[value],MATCH(I454,bias[symbol],0))*(Q454/100)</f>
        <v>104.0715</v>
      </c>
      <c r="S454" s="1">
        <f t="shared" si="447"/>
        <v>104.5715</v>
      </c>
      <c r="T454" s="4"/>
      <c r="U454" s="4"/>
      <c r="V454" s="1">
        <f t="shared" si="441"/>
        <v>104.259</v>
      </c>
      <c r="W454" s="1">
        <f t="shared" si="442"/>
        <v>104.0715</v>
      </c>
      <c r="X454" s="1">
        <f t="shared" si="443"/>
        <v>104.5715</v>
      </c>
      <c r="Y454" s="13">
        <f t="shared" si="444"/>
        <v>-1.0000000000047748E-3</v>
      </c>
      <c r="Z454" s="1">
        <v>1</v>
      </c>
      <c r="AA454" s="1">
        <f t="shared" si="445"/>
        <v>1</v>
      </c>
      <c r="AB454" s="1">
        <f t="shared" si="473"/>
        <v>1</v>
      </c>
      <c r="AC454" s="1">
        <f>IF(ISNUMBER(INDEX(bias[value],MATCH(I454,bias[symbol],0))),1,0)</f>
        <v>1</v>
      </c>
      <c r="AD454" s="1">
        <f t="shared" si="446"/>
        <v>1</v>
      </c>
      <c r="AE454" s="1">
        <f t="shared" si="474"/>
        <v>1</v>
      </c>
      <c r="AF454" s="1">
        <f t="shared" ca="1" si="476"/>
        <v>0</v>
      </c>
      <c r="AG454" s="1">
        <f t="shared" ca="1" si="477"/>
        <v>0</v>
      </c>
      <c r="AH454" s="1" t="str">
        <f ca="1">IF(AG454=1,_xll.RtContribute("DDS_BONDS",$B454&amp;"=EXT",$V$3:$X$3,V454:X454,"FTC:CHANGED;SCOPE:SERVER"),"-")</f>
        <v>-</v>
      </c>
      <c r="AI454" s="1" t="str">
        <f>_xll.RtGet("DDS_BONDS",B454&amp;"=EXT",3)</f>
        <v>2248344=EXT</v>
      </c>
      <c r="AJ454" s="32">
        <f>_xll.BDP($A454&amp;" @"&amp; $N454 &amp;"  Corp","risk_mid")</f>
        <v>1.1002224447452136</v>
      </c>
      <c r="AK454" s="25">
        <f t="shared" si="429"/>
        <v>0</v>
      </c>
      <c r="AL454" s="1" t="str">
        <f t="shared" si="475"/>
        <v>-</v>
      </c>
      <c r="AM454" s="38">
        <f t="shared" si="430"/>
        <v>0</v>
      </c>
      <c r="AN454" s="12">
        <f>_xll.BDP($A454&amp;" @"&amp; $N454 &amp;"  Corp","asset_swap_spd_mid")</f>
        <v>-29.288680297002184</v>
      </c>
      <c r="AO454" s="25">
        <f t="shared" si="431"/>
        <v>0</v>
      </c>
      <c r="AP454" s="25">
        <f>IFERROR(_xll.BDP($A454&amp;" @"&amp; $N454 &amp;"  Corp","coupon")*G454/100/365,"-")</f>
        <v>0</v>
      </c>
      <c r="AQ454" s="1" t="str">
        <f>_xll.RtGet("EBOND_LDN",B454,"DSPLY_NAME")</f>
        <v xml:space="preserve">DBHNGR 4 1/4 08 </v>
      </c>
      <c r="AR454" s="38">
        <f>_xll.RtGet("EBOND_LDN", B454, -18560)</f>
        <v>38.676673667279999</v>
      </c>
      <c r="AS454" s="38">
        <f>_xll.RtGet("EBOND_LDN", B454, -18562)</f>
        <v>-6.7215247380500003</v>
      </c>
      <c r="AT454" s="58" t="str">
        <f ca="1">IF(Main[[#This Row],[maturity]]&lt;TODAY(),"matured","-")</f>
        <v>-</v>
      </c>
      <c r="AU454" s="1" t="str">
        <f>IF(Main[[#This Row],[spread bid]]=Main[[#This Row],[spread ask]],"error","-")</f>
        <v>-</v>
      </c>
    </row>
    <row r="455" spans="1:47" x14ac:dyDescent="0.2">
      <c r="A455" s="1" t="s">
        <v>440</v>
      </c>
      <c r="B455" s="1">
        <v>10755320</v>
      </c>
      <c r="C455" s="9">
        <v>1994228</v>
      </c>
      <c r="D455" s="9" t="str">
        <f>_xll.BDP($A455&amp;" Corp",D$4)</f>
        <v>DBHNGR</v>
      </c>
      <c r="E455" s="9">
        <f>IF(_xll.BDP($A455&amp;" Corp","cpn typ")="floating","frn",_xll.BDP($A455&amp;" Corp",E$4))</f>
        <v>2.875</v>
      </c>
      <c r="F455" s="50">
        <f>IF(LEFT(_xll.BDP($A455&amp;" Corp","mty_typ"),4)="perp","perp",_xll.BDP($A455&amp;" Corp",F$4)*1)</f>
        <v>42551</v>
      </c>
      <c r="G455" s="31">
        <f>_xll.RtGet("EBOND_POSITION",INDEX(bookMap[eBondID],MATCH(TEXT(C455,"0"),bookMap[bbgID],0))&amp;"="&amp;B455,"AMOUNT")</f>
        <v>670000</v>
      </c>
      <c r="H455" s="1">
        <f>INDEX(control!$E$12:$E$22,MATCH(C455,control!$C$12:$C$22,0))</f>
        <v>0</v>
      </c>
      <c r="I455" s="1" t="str">
        <f>IFERROR(INDEX(bias[symbol],MIN(MAX(MATCH(IF($I$2="manual",_xll.RtGet("EBOND_LDN",B455,-20268),$I$2),bias[symbol],0)+H455,1),27)),"-")</f>
        <v>b</v>
      </c>
      <c r="J455" s="1">
        <f>IFERROR(_xll.RtGet("EBOND_LDN",B455,-20270)*1,"-")</f>
        <v>0.5</v>
      </c>
      <c r="K455" s="1" t="str">
        <f>_xll.RtGet("EBOND_LDN",$B455,-20271)</f>
        <v>on</v>
      </c>
      <c r="L455" s="1">
        <f>_xll.BDP(A455&amp;" @CBKG Corp","bid")</f>
        <v>104.849</v>
      </c>
      <c r="M455" s="1">
        <f>_xll.BDP(A455&amp;" @CBKG Corp","ask")</f>
        <v>105.349</v>
      </c>
      <c r="N455" s="1" t="s">
        <v>1456</v>
      </c>
      <c r="O455" s="1" t="str">
        <f>_xll.BDP(A455&amp;" @"&amp;N455&amp;" Corp","LAST_UPDATE")</f>
        <v>07:01:34</v>
      </c>
      <c r="P455" s="57">
        <f>_xll.BDP(A455&amp;" @"&amp;N455&amp;" Corp","LAST_PRICE")</f>
        <v>105.036</v>
      </c>
      <c r="Q455" s="1">
        <f>INDEX(control!$F$12:$F$22,MATCH(C455,control!$C$12:$C$22,0))</f>
        <v>100</v>
      </c>
      <c r="R455" s="1">
        <f>P455-J455*INDEX(bias[value],MATCH(I455,bias[symbol],0))*(Q455/100)</f>
        <v>104.8485</v>
      </c>
      <c r="S455" s="1">
        <f t="shared" si="447"/>
        <v>105.3485</v>
      </c>
      <c r="T455" s="4"/>
      <c r="U455" s="4"/>
      <c r="V455" s="1">
        <f t="shared" si="441"/>
        <v>105.036</v>
      </c>
      <c r="W455" s="1">
        <f t="shared" si="442"/>
        <v>104.8485</v>
      </c>
      <c r="X455" s="1">
        <f t="shared" si="443"/>
        <v>105.3485</v>
      </c>
      <c r="Y455" s="13">
        <f t="shared" si="444"/>
        <v>-1.0000000000047748E-3</v>
      </c>
      <c r="Z455" s="1">
        <v>1</v>
      </c>
      <c r="AA455" s="1">
        <f t="shared" si="445"/>
        <v>1</v>
      </c>
      <c r="AB455" s="1">
        <f t="shared" si="473"/>
        <v>1</v>
      </c>
      <c r="AC455" s="1">
        <f>IF(ISNUMBER(INDEX(bias[value],MATCH(I455,bias[symbol],0))),1,0)</f>
        <v>1</v>
      </c>
      <c r="AD455" s="1">
        <f t="shared" si="446"/>
        <v>1</v>
      </c>
      <c r="AE455" s="1">
        <f t="shared" si="474"/>
        <v>1</v>
      </c>
      <c r="AF455" s="1">
        <f t="shared" ca="1" si="476"/>
        <v>0</v>
      </c>
      <c r="AG455" s="1">
        <f t="shared" ca="1" si="477"/>
        <v>0</v>
      </c>
      <c r="AH455" s="1" t="str">
        <f ca="1">IF(AG455=1,_xll.RtContribute("DDS_BONDS",$B455&amp;"=EXT",$V$3:$X$3,V455:X455,"FTC:CHANGED;SCOPE:SERVER"),"-")</f>
        <v>-</v>
      </c>
      <c r="AI455" s="1" t="str">
        <f>_xll.RtGet("DDS_BONDS",B455&amp;"=EXT",3)</f>
        <v>10755320=EXT</v>
      </c>
      <c r="AJ455" s="32">
        <f>_xll.BDP($A455&amp;" @"&amp; $N455 &amp;"  Corp","risk_mid")</f>
        <v>2.0996637173077204</v>
      </c>
      <c r="AK455" s="25">
        <f t="shared" si="429"/>
        <v>140.67746905961727</v>
      </c>
      <c r="AL455" s="1" t="str">
        <f t="shared" si="475"/>
        <v>-</v>
      </c>
      <c r="AM455" s="38">
        <f t="shared" si="430"/>
        <v>6.2554773333333324</v>
      </c>
      <c r="AN455" s="12">
        <f>_xll.BDP($A455&amp;" @"&amp; $N455 &amp;"  Corp","asset_swap_spd_mid")</f>
        <v>5.7143593133467672</v>
      </c>
      <c r="AO455" s="25">
        <f t="shared" si="431"/>
        <v>382.86207399423341</v>
      </c>
      <c r="AP455" s="25">
        <f>IFERROR(_xll.BDP($A455&amp;" @"&amp; $N455 &amp;"  Corp","coupon")*G455/100/365,"-")</f>
        <v>52.773972602739725</v>
      </c>
      <c r="AQ455" s="1" t="str">
        <f>_xll.RtGet("EBOND_LDN",B455,"DSPLY_NAME")</f>
        <v xml:space="preserve">DBHNGR 2 7/8 30 </v>
      </c>
      <c r="AR455" s="38">
        <f>_xll.RtGet("EBOND_LDN", B455, -18560)</f>
        <v>44.320252930187998</v>
      </c>
      <c r="AS455" s="38">
        <f>_xll.RtGet("EBOND_LDN", B455, -18562)</f>
        <v>20.535634998732998</v>
      </c>
      <c r="AT455" s="58" t="str">
        <f ca="1">IF(Main[[#This Row],[maturity]]&lt;TODAY(),"matured","-")</f>
        <v>-</v>
      </c>
      <c r="AU455" s="1" t="str">
        <f>IF(Main[[#This Row],[spread bid]]=Main[[#This Row],[spread ask]],"error","-")</f>
        <v>-</v>
      </c>
    </row>
    <row r="456" spans="1:47" x14ac:dyDescent="0.2">
      <c r="A456" s="1" t="s">
        <v>441</v>
      </c>
      <c r="B456" s="1">
        <v>3333684</v>
      </c>
      <c r="C456" s="9">
        <v>1994228</v>
      </c>
      <c r="D456" s="9" t="str">
        <f>_xll.BDP($A456&amp;" Corp",D$4)</f>
        <v>DBHNGR</v>
      </c>
      <c r="E456" s="9">
        <f>IF(_xll.BDP($A456&amp;" Corp","cpn typ")="floating","frn",_xll.BDP($A456&amp;" Corp",E$4))</f>
        <v>4.25</v>
      </c>
      <c r="F456" s="50">
        <f>IF(LEFT(_xll.BDP($A456&amp;" Corp","mty_typ"),4)="perp","perp",_xll.BDP($A456&amp;" Corp",F$4)*1)</f>
        <v>42697</v>
      </c>
      <c r="G456" s="31">
        <f>_xll.RtGet("EBOND_POSITION",INDEX(bookMap[eBondID],MATCH(TEXT(C456,"0"),bookMap[bbgID],0))&amp;"="&amp;B456,"AMOUNT")</f>
        <v>0</v>
      </c>
      <c r="H456" s="1">
        <f>INDEX(control!$E$12:$E$22,MATCH(C456,control!$C$12:$C$22,0))</f>
        <v>0</v>
      </c>
      <c r="I456" s="1" t="str">
        <f>IFERROR(INDEX(bias[symbol],MIN(MAX(MATCH(IF($I$2="manual",_xll.RtGet("EBOND_LDN",B456,-20268),$I$2),bias[symbol],0)+H456,1),27)),"-")</f>
        <v>b</v>
      </c>
      <c r="J456" s="1">
        <f>IFERROR(_xll.RtGet("EBOND_LDN",B456,-20270)*1,"-")</f>
        <v>0.5</v>
      </c>
      <c r="K456" s="1" t="str">
        <f>_xll.RtGet("EBOND_LDN",$B456,-20271)</f>
        <v>on</v>
      </c>
      <c r="L456" s="1">
        <f>_xll.BDP(A456&amp;" @CBKG Corp","bid")</f>
        <v>108.96899999999999</v>
      </c>
      <c r="M456" s="1">
        <f>_xll.BDP(A456&amp;" @CBKG Corp","ask")</f>
        <v>109.46899999999999</v>
      </c>
      <c r="N456" s="1" t="s">
        <v>1456</v>
      </c>
      <c r="O456" s="1" t="str">
        <f>_xll.BDP(A456&amp;" @"&amp;N456&amp;" Corp","LAST_UPDATE")</f>
        <v>07:01:14</v>
      </c>
      <c r="P456" s="57">
        <f>_xll.BDP(A456&amp;" @"&amp;N456&amp;" Corp","LAST_PRICE")</f>
        <v>109.15600000000001</v>
      </c>
      <c r="Q456" s="1">
        <f>INDEX(control!$F$12:$F$22,MATCH(C456,control!$C$12:$C$22,0))</f>
        <v>100</v>
      </c>
      <c r="R456" s="1">
        <f>P456-J456*INDEX(bias[value],MATCH(I456,bias[symbol],0))*(Q456/100)</f>
        <v>108.96850000000001</v>
      </c>
      <c r="S456" s="1">
        <f t="shared" si="447"/>
        <v>109.46850000000001</v>
      </c>
      <c r="T456" s="4"/>
      <c r="U456" s="4"/>
      <c r="V456" s="1">
        <f t="shared" si="441"/>
        <v>109.15600000000001</v>
      </c>
      <c r="W456" s="1">
        <f t="shared" si="442"/>
        <v>108.96850000000001</v>
      </c>
      <c r="X456" s="1">
        <f t="shared" si="443"/>
        <v>109.46850000000001</v>
      </c>
      <c r="Y456" s="13">
        <f t="shared" si="444"/>
        <v>-9.9999999997635314E-4</v>
      </c>
      <c r="Z456" s="1">
        <v>1</v>
      </c>
      <c r="AA456" s="1">
        <f t="shared" si="445"/>
        <v>1</v>
      </c>
      <c r="AB456" s="1">
        <f t="shared" si="473"/>
        <v>1</v>
      </c>
      <c r="AC456" s="1">
        <f>IF(ISNUMBER(INDEX(bias[value],MATCH(I456,bias[symbol],0))),1,0)</f>
        <v>1</v>
      </c>
      <c r="AD456" s="1">
        <f t="shared" si="446"/>
        <v>1</v>
      </c>
      <c r="AE456" s="1">
        <f t="shared" si="474"/>
        <v>1</v>
      </c>
      <c r="AF456" s="1">
        <f t="shared" ca="1" si="476"/>
        <v>0</v>
      </c>
      <c r="AG456" s="1">
        <f t="shared" ca="1" si="477"/>
        <v>0</v>
      </c>
      <c r="AH456" s="1" t="str">
        <f ca="1">IF(AG456=1,_xll.RtContribute("DDS_BONDS",$B456&amp;"=EXT",$V$3:$X$3,V456:X456,"FTC:CHANGED;SCOPE:SERVER"),"-")</f>
        <v>-</v>
      </c>
      <c r="AI456" s="1" t="str">
        <f>_xll.RtGet("DDS_BONDS",B456&amp;"=EXT",3)</f>
        <v>3333684=EXT</v>
      </c>
      <c r="AJ456" s="32">
        <f>_xll.BDP($A456&amp;" @"&amp; $N456 &amp;"  Corp","risk_mid")</f>
        <v>2.576676797387023</v>
      </c>
      <c r="AK456" s="25">
        <f t="shared" ref="AK456:AK526" si="491">IFERROR(G456*AJ456/10000,"-")</f>
        <v>0</v>
      </c>
      <c r="AL456" s="1" t="str">
        <f t="shared" si="475"/>
        <v>-</v>
      </c>
      <c r="AM456" s="38">
        <f t="shared" ref="AM456:AM526" si="492">IFERROR(G456*1,0)*IFERROR(P456*1,0)/100*IF(AL456="-",$AM$3,AL456)/100/360</f>
        <v>0</v>
      </c>
      <c r="AN456" s="12">
        <f>_xll.BDP($A456&amp;" @"&amp; $N456 &amp;"  Corp","asset_swap_spd_mid")</f>
        <v>12.423125367914123</v>
      </c>
      <c r="AO456" s="25">
        <f t="shared" ref="AO456:AO526" si="493">IFERROR(G456*1,0)*IFERROR(AN456*1,0)/10000</f>
        <v>0</v>
      </c>
      <c r="AP456" s="25">
        <f>IFERROR(_xll.BDP($A456&amp;" @"&amp; $N456 &amp;"  Corp","coupon")*G456/100/365,"-")</f>
        <v>0</v>
      </c>
      <c r="AQ456" s="1" t="str">
        <f>_xll.RtGet("EBOND_LDN",B456,"DSPLY_NAME")</f>
        <v xml:space="preserve">DBHNGR 4 1/4 23 </v>
      </c>
      <c r="AR456" s="38">
        <f>_xll.RtGet("EBOND_LDN", B456, -18560)</f>
        <v>50.176259363279001</v>
      </c>
      <c r="AS456" s="38">
        <f>_xll.RtGet("EBOND_LDN", B456, -18562)</f>
        <v>30.798197655060999</v>
      </c>
      <c r="AT456" s="58" t="str">
        <f ca="1">IF(Main[[#This Row],[maturity]]&lt;TODAY(),"matured","-")</f>
        <v>-</v>
      </c>
      <c r="AU456" s="1" t="str">
        <f>IF(Main[[#This Row],[spread bid]]=Main[[#This Row],[spread ask]],"error","-")</f>
        <v>-</v>
      </c>
    </row>
    <row r="457" spans="1:47" x14ac:dyDescent="0.2">
      <c r="A457" s="1" t="s">
        <v>442</v>
      </c>
      <c r="B457" s="1">
        <v>5479706</v>
      </c>
      <c r="C457" s="9">
        <v>1994228</v>
      </c>
      <c r="D457" s="9" t="str">
        <f>_xll.BDP($A457&amp;" Corp",D$4)</f>
        <v>DBHNGR</v>
      </c>
      <c r="E457" s="9">
        <f>IF(_xll.BDP($A457&amp;" Corp","cpn typ")="floating","frn",_xll.BDP($A457&amp;" Corp",E$4))</f>
        <v>4</v>
      </c>
      <c r="F457" s="50">
        <f>IF(LEFT(_xll.BDP($A457&amp;" Corp","mty_typ"),4)="perp","perp",_xll.BDP($A457&amp;" Corp",F$4)*1)</f>
        <v>42751</v>
      </c>
      <c r="G457" s="31">
        <f>_xll.RtGet("EBOND_POSITION",INDEX(bookMap[eBondID],MATCH(TEXT(C457,"0"),bookMap[bbgID],0))&amp;"="&amp;B457,"AMOUNT")</f>
        <v>0</v>
      </c>
      <c r="H457" s="1">
        <f>INDEX(control!$E$12:$E$22,MATCH(C457,control!$C$12:$C$22,0))</f>
        <v>0</v>
      </c>
      <c r="I457" s="1" t="str">
        <f>IFERROR(INDEX(bias[symbol],MIN(MAX(MATCH(IF($I$2="manual",_xll.RtGet("EBOND_LDN",B457,-20268),$I$2),bias[symbol],0)+H457,1),27)),"-")</f>
        <v>b</v>
      </c>
      <c r="J457" s="1">
        <f>IFERROR(_xll.RtGet("EBOND_LDN",B457,-20270)*1,"-")</f>
        <v>0.5</v>
      </c>
      <c r="K457" s="1" t="str">
        <f>_xll.RtGet("EBOND_LDN",$B457,-20271)</f>
        <v>on</v>
      </c>
      <c r="L457" s="1">
        <f>_xll.BDP(A457&amp;" @CBKG Corp","bid")</f>
        <v>108.764</v>
      </c>
      <c r="M457" s="1">
        <f>_xll.BDP(A457&amp;" @CBKG Corp","ask")</f>
        <v>109.264</v>
      </c>
      <c r="N457" s="1" t="s">
        <v>1456</v>
      </c>
      <c r="O457" s="1" t="str">
        <f>_xll.BDP(A457&amp;" @"&amp;N457&amp;" Corp","LAST_UPDATE")</f>
        <v>07:01:22</v>
      </c>
      <c r="P457" s="57">
        <f>_xll.BDP(A457&amp;" @"&amp;N457&amp;" Corp","LAST_PRICE")</f>
        <v>108.95099999999999</v>
      </c>
      <c r="Q457" s="1">
        <f>INDEX(control!$F$12:$F$22,MATCH(C457,control!$C$12:$C$22,0))</f>
        <v>100</v>
      </c>
      <c r="R457" s="1">
        <f>P457-J457*INDEX(bias[value],MATCH(I457,bias[symbol],0))*(Q457/100)</f>
        <v>108.76349999999999</v>
      </c>
      <c r="S457" s="1">
        <f t="shared" si="447"/>
        <v>109.26349999999999</v>
      </c>
      <c r="T457" s="4"/>
      <c r="U457" s="4"/>
      <c r="V457" s="1">
        <f t="shared" si="441"/>
        <v>108.95099999999999</v>
      </c>
      <c r="W457" s="1">
        <f t="shared" si="442"/>
        <v>108.76349999999999</v>
      </c>
      <c r="X457" s="1">
        <f t="shared" si="443"/>
        <v>109.26349999999999</v>
      </c>
      <c r="Y457" s="13">
        <f t="shared" si="444"/>
        <v>-1.0000000000047748E-3</v>
      </c>
      <c r="Z457" s="1">
        <v>1</v>
      </c>
      <c r="AA457" s="1">
        <f t="shared" si="445"/>
        <v>1</v>
      </c>
      <c r="AB457" s="1">
        <f t="shared" si="473"/>
        <v>1</v>
      </c>
      <c r="AC457" s="1">
        <f>IF(ISNUMBER(INDEX(bias[value],MATCH(I457,bias[symbol],0))),1,0)</f>
        <v>1</v>
      </c>
      <c r="AD457" s="1">
        <f t="shared" si="446"/>
        <v>1</v>
      </c>
      <c r="AE457" s="1">
        <f t="shared" si="474"/>
        <v>1</v>
      </c>
      <c r="AF457" s="1">
        <f t="shared" ca="1" si="476"/>
        <v>0</v>
      </c>
      <c r="AG457" s="1">
        <f t="shared" ca="1" si="477"/>
        <v>0</v>
      </c>
      <c r="AH457" s="1" t="str">
        <f ca="1">IF(AG457=1,_xll.RtContribute("DDS_BONDS",$B457&amp;"=EXT",$V$3:$X$3,V457:X457,"FTC:CHANGED;SCOPE:SERVER"),"-")</f>
        <v>-</v>
      </c>
      <c r="AI457" s="1" t="str">
        <f>_xll.RtGet("DDS_BONDS",B457&amp;"=EXT",3)</f>
        <v>5479706=EXT</v>
      </c>
      <c r="AJ457" s="32">
        <f>_xll.BDP($A457&amp;" @"&amp; $N457 &amp;"  Corp","risk_mid")</f>
        <v>2.7246575481967739</v>
      </c>
      <c r="AK457" s="25">
        <f t="shared" si="491"/>
        <v>0</v>
      </c>
      <c r="AL457" s="1" t="str">
        <f t="shared" si="475"/>
        <v>-</v>
      </c>
      <c r="AM457" s="38">
        <f t="shared" si="492"/>
        <v>0</v>
      </c>
      <c r="AN457" s="12">
        <f>_xll.BDP($A457&amp;" @"&amp; $N457 &amp;"  Corp","asset_swap_spd_mid")</f>
        <v>13.680788400747813</v>
      </c>
      <c r="AO457" s="25">
        <f t="shared" si="493"/>
        <v>0</v>
      </c>
      <c r="AP457" s="25">
        <f>IFERROR(_xll.BDP($A457&amp;" @"&amp; $N457 &amp;"  Corp","coupon")*G457/100/365,"-")</f>
        <v>0</v>
      </c>
      <c r="AQ457" s="1" t="str">
        <f>_xll.RtGet("EBOND_LDN",B457,"DSPLY_NAME")</f>
        <v xml:space="preserve">DBHNGR 4 16 Jan </v>
      </c>
      <c r="AR457" s="38">
        <f>_xll.RtGet("EBOND_LDN", B457, -18560)</f>
        <v>53.521211233115999</v>
      </c>
      <c r="AS457" s="38">
        <f>_xll.RtGet("EBOND_LDN", B457, -18562)</f>
        <v>35.185294794674</v>
      </c>
      <c r="AT457" s="58" t="str">
        <f ca="1">IF(Main[[#This Row],[maturity]]&lt;TODAY(),"matured","-")</f>
        <v>-</v>
      </c>
      <c r="AU457" s="1" t="str">
        <f>IF(Main[[#This Row],[spread bid]]=Main[[#This Row],[spread ask]],"error","-")</f>
        <v>-</v>
      </c>
    </row>
    <row r="458" spans="1:47" x14ac:dyDescent="0.2">
      <c r="A458" s="1" t="s">
        <v>443</v>
      </c>
      <c r="B458" s="1">
        <v>8574488</v>
      </c>
      <c r="C458" s="9">
        <v>1994228</v>
      </c>
      <c r="D458" s="9" t="str">
        <f>_xll.BDP($A458&amp;" Corp",D$4)</f>
        <v>DBHNGR</v>
      </c>
      <c r="E458" s="9">
        <f>IF(_xll.BDP($A458&amp;" Corp","cpn typ")="floating","frn",_xll.BDP($A458&amp;" Corp",E$4))</f>
        <v>3.625</v>
      </c>
      <c r="F458" s="50">
        <f>IF(LEFT(_xll.BDP($A458&amp;" Corp","mty_typ"),4)="perp","perp",_xll.BDP($A458&amp;" Corp",F$4)*1)</f>
        <v>43024</v>
      </c>
      <c r="G458" s="31" t="str">
        <f>_xll.RtGet("EBOND_POSITION",INDEX(bookMap[eBondID],MATCH(TEXT(C458,"0"),bookMap[bbgID],0))&amp;"="&amp;B458,"AMOUNT")</f>
        <v>#N/A</v>
      </c>
      <c r="H458" s="1">
        <f>INDEX(control!$E$12:$E$22,MATCH(C458,control!$C$12:$C$22,0))</f>
        <v>0</v>
      </c>
      <c r="I458" s="1" t="str">
        <f>IFERROR(INDEX(bias[symbol],MIN(MAX(MATCH(IF($I$2="manual",_xll.RtGet("EBOND_LDN",B458,-20268),$I$2),bias[symbol],0)+H458,1),27)),"-")</f>
        <v>b</v>
      </c>
      <c r="J458" s="1">
        <f>IFERROR(_xll.RtGet("EBOND_LDN",B458,-20270)*1,"-")</f>
        <v>0.5</v>
      </c>
      <c r="K458" s="1" t="str">
        <f>_xll.RtGet("EBOND_LDN",$B458,-20271)</f>
        <v>on</v>
      </c>
      <c r="L458" s="1">
        <f>_xll.BDP(A458&amp;" @CBKG Corp","bid")</f>
        <v>109.739</v>
      </c>
      <c r="M458" s="1">
        <f>_xll.BDP(A458&amp;" @CBKG Corp","ask")</f>
        <v>110.239</v>
      </c>
      <c r="N458" s="1" t="s">
        <v>1456</v>
      </c>
      <c r="O458" s="1" t="str">
        <f>_xll.BDP(A458&amp;" @"&amp;N458&amp;" Corp","LAST_UPDATE")</f>
        <v>07:01:26</v>
      </c>
      <c r="P458" s="57">
        <f>_xll.BDP(A458&amp;" @"&amp;N458&amp;" Corp","LAST_PRICE")</f>
        <v>109.926</v>
      </c>
      <c r="Q458" s="1">
        <f>INDEX(control!$F$12:$F$22,MATCH(C458,control!$C$12:$C$22,0))</f>
        <v>100</v>
      </c>
      <c r="R458" s="1">
        <f>P458-J458*INDEX(bias[value],MATCH(I458,bias[symbol],0))*(Q458/100)</f>
        <v>109.7385</v>
      </c>
      <c r="S458" s="1">
        <f t="shared" si="447"/>
        <v>110.2385</v>
      </c>
      <c r="T458" s="4"/>
      <c r="U458" s="4"/>
      <c r="V458" s="1">
        <f t="shared" si="441"/>
        <v>109.926</v>
      </c>
      <c r="W458" s="1">
        <f t="shared" si="442"/>
        <v>109.7385</v>
      </c>
      <c r="X458" s="1">
        <f t="shared" si="443"/>
        <v>110.2385</v>
      </c>
      <c r="Y458" s="13">
        <f t="shared" si="444"/>
        <v>-1.0000000000047748E-3</v>
      </c>
      <c r="Z458" s="1">
        <v>1</v>
      </c>
      <c r="AA458" s="1">
        <f t="shared" si="445"/>
        <v>1</v>
      </c>
      <c r="AB458" s="1">
        <f t="shared" si="473"/>
        <v>1</v>
      </c>
      <c r="AC458" s="1">
        <f>IF(ISNUMBER(INDEX(bias[value],MATCH(I458,bias[symbol],0))),1,0)</f>
        <v>1</v>
      </c>
      <c r="AD458" s="1">
        <f t="shared" si="446"/>
        <v>1</v>
      </c>
      <c r="AE458" s="1">
        <f t="shared" si="474"/>
        <v>1</v>
      </c>
      <c r="AF458" s="1">
        <f t="shared" ca="1" si="476"/>
        <v>0</v>
      </c>
      <c r="AG458" s="1">
        <f t="shared" ca="1" si="477"/>
        <v>0</v>
      </c>
      <c r="AH458" s="1" t="str">
        <f ca="1">IF(AG458=1,_xll.RtContribute("DDS_BONDS",$B458&amp;"=EXT",$V$3:$X$3,V458:X458,"FTC:CHANGED;SCOPE:SERVER"),"-")</f>
        <v>-</v>
      </c>
      <c r="AI458" s="1" t="str">
        <f>_xll.RtGet("DDS_BONDS",B458&amp;"=EXT",3)</f>
        <v>8574488=EXT</v>
      </c>
      <c r="AJ458" s="32">
        <f>_xll.BDP($A458&amp;" @"&amp; $N458 &amp;"  Corp","risk_mid")</f>
        <v>3.5026965574424196</v>
      </c>
      <c r="AK458" s="25" t="str">
        <f t="shared" si="491"/>
        <v>-</v>
      </c>
      <c r="AL458" s="1" t="str">
        <f t="shared" si="475"/>
        <v>-</v>
      </c>
      <c r="AM458" s="38">
        <f t="shared" si="492"/>
        <v>0</v>
      </c>
      <c r="AN458" s="12">
        <f>_xll.BDP($A458&amp;" @"&amp; $N458 &amp;"  Corp","asset_swap_spd_mid")</f>
        <v>16.989924567669888</v>
      </c>
      <c r="AO458" s="25">
        <f t="shared" si="493"/>
        <v>0</v>
      </c>
      <c r="AP458" s="25" t="str">
        <f>IFERROR(_xll.BDP($A458&amp;" @"&amp; $N458 &amp;"  Corp","coupon")*G458/100/365,"-")</f>
        <v>-</v>
      </c>
      <c r="AQ458" s="1" t="str">
        <f>_xll.RtGet("EBOND_LDN",B458,"DSPLY_NAME")</f>
        <v xml:space="preserve">DBHNGR 3 5/8 16 </v>
      </c>
      <c r="AR458" s="38">
        <f>_xll.RtGet("EBOND_LDN", B458, -18560)</f>
        <v>56.513188942258999</v>
      </c>
      <c r="AS458" s="38">
        <f>_xll.RtGet("EBOND_LDN", B458, -18562)</f>
        <v>42.260628414979003</v>
      </c>
      <c r="AT458" s="58" t="str">
        <f ca="1">IF(Main[[#This Row],[maturity]]&lt;TODAY(),"matured","-")</f>
        <v>-</v>
      </c>
      <c r="AU458" s="1" t="str">
        <f>IF(Main[[#This Row],[spread bid]]=Main[[#This Row],[spread ask]],"error","-")</f>
        <v>-</v>
      </c>
    </row>
    <row r="459" spans="1:47" x14ac:dyDescent="0.2">
      <c r="A459" s="1" t="s">
        <v>444</v>
      </c>
      <c r="B459" s="1">
        <v>2166838</v>
      </c>
      <c r="C459" s="9">
        <v>1994228</v>
      </c>
      <c r="D459" s="9" t="str">
        <f>_xll.BDP($A459&amp;" Corp",D$4)</f>
        <v>DBHNGR</v>
      </c>
      <c r="E459" s="9">
        <f>IF(_xll.BDP($A459&amp;" Corp","cpn typ")="floating","frn",_xll.BDP($A459&amp;" Corp",E$4))</f>
        <v>4.75</v>
      </c>
      <c r="F459" s="50">
        <f>IF(LEFT(_xll.BDP($A459&amp;" Corp","mty_typ"),4)="perp","perp",_xll.BDP($A459&amp;" Corp",F$4)*1)</f>
        <v>43173</v>
      </c>
      <c r="G459" s="31">
        <f>_xll.RtGet("EBOND_POSITION",INDEX(bookMap[eBondID],MATCH(TEXT(C459,"0"),bookMap[bbgID],0))&amp;"="&amp;B459,"AMOUNT")</f>
        <v>0</v>
      </c>
      <c r="H459" s="1">
        <f>INDEX(control!$E$12:$E$22,MATCH(C459,control!$C$12:$C$22,0))</f>
        <v>0</v>
      </c>
      <c r="I459" s="1" t="str">
        <f>IFERROR(INDEX(bias[symbol],MIN(MAX(MATCH(IF($I$2="manual",_xll.RtGet("EBOND_LDN",B459,-20268),$I$2),bias[symbol],0)+H459,1),27)),"-")</f>
        <v>b</v>
      </c>
      <c r="J459" s="1">
        <f>IFERROR(_xll.RtGet("EBOND_LDN",B459,-20270)*1,"-")</f>
        <v>0.5</v>
      </c>
      <c r="K459" s="1" t="str">
        <f>_xll.RtGet("EBOND_LDN",$B459,-20271)</f>
        <v>on</v>
      </c>
      <c r="L459" s="1">
        <f>_xll.BDP(A459&amp;" @CBKG Corp","bid")</f>
        <v>114.831</v>
      </c>
      <c r="M459" s="1">
        <f>_xll.BDP(A459&amp;" @CBKG Corp","ask")</f>
        <v>115.331</v>
      </c>
      <c r="N459" s="1" t="s">
        <v>1456</v>
      </c>
      <c r="O459" s="1" t="str">
        <f>_xll.BDP(A459&amp;" @"&amp;N459&amp;" Corp","LAST_UPDATE")</f>
        <v>07:01:28</v>
      </c>
      <c r="P459" s="57">
        <f>_xll.BDP(A459&amp;" @"&amp;N459&amp;" Corp","LAST_PRICE")</f>
        <v>115.018</v>
      </c>
      <c r="Q459" s="1">
        <f>INDEX(control!$F$12:$F$22,MATCH(C459,control!$C$12:$C$22,0))</f>
        <v>100</v>
      </c>
      <c r="R459" s="1">
        <f>P459-J459*INDEX(bias[value],MATCH(I459,bias[symbol],0))*(Q459/100)</f>
        <v>114.8305</v>
      </c>
      <c r="S459" s="1">
        <f t="shared" si="447"/>
        <v>115.3305</v>
      </c>
      <c r="T459" s="4"/>
      <c r="U459" s="4"/>
      <c r="V459" s="1">
        <f t="shared" si="441"/>
        <v>115.018</v>
      </c>
      <c r="W459" s="1">
        <f t="shared" si="442"/>
        <v>114.8305</v>
      </c>
      <c r="X459" s="1">
        <f t="shared" si="443"/>
        <v>115.3305</v>
      </c>
      <c r="Y459" s="13">
        <f t="shared" si="444"/>
        <v>-1.0000000000047748E-3</v>
      </c>
      <c r="Z459" s="1">
        <v>1</v>
      </c>
      <c r="AA459" s="1">
        <f t="shared" si="445"/>
        <v>1</v>
      </c>
      <c r="AB459" s="1">
        <f t="shared" si="473"/>
        <v>1</v>
      </c>
      <c r="AC459" s="1">
        <f>IF(ISNUMBER(INDEX(bias[value],MATCH(I459,bias[symbol],0))),1,0)</f>
        <v>1</v>
      </c>
      <c r="AD459" s="1">
        <f t="shared" si="446"/>
        <v>1</v>
      </c>
      <c r="AE459" s="1">
        <f t="shared" si="474"/>
        <v>1</v>
      </c>
      <c r="AF459" s="1">
        <f t="shared" ca="1" si="476"/>
        <v>0</v>
      </c>
      <c r="AG459" s="1">
        <f t="shared" ca="1" si="477"/>
        <v>0</v>
      </c>
      <c r="AH459" s="1" t="str">
        <f ca="1">IF(AG459=1,_xll.RtContribute("DDS_BONDS",$B459&amp;"=EXT",$V$3:$X$3,V459:X459,"FTC:CHANGED;SCOPE:SERVER"),"-")</f>
        <v>-</v>
      </c>
      <c r="AI459" s="1" t="str">
        <f>_xll.RtGet("DDS_BONDS",B459&amp;"=EXT",3)</f>
        <v>2166838=EXT</v>
      </c>
      <c r="AJ459" s="32">
        <f>_xll.BDP($A459&amp;" @"&amp; $N459 &amp;"  Corp","risk_mid")</f>
        <v>4.0349197184653463</v>
      </c>
      <c r="AK459" s="25">
        <f t="shared" si="491"/>
        <v>0</v>
      </c>
      <c r="AL459" s="1" t="str">
        <f t="shared" si="475"/>
        <v>-</v>
      </c>
      <c r="AM459" s="38">
        <f t="shared" si="492"/>
        <v>0</v>
      </c>
      <c r="AN459" s="12">
        <f>_xll.BDP($A459&amp;" @"&amp; $N459 &amp;"  Corp","asset_swap_spd_mid")</f>
        <v>18.593801980365793</v>
      </c>
      <c r="AO459" s="25">
        <f t="shared" si="493"/>
        <v>0</v>
      </c>
      <c r="AP459" s="25">
        <f>IFERROR(_xll.BDP($A459&amp;" @"&amp; $N459 &amp;"  Corp","coupon")*G459/100/365,"-")</f>
        <v>0</v>
      </c>
      <c r="AQ459" s="1" t="str">
        <f>_xll.RtGet("EBOND_LDN",B459,"DSPLY_NAME")</f>
        <v xml:space="preserve">DBHNGR 4 3/4 14 </v>
      </c>
      <c r="AR459" s="38">
        <f>_xll.RtGet("EBOND_LDN", B459, -18560)</f>
        <v>57.929407620950002</v>
      </c>
      <c r="AS459" s="38">
        <f>_xll.RtGet("EBOND_LDN", B459, -18562)</f>
        <v>45.556505312878997</v>
      </c>
      <c r="AT459" s="58" t="str">
        <f ca="1">IF(Main[[#This Row],[maturity]]&lt;TODAY(),"matured","-")</f>
        <v>-</v>
      </c>
      <c r="AU459" s="1" t="str">
        <f>IF(Main[[#This Row],[spread bid]]=Main[[#This Row],[spread ask]],"error","-")</f>
        <v>-</v>
      </c>
    </row>
    <row r="460" spans="1:47" x14ac:dyDescent="0.2">
      <c r="A460" s="1" t="s">
        <v>445</v>
      </c>
      <c r="B460" s="1">
        <v>7995082</v>
      </c>
      <c r="C460" s="9">
        <v>1994228</v>
      </c>
      <c r="D460" s="9" t="str">
        <f>_xll.BDP($A460&amp;" Corp",D$4)</f>
        <v>DBHNGR</v>
      </c>
      <c r="E460" s="9">
        <f>IF(_xll.BDP($A460&amp;" Corp","cpn typ")="floating","frn",_xll.BDP($A460&amp;" Corp",E$4))</f>
        <v>4.875</v>
      </c>
      <c r="F460" s="50">
        <f>IF(LEFT(_xll.BDP($A460&amp;" Corp","mty_typ"),4)="perp","perp",_xll.BDP($A460&amp;" Corp",F$4)*1)</f>
        <v>43536</v>
      </c>
      <c r="G460" s="31">
        <f>_xll.RtGet("EBOND_POSITION",INDEX(bookMap[eBondID],MATCH(TEXT(C460,"0"),bookMap[bbgID],0))&amp;"="&amp;B460,"AMOUNT")</f>
        <v>-700000</v>
      </c>
      <c r="H460" s="1">
        <f>INDEX(control!$E$12:$E$22,MATCH(C460,control!$C$12:$C$22,0))</f>
        <v>0</v>
      </c>
      <c r="I460" s="1" t="str">
        <f>IFERROR(INDEX(bias[symbol],MIN(MAX(MATCH(IF($I$2="manual",_xll.RtGet("EBOND_LDN",B460,-20268),$I$2),bias[symbol],0)+H460,1),27)),"-")</f>
        <v>bb</v>
      </c>
      <c r="J460" s="1">
        <f>IFERROR(_xll.RtGet("EBOND_LDN",B460,-20270)*1,"-")</f>
        <v>0.5</v>
      </c>
      <c r="K460" s="1" t="str">
        <f>_xll.RtGet("EBOND_LDN",$B460,-20271)</f>
        <v>on</v>
      </c>
      <c r="L460" s="1">
        <f>_xll.BDP(A460&amp;" @CBKG Corp","bid")</f>
        <v>118.538</v>
      </c>
      <c r="M460" s="1">
        <f>_xll.BDP(A460&amp;" @CBKG Corp","ask")</f>
        <v>119.038</v>
      </c>
      <c r="N460" s="1" t="s">
        <v>1456</v>
      </c>
      <c r="O460" s="1" t="str">
        <f>_xll.BDP(A460&amp;" @"&amp;N460&amp;" Corp","LAST_UPDATE")</f>
        <v>07:01:38</v>
      </c>
      <c r="P460" s="57">
        <f>_xll.BDP(A460&amp;" @"&amp;N460&amp;" Corp","LAST_PRICE")</f>
        <v>118.663</v>
      </c>
      <c r="Q460" s="1">
        <f>INDEX(control!$F$12:$F$22,MATCH(C460,control!$C$12:$C$22,0))</f>
        <v>100</v>
      </c>
      <c r="R460" s="1">
        <f>P460-J460*INDEX(bias[value],MATCH(I460,bias[symbol],0))*(Q460/100)</f>
        <v>118.538</v>
      </c>
      <c r="S460" s="1">
        <f t="shared" si="447"/>
        <v>119.038</v>
      </c>
      <c r="T460" s="4"/>
      <c r="U460" s="4"/>
      <c r="V460" s="1">
        <f t="shared" si="441"/>
        <v>118.663</v>
      </c>
      <c r="W460" s="1">
        <f t="shared" si="442"/>
        <v>118.538</v>
      </c>
      <c r="X460" s="1">
        <f t="shared" si="443"/>
        <v>119.038</v>
      </c>
      <c r="Y460" s="13">
        <f t="shared" si="444"/>
        <v>0</v>
      </c>
      <c r="Z460" s="1">
        <v>1</v>
      </c>
      <c r="AA460" s="1">
        <f t="shared" si="445"/>
        <v>1</v>
      </c>
      <c r="AB460" s="1">
        <f t="shared" si="473"/>
        <v>1</v>
      </c>
      <c r="AC460" s="1">
        <f>IF(ISNUMBER(INDEX(bias[value],MATCH(I460,bias[symbol],0))),1,0)</f>
        <v>1</v>
      </c>
      <c r="AD460" s="1">
        <f t="shared" si="446"/>
        <v>1</v>
      </c>
      <c r="AE460" s="1">
        <f t="shared" si="474"/>
        <v>1</v>
      </c>
      <c r="AF460" s="1">
        <f t="shared" ca="1" si="476"/>
        <v>0</v>
      </c>
      <c r="AG460" s="1">
        <f t="shared" ca="1" si="477"/>
        <v>0</v>
      </c>
      <c r="AH460" s="1" t="str">
        <f ca="1">IF(AG460=1,_xll.RtContribute("DDS_BONDS",$B460&amp;"=EXT",$V$3:$X$3,V460:X460,"FTC:CHANGED;SCOPE:SERVER"),"-")</f>
        <v>-</v>
      </c>
      <c r="AI460" s="1" t="str">
        <f>_xll.RtGet("DDS_BONDS",B460&amp;"=EXT",3)</f>
        <v>7995082=EXT</v>
      </c>
      <c r="AJ460" s="32">
        <f>_xll.BDP($A460&amp;" @"&amp; $N460 &amp;"  Corp","risk_mid")</f>
        <v>5.1513001393246327</v>
      </c>
      <c r="AK460" s="25">
        <f t="shared" si="491"/>
        <v>-360.59100975272429</v>
      </c>
      <c r="AL460" s="1" t="str">
        <f t="shared" si="475"/>
        <v>-</v>
      </c>
      <c r="AM460" s="38">
        <f t="shared" si="492"/>
        <v>-7.3834755555555551</v>
      </c>
      <c r="AN460" s="12">
        <f>_xll.BDP($A460&amp;" @"&amp; $N460 &amp;"  Corp","asset_swap_spd_mid")</f>
        <v>21.254150067266018</v>
      </c>
      <c r="AO460" s="25">
        <f t="shared" si="493"/>
        <v>-1487.7905047086213</v>
      </c>
      <c r="AP460" s="25">
        <f>IFERROR(_xll.BDP($A460&amp;" @"&amp; $N460 &amp;"  Corp","coupon")*G460/100/365,"-")</f>
        <v>-93.493150684931507</v>
      </c>
      <c r="AQ460" s="1" t="str">
        <f>_xll.RtGet("EBOND_LDN",B460,"DSPLY_NAME")</f>
        <v xml:space="preserve">DBHNGR 4 7/8 12 </v>
      </c>
      <c r="AR460" s="38">
        <f>_xll.RtGet("EBOND_LDN", B460, -18560)</f>
        <v>57.497130298850003</v>
      </c>
      <c r="AS460" s="38">
        <f>_xll.RtGet("EBOND_LDN", B460, -18562)</f>
        <v>47.811647094205</v>
      </c>
      <c r="AT460" s="58" t="str">
        <f ca="1">IF(Main[[#This Row],[maturity]]&lt;TODAY(),"matured","-")</f>
        <v>-</v>
      </c>
      <c r="AU460" s="1" t="str">
        <f>IF(Main[[#This Row],[spread bid]]=Main[[#This Row],[spread ask]],"error","-")</f>
        <v>-</v>
      </c>
    </row>
    <row r="461" spans="1:47" x14ac:dyDescent="0.2">
      <c r="A461" s="1" t="s">
        <v>446</v>
      </c>
      <c r="B461" s="1">
        <v>6282547</v>
      </c>
      <c r="C461" s="9">
        <v>1994228</v>
      </c>
      <c r="D461" s="9" t="str">
        <f>_xll.BDP($A461&amp;" Corp",D$4)</f>
        <v>DBHNGR</v>
      </c>
      <c r="E461" s="9">
        <f>IF(_xll.BDP($A461&amp;" Corp","cpn typ")="floating","frn",_xll.BDP($A461&amp;" Corp",E$4))</f>
        <v>5</v>
      </c>
      <c r="F461" s="50">
        <f>IF(LEFT(_xll.BDP($A461&amp;" Corp","mty_typ"),4)="perp","perp",_xll.BDP($A461&amp;" Corp",F$4)*1)</f>
        <v>43670</v>
      </c>
      <c r="G461" s="31">
        <f>_xll.RtGet("EBOND_POSITION",INDEX(bookMap[eBondID],MATCH(TEXT(C461,"0"),bookMap[bbgID],0))&amp;"="&amp;B461,"AMOUNT")</f>
        <v>0</v>
      </c>
      <c r="H461" s="1">
        <f>INDEX(control!$E$12:$E$22,MATCH(C461,control!$C$12:$C$22,0))</f>
        <v>0</v>
      </c>
      <c r="I461" s="1" t="str">
        <f>IFERROR(INDEX(bias[symbol],MIN(MAX(MATCH(IF($I$2="manual",_xll.RtGet("EBOND_LDN",B461,-20268),$I$2),bias[symbol],0)+H461,1),27)),"-")</f>
        <v>bb</v>
      </c>
      <c r="J461" s="1">
        <f>IFERROR(_xll.RtGet("EBOND_LDN",B461,-20270)*1,"-")</f>
        <v>0.7</v>
      </c>
      <c r="K461" s="1" t="str">
        <f>_xll.RtGet("EBOND_LDN",$B461,-20271)</f>
        <v>on</v>
      </c>
      <c r="L461" s="1">
        <f>_xll.BDP(A461&amp;" @CBKG Corp","bid")</f>
        <v>119.381</v>
      </c>
      <c r="M461" s="1">
        <f>_xll.BDP(A461&amp;" @CBKG Corp","ask")</f>
        <v>120.081</v>
      </c>
      <c r="N461" s="1" t="s">
        <v>1456</v>
      </c>
      <c r="O461" s="1" t="str">
        <f>_xll.BDP(A461&amp;" @"&amp;N461&amp;" Corp","LAST_UPDATE")</f>
        <v>07:01:28</v>
      </c>
      <c r="P461" s="57">
        <f>_xll.BDP(A461&amp;" @"&amp;N461&amp;" Corp","LAST_PRICE")</f>
        <v>119.556</v>
      </c>
      <c r="Q461" s="1">
        <f>INDEX(control!$F$12:$F$22,MATCH(C461,control!$C$12:$C$22,0))</f>
        <v>100</v>
      </c>
      <c r="R461" s="1">
        <f>P461-J461*INDEX(bias[value],MATCH(I461,bias[symbol],0))*(Q461/100)</f>
        <v>119.381</v>
      </c>
      <c r="S461" s="1">
        <f t="shared" si="447"/>
        <v>120.081</v>
      </c>
      <c r="T461" s="4"/>
      <c r="U461" s="4"/>
      <c r="V461" s="1">
        <f t="shared" ref="V461:V533" si="494">P461</f>
        <v>119.556</v>
      </c>
      <c r="W461" s="1">
        <f t="shared" ref="W461:W533" si="495">IF(ISNUMBER(T461),T461,R461)</f>
        <v>119.381</v>
      </c>
      <c r="X461" s="1">
        <f t="shared" ref="X461:X533" si="496">IF(ISNUMBER(U461),U461,S461)</f>
        <v>120.081</v>
      </c>
      <c r="Y461" s="13">
        <f t="shared" ref="Y461:Y533" si="497">IF(ISERROR((W461+X461)-(L461+M461)),"err",((W461+X461)-(L461+M461)))</f>
        <v>0</v>
      </c>
      <c r="Z461" s="1">
        <v>1</v>
      </c>
      <c r="AA461" s="1">
        <f t="shared" ref="AA461:AA533" si="498">IF(K461="on",1,0)</f>
        <v>1</v>
      </c>
      <c r="AB461" s="1">
        <f t="shared" si="473"/>
        <v>1</v>
      </c>
      <c r="AC461" s="1">
        <f>IF(ISNUMBER(INDEX(bias[value],MATCH(I461,bias[symbol],0))),1,0)</f>
        <v>1</v>
      </c>
      <c r="AD461" s="1">
        <f t="shared" ref="AD461:AD533" si="499">IF(ISNUMBER(J461),1,0)</f>
        <v>1</v>
      </c>
      <c r="AE461" s="1">
        <f t="shared" si="474"/>
        <v>1</v>
      </c>
      <c r="AF461" s="1">
        <f t="shared" ca="1" si="476"/>
        <v>0</v>
      </c>
      <c r="AG461" s="1">
        <f t="shared" ca="1" si="477"/>
        <v>0</v>
      </c>
      <c r="AH461" s="1" t="str">
        <f ca="1">IF(AG461=1,_xll.RtContribute("DDS_BONDS",$B461&amp;"=EXT",$V$3:$X$3,V461:X461,"FTC:CHANGED;SCOPE:SERVER"),"-")</f>
        <v>-</v>
      </c>
      <c r="AI461" s="1" t="str">
        <f>_xll.RtGet("DDS_BONDS",B461&amp;"=EXT",3)</f>
        <v>6282547=EXT</v>
      </c>
      <c r="AJ461" s="32">
        <f>_xll.BDP($A461&amp;" @"&amp; $N461 &amp;"  Corp","risk_mid")</f>
        <v>5.5269894214262649</v>
      </c>
      <c r="AK461" s="25">
        <f t="shared" si="491"/>
        <v>0</v>
      </c>
      <c r="AL461" s="1" t="str">
        <f t="shared" si="475"/>
        <v>-</v>
      </c>
      <c r="AM461" s="38">
        <f t="shared" si="492"/>
        <v>0</v>
      </c>
      <c r="AN461" s="12">
        <f>_xll.BDP($A461&amp;" @"&amp; $N461 &amp;"  Corp","asset_swap_spd_mid")</f>
        <v>35.707335272510974</v>
      </c>
      <c r="AO461" s="25">
        <f t="shared" si="493"/>
        <v>0</v>
      </c>
      <c r="AP461" s="25">
        <f>IFERROR(_xll.BDP($A461&amp;" @"&amp; $N461 &amp;"  Corp","coupon")*G461/100/365,"-")</f>
        <v>0</v>
      </c>
      <c r="AQ461" s="1" t="str">
        <f>_xll.RtGet("EBOND_LDN",B461,"DSPLY_NAME")</f>
        <v xml:space="preserve">DBHNGR 5 24 Jul </v>
      </c>
      <c r="AR461" s="38">
        <f>_xll.RtGet("EBOND_LDN", B461, -18560)</f>
        <v>98.077191561305</v>
      </c>
      <c r="AS461" s="38">
        <f>_xll.RtGet("EBOND_LDN", B461, -18562)</f>
        <v>85.445792695254994</v>
      </c>
      <c r="AT461" s="58" t="str">
        <f ca="1">IF(Main[[#This Row],[maturity]]&lt;TODAY(),"matured","-")</f>
        <v>-</v>
      </c>
      <c r="AU461" s="1" t="str">
        <f>IF(Main[[#This Row],[spread bid]]=Main[[#This Row],[spread ask]],"error","-")</f>
        <v>-</v>
      </c>
    </row>
    <row r="462" spans="1:47" x14ac:dyDescent="0.2">
      <c r="A462" s="1" t="s">
        <v>447</v>
      </c>
      <c r="B462" s="1">
        <v>9206254</v>
      </c>
      <c r="C462" s="9">
        <v>1994228</v>
      </c>
      <c r="D462" s="9" t="str">
        <f>_xll.BDP($A462&amp;" Corp",D$4)</f>
        <v>DBHNGR</v>
      </c>
      <c r="E462" s="9">
        <f>IF(_xll.BDP($A462&amp;" Corp","cpn typ")="floating","frn",_xll.BDP($A462&amp;" Corp",E$4))</f>
        <v>3.5</v>
      </c>
      <c r="F462" s="50">
        <f>IF(LEFT(_xll.BDP($A462&amp;" Corp","mty_typ"),4)="perp","perp",_xll.BDP($A462&amp;" Corp",F$4)*1)</f>
        <v>43992</v>
      </c>
      <c r="G462" s="31">
        <f>_xll.RtGet("EBOND_POSITION",INDEX(bookMap[eBondID],MATCH(TEXT(C462,"0"),bookMap[bbgID],0))&amp;"="&amp;B462,"AMOUNT")</f>
        <v>-1300000</v>
      </c>
      <c r="H462" s="1">
        <f>INDEX(control!$E$12:$E$22,MATCH(C462,control!$C$12:$C$22,0))</f>
        <v>0</v>
      </c>
      <c r="I462" s="1" t="str">
        <f>IFERROR(INDEX(bias[symbol],MIN(MAX(MATCH(IF($I$2="manual",_xll.RtGet("EBOND_LDN",B462,-20268),$I$2),bias[symbol],0)+H462,1),27)),"-")</f>
        <v>b</v>
      </c>
      <c r="J462" s="1">
        <f>IFERROR(_xll.RtGet("EBOND_LDN",B462,-20270)*1,"-")</f>
        <v>0.55000000000000004</v>
      </c>
      <c r="K462" s="1" t="str">
        <f>_xll.RtGet("EBOND_LDN",$B462,-20271)</f>
        <v>on</v>
      </c>
      <c r="L462" s="1">
        <f>_xll.BDP(A462&amp;" @CBKG Corp","bid")</f>
        <v>113.339</v>
      </c>
      <c r="M462" s="1">
        <f>_xll.BDP(A462&amp;" @CBKG Corp","ask")</f>
        <v>113.889</v>
      </c>
      <c r="N462" s="1" t="s">
        <v>1456</v>
      </c>
      <c r="O462" s="1" t="str">
        <f>_xll.BDP(A462&amp;" @"&amp;N462&amp;" Corp","LAST_UPDATE")</f>
        <v>07:01:23</v>
      </c>
      <c r="P462" s="57">
        <f>_xll.BDP(A462&amp;" @"&amp;N462&amp;" Corp","LAST_PRICE")</f>
        <v>113.545</v>
      </c>
      <c r="Q462" s="1">
        <f>INDEX(control!$F$12:$F$22,MATCH(C462,control!$C$12:$C$22,0))</f>
        <v>100</v>
      </c>
      <c r="R462" s="1">
        <f>P462-J462*INDEX(bias[value],MATCH(I462,bias[symbol],0))*(Q462/100)</f>
        <v>113.33875</v>
      </c>
      <c r="S462" s="1">
        <f t="shared" si="447"/>
        <v>113.88875</v>
      </c>
      <c r="T462" s="4"/>
      <c r="U462" s="4"/>
      <c r="V462" s="1">
        <f t="shared" si="494"/>
        <v>113.545</v>
      </c>
      <c r="W462" s="1">
        <f t="shared" si="495"/>
        <v>113.33875</v>
      </c>
      <c r="X462" s="1">
        <f t="shared" si="496"/>
        <v>113.88875</v>
      </c>
      <c r="Y462" s="13">
        <f t="shared" si="497"/>
        <v>-4.9999999998817657E-4</v>
      </c>
      <c r="Z462" s="1">
        <v>1</v>
      </c>
      <c r="AA462" s="1">
        <f t="shared" si="498"/>
        <v>1</v>
      </c>
      <c r="AB462" s="1">
        <f t="shared" si="473"/>
        <v>1</v>
      </c>
      <c r="AC462" s="1">
        <f>IF(ISNUMBER(INDEX(bias[value],MATCH(I462,bias[symbol],0))),1,0)</f>
        <v>1</v>
      </c>
      <c r="AD462" s="1">
        <f t="shared" si="499"/>
        <v>1</v>
      </c>
      <c r="AE462" s="1">
        <f t="shared" si="474"/>
        <v>1</v>
      </c>
      <c r="AF462" s="1">
        <f t="shared" ca="1" si="476"/>
        <v>0</v>
      </c>
      <c r="AG462" s="1">
        <f t="shared" ca="1" si="477"/>
        <v>0</v>
      </c>
      <c r="AH462" s="1" t="str">
        <f ca="1">IF(AG462=1,_xll.RtContribute("DDS_BONDS",$B462&amp;"=EXT",$V$3:$X$3,V462:X462,"FTC:CHANGED;SCOPE:SERVER"),"-")</f>
        <v>-</v>
      </c>
      <c r="AI462" s="1" t="str">
        <f>_xll.RtGet("DDS_BONDS",B462&amp;"=EXT",3)</f>
        <v>9206254=EXT</v>
      </c>
      <c r="AJ462" s="32">
        <f>_xll.BDP($A462&amp;" @"&amp; $N462 &amp;"  Corp","risk_mid")</f>
        <v>6.2081625567529386</v>
      </c>
      <c r="AK462" s="25">
        <f t="shared" si="491"/>
        <v>-807.06113237788202</v>
      </c>
      <c r="AL462" s="1" t="str">
        <f t="shared" si="475"/>
        <v>-</v>
      </c>
      <c r="AM462" s="38">
        <f t="shared" si="492"/>
        <v>-13.120755555555554</v>
      </c>
      <c r="AN462" s="12">
        <f>_xll.BDP($A462&amp;" @"&amp; $N462 &amp;"  Corp","asset_swap_spd_mid")</f>
        <v>29.229397706333767</v>
      </c>
      <c r="AO462" s="25">
        <f t="shared" si="493"/>
        <v>-3799.8217018233895</v>
      </c>
      <c r="AP462" s="25">
        <f>IFERROR(_xll.BDP($A462&amp;" @"&amp; $N462 &amp;"  Corp","coupon")*G462/100/365,"-")</f>
        <v>-124.65753424657534</v>
      </c>
      <c r="AQ462" s="1" t="str">
        <f>_xll.RtGet("EBOND_LDN",B462,"DSPLY_NAME")</f>
        <v xml:space="preserve">DBHNGR 3 1/2 10 </v>
      </c>
      <c r="AR462" s="38">
        <f>_xll.RtGet("EBOND_LDN", B462, -18560)</f>
        <v>69.525561494722993</v>
      </c>
      <c r="AS462" s="38">
        <f>_xll.RtGet("EBOND_LDN", B462, -18562)</f>
        <v>60.678939228280001</v>
      </c>
      <c r="AT462" s="58" t="str">
        <f ca="1">IF(Main[[#This Row],[maturity]]&lt;TODAY(),"matured","-")</f>
        <v>-</v>
      </c>
      <c r="AU462" s="1" t="str">
        <f>IF(Main[[#This Row],[spread bid]]=Main[[#This Row],[spread ask]],"error","-")</f>
        <v>-</v>
      </c>
    </row>
    <row r="463" spans="1:47" x14ac:dyDescent="0.2">
      <c r="A463" s="1" t="s">
        <v>448</v>
      </c>
      <c r="B463" s="1">
        <v>19841702</v>
      </c>
      <c r="C463" s="9">
        <v>1994228</v>
      </c>
      <c r="D463" s="9" t="str">
        <f>_xll.BDP($A463&amp;" Corp",D$4)</f>
        <v>DBHNGR</v>
      </c>
      <c r="E463" s="9">
        <f>IF(_xll.BDP($A463&amp;" Corp","cpn typ")="floating","frn",_xll.BDP($A463&amp;" Corp",E$4))</f>
        <v>1.75</v>
      </c>
      <c r="F463" s="50">
        <f>IF(LEFT(_xll.BDP($A463&amp;" Corp","mty_typ"),4)="perp","perp",_xll.BDP($A463&amp;" Corp",F$4)*1)</f>
        <v>44141</v>
      </c>
      <c r="G463" s="31">
        <f>_xll.RtGet("EBOND_POSITION",INDEX(bookMap[eBondID],MATCH(TEXT(C463,"0"),bookMap[bbgID],0))&amp;"="&amp;B463,"AMOUNT")</f>
        <v>-1322000</v>
      </c>
      <c r="H463" s="1">
        <f>INDEX(control!$E$12:$E$22,MATCH(C463,control!$C$12:$C$22,0))</f>
        <v>0</v>
      </c>
      <c r="I463" s="1" t="str">
        <f>IFERROR(INDEX(bias[symbol],MIN(MAX(MATCH(IF($I$2="manual",_xll.RtGet("EBOND_LDN",B463,-20268),$I$2),bias[symbol],0)+H463,1),27)),"-")</f>
        <v>bb</v>
      </c>
      <c r="J463" s="1">
        <f>IFERROR(_xll.RtGet("EBOND_LDN",B463,-20270)*1,"-")</f>
        <v>0.9</v>
      </c>
      <c r="K463" s="1" t="str">
        <f>_xll.RtGet("EBOND_LDN",$B463,-20271)</f>
        <v>on</v>
      </c>
      <c r="L463" s="1">
        <f>_xll.BDP(A463&amp;" @CBKG Corp","bid")</f>
        <v>103.721</v>
      </c>
      <c r="M463" s="1">
        <f>_xll.BDP(A463&amp;" @CBKG Corp","ask")</f>
        <v>104.621</v>
      </c>
      <c r="N463" s="1" t="s">
        <v>1456</v>
      </c>
      <c r="O463" s="1" t="str">
        <f>_xll.BDP(A463&amp;" @"&amp;N463&amp;" Corp","LAST_UPDATE")</f>
        <v>07:01:28</v>
      </c>
      <c r="P463" s="57">
        <f>_xll.BDP(A463&amp;" @"&amp;N463&amp;" Corp","LAST_PRICE")</f>
        <v>103.946</v>
      </c>
      <c r="Q463" s="1">
        <f>INDEX(control!$F$12:$F$22,MATCH(C463,control!$C$12:$C$22,0))</f>
        <v>100</v>
      </c>
      <c r="R463" s="1">
        <f>P463-J463*INDEX(bias[value],MATCH(I463,bias[symbol],0))*(Q463/100)</f>
        <v>103.721</v>
      </c>
      <c r="S463" s="1">
        <f t="shared" ref="S463:S535" si="500">R463+J463*(Q463/100)</f>
        <v>104.62100000000001</v>
      </c>
      <c r="T463" s="4"/>
      <c r="U463" s="4"/>
      <c r="V463" s="1">
        <f t="shared" si="494"/>
        <v>103.946</v>
      </c>
      <c r="W463" s="1">
        <f t="shared" si="495"/>
        <v>103.721</v>
      </c>
      <c r="X463" s="1">
        <f t="shared" si="496"/>
        <v>104.62100000000001</v>
      </c>
      <c r="Y463" s="13">
        <f t="shared" si="497"/>
        <v>2.8421709430404007E-14</v>
      </c>
      <c r="Z463" s="1">
        <v>1</v>
      </c>
      <c r="AA463" s="1">
        <f t="shared" si="498"/>
        <v>1</v>
      </c>
      <c r="AB463" s="1">
        <f t="shared" si="473"/>
        <v>1</v>
      </c>
      <c r="AC463" s="1">
        <f>IF(ISNUMBER(INDEX(bias[value],MATCH(I463,bias[symbol],0))),1,0)</f>
        <v>1</v>
      </c>
      <c r="AD463" s="1">
        <f t="shared" si="499"/>
        <v>1</v>
      </c>
      <c r="AE463" s="1">
        <f t="shared" si="474"/>
        <v>1</v>
      </c>
      <c r="AF463" s="1">
        <f t="shared" ca="1" si="476"/>
        <v>0</v>
      </c>
      <c r="AG463" s="1">
        <f t="shared" ca="1" si="477"/>
        <v>0</v>
      </c>
      <c r="AH463" s="1" t="str">
        <f ca="1">IF(AG463=1,_xll.RtContribute("DDS_BONDS",$B463&amp;"=EXT",$V$3:$X$3,V463:X463,"FTC:CHANGED;SCOPE:SERVER"),"-")</f>
        <v>-</v>
      </c>
      <c r="AI463" s="1" t="str">
        <f>_xll.RtGet("DDS_BONDS",B463&amp;"=EXT",3)</f>
        <v>19841702=EXT</v>
      </c>
      <c r="AJ463" s="32">
        <f>_xll.BDP($A463&amp;" @"&amp; $N463 &amp;"  Corp","risk_mid")</f>
        <v>6.2755678178554319</v>
      </c>
      <c r="AK463" s="25">
        <f t="shared" si="491"/>
        <v>-829.63006552048807</v>
      </c>
      <c r="AL463" s="1">
        <f t="shared" si="475"/>
        <v>-0.85</v>
      </c>
      <c r="AM463" s="38">
        <f t="shared" si="492"/>
        <v>32.445588944444445</v>
      </c>
      <c r="AN463" s="12">
        <f>_xll.BDP($A463&amp;" @"&amp; $N463 &amp;"  Corp","asset_swap_spd_mid")</f>
        <v>15.191899612730433</v>
      </c>
      <c r="AO463" s="25">
        <f t="shared" si="493"/>
        <v>-2008.3691288029634</v>
      </c>
      <c r="AP463" s="25">
        <f>IFERROR(_xll.BDP($A463&amp;" @"&amp; $N463 &amp;"  Corp","coupon")*G463/100/365,"-")</f>
        <v>-63.38356164383562</v>
      </c>
      <c r="AQ463" s="1" t="str">
        <f>_xll.RtGet("EBOND_LDN",B463,"DSPLY_NAME")</f>
        <v xml:space="preserve">DBHNGR 1 3/4 06 </v>
      </c>
      <c r="AR463" s="38">
        <f>_xll.RtGet("EBOND_LDN", B463, -18560)</f>
        <v>50.882641609257</v>
      </c>
      <c r="AS463" s="38">
        <f>_xll.RtGet("EBOND_LDN", B463, -18562)</f>
        <v>36.589617660881999</v>
      </c>
      <c r="AT463" s="58" t="str">
        <f ca="1">IF(Main[[#This Row],[maturity]]&lt;TODAY(),"matured","-")</f>
        <v>-</v>
      </c>
      <c r="AU463" s="1" t="str">
        <f>IF(Main[[#This Row],[spread bid]]=Main[[#This Row],[spread ask]],"error","-")</f>
        <v>-</v>
      </c>
    </row>
    <row r="464" spans="1:47" x14ac:dyDescent="0.2">
      <c r="A464" s="1" t="s">
        <v>449</v>
      </c>
      <c r="B464" s="1">
        <v>10616709</v>
      </c>
      <c r="C464" s="9">
        <v>1994228</v>
      </c>
      <c r="D464" s="9" t="str">
        <f>_xll.BDP($A464&amp;" Corp",D$4)</f>
        <v>DBHNGR</v>
      </c>
      <c r="E464" s="9">
        <f>IF(_xll.BDP($A464&amp;" Corp","cpn typ")="floating","frn",_xll.BDP($A464&amp;" Corp",E$4))</f>
        <v>3.75</v>
      </c>
      <c r="F464" s="50">
        <f>IF(LEFT(_xll.BDP($A464&amp;" Corp","mty_typ"),4)="perp","perp",_xll.BDP($A464&amp;" Corp",F$4)*1)</f>
        <v>44348</v>
      </c>
      <c r="G464" s="31">
        <f>_xll.RtGet("EBOND_POSITION",INDEX(bookMap[eBondID],MATCH(TEXT(C464,"0"),bookMap[bbgID],0))&amp;"="&amp;B464,"AMOUNT")</f>
        <v>0</v>
      </c>
      <c r="H464" s="1">
        <f>INDEX(control!$E$12:$E$22,MATCH(C464,control!$C$12:$C$22,0))</f>
        <v>0</v>
      </c>
      <c r="I464" s="1" t="str">
        <f>IFERROR(INDEX(bias[symbol],MIN(MAX(MATCH(IF($I$2="manual",_xll.RtGet("EBOND_LDN",B464,-20268),$I$2),bias[symbol],0)+H464,1),27)),"-")</f>
        <v>b</v>
      </c>
      <c r="J464" s="1">
        <f>IFERROR(_xll.RtGet("EBOND_LDN",B464,-20270)*1,"-")</f>
        <v>0.65</v>
      </c>
      <c r="K464" s="1" t="str">
        <f>_xll.RtGet("EBOND_LDN",$B464,-20271)</f>
        <v>on</v>
      </c>
      <c r="L464" s="1">
        <f>_xll.BDP(A464&amp;" @CBKG Corp","bid")</f>
        <v>115.315</v>
      </c>
      <c r="M464" s="1">
        <f>_xll.BDP(A464&amp;" @CBKG Corp","ask")</f>
        <v>115.965</v>
      </c>
      <c r="N464" s="1" t="s">
        <v>1456</v>
      </c>
      <c r="O464" s="1" t="str">
        <f>_xll.BDP(A464&amp;" @"&amp;N464&amp;" Corp","LAST_UPDATE")</f>
        <v>07:01:54</v>
      </c>
      <c r="P464" s="57">
        <f>_xll.BDP(A464&amp;" @"&amp;N464&amp;" Corp","LAST_PRICE")</f>
        <v>115.559</v>
      </c>
      <c r="Q464" s="1">
        <f>INDEX(control!$F$12:$F$22,MATCH(C464,control!$C$12:$C$22,0))</f>
        <v>100</v>
      </c>
      <c r="R464" s="1">
        <f>P464-J464*INDEX(bias[value],MATCH(I464,bias[symbol],0))*(Q464/100)</f>
        <v>115.31524999999999</v>
      </c>
      <c r="S464" s="1">
        <f t="shared" si="500"/>
        <v>115.96525</v>
      </c>
      <c r="T464" s="4"/>
      <c r="U464" s="4"/>
      <c r="V464" s="1">
        <f t="shared" si="494"/>
        <v>115.559</v>
      </c>
      <c r="W464" s="1">
        <f t="shared" si="495"/>
        <v>115.31524999999999</v>
      </c>
      <c r="X464" s="1">
        <f t="shared" si="496"/>
        <v>115.96525</v>
      </c>
      <c r="Y464" s="13">
        <f t="shared" si="497"/>
        <v>4.9999999998817657E-4</v>
      </c>
      <c r="Z464" s="1">
        <v>1</v>
      </c>
      <c r="AA464" s="1">
        <f t="shared" si="498"/>
        <v>1</v>
      </c>
      <c r="AB464" s="1">
        <f t="shared" si="473"/>
        <v>1</v>
      </c>
      <c r="AC464" s="1">
        <f>IF(ISNUMBER(INDEX(bias[value],MATCH(I464,bias[symbol],0))),1,0)</f>
        <v>1</v>
      </c>
      <c r="AD464" s="1">
        <f t="shared" si="499"/>
        <v>1</v>
      </c>
      <c r="AE464" s="1">
        <f t="shared" si="474"/>
        <v>1</v>
      </c>
      <c r="AF464" s="1">
        <f t="shared" ca="1" si="476"/>
        <v>0</v>
      </c>
      <c r="AG464" s="1">
        <f t="shared" ca="1" si="477"/>
        <v>0</v>
      </c>
      <c r="AH464" s="1" t="str">
        <f ca="1">IF(AG464=1,_xll.RtContribute("DDS_BONDS",$B464&amp;"=EXT",$V$3:$X$3,V464:X464,"FTC:CHANGED;SCOPE:SERVER"),"-")</f>
        <v>-</v>
      </c>
      <c r="AI464" s="1" t="str">
        <f>_xll.RtGet("DDS_BONDS",B464&amp;"=EXT",3)</f>
        <v>10616709=EXT</v>
      </c>
      <c r="AJ464" s="32">
        <f>_xll.BDP($A464&amp;" @"&amp; $N464 &amp;"  Corp","risk_mid")</f>
        <v>7.1788165346212907</v>
      </c>
      <c r="AK464" s="25">
        <f t="shared" si="491"/>
        <v>0</v>
      </c>
      <c r="AL464" s="1" t="str">
        <f t="shared" si="475"/>
        <v>-</v>
      </c>
      <c r="AM464" s="38">
        <f t="shared" si="492"/>
        <v>0</v>
      </c>
      <c r="AN464" s="12">
        <f>_xll.BDP($A464&amp;" @"&amp; $N464 &amp;"  Corp","asset_swap_spd_mid")</f>
        <v>36.591141641059544</v>
      </c>
      <c r="AO464" s="25">
        <f t="shared" si="493"/>
        <v>0</v>
      </c>
      <c r="AP464" s="25">
        <f>IFERROR(_xll.BDP($A464&amp;" @"&amp; $N464 &amp;"  Corp","coupon")*G464/100/365,"-")</f>
        <v>0</v>
      </c>
      <c r="AQ464" s="1" t="str">
        <f>_xll.RtGet("EBOND_LDN",B464,"DSPLY_NAME")</f>
        <v xml:space="preserve">DBHNGR 3 3/4 01 </v>
      </c>
      <c r="AR464" s="38">
        <f>_xll.RtGet("EBOND_LDN", B464, -18560)</f>
        <v>71.943139173831</v>
      </c>
      <c r="AS464" s="38">
        <f>_xll.RtGet("EBOND_LDN", B464, -18562)</f>
        <v>62.911029383751</v>
      </c>
      <c r="AT464" s="58" t="str">
        <f ca="1">IF(Main[[#This Row],[maturity]]&lt;TODAY(),"matured","-")</f>
        <v>-</v>
      </c>
      <c r="AU464" s="1" t="str">
        <f>IF(Main[[#This Row],[spread bid]]=Main[[#This Row],[spread ask]],"error","-")</f>
        <v>-</v>
      </c>
    </row>
    <row r="465" spans="1:47" x14ac:dyDescent="0.2">
      <c r="A465" s="1" t="s">
        <v>450</v>
      </c>
      <c r="B465" s="1">
        <v>8509644</v>
      </c>
      <c r="C465" s="9">
        <v>1994228</v>
      </c>
      <c r="D465" s="9" t="str">
        <f>_xll.BDP($A465&amp;" Corp",D$4)</f>
        <v>DBHNGR</v>
      </c>
      <c r="E465" s="9">
        <f>IF(_xll.BDP($A465&amp;" Corp","cpn typ")="floating","frn",_xll.BDP($A465&amp;" Corp",E$4))</f>
        <v>4.375</v>
      </c>
      <c r="F465" s="50">
        <f>IF(LEFT(_xll.BDP($A465&amp;" Corp","mty_typ"),4)="perp","perp",_xll.BDP($A465&amp;" Corp",F$4)*1)</f>
        <v>44462</v>
      </c>
      <c r="G465" s="31">
        <f>_xll.RtGet("EBOND_POSITION",INDEX(bookMap[eBondID],MATCH(TEXT(C465,"0"),bookMap[bbgID],0))&amp;"="&amp;B465,"AMOUNT")</f>
        <v>0</v>
      </c>
      <c r="H465" s="1">
        <f>INDEX(control!$E$12:$E$22,MATCH(C465,control!$C$12:$C$22,0))</f>
        <v>0</v>
      </c>
      <c r="I465" s="1" t="str">
        <f>IFERROR(INDEX(bias[symbol],MIN(MAX(MATCH(IF($I$2="manual",_xll.RtGet("EBOND_LDN",B465,-20268),$I$2),bias[symbol],0)+H465,1),27)),"-")</f>
        <v>b</v>
      </c>
      <c r="J465" s="1">
        <f>IFERROR(_xll.RtGet("EBOND_LDN",B465,-20270)*1,"-")</f>
        <v>0.65</v>
      </c>
      <c r="K465" s="1" t="str">
        <f>_xll.RtGet("EBOND_LDN",$B465,-20271)</f>
        <v>on</v>
      </c>
      <c r="L465" s="1">
        <f>_xll.BDP(A465&amp;" @CBKG Corp","bid")</f>
        <v>119.93</v>
      </c>
      <c r="M465" s="1">
        <f>_xll.BDP(A465&amp;" @CBKG Corp","ask")</f>
        <v>120.58</v>
      </c>
      <c r="N465" s="1" t="s">
        <v>1456</v>
      </c>
      <c r="O465" s="1" t="str">
        <f>_xll.BDP(A465&amp;" @"&amp;N465&amp;" Corp","LAST_UPDATE")</f>
        <v>07:01:35</v>
      </c>
      <c r="P465" s="57">
        <f>_xll.BDP(A465&amp;" @"&amp;N465&amp;" Corp","LAST_PRICE")</f>
        <v>120.17400000000001</v>
      </c>
      <c r="Q465" s="1">
        <f>INDEX(control!$F$12:$F$22,MATCH(C465,control!$C$12:$C$22,0))</f>
        <v>100</v>
      </c>
      <c r="R465" s="1">
        <f>P465-J465*INDEX(bias[value],MATCH(I465,bias[symbol],0))*(Q465/100)</f>
        <v>119.93025</v>
      </c>
      <c r="S465" s="1">
        <f t="shared" si="500"/>
        <v>120.58025000000001</v>
      </c>
      <c r="T465" s="4"/>
      <c r="U465" s="4"/>
      <c r="V465" s="1">
        <f t="shared" si="494"/>
        <v>120.17400000000001</v>
      </c>
      <c r="W465" s="1">
        <f t="shared" si="495"/>
        <v>119.93025</v>
      </c>
      <c r="X465" s="1">
        <f t="shared" si="496"/>
        <v>120.58025000000001</v>
      </c>
      <c r="Y465" s="13">
        <f t="shared" si="497"/>
        <v>5.0000000001659828E-4</v>
      </c>
      <c r="Z465" s="1">
        <v>1</v>
      </c>
      <c r="AA465" s="1">
        <f t="shared" si="498"/>
        <v>1</v>
      </c>
      <c r="AB465" s="1">
        <f t="shared" si="473"/>
        <v>1</v>
      </c>
      <c r="AC465" s="1">
        <f>IF(ISNUMBER(INDEX(bias[value],MATCH(I465,bias[symbol],0))),1,0)</f>
        <v>1</v>
      </c>
      <c r="AD465" s="1">
        <f t="shared" si="499"/>
        <v>1</v>
      </c>
      <c r="AE465" s="1">
        <f t="shared" si="474"/>
        <v>1</v>
      </c>
      <c r="AF465" s="1">
        <f t="shared" ca="1" si="476"/>
        <v>0</v>
      </c>
      <c r="AG465" s="1">
        <f t="shared" ca="1" si="477"/>
        <v>0</v>
      </c>
      <c r="AH465" s="1" t="str">
        <f ca="1">IF(AG465=1,_xll.RtContribute("DDS_BONDS",$B465&amp;"=EXT",$V$3:$X$3,V465:X465,"FTC:CHANGED;SCOPE:SERVER"),"-")</f>
        <v>-</v>
      </c>
      <c r="AI465" s="1" t="str">
        <f>_xll.RtGet("DDS_BONDS",B465&amp;"=EXT",3)</f>
        <v>8509644=EXT</v>
      </c>
      <c r="AJ465" s="32">
        <f>_xll.BDP($A465&amp;" @"&amp; $N465 &amp;"  Corp","risk_mid")</f>
        <v>7.6580066743638042</v>
      </c>
      <c r="AK465" s="25">
        <f t="shared" si="491"/>
        <v>0</v>
      </c>
      <c r="AL465" s="1" t="str">
        <f t="shared" si="475"/>
        <v>-</v>
      </c>
      <c r="AM465" s="38">
        <f t="shared" si="492"/>
        <v>0</v>
      </c>
      <c r="AN465" s="12">
        <f>_xll.BDP($A465&amp;" @"&amp; $N465 &amp;"  Corp","asset_swap_spd_mid")</f>
        <v>37.30161875889528</v>
      </c>
      <c r="AO465" s="25">
        <f t="shared" si="493"/>
        <v>0</v>
      </c>
      <c r="AP465" s="25">
        <f>IFERROR(_xll.BDP($A465&amp;" @"&amp; $N465 &amp;"  Corp","coupon")*G465/100/365,"-")</f>
        <v>0</v>
      </c>
      <c r="AQ465" s="1" t="str">
        <f>_xll.RtGet("EBOND_LDN",B465,"DSPLY_NAME")</f>
        <v xml:space="preserve">DBHNGR 4 3/8 23 </v>
      </c>
      <c r="AR465" s="38">
        <f>_xll.RtGet("EBOND_LDN", B465, -18560)</f>
        <v>108.68091645156299</v>
      </c>
      <c r="AS465" s="38">
        <f>_xll.RtGet("EBOND_LDN", B465, -18562)</f>
        <v>100.214577647049</v>
      </c>
      <c r="AT465" s="58" t="str">
        <f ca="1">IF(Main[[#This Row],[maturity]]&lt;TODAY(),"matured","-")</f>
        <v>-</v>
      </c>
      <c r="AU465" s="1" t="str">
        <f>IF(Main[[#This Row],[spread bid]]=Main[[#This Row],[spread ask]],"error","-")</f>
        <v>-</v>
      </c>
    </row>
    <row r="466" spans="1:47" x14ac:dyDescent="0.2">
      <c r="A466" s="1" t="s">
        <v>451</v>
      </c>
      <c r="B466" s="1">
        <v>14435615</v>
      </c>
      <c r="C466" s="9">
        <v>1994228</v>
      </c>
      <c r="D466" s="9" t="str">
        <f>_xll.BDP($A466&amp;" Corp",D$4)</f>
        <v>DBHNGR</v>
      </c>
      <c r="E466" s="9">
        <f>IF(_xll.BDP($A466&amp;" Corp","cpn typ")="floating","frn",_xll.BDP($A466&amp;" Corp",E$4))</f>
        <v>2.75</v>
      </c>
      <c r="F466" s="50">
        <f>IF(LEFT(_xll.BDP($A466&amp;" Corp","mty_typ"),4)="perp","perp",_xll.BDP($A466&amp;" Corp",F$4)*1)</f>
        <v>44732</v>
      </c>
      <c r="G466" s="31">
        <f>_xll.RtGet("EBOND_POSITION",INDEX(bookMap[eBondID],MATCH(TEXT(C466,"0"),bookMap[bbgID],0))&amp;"="&amp;B466,"AMOUNT")</f>
        <v>0</v>
      </c>
      <c r="H466" s="1">
        <f>INDEX(control!$E$12:$E$22,MATCH(C466,control!$C$12:$C$22,0))</f>
        <v>0</v>
      </c>
      <c r="I466" s="1" t="str">
        <f>IFERROR(INDEX(bias[symbol],MIN(MAX(MATCH(IF($I$2="manual",_xll.RtGet("EBOND_LDN",B466,-20268),$I$2),bias[symbol],0)+H466,1),27)),"-")</f>
        <v>-</v>
      </c>
      <c r="J466" s="1" t="str">
        <f>IFERROR(_xll.RtGet("EBOND_LDN",B466,-20270)*1,"-")</f>
        <v>-</v>
      </c>
      <c r="K466" s="1" t="str">
        <f>_xll.RtGet("EBOND_LDN",$B466,-20271)</f>
        <v>#N/A</v>
      </c>
      <c r="L466" s="1" t="str">
        <f>_xll.BDP(A466&amp;" @CBKG Corp","bid")</f>
        <v>#N/A Real Time</v>
      </c>
      <c r="M466" s="1" t="str">
        <f>_xll.BDP(A466&amp;" @CBKG Corp","ask")</f>
        <v>#N/A Real Time</v>
      </c>
      <c r="N466" s="1" t="s">
        <v>1456</v>
      </c>
      <c r="O466" s="1" t="str">
        <f>_xll.BDP(A466&amp;" @"&amp;N466&amp;" Corp","LAST_UPDATE")</f>
        <v>11/06/2014</v>
      </c>
      <c r="P466" s="57">
        <f>_xll.BDP(A466&amp;" @"&amp;N466&amp;" Corp","LAST_PRICE")</f>
        <v>99.025000000000006</v>
      </c>
      <c r="Q466" s="1">
        <f>INDEX(control!$F$12:$F$22,MATCH(C466,control!$C$12:$C$22,0))</f>
        <v>100</v>
      </c>
      <c r="R466" s="1" t="e">
        <f>P466-J466*INDEX(bias[value],MATCH(I466,bias[symbol],0))*(Q466/100)</f>
        <v>#VALUE!</v>
      </c>
      <c r="S466" s="1" t="e">
        <f t="shared" si="500"/>
        <v>#VALUE!</v>
      </c>
      <c r="T466" s="4"/>
      <c r="U466" s="4"/>
      <c r="V466" s="1">
        <f t="shared" si="494"/>
        <v>99.025000000000006</v>
      </c>
      <c r="W466" s="1" t="e">
        <f t="shared" si="495"/>
        <v>#VALUE!</v>
      </c>
      <c r="X466" s="1" t="e">
        <f t="shared" si="496"/>
        <v>#VALUE!</v>
      </c>
      <c r="Y466" s="13" t="str">
        <f t="shared" si="497"/>
        <v>err</v>
      </c>
      <c r="Z466" s="1">
        <v>1</v>
      </c>
      <c r="AA466" s="1">
        <f t="shared" si="498"/>
        <v>0</v>
      </c>
      <c r="AB466" s="1">
        <f t="shared" si="473"/>
        <v>0</v>
      </c>
      <c r="AC466" s="1">
        <f>IF(ISNUMBER(INDEX(bias[value],MATCH(I466,bias[symbol],0))),1,0)</f>
        <v>0</v>
      </c>
      <c r="AD466" s="1">
        <f t="shared" si="499"/>
        <v>0</v>
      </c>
      <c r="AE466" s="1">
        <f t="shared" si="474"/>
        <v>0</v>
      </c>
      <c r="AF466" s="1">
        <f t="shared" ca="1" si="476"/>
        <v>0</v>
      </c>
      <c r="AG466" s="1">
        <f t="shared" ca="1" si="477"/>
        <v>0</v>
      </c>
      <c r="AH466" s="1" t="str">
        <f ca="1">IF(AG466=1,_xll.RtContribute("DDS_BONDS",$B466&amp;"=EXT",$V$3:$X$3,V466:X466,"FTC:CHANGED;SCOPE:SERVER"),"-")</f>
        <v>-</v>
      </c>
      <c r="AI466" s="1" t="str">
        <f>_xll.RtGet("DDS_BONDS",B466&amp;"=EXT",3)</f>
        <v>14435615=EXT</v>
      </c>
      <c r="AJ466" s="32">
        <f>_xll.BDP($A466&amp;" @"&amp; $N466 &amp;"  Corp","risk_mid")</f>
        <v>7.0044100158177969</v>
      </c>
      <c r="AK466" s="25">
        <f t="shared" si="491"/>
        <v>0</v>
      </c>
      <c r="AL466" s="1" t="str">
        <f t="shared" si="475"/>
        <v>-</v>
      </c>
      <c r="AM466" s="38">
        <f t="shared" si="492"/>
        <v>0</v>
      </c>
      <c r="AN466" s="12">
        <f>_xll.BDP($A466&amp;" @"&amp; $N466 &amp;"  Corp","asset_swap_spd_mid")</f>
        <v>28.20979779880787</v>
      </c>
      <c r="AO466" s="25">
        <f t="shared" si="493"/>
        <v>0</v>
      </c>
      <c r="AP466" s="25">
        <f>IFERROR(_xll.BDP($A466&amp;" @"&amp; $N466 &amp;"  Corp","coupon")*G466/100/365,"-")</f>
        <v>0</v>
      </c>
      <c r="AQ466" s="1" t="str">
        <f>_xll.RtGet("EBOND_LDN",B466,"DSPLY_NAME")</f>
        <v>#N/A</v>
      </c>
      <c r="AR466" s="38" t="str">
        <f>_xll.RtGet("EBOND_LDN", B466, -18560)</f>
        <v>#N/A</v>
      </c>
      <c r="AS466" s="38" t="str">
        <f>_xll.RtGet("EBOND_LDN", B466, -18562)</f>
        <v>#N/A</v>
      </c>
      <c r="AT466" s="58" t="str">
        <f ca="1">IF(Main[[#This Row],[maturity]]&lt;TODAY(),"matured","-")</f>
        <v>-</v>
      </c>
      <c r="AU466" s="1" t="str">
        <f>IF(Main[[#This Row],[spread bid]]=Main[[#This Row],[spread ask]],"error","-")</f>
        <v>error</v>
      </c>
    </row>
    <row r="467" spans="1:47" x14ac:dyDescent="0.2">
      <c r="A467" s="1" t="s">
        <v>452</v>
      </c>
      <c r="B467" s="1">
        <v>9639819</v>
      </c>
      <c r="C467" s="9">
        <v>1994228</v>
      </c>
      <c r="D467" s="9" t="str">
        <f>_xll.BDP($A467&amp;" Corp",D$4)</f>
        <v>DBHNGR</v>
      </c>
      <c r="E467" s="9">
        <f>IF(_xll.BDP($A467&amp;" Corp","cpn typ")="floating","frn",_xll.BDP($A467&amp;" Corp",E$4))</f>
        <v>3.375</v>
      </c>
      <c r="F467" s="50">
        <f>IF(LEFT(_xll.BDP($A467&amp;" Corp","mty_typ"),4)="perp","perp",_xll.BDP($A467&amp;" Corp",F$4)*1)</f>
        <v>44869</v>
      </c>
      <c r="G467" s="31">
        <f>_xll.RtGet("EBOND_POSITION",INDEX(bookMap[eBondID],MATCH(TEXT(C467,"0"),bookMap[bbgID],0))&amp;"="&amp;B467,"AMOUNT")</f>
        <v>0</v>
      </c>
      <c r="H467" s="1">
        <f>INDEX(control!$E$12:$E$22,MATCH(C467,control!$C$12:$C$22,0))</f>
        <v>0</v>
      </c>
      <c r="I467" s="1" t="str">
        <f>IFERROR(INDEX(bias[symbol],MIN(MAX(MATCH(IF($I$2="manual",_xll.RtGet("EBOND_LDN",B467,-20268),$I$2),bias[symbol],0)+H467,1),27)),"-")</f>
        <v>b</v>
      </c>
      <c r="J467" s="1">
        <f>IFERROR(_xll.RtGet("EBOND_LDN",B467,-20270)*1,"-")</f>
        <v>0.65</v>
      </c>
      <c r="K467" s="1" t="str">
        <f>_xll.RtGet("EBOND_LDN",$B467,-20271)</f>
        <v>on</v>
      </c>
      <c r="L467" s="1">
        <f>_xll.BDP(A467&amp;" @CBKG Corp","bid")</f>
        <v>113.36</v>
      </c>
      <c r="M467" s="1">
        <f>_xll.BDP(A467&amp;" @CBKG Corp","ask")</f>
        <v>114.01</v>
      </c>
      <c r="N467" s="1" t="s">
        <v>1456</v>
      </c>
      <c r="O467" s="1" t="str">
        <f>_xll.BDP(A467&amp;" @"&amp;N467&amp;" Corp","LAST_UPDATE")</f>
        <v>07:01:32</v>
      </c>
      <c r="P467" s="57">
        <f>_xll.BDP(A467&amp;" @"&amp;N467&amp;" Corp","LAST_PRICE")</f>
        <v>113.604</v>
      </c>
      <c r="Q467" s="1">
        <f>INDEX(control!$F$12:$F$22,MATCH(C467,control!$C$12:$C$22,0))</f>
        <v>100</v>
      </c>
      <c r="R467" s="1">
        <f>P467-J467*INDEX(bias[value],MATCH(I467,bias[symbol],0))*(Q467/100)</f>
        <v>113.36024999999999</v>
      </c>
      <c r="S467" s="1">
        <f t="shared" si="500"/>
        <v>114.01025</v>
      </c>
      <c r="T467" s="4"/>
      <c r="U467" s="4"/>
      <c r="V467" s="1">
        <f t="shared" si="494"/>
        <v>113.604</v>
      </c>
      <c r="W467" s="1">
        <f t="shared" si="495"/>
        <v>113.36024999999999</v>
      </c>
      <c r="X467" s="1">
        <f t="shared" si="496"/>
        <v>114.01025</v>
      </c>
      <c r="Y467" s="13">
        <f t="shared" si="497"/>
        <v>4.9999999998817657E-4</v>
      </c>
      <c r="Z467" s="1">
        <v>1</v>
      </c>
      <c r="AA467" s="1">
        <f t="shared" si="498"/>
        <v>1</v>
      </c>
      <c r="AB467" s="1">
        <f t="shared" si="473"/>
        <v>1</v>
      </c>
      <c r="AC467" s="1">
        <f>IF(ISNUMBER(INDEX(bias[value],MATCH(I467,bias[symbol],0))),1,0)</f>
        <v>1</v>
      </c>
      <c r="AD467" s="1">
        <f t="shared" si="499"/>
        <v>1</v>
      </c>
      <c r="AE467" s="1">
        <f t="shared" si="474"/>
        <v>1</v>
      </c>
      <c r="AF467" s="1">
        <f t="shared" ca="1" si="476"/>
        <v>0</v>
      </c>
      <c r="AG467" s="1">
        <f t="shared" ca="1" si="477"/>
        <v>0</v>
      </c>
      <c r="AH467" s="1" t="str">
        <f ca="1">IF(AG467=1,_xll.RtContribute("DDS_BONDS",$B467&amp;"=EXT",$V$3:$X$3,V467:X467,"FTC:CHANGED;SCOPE:SERVER"),"-")</f>
        <v>-</v>
      </c>
      <c r="AI467" s="1" t="str">
        <f>_xll.RtGet("DDS_BONDS",B467&amp;"=EXT",3)</f>
        <v>9639819=EXT</v>
      </c>
      <c r="AJ467" s="32">
        <f>_xll.BDP($A467&amp;" @"&amp; $N467 &amp;"  Corp","risk_mid")</f>
        <v>8.3809383431855622</v>
      </c>
      <c r="AK467" s="25">
        <f t="shared" si="491"/>
        <v>0</v>
      </c>
      <c r="AL467" s="1">
        <f t="shared" si="475"/>
        <v>-0.85</v>
      </c>
      <c r="AM467" s="38">
        <f t="shared" si="492"/>
        <v>0</v>
      </c>
      <c r="AN467" s="12">
        <f>_xll.BDP($A467&amp;" @"&amp; $N467 &amp;"  Corp","asset_swap_spd_mid")</f>
        <v>35.120224272263052</v>
      </c>
      <c r="AO467" s="25">
        <f t="shared" si="493"/>
        <v>0</v>
      </c>
      <c r="AP467" s="25">
        <f>IFERROR(_xll.BDP($A467&amp;" @"&amp; $N467 &amp;"  Corp","coupon")*G467/100/365,"-")</f>
        <v>0</v>
      </c>
      <c r="AQ467" s="1" t="str">
        <f>_xll.RtGet("EBOND_LDN",B467,"DSPLY_NAME")</f>
        <v xml:space="preserve">DBHNGR 3 3/8 04 </v>
      </c>
      <c r="AR467" s="38">
        <f>_xll.RtGet("EBOND_LDN", B467, -18560)</f>
        <v>102.07882635084</v>
      </c>
      <c r="AS467" s="38">
        <f>_xll.RtGet("EBOND_LDN", B467, -18562)</f>
        <v>94.345932362973997</v>
      </c>
      <c r="AT467" s="58" t="str">
        <f ca="1">IF(Main[[#This Row],[maturity]]&lt;TODAY(),"matured","-")</f>
        <v>-</v>
      </c>
      <c r="AU467" s="1" t="str">
        <f>IF(Main[[#This Row],[spread bid]]=Main[[#This Row],[spread ask]],"error","-")</f>
        <v>-</v>
      </c>
    </row>
    <row r="468" spans="1:47" x14ac:dyDescent="0.2">
      <c r="A468" s="1" t="s">
        <v>453</v>
      </c>
      <c r="B468" s="1">
        <v>16045062</v>
      </c>
      <c r="C468" s="9">
        <v>1994228</v>
      </c>
      <c r="D468" s="9" t="str">
        <f>_xll.BDP($A468&amp;" Corp",D$4)</f>
        <v>DBHNGR</v>
      </c>
      <c r="E468" s="9">
        <f>IF(_xll.BDP($A468&amp;" Corp","cpn typ")="floating","frn",_xll.BDP($A468&amp;" Corp",E$4))</f>
        <v>2</v>
      </c>
      <c r="F468" s="50">
        <f>IF(LEFT(_xll.BDP($A468&amp;" Corp","mty_typ"),4)="perp","perp",_xll.BDP($A468&amp;" Corp",F$4)*1)</f>
        <v>44977</v>
      </c>
      <c r="G468" s="31">
        <f>_xll.RtGet("EBOND_POSITION",INDEX(bookMap[eBondID],MATCH(TEXT(C468,"0"),bookMap[bbgID],0))&amp;"="&amp;B468,"AMOUNT")</f>
        <v>-1864000</v>
      </c>
      <c r="H468" s="1">
        <f>INDEX(control!$E$12:$E$22,MATCH(C468,control!$C$12:$C$22,0))</f>
        <v>0</v>
      </c>
      <c r="I468" s="1" t="str">
        <f>IFERROR(INDEX(bias[symbol],MIN(MAX(MATCH(IF($I$2="manual",_xll.RtGet("EBOND_LDN",B468,-20268),$I$2),bias[symbol],0)+H468,1),27)),"-")</f>
        <v>b</v>
      </c>
      <c r="J468" s="1">
        <f>IFERROR(_xll.RtGet("EBOND_LDN",B468,-20270)*1,"-")</f>
        <v>0.5</v>
      </c>
      <c r="K468" s="1" t="str">
        <f>_xll.RtGet("EBOND_LDN",$B468,-20271)</f>
        <v>on</v>
      </c>
      <c r="L468" s="1">
        <f>_xll.BDP(A468&amp;" @CBKG Corp","bid")</f>
        <v>102.592</v>
      </c>
      <c r="M468" s="1">
        <f>_xll.BDP(A468&amp;" @CBKG Corp","ask")</f>
        <v>103.092</v>
      </c>
      <c r="N468" s="1" t="s">
        <v>1456</v>
      </c>
      <c r="O468" s="1" t="str">
        <f>_xll.BDP(A468&amp;" @"&amp;N468&amp;" Corp","LAST_UPDATE")</f>
        <v>07:01:52</v>
      </c>
      <c r="P468" s="57">
        <f>_xll.BDP(A468&amp;" @"&amp;N468&amp;" Corp","LAST_PRICE")</f>
        <v>102.779</v>
      </c>
      <c r="Q468" s="1">
        <f>INDEX(control!$F$12:$F$22,MATCH(C468,control!$C$12:$C$22,0))</f>
        <v>100</v>
      </c>
      <c r="R468" s="1">
        <f>P468-J468*INDEX(bias[value],MATCH(I468,bias[symbol],0))*(Q468/100)</f>
        <v>102.5915</v>
      </c>
      <c r="S468" s="1">
        <f t="shared" si="500"/>
        <v>103.0915</v>
      </c>
      <c r="T468" s="4"/>
      <c r="U468" s="4"/>
      <c r="V468" s="1">
        <f t="shared" si="494"/>
        <v>102.779</v>
      </c>
      <c r="W468" s="1">
        <f t="shared" si="495"/>
        <v>102.5915</v>
      </c>
      <c r="X468" s="1">
        <f t="shared" si="496"/>
        <v>103.0915</v>
      </c>
      <c r="Y468" s="13">
        <f t="shared" si="497"/>
        <v>-1.0000000000047748E-3</v>
      </c>
      <c r="Z468" s="1">
        <v>1</v>
      </c>
      <c r="AA468" s="1">
        <f t="shared" si="498"/>
        <v>1</v>
      </c>
      <c r="AB468" s="1">
        <f t="shared" si="473"/>
        <v>1</v>
      </c>
      <c r="AC468" s="1">
        <f>IF(ISNUMBER(INDEX(bias[value],MATCH(I468,bias[symbol],0))),1,0)</f>
        <v>1</v>
      </c>
      <c r="AD468" s="1">
        <f t="shared" si="499"/>
        <v>1</v>
      </c>
      <c r="AE468" s="1">
        <f t="shared" si="474"/>
        <v>1</v>
      </c>
      <c r="AF468" s="1">
        <f t="shared" ca="1" si="476"/>
        <v>0</v>
      </c>
      <c r="AG468" s="1">
        <f t="shared" ca="1" si="477"/>
        <v>0</v>
      </c>
      <c r="AH468" s="1" t="str">
        <f ca="1">IF(AG468=1,_xll.RtContribute("DDS_BONDS",$B468&amp;"=EXT",$V$3:$X$3,V468:X468,"FTC:CHANGED;SCOPE:SERVER"),"-")</f>
        <v>-</v>
      </c>
      <c r="AI468" s="1" t="str">
        <f>_xll.RtGet("DDS_BONDS",B468&amp;"=EXT",3)</f>
        <v>16045062=EXT</v>
      </c>
      <c r="AJ468" s="32">
        <f>_xll.BDP($A468&amp;" @"&amp; $N468 &amp;"  Corp","risk_mid")</f>
        <v>8.1368344236999235</v>
      </c>
      <c r="AK468" s="25">
        <f t="shared" si="491"/>
        <v>-1516.7059365776659</v>
      </c>
      <c r="AL468" s="1" t="str">
        <f t="shared" si="475"/>
        <v>-</v>
      </c>
      <c r="AM468" s="38">
        <f t="shared" si="492"/>
        <v>-17.029338311111111</v>
      </c>
      <c r="AN468" s="12">
        <f>_xll.BDP($A468&amp;" @"&amp; $N468 &amp;"  Corp","asset_swap_spd_mid")</f>
        <v>28.354833267309491</v>
      </c>
      <c r="AO468" s="25">
        <f t="shared" si="493"/>
        <v>-5285.340921026489</v>
      </c>
      <c r="AP468" s="25">
        <f>IFERROR(_xll.BDP($A468&amp;" @"&amp; $N468 &amp;"  Corp","coupon")*G468/100/365,"-")</f>
        <v>-102.13698630136986</v>
      </c>
      <c r="AQ468" s="1" t="str">
        <f>_xll.RtGet("EBOND_LDN",B468,"DSPLY_NAME")</f>
        <v xml:space="preserve">DBHNGR 2 20 Feb </v>
      </c>
      <c r="AR468" s="38">
        <f>_xll.RtGet("EBOND_LDN", B468, -18560)</f>
        <v>60.171550542443001</v>
      </c>
      <c r="AS468" s="38">
        <f>_xll.RtGet("EBOND_LDN", B468, -18562)</f>
        <v>54.045295678232002</v>
      </c>
      <c r="AT468" s="58" t="str">
        <f ca="1">IF(Main[[#This Row],[maturity]]&lt;TODAY(),"matured","-")</f>
        <v>-</v>
      </c>
      <c r="AU468" s="1" t="str">
        <f>IF(Main[[#This Row],[spread bid]]=Main[[#This Row],[spread ask]],"error","-")</f>
        <v>-</v>
      </c>
    </row>
    <row r="469" spans="1:47" x14ac:dyDescent="0.2">
      <c r="A469" s="1" t="s">
        <v>1534</v>
      </c>
      <c r="B469" s="1">
        <v>19143133</v>
      </c>
      <c r="C469" s="9">
        <v>1994228</v>
      </c>
      <c r="D469" s="9" t="str">
        <f>_xll.BDP($A469&amp;" Corp",D$4)</f>
        <v>DBHNGR</v>
      </c>
      <c r="E469" s="9">
        <f>IF(_xll.BDP($A469&amp;" Corp","cpn typ")="floating","frn",_xll.BDP($A469&amp;" Corp",E$4))</f>
        <v>2.5</v>
      </c>
      <c r="F469" s="50">
        <f>IF(LEFT(_xll.BDP($A469&amp;" Corp","mty_typ"),4)="perp","perp",_xll.BDP($A469&amp;" Corp",F$4)*1)</f>
        <v>45181</v>
      </c>
      <c r="G469" s="31">
        <f>_xll.RtGet("EBOND_POSITION",INDEX(bookMap[eBondID],MATCH(TEXT(C469,"0"),bookMap[bbgID],0))&amp;"="&amp;B469,"AMOUNT")</f>
        <v>10000</v>
      </c>
      <c r="H469" s="1">
        <f>INDEX(control!$E$12:$E$22,MATCH(C469,control!$C$12:$C$22,0))</f>
        <v>0</v>
      </c>
      <c r="I469" s="1" t="str">
        <f>IFERROR(INDEX(bias[symbol],MIN(MAX(MATCH(IF($I$2="manual",_xll.RtGet("EBOND_LDN",B469,-20268),$I$2),bias[symbol],0)+H469,1),27)),"-")</f>
        <v>b</v>
      </c>
      <c r="J469" s="1">
        <f>IFERROR(_xll.RtGet("EBOND_LDN",B469,-20270)*1,"-")</f>
        <v>0.76</v>
      </c>
      <c r="K469" s="1" t="str">
        <f>_xll.RtGet("EBOND_LDN",$B469,-20271)</f>
        <v>on</v>
      </c>
      <c r="L469" s="1">
        <f>_xll.BDP(A469&amp;" @CBKG Corp","bid")</f>
        <v>105.658</v>
      </c>
      <c r="M469" s="1">
        <f>_xll.BDP(A469&amp;" @CBKG Corp","ask")</f>
        <v>106.41800000000001</v>
      </c>
      <c r="N469" s="1" t="s">
        <v>1456</v>
      </c>
      <c r="O469" s="1" t="str">
        <f>_xll.BDP(A469&amp;" @"&amp;N469&amp;" Corp","LAST_UPDATE")</f>
        <v>07:01:33</v>
      </c>
      <c r="P469" s="57">
        <f>_xll.BDP(A469&amp;" @"&amp;N469&amp;" Corp","LAST_PRICE")</f>
        <v>105.943</v>
      </c>
      <c r="Q469" s="1">
        <f>INDEX(control!$F$12:$F$22,MATCH(C469,control!$C$12:$C$22,0))</f>
        <v>100</v>
      </c>
      <c r="R469" s="1">
        <f>P469-J469*INDEX(bias[value],MATCH(I469,bias[symbol],0))*(Q469/100)</f>
        <v>105.658</v>
      </c>
      <c r="S469" s="1">
        <f t="shared" ref="S469" si="501">R469+J469*(Q469/100)</f>
        <v>106.41800000000001</v>
      </c>
      <c r="T469" s="4"/>
      <c r="U469" s="4"/>
      <c r="V469" s="1">
        <f t="shared" ref="V469" si="502">P469</f>
        <v>105.943</v>
      </c>
      <c r="W469" s="1">
        <f t="shared" ref="W469" si="503">IF(ISNUMBER(T469),T469,R469)</f>
        <v>105.658</v>
      </c>
      <c r="X469" s="1">
        <f t="shared" ref="X469" si="504">IF(ISNUMBER(U469),U469,S469)</f>
        <v>106.41800000000001</v>
      </c>
      <c r="Y469" s="13">
        <f t="shared" ref="Y469" si="505">IF(ISERROR((W469+X469)-(L469+M469)),"err",((W469+X469)-(L469+M469)))</f>
        <v>0</v>
      </c>
      <c r="Z469" s="1">
        <v>1</v>
      </c>
      <c r="AA469" s="1">
        <f t="shared" ref="AA469" si="506">IF(K469="on",1,0)</f>
        <v>1</v>
      </c>
      <c r="AB469" s="1">
        <f t="shared" ref="AB469" si="507">IF(ISNUMBER(V469),1,0)*IF(ISNUMBER(W469),1,0)*IF(ISNUMBER(X469),1,0)</f>
        <v>1</v>
      </c>
      <c r="AC469" s="1">
        <f>IF(ISNUMBER(INDEX(bias[value],MATCH(I469,bias[symbol],0))),1,0)</f>
        <v>1</v>
      </c>
      <c r="AD469" s="1">
        <f t="shared" ref="AD469" si="508">IF(ISNUMBER(J469),1,0)</f>
        <v>1</v>
      </c>
      <c r="AE469" s="1">
        <f t="shared" ref="AE469" si="509">IF(AB469,IF(W469&gt;X469,0,1),0)</f>
        <v>1</v>
      </c>
      <c r="AF469" s="1">
        <f t="shared" ca="1" si="476"/>
        <v>0</v>
      </c>
      <c r="AG469" s="1">
        <f t="shared" ref="AG469" ca="1" si="510">PRODUCT(Z469:AF469)</f>
        <v>0</v>
      </c>
      <c r="AH469" s="1" t="str">
        <f ca="1">IF(AG469=1,_xll.RtContribute("DDS_BONDS",$B469&amp;"=EXT",$V$3:$X$3,V469:X469,"FTC:CHANGED;SCOPE:SERVER"),"-")</f>
        <v>-</v>
      </c>
      <c r="AI469" s="1" t="str">
        <f>_xll.RtGet("DDS_BONDS",B469&amp;"=EXT",3)</f>
        <v>19143133=EXT</v>
      </c>
      <c r="AJ469" s="32">
        <f>_xll.BDP($A469&amp;" @"&amp; $N469 &amp;"  Corp","risk_mid")</f>
        <v>8.7183145724566202</v>
      </c>
      <c r="AK469" s="25">
        <f t="shared" ref="AK469" si="511">IFERROR(G469*AJ469/10000,"-")</f>
        <v>8.7183145724566202</v>
      </c>
      <c r="AL469" s="1" t="str">
        <f t="shared" si="475"/>
        <v>-</v>
      </c>
      <c r="AM469" s="38">
        <f t="shared" ref="AM469" si="512">IFERROR(G469*1,0)*IFERROR(P469*1,0)/100*IF(AL469="-",$AM$3,AL469)/100/360</f>
        <v>9.417155555555555E-2</v>
      </c>
      <c r="AN469" s="12">
        <f>_xll.BDP($A469&amp;" @"&amp; $N469 &amp;"  Corp","asset_swap_spd_mid")</f>
        <v>35.794052314023105</v>
      </c>
      <c r="AO469" s="25">
        <f t="shared" ref="AO469" si="513">IFERROR(G469*1,0)*IFERROR(AN469*1,0)/10000</f>
        <v>35.794052314023105</v>
      </c>
      <c r="AP469" s="25">
        <f>IFERROR(_xll.BDP($A469&amp;" @"&amp; $N469 &amp;"  Corp","coupon")*G469/100/365,"-")</f>
        <v>0.68493150684931503</v>
      </c>
      <c r="AQ469" s="1" t="str">
        <f>_xll.RtGet("EBOND_LDN",B469,"DSPLY_NAME")</f>
        <v xml:space="preserve">DBHNGR 2 1/2 12 </v>
      </c>
      <c r="AR469" s="38">
        <f>_xll.RtGet("EBOND_LDN", B469, -18560)</f>
        <v>61.773146536245001</v>
      </c>
      <c r="AS469" s="38">
        <f>_xll.RtGet("EBOND_LDN", B469, -18562)</f>
        <v>53.083921090979999</v>
      </c>
      <c r="AT469" s="58" t="str">
        <f ca="1">IF(Main[[#This Row],[maturity]]&lt;TODAY(),"matured","-")</f>
        <v>-</v>
      </c>
      <c r="AU469" s="1" t="str">
        <f>IF(Main[[#This Row],[spread bid]]=Main[[#This Row],[spread ask]],"error","-")</f>
        <v>-</v>
      </c>
    </row>
    <row r="470" spans="1:47" x14ac:dyDescent="0.2">
      <c r="A470" s="1" t="s">
        <v>454</v>
      </c>
      <c r="B470" s="1">
        <v>13469848</v>
      </c>
      <c r="C470" s="9">
        <v>1994228</v>
      </c>
      <c r="D470" s="9" t="str">
        <f>_xll.BDP($A470&amp;" Corp",D$4)</f>
        <v>DBHNGR</v>
      </c>
      <c r="E470" s="9">
        <f>IF(_xll.BDP($A470&amp;" Corp","cpn typ")="floating","frn",_xll.BDP($A470&amp;" Corp",E$4))</f>
        <v>3</v>
      </c>
      <c r="F470" s="50">
        <f>IF(LEFT(_xll.BDP($A470&amp;" Corp","mty_typ"),4)="perp","perp",_xll.BDP($A470&amp;" Corp",F$4)*1)</f>
        <v>45359</v>
      </c>
      <c r="G470" s="31">
        <f>_xll.RtGet("EBOND_POSITION",INDEX(bookMap[eBondID],MATCH(TEXT(C470,"0"),bookMap[bbgID],0))&amp;"="&amp;B470,"AMOUNT")</f>
        <v>-1004000</v>
      </c>
      <c r="H470" s="1">
        <f>INDEX(control!$E$12:$E$22,MATCH(C470,control!$C$12:$C$22,0))</f>
        <v>0</v>
      </c>
      <c r="I470" s="1" t="str">
        <f>IFERROR(INDEX(bias[symbol],MIN(MAX(MATCH(IF($I$2="manual",_xll.RtGet("EBOND_LDN",B470,-20268),$I$2),bias[symbol],0)+H470,1),27)),"-")</f>
        <v>bb</v>
      </c>
      <c r="J470" s="1">
        <f>IFERROR(_xll.RtGet("EBOND_LDN",B470,-20270)*1,"-")</f>
        <v>0.8</v>
      </c>
      <c r="K470" s="1" t="str">
        <f>_xll.RtGet("EBOND_LDN",$B470,-20271)</f>
        <v>on</v>
      </c>
      <c r="L470" s="1">
        <f>_xll.BDP(A470&amp;" @CBKG Corp","bid")</f>
        <v>109.91200000000001</v>
      </c>
      <c r="M470" s="1">
        <f>_xll.BDP(A470&amp;" @CBKG Corp","ask")</f>
        <v>110.712</v>
      </c>
      <c r="N470" s="1" t="s">
        <v>1456</v>
      </c>
      <c r="O470" s="1" t="str">
        <f>_xll.BDP(A470&amp;" @"&amp;N470&amp;" Corp","LAST_UPDATE")</f>
        <v>07:01:55</v>
      </c>
      <c r="P470" s="57">
        <f>_xll.BDP(A470&amp;" @"&amp;N470&amp;" Corp","LAST_PRICE")</f>
        <v>110.11199999999999</v>
      </c>
      <c r="Q470" s="1">
        <f>INDEX(control!$F$12:$F$22,MATCH(C470,control!$C$12:$C$22,0))</f>
        <v>100</v>
      </c>
      <c r="R470" s="1">
        <f>P470-J470*INDEX(bias[value],MATCH(I470,bias[symbol],0))*(Q470/100)</f>
        <v>109.91199999999999</v>
      </c>
      <c r="S470" s="1">
        <f t="shared" si="500"/>
        <v>110.71199999999999</v>
      </c>
      <c r="T470" s="4"/>
      <c r="U470" s="4"/>
      <c r="V470" s="1">
        <f t="shared" si="494"/>
        <v>110.11199999999999</v>
      </c>
      <c r="W470" s="1">
        <f t="shared" si="495"/>
        <v>109.91199999999999</v>
      </c>
      <c r="X470" s="1">
        <f t="shared" si="496"/>
        <v>110.71199999999999</v>
      </c>
      <c r="Y470" s="13">
        <f t="shared" si="497"/>
        <v>-5.6843418860808015E-14</v>
      </c>
      <c r="Z470" s="1">
        <v>1</v>
      </c>
      <c r="AA470" s="1">
        <f t="shared" si="498"/>
        <v>1</v>
      </c>
      <c r="AB470" s="1">
        <f t="shared" si="473"/>
        <v>1</v>
      </c>
      <c r="AC470" s="1">
        <f>IF(ISNUMBER(INDEX(bias[value],MATCH(I470,bias[symbol],0))),1,0)</f>
        <v>1</v>
      </c>
      <c r="AD470" s="1">
        <f t="shared" si="499"/>
        <v>1</v>
      </c>
      <c r="AE470" s="1">
        <f t="shared" si="474"/>
        <v>1</v>
      </c>
      <c r="AF470" s="1">
        <f t="shared" ca="1" si="476"/>
        <v>0</v>
      </c>
      <c r="AG470" s="1">
        <f t="shared" ca="1" si="477"/>
        <v>0</v>
      </c>
      <c r="AH470" s="1" t="str">
        <f ca="1">IF(AG470=1,_xll.RtContribute("DDS_BONDS",$B470&amp;"=EXT",$V$3:$X$3,V470:X470,"FTC:CHANGED;SCOPE:SERVER"),"-")</f>
        <v>-</v>
      </c>
      <c r="AI470" s="1" t="str">
        <f>_xll.RtGet("DDS_BONDS",B470&amp;"=EXT",3)</f>
        <v>13469848=EXT</v>
      </c>
      <c r="AJ470" s="32">
        <f>_xll.BDP($A470&amp;" @"&amp; $N470 &amp;"  Corp","risk_mid")</f>
        <v>9.3220725350192879</v>
      </c>
      <c r="AK470" s="25">
        <f t="shared" si="491"/>
        <v>-935.9360825159365</v>
      </c>
      <c r="AL470" s="1" t="str">
        <f t="shared" si="475"/>
        <v>-</v>
      </c>
      <c r="AM470" s="38">
        <f t="shared" si="492"/>
        <v>-9.8268842666666671</v>
      </c>
      <c r="AN470" s="12">
        <f>_xll.BDP($A470&amp;" @"&amp; $N470 &amp;"  Corp","asset_swap_spd_mid")</f>
        <v>35.893066717072976</v>
      </c>
      <c r="AO470" s="25">
        <f t="shared" si="493"/>
        <v>-3603.6638983941266</v>
      </c>
      <c r="AP470" s="25">
        <f>IFERROR(_xll.BDP($A470&amp;" @"&amp; $N470 &amp;"  Corp","coupon")*G470/100/365,"-")</f>
        <v>-82.520547945205479</v>
      </c>
      <c r="AQ470" s="1" t="str">
        <f>_xll.RtGet("EBOND_LDN",B470,"DSPLY_NAME")</f>
        <v xml:space="preserve">DBHNGR 3 08 Mar </v>
      </c>
      <c r="AR470" s="38">
        <f>_xll.RtGet("EBOND_LDN", B470, -18560)</f>
        <v>95.097091712590995</v>
      </c>
      <c r="AS470" s="38">
        <f>_xll.RtGet("EBOND_LDN", B470, -18562)</f>
        <v>86.554299701500995</v>
      </c>
      <c r="AT470" s="58" t="str">
        <f ca="1">IF(Main[[#This Row],[maturity]]&lt;TODAY(),"matured","-")</f>
        <v>-</v>
      </c>
      <c r="AU470" s="1" t="str">
        <f>IF(Main[[#This Row],[spread bid]]=Main[[#This Row],[spread ask]],"error","-")</f>
        <v>-</v>
      </c>
    </row>
    <row r="471" spans="1:47" x14ac:dyDescent="0.2">
      <c r="A471" s="1" t="s">
        <v>455</v>
      </c>
      <c r="B471" s="1">
        <v>9281017</v>
      </c>
      <c r="C471" s="9">
        <v>1994228</v>
      </c>
      <c r="D471" s="9" t="str">
        <f>_xll.BDP($A471&amp;" Corp",D$4)</f>
        <v>DBHNGR</v>
      </c>
      <c r="E471" s="9">
        <f>IF(_xll.BDP($A471&amp;" Corp","cpn typ")="floating","frn",_xll.BDP($A471&amp;" Corp",E$4))</f>
        <v>3.75</v>
      </c>
      <c r="F471" s="50">
        <f>IF(LEFT(_xll.BDP($A471&amp;" Corp","mty_typ"),4)="perp","perp",_xll.BDP($A471&amp;" Corp",F$4)*1)</f>
        <v>45847</v>
      </c>
      <c r="G471" s="31">
        <f>_xll.RtGet("EBOND_POSITION",INDEX(bookMap[eBondID],MATCH(TEXT(C471,"0"),bookMap[bbgID],0))&amp;"="&amp;B471,"AMOUNT")</f>
        <v>-421000</v>
      </c>
      <c r="H471" s="1">
        <f>INDEX(control!$E$12:$E$22,MATCH(C471,control!$C$12:$C$22,0))</f>
        <v>0</v>
      </c>
      <c r="I471" s="1" t="str">
        <f>IFERROR(INDEX(bias[symbol],MIN(MAX(MATCH(IF($I$2="manual",_xll.RtGet("EBOND_LDN",B471,-20268),$I$2),bias[symbol],0)+H471,1),27)),"-")</f>
        <v>b</v>
      </c>
      <c r="J471" s="1">
        <f>IFERROR(_xll.RtGet("EBOND_LDN",B471,-20270)*1,"-")</f>
        <v>0.8</v>
      </c>
      <c r="K471" s="1" t="str">
        <f>_xll.RtGet("EBOND_LDN",$B471,-20271)</f>
        <v>on</v>
      </c>
      <c r="L471" s="1">
        <f>_xll.BDP(A471&amp;" @CBKG Corp","bid")</f>
        <v>116.907</v>
      </c>
      <c r="M471" s="1">
        <f>_xll.BDP(A471&amp;" @CBKG Corp","ask")</f>
        <v>117.70699999999999</v>
      </c>
      <c r="N471" s="1" t="s">
        <v>1456</v>
      </c>
      <c r="O471" s="1" t="str">
        <f>_xll.BDP(A471&amp;" @"&amp;N471&amp;" Corp","LAST_UPDATE")</f>
        <v>07:01:27</v>
      </c>
      <c r="P471" s="57">
        <f>_xll.BDP(A471&amp;" @"&amp;N471&amp;" Corp","LAST_PRICE")</f>
        <v>117.20699999999999</v>
      </c>
      <c r="Q471" s="1">
        <f>INDEX(control!$F$12:$F$22,MATCH(C471,control!$C$12:$C$22,0))</f>
        <v>100</v>
      </c>
      <c r="R471" s="1">
        <f>P471-J471*INDEX(bias[value],MATCH(I471,bias[symbol],0))*(Q471/100)</f>
        <v>116.907</v>
      </c>
      <c r="S471" s="1">
        <f t="shared" si="500"/>
        <v>117.70699999999999</v>
      </c>
      <c r="T471" s="4"/>
      <c r="U471" s="4"/>
      <c r="V471" s="1">
        <f t="shared" si="494"/>
        <v>117.20699999999999</v>
      </c>
      <c r="W471" s="1">
        <f t="shared" si="495"/>
        <v>116.907</v>
      </c>
      <c r="X471" s="1">
        <f t="shared" si="496"/>
        <v>117.70699999999999</v>
      </c>
      <c r="Y471" s="13">
        <f t="shared" si="497"/>
        <v>0</v>
      </c>
      <c r="Z471" s="1">
        <v>1</v>
      </c>
      <c r="AA471" s="1">
        <f t="shared" si="498"/>
        <v>1</v>
      </c>
      <c r="AB471" s="1">
        <f t="shared" si="473"/>
        <v>1</v>
      </c>
      <c r="AC471" s="1">
        <f>IF(ISNUMBER(INDEX(bias[value],MATCH(I471,bias[symbol],0))),1,0)</f>
        <v>1</v>
      </c>
      <c r="AD471" s="1">
        <f t="shared" si="499"/>
        <v>1</v>
      </c>
      <c r="AE471" s="1">
        <f t="shared" si="474"/>
        <v>1</v>
      </c>
      <c r="AF471" s="1">
        <f t="shared" ca="1" si="476"/>
        <v>0</v>
      </c>
      <c r="AG471" s="1">
        <f t="shared" ca="1" si="477"/>
        <v>0</v>
      </c>
      <c r="AH471" s="1" t="str">
        <f ca="1">IF(AG471=1,_xll.RtContribute("DDS_BONDS",$B471&amp;"=EXT",$V$3:$X$3,V471:X471,"FTC:CHANGED;SCOPE:SERVER"),"-")</f>
        <v>-</v>
      </c>
      <c r="AI471" s="1" t="str">
        <f>_xll.RtGet("DDS_BONDS",B471&amp;"=EXT",3)</f>
        <v>9281017=EXT</v>
      </c>
      <c r="AJ471" s="32">
        <f>_xll.BDP($A471&amp;" @"&amp; $N471 &amp;"  Corp","risk_mid")</f>
        <v>10.791518384414189</v>
      </c>
      <c r="AK471" s="25">
        <f t="shared" si="491"/>
        <v>-454.32292398383737</v>
      </c>
      <c r="AL471" s="1" t="str">
        <f t="shared" si="475"/>
        <v>-</v>
      </c>
      <c r="AM471" s="38">
        <f t="shared" si="492"/>
        <v>-4.3861464000000003</v>
      </c>
      <c r="AN471" s="12">
        <f>_xll.BDP($A471&amp;" @"&amp; $N471 &amp;"  Corp","asset_swap_spd_mid")</f>
        <v>37.317289786252275</v>
      </c>
      <c r="AO471" s="25">
        <f t="shared" si="493"/>
        <v>-1571.0579000012208</v>
      </c>
      <c r="AP471" s="25">
        <f>IFERROR(_xll.BDP($A471&amp;" @"&amp; $N471 &amp;"  Corp","coupon")*G471/100/365,"-")</f>
        <v>-43.253424657534246</v>
      </c>
      <c r="AQ471" s="1" t="str">
        <f>_xll.RtGet("EBOND_LDN",B471,"DSPLY_NAME")</f>
        <v xml:space="preserve">DBHNGR 3 3/4 09 </v>
      </c>
      <c r="AR471" s="38">
        <f>_xll.RtGet("EBOND_LDN", B471, -18560)</f>
        <v>144.470691719483</v>
      </c>
      <c r="AS471" s="38">
        <f>_xll.RtGet("EBOND_LDN", B471, -18562)</f>
        <v>137.08414048405999</v>
      </c>
      <c r="AT471" s="58" t="str">
        <f ca="1">IF(Main[[#This Row],[maturity]]&lt;TODAY(),"matured","-")</f>
        <v>-</v>
      </c>
      <c r="AU471" s="1" t="str">
        <f>IF(Main[[#This Row],[spread bid]]=Main[[#This Row],[spread ask]],"error","-")</f>
        <v>-</v>
      </c>
    </row>
    <row r="472" spans="1:47" x14ac:dyDescent="0.2">
      <c r="A472" s="1" t="s">
        <v>1550</v>
      </c>
      <c r="B472" s="1">
        <v>21135615</v>
      </c>
      <c r="C472" s="9">
        <v>1994228</v>
      </c>
      <c r="D472" s="9" t="str">
        <f>_xll.BDP($A472&amp;" Corp",D$4)</f>
        <v>DBHNGR</v>
      </c>
      <c r="E472" s="9">
        <f>IF(_xll.BDP($A472&amp;" Corp","cpn typ")="floating","frn",_xll.BDP($A472&amp;" Corp",E$4))</f>
        <v>2.75</v>
      </c>
      <c r="F472" s="50">
        <f>IF(LEFT(_xll.BDP($A472&amp;" Corp","mty_typ"),4)="perp","perp",_xll.BDP($A472&amp;" Corp",F$4)*1)</f>
        <v>47196</v>
      </c>
      <c r="G472" s="31">
        <f>_xll.RtGet("EBOND_POSITION",INDEX(bookMap[eBondID],MATCH(TEXT(C472,"0"),bookMap[bbgID],0))&amp;"="&amp;B472,"AMOUNT")</f>
        <v>1000</v>
      </c>
      <c r="H472" s="1">
        <f>INDEX(control!$E$12:$E$22,MATCH(C472,control!$C$12:$C$22,0))</f>
        <v>0</v>
      </c>
      <c r="I472" s="1" t="str">
        <f>IFERROR(INDEX(bias[symbol],MIN(MAX(MATCH(IF($I$2="manual",_xll.RtGet("EBOND_LDN",B472,-20268),$I$2),bias[symbol],0)+H472,1),27)),"-")</f>
        <v>b</v>
      </c>
      <c r="J472" s="1">
        <f>IFERROR(_xll.RtGet("EBOND_LDN",B472,-20270)*1,"-")</f>
        <v>1</v>
      </c>
      <c r="K472" s="1" t="str">
        <f>_xll.RtGet("EBOND_LDN",$B472,-20271)</f>
        <v>on</v>
      </c>
      <c r="L472" s="1">
        <f>_xll.BDP(A472&amp;" @CBKG Corp","bid")</f>
        <v>104.76600000000001</v>
      </c>
      <c r="M472" s="1">
        <f>_xll.BDP(A472&amp;" @CBKG Corp","ask")</f>
        <v>105.76600000000001</v>
      </c>
      <c r="N472" s="1" t="s">
        <v>1456</v>
      </c>
      <c r="O472" s="1" t="str">
        <f>_xll.BDP(A472&amp;" @"&amp;N472&amp;" Corp","LAST_UPDATE")</f>
        <v>07:01:51</v>
      </c>
      <c r="P472" s="57">
        <f>_xll.BDP(A472&amp;" @"&amp;N472&amp;" Corp","LAST_PRICE")</f>
        <v>105.14100000000001</v>
      </c>
      <c r="Q472" s="1">
        <f>INDEX(control!$F$12:$F$22,MATCH(C472,control!$C$12:$C$22,0))</f>
        <v>100</v>
      </c>
      <c r="R472" s="1">
        <f>P472-J472*INDEX(bias[value],MATCH(I472,bias[symbol],0))*(Q472/100)</f>
        <v>104.76600000000001</v>
      </c>
      <c r="S472" s="1">
        <f t="shared" ref="S472" si="514">R472+J472*(Q472/100)</f>
        <v>105.76600000000001</v>
      </c>
      <c r="T472" s="4"/>
      <c r="U472" s="4"/>
      <c r="V472" s="1">
        <f t="shared" ref="V472" si="515">P472</f>
        <v>105.14100000000001</v>
      </c>
      <c r="W472" s="1">
        <f t="shared" ref="W472" si="516">IF(ISNUMBER(T472),T472,R472)</f>
        <v>104.76600000000001</v>
      </c>
      <c r="X472" s="1">
        <f t="shared" ref="X472" si="517">IF(ISNUMBER(U472),U472,S472)</f>
        <v>105.76600000000001</v>
      </c>
      <c r="Y472" s="13">
        <f t="shared" ref="Y472" si="518">IF(ISERROR((W472+X472)-(L472+M472)),"err",((W472+X472)-(L472+M472)))</f>
        <v>0</v>
      </c>
      <c r="Z472" s="1">
        <v>1</v>
      </c>
      <c r="AA472" s="1">
        <f t="shared" ref="AA472" si="519">IF(K472="on",1,0)</f>
        <v>1</v>
      </c>
      <c r="AB472" s="1">
        <f t="shared" ref="AB472" si="520">IF(ISNUMBER(V472),1,0)*IF(ISNUMBER(W472),1,0)*IF(ISNUMBER(X472),1,0)</f>
        <v>1</v>
      </c>
      <c r="AC472" s="1">
        <f>IF(ISNUMBER(INDEX(bias[value],MATCH(I472,bias[symbol],0))),1,0)</f>
        <v>1</v>
      </c>
      <c r="AD472" s="1">
        <f t="shared" ref="AD472" si="521">IF(ISNUMBER(J472),1,0)</f>
        <v>1</v>
      </c>
      <c r="AE472" s="1">
        <f t="shared" ref="AE472" si="522">IF(AB472,IF(W472&gt;X472,0,1),0)</f>
        <v>1</v>
      </c>
      <c r="AF472" s="1">
        <f t="shared" ca="1" si="476"/>
        <v>0</v>
      </c>
      <c r="AG472" s="1">
        <f t="shared" ref="AG472" ca="1" si="523">PRODUCT(Z472:AF472)</f>
        <v>0</v>
      </c>
      <c r="AH472" s="1" t="str">
        <f ca="1">IF(AG472=1,_xll.RtContribute("DDS_BONDS",$B472&amp;"=EXT",$V$3:$X$3,V472:X472,"FTC:CHANGED;SCOPE:SERVER"),"-")</f>
        <v>-</v>
      </c>
      <c r="AI472" s="1" t="str">
        <f>_xll.RtGet("DDS_BONDS",B472&amp;"=EXT",3)</f>
        <v>21135615=EXT</v>
      </c>
      <c r="AJ472" s="32">
        <f>_xll.BDP($A472&amp;" @"&amp; $N472 &amp;"  Corp","risk_mid")</f>
        <v>12.708129343879904</v>
      </c>
      <c r="AK472" s="25">
        <f t="shared" ref="AK472" si="524">IFERROR(G472*AJ472/10000,"-")</f>
        <v>1.2708129343879904</v>
      </c>
      <c r="AL472" s="1" t="str">
        <f t="shared" si="475"/>
        <v>-</v>
      </c>
      <c r="AM472" s="38">
        <f t="shared" ref="AM472" si="525">IFERROR(G472*1,0)*IFERROR(P472*1,0)/100*IF(AL472="-",$AM$3,AL472)/100/360</f>
        <v>9.3458666666666676E-3</v>
      </c>
      <c r="AN472" s="12">
        <f>_xll.BDP($A472&amp;" @"&amp; $N472 &amp;"  Corp","asset_swap_spd_mid")</f>
        <v>31.941151526003164</v>
      </c>
      <c r="AO472" s="25">
        <f t="shared" ref="AO472" si="526">IFERROR(G472*1,0)*IFERROR(AN472*1,0)/10000</f>
        <v>3.1941151526003164</v>
      </c>
      <c r="AP472" s="25">
        <f>IFERROR(_xll.BDP($A472&amp;" @"&amp; $N472 &amp;"  Corp","coupon")*G472/100/365,"-")</f>
        <v>7.5342465753424653E-2</v>
      </c>
      <c r="AQ472" s="1" t="str">
        <f>_xll.RtGet("EBOND_LDN",B472,"DSPLY_NAME")</f>
        <v xml:space="preserve">DBHNGR 2 3/4 19 </v>
      </c>
      <c r="AR472" s="38">
        <f>_xll.RtGet("EBOND_LDN", B472, -18560)</f>
        <v>51.647859069441999</v>
      </c>
      <c r="AS472" s="38">
        <f>_xll.RtGet("EBOND_LDN", B472, -18562)</f>
        <v>43.809037525849</v>
      </c>
      <c r="AT472" s="58" t="str">
        <f ca="1">IF(Main[[#This Row],[maturity]]&lt;TODAY(),"matured","-")</f>
        <v>-</v>
      </c>
      <c r="AU472" s="1" t="str">
        <f>IF(Main[[#This Row],[spread bid]]=Main[[#This Row],[spread ask]],"error","-")</f>
        <v>-</v>
      </c>
    </row>
    <row r="473" spans="1:47" x14ac:dyDescent="0.2">
      <c r="A473" s="1" t="s">
        <v>456</v>
      </c>
      <c r="B473" s="1">
        <v>17354556</v>
      </c>
      <c r="C473" s="9">
        <v>1994228</v>
      </c>
      <c r="D473" s="9" t="str">
        <f>_xll.BDP($A473&amp;" Corp",D$4)</f>
        <v>DBOERS</v>
      </c>
      <c r="E473" s="9">
        <f>IF(_xll.BDP($A473&amp;" Corp","cpn typ")="floating","frn",_xll.BDP($A473&amp;" Corp",E$4))</f>
        <v>1.125</v>
      </c>
      <c r="F473" s="50">
        <f>IF(LEFT(_xll.BDP($A473&amp;" Corp","mty_typ"),4)="perp","perp",_xll.BDP($A473&amp;" Corp",F$4)*1)</f>
        <v>43185</v>
      </c>
      <c r="G473" s="31">
        <f>_xll.RtGet("EBOND_POSITION",INDEX(bookMap[eBondID],MATCH(TEXT(C473,"0"),bookMap[bbgID],0))&amp;"="&amp;B473,"AMOUNT")</f>
        <v>6048000</v>
      </c>
      <c r="H473" s="1">
        <f>INDEX(control!$E$12:$E$22,MATCH(C473,control!$C$12:$C$22,0))</f>
        <v>0</v>
      </c>
      <c r="I473" s="1" t="str">
        <f>IFERROR(INDEX(bias[symbol],MIN(MAX(MATCH(IF($I$2="manual",_xll.RtGet("EBOND_LDN",B473,-20268),$I$2),bias[symbol],0)+H473,1),27)),"-")</f>
        <v>ss</v>
      </c>
      <c r="J473" s="1">
        <f>IFERROR(_xll.RtGet("EBOND_LDN",B473,-20270)*1,"-")</f>
        <v>0.3</v>
      </c>
      <c r="K473" s="1" t="str">
        <f>_xll.RtGet("EBOND_LDN",$B473,-20271)</f>
        <v>on</v>
      </c>
      <c r="L473" s="1">
        <f>_xll.BDP(A473&amp;" @CBKG Corp","bid")</f>
        <v>101.496</v>
      </c>
      <c r="M473" s="1">
        <f>_xll.BDP(A473&amp;" @CBKG Corp","ask")</f>
        <v>101.79600000000001</v>
      </c>
      <c r="N473" s="1" t="s">
        <v>1456</v>
      </c>
      <c r="O473" s="1" t="str">
        <f>_xll.BDP(A473&amp;" @"&amp;N473&amp;" Corp","LAST_UPDATE")</f>
        <v>07:01:47</v>
      </c>
      <c r="P473" s="57">
        <f>_xll.BDP(A473&amp;" @"&amp;N473&amp;" Corp","LAST_PRICE")</f>
        <v>101.721</v>
      </c>
      <c r="Q473" s="1">
        <f>INDEX(control!$F$12:$F$22,MATCH(C473,control!$C$12:$C$22,0))</f>
        <v>100</v>
      </c>
      <c r="R473" s="1">
        <f>P473-J473*INDEX(bias[value],MATCH(I473,bias[symbol],0))*(Q473/100)</f>
        <v>101.49600000000001</v>
      </c>
      <c r="S473" s="1">
        <f t="shared" si="500"/>
        <v>101.79600000000001</v>
      </c>
      <c r="T473" s="4"/>
      <c r="U473" s="4"/>
      <c r="V473" s="1">
        <f t="shared" si="494"/>
        <v>101.721</v>
      </c>
      <c r="W473" s="1">
        <f t="shared" si="495"/>
        <v>101.49600000000001</v>
      </c>
      <c r="X473" s="1">
        <f t="shared" si="496"/>
        <v>101.79600000000001</v>
      </c>
      <c r="Y473" s="13">
        <f t="shared" si="497"/>
        <v>2.8421709430404007E-14</v>
      </c>
      <c r="Z473" s="1">
        <v>1</v>
      </c>
      <c r="AA473" s="1">
        <f t="shared" si="498"/>
        <v>1</v>
      </c>
      <c r="AB473" s="1">
        <f t="shared" si="473"/>
        <v>1</v>
      </c>
      <c r="AC473" s="1">
        <f>IF(ISNUMBER(INDEX(bias[value],MATCH(I473,bias[symbol],0))),1,0)</f>
        <v>1</v>
      </c>
      <c r="AD473" s="1">
        <f t="shared" si="499"/>
        <v>1</v>
      </c>
      <c r="AE473" s="1">
        <f t="shared" si="474"/>
        <v>1</v>
      </c>
      <c r="AF473" s="1">
        <f t="shared" ca="1" si="476"/>
        <v>0</v>
      </c>
      <c r="AG473" s="1">
        <f t="shared" ca="1" si="477"/>
        <v>0</v>
      </c>
      <c r="AH473" s="1" t="str">
        <f ca="1">IF(AG473=1,_xll.RtContribute("DDS_BONDS",$B473&amp;"=EXT",$V$3:$X$3,V473:X473,"FTC:CHANGED;SCOPE:SERVER"),"-")</f>
        <v>-</v>
      </c>
      <c r="AI473" s="1" t="str">
        <f>_xll.RtGet("DDS_BONDS",B473&amp;"=EXT",3)</f>
        <v>17354556=EXT</v>
      </c>
      <c r="AJ473" s="32">
        <f>_xll.BDP($A473&amp;" @"&amp; $N473 &amp;"  Corp","risk_mid")</f>
        <v>3.7550297068726479</v>
      </c>
      <c r="AK473" s="25">
        <f t="shared" si="491"/>
        <v>2271.0419667165775</v>
      </c>
      <c r="AL473" s="1" t="str">
        <f t="shared" si="475"/>
        <v>-</v>
      </c>
      <c r="AM473" s="38">
        <f t="shared" si="492"/>
        <v>54.6852096</v>
      </c>
      <c r="AN473" s="12">
        <f>_xll.BDP($A473&amp;" @"&amp; $N473 &amp;"  Corp","asset_swap_spd_mid")</f>
        <v>15.572527707698807</v>
      </c>
      <c r="AO473" s="25">
        <f t="shared" si="493"/>
        <v>9418.2647576162381</v>
      </c>
      <c r="AP473" s="25">
        <f>IFERROR(_xll.BDP($A473&amp;" @"&amp; $N473 &amp;"  Corp","coupon")*G473/100/365,"-")</f>
        <v>186.41095890410958</v>
      </c>
      <c r="AQ473" s="1" t="str">
        <f>_xll.RtGet("EBOND_LDN",B473,"DSPLY_NAME")</f>
        <v xml:space="preserve">DBOERS 1 1/8 26 </v>
      </c>
      <c r="AR473" s="38">
        <f>_xll.RtGet("EBOND_LDN", B473, -18560)</f>
        <v>53.901464478911002</v>
      </c>
      <c r="AS473" s="38">
        <f>_xll.RtGet("EBOND_LDN", B473, -18562)</f>
        <v>45.905594468220997</v>
      </c>
      <c r="AT473" s="58" t="str">
        <f ca="1">IF(Main[[#This Row],[maturity]]&lt;TODAY(),"matured","-")</f>
        <v>-</v>
      </c>
      <c r="AU473" s="1" t="str">
        <f>IF(Main[[#This Row],[spread bid]]=Main[[#This Row],[spread ask]],"error","-")</f>
        <v>-</v>
      </c>
    </row>
    <row r="474" spans="1:47" x14ac:dyDescent="0.2">
      <c r="A474" s="1" t="s">
        <v>457</v>
      </c>
      <c r="B474" s="1">
        <v>15592935</v>
      </c>
      <c r="C474" s="9">
        <v>1994228</v>
      </c>
      <c r="D474" s="9" t="str">
        <f>_xll.BDP($A474&amp;" Corp",D$4)</f>
        <v>DBOERS</v>
      </c>
      <c r="E474" s="9">
        <f>IF(_xll.BDP($A474&amp;" Corp","cpn typ")="floating","frn",_xll.BDP($A474&amp;" Corp",E$4))</f>
        <v>2.375</v>
      </c>
      <c r="F474" s="50">
        <f>IF(LEFT(_xll.BDP($A474&amp;" Corp","mty_typ"),4)="perp","perp",_xll.BDP($A474&amp;" Corp",F$4)*1)</f>
        <v>44839</v>
      </c>
      <c r="G474" s="31">
        <f>_xll.RtGet("EBOND_POSITION",INDEX(bookMap[eBondID],MATCH(TEXT(C474,"0"),bookMap[bbgID],0))&amp;"="&amp;B474,"AMOUNT")</f>
        <v>244000</v>
      </c>
      <c r="H474" s="1">
        <f>INDEX(control!$E$12:$E$22,MATCH(C474,control!$C$12:$C$22,0))</f>
        <v>0</v>
      </c>
      <c r="I474" s="1" t="str">
        <f>IFERROR(INDEX(bias[symbol],MIN(MAX(MATCH(IF($I$2="manual",_xll.RtGet("EBOND_LDN",B474,-20268),$I$2),bias[symbol],0)+H474,1),27)),"-")</f>
        <v>b</v>
      </c>
      <c r="J474" s="1">
        <f>IFERROR(_xll.RtGet("EBOND_LDN",B474,-20270)*1,"-")</f>
        <v>0.7</v>
      </c>
      <c r="K474" s="1" t="str">
        <f>_xll.RtGet("EBOND_LDN",$B474,-20271)</f>
        <v>on</v>
      </c>
      <c r="L474" s="1">
        <f>_xll.BDP(A474&amp;" @CBKG Corp","bid")</f>
        <v>104.789</v>
      </c>
      <c r="M474" s="1">
        <f>_xll.BDP(A474&amp;" @CBKG Corp","ask")</f>
        <v>105.489</v>
      </c>
      <c r="N474" s="1" t="s">
        <v>1456</v>
      </c>
      <c r="O474" s="1" t="str">
        <f>_xll.BDP(A474&amp;" @"&amp;N474&amp;" Corp","LAST_UPDATE")</f>
        <v>07:01:24</v>
      </c>
      <c r="P474" s="57">
        <f>_xll.BDP(A474&amp;" @"&amp;N474&amp;" Corp","LAST_PRICE")</f>
        <v>105.051</v>
      </c>
      <c r="Q474" s="1">
        <f>INDEX(control!$F$12:$F$22,MATCH(C474,control!$C$12:$C$22,0))</f>
        <v>100</v>
      </c>
      <c r="R474" s="1">
        <f>P474-J474*INDEX(bias[value],MATCH(I474,bias[symbol],0))*(Q474/100)</f>
        <v>104.7885</v>
      </c>
      <c r="S474" s="1">
        <f t="shared" si="500"/>
        <v>105.4885</v>
      </c>
      <c r="T474" s="4"/>
      <c r="U474" s="4"/>
      <c r="V474" s="1">
        <f t="shared" si="494"/>
        <v>105.051</v>
      </c>
      <c r="W474" s="1">
        <f t="shared" si="495"/>
        <v>104.7885</v>
      </c>
      <c r="X474" s="1">
        <f t="shared" si="496"/>
        <v>105.4885</v>
      </c>
      <c r="Y474" s="13">
        <f t="shared" si="497"/>
        <v>-1.0000000000331966E-3</v>
      </c>
      <c r="Z474" s="1">
        <v>1</v>
      </c>
      <c r="AA474" s="1">
        <f t="shared" si="498"/>
        <v>1</v>
      </c>
      <c r="AB474" s="1">
        <f t="shared" si="473"/>
        <v>1</v>
      </c>
      <c r="AC474" s="1">
        <f>IF(ISNUMBER(INDEX(bias[value],MATCH(I474,bias[symbol],0))),1,0)</f>
        <v>1</v>
      </c>
      <c r="AD474" s="1">
        <f t="shared" si="499"/>
        <v>1</v>
      </c>
      <c r="AE474" s="1">
        <f t="shared" si="474"/>
        <v>1</v>
      </c>
      <c r="AF474" s="1">
        <f t="shared" ca="1" si="476"/>
        <v>0</v>
      </c>
      <c r="AG474" s="1">
        <f t="shared" ca="1" si="477"/>
        <v>0</v>
      </c>
      <c r="AH474" s="1" t="str">
        <f ca="1">IF(AG474=1,_xll.RtContribute("DDS_BONDS",$B474&amp;"=EXT",$V$3:$X$3,V474:X474,"FTC:CHANGED;SCOPE:SERVER"),"-")</f>
        <v>-</v>
      </c>
      <c r="AI474" s="1" t="str">
        <f>_xll.RtGet("DDS_BONDS",B474&amp;"=EXT",3)</f>
        <v>15592935=EXT</v>
      </c>
      <c r="AJ474" s="32">
        <f>_xll.BDP($A474&amp;" @"&amp; $N474 &amp;"  Corp","risk_mid")</f>
        <v>7.8921930229377324</v>
      </c>
      <c r="AK474" s="25">
        <f t="shared" si="491"/>
        <v>192.56950975968067</v>
      </c>
      <c r="AL474" s="1" t="str">
        <f t="shared" si="475"/>
        <v>-</v>
      </c>
      <c r="AM474" s="38">
        <f t="shared" si="492"/>
        <v>2.2784394666666667</v>
      </c>
      <c r="AN474" s="12">
        <f>_xll.BDP($A474&amp;" @"&amp; $N474 &amp;"  Corp","asset_swap_spd_mid")</f>
        <v>42.416421352820372</v>
      </c>
      <c r="AO474" s="25">
        <f t="shared" si="493"/>
        <v>1034.9606810088171</v>
      </c>
      <c r="AP474" s="25">
        <f>IFERROR(_xll.BDP($A474&amp;" @"&amp; $N474 &amp;"  Corp","coupon")*G474/100/365,"-")</f>
        <v>15.876712328767123</v>
      </c>
      <c r="AQ474" s="1" t="str">
        <f>_xll.RtGet("EBOND_LDN",B474,"DSPLY_NAME")</f>
        <v xml:space="preserve">DBOERS 2 3/8 05 </v>
      </c>
      <c r="AR474" s="38">
        <f>_xll.RtGet("EBOND_LDN", B474, -18560)</f>
        <v>67.515565551985006</v>
      </c>
      <c r="AS474" s="38">
        <f>_xll.RtGet("EBOND_LDN", B474, -18562)</f>
        <v>58.668809831886001</v>
      </c>
      <c r="AT474" s="58" t="str">
        <f ca="1">IF(Main[[#This Row],[maturity]]&lt;TODAY(),"matured","-")</f>
        <v>-</v>
      </c>
      <c r="AU474" s="1" t="str">
        <f>IF(Main[[#This Row],[spread bid]]=Main[[#This Row],[spread ask]],"error","-")</f>
        <v>-</v>
      </c>
    </row>
    <row r="475" spans="1:47" x14ac:dyDescent="0.2">
      <c r="A475" s="1" t="s">
        <v>458</v>
      </c>
      <c r="B475" s="1">
        <v>16119344</v>
      </c>
      <c r="C475" s="9">
        <v>1994228</v>
      </c>
      <c r="D475" s="9" t="str">
        <f>_xll.BDP($A475&amp;" Corp",D$4)</f>
        <v>DELH</v>
      </c>
      <c r="E475" s="9">
        <f>IF(_xll.BDP($A475&amp;" Corp","cpn typ")="floating","frn",_xll.BDP($A475&amp;" Corp",E$4))</f>
        <v>3.125</v>
      </c>
      <c r="F475" s="50">
        <f>IF(LEFT(_xll.BDP($A475&amp;" Corp","mty_typ"),4)="perp","perp",_xll.BDP($A475&amp;" Corp",F$4)*1)</f>
        <v>43888</v>
      </c>
      <c r="G475" s="31">
        <f>_xll.RtGet("EBOND_POSITION",INDEX(bookMap[eBondID],MATCH(TEXT(C475,"0"),bookMap[bbgID],0))&amp;"="&amp;B475,"AMOUNT")</f>
        <v>0</v>
      </c>
      <c r="H475" s="1">
        <f>INDEX(control!$E$12:$E$22,MATCH(C475,control!$C$12:$C$22,0))</f>
        <v>0</v>
      </c>
      <c r="I475" s="1" t="str">
        <f>IFERROR(INDEX(bias[symbol],MIN(MAX(MATCH(IF($I$2="manual",_xll.RtGet("EBOND_LDN",B475,-20268),$I$2),bias[symbol],0)+H475,1),27)),"-")</f>
        <v>m</v>
      </c>
      <c r="J475" s="1">
        <f>IFERROR(_xll.RtGet("EBOND_LDN",B475,-20270)*1,"-")</f>
        <v>0.7</v>
      </c>
      <c r="K475" s="1" t="str">
        <f>_xll.RtGet("EBOND_LDN",$B475,-20271)</f>
        <v>on</v>
      </c>
      <c r="L475" s="1">
        <f>_xll.BDP(A475&amp;" @CBKG Corp","bid")</f>
        <v>107.491</v>
      </c>
      <c r="M475" s="1">
        <f>_xll.BDP(A475&amp;" @CBKG Corp","ask")</f>
        <v>108.191</v>
      </c>
      <c r="N475" s="1" t="s">
        <v>1456</v>
      </c>
      <c r="O475" s="1" t="str">
        <f>_xll.BDP(A475&amp;" @"&amp;N475&amp;" Corp","LAST_UPDATE")</f>
        <v>07:01:23</v>
      </c>
      <c r="P475" s="57">
        <f>_xll.BDP(A475&amp;" @"&amp;N475&amp;" Corp","LAST_PRICE")</f>
        <v>107.84099999999999</v>
      </c>
      <c r="Q475" s="1">
        <f>INDEX(control!$F$12:$F$22,MATCH(C475,control!$C$12:$C$22,0))</f>
        <v>100</v>
      </c>
      <c r="R475" s="1">
        <f>P475-J475*INDEX(bias[value],MATCH(I475,bias[symbol],0))*(Q475/100)</f>
        <v>107.491</v>
      </c>
      <c r="S475" s="1">
        <f t="shared" si="500"/>
        <v>108.191</v>
      </c>
      <c r="T475" s="4"/>
      <c r="U475" s="4"/>
      <c r="V475" s="1">
        <f t="shared" si="494"/>
        <v>107.84099999999999</v>
      </c>
      <c r="W475" s="1">
        <f t="shared" si="495"/>
        <v>107.491</v>
      </c>
      <c r="X475" s="1">
        <f t="shared" si="496"/>
        <v>108.191</v>
      </c>
      <c r="Y475" s="13">
        <f t="shared" si="497"/>
        <v>0</v>
      </c>
      <c r="Z475" s="1">
        <v>1</v>
      </c>
      <c r="AA475" s="1">
        <f t="shared" si="498"/>
        <v>1</v>
      </c>
      <c r="AB475" s="1">
        <f t="shared" si="473"/>
        <v>1</v>
      </c>
      <c r="AC475" s="1">
        <f>IF(ISNUMBER(INDEX(bias[value],MATCH(I475,bias[symbol],0))),1,0)</f>
        <v>1</v>
      </c>
      <c r="AD475" s="1">
        <f t="shared" si="499"/>
        <v>1</v>
      </c>
      <c r="AE475" s="1">
        <f t="shared" si="474"/>
        <v>1</v>
      </c>
      <c r="AF475" s="1">
        <f t="shared" ca="1" si="476"/>
        <v>0</v>
      </c>
      <c r="AG475" s="1">
        <f t="shared" ca="1" si="477"/>
        <v>0</v>
      </c>
      <c r="AH475" s="1" t="str">
        <f ca="1">IF(AG475=1,_xll.RtContribute("DDS_BONDS",$B475&amp;"=EXT",$V$3:$X$3,V475:X475,"FTC:CHANGED;SCOPE:SERVER"),"-")</f>
        <v>-</v>
      </c>
      <c r="AI475" s="1" t="str">
        <f>_xll.RtGet("DDS_BONDS",B475&amp;"=EXT",3)</f>
        <v>16119344=EXT</v>
      </c>
      <c r="AJ475" s="32">
        <f>_xll.BDP($A475&amp;" @"&amp; $N475 &amp;"  Corp","risk_mid")</f>
        <v>5.6430186499646595</v>
      </c>
      <c r="AK475" s="25">
        <f t="shared" si="491"/>
        <v>0</v>
      </c>
      <c r="AL475" s="1" t="str">
        <f t="shared" si="475"/>
        <v>-</v>
      </c>
      <c r="AM475" s="38">
        <f t="shared" si="492"/>
        <v>0</v>
      </c>
      <c r="AN475" s="12">
        <f>_xll.BDP($A475&amp;" @"&amp; $N475 &amp;"  Corp","asset_swap_spd_mid")</f>
        <v>86.50575060663877</v>
      </c>
      <c r="AO475" s="25">
        <f t="shared" si="493"/>
        <v>0</v>
      </c>
      <c r="AP475" s="25">
        <f>IFERROR(_xll.BDP($A475&amp;" @"&amp; $N475 &amp;"  Corp","coupon")*G475/100/365,"-")</f>
        <v>0</v>
      </c>
      <c r="AQ475" s="1" t="str">
        <f>_xll.RtGet("EBOND_LDN",B475,"DSPLY_NAME")</f>
        <v>DELH 3 1/8 27 Fe</v>
      </c>
      <c r="AR475" s="38">
        <f>_xll.RtGet("EBOND_LDN", B475, -18560)</f>
        <v>125.023967250033</v>
      </c>
      <c r="AS475" s="38">
        <f>_xll.RtGet("EBOND_LDN", B475, -18562)</f>
        <v>112.637622269354</v>
      </c>
      <c r="AT475" s="58" t="str">
        <f ca="1">IF(Main[[#This Row],[maturity]]&lt;TODAY(),"matured","-")</f>
        <v>-</v>
      </c>
      <c r="AU475" s="1" t="str">
        <f>IF(Main[[#This Row],[spread bid]]=Main[[#This Row],[spread ask]],"error","-")</f>
        <v>-</v>
      </c>
    </row>
    <row r="476" spans="1:47" x14ac:dyDescent="0.2">
      <c r="A476" s="1" t="s">
        <v>1631</v>
      </c>
      <c r="B476" s="1">
        <v>21239289</v>
      </c>
      <c r="C476" s="9">
        <v>1994228</v>
      </c>
      <c r="D476" s="9" t="str">
        <f>_xll.BDP($A476&amp;" Corp",D$4)</f>
        <v>DGELN</v>
      </c>
      <c r="E476" s="9">
        <f>IF(_xll.BDP($A476&amp;" Corp","cpn typ")="floating","frn",_xll.BDP($A476&amp;" Corp",E$4))</f>
        <v>1.125</v>
      </c>
      <c r="F476" s="50">
        <f>IF(LEFT(_xll.BDP($A476&amp;" Corp","mty_typ"),4)="perp","perp",_xll.BDP($A476&amp;" Corp",F$4)*1)</f>
        <v>43605</v>
      </c>
      <c r="G476" s="31">
        <f>_xll.RtGet("EBOND_POSITION",INDEX(bookMap[eBondID],MATCH(TEXT(C476,"0"),bookMap[bbgID],0))&amp;"="&amp;B476,"AMOUNT")</f>
        <v>0</v>
      </c>
      <c r="H476" s="1">
        <f>INDEX(control!$E$12:$E$22,MATCH(C476,control!$C$12:$C$22,0))</f>
        <v>0</v>
      </c>
      <c r="I476" s="1" t="str">
        <f>IFERROR(INDEX(bias[symbol],MIN(MAX(MATCH(IF($I$2="manual",_xll.RtGet("EBOND_LDN",B476,-20268),$I$2),bias[symbol],0)+H476,1),27)),"-")</f>
        <v>m</v>
      </c>
      <c r="J476" s="1">
        <f>IFERROR(_xll.RtGet("EBOND_LDN",B476,-20270)*1,"-")</f>
        <v>0.4</v>
      </c>
      <c r="K476" s="1" t="str">
        <f>_xll.RtGet("EBOND_LDN",$B476,-20271)</f>
        <v>on</v>
      </c>
      <c r="L476" s="1">
        <f>_xll.BDP(A476&amp;" @CBKG Corp","bid")</f>
        <v>100.458</v>
      </c>
      <c r="M476" s="1">
        <f>_xll.BDP(A476&amp;" @CBKG Corp","ask")</f>
        <v>100.858</v>
      </c>
      <c r="N476" s="1" t="s">
        <v>1456</v>
      </c>
      <c r="O476" s="1" t="str">
        <f>_xll.BDP(A476&amp;" @"&amp;N476&amp;" Corp","LAST_UPDATE")</f>
        <v>11/06/2014</v>
      </c>
      <c r="P476" s="57">
        <f>_xll.BDP(A476&amp;" @"&amp;N476&amp;" Corp","LAST_PRICE")</f>
        <v>100.658</v>
      </c>
      <c r="Q476" s="1">
        <f>INDEX(control!$F$12:$F$22,MATCH(C476,control!$C$12:$C$22,0))</f>
        <v>100</v>
      </c>
      <c r="R476" s="1">
        <f>P476-J476*INDEX(bias[value],MATCH(I476,bias[symbol],0))*(Q476/100)</f>
        <v>100.458</v>
      </c>
      <c r="S476" s="1">
        <f>R476+J476*(Q476/100)</f>
        <v>100.858</v>
      </c>
      <c r="T476" s="4"/>
      <c r="U476" s="4"/>
      <c r="V476" s="1">
        <f>P476</f>
        <v>100.658</v>
      </c>
      <c r="W476" s="1">
        <f>IF(ISNUMBER(T476),T476,R476)</f>
        <v>100.458</v>
      </c>
      <c r="X476" s="1">
        <f>IF(ISNUMBER(U476),U476,S476)</f>
        <v>100.858</v>
      </c>
      <c r="Y476" s="13">
        <f>IF(ISERROR((W476+X476)-(L476+M476)),"err",((W476+X476)-(L476+M476)))</f>
        <v>0</v>
      </c>
      <c r="Z476" s="1">
        <v>1</v>
      </c>
      <c r="AA476" s="1">
        <f>IF(K476="on",1,0)</f>
        <v>1</v>
      </c>
      <c r="AB476" s="1">
        <f>IF(ISNUMBER(V476),1,0)*IF(ISNUMBER(W476),1,0)*IF(ISNUMBER(X476),1,0)</f>
        <v>1</v>
      </c>
      <c r="AC476" s="1">
        <f>IF(ISNUMBER(INDEX(bias[value],MATCH(I476,bias[symbol],0))),1,0)</f>
        <v>1</v>
      </c>
      <c r="AD476" s="1">
        <f>IF(ISNUMBER(J476),1,0)</f>
        <v>1</v>
      </c>
      <c r="AE476" s="1">
        <f>IF(AB476,IF(W476&gt;X476,0,1),0)</f>
        <v>1</v>
      </c>
      <c r="AF476" s="1">
        <f ca="1">IF($C$3="update",1,0)</f>
        <v>0</v>
      </c>
      <c r="AG476" s="1">
        <f ca="1">PRODUCT(Z476:AF476)</f>
        <v>0</v>
      </c>
      <c r="AH476" s="1" t="str">
        <f ca="1">IF(AG476=1,_xll.RtContribute("DDS_BONDS",$B476&amp;"=EXT",$V$3:$X$3,V476:X476,"FTC:CHANGED;SCOPE:SERVER"),"-")</f>
        <v>-</v>
      </c>
      <c r="AI476" s="1" t="str">
        <f>_xll.RtGet("DDS_BONDS",B476&amp;"=EXT",3)</f>
        <v>21239289=EXT</v>
      </c>
      <c r="AJ476" s="32">
        <f>_xll.BDP($A476&amp;" @"&amp; $N476 &amp;"  Corp","risk_mid")</f>
        <v>4.7202977268703705</v>
      </c>
      <c r="AK476" s="25">
        <f>IFERROR(G476*AJ476/10000,"-")</f>
        <v>0</v>
      </c>
      <c r="AL476" s="1" t="str">
        <f>IFERROR(INDEX(repoRate,MATCH(A476,repoIsin,0)),"-")</f>
        <v>-</v>
      </c>
      <c r="AM476" s="38">
        <f>IFERROR(G476*1,0)*IFERROR(P476*1,0)/100*IF(AL476="-",$AM$3,AL476)/100/360</f>
        <v>0</v>
      </c>
      <c r="AN476" s="12">
        <f>_xll.BDP($A476&amp;" @"&amp; $N476 &amp;"  Corp","asset_swap_spd_mid")</f>
        <v>28.834143504074511</v>
      </c>
      <c r="AO476" s="25">
        <f>IFERROR(G476*1,0)*IFERROR(AN476*1,0)/10000</f>
        <v>0</v>
      </c>
      <c r="AP476" s="25">
        <f>IFERROR(_xll.BDP($A476&amp;" @"&amp; $N476 &amp;"  Corp","coupon")*G476/100/365,"-")</f>
        <v>0</v>
      </c>
      <c r="AQ476" s="1" t="str">
        <f>_xll.RtGet("EBOND_LDN",B476,"DSPLY_NAME")</f>
        <v>DGELN 1 1/8 20 M</v>
      </c>
      <c r="AR476" s="38">
        <f>_xll.RtGet("EBOND_LDN", B476, -18560)</f>
        <v>58.632109730488999</v>
      </c>
      <c r="AS476" s="38">
        <f>_xll.RtGet("EBOND_LDN", B476, -18562)</f>
        <v>58.632109730488999</v>
      </c>
      <c r="AT476" s="58" t="str">
        <f ca="1">IF(Main[[#This Row],[maturity]]&lt;TODAY(),"matured","-")</f>
        <v>-</v>
      </c>
      <c r="AU476" s="1" t="str">
        <f>IF(Main[[#This Row],[spread bid]]=Main[[#This Row],[spread ask]],"error","-")</f>
        <v>error</v>
      </c>
    </row>
    <row r="477" spans="1:47" x14ac:dyDescent="0.2">
      <c r="A477" s="1" t="s">
        <v>1632</v>
      </c>
      <c r="B477" s="1">
        <v>21239291</v>
      </c>
      <c r="C477" s="9">
        <v>1994228</v>
      </c>
      <c r="D477" s="9" t="str">
        <f>_xll.BDP($A477&amp;" Corp",D$4)</f>
        <v>DGELN</v>
      </c>
      <c r="E477" s="9">
        <f>IF(_xll.BDP($A477&amp;" Corp","cpn typ")="floating","frn",_xll.BDP($A477&amp;" Corp",E$4))</f>
        <v>2.375</v>
      </c>
      <c r="F477" s="50">
        <f>IF(LEFT(_xll.BDP($A477&amp;" Corp","mty_typ"),4)="perp","perp",_xll.BDP($A477&amp;" Corp",F$4)*1)</f>
        <v>46162</v>
      </c>
      <c r="G477" s="31">
        <f>_xll.RtGet("EBOND_POSITION",INDEX(bookMap[eBondID],MATCH(TEXT(C477,"0"),bookMap[bbgID],0))&amp;"="&amp;B477,"AMOUNT")</f>
        <v>0</v>
      </c>
      <c r="H477" s="1">
        <f>INDEX(control!$E$12:$E$22,MATCH(C477,control!$C$12:$C$22,0))</f>
        <v>0</v>
      </c>
      <c r="I477" s="1" t="str">
        <f>IFERROR(INDEX(bias[symbol],MIN(MAX(MATCH(IF($I$2="manual",_xll.RtGet("EBOND_LDN",B477,-20268),$I$2),bias[symbol],0)+H477,1),27)),"-")</f>
        <v>m</v>
      </c>
      <c r="J477" s="1">
        <f>IFERROR(_xll.RtGet("EBOND_LDN",B477,-20270)*1,"-")</f>
        <v>0.6</v>
      </c>
      <c r="K477" s="1" t="str">
        <f>_xll.RtGet("EBOND_LDN",$B477,-20271)</f>
        <v>on</v>
      </c>
      <c r="L477" s="1">
        <f>_xll.BDP(A477&amp;" @CBKG Corp","bid")</f>
        <v>99.572000000000003</v>
      </c>
      <c r="M477" s="1">
        <f>_xll.BDP(A477&amp;" @CBKG Corp","ask")</f>
        <v>100.172</v>
      </c>
      <c r="N477" s="1" t="s">
        <v>1456</v>
      </c>
      <c r="O477" s="1" t="str">
        <f>_xll.BDP(A477&amp;" @"&amp;N477&amp;" Corp","LAST_UPDATE")</f>
        <v>11/06/2014</v>
      </c>
      <c r="P477" s="57">
        <f>_xll.BDP(A477&amp;" @"&amp;N477&amp;" Corp","LAST_PRICE")</f>
        <v>99.872</v>
      </c>
      <c r="Q477" s="1">
        <f>INDEX(control!$F$12:$F$22,MATCH(C477,control!$C$12:$C$22,0))</f>
        <v>100</v>
      </c>
      <c r="R477" s="1">
        <f>P477-J477*INDEX(bias[value],MATCH(I477,bias[symbol],0))*(Q477/100)</f>
        <v>99.572000000000003</v>
      </c>
      <c r="S477" s="1">
        <f>R477+J477*(Q477/100)</f>
        <v>100.172</v>
      </c>
      <c r="T477" s="4"/>
      <c r="U477" s="4"/>
      <c r="V477" s="1">
        <f>P477</f>
        <v>99.872</v>
      </c>
      <c r="W477" s="1">
        <f>IF(ISNUMBER(T477),T477,R477)</f>
        <v>99.572000000000003</v>
      </c>
      <c r="X477" s="1">
        <f>IF(ISNUMBER(U477),U477,S477)</f>
        <v>100.172</v>
      </c>
      <c r="Y477" s="13">
        <f>IF(ISERROR((W477+X477)-(L477+M477)),"err",((W477+X477)-(L477+M477)))</f>
        <v>0</v>
      </c>
      <c r="Z477" s="1">
        <v>1</v>
      </c>
      <c r="AA477" s="1">
        <f>IF(K477="on",1,0)</f>
        <v>1</v>
      </c>
      <c r="AB477" s="1">
        <f>IF(ISNUMBER(V477),1,0)*IF(ISNUMBER(W477),1,0)*IF(ISNUMBER(X477),1,0)</f>
        <v>1</v>
      </c>
      <c r="AC477" s="1">
        <f>IF(ISNUMBER(INDEX(bias[value],MATCH(I477,bias[symbol],0))),1,0)</f>
        <v>1</v>
      </c>
      <c r="AD477" s="1">
        <f>IF(ISNUMBER(J477),1,0)</f>
        <v>1</v>
      </c>
      <c r="AE477" s="1">
        <f>IF(AB477,IF(W477&gt;X477,0,1),0)</f>
        <v>1</v>
      </c>
      <c r="AF477" s="1">
        <f ca="1">IF($C$3="update",1,0)</f>
        <v>0</v>
      </c>
      <c r="AG477" s="1">
        <f ca="1">PRODUCT(Z477:AF477)</f>
        <v>0</v>
      </c>
      <c r="AH477" s="1" t="str">
        <f ca="1">IF(AG477=1,_xll.RtContribute("DDS_BONDS",$B477&amp;"=EXT",$V$3:$X$3,V477:X477,"FTC:CHANGED;SCOPE:SERVER"),"-")</f>
        <v>-</v>
      </c>
      <c r="AI477" s="1" t="str">
        <f>_xll.RtGet("DDS_BONDS",B477&amp;"=EXT",3)</f>
        <v>21239291=EXT</v>
      </c>
      <c r="AJ477" s="32">
        <f>_xll.BDP($A477&amp;" @"&amp; $N477 &amp;"  Corp","risk_mid")</f>
        <v>10.250395790370703</v>
      </c>
      <c r="AK477" s="25">
        <f>IFERROR(G477*AJ477/10000,"-")</f>
        <v>0</v>
      </c>
      <c r="AL477" s="1" t="str">
        <f>IFERROR(INDEX(repoRate,MATCH(A477,repoIsin,0)),"-")</f>
        <v>-</v>
      </c>
      <c r="AM477" s="38">
        <f>IFERROR(G477*1,0)*IFERROR(P477*1,0)/100*IF(AL477="-",$AM$3,AL477)/100/360</f>
        <v>0</v>
      </c>
      <c r="AN477" s="12">
        <f>_xll.BDP($A477&amp;" @"&amp; $N477 &amp;"  Corp","asset_swap_spd_mid")</f>
        <v>56.785745388128923</v>
      </c>
      <c r="AO477" s="25">
        <f>IFERROR(G477*1,0)*IFERROR(AN477*1,0)/10000</f>
        <v>0</v>
      </c>
      <c r="AP477" s="25">
        <f>IFERROR(_xll.BDP($A477&amp;" @"&amp; $N477 &amp;"  Corp","coupon")*G477/100/365,"-")</f>
        <v>0</v>
      </c>
      <c r="AQ477" s="1" t="str">
        <f>_xll.RtGet("EBOND_LDN",B477,"DSPLY_NAME")</f>
        <v>DGELN 2 3/8 20 M</v>
      </c>
      <c r="AR477" s="38">
        <f>_xll.RtGet("EBOND_LDN", B477, -18560)</f>
        <v>104.515791999321</v>
      </c>
      <c r="AS477" s="38">
        <f>_xll.RtGet("EBOND_LDN", B477, -18562)</f>
        <v>104.515791999321</v>
      </c>
      <c r="AT477" s="58" t="str">
        <f ca="1">IF(Main[[#This Row],[maturity]]&lt;TODAY(),"matured","-")</f>
        <v>-</v>
      </c>
      <c r="AU477" s="1" t="str">
        <f>IF(Main[[#This Row],[spread bid]]=Main[[#This Row],[spread ask]],"error","-")</f>
        <v>error</v>
      </c>
    </row>
    <row r="478" spans="1:47" x14ac:dyDescent="0.2">
      <c r="A478" s="1" t="s">
        <v>459</v>
      </c>
      <c r="B478" s="1">
        <v>14498018</v>
      </c>
      <c r="C478" s="9">
        <v>1994228</v>
      </c>
      <c r="D478" s="9" t="str">
        <f>_xll.BDP($A478&amp;" Corp",D$4)</f>
        <v>DPWGR</v>
      </c>
      <c r="E478" s="9">
        <f>IF(_xll.BDP($A478&amp;" Corp","cpn typ")="floating","frn",_xll.BDP($A478&amp;" Corp",E$4))</f>
        <v>1.875</v>
      </c>
      <c r="F478" s="50">
        <f>IF(LEFT(_xll.BDP($A478&amp;" Corp","mty_typ"),4)="perp","perp",_xll.BDP($A478&amp;" Corp",F$4)*1)</f>
        <v>42913</v>
      </c>
      <c r="G478" s="31">
        <f>_xll.RtGet("EBOND_POSITION",INDEX(bookMap[eBondID],MATCH(TEXT(C478,"0"),bookMap[bbgID],0))&amp;"="&amp;B478,"AMOUNT")</f>
        <v>300000</v>
      </c>
      <c r="H478" s="1">
        <f>INDEX(control!$E$12:$E$22,MATCH(C478,control!$C$12:$C$22,0))</f>
        <v>0</v>
      </c>
      <c r="I478" s="1" t="str">
        <f>IFERROR(INDEX(bias[symbol],MIN(MAX(MATCH(IF($I$2="manual",_xll.RtGet("EBOND_LDN",B478,-20268),$I$2),bias[symbol],0)+H478,1),27)),"-")</f>
        <v>bb</v>
      </c>
      <c r="J478" s="1">
        <f>IFERROR(_xll.RtGet("EBOND_LDN",B478,-20270)*1,"-")</f>
        <v>0.44</v>
      </c>
      <c r="K478" s="1" t="str">
        <f>_xll.RtGet("EBOND_LDN",$B478,-20271)</f>
        <v>on</v>
      </c>
      <c r="L478" s="1">
        <f>_xll.BDP(A478&amp;" @CBKG Corp","bid")</f>
        <v>103.41800000000001</v>
      </c>
      <c r="M478" s="1">
        <f>_xll.BDP(A478&amp;" @CBKG Corp","ask")</f>
        <v>103.858</v>
      </c>
      <c r="N478" s="1" t="s">
        <v>1456</v>
      </c>
      <c r="O478" s="1" t="str">
        <f>_xll.BDP(A478&amp;" @"&amp;N478&amp;" Corp","LAST_UPDATE")</f>
        <v>07:01:30</v>
      </c>
      <c r="P478" s="57">
        <f>_xll.BDP(A478&amp;" @"&amp;N478&amp;" Corp","LAST_PRICE")</f>
        <v>103.52800000000001</v>
      </c>
      <c r="Q478" s="1">
        <f>INDEX(control!$F$12:$F$22,MATCH(C478,control!$C$12:$C$22,0))</f>
        <v>100</v>
      </c>
      <c r="R478" s="1">
        <f>P478-J478*INDEX(bias[value],MATCH(I478,bias[symbol],0))*(Q478/100)</f>
        <v>103.41800000000001</v>
      </c>
      <c r="S478" s="1">
        <f t="shared" si="500"/>
        <v>103.858</v>
      </c>
      <c r="T478" s="4"/>
      <c r="U478" s="4"/>
      <c r="V478" s="1">
        <f t="shared" si="494"/>
        <v>103.52800000000001</v>
      </c>
      <c r="W478" s="1">
        <f t="shared" si="495"/>
        <v>103.41800000000001</v>
      </c>
      <c r="X478" s="1">
        <f t="shared" si="496"/>
        <v>103.858</v>
      </c>
      <c r="Y478" s="13">
        <f t="shared" si="497"/>
        <v>0</v>
      </c>
      <c r="Z478" s="1">
        <v>1</v>
      </c>
      <c r="AA478" s="1">
        <f t="shared" si="498"/>
        <v>1</v>
      </c>
      <c r="AB478" s="1">
        <f t="shared" si="473"/>
        <v>1</v>
      </c>
      <c r="AC478" s="1">
        <f>IF(ISNUMBER(INDEX(bias[value],MATCH(I478,bias[symbol],0))),1,0)</f>
        <v>1</v>
      </c>
      <c r="AD478" s="1">
        <f t="shared" si="499"/>
        <v>1</v>
      </c>
      <c r="AE478" s="1">
        <f t="shared" si="474"/>
        <v>1</v>
      </c>
      <c r="AF478" s="1">
        <f t="shared" ca="1" si="476"/>
        <v>0</v>
      </c>
      <c r="AG478" s="1">
        <f t="shared" ca="1" si="477"/>
        <v>0</v>
      </c>
      <c r="AH478" s="1" t="str">
        <f ca="1">IF(AG478=1,_xll.RtContribute("DDS_BONDS",$B478&amp;"=EXT",$V$3:$X$3,V478:X478,"FTC:CHANGED;SCOPE:SERVER"),"-")</f>
        <v>-</v>
      </c>
      <c r="AI478" s="1" t="str">
        <f>_xll.RtGet("DDS_BONDS",B478&amp;"=EXT",3)</f>
        <v>14498018=EXT</v>
      </c>
      <c r="AJ478" s="32">
        <f>_xll.BDP($A478&amp;" @"&amp; $N478 &amp;"  Corp","risk_mid")</f>
        <v>3.0543331804047114</v>
      </c>
      <c r="AK478" s="25">
        <f t="shared" si="491"/>
        <v>91.629995412141341</v>
      </c>
      <c r="AL478" s="1">
        <f t="shared" si="475"/>
        <v>-0.45</v>
      </c>
      <c r="AM478" s="38">
        <f t="shared" si="492"/>
        <v>-3.8823000000000003</v>
      </c>
      <c r="AN478" s="12">
        <f>_xll.BDP($A478&amp;" @"&amp; $N478 &amp;"  Corp","asset_swap_spd_mid")</f>
        <v>29.178922709667209</v>
      </c>
      <c r="AO478" s="25">
        <f t="shared" si="493"/>
        <v>875.36768129001632</v>
      </c>
      <c r="AP478" s="25">
        <f>IFERROR(_xll.BDP($A478&amp;" @"&amp; $N478 &amp;"  Corp","coupon")*G478/100/365,"-")</f>
        <v>15.41095890410959</v>
      </c>
      <c r="AQ478" s="1" t="str">
        <f>_xll.RtGet("EBOND_LDN",B478,"DSPLY_NAME")</f>
        <v>DPWGR 1 7/8 27 J</v>
      </c>
      <c r="AR478" s="38">
        <f>_xll.RtGet("EBOND_LDN", B478, -18560)</f>
        <v>65.392303889000004</v>
      </c>
      <c r="AS478" s="38">
        <f>_xll.RtGet("EBOND_LDN", B478, -18562)</f>
        <v>51.016161726143999</v>
      </c>
      <c r="AT478" s="58" t="str">
        <f ca="1">IF(Main[[#This Row],[maturity]]&lt;TODAY(),"matured","-")</f>
        <v>-</v>
      </c>
      <c r="AU478" s="1" t="str">
        <f>IF(Main[[#This Row],[spread bid]]=Main[[#This Row],[spread ask]],"error","-")</f>
        <v>-</v>
      </c>
    </row>
    <row r="479" spans="1:47" x14ac:dyDescent="0.2">
      <c r="A479" s="1" t="s">
        <v>460</v>
      </c>
      <c r="B479" s="1">
        <v>19482483</v>
      </c>
      <c r="C479" s="9">
        <v>1994228</v>
      </c>
      <c r="D479" s="9" t="str">
        <f>_xll.BDP($A479&amp;" Corp",D$4)</f>
        <v>DPWGR</v>
      </c>
      <c r="E479" s="9">
        <f>IF(_xll.BDP($A479&amp;" Corp","cpn typ")="floating","frn",_xll.BDP($A479&amp;" Corp",E$4))</f>
        <v>1.5</v>
      </c>
      <c r="F479" s="50">
        <f>IF(LEFT(_xll.BDP($A479&amp;" Corp","mty_typ"),4)="perp","perp",_xll.BDP($A479&amp;" Corp",F$4)*1)</f>
        <v>43382</v>
      </c>
      <c r="G479" s="31">
        <f>_xll.RtGet("EBOND_POSITION",INDEX(bookMap[eBondID],MATCH(TEXT(C479,"0"),bookMap[bbgID],0))&amp;"="&amp;B479,"AMOUNT")</f>
        <v>0</v>
      </c>
      <c r="H479" s="1">
        <f>INDEX(control!$E$12:$E$22,MATCH(C479,control!$C$12:$C$22,0))</f>
        <v>0</v>
      </c>
      <c r="I479" s="1" t="str">
        <f>IFERROR(INDEX(bias[symbol],MIN(MAX(MATCH(IF($I$2="manual",_xll.RtGet("EBOND_LDN",B479,-20268),$I$2),bias[symbol],0)+H479,1),27)),"-")</f>
        <v>m</v>
      </c>
      <c r="J479" s="1">
        <f>IFERROR(_xll.RtGet("EBOND_LDN",B479,-20270)*1,"-")</f>
        <v>0.5</v>
      </c>
      <c r="K479" s="1" t="str">
        <f>_xll.RtGet("EBOND_LDN",$B479,-20271)</f>
        <v>on</v>
      </c>
      <c r="L479" s="1">
        <f>_xll.BDP(A479&amp;" @CBKG Corp","bid")</f>
        <v>102.575</v>
      </c>
      <c r="M479" s="1">
        <f>_xll.BDP(A479&amp;" @CBKG Corp","ask")</f>
        <v>103.075</v>
      </c>
      <c r="N479" s="1" t="s">
        <v>1456</v>
      </c>
      <c r="O479" s="1" t="str">
        <f>_xll.BDP(A479&amp;" @"&amp;N479&amp;" Corp","LAST_UPDATE")</f>
        <v>07:01:57</v>
      </c>
      <c r="P479" s="57">
        <f>_xll.BDP(A479&amp;" @"&amp;N479&amp;" Corp","LAST_PRICE")</f>
        <v>102.825</v>
      </c>
      <c r="Q479" s="1">
        <f>INDEX(control!$F$12:$F$22,MATCH(C479,control!$C$12:$C$22,0))</f>
        <v>100</v>
      </c>
      <c r="R479" s="1">
        <f>P479-J479*INDEX(bias[value],MATCH(I479,bias[symbol],0))*(Q479/100)</f>
        <v>102.575</v>
      </c>
      <c r="S479" s="1">
        <f t="shared" si="500"/>
        <v>103.075</v>
      </c>
      <c r="T479" s="4"/>
      <c r="U479" s="4"/>
      <c r="V479" s="1">
        <f t="shared" si="494"/>
        <v>102.825</v>
      </c>
      <c r="W479" s="1">
        <f t="shared" si="495"/>
        <v>102.575</v>
      </c>
      <c r="X479" s="1">
        <f t="shared" si="496"/>
        <v>103.075</v>
      </c>
      <c r="Y479" s="13">
        <f t="shared" si="497"/>
        <v>0</v>
      </c>
      <c r="Z479" s="1">
        <v>1</v>
      </c>
      <c r="AA479" s="1">
        <f t="shared" si="498"/>
        <v>1</v>
      </c>
      <c r="AB479" s="1">
        <f t="shared" si="473"/>
        <v>1</v>
      </c>
      <c r="AC479" s="1">
        <f>IF(ISNUMBER(INDEX(bias[value],MATCH(I479,bias[symbol],0))),1,0)</f>
        <v>1</v>
      </c>
      <c r="AD479" s="1">
        <f t="shared" si="499"/>
        <v>1</v>
      </c>
      <c r="AE479" s="1">
        <f t="shared" si="474"/>
        <v>1</v>
      </c>
      <c r="AF479" s="1">
        <f t="shared" ca="1" si="476"/>
        <v>0</v>
      </c>
      <c r="AG479" s="1">
        <f t="shared" ca="1" si="477"/>
        <v>0</v>
      </c>
      <c r="AH479" s="1" t="str">
        <f ca="1">IF(AG479=1,_xll.RtContribute("DDS_BONDS",$B479&amp;"=EXT",$V$3:$X$3,V479:X479,"FTC:CHANGED;SCOPE:SERVER"),"-")</f>
        <v>-</v>
      </c>
      <c r="AI479" s="1" t="str">
        <f>_xll.RtGet("DDS_BONDS",B479&amp;"=EXT",3)</f>
        <v>19482483=EXT</v>
      </c>
      <c r="AJ479" s="32">
        <f>_xll.BDP($A479&amp;" @"&amp; $N479 &amp;"  Corp","risk_mid")</f>
        <v>4.2902634768402947</v>
      </c>
      <c r="AK479" s="25">
        <f t="shared" si="491"/>
        <v>0</v>
      </c>
      <c r="AL479" s="1" t="str">
        <f t="shared" si="475"/>
        <v>-</v>
      </c>
      <c r="AM479" s="38">
        <f t="shared" si="492"/>
        <v>0</v>
      </c>
      <c r="AN479" s="12">
        <f>_xll.BDP($A479&amp;" @"&amp; $N479 &amp;"  Corp","asset_swap_spd_mid")</f>
        <v>24.222344171499667</v>
      </c>
      <c r="AO479" s="25">
        <f t="shared" si="493"/>
        <v>0</v>
      </c>
      <c r="AP479" s="25">
        <f>IFERROR(_xll.BDP($A479&amp;" @"&amp; $N479 &amp;"  Corp","coupon")*G479/100/365,"-")</f>
        <v>0</v>
      </c>
      <c r="AQ479" s="1" t="str">
        <f>_xll.RtGet("EBOND_LDN",B479,"DSPLY_NAME")</f>
        <v>DPWGR 1 1/2 09 O</v>
      </c>
      <c r="AR479" s="38">
        <f>_xll.RtGet("EBOND_LDN", B479, -18560)</f>
        <v>59.860243299693003</v>
      </c>
      <c r="AS479" s="38">
        <f>_xll.RtGet("EBOND_LDN", B479, -18562)</f>
        <v>48.217680287976002</v>
      </c>
      <c r="AT479" s="58" t="str">
        <f ca="1">IF(Main[[#This Row],[maturity]]&lt;TODAY(),"matured","-")</f>
        <v>-</v>
      </c>
      <c r="AU479" s="1" t="str">
        <f>IF(Main[[#This Row],[spread bid]]=Main[[#This Row],[spread ask]],"error","-")</f>
        <v>-</v>
      </c>
    </row>
    <row r="480" spans="1:47" x14ac:dyDescent="0.2">
      <c r="A480" s="1" t="s">
        <v>461</v>
      </c>
      <c r="B480" s="1">
        <v>16248735</v>
      </c>
      <c r="C480" s="9">
        <v>1994228</v>
      </c>
      <c r="D480" s="9" t="str">
        <f>_xll.BDP($A480&amp;" Corp",D$4)</f>
        <v>DPWGR</v>
      </c>
      <c r="E480" s="9">
        <f>IF(_xll.BDP($A480&amp;" Corp","cpn typ")="floating","frn",_xll.BDP($A480&amp;" Corp",E$4))</f>
        <v>1.875</v>
      </c>
      <c r="F480" s="50">
        <f>IF(LEFT(_xll.BDP($A480&amp;" Corp","mty_typ"),4)="perp","perp",_xll.BDP($A480&amp;" Corp",F$4)*1)</f>
        <v>44176</v>
      </c>
      <c r="G480" s="31">
        <f>_xll.RtGet("EBOND_POSITION",INDEX(bookMap[eBondID],MATCH(TEXT(C480,"0"),bookMap[bbgID],0))&amp;"="&amp;B480,"AMOUNT")</f>
        <v>-110000</v>
      </c>
      <c r="H480" s="1">
        <f>INDEX(control!$E$12:$E$22,MATCH(C480,control!$C$12:$C$22,0))</f>
        <v>0</v>
      </c>
      <c r="I480" s="1" t="str">
        <f>IFERROR(INDEX(bias[symbol],MIN(MAX(MATCH(IF($I$2="manual",_xll.RtGet("EBOND_LDN",B480,-20268),$I$2),bias[symbol],0)+H480,1),27)),"-")</f>
        <v>m</v>
      </c>
      <c r="J480" s="1">
        <f>IFERROR(_xll.RtGet("EBOND_LDN",B480,-20270)*1,"-")</f>
        <v>0.7</v>
      </c>
      <c r="K480" s="1" t="str">
        <f>_xll.RtGet("EBOND_LDN",$B480,-20271)</f>
        <v>on</v>
      </c>
      <c r="L480" s="1">
        <f>_xll.BDP(A480&amp;" @CBKG Corp","bid")</f>
        <v>103.086</v>
      </c>
      <c r="M480" s="1">
        <f>_xll.BDP(A480&amp;" @CBKG Corp","ask")</f>
        <v>103.786</v>
      </c>
      <c r="N480" s="1" t="s">
        <v>1456</v>
      </c>
      <c r="O480" s="1" t="str">
        <f>_xll.BDP(A480&amp;" @"&amp;N480&amp;" Corp","LAST_UPDATE")</f>
        <v>07:01:29</v>
      </c>
      <c r="P480" s="57">
        <f>_xll.BDP(A480&amp;" @"&amp;N480&amp;" Corp","LAST_PRICE")</f>
        <v>103.43600000000001</v>
      </c>
      <c r="Q480" s="1">
        <f>INDEX(control!$F$12:$F$22,MATCH(C480,control!$C$12:$C$22,0))</f>
        <v>100</v>
      </c>
      <c r="R480" s="1">
        <f>P480-J480*INDEX(bias[value],MATCH(I480,bias[symbol],0))*(Q480/100)</f>
        <v>103.08600000000001</v>
      </c>
      <c r="S480" s="1">
        <f t="shared" si="500"/>
        <v>103.78600000000002</v>
      </c>
      <c r="T480" s="4"/>
      <c r="U480" s="4"/>
      <c r="V480" s="1">
        <f t="shared" si="494"/>
        <v>103.43600000000001</v>
      </c>
      <c r="W480" s="1">
        <f t="shared" si="495"/>
        <v>103.08600000000001</v>
      </c>
      <c r="X480" s="1">
        <f t="shared" si="496"/>
        <v>103.78600000000002</v>
      </c>
      <c r="Y480" s="13">
        <f t="shared" si="497"/>
        <v>0</v>
      </c>
      <c r="Z480" s="1">
        <v>1</v>
      </c>
      <c r="AA480" s="1">
        <f t="shared" si="498"/>
        <v>1</v>
      </c>
      <c r="AB480" s="1">
        <f t="shared" si="473"/>
        <v>1</v>
      </c>
      <c r="AC480" s="1">
        <f>IF(ISNUMBER(INDEX(bias[value],MATCH(I480,bias[symbol],0))),1,0)</f>
        <v>1</v>
      </c>
      <c r="AD480" s="1">
        <f t="shared" si="499"/>
        <v>1</v>
      </c>
      <c r="AE480" s="1">
        <f t="shared" si="474"/>
        <v>1</v>
      </c>
      <c r="AF480" s="1">
        <f t="shared" ca="1" si="476"/>
        <v>0</v>
      </c>
      <c r="AG480" s="1">
        <f t="shared" ca="1" si="477"/>
        <v>0</v>
      </c>
      <c r="AH480" s="1" t="str">
        <f ca="1">IF(AG480=1,_xll.RtContribute("DDS_BONDS",$B480&amp;"=EXT",$V$3:$X$3,V480:X480,"FTC:CHANGED;SCOPE:SERVER"),"-")</f>
        <v>-</v>
      </c>
      <c r="AI480" s="1" t="str">
        <f>_xll.RtGet("DDS_BONDS",B480&amp;"=EXT",3)</f>
        <v>16248735=EXT</v>
      </c>
      <c r="AJ480" s="32">
        <f>_xll.BDP($A480&amp;" @"&amp; $N480 &amp;"  Corp","risk_mid")</f>
        <v>6.2979323677680554</v>
      </c>
      <c r="AK480" s="25">
        <f t="shared" si="491"/>
        <v>-69.27725604544861</v>
      </c>
      <c r="AL480" s="1">
        <f t="shared" si="475"/>
        <v>-3.2</v>
      </c>
      <c r="AM480" s="38">
        <f t="shared" si="492"/>
        <v>10.113742222222223</v>
      </c>
      <c r="AN480" s="12">
        <f>_xll.BDP($A480&amp;" @"&amp; $N480 &amp;"  Corp","asset_swap_spd_mid")</f>
        <v>33.71679179713464</v>
      </c>
      <c r="AO480" s="25">
        <f t="shared" si="493"/>
        <v>-370.88470976848106</v>
      </c>
      <c r="AP480" s="25">
        <f>IFERROR(_xll.BDP($A480&amp;" @"&amp; $N480 &amp;"  Corp","coupon")*G480/100/365,"-")</f>
        <v>-5.6506849315068495</v>
      </c>
      <c r="AQ480" s="1" t="str">
        <f>_xll.RtGet("EBOND_LDN",B480,"DSPLY_NAME")</f>
        <v>DPWGR 1 7/8 11 D</v>
      </c>
      <c r="AR480" s="38">
        <f>_xll.RtGet("EBOND_LDN", B480, -18560)</f>
        <v>74.028387566253002</v>
      </c>
      <c r="AS480" s="38">
        <f>_xll.RtGet("EBOND_LDN", B480, -18562)</f>
        <v>62.924965526426</v>
      </c>
      <c r="AT480" s="58" t="str">
        <f ca="1">IF(Main[[#This Row],[maturity]]&lt;TODAY(),"matured","-")</f>
        <v>-</v>
      </c>
      <c r="AU480" s="1" t="str">
        <f>IF(Main[[#This Row],[spread bid]]=Main[[#This Row],[spread ask]],"error","-")</f>
        <v>-</v>
      </c>
    </row>
    <row r="481" spans="1:47" x14ac:dyDescent="0.2">
      <c r="A481" s="1" t="s">
        <v>462</v>
      </c>
      <c r="B481" s="1">
        <v>14498020</v>
      </c>
      <c r="C481" s="9">
        <v>1994228</v>
      </c>
      <c r="D481" s="9" t="str">
        <f>_xll.BDP($A481&amp;" Corp",D$4)</f>
        <v>DPWGR</v>
      </c>
      <c r="E481" s="9">
        <f>IF(_xll.BDP($A481&amp;" Corp","cpn typ")="floating","frn",_xll.BDP($A481&amp;" Corp",E$4))</f>
        <v>2.95</v>
      </c>
      <c r="F481" s="50">
        <f>IF(LEFT(_xll.BDP($A481&amp;" Corp","mty_typ"),4)="perp","perp",_xll.BDP($A481&amp;" Corp",F$4)*1)</f>
        <v>44739</v>
      </c>
      <c r="G481" s="31">
        <f>_xll.RtGet("EBOND_POSITION",INDEX(bookMap[eBondID],MATCH(TEXT(C481,"0"),bookMap[bbgID],0))&amp;"="&amp;B481,"AMOUNT")</f>
        <v>5000</v>
      </c>
      <c r="H481" s="1">
        <f>INDEX(control!$E$12:$E$22,MATCH(C481,control!$C$12:$C$22,0))</f>
        <v>0</v>
      </c>
      <c r="I481" s="1" t="str">
        <f>IFERROR(INDEX(bias[symbol],MIN(MAX(MATCH(IF($I$2="manual",_xll.RtGet("EBOND_LDN",B481,-20268),$I$2),bias[symbol],0)+H481,1),27)),"-")</f>
        <v>m</v>
      </c>
      <c r="J481" s="1">
        <f>IFERROR(_xll.RtGet("EBOND_LDN",B481,-20270)*1,"-")</f>
        <v>0.8</v>
      </c>
      <c r="K481" s="1" t="str">
        <f>_xll.RtGet("EBOND_LDN",$B481,-20271)</f>
        <v>on</v>
      </c>
      <c r="L481" s="1">
        <f>_xll.BDP(A481&amp;" @CBKG Corp","bid")</f>
        <v>107.949</v>
      </c>
      <c r="M481" s="1">
        <f>_xll.BDP(A481&amp;" @CBKG Corp","ask")</f>
        <v>108.749</v>
      </c>
      <c r="N481" s="1" t="s">
        <v>1456</v>
      </c>
      <c r="O481" s="1" t="str">
        <f>_xll.BDP(A481&amp;" @"&amp;N481&amp;" Corp","LAST_UPDATE")</f>
        <v>07:01:27</v>
      </c>
      <c r="P481" s="57">
        <f>_xll.BDP(A481&amp;" @"&amp;N481&amp;" Corp","LAST_PRICE")</f>
        <v>108.349</v>
      </c>
      <c r="Q481" s="1">
        <f>INDEX(control!$F$12:$F$22,MATCH(C481,control!$C$12:$C$22,0))</f>
        <v>100</v>
      </c>
      <c r="R481" s="1">
        <f>P481-J481*INDEX(bias[value],MATCH(I481,bias[symbol],0))*(Q481/100)</f>
        <v>107.949</v>
      </c>
      <c r="S481" s="1">
        <f t="shared" si="500"/>
        <v>108.749</v>
      </c>
      <c r="T481" s="4"/>
      <c r="U481" s="4"/>
      <c r="V481" s="1">
        <f t="shared" si="494"/>
        <v>108.349</v>
      </c>
      <c r="W481" s="1">
        <f t="shared" si="495"/>
        <v>107.949</v>
      </c>
      <c r="X481" s="1">
        <f t="shared" si="496"/>
        <v>108.749</v>
      </c>
      <c r="Y481" s="13">
        <f t="shared" si="497"/>
        <v>0</v>
      </c>
      <c r="Z481" s="1">
        <v>1</v>
      </c>
      <c r="AA481" s="1">
        <f t="shared" si="498"/>
        <v>1</v>
      </c>
      <c r="AB481" s="1">
        <f t="shared" si="473"/>
        <v>1</v>
      </c>
      <c r="AC481" s="1">
        <f>IF(ISNUMBER(INDEX(bias[value],MATCH(I481,bias[symbol],0))),1,0)</f>
        <v>1</v>
      </c>
      <c r="AD481" s="1">
        <f t="shared" si="499"/>
        <v>1</v>
      </c>
      <c r="AE481" s="1">
        <f t="shared" si="474"/>
        <v>1</v>
      </c>
      <c r="AF481" s="1">
        <f t="shared" ca="1" si="476"/>
        <v>0</v>
      </c>
      <c r="AG481" s="1">
        <f t="shared" ca="1" si="477"/>
        <v>0</v>
      </c>
      <c r="AH481" s="1" t="str">
        <f ca="1">IF(AG481=1,_xll.RtContribute("DDS_BONDS",$B481&amp;"=EXT",$V$3:$X$3,V481:X481,"FTC:CHANGED;SCOPE:SERVER"),"-")</f>
        <v>-</v>
      </c>
      <c r="AI481" s="1" t="str">
        <f>_xll.RtGet("DDS_BONDS",B481&amp;"=EXT",3)</f>
        <v>14498020=EXT</v>
      </c>
      <c r="AJ481" s="32">
        <f>_xll.BDP($A481&amp;" @"&amp; $N481 &amp;"  Corp","risk_mid")</f>
        <v>7.7540649187376687</v>
      </c>
      <c r="AK481" s="25">
        <f t="shared" si="491"/>
        <v>3.8770324593688348</v>
      </c>
      <c r="AL481" s="1">
        <f t="shared" si="475"/>
        <v>-1</v>
      </c>
      <c r="AM481" s="38">
        <f t="shared" si="492"/>
        <v>-0.1504847222222222</v>
      </c>
      <c r="AN481" s="12">
        <f>_xll.BDP($A481&amp;" @"&amp; $N481 &amp;"  Corp","asset_swap_spd_mid")</f>
        <v>58.849886566831351</v>
      </c>
      <c r="AO481" s="25">
        <f t="shared" si="493"/>
        <v>29.424943283415672</v>
      </c>
      <c r="AP481" s="25">
        <f>IFERROR(_xll.BDP($A481&amp;" @"&amp; $N481 &amp;"  Corp","coupon")*G481/100/365,"-")</f>
        <v>0.4041095890410959</v>
      </c>
      <c r="AQ481" s="1" t="str">
        <f>_xll.RtGet("EBOND_LDN",B481,"DSPLY_NAME")</f>
        <v>DPWGR 2.95 27 Ju</v>
      </c>
      <c r="AR481" s="38">
        <f>_xll.RtGet("EBOND_LDN", B481, -18560)</f>
        <v>84.621607758384002</v>
      </c>
      <c r="AS481" s="38">
        <f>_xll.RtGet("EBOND_LDN", B481, -18562)</f>
        <v>74.322938684380006</v>
      </c>
      <c r="AT481" s="58" t="str">
        <f ca="1">IF(Main[[#This Row],[maturity]]&lt;TODAY(),"matured","-")</f>
        <v>-</v>
      </c>
      <c r="AU481" s="1" t="str">
        <f>IF(Main[[#This Row],[spread bid]]=Main[[#This Row],[spread ask]],"error","-")</f>
        <v>-</v>
      </c>
    </row>
    <row r="482" spans="1:47" x14ac:dyDescent="0.2">
      <c r="A482" s="1" t="s">
        <v>463</v>
      </c>
      <c r="B482" s="1">
        <v>19482486</v>
      </c>
      <c r="C482" s="9">
        <v>1994228</v>
      </c>
      <c r="D482" s="9" t="str">
        <f>_xll.BDP($A482&amp;" Corp",D$4)</f>
        <v>DPWGR</v>
      </c>
      <c r="E482" s="9">
        <f>IF(_xll.BDP($A482&amp;" Corp","cpn typ")="floating","frn",_xll.BDP($A482&amp;" Corp",E$4))</f>
        <v>2.75</v>
      </c>
      <c r="F482" s="50">
        <f>IF(LEFT(_xll.BDP($A482&amp;" Corp","mty_typ"),4)="perp","perp",_xll.BDP($A482&amp;" Corp",F$4)*1)</f>
        <v>45208</v>
      </c>
      <c r="G482" s="31">
        <f>_xll.RtGet("EBOND_POSITION",INDEX(bookMap[eBondID],MATCH(TEXT(C482,"0"),bookMap[bbgID],0))&amp;"="&amp;B482,"AMOUNT")</f>
        <v>1114000</v>
      </c>
      <c r="H482" s="1">
        <f>INDEX(control!$E$12:$E$22,MATCH(C482,control!$C$12:$C$22,0))</f>
        <v>0</v>
      </c>
      <c r="I482" s="1" t="str">
        <f>IFERROR(INDEX(bias[symbol],MIN(MAX(MATCH(IF($I$2="manual",_xll.RtGet("EBOND_LDN",B482,-20268),$I$2),bias[symbol],0)+H482,1),27)),"-")</f>
        <v>m</v>
      </c>
      <c r="J482" s="1">
        <f>IFERROR(_xll.RtGet("EBOND_LDN",B482,-20270)*1,"-")</f>
        <v>0.7</v>
      </c>
      <c r="K482" s="1" t="str">
        <f>_xll.RtGet("EBOND_LDN",$B482,-20271)</f>
        <v>on</v>
      </c>
      <c r="L482" s="1">
        <f>_xll.BDP(A482&amp;" @CBKG Corp","bid")</f>
        <v>105.318</v>
      </c>
      <c r="M482" s="1">
        <f>_xll.BDP(A482&amp;" @CBKG Corp","ask")</f>
        <v>106.018</v>
      </c>
      <c r="N482" s="1" t="s">
        <v>1456</v>
      </c>
      <c r="O482" s="1" t="str">
        <f>_xll.BDP(A482&amp;" @"&amp;N482&amp;" Corp","LAST_UPDATE")</f>
        <v>07:01:36</v>
      </c>
      <c r="P482" s="57">
        <f>_xll.BDP(A482&amp;" @"&amp;N482&amp;" Corp","LAST_PRICE")</f>
        <v>105.66800000000001</v>
      </c>
      <c r="Q482" s="1">
        <f>INDEX(control!$F$12:$F$22,MATCH(C482,control!$C$12:$C$22,0))</f>
        <v>100</v>
      </c>
      <c r="R482" s="1">
        <f>P482-J482*INDEX(bias[value],MATCH(I482,bias[symbol],0))*(Q482/100)</f>
        <v>105.31800000000001</v>
      </c>
      <c r="S482" s="1">
        <f t="shared" si="500"/>
        <v>106.01800000000001</v>
      </c>
      <c r="T482" s="4"/>
      <c r="U482" s="4"/>
      <c r="V482" s="1">
        <f t="shared" si="494"/>
        <v>105.66800000000001</v>
      </c>
      <c r="W482" s="1">
        <f t="shared" si="495"/>
        <v>105.31800000000001</v>
      </c>
      <c r="X482" s="1">
        <f t="shared" si="496"/>
        <v>106.01800000000001</v>
      </c>
      <c r="Y482" s="13">
        <f t="shared" si="497"/>
        <v>0</v>
      </c>
      <c r="Z482" s="1">
        <v>1</v>
      </c>
      <c r="AA482" s="1">
        <f t="shared" si="498"/>
        <v>1</v>
      </c>
      <c r="AB482" s="1">
        <f t="shared" si="473"/>
        <v>1</v>
      </c>
      <c r="AC482" s="1">
        <f>IF(ISNUMBER(INDEX(bias[value],MATCH(I482,bias[symbol],0))),1,0)</f>
        <v>1</v>
      </c>
      <c r="AD482" s="1">
        <f t="shared" si="499"/>
        <v>1</v>
      </c>
      <c r="AE482" s="1">
        <f t="shared" si="474"/>
        <v>1</v>
      </c>
      <c r="AF482" s="1">
        <f t="shared" ca="1" si="476"/>
        <v>0</v>
      </c>
      <c r="AG482" s="1">
        <f t="shared" ca="1" si="477"/>
        <v>0</v>
      </c>
      <c r="AH482" s="1" t="str">
        <f ca="1">IF(AG482=1,_xll.RtContribute("DDS_BONDS",$B482&amp;"=EXT",$V$3:$X$3,V482:X482,"FTC:CHANGED;SCOPE:SERVER"),"-")</f>
        <v>-</v>
      </c>
      <c r="AI482" s="1" t="str">
        <f>_xll.RtGet("DDS_BONDS",B482&amp;"=EXT",3)</f>
        <v>19482486=EXT</v>
      </c>
      <c r="AJ482" s="32">
        <f>_xll.BDP($A482&amp;" @"&amp; $N482 &amp;"  Corp","risk_mid")</f>
        <v>8.6567534860584772</v>
      </c>
      <c r="AK482" s="25">
        <f t="shared" si="491"/>
        <v>964.36233834691438</v>
      </c>
      <c r="AL482" s="1" t="str">
        <f t="shared" si="475"/>
        <v>-</v>
      </c>
      <c r="AM482" s="38">
        <f t="shared" si="492"/>
        <v>10.463480177777779</v>
      </c>
      <c r="AN482" s="12">
        <f>_xll.BDP($A482&amp;" @"&amp; $N482 &amp;"  Corp","asset_swap_spd_mid")</f>
        <v>62.091958601190399</v>
      </c>
      <c r="AO482" s="25">
        <f t="shared" si="493"/>
        <v>6917.0441881726101</v>
      </c>
      <c r="AP482" s="25">
        <f>IFERROR(_xll.BDP($A482&amp;" @"&amp; $N482 &amp;"  Corp","coupon")*G482/100/365,"-")</f>
        <v>83.93150684931507</v>
      </c>
      <c r="AQ482" s="1" t="str">
        <f>_xll.RtGet("EBOND_LDN",B482,"DSPLY_NAME")</f>
        <v>DPWGR 2 3/4 09 O</v>
      </c>
      <c r="AR482" s="38">
        <f>_xll.RtGet("EBOND_LDN", B482, -18560)</f>
        <v>86.600386612815001</v>
      </c>
      <c r="AS482" s="38">
        <f>_xll.RtGet("EBOND_LDN", B482, -18562)</f>
        <v>78.527603283090997</v>
      </c>
      <c r="AT482" s="58" t="str">
        <f ca="1">IF(Main[[#This Row],[maturity]]&lt;TODAY(),"matured","-")</f>
        <v>-</v>
      </c>
      <c r="AU482" s="1" t="str">
        <f>IF(Main[[#This Row],[spread bid]]=Main[[#This Row],[spread ask]],"error","-")</f>
        <v>-</v>
      </c>
    </row>
    <row r="483" spans="1:47" x14ac:dyDescent="0.2">
      <c r="A483" s="1" t="s">
        <v>464</v>
      </c>
      <c r="B483" s="1">
        <v>16248737</v>
      </c>
      <c r="C483" s="9">
        <v>1994228</v>
      </c>
      <c r="D483" s="9" t="str">
        <f>_xll.BDP($A483&amp;" Corp",D$4)</f>
        <v>DPWGR</v>
      </c>
      <c r="E483" s="9">
        <f>IF(_xll.BDP($A483&amp;" Corp","cpn typ")="floating","frn",_xll.BDP($A483&amp;" Corp",E$4))</f>
        <v>2.875</v>
      </c>
      <c r="F483" s="50">
        <f>IF(LEFT(_xll.BDP($A483&amp;" Corp","mty_typ"),4)="perp","perp",_xll.BDP($A483&amp;" Corp",F$4)*1)</f>
        <v>45637</v>
      </c>
      <c r="G483" s="31">
        <f>_xll.RtGet("EBOND_POSITION",INDEX(bookMap[eBondID],MATCH(TEXT(C483,"0"),bookMap[bbgID],0))&amp;"="&amp;B483,"AMOUNT")</f>
        <v>4624000</v>
      </c>
      <c r="H483" s="1">
        <f>INDEX(control!$E$12:$E$22,MATCH(C483,control!$C$12:$C$22,0))</f>
        <v>0</v>
      </c>
      <c r="I483" s="1" t="str">
        <f>IFERROR(INDEX(bias[symbol],MIN(MAX(MATCH(IF($I$2="manual",_xll.RtGet("EBOND_LDN",B483,-20268),$I$2),bias[symbol],0)+H483,1),27)),"-")</f>
        <v>s</v>
      </c>
      <c r="J483" s="1">
        <f>IFERROR(_xll.RtGet("EBOND_LDN",B483,-20270)*1,"-")</f>
        <v>0.8</v>
      </c>
      <c r="K483" s="1" t="str">
        <f>_xll.RtGet("EBOND_LDN",$B483,-20271)</f>
        <v>on</v>
      </c>
      <c r="L483" s="1">
        <f>_xll.BDP(A483&amp;" @CBKG Corp","bid")</f>
        <v>104.84</v>
      </c>
      <c r="M483" s="1">
        <f>_xll.BDP(A483&amp;" @CBKG Corp","ask")</f>
        <v>105.64</v>
      </c>
      <c r="N483" s="1" t="s">
        <v>1456</v>
      </c>
      <c r="O483" s="1" t="str">
        <f>_xll.BDP(A483&amp;" @"&amp;N483&amp;" Corp","LAST_UPDATE")</f>
        <v>07:01:30</v>
      </c>
      <c r="P483" s="57">
        <f>_xll.BDP(A483&amp;" @"&amp;N483&amp;" Corp","LAST_PRICE")</f>
        <v>105.34</v>
      </c>
      <c r="Q483" s="1">
        <f>INDEX(control!$F$12:$F$22,MATCH(C483,control!$C$12:$C$22,0))</f>
        <v>100</v>
      </c>
      <c r="R483" s="1">
        <f>P483-J483*INDEX(bias[value],MATCH(I483,bias[symbol],0))*(Q483/100)</f>
        <v>104.84</v>
      </c>
      <c r="S483" s="1">
        <f t="shared" si="500"/>
        <v>105.64</v>
      </c>
      <c r="T483" s="4"/>
      <c r="U483" s="4"/>
      <c r="V483" s="1">
        <f t="shared" si="494"/>
        <v>105.34</v>
      </c>
      <c r="W483" s="1">
        <f t="shared" si="495"/>
        <v>104.84</v>
      </c>
      <c r="X483" s="1">
        <f t="shared" si="496"/>
        <v>105.64</v>
      </c>
      <c r="Y483" s="13">
        <f t="shared" si="497"/>
        <v>0</v>
      </c>
      <c r="Z483" s="1">
        <v>1</v>
      </c>
      <c r="AA483" s="1">
        <f t="shared" si="498"/>
        <v>1</v>
      </c>
      <c r="AB483" s="1">
        <f t="shared" si="473"/>
        <v>1</v>
      </c>
      <c r="AC483" s="1">
        <f>IF(ISNUMBER(INDEX(bias[value],MATCH(I483,bias[symbol],0))),1,0)</f>
        <v>1</v>
      </c>
      <c r="AD483" s="1">
        <f t="shared" si="499"/>
        <v>1</v>
      </c>
      <c r="AE483" s="1">
        <f t="shared" si="474"/>
        <v>1</v>
      </c>
      <c r="AF483" s="1">
        <f t="shared" ca="1" si="476"/>
        <v>0</v>
      </c>
      <c r="AG483" s="1">
        <f t="shared" ca="1" si="477"/>
        <v>0</v>
      </c>
      <c r="AH483" s="1" t="str">
        <f ca="1">IF(AG483=1,_xll.RtContribute("DDS_BONDS",$B483&amp;"=EXT",$V$3:$X$3,V483:X483,"FTC:CHANGED;SCOPE:SERVER"),"-")</f>
        <v>-</v>
      </c>
      <c r="AI483" s="1" t="str">
        <f>_xll.RtGet("DDS_BONDS",B483&amp;"=EXT",3)</f>
        <v>16248737=EXT</v>
      </c>
      <c r="AJ483" s="32">
        <f>_xll.BDP($A483&amp;" @"&amp; $N483 &amp;"  Corp","risk_mid")</f>
        <v>9.4950245599022765</v>
      </c>
      <c r="AK483" s="25">
        <f t="shared" si="491"/>
        <v>4390.4993564988126</v>
      </c>
      <c r="AL483" s="1" t="str">
        <f t="shared" si="475"/>
        <v>-</v>
      </c>
      <c r="AM483" s="38">
        <f t="shared" si="492"/>
        <v>43.297080888888885</v>
      </c>
      <c r="AN483" s="12">
        <f>_xll.BDP($A483&amp;" @"&amp; $N483 &amp;"  Corp","asset_swap_spd_mid")</f>
        <v>68.429280424140003</v>
      </c>
      <c r="AO483" s="25">
        <f t="shared" si="493"/>
        <v>31641.699268122338</v>
      </c>
      <c r="AP483" s="25">
        <f>IFERROR(_xll.BDP($A483&amp;" @"&amp; $N483 &amp;"  Corp","coupon")*G483/100/365,"-")</f>
        <v>364.21917808219177</v>
      </c>
      <c r="AQ483" s="1" t="str">
        <f>_xll.RtGet("EBOND_LDN",B483,"DSPLY_NAME")</f>
        <v>DPWGR 2 7/8 11 D</v>
      </c>
      <c r="AR483" s="38">
        <f>_xll.RtGet("EBOND_LDN", B483, -18560)</f>
        <v>127.34411075820999</v>
      </c>
      <c r="AS483" s="38">
        <f>_xll.RtGet("EBOND_LDN", B483, -18562)</f>
        <v>118.929765322097</v>
      </c>
      <c r="AT483" s="58" t="str">
        <f ca="1">IF(Main[[#This Row],[maturity]]&lt;TODAY(),"matured","-")</f>
        <v>-</v>
      </c>
      <c r="AU483" s="1" t="str">
        <f>IF(Main[[#This Row],[spread bid]]=Main[[#This Row],[spread ask]],"error","-")</f>
        <v>-</v>
      </c>
    </row>
    <row r="484" spans="1:47" x14ac:dyDescent="0.2">
      <c r="A484" s="1" t="s">
        <v>465</v>
      </c>
      <c r="B484" s="1">
        <v>8480197</v>
      </c>
      <c r="C484" s="9">
        <v>1994228</v>
      </c>
      <c r="D484" s="9" t="str">
        <f>_xll.BDP($A484&amp;" Corp",D$4)</f>
        <v>FRAGR</v>
      </c>
      <c r="E484" s="9">
        <f>IF(_xll.BDP($A484&amp;" Corp","cpn typ")="floating","frn",_xll.BDP($A484&amp;" Corp",E$4))</f>
        <v>5.25</v>
      </c>
      <c r="F484" s="50">
        <f>IF(LEFT(_xll.BDP($A484&amp;" Corp","mty_typ"),4)="perp","perp",_xll.BDP($A484&amp;" Corp",F$4)*1)</f>
        <v>43718</v>
      </c>
      <c r="G484" s="31">
        <f>_xll.RtGet("EBOND_POSITION",INDEX(bookMap[eBondID],MATCH(TEXT(C484,"0"),bookMap[bbgID],0))&amp;"="&amp;B484,"AMOUNT")</f>
        <v>-608000</v>
      </c>
      <c r="H484" s="1">
        <f>INDEX(control!$E$12:$E$22,MATCH(C484,control!$C$12:$C$22,0))</f>
        <v>0</v>
      </c>
      <c r="I484" s="1" t="str">
        <f>IFERROR(INDEX(bias[symbol],MIN(MAX(MATCH(IF($I$2="manual",_xll.RtGet("EBOND_LDN",B484,-20268),$I$2),bias[symbol],0)+H484,1),27)),"-")</f>
        <v>bbb</v>
      </c>
      <c r="J484" s="1">
        <f>IFERROR(_xll.RtGet("EBOND_LDN",B484,-20270)*1,"-")</f>
        <v>0.8</v>
      </c>
      <c r="K484" s="1" t="str">
        <f>_xll.RtGet("EBOND_LDN",$B484,-20271)</f>
        <v>on</v>
      </c>
      <c r="L484" s="1">
        <f>_xll.BDP(A484&amp;" @CBKG Corp","bid")</f>
        <v>117.542</v>
      </c>
      <c r="M484" s="1">
        <f>_xll.BDP(A484&amp;" @CBKG Corp","ask")</f>
        <v>118.342</v>
      </c>
      <c r="N484" s="1" t="s">
        <v>1456</v>
      </c>
      <c r="O484" s="1" t="str">
        <f>_xll.BDP(A484&amp;" @"&amp;N484&amp;" Corp","LAST_UPDATE")</f>
        <v>07:01:27</v>
      </c>
      <c r="P484" s="57">
        <f>_xll.BDP(A484&amp;" @"&amp;N484&amp;" Corp","LAST_PRICE")</f>
        <v>117.642</v>
      </c>
      <c r="Q484" s="1">
        <f>INDEX(control!$F$12:$F$22,MATCH(C484,control!$C$12:$C$22,0))</f>
        <v>100</v>
      </c>
      <c r="R484" s="1">
        <f>P484-J484*INDEX(bias[value],MATCH(I484,bias[symbol],0))*(Q484/100)</f>
        <v>117.542</v>
      </c>
      <c r="S484" s="1">
        <f t="shared" si="500"/>
        <v>118.342</v>
      </c>
      <c r="T484" s="4"/>
      <c r="U484" s="4"/>
      <c r="V484" s="1">
        <f t="shared" si="494"/>
        <v>117.642</v>
      </c>
      <c r="W484" s="1">
        <f t="shared" si="495"/>
        <v>117.542</v>
      </c>
      <c r="X484" s="1">
        <f t="shared" si="496"/>
        <v>118.342</v>
      </c>
      <c r="Y484" s="13">
        <f t="shared" si="497"/>
        <v>0</v>
      </c>
      <c r="Z484" s="1">
        <v>1</v>
      </c>
      <c r="AA484" s="1">
        <f t="shared" si="498"/>
        <v>1</v>
      </c>
      <c r="AB484" s="1">
        <f t="shared" si="473"/>
        <v>1</v>
      </c>
      <c r="AC484" s="1">
        <f>IF(ISNUMBER(INDEX(bias[value],MATCH(I484,bias[symbol],0))),1,0)</f>
        <v>1</v>
      </c>
      <c r="AD484" s="1">
        <f t="shared" si="499"/>
        <v>1</v>
      </c>
      <c r="AE484" s="1">
        <f t="shared" si="474"/>
        <v>1</v>
      </c>
      <c r="AF484" s="1">
        <f t="shared" ca="1" si="476"/>
        <v>0</v>
      </c>
      <c r="AG484" s="1">
        <f t="shared" ca="1" si="477"/>
        <v>0</v>
      </c>
      <c r="AH484" s="1" t="str">
        <f ca="1">IF(AG484=1,_xll.RtContribute("DDS_BONDS",$B484&amp;"=EXT",$V$3:$X$3,V484:X484,"FTC:CHANGED;SCOPE:SERVER"),"-")</f>
        <v>-</v>
      </c>
      <c r="AI484" s="1" t="str">
        <f>_xll.RtGet("DDS_BONDS",B484&amp;"=EXT",3)</f>
        <v>8480197=EXT</v>
      </c>
      <c r="AJ484" s="32">
        <f>_xll.BDP($A484&amp;" @"&amp; $N484 &amp;"  Corp","risk_mid")</f>
        <v>5.4916964104457122</v>
      </c>
      <c r="AK484" s="25">
        <f t="shared" si="491"/>
        <v>-333.8951417550993</v>
      </c>
      <c r="AL484" s="1">
        <f t="shared" si="475"/>
        <v>-0.9</v>
      </c>
      <c r="AM484" s="38">
        <f t="shared" si="492"/>
        <v>17.881584</v>
      </c>
      <c r="AN484" s="12">
        <f>_xll.BDP($A484&amp;" @"&amp; $N484 &amp;"  Corp","asset_swap_spd_mid")</f>
        <v>105.04110057158265</v>
      </c>
      <c r="AO484" s="25">
        <f t="shared" si="493"/>
        <v>-6386.4989147522247</v>
      </c>
      <c r="AP484" s="25">
        <f>IFERROR(_xll.BDP($A484&amp;" @"&amp; $N484 &amp;"  Corp","coupon")*G484/100/365,"-")</f>
        <v>-87.452054794520549</v>
      </c>
      <c r="AQ484" s="1" t="str">
        <f>_xll.RtGet("EBOND_LDN",B484,"DSPLY_NAME")</f>
        <v>FRAGR 5 1/4 10 S</v>
      </c>
      <c r="AR484" s="38">
        <f>_xll.RtGet("EBOND_LDN", B484, -18560)</f>
        <v>133.79919569553201</v>
      </c>
      <c r="AS484" s="38">
        <f>_xll.RtGet("EBOND_LDN", B484, -18562)</f>
        <v>119.316775271022</v>
      </c>
      <c r="AT484" s="58" t="str">
        <f ca="1">IF(Main[[#This Row],[maturity]]&lt;TODAY(),"matured","-")</f>
        <v>-</v>
      </c>
      <c r="AU484" s="1" t="str">
        <f>IF(Main[[#This Row],[spread bid]]=Main[[#This Row],[spread ask]],"error","-")</f>
        <v>-</v>
      </c>
    </row>
    <row r="485" spans="1:47" x14ac:dyDescent="0.2">
      <c r="A485" s="1" t="s">
        <v>466</v>
      </c>
      <c r="B485" s="1">
        <v>19983676</v>
      </c>
      <c r="C485" s="9">
        <v>1994228</v>
      </c>
      <c r="D485" s="9" t="str">
        <f>_xll.BDP($A485&amp;" Corp",D$4)</f>
        <v>GIS</v>
      </c>
      <c r="E485" s="9">
        <f>IF(_xll.BDP($A485&amp;" Corp","cpn typ")="floating","frn",_xll.BDP($A485&amp;" Corp",E$4))</f>
        <v>2.1</v>
      </c>
      <c r="F485" s="50">
        <f>IF(LEFT(_xll.BDP($A485&amp;" Corp","mty_typ"),4)="perp","perp",_xll.BDP($A485&amp;" Corp",F$4)*1)</f>
        <v>44151</v>
      </c>
      <c r="G485" s="31">
        <f>_xll.RtGet("EBOND_POSITION",INDEX(bookMap[eBondID],MATCH(TEXT(C485,"0"),bookMap[bbgID],0))&amp;"="&amp;B485,"AMOUNT")</f>
        <v>0</v>
      </c>
      <c r="H485" s="1">
        <f>INDEX(control!$E$12:$E$22,MATCH(C485,control!$C$12:$C$22,0))</f>
        <v>0</v>
      </c>
      <c r="I485" s="1" t="str">
        <f>IFERROR(INDEX(bias[symbol],MIN(MAX(MATCH(IF($I$2="manual",_xll.RtGet("EBOND_LDN",B485,-20268),$I$2),bias[symbol],0)+H485,1),27)),"-")</f>
        <v>bb</v>
      </c>
      <c r="J485" s="1">
        <f>IFERROR(_xll.RtGet("EBOND_LDN",B485,-20270)*1,"-")</f>
        <v>0.6</v>
      </c>
      <c r="K485" s="1" t="str">
        <f>_xll.RtGet("EBOND_LDN",$B485,-20271)</f>
        <v>on</v>
      </c>
      <c r="L485" s="1">
        <f>_xll.BDP(A485&amp;" @CBKG Corp","bid")</f>
        <v>103.45399999999999</v>
      </c>
      <c r="M485" s="1">
        <f>_xll.BDP(A485&amp;" @CBKG Corp","ask")</f>
        <v>104.054</v>
      </c>
      <c r="N485" s="1" t="s">
        <v>1456</v>
      </c>
      <c r="O485" s="1" t="str">
        <f>_xll.BDP(A485&amp;" @"&amp;N485&amp;" Corp","LAST_UPDATE")</f>
        <v>11/06/2014</v>
      </c>
      <c r="P485" s="57">
        <f>_xll.BDP(A485&amp;" @"&amp;N485&amp;" Corp","LAST_PRICE")</f>
        <v>103.604</v>
      </c>
      <c r="Q485" s="1">
        <f>INDEX(control!$F$12:$F$22,MATCH(C485,control!$C$12:$C$22,0))</f>
        <v>100</v>
      </c>
      <c r="R485" s="1">
        <f>P485-J485*INDEX(bias[value],MATCH(I485,bias[symbol],0))*(Q485/100)</f>
        <v>103.45399999999999</v>
      </c>
      <c r="S485" s="1">
        <f t="shared" si="500"/>
        <v>104.05399999999999</v>
      </c>
      <c r="T485" s="4"/>
      <c r="U485" s="4"/>
      <c r="V485" s="1">
        <f t="shared" si="494"/>
        <v>103.604</v>
      </c>
      <c r="W485" s="1">
        <f t="shared" si="495"/>
        <v>103.45399999999999</v>
      </c>
      <c r="X485" s="1">
        <f t="shared" si="496"/>
        <v>104.05399999999999</v>
      </c>
      <c r="Y485" s="13">
        <f t="shared" si="497"/>
        <v>0</v>
      </c>
      <c r="Z485" s="1">
        <v>1</v>
      </c>
      <c r="AA485" s="1">
        <f t="shared" si="498"/>
        <v>1</v>
      </c>
      <c r="AB485" s="1">
        <f t="shared" si="473"/>
        <v>1</v>
      </c>
      <c r="AC485" s="1">
        <f>IF(ISNUMBER(INDEX(bias[value],MATCH(I485,bias[symbol],0))),1,0)</f>
        <v>1</v>
      </c>
      <c r="AD485" s="1">
        <f t="shared" si="499"/>
        <v>1</v>
      </c>
      <c r="AE485" s="1">
        <f t="shared" si="474"/>
        <v>1</v>
      </c>
      <c r="AF485" s="1">
        <f t="shared" ca="1" si="476"/>
        <v>0</v>
      </c>
      <c r="AG485" s="1">
        <f t="shared" ca="1" si="477"/>
        <v>0</v>
      </c>
      <c r="AH485" s="1" t="str">
        <f ca="1">IF(AG485=1,_xll.RtContribute("DDS_BONDS",$B485&amp;"=EXT",$V$3:$X$3,V485:X485,"FTC:CHANGED;SCOPE:SERVER"),"-")</f>
        <v>-</v>
      </c>
      <c r="AI485" s="1" t="str">
        <f>_xll.RtGet("DDS_BONDS",B485&amp;"=EXT",3)</f>
        <v>19983676=EXT</v>
      </c>
      <c r="AJ485" s="32">
        <f>_xll.BDP($A485&amp;" @"&amp; $N485 &amp;"  Corp","risk_mid")</f>
        <v>5.9714986864868536</v>
      </c>
      <c r="AK485" s="25">
        <f t="shared" si="491"/>
        <v>0</v>
      </c>
      <c r="AL485" s="1" t="str">
        <f t="shared" si="475"/>
        <v>-</v>
      </c>
      <c r="AM485" s="38">
        <f t="shared" si="492"/>
        <v>0</v>
      </c>
      <c r="AN485" s="12">
        <f>_xll.BDP($A485&amp;" @"&amp; $N485 &amp;"  Corp","asset_swap_spd_mid")</f>
        <v>55.763028700817685</v>
      </c>
      <c r="AO485" s="25">
        <f t="shared" si="493"/>
        <v>0</v>
      </c>
      <c r="AP485" s="25">
        <f>IFERROR(_xll.BDP($A485&amp;" @"&amp; $N485 &amp;"  Corp","coupon")*G485/100/365,"-")</f>
        <v>0</v>
      </c>
      <c r="AQ485" s="1" t="str">
        <f>_xll.RtGet("EBOND_LDN",B485,"DSPLY_NAME")</f>
        <v>GIS 2.1 16 Nov 2</v>
      </c>
      <c r="AR485" s="38">
        <f>_xll.RtGet("EBOND_LDN", B485, -18560)</f>
        <v>89.653573352433</v>
      </c>
      <c r="AS485" s="38">
        <f>_xll.RtGet("EBOND_LDN", B485, -18562)</f>
        <v>80.001134123431001</v>
      </c>
      <c r="AT485" s="58" t="str">
        <f ca="1">IF(Main[[#This Row],[maturity]]&lt;TODAY(),"matured","-")</f>
        <v>-</v>
      </c>
      <c r="AU485" s="1" t="str">
        <f>IF(Main[[#This Row],[spread bid]]=Main[[#This Row],[spread ask]],"error","-")</f>
        <v>-</v>
      </c>
    </row>
    <row r="486" spans="1:47" x14ac:dyDescent="0.2">
      <c r="A486" s="1" t="s">
        <v>467</v>
      </c>
      <c r="B486" s="1">
        <v>9085619</v>
      </c>
      <c r="C486" s="9">
        <v>1994228</v>
      </c>
      <c r="D486" s="9" t="str">
        <f>_xll.BDP($A486&amp;" Corp",D$4)</f>
        <v>GLFP</v>
      </c>
      <c r="E486" s="9">
        <f>IF(_xll.BDP($A486&amp;" Corp","cpn typ")="floating","frn",_xll.BDP($A486&amp;" Corp",E$4))</f>
        <v>4.5</v>
      </c>
      <c r="F486" s="50">
        <f>IF(LEFT(_xll.BDP($A486&amp;" Corp","mty_typ"),4)="perp","perp",_xll.BDP($A486&amp;" Corp",F$4)*1)</f>
        <v>42853</v>
      </c>
      <c r="G486" s="31">
        <f>_xll.RtGet("EBOND_POSITION",INDEX(bookMap[eBondID],MATCH(TEXT(C486,"0"),bookMap[bbgID],0))&amp;"="&amp;B486,"AMOUNT")</f>
        <v>0</v>
      </c>
      <c r="H486" s="1">
        <f>INDEX(control!$E$12:$E$22,MATCH(C486,control!$C$12:$C$22,0))</f>
        <v>0</v>
      </c>
      <c r="I486" s="1" t="str">
        <f>IFERROR(INDEX(bias[symbol],MIN(MAX(MATCH(IF($I$2="manual",_xll.RtGet("EBOND_LDN",B486,-20268),$I$2),bias[symbol],0)+H486,1),27)),"-")</f>
        <v>m</v>
      </c>
      <c r="J486" s="1">
        <f>IFERROR(_xll.RtGet("EBOND_LDN",B486,-20270)*1,"-")</f>
        <v>0.5</v>
      </c>
      <c r="K486" s="1" t="str">
        <f>_xll.RtGet("EBOND_LDN",$B486,-20271)</f>
        <v>on</v>
      </c>
      <c r="L486" s="1" t="str">
        <f>_xll.BDP(A486&amp;" @CBKG Corp","bid")</f>
        <v>#N/A Real Time</v>
      </c>
      <c r="M486" s="1" t="str">
        <f>_xll.BDP(A486&amp;" @CBKG Corp","ask")</f>
        <v>#N/A Real Time</v>
      </c>
      <c r="N486" s="1" t="s">
        <v>1456</v>
      </c>
      <c r="O486" s="1" t="str">
        <f>_xll.BDP(A486&amp;" @"&amp;N486&amp;" Corp","LAST_UPDATE")</f>
        <v>07:01:30</v>
      </c>
      <c r="P486" s="57">
        <f>_xll.BDP(A486&amp;" @"&amp;N486&amp;" Corp","LAST_PRICE")</f>
        <v>107.652</v>
      </c>
      <c r="Q486" s="1">
        <f>INDEX(control!$F$12:$F$22,MATCH(C486,control!$C$12:$C$22,0))</f>
        <v>100</v>
      </c>
      <c r="R486" s="1">
        <f>P486-J486*INDEX(bias[value],MATCH(I486,bias[symbol],0))*(Q486/100)</f>
        <v>107.402</v>
      </c>
      <c r="S486" s="1">
        <f t="shared" si="500"/>
        <v>107.902</v>
      </c>
      <c r="T486" s="4"/>
      <c r="U486" s="4"/>
      <c r="V486" s="1">
        <f t="shared" si="494"/>
        <v>107.652</v>
      </c>
      <c r="W486" s="1">
        <f t="shared" si="495"/>
        <v>107.402</v>
      </c>
      <c r="X486" s="1">
        <f t="shared" si="496"/>
        <v>107.902</v>
      </c>
      <c r="Y486" s="13" t="str">
        <f t="shared" si="497"/>
        <v>err</v>
      </c>
      <c r="Z486" s="1">
        <v>1</v>
      </c>
      <c r="AA486" s="1">
        <f t="shared" si="498"/>
        <v>1</v>
      </c>
      <c r="AB486" s="1">
        <f t="shared" si="473"/>
        <v>1</v>
      </c>
      <c r="AC486" s="1">
        <f>IF(ISNUMBER(INDEX(bias[value],MATCH(I486,bias[symbol],0))),1,0)</f>
        <v>1</v>
      </c>
      <c r="AD486" s="1">
        <f t="shared" si="499"/>
        <v>1</v>
      </c>
      <c r="AE486" s="1">
        <f t="shared" si="474"/>
        <v>1</v>
      </c>
      <c r="AF486" s="1">
        <f t="shared" ca="1" si="476"/>
        <v>0</v>
      </c>
      <c r="AG486" s="1">
        <f t="shared" ca="1" si="477"/>
        <v>0</v>
      </c>
      <c r="AH486" s="1" t="str">
        <f ca="1">IF(AG486=1,_xll.RtContribute("DDS_BONDS",$B486&amp;"=EXT",$V$3:$X$3,V486:X486,"FTC:CHANGED;SCOPE:SERVER"),"-")</f>
        <v>-</v>
      </c>
      <c r="AI486" s="1" t="str">
        <f>_xll.RtGet("DDS_BONDS",B486&amp;"=EXT",3)</f>
        <v>9085619=EXT</v>
      </c>
      <c r="AJ486" s="32">
        <f>_xll.BDP($A486&amp;" @"&amp; $N486 &amp;"  Corp","risk_mid")</f>
        <v>2.9160011575093847</v>
      </c>
      <c r="AK486" s="25">
        <f t="shared" si="491"/>
        <v>0</v>
      </c>
      <c r="AL486" s="1" t="str">
        <f t="shared" si="475"/>
        <v>-</v>
      </c>
      <c r="AM486" s="38">
        <f t="shared" si="492"/>
        <v>0</v>
      </c>
      <c r="AN486" s="12">
        <f>_xll.BDP($A486&amp;" @"&amp; $N486 &amp;"  Corp","asset_swap_spd_mid")</f>
        <v>141.93788617686471</v>
      </c>
      <c r="AO486" s="25">
        <f t="shared" si="493"/>
        <v>0</v>
      </c>
      <c r="AP486" s="25">
        <f>IFERROR(_xll.BDP($A486&amp;" @"&amp; $N486 &amp;"  Corp","coupon")*G486/100/365,"-")</f>
        <v>0</v>
      </c>
      <c r="AQ486" s="1" t="str">
        <f>_xll.RtGet("EBOND_LDN",B486,"DSPLY_NAME")</f>
        <v>GLFP 4 1/2 28 Ap</v>
      </c>
      <c r="AR486" s="38">
        <f>_xll.RtGet("EBOND_LDN", B486, -18560)</f>
        <v>176.97548056481199</v>
      </c>
      <c r="AS486" s="38">
        <f>_xll.RtGet("EBOND_LDN", B486, -18562)</f>
        <v>159.83372254008401</v>
      </c>
      <c r="AT486" s="58" t="str">
        <f ca="1">IF(Main[[#This Row],[maturity]]&lt;TODAY(),"matured","-")</f>
        <v>-</v>
      </c>
      <c r="AU486" s="1" t="str">
        <f>IF(Main[[#This Row],[spread bid]]=Main[[#This Row],[spread ask]],"error","-")</f>
        <v>-</v>
      </c>
    </row>
    <row r="487" spans="1:47" x14ac:dyDescent="0.2">
      <c r="A487" s="1" t="s">
        <v>468</v>
      </c>
      <c r="B487" s="1">
        <v>13947321</v>
      </c>
      <c r="C487" s="9">
        <v>1994228</v>
      </c>
      <c r="D487" s="9" t="str">
        <f>_xll.BDP($A487&amp;" Corp",D$4)</f>
        <v>GLFP</v>
      </c>
      <c r="E487" s="9">
        <f>IF(_xll.BDP($A487&amp;" Corp","cpn typ")="floating","frn",_xll.BDP($A487&amp;" Corp",E$4))</f>
        <v>4.75</v>
      </c>
      <c r="F487" s="50">
        <f>IF(LEFT(_xll.BDP($A487&amp;" Corp","mty_typ"),4)="perp","perp",_xll.BDP($A487&amp;" Corp",F$4)*1)</f>
        <v>43581</v>
      </c>
      <c r="G487" s="31">
        <f>_xll.RtGet("EBOND_POSITION",INDEX(bookMap[eBondID],MATCH(TEXT(C487,"0"),bookMap[bbgID],0))&amp;"="&amp;B487,"AMOUNT")</f>
        <v>0</v>
      </c>
      <c r="H487" s="1">
        <f>INDEX(control!$E$12:$E$22,MATCH(C487,control!$C$12:$C$22,0))</f>
        <v>0</v>
      </c>
      <c r="I487" s="1" t="str">
        <f>IFERROR(INDEX(bias[symbol],MIN(MAX(MATCH(IF($I$2="manual",_xll.RtGet("EBOND_LDN",B487,-20268),$I$2),bias[symbol],0)+H487,1),27)),"-")</f>
        <v>m</v>
      </c>
      <c r="J487" s="1">
        <f>IFERROR(_xll.RtGet("EBOND_LDN",B487,-20270)*1,"-")</f>
        <v>0.5</v>
      </c>
      <c r="K487" s="1" t="str">
        <f>_xll.RtGet("EBOND_LDN",$B487,-20271)</f>
        <v>on</v>
      </c>
      <c r="L487" s="1" t="str">
        <f>_xll.BDP(A487&amp;" @CBKG Corp","bid")</f>
        <v>#N/A Real Time</v>
      </c>
      <c r="M487" s="1" t="str">
        <f>_xll.BDP(A487&amp;" @CBKG Corp","ask")</f>
        <v>#N/A Real Time</v>
      </c>
      <c r="N487" s="1" t="s">
        <v>1456</v>
      </c>
      <c r="O487" s="1" t="str">
        <f>_xll.BDP(A487&amp;" @"&amp;N487&amp;" Corp","LAST_UPDATE")</f>
        <v>11/06/2014</v>
      </c>
      <c r="P487" s="57">
        <f>_xll.BDP(A487&amp;" @"&amp;N487&amp;" Corp","LAST_PRICE")</f>
        <v>109.791</v>
      </c>
      <c r="Q487" s="1">
        <f>INDEX(control!$F$12:$F$22,MATCH(C487,control!$C$12:$C$22,0))</f>
        <v>100</v>
      </c>
      <c r="R487" s="1">
        <f>P487-J487*INDEX(bias[value],MATCH(I487,bias[symbol],0))*(Q487/100)</f>
        <v>109.541</v>
      </c>
      <c r="S487" s="1">
        <f t="shared" si="500"/>
        <v>110.041</v>
      </c>
      <c r="T487" s="4"/>
      <c r="U487" s="4"/>
      <c r="V487" s="1">
        <f t="shared" si="494"/>
        <v>109.791</v>
      </c>
      <c r="W487" s="1">
        <f t="shared" si="495"/>
        <v>109.541</v>
      </c>
      <c r="X487" s="1">
        <f t="shared" si="496"/>
        <v>110.041</v>
      </c>
      <c r="Y487" s="13" t="str">
        <f t="shared" si="497"/>
        <v>err</v>
      </c>
      <c r="Z487" s="1">
        <v>1</v>
      </c>
      <c r="AA487" s="1">
        <f t="shared" si="498"/>
        <v>1</v>
      </c>
      <c r="AB487" s="1">
        <f t="shared" si="473"/>
        <v>1</v>
      </c>
      <c r="AC487" s="1">
        <f>IF(ISNUMBER(INDEX(bias[value],MATCH(I487,bias[symbol],0))),1,0)</f>
        <v>1</v>
      </c>
      <c r="AD487" s="1">
        <f t="shared" si="499"/>
        <v>1</v>
      </c>
      <c r="AE487" s="1">
        <f t="shared" si="474"/>
        <v>1</v>
      </c>
      <c r="AF487" s="1">
        <f t="shared" ca="1" si="476"/>
        <v>0</v>
      </c>
      <c r="AG487" s="1">
        <f t="shared" ca="1" si="477"/>
        <v>0</v>
      </c>
      <c r="AH487" s="1" t="str">
        <f ca="1">IF(AG487=1,_xll.RtContribute("DDS_BONDS",$B487&amp;"=EXT",$V$3:$X$3,V487:X487,"FTC:CHANGED;SCOPE:SERVER"),"-")</f>
        <v>-</v>
      </c>
      <c r="AI487" s="1" t="str">
        <f>_xll.RtGet("DDS_BONDS",B487&amp;"=EXT",3)</f>
        <v>13947321=EXT</v>
      </c>
      <c r="AJ487" s="32">
        <f>_xll.BDP($A487&amp;" @"&amp; $N487 &amp;"  Corp","risk_mid")</f>
        <v>4.7882720977639792</v>
      </c>
      <c r="AK487" s="25">
        <f t="shared" si="491"/>
        <v>0</v>
      </c>
      <c r="AL487" s="1" t="str">
        <f t="shared" si="475"/>
        <v>-</v>
      </c>
      <c r="AM487" s="38">
        <f t="shared" si="492"/>
        <v>0</v>
      </c>
      <c r="AN487" s="12">
        <f>_xll.BDP($A487&amp;" @"&amp; $N487 &amp;"  Corp","asset_swap_spd_mid")</f>
        <v>198.09712841197381</v>
      </c>
      <c r="AO487" s="25">
        <f t="shared" si="493"/>
        <v>0</v>
      </c>
      <c r="AP487" s="25">
        <f>IFERROR(_xll.BDP($A487&amp;" @"&amp; $N487 &amp;"  Corp","coupon")*G487/100/365,"-")</f>
        <v>0</v>
      </c>
      <c r="AQ487" s="1" t="str">
        <f>_xll.RtGet("EBOND_LDN",B487,"DSPLY_NAME")</f>
        <v>GLFP 4 3/4 26 Ap</v>
      </c>
      <c r="AR487" s="38">
        <f>_xll.RtGet("EBOND_LDN", B487, -18560)</f>
        <v>234.4108549284</v>
      </c>
      <c r="AS487" s="38">
        <f>_xll.RtGet("EBOND_LDN", B487, -18562)</f>
        <v>223.97094492482799</v>
      </c>
      <c r="AT487" s="58" t="str">
        <f ca="1">IF(Main[[#This Row],[maturity]]&lt;TODAY(),"matured","-")</f>
        <v>-</v>
      </c>
      <c r="AU487" s="1" t="str">
        <f>IF(Main[[#This Row],[spread bid]]=Main[[#This Row],[spread ask]],"error","-")</f>
        <v>-</v>
      </c>
    </row>
    <row r="488" spans="1:47" x14ac:dyDescent="0.2">
      <c r="A488" s="1" t="s">
        <v>469</v>
      </c>
      <c r="B488" s="1">
        <v>16203416</v>
      </c>
      <c r="C488" s="9">
        <v>1994228</v>
      </c>
      <c r="D488" s="9" t="str">
        <f>_xll.BDP($A488&amp;" Corp",D$4)</f>
        <v>GTKIM</v>
      </c>
      <c r="E488" s="9">
        <f>IF(_xll.BDP($A488&amp;" Corp","cpn typ")="floating","frn",_xll.BDP($A488&amp;" Corp",E$4))</f>
        <v>3.5</v>
      </c>
      <c r="F488" s="50">
        <f>IF(LEFT(_xll.BDP($A488&amp;" Corp","mty_typ"),4)="perp","perp",_xll.BDP($A488&amp;" Corp",F$4)*1)</f>
        <v>43895</v>
      </c>
      <c r="G488" s="31">
        <f>_xll.RtGet("EBOND_POSITION",INDEX(bookMap[eBondID],MATCH(TEXT(C488,"0"),bookMap[bbgID],0))&amp;"="&amp;B488,"AMOUNT")</f>
        <v>0</v>
      </c>
      <c r="H488" s="1">
        <f>INDEX(control!$E$12:$E$22,MATCH(C488,control!$C$12:$C$22,0))</f>
        <v>0</v>
      </c>
      <c r="I488" s="1" t="str">
        <f>IFERROR(INDEX(bias[symbol],MIN(MAX(MATCH(IF($I$2="manual",_xll.RtGet("EBOND_LDN",B488,-20268),$I$2),bias[symbol],0)+H488,1),27)),"-")</f>
        <v>b</v>
      </c>
      <c r="J488" s="1">
        <f>IFERROR(_xll.RtGet("EBOND_LDN",B488,-20270)*1,"-")</f>
        <v>0.9</v>
      </c>
      <c r="K488" s="1" t="str">
        <f>_xll.RtGet("EBOND_LDN",$B488,-20271)</f>
        <v>on</v>
      </c>
      <c r="L488" s="1">
        <f>_xll.BDP(A488&amp;" @CBKG Corp","bid")</f>
        <v>109.45</v>
      </c>
      <c r="M488" s="1">
        <f>_xll.BDP(A488&amp;" @CBKG Corp","ask")</f>
        <v>110.35</v>
      </c>
      <c r="N488" s="1" t="s">
        <v>1456</v>
      </c>
      <c r="O488" s="1" t="str">
        <f>_xll.BDP(A488&amp;" @"&amp;N488&amp;" Corp","LAST_UPDATE")</f>
        <v>07:01:29</v>
      </c>
      <c r="P488" s="57">
        <f>_xll.BDP(A488&amp;" @"&amp;N488&amp;" Corp","LAST_PRICE")</f>
        <v>109.78700000000001</v>
      </c>
      <c r="Q488" s="1">
        <f>INDEX(control!$F$12:$F$22,MATCH(C488,control!$C$12:$C$22,0))</f>
        <v>100</v>
      </c>
      <c r="R488" s="1">
        <f>P488-J488*INDEX(bias[value],MATCH(I488,bias[symbol],0))*(Q488/100)</f>
        <v>109.4495</v>
      </c>
      <c r="S488" s="1">
        <f t="shared" si="500"/>
        <v>110.34950000000001</v>
      </c>
      <c r="T488" s="4"/>
      <c r="U488" s="4"/>
      <c r="V488" s="1">
        <f t="shared" si="494"/>
        <v>109.78700000000001</v>
      </c>
      <c r="W488" s="1">
        <f t="shared" si="495"/>
        <v>109.4495</v>
      </c>
      <c r="X488" s="1">
        <f t="shared" si="496"/>
        <v>110.34950000000001</v>
      </c>
      <c r="Y488" s="13">
        <f t="shared" si="497"/>
        <v>-1.0000000000047748E-3</v>
      </c>
      <c r="Z488" s="1">
        <v>1</v>
      </c>
      <c r="AA488" s="1">
        <f t="shared" si="498"/>
        <v>1</v>
      </c>
      <c r="AB488" s="1">
        <f t="shared" si="473"/>
        <v>1</v>
      </c>
      <c r="AC488" s="1">
        <f>IF(ISNUMBER(INDEX(bias[value],MATCH(I488,bias[symbol],0))),1,0)</f>
        <v>1</v>
      </c>
      <c r="AD488" s="1">
        <f t="shared" si="499"/>
        <v>1</v>
      </c>
      <c r="AE488" s="1">
        <f t="shared" si="474"/>
        <v>1</v>
      </c>
      <c r="AF488" s="1">
        <f t="shared" ca="1" si="476"/>
        <v>0</v>
      </c>
      <c r="AG488" s="1">
        <f t="shared" ca="1" si="477"/>
        <v>0</v>
      </c>
      <c r="AH488" s="1" t="str">
        <f ca="1">IF(AG488=1,_xll.RtContribute("DDS_BONDS",$B488&amp;"=EXT",$V$3:$X$3,V488:X488,"FTC:CHANGED;SCOPE:SERVER"),"-")</f>
        <v>-</v>
      </c>
      <c r="AI488" s="1" t="str">
        <f>_xll.RtGet("DDS_BONDS",B488&amp;"=EXT",3)</f>
        <v>16203416=EXT</v>
      </c>
      <c r="AJ488" s="32">
        <f>_xll.BDP($A488&amp;" @"&amp; $N488 &amp;"  Corp","risk_mid")</f>
        <v>5.7191694414754579</v>
      </c>
      <c r="AK488" s="25">
        <f t="shared" si="491"/>
        <v>0</v>
      </c>
      <c r="AL488" s="1" t="str">
        <f t="shared" si="475"/>
        <v>-</v>
      </c>
      <c r="AM488" s="38">
        <f t="shared" si="492"/>
        <v>0</v>
      </c>
      <c r="AN488" s="12">
        <f>_xll.BDP($A488&amp;" @"&amp; $N488 &amp;"  Corp","asset_swap_spd_mid")</f>
        <v>89.50349274241664</v>
      </c>
      <c r="AO488" s="25">
        <f t="shared" si="493"/>
        <v>0</v>
      </c>
      <c r="AP488" s="25">
        <f>IFERROR(_xll.BDP($A488&amp;" @"&amp; $N488 &amp;"  Corp","coupon")*G488/100/365,"-")</f>
        <v>0</v>
      </c>
      <c r="AQ488" s="1" t="str">
        <f>_xll.RtGet("EBOND_LDN",B488,"DSPLY_NAME")</f>
        <v>GTKIM 3 1/2 05 M</v>
      </c>
      <c r="AR488" s="38">
        <f>_xll.RtGet("EBOND_LDN", B488, -18560)</f>
        <v>126.52123461674699</v>
      </c>
      <c r="AS488" s="38">
        <f>_xll.RtGet("EBOND_LDN", B488, -18562)</f>
        <v>110.826733381987</v>
      </c>
      <c r="AT488" s="58" t="str">
        <f ca="1">IF(Main[[#This Row],[maturity]]&lt;TODAY(),"matured","-")</f>
        <v>-</v>
      </c>
      <c r="AU488" s="1" t="str">
        <f>IF(Main[[#This Row],[spread bid]]=Main[[#This Row],[spread ask]],"error","-")</f>
        <v>-</v>
      </c>
    </row>
    <row r="489" spans="1:47" x14ac:dyDescent="0.2">
      <c r="A489" s="1" t="s">
        <v>470</v>
      </c>
      <c r="B489" s="1">
        <v>16912127</v>
      </c>
      <c r="C489" s="9">
        <v>1994228</v>
      </c>
      <c r="D489" s="9" t="str">
        <f>_xll.BDP($A489&amp;" Corp",D$4)</f>
        <v>HBMGR</v>
      </c>
      <c r="E489" s="9">
        <f>IF(_xll.BDP($A489&amp;" Corp","cpn typ")="floating","frn",_xll.BDP($A489&amp;" Corp",E$4))</f>
        <v>3.875</v>
      </c>
      <c r="F489" s="50">
        <f>IF(LEFT(_xll.BDP($A489&amp;" Corp","mty_typ"),4)="perp","perp",_xll.BDP($A489&amp;" Corp",F$4)*1)</f>
        <v>43876</v>
      </c>
      <c r="G489" s="31">
        <f>_xll.RtGet("EBOND_POSITION",INDEX(bookMap[eBondID],MATCH(TEXT(C489,"0"),bookMap[bbgID],0))&amp;"="&amp;B489,"AMOUNT")</f>
        <v>957000</v>
      </c>
      <c r="H489" s="1">
        <f>INDEX(control!$E$12:$E$22,MATCH(C489,control!$C$12:$C$22,0))</f>
        <v>0</v>
      </c>
      <c r="I489" s="1" t="str">
        <f>IFERROR(INDEX(bias[symbol],MIN(MAX(MATCH(IF($I$2="manual",_xll.RtGet("EBOND_LDN",B489,-20268),$I$2),bias[symbol],0)+H489,1),27)),"-")</f>
        <v>s</v>
      </c>
      <c r="J489" s="1">
        <f>IFERROR(_xll.RtGet("EBOND_LDN",B489,-20270)*1,"-")</f>
        <v>0.8</v>
      </c>
      <c r="K489" s="1" t="str">
        <f>_xll.RtGet("EBOND_LDN",$B489,-20271)</f>
        <v>on</v>
      </c>
      <c r="L489" s="1">
        <f>_xll.BDP(A489&amp;" @CBKG Corp","bid")</f>
        <v>104.73399999999999</v>
      </c>
      <c r="M489" s="1">
        <f>_xll.BDP(A489&amp;" @CBKG Corp","ask")</f>
        <v>105.533</v>
      </c>
      <c r="N489" s="1" t="s">
        <v>1456</v>
      </c>
      <c r="O489" s="1" t="str">
        <f>_xll.BDP(A489&amp;" @"&amp;N489&amp;" Corp","LAST_UPDATE")</f>
        <v>07:00:40</v>
      </c>
      <c r="P489" s="57">
        <f>_xll.BDP(A489&amp;" @"&amp;N489&amp;" Corp","LAST_PRICE")</f>
        <v>105.34</v>
      </c>
      <c r="Q489" s="1">
        <f>INDEX(control!$F$12:$F$22,MATCH(C489,control!$C$12:$C$22,0))</f>
        <v>100</v>
      </c>
      <c r="R489" s="1">
        <f>P489-J489*INDEX(bias[value],MATCH(I489,bias[symbol],0))*(Q489/100)</f>
        <v>104.84</v>
      </c>
      <c r="S489" s="1">
        <f t="shared" si="500"/>
        <v>105.64</v>
      </c>
      <c r="T489" s="4"/>
      <c r="U489" s="4"/>
      <c r="V489" s="1">
        <f t="shared" si="494"/>
        <v>105.34</v>
      </c>
      <c r="W489" s="1">
        <f t="shared" si="495"/>
        <v>104.84</v>
      </c>
      <c r="X489" s="1">
        <f t="shared" si="496"/>
        <v>105.64</v>
      </c>
      <c r="Y489" s="13">
        <f t="shared" si="497"/>
        <v>0.21300000000002228</v>
      </c>
      <c r="Z489" s="1">
        <v>1</v>
      </c>
      <c r="AA489" s="1">
        <f t="shared" si="498"/>
        <v>1</v>
      </c>
      <c r="AB489" s="1">
        <f t="shared" si="473"/>
        <v>1</v>
      </c>
      <c r="AC489" s="1">
        <f>IF(ISNUMBER(INDEX(bias[value],MATCH(I489,bias[symbol],0))),1,0)</f>
        <v>1</v>
      </c>
      <c r="AD489" s="1">
        <f t="shared" si="499"/>
        <v>1</v>
      </c>
      <c r="AE489" s="1">
        <f t="shared" si="474"/>
        <v>1</v>
      </c>
      <c r="AF489" s="1">
        <f t="shared" ca="1" si="476"/>
        <v>0</v>
      </c>
      <c r="AG489" s="1">
        <f t="shared" ca="1" si="477"/>
        <v>0</v>
      </c>
      <c r="AH489" s="1" t="str">
        <f ca="1">IF(AG489=1,_xll.RtContribute("DDS_BONDS",$B489&amp;"=EXT",$V$3:$X$3,V489:X489,"FTC:CHANGED;SCOPE:SERVER"),"-")</f>
        <v>-</v>
      </c>
      <c r="AI489" s="1" t="str">
        <f>_xll.RtGet("DDS_BONDS",B489&amp;"=EXT",3)</f>
        <v>16912127=EXT</v>
      </c>
      <c r="AJ489" s="32">
        <f>_xll.BDP($A489&amp;" @"&amp; $N489 &amp;"  Corp","risk_mid")</f>
        <v>5.3428694120896125</v>
      </c>
      <c r="AK489" s="25">
        <f t="shared" si="491"/>
        <v>511.31260273697592</v>
      </c>
      <c r="AL489" s="1" t="str">
        <f t="shared" si="475"/>
        <v>-</v>
      </c>
      <c r="AM489" s="38">
        <f t="shared" si="492"/>
        <v>8.9609226666666668</v>
      </c>
      <c r="AN489" s="12">
        <f>_xll.BDP($A489&amp;" @"&amp; $N489 &amp;"  Corp","asset_swap_spd_mid")</f>
        <v>202.74869918788383</v>
      </c>
      <c r="AO489" s="25">
        <f t="shared" si="493"/>
        <v>19403.050512280483</v>
      </c>
      <c r="AP489" s="25">
        <f>IFERROR(_xll.BDP($A489&amp;" @"&amp; $N489 &amp;"  Corp","coupon")*G489/100/365,"-")</f>
        <v>101.59931506849315</v>
      </c>
      <c r="AQ489" s="1" t="str">
        <f>_xll.RtGet("EBOND_LDN",B489,"DSPLY_NAME")</f>
        <v>HBMGR 3 7/8 15 F</v>
      </c>
      <c r="AR489" s="38">
        <f>_xll.RtGet("EBOND_LDN", B489, -18560)</f>
        <v>247.104986425108</v>
      </c>
      <c r="AS489" s="38">
        <f>_xll.RtGet("EBOND_LDN", B489, -18562)</f>
        <v>232.10631363817799</v>
      </c>
      <c r="AT489" s="58" t="str">
        <f ca="1">IF(Main[[#This Row],[maturity]]&lt;TODAY(),"matured","-")</f>
        <v>-</v>
      </c>
      <c r="AU489" s="1" t="str">
        <f>IF(Main[[#This Row],[spread bid]]=Main[[#This Row],[spread ask]],"error","-")</f>
        <v>-</v>
      </c>
    </row>
    <row r="490" spans="1:47" x14ac:dyDescent="0.2">
      <c r="A490" s="1" t="s">
        <v>471</v>
      </c>
      <c r="B490" s="1">
        <v>8561806</v>
      </c>
      <c r="C490" s="9">
        <v>1994228</v>
      </c>
      <c r="D490" s="9" t="str">
        <f>_xll.BDP($A490&amp;" Corp",D$4)</f>
        <v>HEIANA</v>
      </c>
      <c r="E490" s="9">
        <f>IF(_xll.BDP($A490&amp;" Corp","cpn typ")="floating","frn",_xll.BDP($A490&amp;" Corp",E$4))</f>
        <v>4.625</v>
      </c>
      <c r="F490" s="50">
        <f>IF(LEFT(_xll.BDP($A490&amp;" Corp","mty_typ"),4)="perp","perp",_xll.BDP($A490&amp;" Corp",F$4)*1)</f>
        <v>42653</v>
      </c>
      <c r="G490" s="31">
        <f>_xll.RtGet("EBOND_POSITION",INDEX(bookMap[eBondID],MATCH(TEXT(C490,"0"),bookMap[bbgID],0))&amp;"="&amp;B490,"AMOUNT")</f>
        <v>0</v>
      </c>
      <c r="H490" s="1">
        <f>INDEX(control!$E$12:$E$22,MATCH(C490,control!$C$12:$C$22,0))</f>
        <v>0</v>
      </c>
      <c r="I490" s="1" t="str">
        <f>IFERROR(INDEX(bias[symbol],MIN(MAX(MATCH(IF($I$2="manual",_xll.RtGet("EBOND_LDN",B490,-20268),$I$2),bias[symbol],0)+H490,1),27)),"-")</f>
        <v>b</v>
      </c>
      <c r="J490" s="1">
        <f>IFERROR(_xll.RtGet("EBOND_LDN",B490,-20270)*1,"-")</f>
        <v>0.15</v>
      </c>
      <c r="K490" s="1" t="str">
        <f>_xll.RtGet("EBOND_LDN",$B490,-20271)</f>
        <v>on</v>
      </c>
      <c r="L490" s="1">
        <f>_xll.BDP(A490&amp;" @CBKG Corp","bid")</f>
        <v>109.25</v>
      </c>
      <c r="M490" s="1">
        <f>_xll.BDP(A490&amp;" @CBKG Corp","ask")</f>
        <v>109.4</v>
      </c>
      <c r="N490" s="1" t="s">
        <v>1456</v>
      </c>
      <c r="O490" s="1" t="str">
        <f>_xll.BDP(A490&amp;" @"&amp;N490&amp;" Corp","LAST_UPDATE")</f>
        <v>07:01:28</v>
      </c>
      <c r="P490" s="57">
        <f>_xll.BDP(A490&amp;" @"&amp;N490&amp;" Corp","LAST_PRICE")</f>
        <v>109.306</v>
      </c>
      <c r="Q490" s="1">
        <f>INDEX(control!$F$12:$F$22,MATCH(C490,control!$C$12:$C$22,0))</f>
        <v>100</v>
      </c>
      <c r="R490" s="1">
        <f>P490-J490*INDEX(bias[value],MATCH(I490,bias[symbol],0))*(Q490/100)</f>
        <v>109.24974999999999</v>
      </c>
      <c r="S490" s="1">
        <f t="shared" si="500"/>
        <v>109.39975</v>
      </c>
      <c r="T490" s="4"/>
      <c r="U490" s="4"/>
      <c r="V490" s="1">
        <f t="shared" si="494"/>
        <v>109.306</v>
      </c>
      <c r="W490" s="1">
        <f t="shared" si="495"/>
        <v>109.24974999999999</v>
      </c>
      <c r="X490" s="1">
        <f t="shared" si="496"/>
        <v>109.39975</v>
      </c>
      <c r="Y490" s="13">
        <f t="shared" si="497"/>
        <v>-5.0000000001659828E-4</v>
      </c>
      <c r="Z490" s="1">
        <v>1</v>
      </c>
      <c r="AA490" s="1">
        <f t="shared" si="498"/>
        <v>1</v>
      </c>
      <c r="AB490" s="1">
        <f t="shared" si="473"/>
        <v>1</v>
      </c>
      <c r="AC490" s="1">
        <f>IF(ISNUMBER(INDEX(bias[value],MATCH(I490,bias[symbol],0))),1,0)</f>
        <v>1</v>
      </c>
      <c r="AD490" s="1">
        <f t="shared" si="499"/>
        <v>1</v>
      </c>
      <c r="AE490" s="1">
        <f t="shared" si="474"/>
        <v>1</v>
      </c>
      <c r="AF490" s="1">
        <f t="shared" ca="1" si="476"/>
        <v>0</v>
      </c>
      <c r="AG490" s="1">
        <f t="shared" ca="1" si="477"/>
        <v>0</v>
      </c>
      <c r="AH490" s="1" t="str">
        <f ca="1">IF(AG490=1,_xll.RtContribute("DDS_BONDS",$B490&amp;"=EXT",$V$3:$X$3,V490:X490,"FTC:CHANGED;SCOPE:SERVER"),"-")</f>
        <v>-</v>
      </c>
      <c r="AI490" s="1" t="str">
        <f>_xll.RtGet("DDS_BONDS",B490&amp;"=EXT",3)</f>
        <v>8561806=EXT</v>
      </c>
      <c r="AJ490" s="32">
        <f>_xll.BDP($A490&amp;" @"&amp; $N490 &amp;"  Corp","risk_mid")</f>
        <v>2.4507089612818334</v>
      </c>
      <c r="AK490" s="25">
        <f t="shared" si="491"/>
        <v>0</v>
      </c>
      <c r="AL490" s="1" t="str">
        <f t="shared" si="475"/>
        <v>-</v>
      </c>
      <c r="AM490" s="38">
        <f t="shared" si="492"/>
        <v>0</v>
      </c>
      <c r="AN490" s="12">
        <f>_xll.BDP($A490&amp;" @"&amp; $N490 &amp;"  Corp","asset_swap_spd_mid")</f>
        <v>22.899278010764448</v>
      </c>
      <c r="AO490" s="25">
        <f t="shared" si="493"/>
        <v>0</v>
      </c>
      <c r="AP490" s="25">
        <f>IFERROR(_xll.BDP($A490&amp;" @"&amp; $N490 &amp;"  Corp","coupon")*G490/100/365,"-")</f>
        <v>0</v>
      </c>
      <c r="AQ490" s="1" t="str">
        <f>_xll.RtGet("EBOND_LDN",B490,"DSPLY_NAME")</f>
        <v xml:space="preserve">HEIANA 4 5/8 10 </v>
      </c>
      <c r="AR490" s="38">
        <f>_xll.RtGet("EBOND_LDN", B490, -18560)</f>
        <v>54.906227378677997</v>
      </c>
      <c r="AS490" s="38">
        <f>_xll.RtGet("EBOND_LDN", B490, -18562)</f>
        <v>48.789595902218998</v>
      </c>
      <c r="AT490" s="58" t="str">
        <f ca="1">IF(Main[[#This Row],[maturity]]&lt;TODAY(),"matured","-")</f>
        <v>-</v>
      </c>
      <c r="AU490" s="1" t="str">
        <f>IF(Main[[#This Row],[spread bid]]=Main[[#This Row],[spread ask]],"error","-")</f>
        <v>-</v>
      </c>
    </row>
    <row r="491" spans="1:47" x14ac:dyDescent="0.2">
      <c r="A491" s="1" t="s">
        <v>472</v>
      </c>
      <c r="B491" s="1">
        <v>13593762</v>
      </c>
      <c r="C491" s="9">
        <v>1994228</v>
      </c>
      <c r="D491" s="9" t="str">
        <f>_xll.BDP($A491&amp;" Corp",D$4)</f>
        <v>HEIANA</v>
      </c>
      <c r="E491" s="9">
        <f>IF(_xll.BDP($A491&amp;" Corp","cpn typ")="floating","frn",_xll.BDP($A491&amp;" Corp",E$4))</f>
        <v>2.5</v>
      </c>
      <c r="F491" s="50">
        <f>IF(LEFT(_xll.BDP($A491&amp;" Corp","mty_typ"),4)="perp","perp",_xll.BDP($A491&amp;" Corp",F$4)*1)</f>
        <v>43543</v>
      </c>
      <c r="G491" s="31">
        <f>_xll.RtGet("EBOND_POSITION",INDEX(bookMap[eBondID],MATCH(TEXT(C491,"0"),bookMap[bbgID],0))&amp;"="&amp;B491,"AMOUNT")</f>
        <v>50000</v>
      </c>
      <c r="H491" s="1">
        <f>INDEX(control!$E$12:$E$22,MATCH(C491,control!$C$12:$C$22,0))</f>
        <v>0</v>
      </c>
      <c r="I491" s="1" t="str">
        <f>IFERROR(INDEX(bias[symbol],MIN(MAX(MATCH(IF($I$2="manual",_xll.RtGet("EBOND_LDN",B491,-20268),$I$2),bias[symbol],0)+H491,1),27)),"-")</f>
        <v>b</v>
      </c>
      <c r="J491" s="1">
        <f>IFERROR(_xll.RtGet("EBOND_LDN",B491,-20270)*1,"-")</f>
        <v>0.4</v>
      </c>
      <c r="K491" s="1" t="str">
        <f>_xll.RtGet("EBOND_LDN",$B491,-20271)</f>
        <v>on</v>
      </c>
      <c r="L491" s="1">
        <f>_xll.BDP(A491&amp;" @CBKG Corp","bid")</f>
        <v>107.148</v>
      </c>
      <c r="M491" s="1">
        <f>_xll.BDP(A491&amp;" @CBKG Corp","ask")</f>
        <v>107.548</v>
      </c>
      <c r="N491" s="1" t="s">
        <v>1456</v>
      </c>
      <c r="O491" s="1" t="str">
        <f>_xll.BDP(A491&amp;" @"&amp;N491&amp;" Corp","LAST_UPDATE")</f>
        <v>07:01:33</v>
      </c>
      <c r="P491" s="57">
        <f>_xll.BDP(A491&amp;" @"&amp;N491&amp;" Corp","LAST_PRICE")</f>
        <v>107.298</v>
      </c>
      <c r="Q491" s="1">
        <f>INDEX(control!$F$12:$F$22,MATCH(C491,control!$C$12:$C$22,0))</f>
        <v>100</v>
      </c>
      <c r="R491" s="1">
        <f>P491-J491*INDEX(bias[value],MATCH(I491,bias[symbol],0))*(Q491/100)</f>
        <v>107.148</v>
      </c>
      <c r="S491" s="1">
        <f t="shared" si="500"/>
        <v>107.548</v>
      </c>
      <c r="T491" s="4"/>
      <c r="U491" s="4"/>
      <c r="V491" s="1">
        <f t="shared" si="494"/>
        <v>107.298</v>
      </c>
      <c r="W491" s="1">
        <f t="shared" si="495"/>
        <v>107.148</v>
      </c>
      <c r="X491" s="1">
        <f t="shared" si="496"/>
        <v>107.548</v>
      </c>
      <c r="Y491" s="13">
        <f t="shared" si="497"/>
        <v>0</v>
      </c>
      <c r="Z491" s="1">
        <v>1</v>
      </c>
      <c r="AA491" s="1">
        <f t="shared" si="498"/>
        <v>1</v>
      </c>
      <c r="AB491" s="1">
        <f t="shared" si="473"/>
        <v>1</v>
      </c>
      <c r="AC491" s="1">
        <f>IF(ISNUMBER(INDEX(bias[value],MATCH(I491,bias[symbol],0))),1,0)</f>
        <v>1</v>
      </c>
      <c r="AD491" s="1">
        <f t="shared" si="499"/>
        <v>1</v>
      </c>
      <c r="AE491" s="1">
        <f t="shared" si="474"/>
        <v>1</v>
      </c>
      <c r="AF491" s="1">
        <f t="shared" ca="1" si="476"/>
        <v>0</v>
      </c>
      <c r="AG491" s="1">
        <f t="shared" ca="1" si="477"/>
        <v>0</v>
      </c>
      <c r="AH491" s="1" t="str">
        <f ca="1">IF(AG491=1,_xll.RtContribute("DDS_BONDS",$B491&amp;"=EXT",$V$3:$X$3,V491:X491,"FTC:CHANGED;SCOPE:SERVER"),"-")</f>
        <v>-</v>
      </c>
      <c r="AI491" s="1" t="str">
        <f>_xll.RtGet("DDS_BONDS",B491&amp;"=EXT",3)</f>
        <v>13593762=EXT</v>
      </c>
      <c r="AJ491" s="32">
        <f>_xll.BDP($A491&amp;" @"&amp; $N491 &amp;"  Corp","risk_mid")</f>
        <v>4.831674909610939</v>
      </c>
      <c r="AK491" s="25">
        <f t="shared" si="491"/>
        <v>24.158374548054695</v>
      </c>
      <c r="AL491" s="1" t="str">
        <f t="shared" si="475"/>
        <v>-</v>
      </c>
      <c r="AM491" s="38">
        <f t="shared" si="492"/>
        <v>0.47688000000000003</v>
      </c>
      <c r="AN491" s="12">
        <f>_xll.BDP($A491&amp;" @"&amp; $N491 &amp;"  Corp","asset_swap_spd_mid")</f>
        <v>27.396442162686714</v>
      </c>
      <c r="AO491" s="25">
        <f t="shared" si="493"/>
        <v>136.98221081343357</v>
      </c>
      <c r="AP491" s="25">
        <f>IFERROR(_xll.BDP($A491&amp;" @"&amp; $N491 &amp;"  Corp","coupon")*G491/100/365,"-")</f>
        <v>3.4246575342465753</v>
      </c>
      <c r="AQ491" s="1" t="str">
        <f>_xll.RtGet("EBOND_LDN",B491,"DSPLY_NAME")</f>
        <v xml:space="preserve">HEIANA 2 1/2 19 </v>
      </c>
      <c r="AR491" s="38">
        <f>_xll.RtGet("EBOND_LDN", B491, -18560)</f>
        <v>66.801906481792997</v>
      </c>
      <c r="AS491" s="38">
        <f>_xll.RtGet("EBOND_LDN", B491, -18562)</f>
        <v>58.540418016638</v>
      </c>
      <c r="AT491" s="58" t="str">
        <f ca="1">IF(Main[[#This Row],[maturity]]&lt;TODAY(),"matured","-")</f>
        <v>-</v>
      </c>
      <c r="AU491" s="1" t="str">
        <f>IF(Main[[#This Row],[spread bid]]=Main[[#This Row],[spread ask]],"error","-")</f>
        <v>-</v>
      </c>
    </row>
    <row r="492" spans="1:47" x14ac:dyDescent="0.2">
      <c r="A492" s="1" t="s">
        <v>473</v>
      </c>
      <c r="B492" s="1">
        <v>14860168</v>
      </c>
      <c r="C492" s="9">
        <v>1994228</v>
      </c>
      <c r="D492" s="9" t="str">
        <f>_xll.BDP($A492&amp;" Corp",D$4)</f>
        <v>HEIANA</v>
      </c>
      <c r="E492" s="9">
        <f>IF(_xll.BDP($A492&amp;" Corp","cpn typ")="floating","frn",_xll.BDP($A492&amp;" Corp",E$4))</f>
        <v>2.125</v>
      </c>
      <c r="F492" s="50">
        <f>IF(LEFT(_xll.BDP($A492&amp;" Corp","mty_typ"),4)="perp","perp",_xll.BDP($A492&amp;" Corp",F$4)*1)</f>
        <v>44047</v>
      </c>
      <c r="G492" s="31">
        <f>_xll.RtGet("EBOND_POSITION",INDEX(bookMap[eBondID],MATCH(TEXT(C492,"0"),bookMap[bbgID],0))&amp;"="&amp;B492,"AMOUNT")</f>
        <v>-1300000</v>
      </c>
      <c r="H492" s="1">
        <f>INDEX(control!$E$12:$E$22,MATCH(C492,control!$C$12:$C$22,0))</f>
        <v>0</v>
      </c>
      <c r="I492" s="1" t="str">
        <f>IFERROR(INDEX(bias[symbol],MIN(MAX(MATCH(IF($I$2="manual",_xll.RtGet("EBOND_LDN",B492,-20268),$I$2),bias[symbol],0)+H492,1),27)),"-")</f>
        <v>b</v>
      </c>
      <c r="J492" s="1">
        <f>IFERROR(_xll.RtGet("EBOND_LDN",B492,-20270)*1,"-")</f>
        <v>0.44</v>
      </c>
      <c r="K492" s="1" t="str">
        <f>_xll.RtGet("EBOND_LDN",$B492,-20271)</f>
        <v>on</v>
      </c>
      <c r="L492" s="1">
        <f>_xll.BDP(A492&amp;" @CBKG Corp","bid")</f>
        <v>104.08799999999999</v>
      </c>
      <c r="M492" s="1">
        <f>_xll.BDP(A492&amp;" @CBKG Corp","ask")</f>
        <v>104.52800000000001</v>
      </c>
      <c r="N492" s="1" t="s">
        <v>1456</v>
      </c>
      <c r="O492" s="1" t="str">
        <f>_xll.BDP(A492&amp;" @"&amp;N492&amp;" Corp","LAST_UPDATE")</f>
        <v>07:01:33</v>
      </c>
      <c r="P492" s="57">
        <f>_xll.BDP(A492&amp;" @"&amp;N492&amp;" Corp","LAST_PRICE")</f>
        <v>104.253</v>
      </c>
      <c r="Q492" s="1">
        <f>INDEX(control!$F$12:$F$22,MATCH(C492,control!$C$12:$C$22,0))</f>
        <v>100</v>
      </c>
      <c r="R492" s="1">
        <f>P492-J492*INDEX(bias[value],MATCH(I492,bias[symbol],0))*(Q492/100)</f>
        <v>104.08799999999999</v>
      </c>
      <c r="S492" s="1">
        <f t="shared" si="500"/>
        <v>104.52799999999999</v>
      </c>
      <c r="T492" s="4"/>
      <c r="U492" s="4"/>
      <c r="V492" s="1">
        <f t="shared" si="494"/>
        <v>104.253</v>
      </c>
      <c r="W492" s="1">
        <f t="shared" si="495"/>
        <v>104.08799999999999</v>
      </c>
      <c r="X492" s="1">
        <f t="shared" si="496"/>
        <v>104.52799999999999</v>
      </c>
      <c r="Y492" s="13">
        <f t="shared" si="497"/>
        <v>0</v>
      </c>
      <c r="Z492" s="1">
        <v>1</v>
      </c>
      <c r="AA492" s="1">
        <f t="shared" si="498"/>
        <v>1</v>
      </c>
      <c r="AB492" s="1">
        <f t="shared" si="473"/>
        <v>1</v>
      </c>
      <c r="AC492" s="1">
        <f>IF(ISNUMBER(INDEX(bias[value],MATCH(I492,bias[symbol],0))),1,0)</f>
        <v>1</v>
      </c>
      <c r="AD492" s="1">
        <f t="shared" si="499"/>
        <v>1</v>
      </c>
      <c r="AE492" s="1">
        <f t="shared" si="474"/>
        <v>1</v>
      </c>
      <c r="AF492" s="1">
        <f t="shared" ca="1" si="476"/>
        <v>0</v>
      </c>
      <c r="AG492" s="1">
        <f t="shared" ca="1" si="477"/>
        <v>0</v>
      </c>
      <c r="AH492" s="1" t="str">
        <f ca="1">IF(AG492=1,_xll.RtContribute("DDS_BONDS",$B492&amp;"=EXT",$V$3:$X$3,V492:X492,"FTC:CHANGED;SCOPE:SERVER"),"-")</f>
        <v>-</v>
      </c>
      <c r="AI492" s="1" t="str">
        <f>_xll.RtGet("DDS_BONDS",B492&amp;"=EXT",3)</f>
        <v>14860168=EXT</v>
      </c>
      <c r="AJ492" s="32">
        <f>_xll.BDP($A492&amp;" @"&amp; $N492 &amp;"  Corp","risk_mid")</f>
        <v>5.9812558083798706</v>
      </c>
      <c r="AK492" s="25">
        <f t="shared" si="491"/>
        <v>-777.56325508938323</v>
      </c>
      <c r="AL492" s="1">
        <f t="shared" si="475"/>
        <v>-0.5</v>
      </c>
      <c r="AM492" s="38">
        <f t="shared" si="492"/>
        <v>18.823458333333331</v>
      </c>
      <c r="AN492" s="12">
        <f>_xll.BDP($A492&amp;" @"&amp; $N492 &amp;"  Corp","asset_swap_spd_mid")</f>
        <v>49.224227684414352</v>
      </c>
      <c r="AO492" s="25">
        <f t="shared" si="493"/>
        <v>-6399.149598973866</v>
      </c>
      <c r="AP492" s="25">
        <f>IFERROR(_xll.BDP($A492&amp;" @"&amp; $N492 &amp;"  Corp","coupon")*G492/100/365,"-")</f>
        <v>-75.68493150684931</v>
      </c>
      <c r="AQ492" s="1" t="str">
        <f>_xll.RtGet("EBOND_LDN",B492,"DSPLY_NAME")</f>
        <v xml:space="preserve">HEIANA 2 1/8 04 </v>
      </c>
      <c r="AR492" s="38">
        <f>_xll.RtGet("EBOND_LDN", B492, -18560)</f>
        <v>84.049638704868002</v>
      </c>
      <c r="AS492" s="38">
        <f>_xll.RtGet("EBOND_LDN", B492, -18562)</f>
        <v>76.704422097242002</v>
      </c>
      <c r="AT492" s="58" t="str">
        <f ca="1">IF(Main[[#This Row],[maturity]]&lt;TODAY(),"matured","-")</f>
        <v>-</v>
      </c>
      <c r="AU492" s="1" t="str">
        <f>IF(Main[[#This Row],[spread bid]]=Main[[#This Row],[spread ask]],"error","-")</f>
        <v>-</v>
      </c>
    </row>
    <row r="493" spans="1:47" x14ac:dyDescent="0.2">
      <c r="A493" s="1" t="s">
        <v>474</v>
      </c>
      <c r="B493" s="1">
        <v>17435311</v>
      </c>
      <c r="C493" s="9">
        <v>1994228</v>
      </c>
      <c r="D493" s="9" t="str">
        <f>_xll.BDP($A493&amp;" Corp",D$4)</f>
        <v>HEIANA</v>
      </c>
      <c r="E493" s="9">
        <f>IF(_xll.BDP($A493&amp;" Corp","cpn typ")="floating","frn",_xll.BDP($A493&amp;" Corp",E$4))</f>
        <v>2</v>
      </c>
      <c r="F493" s="50">
        <f>IF(LEFT(_xll.BDP($A493&amp;" Corp","mty_typ"),4)="perp","perp",_xll.BDP($A493&amp;" Corp",F$4)*1)</f>
        <v>44292</v>
      </c>
      <c r="G493" s="31">
        <f>_xll.RtGet("EBOND_POSITION",INDEX(bookMap[eBondID],MATCH(TEXT(C493,"0"),bookMap[bbgID],0))&amp;"="&amp;B493,"AMOUNT")</f>
        <v>0</v>
      </c>
      <c r="H493" s="1">
        <f>INDEX(control!$E$12:$E$22,MATCH(C493,control!$C$12:$C$22,0))</f>
        <v>0</v>
      </c>
      <c r="I493" s="1" t="str">
        <f>IFERROR(INDEX(bias[symbol],MIN(MAX(MATCH(IF($I$2="manual",_xll.RtGet("EBOND_LDN",B493,-20268),$I$2),bias[symbol],0)+H493,1),27)),"-")</f>
        <v>b</v>
      </c>
      <c r="J493" s="1">
        <f>IFERROR(_xll.RtGet("EBOND_LDN",B493,-20270)*1,"-")</f>
        <v>0.5</v>
      </c>
      <c r="K493" s="1" t="str">
        <f>_xll.RtGet("EBOND_LDN",$B493,-20271)</f>
        <v>on</v>
      </c>
      <c r="L493" s="1">
        <f>_xll.BDP(A493&amp;" @CBKG Corp","bid")</f>
        <v>102.55200000000001</v>
      </c>
      <c r="M493" s="1">
        <f>_xll.BDP(A493&amp;" @CBKG Corp","ask")</f>
        <v>103.05200000000001</v>
      </c>
      <c r="N493" s="1" t="s">
        <v>1456</v>
      </c>
      <c r="O493" s="1" t="str">
        <f>_xll.BDP(A493&amp;" @"&amp;N493&amp;" Corp","LAST_UPDATE")</f>
        <v>07:01:26</v>
      </c>
      <c r="P493" s="57">
        <f>_xll.BDP(A493&amp;" @"&amp;N493&amp;" Corp","LAST_PRICE")</f>
        <v>102.739</v>
      </c>
      <c r="Q493" s="1">
        <f>INDEX(control!$F$12:$F$22,MATCH(C493,control!$C$12:$C$22,0))</f>
        <v>100</v>
      </c>
      <c r="R493" s="1">
        <f>P493-J493*INDEX(bias[value],MATCH(I493,bias[symbol],0))*(Q493/100)</f>
        <v>102.5515</v>
      </c>
      <c r="S493" s="1">
        <f t="shared" si="500"/>
        <v>103.0515</v>
      </c>
      <c r="T493" s="4"/>
      <c r="U493" s="4"/>
      <c r="V493" s="1">
        <f t="shared" si="494"/>
        <v>102.739</v>
      </c>
      <c r="W493" s="1">
        <f t="shared" si="495"/>
        <v>102.5515</v>
      </c>
      <c r="X493" s="1">
        <f t="shared" si="496"/>
        <v>103.0515</v>
      </c>
      <c r="Y493" s="13">
        <f t="shared" si="497"/>
        <v>-1.0000000000047748E-3</v>
      </c>
      <c r="Z493" s="1">
        <v>1</v>
      </c>
      <c r="AA493" s="1">
        <f t="shared" si="498"/>
        <v>1</v>
      </c>
      <c r="AB493" s="1">
        <f t="shared" si="473"/>
        <v>1</v>
      </c>
      <c r="AC493" s="1">
        <f>IF(ISNUMBER(INDEX(bias[value],MATCH(I493,bias[symbol],0))),1,0)</f>
        <v>1</v>
      </c>
      <c r="AD493" s="1">
        <f t="shared" si="499"/>
        <v>1</v>
      </c>
      <c r="AE493" s="1">
        <f t="shared" si="474"/>
        <v>1</v>
      </c>
      <c r="AF493" s="1">
        <f t="shared" ca="1" si="476"/>
        <v>0</v>
      </c>
      <c r="AG493" s="1">
        <f t="shared" ca="1" si="477"/>
        <v>0</v>
      </c>
      <c r="AH493" s="1" t="str">
        <f ca="1">IF(AG493=1,_xll.RtContribute("DDS_BONDS",$B493&amp;"=EXT",$V$3:$X$3,V493:X493,"FTC:CHANGED;SCOPE:SERVER"),"-")</f>
        <v>-</v>
      </c>
      <c r="AI493" s="1" t="str">
        <f>_xll.RtGet("DDS_BONDS",B493&amp;"=EXT",3)</f>
        <v>17435311=EXT</v>
      </c>
      <c r="AJ493" s="32">
        <f>_xll.BDP($A493&amp;" @"&amp; $N493 &amp;"  Corp","risk_mid")</f>
        <v>6.5026757678907643</v>
      </c>
      <c r="AK493" s="25">
        <f t="shared" si="491"/>
        <v>0</v>
      </c>
      <c r="AL493" s="1" t="str">
        <f t="shared" si="475"/>
        <v>-</v>
      </c>
      <c r="AM493" s="38">
        <f t="shared" si="492"/>
        <v>0</v>
      </c>
      <c r="AN493" s="12">
        <f>_xll.BDP($A493&amp;" @"&amp; $N493 &amp;"  Corp","asset_swap_spd_mid")</f>
        <v>53.276309904379723</v>
      </c>
      <c r="AO493" s="25">
        <f t="shared" si="493"/>
        <v>0</v>
      </c>
      <c r="AP493" s="25">
        <f>IFERROR(_xll.BDP($A493&amp;" @"&amp; $N493 &amp;"  Corp","coupon")*G493/100/365,"-")</f>
        <v>0</v>
      </c>
      <c r="AQ493" s="1" t="str">
        <f>_xll.RtGet("EBOND_LDN",B493,"DSPLY_NAME")</f>
        <v xml:space="preserve">HEIANA 2 06 Apr </v>
      </c>
      <c r="AR493" s="38">
        <f>_xll.RtGet("EBOND_LDN", B493, -18560)</f>
        <v>89.831403725998996</v>
      </c>
      <c r="AS493" s="38">
        <f>_xll.RtGet("EBOND_LDN", B493, -18562)</f>
        <v>82.155671366787004</v>
      </c>
      <c r="AT493" s="58" t="str">
        <f ca="1">IF(Main[[#This Row],[maturity]]&lt;TODAY(),"matured","-")</f>
        <v>-</v>
      </c>
      <c r="AU493" s="1" t="str">
        <f>IF(Main[[#This Row],[spread bid]]=Main[[#This Row],[spread ask]],"error","-")</f>
        <v>-</v>
      </c>
    </row>
    <row r="494" spans="1:47" x14ac:dyDescent="0.2">
      <c r="A494" s="1" t="s">
        <v>475</v>
      </c>
      <c r="B494" s="1">
        <v>13593764</v>
      </c>
      <c r="C494" s="9">
        <v>1994228</v>
      </c>
      <c r="D494" s="9" t="str">
        <f>_xll.BDP($A494&amp;" Corp",D$4)</f>
        <v>HEIANA</v>
      </c>
      <c r="E494" s="9">
        <f>IF(_xll.BDP($A494&amp;" Corp","cpn typ")="floating","frn",_xll.BDP($A494&amp;" Corp",E$4))</f>
        <v>3.5</v>
      </c>
      <c r="F494" s="50">
        <f>IF(LEFT(_xll.BDP($A494&amp;" Corp","mty_typ"),4)="perp","perp",_xll.BDP($A494&amp;" Corp",F$4)*1)</f>
        <v>45370</v>
      </c>
      <c r="G494" s="31">
        <f>_xll.RtGet("EBOND_POSITION",INDEX(bookMap[eBondID],MATCH(TEXT(C494,"0"),bookMap[bbgID],0))&amp;"="&amp;B494,"AMOUNT")</f>
        <v>0</v>
      </c>
      <c r="H494" s="1">
        <f>INDEX(control!$E$12:$E$22,MATCH(C494,control!$C$12:$C$22,0))</f>
        <v>0</v>
      </c>
      <c r="I494" s="1" t="str">
        <f>IFERROR(INDEX(bias[symbol],MIN(MAX(MATCH(IF($I$2="manual",_xll.RtGet("EBOND_LDN",B494,-20268),$I$2),bias[symbol],0)+H494,1),27)),"-")</f>
        <v>m</v>
      </c>
      <c r="J494" s="1">
        <f>IFERROR(_xll.RtGet("EBOND_LDN",B494,-20270)*1,"-")</f>
        <v>0.7</v>
      </c>
      <c r="K494" s="1" t="str">
        <f>_xll.RtGet("EBOND_LDN",$B494,-20271)</f>
        <v>on</v>
      </c>
      <c r="L494" s="1">
        <f>_xll.BDP(A494&amp;" @CBKG Corp","bid")</f>
        <v>111.426</v>
      </c>
      <c r="M494" s="1">
        <f>_xll.BDP(A494&amp;" @CBKG Corp","ask")</f>
        <v>112.126</v>
      </c>
      <c r="N494" s="1" t="s">
        <v>1456</v>
      </c>
      <c r="O494" s="1" t="str">
        <f>_xll.BDP(A494&amp;" @"&amp;N494&amp;" Corp","LAST_UPDATE")</f>
        <v>07:01:33</v>
      </c>
      <c r="P494" s="57">
        <f>_xll.BDP(A494&amp;" @"&amp;N494&amp;" Corp","LAST_PRICE")</f>
        <v>111.776</v>
      </c>
      <c r="Q494" s="1">
        <f>INDEX(control!$F$12:$F$22,MATCH(C494,control!$C$12:$C$22,0))</f>
        <v>100</v>
      </c>
      <c r="R494" s="1">
        <f>P494-J494*INDEX(bias[value],MATCH(I494,bias[symbol],0))*(Q494/100)</f>
        <v>111.426</v>
      </c>
      <c r="S494" s="1">
        <f t="shared" si="500"/>
        <v>112.126</v>
      </c>
      <c r="T494" s="4"/>
      <c r="U494" s="4"/>
      <c r="V494" s="1">
        <f t="shared" si="494"/>
        <v>111.776</v>
      </c>
      <c r="W494" s="1">
        <f t="shared" si="495"/>
        <v>111.426</v>
      </c>
      <c r="X494" s="1">
        <f t="shared" si="496"/>
        <v>112.126</v>
      </c>
      <c r="Y494" s="13">
        <f t="shared" si="497"/>
        <v>0</v>
      </c>
      <c r="Z494" s="1">
        <v>1</v>
      </c>
      <c r="AA494" s="1">
        <f t="shared" si="498"/>
        <v>1</v>
      </c>
      <c r="AB494" s="1">
        <f t="shared" si="473"/>
        <v>1</v>
      </c>
      <c r="AC494" s="1">
        <f>IF(ISNUMBER(INDEX(bias[value],MATCH(I494,bias[symbol],0))),1,0)</f>
        <v>1</v>
      </c>
      <c r="AD494" s="1">
        <f t="shared" si="499"/>
        <v>1</v>
      </c>
      <c r="AE494" s="1">
        <f t="shared" si="474"/>
        <v>1</v>
      </c>
      <c r="AF494" s="1">
        <f t="shared" ca="1" si="476"/>
        <v>0</v>
      </c>
      <c r="AG494" s="1">
        <f t="shared" ca="1" si="477"/>
        <v>0</v>
      </c>
      <c r="AH494" s="1" t="str">
        <f ca="1">IF(AG494=1,_xll.RtContribute("DDS_BONDS",$B494&amp;"=EXT",$V$3:$X$3,V494:X494,"FTC:CHANGED;SCOPE:SERVER"),"-")</f>
        <v>-</v>
      </c>
      <c r="AI494" s="1" t="str">
        <f>_xll.RtGet("DDS_BONDS",B494&amp;"=EXT",3)</f>
        <v>13593764=EXT</v>
      </c>
      <c r="AJ494" s="32">
        <f>_xll.BDP($A494&amp;" @"&amp; $N494 &amp;"  Corp","risk_mid")</f>
        <v>9.3038947487130486</v>
      </c>
      <c r="AK494" s="25">
        <f t="shared" si="491"/>
        <v>0</v>
      </c>
      <c r="AL494" s="1">
        <f t="shared" si="475"/>
        <v>-0.7</v>
      </c>
      <c r="AM494" s="38">
        <f t="shared" si="492"/>
        <v>0</v>
      </c>
      <c r="AN494" s="12">
        <f>_xll.BDP($A494&amp;" @"&amp; $N494 &amp;"  Corp","asset_swap_spd_mid")</f>
        <v>68.032963628155187</v>
      </c>
      <c r="AO494" s="25">
        <f t="shared" si="493"/>
        <v>0</v>
      </c>
      <c r="AP494" s="25">
        <f>IFERROR(_xll.BDP($A494&amp;" @"&amp; $N494 &amp;"  Corp","coupon")*G494/100/365,"-")</f>
        <v>0</v>
      </c>
      <c r="AQ494" s="1" t="str">
        <f>_xll.RtGet("EBOND_LDN",B494,"DSPLY_NAME")</f>
        <v xml:space="preserve">HEIANA 3 1/2 19 </v>
      </c>
      <c r="AR494" s="38">
        <f>_xll.RtGet("EBOND_LDN", B494, -18560)</f>
        <v>126.19401727349999</v>
      </c>
      <c r="AS494" s="38">
        <f>_xll.RtGet("EBOND_LDN", B494, -18562)</f>
        <v>118.683080479202</v>
      </c>
      <c r="AT494" s="58" t="str">
        <f ca="1">IF(Main[[#This Row],[maturity]]&lt;TODAY(),"matured","-")</f>
        <v>-</v>
      </c>
      <c r="AU494" s="1" t="str">
        <f>IF(Main[[#This Row],[spread bid]]=Main[[#This Row],[spread ask]],"error","-")</f>
        <v>-</v>
      </c>
    </row>
    <row r="495" spans="1:47" x14ac:dyDescent="0.2">
      <c r="A495" s="1" t="s">
        <v>476</v>
      </c>
      <c r="B495" s="1">
        <v>14860166</v>
      </c>
      <c r="C495" s="9">
        <v>1994228</v>
      </c>
      <c r="D495" s="9" t="str">
        <f>_xll.BDP($A495&amp;" Corp",D$4)</f>
        <v>HEIANA</v>
      </c>
      <c r="E495" s="9">
        <f>IF(_xll.BDP($A495&amp;" Corp","cpn typ")="floating","frn",_xll.BDP($A495&amp;" Corp",E$4))</f>
        <v>2.875</v>
      </c>
      <c r="F495" s="50">
        <f>IF(LEFT(_xll.BDP($A495&amp;" Corp","mty_typ"),4)="perp","perp",_xll.BDP($A495&amp;" Corp",F$4)*1)</f>
        <v>45873</v>
      </c>
      <c r="G495" s="31">
        <f>_xll.RtGet("EBOND_POSITION",INDEX(bookMap[eBondID],MATCH(TEXT(C495,"0"),bookMap[bbgID],0))&amp;"="&amp;B495,"AMOUNT")</f>
        <v>-1079000</v>
      </c>
      <c r="H495" s="1">
        <f>INDEX(control!$E$12:$E$22,MATCH(C495,control!$C$12:$C$22,0))</f>
        <v>0</v>
      </c>
      <c r="I495" s="1" t="str">
        <f>IFERROR(INDEX(bias[symbol],MIN(MAX(MATCH(IF($I$2="manual",_xll.RtGet("EBOND_LDN",B495,-20268),$I$2),bias[symbol],0)+H495,1),27)),"-")</f>
        <v>bb</v>
      </c>
      <c r="J495" s="1">
        <f>IFERROR(_xll.RtGet("EBOND_LDN",B495,-20270)*1,"-")</f>
        <v>1</v>
      </c>
      <c r="K495" s="1" t="str">
        <f>_xll.RtGet("EBOND_LDN",$B495,-20271)</f>
        <v>on</v>
      </c>
      <c r="L495" s="1">
        <f>_xll.BDP(A495&amp;" @CBKG Corp","bid")</f>
        <v>104.23399999999999</v>
      </c>
      <c r="M495" s="1">
        <f>_xll.BDP(A495&amp;" @CBKG Corp","ask")</f>
        <v>105.23</v>
      </c>
      <c r="N495" s="1" t="s">
        <v>1456</v>
      </c>
      <c r="O495" s="1" t="str">
        <f>_xll.BDP(A495&amp;" @"&amp;N495&amp;" Corp","LAST_UPDATE")</f>
        <v>07:01:33</v>
      </c>
      <c r="P495" s="57">
        <f>_xll.BDP(A495&amp;" @"&amp;N495&amp;" Corp","LAST_PRICE")</f>
        <v>104.78100000000001</v>
      </c>
      <c r="Q495" s="1">
        <f>INDEX(control!$F$12:$F$22,MATCH(C495,control!$C$12:$C$22,0))</f>
        <v>100</v>
      </c>
      <c r="R495" s="1">
        <f>P495-J495*INDEX(bias[value],MATCH(I495,bias[symbol],0))*(Q495/100)</f>
        <v>104.53100000000001</v>
      </c>
      <c r="S495" s="1">
        <f t="shared" si="500"/>
        <v>105.53100000000001</v>
      </c>
      <c r="T495" s="4"/>
      <c r="U495" s="4"/>
      <c r="V495" s="1">
        <f t="shared" si="494"/>
        <v>104.78100000000001</v>
      </c>
      <c r="W495" s="1">
        <f t="shared" si="495"/>
        <v>104.53100000000001</v>
      </c>
      <c r="X495" s="1">
        <f t="shared" si="496"/>
        <v>105.53100000000001</v>
      </c>
      <c r="Y495" s="13">
        <f t="shared" si="497"/>
        <v>0.59800000000001319</v>
      </c>
      <c r="Z495" s="1">
        <v>1</v>
      </c>
      <c r="AA495" s="1">
        <f t="shared" si="498"/>
        <v>1</v>
      </c>
      <c r="AB495" s="1">
        <f t="shared" si="473"/>
        <v>1</v>
      </c>
      <c r="AC495" s="1">
        <f>IF(ISNUMBER(INDEX(bias[value],MATCH(I495,bias[symbol],0))),1,0)</f>
        <v>1</v>
      </c>
      <c r="AD495" s="1">
        <f t="shared" si="499"/>
        <v>1</v>
      </c>
      <c r="AE495" s="1">
        <f t="shared" si="474"/>
        <v>1</v>
      </c>
      <c r="AF495" s="1">
        <f t="shared" ca="1" si="476"/>
        <v>0</v>
      </c>
      <c r="AG495" s="1">
        <f t="shared" ca="1" si="477"/>
        <v>0</v>
      </c>
      <c r="AH495" s="1" t="str">
        <f ca="1">IF(AG495=1,_xll.RtContribute("DDS_BONDS",$B495&amp;"=EXT",$V$3:$X$3,V495:X495,"FTC:CHANGED;SCOPE:SERVER"),"-")</f>
        <v>-</v>
      </c>
      <c r="AI495" s="1" t="str">
        <f>_xll.RtGet("DDS_BONDS",B495&amp;"=EXT",3)</f>
        <v>14860166=EXT</v>
      </c>
      <c r="AJ495" s="32">
        <f>_xll.BDP($A495&amp;" @"&amp; $N495 &amp;"  Corp","risk_mid")</f>
        <v>9.9243036494272019</v>
      </c>
      <c r="AK495" s="25">
        <f t="shared" si="491"/>
        <v>-1070.8323637731951</v>
      </c>
      <c r="AL495" s="1">
        <f t="shared" si="475"/>
        <v>-1</v>
      </c>
      <c r="AM495" s="38">
        <f t="shared" si="492"/>
        <v>31.405194166666664</v>
      </c>
      <c r="AN495" s="12">
        <f>_xll.BDP($A495&amp;" @"&amp; $N495 &amp;"  Corp","asset_swap_spd_mid")</f>
        <v>69.398201086721912</v>
      </c>
      <c r="AO495" s="25">
        <f t="shared" si="493"/>
        <v>-7488.0658972572937</v>
      </c>
      <c r="AP495" s="25">
        <f>IFERROR(_xll.BDP($A495&amp;" @"&amp; $N495 &amp;"  Corp","coupon")*G495/100/365,"-")</f>
        <v>-84.989726027397253</v>
      </c>
      <c r="AQ495" s="1" t="str">
        <f>_xll.RtGet("EBOND_LDN",B495,"DSPLY_NAME")</f>
        <v xml:space="preserve">HEIANA 2 7/8 04 </v>
      </c>
      <c r="AR495" s="38">
        <f>_xll.RtGet("EBOND_LDN", B495, -18560)</f>
        <v>140.79056274983401</v>
      </c>
      <c r="AS495" s="38">
        <f>_xll.RtGet("EBOND_LDN", B495, -18562)</f>
        <v>130.77097605640401</v>
      </c>
      <c r="AT495" s="58" t="str">
        <f ca="1">IF(Main[[#This Row],[maturity]]&lt;TODAY(),"matured","-")</f>
        <v>-</v>
      </c>
      <c r="AU495" s="1" t="str">
        <f>IF(Main[[#This Row],[spread bid]]=Main[[#This Row],[spread ask]],"error","-")</f>
        <v>-</v>
      </c>
    </row>
    <row r="496" spans="1:47" x14ac:dyDescent="0.2">
      <c r="A496" s="1" t="s">
        <v>477</v>
      </c>
      <c r="B496" s="1">
        <v>4455319</v>
      </c>
      <c r="C496" s="9">
        <v>1994228</v>
      </c>
      <c r="D496" s="9" t="str">
        <f>_xll.BDP($A496&amp;" Corp",D$4)</f>
        <v>HENKEL</v>
      </c>
      <c r="E496" s="9">
        <f>IF(_xll.BDP($A496&amp;" Corp","cpn typ")="floating","frn",_xll.BDP($A496&amp;" Corp",E$4))</f>
        <v>5.375</v>
      </c>
      <c r="F496" s="50">
        <f>IF(LEFT(_xll.BDP($A496&amp;" Corp","mty_typ"),4)="perp","perp",_xll.BDP($A496&amp;" Corp",F$4)*1)</f>
        <v>74840</v>
      </c>
      <c r="G496" s="31" t="str">
        <f>_xll.RtGet("EBOND_POSITION",INDEX(bookMap[eBondID],MATCH(TEXT(C496,"0"),bookMap[bbgID],0))&amp;"="&amp;B496,"AMOUNT")</f>
        <v>#N/A</v>
      </c>
      <c r="H496" s="1">
        <f>INDEX(control!$E$12:$E$22,MATCH(C496,control!$C$12:$C$22,0))</f>
        <v>0</v>
      </c>
      <c r="I496" s="1" t="str">
        <f>IFERROR(INDEX(bias[symbol],MIN(MAX(MATCH(IF($I$2="manual",_xll.RtGet("EBOND_LDN",B496,-20268),$I$2),bias[symbol],0)+H496,1),27)),"-")</f>
        <v>-</v>
      </c>
      <c r="J496" s="1" t="str">
        <f>IFERROR(_xll.RtGet("EBOND_LDN",B496,-20270)*1,"-")</f>
        <v>-</v>
      </c>
      <c r="K496" s="1" t="str">
        <f>_xll.RtGet("EBOND_LDN",$B496,-20271)</f>
        <v>#N/A</v>
      </c>
      <c r="L496" s="1" t="str">
        <f>_xll.BDP(A496&amp;" @CBKG Corp","bid")</f>
        <v>#N/A Real Time</v>
      </c>
      <c r="M496" s="1" t="str">
        <f>_xll.BDP(A496&amp;" @CBKG Corp","ask")</f>
        <v>#N/A Real Time</v>
      </c>
      <c r="N496" s="1" t="s">
        <v>1456</v>
      </c>
      <c r="O496" s="1" t="str">
        <f>_xll.BDP(A496&amp;" @"&amp;N496&amp;" Corp","LAST_UPDATE")</f>
        <v>11/06/2014</v>
      </c>
      <c r="P496" s="57">
        <f>_xll.BDP(A496&amp;" @"&amp;N496&amp;" Corp","LAST_PRICE")</f>
        <v>105.77800000000001</v>
      </c>
      <c r="Q496" s="1">
        <f>INDEX(control!$F$12:$F$22,MATCH(C496,control!$C$12:$C$22,0))</f>
        <v>100</v>
      </c>
      <c r="R496" s="1" t="e">
        <f>P496-J496*INDEX(bias[value],MATCH(I496,bias[symbol],0))*(Q496/100)</f>
        <v>#VALUE!</v>
      </c>
      <c r="S496" s="1" t="e">
        <f t="shared" si="500"/>
        <v>#VALUE!</v>
      </c>
      <c r="T496" s="4"/>
      <c r="U496" s="4"/>
      <c r="V496" s="1">
        <f t="shared" si="494"/>
        <v>105.77800000000001</v>
      </c>
      <c r="W496" s="1" t="e">
        <f t="shared" si="495"/>
        <v>#VALUE!</v>
      </c>
      <c r="X496" s="1" t="e">
        <f t="shared" si="496"/>
        <v>#VALUE!</v>
      </c>
      <c r="Y496" s="13" t="str">
        <f t="shared" si="497"/>
        <v>err</v>
      </c>
      <c r="Z496" s="1">
        <v>1</v>
      </c>
      <c r="AA496" s="1">
        <f t="shared" si="498"/>
        <v>0</v>
      </c>
      <c r="AB496" s="1">
        <f t="shared" si="473"/>
        <v>0</v>
      </c>
      <c r="AC496" s="1">
        <f>IF(ISNUMBER(INDEX(bias[value],MATCH(I496,bias[symbol],0))),1,0)</f>
        <v>0</v>
      </c>
      <c r="AD496" s="1">
        <f t="shared" si="499"/>
        <v>0</v>
      </c>
      <c r="AE496" s="1">
        <f t="shared" si="474"/>
        <v>0</v>
      </c>
      <c r="AF496" s="1">
        <f t="shared" ca="1" si="476"/>
        <v>0</v>
      </c>
      <c r="AG496" s="1">
        <f t="shared" ca="1" si="477"/>
        <v>0</v>
      </c>
      <c r="AH496" s="1" t="str">
        <f ca="1">IF(AG496=1,_xll.RtContribute("DDS_BONDS",$B496&amp;"=EXT",$V$3:$X$3,V496:X496,"FTC:CHANGED;SCOPE:SERVER"),"-")</f>
        <v>-</v>
      </c>
      <c r="AI496" s="1" t="str">
        <f>_xll.RtGet("DDS_BONDS",B496&amp;"=EXT",3)</f>
        <v>4455319=EXT</v>
      </c>
      <c r="AJ496" s="32">
        <f>_xll.BDP($A496&amp;" @"&amp; $N496 &amp;"  Corp","risk_mid")</f>
        <v>1.4950506627904758</v>
      </c>
      <c r="AK496" s="25" t="str">
        <f t="shared" si="491"/>
        <v>-</v>
      </c>
      <c r="AL496" s="1" t="str">
        <f t="shared" si="475"/>
        <v>-</v>
      </c>
      <c r="AM496" s="38">
        <f t="shared" si="492"/>
        <v>0</v>
      </c>
      <c r="AN496" s="12">
        <f>_xll.BDP($A496&amp;" @"&amp; $N496 &amp;"  Corp","asset_swap_spd_mid")</f>
        <v>98.210364195590842</v>
      </c>
      <c r="AO496" s="25">
        <f t="shared" si="493"/>
        <v>0</v>
      </c>
      <c r="AP496" s="25" t="str">
        <f>IFERROR(_xll.BDP($A496&amp;" @"&amp; $N496 &amp;"  Corp","coupon")*G496/100/365,"-")</f>
        <v>-</v>
      </c>
      <c r="AQ496" s="1" t="str">
        <f>_xll.RtGet("EBOND_LDN",B496,"DSPLY_NAME")</f>
        <v>#N/A</v>
      </c>
      <c r="AR496" s="38" t="str">
        <f>_xll.RtGet("EBOND_LDN", B496, -18560)</f>
        <v>#N/A</v>
      </c>
      <c r="AS496" s="38" t="str">
        <f>_xll.RtGet("EBOND_LDN", B496, -18562)</f>
        <v>#N/A</v>
      </c>
      <c r="AT496" s="58" t="str">
        <f ca="1">IF(Main[[#This Row],[maturity]]&lt;TODAY(),"matured","-")</f>
        <v>-</v>
      </c>
      <c r="AU496" s="1" t="str">
        <f>IF(Main[[#This Row],[spread bid]]=Main[[#This Row],[spread ask]],"error","-")</f>
        <v>error</v>
      </c>
    </row>
    <row r="497" spans="1:47" x14ac:dyDescent="0.2">
      <c r="A497" s="1" t="s">
        <v>1630</v>
      </c>
      <c r="B497" s="1">
        <v>21239284</v>
      </c>
      <c r="C497" s="9">
        <v>1994228</v>
      </c>
      <c r="D497" s="9" t="str">
        <f>_xll.BDP($A497&amp;" Corp",D$4)</f>
        <v>HTHROW</v>
      </c>
      <c r="E497" s="9">
        <f>IF(_xll.BDP($A497&amp;" Corp","cpn typ")="floating","frn",_xll.BDP($A497&amp;" Corp",E$4))</f>
        <v>1.875</v>
      </c>
      <c r="F497" s="50">
        <f>IF(LEFT(_xll.BDP($A497&amp;" Corp","mty_typ"),4)="perp","perp",_xll.BDP($A497&amp;" Corp",F$4)*1)</f>
        <v>44704</v>
      </c>
      <c r="G497" s="31">
        <f>_xll.RtGet("EBOND_POSITION",INDEX(bookMap[eBondID],MATCH(TEXT(C497,"0"),bookMap[bbgID],0))&amp;"="&amp;B497,"AMOUNT")</f>
        <v>0</v>
      </c>
      <c r="H497" s="1">
        <f>INDEX(control!$E$12:$E$22,MATCH(C497,control!$C$12:$C$22,0))</f>
        <v>0</v>
      </c>
      <c r="I497" s="1" t="str">
        <f>IFERROR(INDEX(bias[symbol],MIN(MAX(MATCH(IF($I$2="manual",_xll.RtGet("EBOND_LDN",B497,-20268),$I$2),bias[symbol],0)+H497,1),27)),"-")</f>
        <v>b</v>
      </c>
      <c r="J497" s="1">
        <f>IFERROR(_xll.RtGet("EBOND_LDN",B497,-20270)*1,"-")</f>
        <v>0.36</v>
      </c>
      <c r="K497" s="1" t="str">
        <f>_xll.RtGet("EBOND_LDN",$B497,-20271)</f>
        <v>on</v>
      </c>
      <c r="L497" s="1">
        <f>_xll.BDP(A497&amp;" @CBKG Corp","bid")</f>
        <v>100.098</v>
      </c>
      <c r="M497" s="1">
        <f>_xll.BDP(A497&amp;" @CBKG Corp","ask")</f>
        <v>100.458</v>
      </c>
      <c r="N497" s="1" t="s">
        <v>1456</v>
      </c>
      <c r="O497" s="1" t="str">
        <f>_xll.BDP(A497&amp;" @"&amp;N497&amp;" Corp","LAST_UPDATE")</f>
        <v>11/06/2014</v>
      </c>
      <c r="P497" s="57">
        <f>_xll.BDP(A497&amp;" @"&amp;N497&amp;" Corp","LAST_PRICE")</f>
        <v>100.233</v>
      </c>
      <c r="Q497" s="1">
        <f>INDEX(control!$F$12:$F$22,MATCH(C497,control!$C$12:$C$22,0))</f>
        <v>100</v>
      </c>
      <c r="R497" s="1">
        <f>P497-J497*INDEX(bias[value],MATCH(I497,bias[symbol],0))*(Q497/100)</f>
        <v>100.098</v>
      </c>
      <c r="S497" s="1">
        <f>R497+J497*(Q497/100)</f>
        <v>100.458</v>
      </c>
      <c r="T497" s="4"/>
      <c r="U497" s="4"/>
      <c r="V497" s="1">
        <f>P497</f>
        <v>100.233</v>
      </c>
      <c r="W497" s="1">
        <f>IF(ISNUMBER(T497),T497,R497)</f>
        <v>100.098</v>
      </c>
      <c r="X497" s="1">
        <f>IF(ISNUMBER(U497),U497,S497)</f>
        <v>100.458</v>
      </c>
      <c r="Y497" s="13">
        <f>IF(ISERROR((W497+X497)-(L497+M497)),"err",((W497+X497)-(L497+M497)))</f>
        <v>0</v>
      </c>
      <c r="Z497" s="1">
        <v>1</v>
      </c>
      <c r="AA497" s="1">
        <f>IF(K497="on",1,0)</f>
        <v>1</v>
      </c>
      <c r="AB497" s="1">
        <f>IF(ISNUMBER(V497),1,0)*IF(ISNUMBER(W497),1,0)*IF(ISNUMBER(X497),1,0)</f>
        <v>1</v>
      </c>
      <c r="AC497" s="1">
        <f>IF(ISNUMBER(INDEX(bias[value],MATCH(I497,bias[symbol],0))),1,0)</f>
        <v>1</v>
      </c>
      <c r="AD497" s="1">
        <f>IF(ISNUMBER(J497),1,0)</f>
        <v>1</v>
      </c>
      <c r="AE497" s="1">
        <f>IF(AB497,IF(W497&gt;X497,0,1),0)</f>
        <v>1</v>
      </c>
      <c r="AF497" s="1">
        <f ca="1">IF($C$3="update",1,0)</f>
        <v>0</v>
      </c>
      <c r="AG497" s="1">
        <f ca="1">PRODUCT(Z497:AF497)</f>
        <v>0</v>
      </c>
      <c r="AH497" s="1" t="str">
        <f ca="1">IF(AG497=1,_xll.RtContribute("DDS_BONDS",$B497&amp;"=EXT",$V$3:$X$3,V497:X497,"FTC:CHANGED;SCOPE:SERVER"),"-")</f>
        <v>-</v>
      </c>
      <c r="AI497" s="1" t="str">
        <f>_xll.RtGet("DDS_BONDS",B497&amp;"=EXT",3)</f>
        <v>21239284=EXT</v>
      </c>
      <c r="AJ497" s="32">
        <f>_xll.BDP($A497&amp;" @"&amp; $N497 &amp;"  Corp","risk_mid")</f>
        <v>7.3192723121827896</v>
      </c>
      <c r="AK497" s="25">
        <f>IFERROR(G497*AJ497/10000,"-")</f>
        <v>0</v>
      </c>
      <c r="AL497" s="1" t="str">
        <f>IFERROR(INDEX(repoRate,MATCH(A497,repoIsin,0)),"-")</f>
        <v>-</v>
      </c>
      <c r="AM497" s="38">
        <f>IFERROR(G497*1,0)*IFERROR(P497*1,0)/100*IF(AL497="-",$AM$3,AL497)/100/360</f>
        <v>0</v>
      </c>
      <c r="AN497" s="12">
        <f>_xll.BDP($A497&amp;" @"&amp; $N497 &amp;"  Corp","asset_swap_spd_mid")</f>
        <v>57.312746224723647</v>
      </c>
      <c r="AO497" s="25">
        <f>IFERROR(G497*1,0)*IFERROR(AN497*1,0)/10000</f>
        <v>0</v>
      </c>
      <c r="AP497" s="25">
        <f>IFERROR(_xll.BDP($A497&amp;" @"&amp; $N497 &amp;"  Corp","coupon")*G497/100/365,"-")</f>
        <v>0</v>
      </c>
      <c r="AQ497" s="1" t="str">
        <f>_xll.RtGet("EBOND_LDN",B497,"DSPLY_NAME")</f>
        <v xml:space="preserve">HTHROW 1 7/8 23 </v>
      </c>
      <c r="AR497" s="38">
        <f>_xll.RtGet("EBOND_LDN", B497, -18560)</f>
        <v>91.924933553217997</v>
      </c>
      <c r="AS497" s="38">
        <f>_xll.RtGet("EBOND_LDN", B497, -18562)</f>
        <v>91.924933553217997</v>
      </c>
      <c r="AT497" s="58" t="str">
        <f ca="1">IF(Main[[#This Row],[maturity]]&lt;TODAY(),"matured","-")</f>
        <v>-</v>
      </c>
      <c r="AU497" s="1" t="str">
        <f>IF(Main[[#This Row],[spread bid]]=Main[[#This Row],[spread ask]],"error","-")</f>
        <v>error</v>
      </c>
    </row>
    <row r="498" spans="1:47" x14ac:dyDescent="0.2">
      <c r="A498" s="1" t="s">
        <v>1538</v>
      </c>
      <c r="B498" s="1">
        <v>21121065</v>
      </c>
      <c r="C498" s="9">
        <v>1994228</v>
      </c>
      <c r="D498" s="9" t="str">
        <f>_xll.BDP($A498&amp;" Corp",D$4)</f>
        <v>IAPLN</v>
      </c>
      <c r="E498" s="9">
        <f>IF(_xll.BDP($A498&amp;" Corp","cpn typ")="floating","frn",_xll.BDP($A498&amp;" Corp",E$4))</f>
        <v>3.125</v>
      </c>
      <c r="F498" s="50">
        <f>IF(LEFT(_xll.BDP($A498&amp;" Corp","mty_typ"),4)="perp","perp",_xll.BDP($A498&amp;" Corp",F$4)*1)</f>
        <v>43530</v>
      </c>
      <c r="G498" s="31">
        <f>_xll.RtGet("EBOND_POSITION",INDEX(bookMap[eBondID],MATCH(TEXT(C498,"0"),bookMap[bbgID],0))&amp;"="&amp;B498,"AMOUNT")</f>
        <v>5835000</v>
      </c>
      <c r="H498" s="1">
        <f>INDEX(control!$E$12:$E$22,MATCH(C498,control!$C$12:$C$22,0))</f>
        <v>0</v>
      </c>
      <c r="I498" s="1" t="str">
        <f>IFERROR(INDEX(bias[symbol],MIN(MAX(MATCH(IF($I$2="manual",_xll.RtGet("EBOND_LDN",B498,-20268),$I$2),bias[symbol],0)+H498,1),27)),"-")</f>
        <v>ss</v>
      </c>
      <c r="J498" s="1">
        <f>IFERROR(_xll.RtGet("EBOND_LDN",B498,-20270)*1,"-")</f>
        <v>0.36</v>
      </c>
      <c r="K498" s="1" t="str">
        <f>_xll.RtGet("EBOND_LDN",$B498,-20271)</f>
        <v>on</v>
      </c>
      <c r="L498" s="1">
        <f>_xll.BDP(A498&amp;" @CBKG Corp","bid")</f>
        <v>101.708</v>
      </c>
      <c r="M498" s="1">
        <f>_xll.BDP(A498&amp;" @CBKG Corp","ask")</f>
        <v>102.068</v>
      </c>
      <c r="N498" s="1" t="s">
        <v>1456</v>
      </c>
      <c r="O498" s="1" t="str">
        <f>_xll.BDP(A498&amp;" @"&amp;N498&amp;" Corp","LAST_UPDATE")</f>
        <v>11/06/2014</v>
      </c>
      <c r="P498" s="57">
        <f>_xll.BDP(A498&amp;" @"&amp;N498&amp;" Corp","LAST_PRICE")</f>
        <v>101.97799999999999</v>
      </c>
      <c r="Q498" s="1">
        <f>INDEX(control!$F$12:$F$22,MATCH(C498,control!$C$12:$C$22,0))</f>
        <v>100</v>
      </c>
      <c r="R498" s="1">
        <f>P498-J498*INDEX(bias[value],MATCH(I498,bias[symbol],0))*(Q498/100)</f>
        <v>101.708</v>
      </c>
      <c r="S498" s="1">
        <f t="shared" ref="S498" si="527">R498+J498*(Q498/100)</f>
        <v>102.068</v>
      </c>
      <c r="T498" s="4"/>
      <c r="U498" s="4"/>
      <c r="V498" s="1">
        <f t="shared" ref="V498" si="528">P498</f>
        <v>101.97799999999999</v>
      </c>
      <c r="W498" s="1">
        <f t="shared" ref="W498" si="529">IF(ISNUMBER(T498),T498,R498)</f>
        <v>101.708</v>
      </c>
      <c r="X498" s="1">
        <f t="shared" ref="X498" si="530">IF(ISNUMBER(U498),U498,S498)</f>
        <v>102.068</v>
      </c>
      <c r="Y498" s="13">
        <f t="shared" ref="Y498" si="531">IF(ISERROR((W498+X498)-(L498+M498)),"err",((W498+X498)-(L498+M498)))</f>
        <v>0</v>
      </c>
      <c r="Z498" s="1">
        <v>1</v>
      </c>
      <c r="AA498" s="1">
        <f t="shared" ref="AA498" si="532">IF(K498="on",1,0)</f>
        <v>1</v>
      </c>
      <c r="AB498" s="1">
        <f t="shared" ref="AB498" si="533">IF(ISNUMBER(V498),1,0)*IF(ISNUMBER(W498),1,0)*IF(ISNUMBER(X498),1,0)</f>
        <v>1</v>
      </c>
      <c r="AC498" s="1">
        <f>IF(ISNUMBER(INDEX(bias[value],MATCH(I498,bias[symbol],0))),1,0)</f>
        <v>1</v>
      </c>
      <c r="AD498" s="1">
        <f t="shared" ref="AD498" si="534">IF(ISNUMBER(J498),1,0)</f>
        <v>1</v>
      </c>
      <c r="AE498" s="1">
        <f t="shared" ref="AE498" si="535">IF(AB498,IF(W498&gt;X498,0,1),0)</f>
        <v>1</v>
      </c>
      <c r="AF498" s="1">
        <f t="shared" ca="1" si="476"/>
        <v>0</v>
      </c>
      <c r="AG498" s="1">
        <f t="shared" ref="AG498" ca="1" si="536">PRODUCT(Z498:AF498)</f>
        <v>0</v>
      </c>
      <c r="AH498" s="1" t="str">
        <f ca="1">IF(AG498=1,_xll.RtContribute("DDS_BONDS",$B498&amp;"=EXT",$V$3:$X$3,V498:X498,"FTC:CHANGED;SCOPE:SERVER"),"-")</f>
        <v>-</v>
      </c>
      <c r="AI498" s="1" t="str">
        <f>_xll.RtGet("DDS_BONDS",B498&amp;"=EXT",3)</f>
        <v>21121065=EXT</v>
      </c>
      <c r="AJ498" s="32">
        <f>_xll.BDP($A498&amp;" @"&amp; $N498 &amp;"  Corp","risk_mid")</f>
        <v>4.4326666390219316</v>
      </c>
      <c r="AK498" s="25">
        <f t="shared" ref="AK498" si="537">IFERROR(G498*AJ498/10000,"-")</f>
        <v>2586.4609838692973</v>
      </c>
      <c r="AL498" s="1" t="str">
        <f t="shared" si="475"/>
        <v>-</v>
      </c>
      <c r="AM498" s="38">
        <f t="shared" ref="AM498" si="538">IFERROR(G498*1,0)*IFERROR(P498*1,0)/100*IF(AL498="-",$AM$3,AL498)/100/360</f>
        <v>52.892589333333341</v>
      </c>
      <c r="AN498" s="12">
        <f>_xll.BDP($A498&amp;" @"&amp; $N498 &amp;"  Corp","asset_swap_spd_mid")</f>
        <v>199.37461650648089</v>
      </c>
      <c r="AO498" s="25">
        <f t="shared" ref="AO498" si="539">IFERROR(G498*1,0)*IFERROR(AN498*1,0)/10000</f>
        <v>116335.08873153159</v>
      </c>
      <c r="AP498" s="25">
        <f>IFERROR(_xll.BDP($A498&amp;" @"&amp; $N498 &amp;"  Corp","coupon")*G498/100/365,"-")</f>
        <v>499.57191780821915</v>
      </c>
      <c r="AQ498" s="1" t="str">
        <f>_xll.RtGet("EBOND_LDN",B498,"DSPLY_NAME")</f>
        <v>IAPLN 3 1/8 06 M</v>
      </c>
      <c r="AR498" s="38">
        <f>_xll.RtGet("EBOND_LDN", B498, -18560)</f>
        <v>237.45134902835201</v>
      </c>
      <c r="AS498" s="38">
        <f>_xll.RtGet("EBOND_LDN", B498, -18562)</f>
        <v>229.32596103945599</v>
      </c>
      <c r="AT498" s="58" t="str">
        <f ca="1">IF(Main[[#This Row],[maturity]]&lt;TODAY(),"matured","-")</f>
        <v>-</v>
      </c>
      <c r="AU498" s="1" t="str">
        <f>IF(Main[[#This Row],[spread bid]]=Main[[#This Row],[spread ask]],"error","-")</f>
        <v>-</v>
      </c>
    </row>
    <row r="499" spans="1:47" x14ac:dyDescent="0.2">
      <c r="A499" s="1" t="s">
        <v>478</v>
      </c>
      <c r="B499" s="1">
        <v>6975065</v>
      </c>
      <c r="C499" s="9">
        <v>1994228</v>
      </c>
      <c r="D499" s="9" t="str">
        <f>_xll.BDP($A499&amp;" Corp",D$4)</f>
        <v>ICE</v>
      </c>
      <c r="E499" s="9">
        <f>IF(_xll.BDP($A499&amp;" Corp","cpn typ")="floating","frn",_xll.BDP($A499&amp;" Corp",E$4))</f>
        <v>5.375</v>
      </c>
      <c r="F499" s="50">
        <f>IF(LEFT(_xll.BDP($A499&amp;" Corp","mty_typ"),4)="perp","perp",_xll.BDP($A499&amp;" Corp",F$4)*1)</f>
        <v>42185</v>
      </c>
      <c r="G499" s="31">
        <f>_xll.RtGet("EBOND_POSITION",INDEX(bookMap[eBondID],MATCH(TEXT(C499,"0"),bookMap[bbgID],0))&amp;"="&amp;B499,"AMOUNT")</f>
        <v>0</v>
      </c>
      <c r="H499" s="1">
        <f>INDEX(control!$E$12:$E$22,MATCH(C499,control!$C$12:$C$22,0))</f>
        <v>0</v>
      </c>
      <c r="I499" s="1" t="str">
        <f>IFERROR(INDEX(bias[symbol],MIN(MAX(MATCH(IF($I$2="manual",_xll.RtGet("EBOND_LDN",B499,-20268),$I$2),bias[symbol],0)+H499,1),27)),"-")</f>
        <v>b</v>
      </c>
      <c r="J499" s="1">
        <f>IFERROR(_xll.RtGet("EBOND_LDN",B499,-20270)*1,"-")</f>
        <v>0.3</v>
      </c>
      <c r="K499" s="1" t="str">
        <f>_xll.RtGet("EBOND_LDN",$B499,-20271)</f>
        <v>on</v>
      </c>
      <c r="L499" s="1">
        <f>_xll.BDP(A499&amp;" @CBKG Corp","bid")</f>
        <v>104.902</v>
      </c>
      <c r="M499" s="1">
        <f>_xll.BDP(A499&amp;" @CBKG Corp","ask")</f>
        <v>105.202</v>
      </c>
      <c r="N499" s="1" t="s">
        <v>1456</v>
      </c>
      <c r="O499" s="1" t="str">
        <f>_xll.BDP(A499&amp;" @"&amp;N499&amp;" Corp","LAST_UPDATE")</f>
        <v>07:01:11</v>
      </c>
      <c r="P499" s="57">
        <f>_xll.BDP(A499&amp;" @"&amp;N499&amp;" Corp","LAST_PRICE")</f>
        <v>105.014</v>
      </c>
      <c r="Q499" s="1">
        <f>INDEX(control!$F$12:$F$22,MATCH(C499,control!$C$12:$C$22,0))</f>
        <v>100</v>
      </c>
      <c r="R499" s="1">
        <f>P499-J499*INDEX(bias[value],MATCH(I499,bias[symbol],0))*(Q499/100)</f>
        <v>104.9015</v>
      </c>
      <c r="S499" s="1">
        <f t="shared" si="500"/>
        <v>105.2015</v>
      </c>
      <c r="T499" s="4"/>
      <c r="U499" s="4"/>
      <c r="V499" s="1">
        <f t="shared" si="494"/>
        <v>105.014</v>
      </c>
      <c r="W499" s="1">
        <f t="shared" si="495"/>
        <v>104.9015</v>
      </c>
      <c r="X499" s="1">
        <f t="shared" si="496"/>
        <v>105.2015</v>
      </c>
      <c r="Y499" s="13">
        <f t="shared" si="497"/>
        <v>-9.9999999997635314E-4</v>
      </c>
      <c r="Z499" s="1">
        <v>1</v>
      </c>
      <c r="AA499" s="1">
        <f t="shared" si="498"/>
        <v>1</v>
      </c>
      <c r="AB499" s="1">
        <f t="shared" si="473"/>
        <v>1</v>
      </c>
      <c r="AC499" s="1">
        <f>IF(ISNUMBER(INDEX(bias[value],MATCH(I499,bias[symbol],0))),1,0)</f>
        <v>1</v>
      </c>
      <c r="AD499" s="1">
        <f t="shared" si="499"/>
        <v>1</v>
      </c>
      <c r="AE499" s="1">
        <f t="shared" si="474"/>
        <v>1</v>
      </c>
      <c r="AF499" s="1">
        <f t="shared" ca="1" si="476"/>
        <v>0</v>
      </c>
      <c r="AG499" s="1">
        <f t="shared" ca="1" si="477"/>
        <v>0</v>
      </c>
      <c r="AH499" s="1" t="str">
        <f ca="1">IF(AG499=1,_xll.RtContribute("DDS_BONDS",$B499&amp;"=EXT",$V$3:$X$3,V499:X499,"FTC:CHANGED;SCOPE:SERVER"),"-")</f>
        <v>-</v>
      </c>
      <c r="AI499" s="1" t="str">
        <f>_xll.RtGet("DDS_BONDS",B499&amp;"=EXT",3)</f>
        <v>6975065=EXT</v>
      </c>
      <c r="AJ499" s="32">
        <f>_xll.BDP($A499&amp;" @"&amp; $N499 &amp;"  Corp","risk_mid")</f>
        <v>1.0821597909256297</v>
      </c>
      <c r="AK499" s="25">
        <f t="shared" si="491"/>
        <v>0</v>
      </c>
      <c r="AL499" s="1" t="str">
        <f t="shared" si="475"/>
        <v>-</v>
      </c>
      <c r="AM499" s="38">
        <f t="shared" si="492"/>
        <v>0</v>
      </c>
      <c r="AN499" s="12">
        <f>_xll.BDP($A499&amp;" @"&amp; $N499 &amp;"  Corp","asset_swap_spd_mid")</f>
        <v>-0.11133061284018446</v>
      </c>
      <c r="AO499" s="25">
        <f t="shared" si="493"/>
        <v>0</v>
      </c>
      <c r="AP499" s="25">
        <f>IFERROR(_xll.BDP($A499&amp;" @"&amp; $N499 &amp;"  Corp","coupon")*G499/100/365,"-")</f>
        <v>0</v>
      </c>
      <c r="AQ499" s="1" t="str">
        <f>_xll.RtGet("EBOND_LDN",B499,"DSPLY_NAME")</f>
        <v>ICE 5 3/8 30 Jun</v>
      </c>
      <c r="AR499" s="38">
        <f>_xll.RtGet("EBOND_LDN", B499, -18560)</f>
        <v>58.423289998648002</v>
      </c>
      <c r="AS499" s="38">
        <f>_xll.RtGet("EBOND_LDN", B499, -18562)</f>
        <v>30.715924896956999</v>
      </c>
      <c r="AT499" s="58" t="str">
        <f ca="1">IF(Main[[#This Row],[maturity]]&lt;TODAY(),"matured","-")</f>
        <v>-</v>
      </c>
      <c r="AU499" s="1" t="str">
        <f>IF(Main[[#This Row],[spread bid]]=Main[[#This Row],[spread ask]],"error","-")</f>
        <v>-</v>
      </c>
    </row>
    <row r="500" spans="1:47" x14ac:dyDescent="0.2">
      <c r="A500" s="1" t="s">
        <v>479</v>
      </c>
      <c r="B500" s="1">
        <v>7407904</v>
      </c>
      <c r="C500" s="9">
        <v>1994228</v>
      </c>
      <c r="D500" s="9" t="str">
        <f>_xll.BDP($A500&amp;" Corp",D$4)</f>
        <v>IMTLN</v>
      </c>
      <c r="E500" s="9">
        <f>IF(_xll.BDP($A500&amp;" Corp","cpn typ")="floating","frn",_xll.BDP($A500&amp;" Corp",E$4))</f>
        <v>7.25</v>
      </c>
      <c r="F500" s="50">
        <f>IF(LEFT(_xll.BDP($A500&amp;" Corp","mty_typ"),4)="perp","perp",_xll.BDP($A500&amp;" Corp",F$4)*1)</f>
        <v>41897</v>
      </c>
      <c r="G500" s="31">
        <f>_xll.RtGet("EBOND_POSITION",INDEX(bookMap[eBondID],MATCH(TEXT(C500,"0"),bookMap[bbgID],0))&amp;"="&amp;B500,"AMOUNT")</f>
        <v>0</v>
      </c>
      <c r="H500" s="1">
        <f>INDEX(control!$E$12:$E$22,MATCH(C500,control!$C$12:$C$22,0))</f>
        <v>0</v>
      </c>
      <c r="I500" s="1" t="str">
        <f>IFERROR(INDEX(bias[symbol],MIN(MAX(MATCH(IF($I$2="manual",_xll.RtGet("EBOND_LDN",B500,-20268),$I$2),bias[symbol],0)+H500,1),27)),"-")</f>
        <v>m</v>
      </c>
      <c r="J500" s="1">
        <f>IFERROR(_xll.RtGet("EBOND_LDN",B500,-20270)*1,"-")</f>
        <v>0.2</v>
      </c>
      <c r="K500" s="1" t="str">
        <f>_xll.RtGet("EBOND_LDN",$B500,-20271)</f>
        <v>on</v>
      </c>
      <c r="L500" s="1">
        <f>_xll.BDP(A500&amp;" @CBKG Corp","bid")</f>
        <v>101.60899999999999</v>
      </c>
      <c r="M500" s="1">
        <f>_xll.BDP(A500&amp;" @CBKG Corp","ask")</f>
        <v>101.809</v>
      </c>
      <c r="N500" s="1" t="s">
        <v>1456</v>
      </c>
      <c r="O500" s="1" t="str">
        <f>_xll.BDP(A500&amp;" @"&amp;N500&amp;" Corp","LAST_UPDATE")</f>
        <v>11/06/2014</v>
      </c>
      <c r="P500" s="57">
        <f>_xll.BDP(A500&amp;" @"&amp;N500&amp;" Corp","LAST_PRICE")</f>
        <v>101.709</v>
      </c>
      <c r="Q500" s="1">
        <f>INDEX(control!$F$12:$F$22,MATCH(C500,control!$C$12:$C$22,0))</f>
        <v>100</v>
      </c>
      <c r="R500" s="1">
        <f>P500-J500*INDEX(bias[value],MATCH(I500,bias[symbol],0))*(Q500/100)</f>
        <v>101.60900000000001</v>
      </c>
      <c r="S500" s="1">
        <f t="shared" si="500"/>
        <v>101.80900000000001</v>
      </c>
      <c r="T500" s="4"/>
      <c r="U500" s="4"/>
      <c r="V500" s="1">
        <f t="shared" si="494"/>
        <v>101.709</v>
      </c>
      <c r="W500" s="1">
        <f t="shared" si="495"/>
        <v>101.60900000000001</v>
      </c>
      <c r="X500" s="1">
        <f t="shared" si="496"/>
        <v>101.80900000000001</v>
      </c>
      <c r="Y500" s="13">
        <f t="shared" si="497"/>
        <v>0</v>
      </c>
      <c r="Z500" s="1">
        <v>1</v>
      </c>
      <c r="AA500" s="1">
        <f t="shared" si="498"/>
        <v>1</v>
      </c>
      <c r="AB500" s="1">
        <f t="shared" si="473"/>
        <v>1</v>
      </c>
      <c r="AC500" s="1">
        <f>IF(ISNUMBER(INDEX(bias[value],MATCH(I500,bias[symbol],0))),1,0)</f>
        <v>1</v>
      </c>
      <c r="AD500" s="1">
        <f t="shared" si="499"/>
        <v>1</v>
      </c>
      <c r="AE500" s="1">
        <f t="shared" si="474"/>
        <v>1</v>
      </c>
      <c r="AF500" s="1">
        <f t="shared" ca="1" si="476"/>
        <v>0</v>
      </c>
      <c r="AG500" s="1">
        <f t="shared" ca="1" si="477"/>
        <v>0</v>
      </c>
      <c r="AH500" s="1" t="str">
        <f ca="1">IF(AG500=1,_xll.RtContribute("DDS_BONDS",$B500&amp;"=EXT",$V$3:$X$3,V500:X500,"FTC:CHANGED;SCOPE:SERVER"),"-")</f>
        <v>-</v>
      </c>
      <c r="AI500" s="1" t="str">
        <f>_xll.RtGet("DDS_BONDS",B500&amp;"=EXT",3)</f>
        <v>7407904=EXT</v>
      </c>
      <c r="AJ500" s="32">
        <f>_xll.BDP($A500&amp;" @"&amp; $N500 &amp;"  Corp","risk_mid")</f>
        <v>0.26405930165793734</v>
      </c>
      <c r="AK500" s="25">
        <f t="shared" si="491"/>
        <v>0</v>
      </c>
      <c r="AL500" s="1" t="str">
        <f t="shared" si="475"/>
        <v>-</v>
      </c>
      <c r="AM500" s="38">
        <f t="shared" si="492"/>
        <v>0</v>
      </c>
      <c r="AN500" s="12">
        <f>_xll.BDP($A500&amp;" @"&amp; $N500 &amp;"  Corp","asset_swap_spd_mid")</f>
        <v>-3.0744526740932834</v>
      </c>
      <c r="AO500" s="25">
        <f t="shared" si="493"/>
        <v>0</v>
      </c>
      <c r="AP500" s="25">
        <f>IFERROR(_xll.BDP($A500&amp;" @"&amp; $N500 &amp;"  Corp","coupon")*G500/100/365,"-")</f>
        <v>0</v>
      </c>
      <c r="AQ500" s="1" t="str">
        <f>_xll.RtGet("EBOND_LDN",B500,"DSPLY_NAME")</f>
        <v>IMTLN 7 1/4 15 S</v>
      </c>
      <c r="AR500" s="38">
        <f>_xll.RtGet("EBOND_LDN", B500, -18560)</f>
        <v>64.564755464518001</v>
      </c>
      <c r="AS500" s="38">
        <f>_xll.RtGet("EBOND_LDN", B500, -18562)</f>
        <v>-11.17445942708</v>
      </c>
      <c r="AT500" s="58" t="str">
        <f ca="1">IF(Main[[#This Row],[maturity]]&lt;TODAY(),"matured","-")</f>
        <v>-</v>
      </c>
      <c r="AU500" s="1" t="str">
        <f>IF(Main[[#This Row],[spread bid]]=Main[[#This Row],[spread ask]],"error","-")</f>
        <v>-</v>
      </c>
    </row>
    <row r="501" spans="1:47" x14ac:dyDescent="0.2">
      <c r="A501" s="1" t="s">
        <v>480</v>
      </c>
      <c r="B501" s="1">
        <v>4469638</v>
      </c>
      <c r="C501" s="9">
        <v>1994228</v>
      </c>
      <c r="D501" s="9" t="str">
        <f>_xll.BDP($A501&amp;" Corp",D$4)</f>
        <v>IMTLN</v>
      </c>
      <c r="E501" s="9">
        <f>IF(_xll.BDP($A501&amp;" Corp","cpn typ")="floating","frn",_xll.BDP($A501&amp;" Corp",E$4))</f>
        <v>4</v>
      </c>
      <c r="F501" s="50">
        <f>IF(LEFT(_xll.BDP($A501&amp;" Corp","mty_typ"),4)="perp","perp",_xll.BDP($A501&amp;" Corp",F$4)*1)</f>
        <v>42349</v>
      </c>
      <c r="G501" s="31">
        <f>_xll.RtGet("EBOND_POSITION",INDEX(bookMap[eBondID],MATCH(TEXT(C501,"0"),bookMap[bbgID],0))&amp;"="&amp;B501,"AMOUNT")</f>
        <v>0</v>
      </c>
      <c r="H501" s="1">
        <f>INDEX(control!$E$12:$E$22,MATCH(C501,control!$C$12:$C$22,0))</f>
        <v>0</v>
      </c>
      <c r="I501" s="1" t="str">
        <f>IFERROR(INDEX(bias[symbol],MIN(MAX(MATCH(IF($I$2="manual",_xll.RtGet("EBOND_LDN",B501,-20268),$I$2),bias[symbol],0)+H501,1),27)),"-")</f>
        <v>m</v>
      </c>
      <c r="J501" s="1">
        <f>IFERROR(_xll.RtGet("EBOND_LDN",B501,-20270)*1,"-")</f>
        <v>0.18</v>
      </c>
      <c r="K501" s="1" t="str">
        <f>_xll.RtGet("EBOND_LDN",$B501,-20271)</f>
        <v>on</v>
      </c>
      <c r="L501" s="1">
        <f>_xll.BDP(A501&amp;" @CBKG Corp","bid")</f>
        <v>104.922</v>
      </c>
      <c r="M501" s="1">
        <f>_xll.BDP(A501&amp;" @CBKG Corp","ask")</f>
        <v>105.102</v>
      </c>
      <c r="N501" s="1" t="s">
        <v>1456</v>
      </c>
      <c r="O501" s="1" t="str">
        <f>_xll.BDP(A501&amp;" @"&amp;N501&amp;" Corp","LAST_UPDATE")</f>
        <v>07:01:48</v>
      </c>
      <c r="P501" s="57">
        <f>_xll.BDP(A501&amp;" @"&amp;N501&amp;" Corp","LAST_PRICE")</f>
        <v>105.012</v>
      </c>
      <c r="Q501" s="1">
        <f>INDEX(control!$F$12:$F$22,MATCH(C501,control!$C$12:$C$22,0))</f>
        <v>100</v>
      </c>
      <c r="R501" s="1">
        <f>P501-J501*INDEX(bias[value],MATCH(I501,bias[symbol],0))*(Q501/100)</f>
        <v>104.922</v>
      </c>
      <c r="S501" s="1">
        <f t="shared" si="500"/>
        <v>105.102</v>
      </c>
      <c r="T501" s="4"/>
      <c r="U501" s="4"/>
      <c r="V501" s="1">
        <f t="shared" si="494"/>
        <v>105.012</v>
      </c>
      <c r="W501" s="1">
        <f t="shared" si="495"/>
        <v>104.922</v>
      </c>
      <c r="X501" s="1">
        <f t="shared" si="496"/>
        <v>105.102</v>
      </c>
      <c r="Y501" s="13">
        <f t="shared" si="497"/>
        <v>0</v>
      </c>
      <c r="Z501" s="1">
        <v>1</v>
      </c>
      <c r="AA501" s="1">
        <f t="shared" si="498"/>
        <v>1</v>
      </c>
      <c r="AB501" s="1">
        <f t="shared" si="473"/>
        <v>1</v>
      </c>
      <c r="AC501" s="1">
        <f>IF(ISNUMBER(INDEX(bias[value],MATCH(I501,bias[symbol],0))),1,0)</f>
        <v>1</v>
      </c>
      <c r="AD501" s="1">
        <f t="shared" si="499"/>
        <v>1</v>
      </c>
      <c r="AE501" s="1">
        <f t="shared" si="474"/>
        <v>1</v>
      </c>
      <c r="AF501" s="1">
        <f t="shared" ca="1" si="476"/>
        <v>0</v>
      </c>
      <c r="AG501" s="1">
        <f t="shared" ca="1" si="477"/>
        <v>0</v>
      </c>
      <c r="AH501" s="1" t="str">
        <f ca="1">IF(AG501=1,_xll.RtContribute("DDS_BONDS",$B501&amp;"=EXT",$V$3:$X$3,V501:X501,"FTC:CHANGED;SCOPE:SERVER"),"-")</f>
        <v>-</v>
      </c>
      <c r="AI501" s="1" t="str">
        <f>_xll.RtGet("DDS_BONDS",B501&amp;"=EXT",3)</f>
        <v>4469638=EXT</v>
      </c>
      <c r="AJ501" s="32">
        <f>_xll.BDP($A501&amp;" @"&amp; $N501 &amp;"  Corp","risk_mid")</f>
        <v>1.5407456193180735</v>
      </c>
      <c r="AK501" s="25">
        <f t="shared" si="491"/>
        <v>0</v>
      </c>
      <c r="AL501" s="1" t="str">
        <f t="shared" si="475"/>
        <v>-</v>
      </c>
      <c r="AM501" s="38">
        <f t="shared" si="492"/>
        <v>0</v>
      </c>
      <c r="AN501" s="12">
        <f>_xll.BDP($A501&amp;" @"&amp; $N501 &amp;"  Corp","asset_swap_spd_mid")</f>
        <v>29.525738093517059</v>
      </c>
      <c r="AO501" s="25">
        <f t="shared" si="493"/>
        <v>0</v>
      </c>
      <c r="AP501" s="25">
        <f>IFERROR(_xll.BDP($A501&amp;" @"&amp; $N501 &amp;"  Corp","coupon")*G501/100/365,"-")</f>
        <v>0</v>
      </c>
      <c r="AQ501" s="1" t="str">
        <f>_xll.RtGet("EBOND_LDN",B501,"DSPLY_NAME")</f>
        <v>IMTLN 4 11 Dec 2</v>
      </c>
      <c r="AR501" s="38">
        <f>_xll.RtGet("EBOND_LDN", B501, -18560)</f>
        <v>62.831059539776</v>
      </c>
      <c r="AS501" s="38">
        <f>_xll.RtGet("EBOND_LDN", B501, -18562)</f>
        <v>51.149236215241999</v>
      </c>
      <c r="AT501" s="58" t="str">
        <f ca="1">IF(Main[[#This Row],[maturity]]&lt;TODAY(),"matured","-")</f>
        <v>-</v>
      </c>
      <c r="AU501" s="1" t="str">
        <f>IF(Main[[#This Row],[spread bid]]=Main[[#This Row],[spread ask]],"error","-")</f>
        <v>-</v>
      </c>
    </row>
    <row r="502" spans="1:47" x14ac:dyDescent="0.2">
      <c r="A502" s="1" t="s">
        <v>481</v>
      </c>
      <c r="B502" s="1">
        <v>7939623</v>
      </c>
      <c r="C502" s="9">
        <v>1994228</v>
      </c>
      <c r="D502" s="9" t="str">
        <f>_xll.BDP($A502&amp;" Corp",D$4)</f>
        <v>IMTLN</v>
      </c>
      <c r="E502" s="9">
        <f>IF(_xll.BDP($A502&amp;" Corp","cpn typ")="floating","frn",_xll.BDP($A502&amp;" Corp",E$4))</f>
        <v>8.375</v>
      </c>
      <c r="F502" s="50">
        <f>IF(LEFT(_xll.BDP($A502&amp;" Corp","mty_typ"),4)="perp","perp",_xll.BDP($A502&amp;" Corp",F$4)*1)</f>
        <v>42417</v>
      </c>
      <c r="G502" s="31">
        <f>_xll.RtGet("EBOND_POSITION",INDEX(bookMap[eBondID],MATCH(TEXT(C502,"0"),bookMap[bbgID],0))&amp;"="&amp;B502,"AMOUNT")</f>
        <v>1000000</v>
      </c>
      <c r="H502" s="1">
        <f>INDEX(control!$E$12:$E$22,MATCH(C502,control!$C$12:$C$22,0))</f>
        <v>0</v>
      </c>
      <c r="I502" s="1" t="str">
        <f>IFERROR(INDEX(bias[symbol],MIN(MAX(MATCH(IF($I$2="manual",_xll.RtGet("EBOND_LDN",B502,-20268),$I$2),bias[symbol],0)+H502,1),27)),"-")</f>
        <v>ss</v>
      </c>
      <c r="J502" s="1">
        <f>IFERROR(_xll.RtGet("EBOND_LDN",B502,-20270)*1,"-")</f>
        <v>0.2</v>
      </c>
      <c r="K502" s="1" t="str">
        <f>_xll.RtGet("EBOND_LDN",$B502,-20271)</f>
        <v>on</v>
      </c>
      <c r="L502" s="1">
        <f>_xll.BDP(A502&amp;" @CBKG Corp","bid")</f>
        <v>112.628</v>
      </c>
      <c r="M502" s="1">
        <f>_xll.BDP(A502&amp;" @CBKG Corp","ask")</f>
        <v>112.828</v>
      </c>
      <c r="N502" s="1" t="s">
        <v>1456</v>
      </c>
      <c r="O502" s="1" t="str">
        <f>_xll.BDP(A502&amp;" @"&amp;N502&amp;" Corp","LAST_UPDATE")</f>
        <v>11/06/2014</v>
      </c>
      <c r="P502" s="57">
        <f>_xll.BDP(A502&amp;" @"&amp;N502&amp;" Corp","LAST_PRICE")</f>
        <v>112.77800000000001</v>
      </c>
      <c r="Q502" s="1">
        <f>INDEX(control!$F$12:$F$22,MATCH(C502,control!$C$12:$C$22,0))</f>
        <v>100</v>
      </c>
      <c r="R502" s="1">
        <f>P502-J502*INDEX(bias[value],MATCH(I502,bias[symbol],0))*(Q502/100)</f>
        <v>112.628</v>
      </c>
      <c r="S502" s="1">
        <f t="shared" si="500"/>
        <v>112.828</v>
      </c>
      <c r="T502" s="4"/>
      <c r="U502" s="4"/>
      <c r="V502" s="1">
        <f t="shared" si="494"/>
        <v>112.77800000000001</v>
      </c>
      <c r="W502" s="1">
        <f t="shared" si="495"/>
        <v>112.628</v>
      </c>
      <c r="X502" s="1">
        <f t="shared" si="496"/>
        <v>112.828</v>
      </c>
      <c r="Y502" s="13">
        <f t="shared" si="497"/>
        <v>0</v>
      </c>
      <c r="Z502" s="1">
        <v>1</v>
      </c>
      <c r="AA502" s="1">
        <f t="shared" si="498"/>
        <v>1</v>
      </c>
      <c r="AB502" s="1">
        <f t="shared" si="473"/>
        <v>1</v>
      </c>
      <c r="AC502" s="1">
        <f>IF(ISNUMBER(INDEX(bias[value],MATCH(I502,bias[symbol],0))),1,0)</f>
        <v>1</v>
      </c>
      <c r="AD502" s="1">
        <f t="shared" si="499"/>
        <v>1</v>
      </c>
      <c r="AE502" s="1">
        <f t="shared" si="474"/>
        <v>1</v>
      </c>
      <c r="AF502" s="1">
        <f t="shared" ca="1" si="476"/>
        <v>0</v>
      </c>
      <c r="AG502" s="1">
        <f t="shared" ca="1" si="477"/>
        <v>0</v>
      </c>
      <c r="AH502" s="1" t="str">
        <f ca="1">IF(AG502=1,_xll.RtContribute("DDS_BONDS",$B502&amp;"=EXT",$V$3:$X$3,V502:X502,"FTC:CHANGED;SCOPE:SERVER"),"-")</f>
        <v>-</v>
      </c>
      <c r="AI502" s="1" t="str">
        <f>_xll.RtGet("DDS_BONDS",B502&amp;"=EXT",3)</f>
        <v>7939623=EXT</v>
      </c>
      <c r="AJ502" s="32">
        <f>_xll.BDP($A502&amp;" @"&amp; $N502 &amp;"  Corp","risk_mid")</f>
        <v>1.8354677633979577</v>
      </c>
      <c r="AK502" s="25">
        <f t="shared" si="491"/>
        <v>183.54677633979577</v>
      </c>
      <c r="AL502" s="1" t="str">
        <f t="shared" si="475"/>
        <v>-</v>
      </c>
      <c r="AM502" s="38">
        <f t="shared" si="492"/>
        <v>10.024711111111111</v>
      </c>
      <c r="AN502" s="12">
        <f>_xll.BDP($A502&amp;" @"&amp; $N502 &amp;"  Corp","asset_swap_spd_mid")</f>
        <v>35.487889586011626</v>
      </c>
      <c r="AO502" s="25">
        <f t="shared" si="493"/>
        <v>3548.7889586011624</v>
      </c>
      <c r="AP502" s="25">
        <f>IFERROR(_xll.BDP($A502&amp;" @"&amp; $N502 &amp;"  Corp","coupon")*G502/100/365,"-")</f>
        <v>229.45205479452054</v>
      </c>
      <c r="AQ502" s="1" t="str">
        <f>_xll.RtGet("EBOND_LDN",B502,"DSPLY_NAME")</f>
        <v>IMTLN 8 3/8 17 F</v>
      </c>
      <c r="AR502" s="38">
        <f>_xll.RtGet("EBOND_LDN", B502, -18560)</f>
        <v>72.141645825200001</v>
      </c>
      <c r="AS502" s="38">
        <f>_xll.RtGet("EBOND_LDN", B502, -18562)</f>
        <v>61.236662435447997</v>
      </c>
      <c r="AT502" s="58" t="str">
        <f ca="1">IF(Main[[#This Row],[maturity]]&lt;TODAY(),"matured","-")</f>
        <v>-</v>
      </c>
      <c r="AU502" s="1" t="str">
        <f>IF(Main[[#This Row],[spread bid]]=Main[[#This Row],[spread ask]],"error","-")</f>
        <v>-</v>
      </c>
    </row>
    <row r="503" spans="1:47" x14ac:dyDescent="0.2">
      <c r="A503" s="1" t="s">
        <v>482</v>
      </c>
      <c r="B503" s="1">
        <v>10803321</v>
      </c>
      <c r="C503" s="9">
        <v>1994228</v>
      </c>
      <c r="D503" s="9" t="str">
        <f>_xll.BDP($A503&amp;" Corp",D$4)</f>
        <v>IMTLN</v>
      </c>
      <c r="E503" s="9">
        <f>IF(_xll.BDP($A503&amp;" Corp","cpn typ")="floating","frn",_xll.BDP($A503&amp;" Corp",E$4))</f>
        <v>4.5</v>
      </c>
      <c r="F503" s="50">
        <f>IF(LEFT(_xll.BDP($A503&amp;" Corp","mty_typ"),4)="perp","perp",_xll.BDP($A503&amp;" Corp",F$4)*1)</f>
        <v>43286</v>
      </c>
      <c r="G503" s="31">
        <f>_xll.RtGet("EBOND_POSITION",INDEX(bookMap[eBondID],MATCH(TEXT(C503,"0"),bookMap[bbgID],0))&amp;"="&amp;B503,"AMOUNT")</f>
        <v>0</v>
      </c>
      <c r="H503" s="1">
        <f>INDEX(control!$E$12:$E$22,MATCH(C503,control!$C$12:$C$22,0))</f>
        <v>0</v>
      </c>
      <c r="I503" s="1" t="str">
        <f>IFERROR(INDEX(bias[symbol],MIN(MAX(MATCH(IF($I$2="manual",_xll.RtGet("EBOND_LDN",B503,-20268),$I$2),bias[symbol],0)+H503,1),27)),"-")</f>
        <v>m</v>
      </c>
      <c r="J503" s="1">
        <f>IFERROR(_xll.RtGet("EBOND_LDN",B503,-20270)*1,"-")</f>
        <v>0.35</v>
      </c>
      <c r="K503" s="1" t="str">
        <f>_xll.RtGet("EBOND_LDN",$B503,-20271)</f>
        <v>on</v>
      </c>
      <c r="L503" s="1">
        <f>_xll.BDP(A503&amp;" @CBKG Corp","bid")</f>
        <v>113.099</v>
      </c>
      <c r="M503" s="1">
        <f>_xll.BDP(A503&amp;" @CBKG Corp","ask")</f>
        <v>113.449</v>
      </c>
      <c r="N503" s="1" t="s">
        <v>1456</v>
      </c>
      <c r="O503" s="1" t="str">
        <f>_xll.BDP(A503&amp;" @"&amp;N503&amp;" Corp","LAST_UPDATE")</f>
        <v>11/06/2014</v>
      </c>
      <c r="P503" s="57">
        <f>_xll.BDP(A503&amp;" @"&amp;N503&amp;" Corp","LAST_PRICE")</f>
        <v>113.274</v>
      </c>
      <c r="Q503" s="1">
        <f>INDEX(control!$F$12:$F$22,MATCH(C503,control!$C$12:$C$22,0))</f>
        <v>100</v>
      </c>
      <c r="R503" s="1">
        <f>P503-J503*INDEX(bias[value],MATCH(I503,bias[symbol],0))*(Q503/100)</f>
        <v>113.099</v>
      </c>
      <c r="S503" s="1">
        <f t="shared" si="500"/>
        <v>113.449</v>
      </c>
      <c r="T503" s="4"/>
      <c r="U503" s="4"/>
      <c r="V503" s="1">
        <f t="shared" si="494"/>
        <v>113.274</v>
      </c>
      <c r="W503" s="1">
        <f t="shared" si="495"/>
        <v>113.099</v>
      </c>
      <c r="X503" s="1">
        <f t="shared" si="496"/>
        <v>113.449</v>
      </c>
      <c r="Y503" s="13">
        <f t="shared" si="497"/>
        <v>0</v>
      </c>
      <c r="Z503" s="1">
        <v>1</v>
      </c>
      <c r="AA503" s="1">
        <f t="shared" si="498"/>
        <v>1</v>
      </c>
      <c r="AB503" s="1">
        <f t="shared" si="473"/>
        <v>1</v>
      </c>
      <c r="AC503" s="1">
        <f>IF(ISNUMBER(INDEX(bias[value],MATCH(I503,bias[symbol],0))),1,0)</f>
        <v>1</v>
      </c>
      <c r="AD503" s="1">
        <f t="shared" si="499"/>
        <v>1</v>
      </c>
      <c r="AE503" s="1">
        <f t="shared" si="474"/>
        <v>1</v>
      </c>
      <c r="AF503" s="1">
        <f t="shared" ca="1" si="476"/>
        <v>0</v>
      </c>
      <c r="AG503" s="1">
        <f t="shared" ca="1" si="477"/>
        <v>0</v>
      </c>
      <c r="AH503" s="1" t="str">
        <f ca="1">IF(AG503=1,_xll.RtContribute("DDS_BONDS",$B503&amp;"=EXT",$V$3:$X$3,V503:X503,"FTC:CHANGED;SCOPE:SERVER"),"-")</f>
        <v>-</v>
      </c>
      <c r="AI503" s="1" t="str">
        <f>_xll.RtGet("DDS_BONDS",B503&amp;"=EXT",3)</f>
        <v>10803321=EXT</v>
      </c>
      <c r="AJ503" s="32">
        <f>_xll.BDP($A503&amp;" @"&amp; $N503 &amp;"  Corp","risk_mid")</f>
        <v>4.2673633298058178</v>
      </c>
      <c r="AK503" s="25">
        <f t="shared" si="491"/>
        <v>0</v>
      </c>
      <c r="AL503" s="1" t="str">
        <f t="shared" si="475"/>
        <v>-</v>
      </c>
      <c r="AM503" s="38">
        <f t="shared" si="492"/>
        <v>0</v>
      </c>
      <c r="AN503" s="12">
        <f>_xll.BDP($A503&amp;" @"&amp; $N503 &amp;"  Corp","asset_swap_spd_mid")</f>
        <v>62.153393308370312</v>
      </c>
      <c r="AO503" s="25">
        <f t="shared" si="493"/>
        <v>0</v>
      </c>
      <c r="AP503" s="25">
        <f>IFERROR(_xll.BDP($A503&amp;" @"&amp; $N503 &amp;"  Corp","coupon")*G503/100/365,"-")</f>
        <v>0</v>
      </c>
      <c r="AQ503" s="1" t="str">
        <f>_xll.RtGet("EBOND_LDN",B503,"DSPLY_NAME")</f>
        <v>IMTLN 4 1/2 05 J</v>
      </c>
      <c r="AR503" s="38">
        <f>_xll.RtGet("EBOND_LDN", B503, -18560)</f>
        <v>96.110421576264997</v>
      </c>
      <c r="AS503" s="38">
        <f>_xll.RtGet("EBOND_LDN", B503, -18562)</f>
        <v>87.908249813504995</v>
      </c>
      <c r="AT503" s="58" t="str">
        <f ca="1">IF(Main[[#This Row],[maturity]]&lt;TODAY(),"matured","-")</f>
        <v>-</v>
      </c>
      <c r="AU503" s="1" t="str">
        <f>IF(Main[[#This Row],[spread bid]]=Main[[#This Row],[spread ask]],"error","-")</f>
        <v>-</v>
      </c>
    </row>
    <row r="504" spans="1:47" x14ac:dyDescent="0.2">
      <c r="A504" s="1" t="s">
        <v>483</v>
      </c>
      <c r="B504" s="1">
        <v>12403303</v>
      </c>
      <c r="C504" s="9">
        <v>1994228</v>
      </c>
      <c r="D504" s="9" t="str">
        <f>_xll.BDP($A504&amp;" Corp",D$4)</f>
        <v>IMTLN</v>
      </c>
      <c r="E504" s="9">
        <f>IF(_xll.BDP($A504&amp;" Corp","cpn typ")="floating","frn",_xll.BDP($A504&amp;" Corp",E$4))</f>
        <v>5</v>
      </c>
      <c r="F504" s="50">
        <f>IF(LEFT(_xll.BDP($A504&amp;" Corp","mty_typ"),4)="perp","perp",_xll.BDP($A504&amp;" Corp",F$4)*1)</f>
        <v>43801</v>
      </c>
      <c r="G504" s="31">
        <f>_xll.RtGet("EBOND_POSITION",INDEX(bookMap[eBondID],MATCH(TEXT(C504,"0"),bookMap[bbgID],0))&amp;"="&amp;B504,"AMOUNT")</f>
        <v>0</v>
      </c>
      <c r="H504" s="1">
        <f>INDEX(control!$E$12:$E$22,MATCH(C504,control!$C$12:$C$22,0))</f>
        <v>0</v>
      </c>
      <c r="I504" s="1" t="str">
        <f>IFERROR(INDEX(bias[symbol],MIN(MAX(MATCH(IF($I$2="manual",_xll.RtGet("EBOND_LDN",B504,-20268),$I$2),bias[symbol],0)+H504,1),27)),"-")</f>
        <v>m</v>
      </c>
      <c r="J504" s="1">
        <f>IFERROR(_xll.RtGet("EBOND_LDN",B504,-20270)*1,"-")</f>
        <v>0.34</v>
      </c>
      <c r="K504" s="1" t="str">
        <f>_xll.RtGet("EBOND_LDN",$B504,-20271)</f>
        <v>on</v>
      </c>
      <c r="L504" s="1">
        <f>_xll.BDP(A504&amp;" @CBKG Corp","bid")</f>
        <v>118.14700000000001</v>
      </c>
      <c r="M504" s="1">
        <f>_xll.BDP(A504&amp;" @CBKG Corp","ask")</f>
        <v>118.48699999999999</v>
      </c>
      <c r="N504" s="1" t="s">
        <v>1456</v>
      </c>
      <c r="O504" s="1" t="str">
        <f>_xll.BDP(A504&amp;" @"&amp;N504&amp;" Corp","LAST_UPDATE")</f>
        <v>11/06/2014</v>
      </c>
      <c r="P504" s="57">
        <f>_xll.BDP(A504&amp;" @"&amp;N504&amp;" Corp","LAST_PRICE")</f>
        <v>118.31699999999999</v>
      </c>
      <c r="Q504" s="1">
        <f>INDEX(control!$F$12:$F$22,MATCH(C504,control!$C$12:$C$22,0))</f>
        <v>100</v>
      </c>
      <c r="R504" s="1">
        <f>P504-J504*INDEX(bias[value],MATCH(I504,bias[symbol],0))*(Q504/100)</f>
        <v>118.14699999999999</v>
      </c>
      <c r="S504" s="1">
        <f t="shared" si="500"/>
        <v>118.48699999999999</v>
      </c>
      <c r="T504" s="4"/>
      <c r="U504" s="4"/>
      <c r="V504" s="1">
        <f t="shared" si="494"/>
        <v>118.31699999999999</v>
      </c>
      <c r="W504" s="1">
        <f t="shared" si="495"/>
        <v>118.14699999999999</v>
      </c>
      <c r="X504" s="1">
        <f t="shared" si="496"/>
        <v>118.48699999999999</v>
      </c>
      <c r="Y504" s="13">
        <f t="shared" si="497"/>
        <v>-2.8421709430404007E-14</v>
      </c>
      <c r="Z504" s="1">
        <v>1</v>
      </c>
      <c r="AA504" s="1">
        <f t="shared" si="498"/>
        <v>1</v>
      </c>
      <c r="AB504" s="1">
        <f t="shared" si="473"/>
        <v>1</v>
      </c>
      <c r="AC504" s="1">
        <f>IF(ISNUMBER(INDEX(bias[value],MATCH(I504,bias[symbol],0))),1,0)</f>
        <v>1</v>
      </c>
      <c r="AD504" s="1">
        <f t="shared" si="499"/>
        <v>1</v>
      </c>
      <c r="AE504" s="1">
        <f t="shared" si="474"/>
        <v>1</v>
      </c>
      <c r="AF504" s="1">
        <f t="shared" ca="1" si="476"/>
        <v>0</v>
      </c>
      <c r="AG504" s="1">
        <f t="shared" ca="1" si="477"/>
        <v>0</v>
      </c>
      <c r="AH504" s="1" t="str">
        <f ca="1">IF(AG504=1,_xll.RtContribute("DDS_BONDS",$B504&amp;"=EXT",$V$3:$X$3,V504:X504,"FTC:CHANGED;SCOPE:SERVER"),"-")</f>
        <v>-</v>
      </c>
      <c r="AI504" s="1" t="str">
        <f>_xll.RtGet("DDS_BONDS",B504&amp;"=EXT",3)</f>
        <v>12403303=EXT</v>
      </c>
      <c r="AJ504" s="32">
        <f>_xll.BDP($A504&amp;" @"&amp; $N504 &amp;"  Corp","risk_mid")</f>
        <v>5.7881236103767719</v>
      </c>
      <c r="AK504" s="25">
        <f t="shared" si="491"/>
        <v>0</v>
      </c>
      <c r="AL504" s="1" t="str">
        <f t="shared" si="475"/>
        <v>-</v>
      </c>
      <c r="AM504" s="38">
        <f t="shared" si="492"/>
        <v>0</v>
      </c>
      <c r="AN504" s="12">
        <f>_xll.BDP($A504&amp;" @"&amp; $N504 &amp;"  Corp","asset_swap_spd_mid")</f>
        <v>76.7373615082481</v>
      </c>
      <c r="AO504" s="25">
        <f t="shared" si="493"/>
        <v>0</v>
      </c>
      <c r="AP504" s="25">
        <f>IFERROR(_xll.BDP($A504&amp;" @"&amp; $N504 &amp;"  Corp","coupon")*G504/100/365,"-")</f>
        <v>0</v>
      </c>
      <c r="AQ504" s="1" t="str">
        <f>_xll.RtGet("EBOND_LDN",B504,"DSPLY_NAME")</f>
        <v>IMTLN 5 02 Dec 2</v>
      </c>
      <c r="AR504" s="38">
        <f>_xll.RtGet("EBOND_LDN", B504, -18560)</f>
        <v>113.390649524822</v>
      </c>
      <c r="AS504" s="38">
        <f>_xll.RtGet("EBOND_LDN", B504, -18562)</f>
        <v>107.519913926534</v>
      </c>
      <c r="AT504" s="58" t="str">
        <f ca="1">IF(Main[[#This Row],[maturity]]&lt;TODAY(),"matured","-")</f>
        <v>-</v>
      </c>
      <c r="AU504" s="1" t="str">
        <f>IF(Main[[#This Row],[spread bid]]=Main[[#This Row],[spread ask]],"error","-")</f>
        <v>-</v>
      </c>
    </row>
    <row r="505" spans="1:47" x14ac:dyDescent="0.2">
      <c r="A505" s="1" t="s">
        <v>1535</v>
      </c>
      <c r="B505" s="1">
        <v>21117065</v>
      </c>
      <c r="C505" s="9">
        <v>1994228</v>
      </c>
      <c r="D505" s="9" t="str">
        <f>_xll.BDP($A505&amp;" Corp",D$4)</f>
        <v>IMTLN</v>
      </c>
      <c r="E505" s="9">
        <f>IF(_xll.BDP($A505&amp;" Corp","cpn typ")="floating","frn",_xll.BDP($A505&amp;" Corp",E$4))</f>
        <v>2.25</v>
      </c>
      <c r="F505" s="50">
        <f>IF(LEFT(_xll.BDP($A505&amp;" Corp","mty_typ"),4)="perp","perp",_xll.BDP($A505&amp;" Corp",F$4)*1)</f>
        <v>44253</v>
      </c>
      <c r="G505" s="31">
        <f>_xll.RtGet("EBOND_POSITION",INDEX(bookMap[eBondID],MATCH(TEXT(C505,"0"),bookMap[bbgID],0))&amp;"="&amp;B505,"AMOUNT")</f>
        <v>0</v>
      </c>
      <c r="H505" s="1">
        <f>INDEX(control!$E$12:$E$22,MATCH(C505,control!$C$12:$C$22,0))</f>
        <v>0</v>
      </c>
      <c r="I505" s="1" t="str">
        <f>IFERROR(INDEX(bias[symbol],MIN(MAX(MATCH(IF($I$2="manual",_xll.RtGet("EBOND_LDN",B505,-20268),$I$2),bias[symbol],0)+H505,1),27)),"-")</f>
        <v>m</v>
      </c>
      <c r="J505" s="1">
        <f>IFERROR(_xll.RtGet("EBOND_LDN",B505,-20270)*1,"-")</f>
        <v>0.36</v>
      </c>
      <c r="K505" s="1" t="str">
        <f>_xll.RtGet("EBOND_LDN",$B505,-20271)</f>
        <v>on</v>
      </c>
      <c r="L505" s="1">
        <f>_xll.BDP(A505&amp;" @CBKG Corp","bid")</f>
        <v>102.38200000000001</v>
      </c>
      <c r="M505" s="1">
        <f>_xll.BDP(A505&amp;" @CBKG Corp","ask")</f>
        <v>102.742</v>
      </c>
      <c r="N505" s="1" t="s">
        <v>1456</v>
      </c>
      <c r="O505" s="1" t="str">
        <f>_xll.BDP(A505&amp;" @"&amp;N505&amp;" Corp","LAST_UPDATE")</f>
        <v>11/06/2014</v>
      </c>
      <c r="P505" s="57">
        <f>_xll.BDP(A505&amp;" @"&amp;N505&amp;" Corp","LAST_PRICE")</f>
        <v>102.562</v>
      </c>
      <c r="Q505" s="1">
        <f>INDEX(control!$F$12:$F$22,MATCH(C505,control!$C$12:$C$22,0))</f>
        <v>100</v>
      </c>
      <c r="R505" s="1">
        <f>P505-J505*INDEX(bias[value],MATCH(I505,bias[symbol],0))*(Q505/100)</f>
        <v>102.38199999999999</v>
      </c>
      <c r="S505" s="1">
        <f t="shared" ref="S505:S506" si="540">R505+J505*(Q505/100)</f>
        <v>102.74199999999999</v>
      </c>
      <c r="T505" s="4"/>
      <c r="U505" s="4"/>
      <c r="V505" s="1">
        <f t="shared" ref="V505:V506" si="541">P505</f>
        <v>102.562</v>
      </c>
      <c r="W505" s="1">
        <f t="shared" ref="W505:W506" si="542">IF(ISNUMBER(T505),T505,R505)</f>
        <v>102.38199999999999</v>
      </c>
      <c r="X505" s="1">
        <f t="shared" ref="X505:X506" si="543">IF(ISNUMBER(U505),U505,S505)</f>
        <v>102.74199999999999</v>
      </c>
      <c r="Y505" s="13">
        <f t="shared" ref="Y505:Y506" si="544">IF(ISERROR((W505+X505)-(L505+M505)),"err",((W505+X505)-(L505+M505)))</f>
        <v>-5.6843418860808015E-14</v>
      </c>
      <c r="Z505" s="1">
        <v>1</v>
      </c>
      <c r="AA505" s="1">
        <f t="shared" ref="AA505:AA506" si="545">IF(K505="on",1,0)</f>
        <v>1</v>
      </c>
      <c r="AB505" s="1">
        <f t="shared" ref="AB505:AB506" si="546">IF(ISNUMBER(V505),1,0)*IF(ISNUMBER(W505),1,0)*IF(ISNUMBER(X505),1,0)</f>
        <v>1</v>
      </c>
      <c r="AC505" s="1">
        <f>IF(ISNUMBER(INDEX(bias[value],MATCH(I505,bias[symbol],0))),1,0)</f>
        <v>1</v>
      </c>
      <c r="AD505" s="1">
        <f t="shared" ref="AD505:AD506" si="547">IF(ISNUMBER(J505),1,0)</f>
        <v>1</v>
      </c>
      <c r="AE505" s="1">
        <f t="shared" ref="AE505:AE506" si="548">IF(AB505,IF(W505&gt;X505,0,1),0)</f>
        <v>1</v>
      </c>
      <c r="AF505" s="1">
        <f t="shared" ca="1" si="476"/>
        <v>0</v>
      </c>
      <c r="AG505" s="1">
        <f t="shared" ref="AG505:AG506" ca="1" si="549">PRODUCT(Z505:AF505)</f>
        <v>0</v>
      </c>
      <c r="AH505" s="1" t="str">
        <f ca="1">IF(AG505=1,_xll.RtContribute("DDS_BONDS",$B505&amp;"=EXT",$V$3:$X$3,V505:X505,"FTC:CHANGED;SCOPE:SERVER"),"-")</f>
        <v>-</v>
      </c>
      <c r="AI505" s="1" t="str">
        <f>_xll.RtGet("DDS_BONDS",B505&amp;"=EXT",3)</f>
        <v>21117065=EXT</v>
      </c>
      <c r="AJ505" s="32">
        <f>_xll.BDP($A505&amp;" @"&amp; $N505 &amp;"  Corp","risk_mid")</f>
        <v>6.1083793551404142</v>
      </c>
      <c r="AK505" s="25">
        <f t="shared" ref="AK505:AK506" si="550">IFERROR(G505*AJ505/10000,"-")</f>
        <v>0</v>
      </c>
      <c r="AL505" s="1" t="str">
        <f t="shared" si="475"/>
        <v>-</v>
      </c>
      <c r="AM505" s="38">
        <f t="shared" ref="AM505:AM506" si="551">IFERROR(G505*1,0)*IFERROR(P505*1,0)/100*IF(AL505="-",$AM$3,AL505)/100/360</f>
        <v>0</v>
      </c>
      <c r="AN505" s="12">
        <f>_xll.BDP($A505&amp;" @"&amp; $N505 &amp;"  Corp","asset_swap_spd_mid")</f>
        <v>84.072181809634969</v>
      </c>
      <c r="AO505" s="25">
        <f t="shared" ref="AO505:AO506" si="552">IFERROR(G505*1,0)*IFERROR(AN505*1,0)/10000</f>
        <v>0</v>
      </c>
      <c r="AP505" s="25">
        <f>IFERROR(_xll.BDP($A505&amp;" @"&amp; $N505 &amp;"  Corp","coupon")*G505/100/365,"-")</f>
        <v>0</v>
      </c>
      <c r="AQ505" s="1" t="str">
        <f>_xll.RtGet("EBOND_LDN",B505,"DSPLY_NAME")</f>
        <v>IMTLN 2 1/4 26 F</v>
      </c>
      <c r="AR505" s="38">
        <f>_xll.RtGet("EBOND_LDN", B505, -18560)</f>
        <v>116.51252943008799</v>
      </c>
      <c r="AS505" s="38">
        <f>_xll.RtGet("EBOND_LDN", B505, -18562)</f>
        <v>110.837631543542</v>
      </c>
      <c r="AT505" s="58" t="str">
        <f ca="1">IF(Main[[#This Row],[maturity]]&lt;TODAY(),"matured","-")</f>
        <v>-</v>
      </c>
      <c r="AU505" s="1" t="str">
        <f>IF(Main[[#This Row],[spread bid]]=Main[[#This Row],[spread ask]],"error","-")</f>
        <v>-</v>
      </c>
    </row>
    <row r="506" spans="1:47" x14ac:dyDescent="0.2">
      <c r="A506" s="1" t="s">
        <v>1536</v>
      </c>
      <c r="B506" s="1">
        <v>21117068</v>
      </c>
      <c r="C506" s="9">
        <v>1994228</v>
      </c>
      <c r="D506" s="9" t="str">
        <f>_xll.BDP($A506&amp;" Corp",D$4)</f>
        <v>IMTLN</v>
      </c>
      <c r="E506" s="9">
        <f>IF(_xll.BDP($A506&amp;" Corp","cpn typ")="floating","frn",_xll.BDP($A506&amp;" Corp",E$4))</f>
        <v>3.375</v>
      </c>
      <c r="F506" s="50">
        <f>IF(LEFT(_xll.BDP($A506&amp;" Corp","mty_typ"),4)="perp","perp",_xll.BDP($A506&amp;" Corp",F$4)*1)</f>
        <v>46079</v>
      </c>
      <c r="G506" s="31">
        <f>_xll.RtGet("EBOND_POSITION",INDEX(bookMap[eBondID],MATCH(TEXT(C506,"0"),bookMap[bbgID],0))&amp;"="&amp;B506,"AMOUNT")</f>
        <v>0</v>
      </c>
      <c r="H506" s="1">
        <f>INDEX(control!$E$12:$E$22,MATCH(C506,control!$C$12:$C$22,0))</f>
        <v>0</v>
      </c>
      <c r="I506" s="1" t="str">
        <f>IFERROR(INDEX(bias[symbol],MIN(MAX(MATCH(IF($I$2="manual",_xll.RtGet("EBOND_LDN",B506,-20268),$I$2),bias[symbol],0)+H506,1),27)),"-")</f>
        <v>m</v>
      </c>
      <c r="J506" s="1">
        <f>IFERROR(_xll.RtGet("EBOND_LDN",B506,-20270)*1,"-")</f>
        <v>0.42</v>
      </c>
      <c r="K506" s="1" t="str">
        <f>_xll.RtGet("EBOND_LDN",$B506,-20271)</f>
        <v>on</v>
      </c>
      <c r="L506" s="1">
        <f>_xll.BDP(A506&amp;" @CBKG Corp","bid")</f>
        <v>105.56699999999999</v>
      </c>
      <c r="M506" s="1">
        <f>_xll.BDP(A506&amp;" @CBKG Corp","ask")</f>
        <v>105.98699999999999</v>
      </c>
      <c r="N506" s="1" t="s">
        <v>1603</v>
      </c>
      <c r="O506" s="1" t="str">
        <f>_xll.BDP(A506&amp;" @"&amp;N506&amp;" Corp","LAST_UPDATE")</f>
        <v>07:01:38</v>
      </c>
      <c r="P506" s="57">
        <f>_xll.BDP(A506&amp;" @"&amp;N506&amp;" Corp","LAST_PRICE")</f>
        <v>105.777</v>
      </c>
      <c r="Q506" s="1">
        <f>INDEX(control!$F$12:$F$22,MATCH(C506,control!$C$12:$C$22,0))</f>
        <v>100</v>
      </c>
      <c r="R506" s="1">
        <f>P506-J506*INDEX(bias[value],MATCH(I506,bias[symbol],0))*(Q506/100)</f>
        <v>105.56700000000001</v>
      </c>
      <c r="S506" s="1">
        <f t="shared" si="540"/>
        <v>105.98700000000001</v>
      </c>
      <c r="T506" s="4"/>
      <c r="U506" s="4"/>
      <c r="V506" s="1">
        <f t="shared" si="541"/>
        <v>105.777</v>
      </c>
      <c r="W506" s="1">
        <f t="shared" si="542"/>
        <v>105.56700000000001</v>
      </c>
      <c r="X506" s="1">
        <f t="shared" si="543"/>
        <v>105.98700000000001</v>
      </c>
      <c r="Y506" s="13">
        <f t="shared" si="544"/>
        <v>5.6843418860808015E-14</v>
      </c>
      <c r="Z506" s="1">
        <v>1</v>
      </c>
      <c r="AA506" s="1">
        <f t="shared" si="545"/>
        <v>1</v>
      </c>
      <c r="AB506" s="1">
        <f t="shared" si="546"/>
        <v>1</v>
      </c>
      <c r="AC506" s="1">
        <f>IF(ISNUMBER(INDEX(bias[value],MATCH(I506,bias[symbol],0))),1,0)</f>
        <v>1</v>
      </c>
      <c r="AD506" s="1">
        <f t="shared" si="547"/>
        <v>1</v>
      </c>
      <c r="AE506" s="1">
        <f t="shared" si="548"/>
        <v>1</v>
      </c>
      <c r="AF506" s="1">
        <f t="shared" ca="1" si="476"/>
        <v>0</v>
      </c>
      <c r="AG506" s="1">
        <f t="shared" ca="1" si="549"/>
        <v>0</v>
      </c>
      <c r="AH506" s="1" t="str">
        <f ca="1">IF(AG506=1,_xll.RtContribute("DDS_BONDS",$B506&amp;"=EXT",$V$3:$X$3,V506:X506,"FTC:CHANGED;SCOPE:SERVER"),"-")</f>
        <v>-</v>
      </c>
      <c r="AI506" s="1" t="str">
        <f>_xll.RtGet("DDS_BONDS",B506&amp;"=EXT",3)</f>
        <v>21117068=EXT</v>
      </c>
      <c r="AJ506" s="32">
        <f>_xll.BDP($A506&amp;" @"&amp; $N506 &amp;"  Corp","risk_mid")</f>
        <v>10.003947851297568</v>
      </c>
      <c r="AK506" s="25">
        <f t="shared" si="550"/>
        <v>0</v>
      </c>
      <c r="AL506" s="1" t="str">
        <f t="shared" si="475"/>
        <v>-</v>
      </c>
      <c r="AM506" s="38">
        <f t="shared" si="551"/>
        <v>0</v>
      </c>
      <c r="AN506" s="12">
        <f>_xll.BDP($A506&amp;" @"&amp; $N506 &amp;"  Corp","asset_swap_spd_mid")</f>
        <v>106.85059880067048</v>
      </c>
      <c r="AO506" s="25">
        <f t="shared" si="552"/>
        <v>0</v>
      </c>
      <c r="AP506" s="25">
        <f>IFERROR(_xll.BDP($A506&amp;" @"&amp; $N506 &amp;"  Corp","coupon")*G506/100/365,"-")</f>
        <v>0</v>
      </c>
      <c r="AQ506" s="1" t="str">
        <f>_xll.RtGet("EBOND_LDN",B506,"DSPLY_NAME")</f>
        <v>IMTLN 3 3/8 26 F</v>
      </c>
      <c r="AR506" s="38">
        <f>_xll.RtGet("EBOND_LDN", B506, -18560)</f>
        <v>146.688494922866</v>
      </c>
      <c r="AS506" s="38">
        <f>_xll.RtGet("EBOND_LDN", B506, -18562)</f>
        <v>142.573900367455</v>
      </c>
      <c r="AT506" s="58" t="str">
        <f ca="1">IF(Main[[#This Row],[maturity]]&lt;TODAY(),"matured","-")</f>
        <v>-</v>
      </c>
      <c r="AU506" s="1" t="str">
        <f>IF(Main[[#This Row],[spread bid]]=Main[[#This Row],[spread ask]],"error","-")</f>
        <v>-</v>
      </c>
    </row>
    <row r="507" spans="1:47" x14ac:dyDescent="0.2">
      <c r="A507" s="1" t="s">
        <v>1629</v>
      </c>
      <c r="B507" s="1">
        <v>21239266</v>
      </c>
      <c r="C507" s="9">
        <v>1994228</v>
      </c>
      <c r="D507" s="9" t="str">
        <f>_xll.BDP($A507&amp;" Corp",D$4)</f>
        <v>INGFP</v>
      </c>
      <c r="E507" s="9">
        <f>IF(_xll.BDP($A507&amp;" Corp","cpn typ")="floating","frn",_xll.BDP($A507&amp;" Corp",E$4))</f>
        <v>2.5</v>
      </c>
      <c r="F507" s="50">
        <f>IF(LEFT(_xll.BDP($A507&amp;" Corp","mty_typ"),4)="perp","perp",_xll.BDP($A507&amp;" Corp",F$4)*1)</f>
        <v>44336</v>
      </c>
      <c r="G507" s="31">
        <f>_xll.RtGet("EBOND_POSITION",INDEX(bookMap[eBondID],MATCH(TEXT(C507,"0"),bookMap[bbgID],0))&amp;"="&amp;B507,"AMOUNT")</f>
        <v>-200000</v>
      </c>
      <c r="H507" s="1">
        <f>INDEX(control!$E$12:$E$22,MATCH(C507,control!$C$12:$C$22,0))</f>
        <v>0</v>
      </c>
      <c r="I507" s="1" t="str">
        <f>IFERROR(INDEX(bias[symbol],MIN(MAX(MATCH(IF($I$2="manual",_xll.RtGet("EBOND_LDN",B507,-20268),$I$2),bias[symbol],0)+H507,1),27)),"-")</f>
        <v>b</v>
      </c>
      <c r="J507" s="1">
        <f>IFERROR(_xll.RtGet("EBOND_LDN",B507,-20270)*1,"-")</f>
        <v>0.36</v>
      </c>
      <c r="K507" s="1" t="str">
        <f>_xll.RtGet("EBOND_LDN",$B507,-20271)</f>
        <v>on</v>
      </c>
      <c r="L507" s="1">
        <f>_xll.BDP(A507&amp;" @CBKG Corp","bid")</f>
        <v>101.101</v>
      </c>
      <c r="M507" s="1">
        <f>_xll.BDP(A507&amp;" @CBKG Corp","ask")</f>
        <v>101.461</v>
      </c>
      <c r="N507" s="1" t="s">
        <v>1456</v>
      </c>
      <c r="O507" s="1" t="str">
        <f>_xll.BDP(A507&amp;" @"&amp;N507&amp;" Corp","LAST_UPDATE")</f>
        <v>07:01:30</v>
      </c>
      <c r="P507" s="57">
        <f>_xll.BDP(A507&amp;" @"&amp;N507&amp;" Corp","LAST_PRICE")</f>
        <v>101.236</v>
      </c>
      <c r="Q507" s="1">
        <f>INDEX(control!$F$12:$F$22,MATCH(C507,control!$C$12:$C$22,0))</f>
        <v>100</v>
      </c>
      <c r="R507" s="1">
        <f>P507-J507*INDEX(bias[value],MATCH(I507,bias[symbol],0))*(Q507/100)</f>
        <v>101.101</v>
      </c>
      <c r="S507" s="1">
        <f>R507+J507*(Q507/100)</f>
        <v>101.461</v>
      </c>
      <c r="T507" s="4"/>
      <c r="U507" s="4"/>
      <c r="V507" s="1">
        <f>P507</f>
        <v>101.236</v>
      </c>
      <c r="W507" s="1">
        <f>IF(ISNUMBER(T507),T507,R507)</f>
        <v>101.101</v>
      </c>
      <c r="X507" s="1">
        <f>IF(ISNUMBER(U507),U507,S507)</f>
        <v>101.461</v>
      </c>
      <c r="Y507" s="13">
        <f>IF(ISERROR((W507+X507)-(L507+M507)),"err",((W507+X507)-(L507+M507)))</f>
        <v>0</v>
      </c>
      <c r="Z507" s="1">
        <v>1</v>
      </c>
      <c r="AA507" s="1">
        <f>IF(K507="on",1,0)</f>
        <v>1</v>
      </c>
      <c r="AB507" s="1">
        <f>IF(ISNUMBER(V507),1,0)*IF(ISNUMBER(W507),1,0)*IF(ISNUMBER(X507),1,0)</f>
        <v>1</v>
      </c>
      <c r="AC507" s="1">
        <f>IF(ISNUMBER(INDEX(bias[value],MATCH(I507,bias[symbol],0))),1,0)</f>
        <v>1</v>
      </c>
      <c r="AD507" s="1">
        <f>IF(ISNUMBER(J507),1,0)</f>
        <v>1</v>
      </c>
      <c r="AE507" s="1">
        <f>IF(AB507,IF(W507&gt;X507,0,1),0)</f>
        <v>1</v>
      </c>
      <c r="AF507" s="1">
        <f ca="1">IF($C$3="update",1,0)</f>
        <v>0</v>
      </c>
      <c r="AG507" s="1">
        <f ca="1">PRODUCT(Z507:AF507)</f>
        <v>0</v>
      </c>
      <c r="AH507" s="1" t="str">
        <f ca="1">IF(AG507=1,_xll.RtContribute("DDS_BONDS",$B507&amp;"=EXT",$V$3:$X$3,V507:X507,"FTC:CHANGED;SCOPE:SERVER"),"-")</f>
        <v>-</v>
      </c>
      <c r="AI507" s="1" t="str">
        <f>_xll.RtGet("DDS_BONDS",B507&amp;"=EXT",3)</f>
        <v>21239266=EXT</v>
      </c>
      <c r="AJ507" s="32">
        <f>_xll.BDP($A507&amp;" @"&amp; $N507 &amp;"  Corp","risk_mid")</f>
        <v>6.3651042938133173</v>
      </c>
      <c r="AK507" s="25">
        <f>IFERROR(G507*AJ507/10000,"-")</f>
        <v>-127.30208587626636</v>
      </c>
      <c r="AL507" s="1" t="str">
        <f>IFERROR(INDEX(repoRate,MATCH(A507,repoIsin,0)),"-")</f>
        <v>-</v>
      </c>
      <c r="AM507" s="38">
        <f>IFERROR(G507*1,0)*IFERROR(P507*1,0)/100*IF(AL507="-",$AM$3,AL507)/100/360</f>
        <v>-1.7997511111111111</v>
      </c>
      <c r="AN507" s="12">
        <f>_xll.BDP($A507&amp;" @"&amp; $N507 &amp;"  Corp","asset_swap_spd_mid")</f>
        <v>123.31667967105379</v>
      </c>
      <c r="AO507" s="25">
        <f>IFERROR(G507*1,0)*IFERROR(AN507*1,0)/10000</f>
        <v>-2466.3335934210759</v>
      </c>
      <c r="AP507" s="25">
        <f>IFERROR(_xll.BDP($A507&amp;" @"&amp; $N507 &amp;"  Corp","coupon")*G507/100/365,"-")</f>
        <v>-13.698630136986301</v>
      </c>
      <c r="AQ507" s="1" t="str">
        <f>_xll.RtGet("EBOND_LDN",B507,"DSPLY_NAME")</f>
        <v>INGFP 2 1/2 20 M</v>
      </c>
      <c r="AR507" s="38">
        <f>_xll.RtGet("EBOND_LDN", B507, -18560)</f>
        <v>160.20485819826601</v>
      </c>
      <c r="AS507" s="38">
        <f>_xll.RtGet("EBOND_LDN", B507, -18562)</f>
        <v>160.20485819826601</v>
      </c>
      <c r="AT507" s="58" t="str">
        <f ca="1">IF(Main[[#This Row],[maturity]]&lt;TODAY(),"matured","-")</f>
        <v>-</v>
      </c>
      <c r="AU507" s="1" t="str">
        <f>IF(Main[[#This Row],[spread bid]]=Main[[#This Row],[spread ask]],"error","-")</f>
        <v>error</v>
      </c>
    </row>
    <row r="508" spans="1:47" x14ac:dyDescent="0.2">
      <c r="A508" s="1" t="s">
        <v>1636</v>
      </c>
      <c r="B508" s="1">
        <v>21249572</v>
      </c>
      <c r="C508" s="9">
        <v>1994228</v>
      </c>
      <c r="D508" s="9" t="str">
        <f>_xll.BDP($A508&amp;" Corp",D$4)</f>
        <v>K</v>
      </c>
      <c r="E508" s="9">
        <f>IF(_xll.BDP($A508&amp;" Corp","cpn typ")="floating","frn",_xll.BDP($A508&amp;" Corp",E$4))</f>
        <v>1.75</v>
      </c>
      <c r="F508" s="50">
        <f>IF(LEFT(_xll.BDP($A508&amp;" Corp","mty_typ"),4)="perp","perp",_xll.BDP($A508&amp;" Corp",F$4)*1)</f>
        <v>44340</v>
      </c>
      <c r="G508" s="31">
        <f>_xll.RtGet("EBOND_POSITION",INDEX(bookMap[eBondID],MATCH(TEXT(C508,"0"),bookMap[bbgID],0))&amp;"="&amp;B508,"AMOUNT")</f>
        <v>0</v>
      </c>
      <c r="H508" s="1">
        <f>INDEX(control!$E$12:$E$22,MATCH(C508,control!$C$12:$C$22,0))</f>
        <v>0</v>
      </c>
      <c r="I508" s="1" t="str">
        <f>IFERROR(INDEX(bias[symbol],MIN(MAX(MATCH(IF($I$2="manual",_xll.RtGet("EBOND_LDN",B508,-20268),$I$2),bias[symbol],0)+H508,1),27)),"-")</f>
        <v>m</v>
      </c>
      <c r="J508" s="1">
        <f>IFERROR(_xll.RtGet("EBOND_LDN",B508,-20270)*1,"-")</f>
        <v>0.5</v>
      </c>
      <c r="K508" s="1" t="str">
        <f>_xll.RtGet("EBOND_LDN",$B508,-20271)</f>
        <v>on</v>
      </c>
      <c r="L508" s="1">
        <f>_xll.BDP(A508&amp;" @CBKG Corp","bid")</f>
        <v>100.575</v>
      </c>
      <c r="M508" s="1">
        <f>_xll.BDP(A508&amp;" @CBKG Corp","ask")</f>
        <v>101.075</v>
      </c>
      <c r="N508" s="1" t="s">
        <v>1456</v>
      </c>
      <c r="O508" s="1" t="str">
        <f>_xll.BDP(A508&amp;" @"&amp;N508&amp;" Corp","LAST_UPDATE")</f>
        <v>07:01:39</v>
      </c>
      <c r="P508" s="57">
        <f>_xll.BDP(A508&amp;" @"&amp;N508&amp;" Corp","LAST_PRICE")</f>
        <v>100.825</v>
      </c>
      <c r="Q508" s="1">
        <f>INDEX(control!$F$12:$F$22,MATCH(C508,control!$C$12:$C$22,0))</f>
        <v>100</v>
      </c>
      <c r="R508" s="1">
        <f>P508-J508*INDEX(bias[value],MATCH(I508,bias[symbol],0))*(Q508/100)</f>
        <v>100.575</v>
      </c>
      <c r="S508" s="1">
        <f>R508+J508*(Q508/100)</f>
        <v>101.075</v>
      </c>
      <c r="T508" s="4"/>
      <c r="U508" s="4"/>
      <c r="V508" s="1">
        <f>P508</f>
        <v>100.825</v>
      </c>
      <c r="W508" s="1">
        <f>IF(ISNUMBER(T508),T508,R508)</f>
        <v>100.575</v>
      </c>
      <c r="X508" s="1">
        <f>IF(ISNUMBER(U508),U508,S508)</f>
        <v>101.075</v>
      </c>
      <c r="Y508" s="13">
        <f>IF(ISERROR((W508+X508)-(L508+M508)),"err",((W508+X508)-(L508+M508)))</f>
        <v>0</v>
      </c>
      <c r="Z508" s="1">
        <v>1</v>
      </c>
      <c r="AA508" s="1">
        <f>IF(K508="on",1,0)</f>
        <v>1</v>
      </c>
      <c r="AB508" s="1">
        <f>IF(ISNUMBER(V508),1,0)*IF(ISNUMBER(W508),1,0)*IF(ISNUMBER(X508),1,0)</f>
        <v>1</v>
      </c>
      <c r="AC508" s="1">
        <f>IF(ISNUMBER(INDEX(bias[value],MATCH(I508,bias[symbol],0))),1,0)</f>
        <v>1</v>
      </c>
      <c r="AD508" s="1">
        <f>IF(ISNUMBER(J508),1,0)</f>
        <v>1</v>
      </c>
      <c r="AE508" s="1">
        <f>IF(AB508,IF(W508&gt;X508,0,1),0)</f>
        <v>1</v>
      </c>
      <c r="AF508" s="1">
        <f ca="1">IF($C$3="update",1,0)</f>
        <v>0</v>
      </c>
      <c r="AG508" s="1">
        <f ca="1">PRODUCT(Z508:AF508)</f>
        <v>0</v>
      </c>
      <c r="AH508" s="1" t="str">
        <f ca="1">IF(AG508=1,_xll.RtContribute("DDS_BONDS",$B508&amp;"=EXT",$V$3:$X$3,V508:X508,"FTC:CHANGED;SCOPE:SERVER"),"-")</f>
        <v>-</v>
      </c>
      <c r="AI508" s="1" t="str">
        <f>_xll.RtGet("DDS_BONDS",B508&amp;"=EXT",3)</f>
        <v>21249572=EXT</v>
      </c>
      <c r="AJ508" s="32">
        <f>_xll.BDP($A508&amp;" @"&amp; $N508 &amp;"  Corp","risk_mid")</f>
        <v>6.5292812992787219</v>
      </c>
      <c r="AK508" s="25">
        <f>IFERROR(G508*AJ508/10000,"-")</f>
        <v>0</v>
      </c>
      <c r="AL508" s="1" t="str">
        <f>IFERROR(INDEX(repoRate,MATCH(A508,repoIsin,0)),"-")</f>
        <v>-</v>
      </c>
      <c r="AM508" s="38">
        <f>IFERROR(G508*1,0)*IFERROR(P508*1,0)/100*IF(AL508="-",$AM$3,AL508)/100/360</f>
        <v>0</v>
      </c>
      <c r="AN508" s="12">
        <f>_xll.BDP($A508&amp;" @"&amp; $N508 &amp;"  Corp","asset_swap_spd_mid")</f>
        <v>54.87346739344872</v>
      </c>
      <c r="AO508" s="25">
        <f>IFERROR(G508*1,0)*IFERROR(AN508*1,0)/10000</f>
        <v>0</v>
      </c>
      <c r="AP508" s="25">
        <f>IFERROR(_xll.BDP($A508&amp;" @"&amp; $N508 &amp;"  Corp","coupon")*G508/100/365,"-")</f>
        <v>0</v>
      </c>
      <c r="AQ508" s="1" t="str">
        <f>_xll.RtGet("EBOND_LDN",B508,"DSPLY_NAME")</f>
        <v>K 1 3/4 24 May 2</v>
      </c>
      <c r="AR508" s="38">
        <f>_xll.RtGet("EBOND_LDN", B508, -18560)</f>
        <v>92.065810381096</v>
      </c>
      <c r="AS508" s="38">
        <f>_xll.RtGet("EBOND_LDN", B508, -18562)</f>
        <v>92.065810381096</v>
      </c>
      <c r="AT508" s="58" t="str">
        <f ca="1">IF(Main[[#This Row],[maturity]]&lt;TODAY(),"matured","-")</f>
        <v>-</v>
      </c>
      <c r="AU508" s="1" t="str">
        <f>IF(Main[[#This Row],[spread bid]]=Main[[#This Row],[spread ask]],"error","-")</f>
        <v>error</v>
      </c>
    </row>
    <row r="509" spans="1:47" x14ac:dyDescent="0.2">
      <c r="A509" s="1" t="s">
        <v>484</v>
      </c>
      <c r="B509" s="1">
        <v>9019536</v>
      </c>
      <c r="C509" s="9">
        <v>1994228</v>
      </c>
      <c r="D509" s="9" t="str">
        <f>_xll.BDP($A509&amp;" Corp",D$4)</f>
        <v>KERFP</v>
      </c>
      <c r="E509" s="9">
        <f>IF(_xll.BDP($A509&amp;" Corp","cpn typ")="floating","frn",_xll.BDP($A509&amp;" Corp",E$4))</f>
        <v>3.75</v>
      </c>
      <c r="F509" s="50">
        <f>IF(LEFT(_xll.BDP($A509&amp;" Corp","mty_typ"),4)="perp","perp",_xll.BDP($A509&amp;" Corp",F$4)*1)</f>
        <v>42102</v>
      </c>
      <c r="G509" s="31">
        <f>_xll.RtGet("EBOND_POSITION",INDEX(bookMap[eBondID],MATCH(TEXT(C509,"0"),bookMap[bbgID],0))&amp;"="&amp;B509,"AMOUNT")</f>
        <v>0</v>
      </c>
      <c r="H509" s="1">
        <f>INDEX(control!$E$12:$E$22,MATCH(C509,control!$C$12:$C$22,0))</f>
        <v>0</v>
      </c>
      <c r="I509" s="1" t="str">
        <f>IFERROR(INDEX(bias[symbol],MIN(MAX(MATCH(IF($I$2="manual",_xll.RtGet("EBOND_LDN",B509,-20268),$I$2),bias[symbol],0)+H509,1),27)),"-")</f>
        <v>m</v>
      </c>
      <c r="J509" s="1">
        <f>IFERROR(_xll.RtGet("EBOND_LDN",B509,-20270)*1,"-")</f>
        <v>0.16</v>
      </c>
      <c r="K509" s="1" t="str">
        <f>_xll.RtGet("EBOND_LDN",$B509,-20271)</f>
        <v>on</v>
      </c>
      <c r="L509" s="1">
        <f>_xll.BDP(A509&amp;" @CBKG Corp","bid")</f>
        <v>102.58</v>
      </c>
      <c r="M509" s="1">
        <f>_xll.BDP(A509&amp;" @CBKG Corp","ask")</f>
        <v>102.74</v>
      </c>
      <c r="N509" s="1" t="s">
        <v>1456</v>
      </c>
      <c r="O509" s="1" t="str">
        <f>_xll.BDP(A509&amp;" @"&amp;N509&amp;" Corp","LAST_UPDATE")</f>
        <v>07:01:17</v>
      </c>
      <c r="P509" s="57">
        <f>_xll.BDP(A509&amp;" @"&amp;N509&amp;" Corp","LAST_PRICE")</f>
        <v>102.66</v>
      </c>
      <c r="Q509" s="1">
        <f>INDEX(control!$F$12:$F$22,MATCH(C509,control!$C$12:$C$22,0))</f>
        <v>100</v>
      </c>
      <c r="R509" s="1">
        <f>P509-J509*INDEX(bias[value],MATCH(I509,bias[symbol],0))*(Q509/100)</f>
        <v>102.58</v>
      </c>
      <c r="S509" s="1">
        <f t="shared" si="500"/>
        <v>102.74</v>
      </c>
      <c r="T509" s="4"/>
      <c r="U509" s="4"/>
      <c r="V509" s="1">
        <f t="shared" si="494"/>
        <v>102.66</v>
      </c>
      <c r="W509" s="1">
        <f t="shared" si="495"/>
        <v>102.58</v>
      </c>
      <c r="X509" s="1">
        <f t="shared" si="496"/>
        <v>102.74</v>
      </c>
      <c r="Y509" s="13">
        <f t="shared" si="497"/>
        <v>0</v>
      </c>
      <c r="Z509" s="1">
        <v>1</v>
      </c>
      <c r="AA509" s="1">
        <f t="shared" si="498"/>
        <v>1</v>
      </c>
      <c r="AB509" s="1">
        <f t="shared" si="473"/>
        <v>1</v>
      </c>
      <c r="AC509" s="1">
        <f>IF(ISNUMBER(INDEX(bias[value],MATCH(I509,bias[symbol],0))),1,0)</f>
        <v>1</v>
      </c>
      <c r="AD509" s="1">
        <f t="shared" si="499"/>
        <v>1</v>
      </c>
      <c r="AE509" s="1">
        <f t="shared" si="474"/>
        <v>1</v>
      </c>
      <c r="AF509" s="1">
        <f t="shared" ca="1" si="476"/>
        <v>0</v>
      </c>
      <c r="AG509" s="1">
        <f t="shared" ca="1" si="477"/>
        <v>0</v>
      </c>
      <c r="AH509" s="1" t="str">
        <f ca="1">IF(AG509=1,_xll.RtContribute("DDS_BONDS",$B509&amp;"=EXT",$V$3:$X$3,V509:X509,"FTC:CHANGED;SCOPE:SERVER"),"-")</f>
        <v>-</v>
      </c>
      <c r="AI509" s="1" t="str">
        <f>_xll.RtGet("DDS_BONDS",B509&amp;"=EXT",3)</f>
        <v>9019536=EXT</v>
      </c>
      <c r="AJ509" s="32">
        <f>_xll.BDP($A509&amp;" @"&amp; $N509 &amp;"  Corp","risk_mid")</f>
        <v>0.83244737012648784</v>
      </c>
      <c r="AK509" s="25">
        <f t="shared" si="491"/>
        <v>0</v>
      </c>
      <c r="AL509" s="1" t="str">
        <f t="shared" si="475"/>
        <v>-</v>
      </c>
      <c r="AM509" s="38">
        <f t="shared" si="492"/>
        <v>0</v>
      </c>
      <c r="AN509" s="12">
        <f>_xll.BDP($A509&amp;" @"&amp; $N509 &amp;"  Corp","asset_swap_spd_mid")</f>
        <v>-1.290665343711457</v>
      </c>
      <c r="AO509" s="25">
        <f t="shared" si="493"/>
        <v>0</v>
      </c>
      <c r="AP509" s="25">
        <f>IFERROR(_xll.BDP($A509&amp;" @"&amp; $N509 &amp;"  Corp","coupon")*G509/100/365,"-")</f>
        <v>0</v>
      </c>
      <c r="AQ509" s="1" t="str">
        <f>_xll.RtGet("EBOND_LDN",B509,"DSPLY_NAME")</f>
        <v>KERFP 3 3/4 08 A</v>
      </c>
      <c r="AR509" s="38">
        <f>_xll.RtGet("EBOND_LDN", B509, -18560)</f>
        <v>52.766944156335001</v>
      </c>
      <c r="AS509" s="38">
        <f>_xll.RtGet("EBOND_LDN", B509, -18562)</f>
        <v>33.548729201733998</v>
      </c>
      <c r="AT509" s="58" t="str">
        <f ca="1">IF(Main[[#This Row],[maturity]]&lt;TODAY(),"matured","-")</f>
        <v>-</v>
      </c>
      <c r="AU509" s="1" t="str">
        <f>IF(Main[[#This Row],[spread bid]]=Main[[#This Row],[spread ask]],"error","-")</f>
        <v>-</v>
      </c>
    </row>
    <row r="510" spans="1:47" x14ac:dyDescent="0.2">
      <c r="A510" s="1" t="s">
        <v>485</v>
      </c>
      <c r="B510" s="1">
        <v>19482529</v>
      </c>
      <c r="C510" s="9">
        <v>1994228</v>
      </c>
      <c r="D510" s="9" t="str">
        <f>_xll.BDP($A510&amp;" Corp",D$4)</f>
        <v>KERFP</v>
      </c>
      <c r="E510" s="9">
        <f>IF(_xll.BDP($A510&amp;" Corp","cpn typ")="floating","frn",_xll.BDP($A510&amp;" Corp",E$4))</f>
        <v>1.875</v>
      </c>
      <c r="F510" s="50">
        <f>IF(LEFT(_xll.BDP($A510&amp;" Corp","mty_typ"),4)="perp","perp",_xll.BDP($A510&amp;" Corp",F$4)*1)</f>
        <v>43381</v>
      </c>
      <c r="G510" s="31">
        <f>_xll.RtGet("EBOND_POSITION",INDEX(bookMap[eBondID],MATCH(TEXT(C510,"0"),bookMap[bbgID],0))&amp;"="&amp;B510,"AMOUNT")</f>
        <v>0</v>
      </c>
      <c r="H510" s="1">
        <f>INDEX(control!$E$12:$E$22,MATCH(C510,control!$C$12:$C$22,0))</f>
        <v>0</v>
      </c>
      <c r="I510" s="1" t="str">
        <f>IFERROR(INDEX(bias[symbol],MIN(MAX(MATCH(IF($I$2="manual",_xll.RtGet("EBOND_LDN",B510,-20268),$I$2),bias[symbol],0)+H510,1),27)),"-")</f>
        <v>m</v>
      </c>
      <c r="J510" s="1">
        <f>IFERROR(_xll.RtGet("EBOND_LDN",B510,-20270)*1,"-")</f>
        <v>0.26</v>
      </c>
      <c r="K510" s="1" t="str">
        <f>_xll.RtGet("EBOND_LDN",$B510,-20271)</f>
        <v>on</v>
      </c>
      <c r="L510" s="1">
        <f>_xll.BDP(A510&amp;" @CBKG Corp","bid")</f>
        <v>103.166</v>
      </c>
      <c r="M510" s="1">
        <f>_xll.BDP(A510&amp;" @CBKG Corp","ask")</f>
        <v>103.426</v>
      </c>
      <c r="N510" s="1" t="s">
        <v>1456</v>
      </c>
      <c r="O510" s="1" t="str">
        <f>_xll.BDP(A510&amp;" @"&amp;N510&amp;" Corp","LAST_UPDATE")</f>
        <v>07:01:37</v>
      </c>
      <c r="P510" s="57">
        <f>_xll.BDP(A510&amp;" @"&amp;N510&amp;" Corp","LAST_PRICE")</f>
        <v>103.29600000000001</v>
      </c>
      <c r="Q510" s="1">
        <f>INDEX(control!$F$12:$F$22,MATCH(C510,control!$C$12:$C$22,0))</f>
        <v>100</v>
      </c>
      <c r="R510" s="1">
        <f>P510-J510*INDEX(bias[value],MATCH(I510,bias[symbol],0))*(Q510/100)</f>
        <v>103.16600000000001</v>
      </c>
      <c r="S510" s="1">
        <f t="shared" si="500"/>
        <v>103.42600000000002</v>
      </c>
      <c r="T510" s="4"/>
      <c r="U510" s="4"/>
      <c r="V510" s="1">
        <f t="shared" si="494"/>
        <v>103.29600000000001</v>
      </c>
      <c r="W510" s="1">
        <f t="shared" si="495"/>
        <v>103.16600000000001</v>
      </c>
      <c r="X510" s="1">
        <f t="shared" si="496"/>
        <v>103.42600000000002</v>
      </c>
      <c r="Y510" s="13">
        <f t="shared" si="497"/>
        <v>5.6843418860808015E-14</v>
      </c>
      <c r="Z510" s="1">
        <v>1</v>
      </c>
      <c r="AA510" s="1">
        <f t="shared" si="498"/>
        <v>1</v>
      </c>
      <c r="AB510" s="1">
        <f t="shared" si="473"/>
        <v>1</v>
      </c>
      <c r="AC510" s="1">
        <f>IF(ISNUMBER(INDEX(bias[value],MATCH(I510,bias[symbol],0))),1,0)</f>
        <v>1</v>
      </c>
      <c r="AD510" s="1">
        <f t="shared" si="499"/>
        <v>1</v>
      </c>
      <c r="AE510" s="1">
        <f t="shared" si="474"/>
        <v>1</v>
      </c>
      <c r="AF510" s="1">
        <f t="shared" ca="1" si="476"/>
        <v>0</v>
      </c>
      <c r="AG510" s="1">
        <f t="shared" ca="1" si="477"/>
        <v>0</v>
      </c>
      <c r="AH510" s="1" t="str">
        <f ca="1">IF(AG510=1,_xll.RtContribute("DDS_BONDS",$B510&amp;"=EXT",$V$3:$X$3,V510:X510,"FTC:CHANGED;SCOPE:SERVER"),"-")</f>
        <v>-</v>
      </c>
      <c r="AI510" s="1" t="str">
        <f>_xll.RtGet("DDS_BONDS",B510&amp;"=EXT",3)</f>
        <v>19482529=EXT</v>
      </c>
      <c r="AJ510" s="32">
        <f>_xll.BDP($A510&amp;" @"&amp; $N510 &amp;"  Corp","risk_mid")</f>
        <v>4.2712145199054419</v>
      </c>
      <c r="AK510" s="25">
        <f t="shared" si="491"/>
        <v>0</v>
      </c>
      <c r="AL510" s="1" t="str">
        <f t="shared" si="475"/>
        <v>-</v>
      </c>
      <c r="AM510" s="38">
        <f t="shared" si="492"/>
        <v>0</v>
      </c>
      <c r="AN510" s="12">
        <f>_xll.BDP($A510&amp;" @"&amp; $N510 &amp;"  Corp","asset_swap_spd_mid")</f>
        <v>50.580892798603145</v>
      </c>
      <c r="AO510" s="25">
        <f t="shared" si="493"/>
        <v>0</v>
      </c>
      <c r="AP510" s="25">
        <f>IFERROR(_xll.BDP($A510&amp;" @"&amp; $N510 &amp;"  Corp","coupon")*G510/100/365,"-")</f>
        <v>0</v>
      </c>
      <c r="AQ510" s="1" t="str">
        <f>_xll.RtGet("EBOND_LDN",B510,"DSPLY_NAME")</f>
        <v>KERFP 1 7/8 08 O</v>
      </c>
      <c r="AR510" s="38">
        <f>_xll.RtGet("EBOND_LDN", B510, -18560)</f>
        <v>82.811535296610003</v>
      </c>
      <c r="AS510" s="38">
        <f>_xll.RtGet("EBOND_LDN", B510, -18562)</f>
        <v>76.731149169204997</v>
      </c>
      <c r="AT510" s="58" t="str">
        <f ca="1">IF(Main[[#This Row],[maturity]]&lt;TODAY(),"matured","-")</f>
        <v>-</v>
      </c>
      <c r="AU510" s="1" t="str">
        <f>IF(Main[[#This Row],[spread bid]]=Main[[#This Row],[spread ask]],"error","-")</f>
        <v>-</v>
      </c>
    </row>
    <row r="511" spans="1:47" x14ac:dyDescent="0.2">
      <c r="A511" s="1" t="s">
        <v>486</v>
      </c>
      <c r="B511" s="1">
        <v>13909485</v>
      </c>
      <c r="C511" s="9">
        <v>1994228</v>
      </c>
      <c r="D511" s="9" t="str">
        <f>_xll.BDP($A511&amp;" Corp",D$4)</f>
        <v>KERFP</v>
      </c>
      <c r="E511" s="9">
        <f>IF(_xll.BDP($A511&amp;" Corp","cpn typ")="floating","frn",_xll.BDP($A511&amp;" Corp",E$4))</f>
        <v>3.125</v>
      </c>
      <c r="F511" s="50">
        <f>IF(LEFT(_xll.BDP($A511&amp;" Corp","mty_typ"),4)="perp","perp",_xll.BDP($A511&amp;" Corp",F$4)*1)</f>
        <v>43578</v>
      </c>
      <c r="G511" s="31">
        <f>_xll.RtGet("EBOND_POSITION",INDEX(bookMap[eBondID],MATCH(TEXT(C511,"0"),bookMap[bbgID],0))&amp;"="&amp;B511,"AMOUNT")</f>
        <v>0</v>
      </c>
      <c r="H511" s="1">
        <f>INDEX(control!$E$12:$E$22,MATCH(C511,control!$C$12:$C$22,0))</f>
        <v>0</v>
      </c>
      <c r="I511" s="1" t="str">
        <f>IFERROR(INDEX(bias[symbol],MIN(MAX(MATCH(IF($I$2="manual",_xll.RtGet("EBOND_LDN",B511,-20268),$I$2),bias[symbol],0)+H511,1),27)),"-")</f>
        <v>m</v>
      </c>
      <c r="J511" s="1">
        <f>IFERROR(_xll.RtGet("EBOND_LDN",B511,-20270)*1,"-")</f>
        <v>0.9</v>
      </c>
      <c r="K511" s="1" t="str">
        <f>_xll.RtGet("EBOND_LDN",$B511,-20271)</f>
        <v>on</v>
      </c>
      <c r="L511" s="1">
        <f>_xll.BDP(A511&amp;" @CBKG Corp","bid")</f>
        <v>108.523</v>
      </c>
      <c r="M511" s="1">
        <f>_xll.BDP(A511&amp;" @CBKG Corp","ask")</f>
        <v>109.423</v>
      </c>
      <c r="N511" s="1" t="s">
        <v>1456</v>
      </c>
      <c r="O511" s="1" t="str">
        <f>_xll.BDP(A511&amp;" @"&amp;N511&amp;" Corp","LAST_UPDATE")</f>
        <v>07:01:39</v>
      </c>
      <c r="P511" s="57">
        <f>_xll.BDP(A511&amp;" @"&amp;N511&amp;" Corp","LAST_PRICE")</f>
        <v>108.973</v>
      </c>
      <c r="Q511" s="1">
        <f>INDEX(control!$F$12:$F$22,MATCH(C511,control!$C$12:$C$22,0))</f>
        <v>100</v>
      </c>
      <c r="R511" s="1">
        <f>P511-J511*INDEX(bias[value],MATCH(I511,bias[symbol],0))*(Q511/100)</f>
        <v>108.523</v>
      </c>
      <c r="S511" s="1">
        <f t="shared" si="500"/>
        <v>109.423</v>
      </c>
      <c r="T511" s="4"/>
      <c r="U511" s="4"/>
      <c r="V511" s="1">
        <f t="shared" si="494"/>
        <v>108.973</v>
      </c>
      <c r="W511" s="1">
        <f t="shared" si="495"/>
        <v>108.523</v>
      </c>
      <c r="X511" s="1">
        <f t="shared" si="496"/>
        <v>109.423</v>
      </c>
      <c r="Y511" s="13">
        <f t="shared" si="497"/>
        <v>0</v>
      </c>
      <c r="Z511" s="1">
        <v>1</v>
      </c>
      <c r="AA511" s="1">
        <f t="shared" si="498"/>
        <v>1</v>
      </c>
      <c r="AB511" s="1">
        <f t="shared" si="473"/>
        <v>1</v>
      </c>
      <c r="AC511" s="1">
        <f>IF(ISNUMBER(INDEX(bias[value],MATCH(I511,bias[symbol],0))),1,0)</f>
        <v>1</v>
      </c>
      <c r="AD511" s="1">
        <f t="shared" si="499"/>
        <v>1</v>
      </c>
      <c r="AE511" s="1">
        <f t="shared" si="474"/>
        <v>1</v>
      </c>
      <c r="AF511" s="1">
        <f t="shared" ca="1" si="476"/>
        <v>0</v>
      </c>
      <c r="AG511" s="1">
        <f t="shared" ca="1" si="477"/>
        <v>0</v>
      </c>
      <c r="AH511" s="1" t="str">
        <f ca="1">IF(AG511=1,_xll.RtContribute("DDS_BONDS",$B511&amp;"=EXT",$V$3:$X$3,V511:X511,"FTC:CHANGED;SCOPE:SERVER"),"-")</f>
        <v>-</v>
      </c>
      <c r="AI511" s="1" t="str">
        <f>_xll.RtGet("DDS_BONDS",B511&amp;"=EXT",3)</f>
        <v>13909485=EXT</v>
      </c>
      <c r="AJ511" s="32">
        <f>_xll.BDP($A511&amp;" @"&amp; $N511 &amp;"  Corp","risk_mid")</f>
        <v>4.9394176533390066</v>
      </c>
      <c r="AK511" s="25">
        <f t="shared" si="491"/>
        <v>0</v>
      </c>
      <c r="AL511" s="1" t="str">
        <f t="shared" ref="AL511:AL577" si="553">IFERROR(INDEX(repoRate,MATCH(A511,repoIsin,0)),"-")</f>
        <v>-</v>
      </c>
      <c r="AM511" s="38">
        <f t="shared" si="492"/>
        <v>0</v>
      </c>
      <c r="AN511" s="12">
        <f>_xll.BDP($A511&amp;" @"&amp; $N511 &amp;"  Corp","asset_swap_spd_mid")</f>
        <v>55.233507372908811</v>
      </c>
      <c r="AO511" s="25">
        <f t="shared" si="493"/>
        <v>0</v>
      </c>
      <c r="AP511" s="25">
        <f>IFERROR(_xll.BDP($A511&amp;" @"&amp; $N511 &amp;"  Corp","coupon")*G511/100/365,"-")</f>
        <v>0</v>
      </c>
      <c r="AQ511" s="1" t="str">
        <f>_xll.RtGet("EBOND_LDN",B511,"DSPLY_NAME")</f>
        <v>KERFP 3 1/8 23 A</v>
      </c>
      <c r="AR511" s="38">
        <f>_xll.RtGet("EBOND_LDN", B511, -18560)</f>
        <v>101.33054536350799</v>
      </c>
      <c r="AS511" s="38">
        <f>_xll.RtGet("EBOND_LDN", B511, -18562)</f>
        <v>83.118821342656005</v>
      </c>
      <c r="AT511" s="58" t="str">
        <f ca="1">IF(Main[[#This Row],[maturity]]&lt;TODAY(),"matured","-")</f>
        <v>-</v>
      </c>
      <c r="AU511" s="1" t="str">
        <f>IF(Main[[#This Row],[spread bid]]=Main[[#This Row],[spread ask]],"error","-")</f>
        <v>-</v>
      </c>
    </row>
    <row r="512" spans="1:47" x14ac:dyDescent="0.2">
      <c r="A512" s="1" t="s">
        <v>487</v>
      </c>
      <c r="B512" s="1">
        <v>18529522</v>
      </c>
      <c r="C512" s="9">
        <v>1994228</v>
      </c>
      <c r="D512" s="9" t="str">
        <f>_xll.BDP($A512&amp;" Corp",D$4)</f>
        <v>KERFP</v>
      </c>
      <c r="E512" s="9">
        <f>IF(_xll.BDP($A512&amp;" Corp","cpn typ")="floating","frn",_xll.BDP($A512&amp;" Corp",E$4))</f>
        <v>2.5</v>
      </c>
      <c r="F512" s="50">
        <f>IF(LEFT(_xll.BDP($A512&amp;" Corp","mty_typ"),4)="perp","perp",_xll.BDP($A512&amp;" Corp",F$4)*1)</f>
        <v>44027</v>
      </c>
      <c r="G512" s="31">
        <f>_xll.RtGet("EBOND_POSITION",INDEX(bookMap[eBondID],MATCH(TEXT(C512,"0"),bookMap[bbgID],0))&amp;"="&amp;B512,"AMOUNT")</f>
        <v>0</v>
      </c>
      <c r="H512" s="1">
        <f>INDEX(control!$E$12:$E$22,MATCH(C512,control!$C$12:$C$22,0))</f>
        <v>0</v>
      </c>
      <c r="I512" s="1" t="str">
        <f>IFERROR(INDEX(bias[symbol],MIN(MAX(MATCH(IF($I$2="manual",_xll.RtGet("EBOND_LDN",B512,-20268),$I$2),bias[symbol],0)+H512,1),27)),"-")</f>
        <v>b</v>
      </c>
      <c r="J512" s="1">
        <f>IFERROR(_xll.RtGet("EBOND_LDN",B512,-20270)*1,"-")</f>
        <v>0.6</v>
      </c>
      <c r="K512" s="1" t="str">
        <f>_xll.RtGet("EBOND_LDN",$B512,-20271)</f>
        <v>on</v>
      </c>
      <c r="L512" s="1">
        <f>_xll.BDP(A512&amp;" @CBKG Corp","bid")</f>
        <v>105.029</v>
      </c>
      <c r="M512" s="1">
        <f>_xll.BDP(A512&amp;" @CBKG Corp","ask")</f>
        <v>105.629</v>
      </c>
      <c r="N512" s="1" t="s">
        <v>1456</v>
      </c>
      <c r="O512" s="1" t="str">
        <f>_xll.BDP(A512&amp;" @"&amp;N512&amp;" Corp","LAST_UPDATE")</f>
        <v>07:01:39</v>
      </c>
      <c r="P512" s="57">
        <f>_xll.BDP(A512&amp;" @"&amp;N512&amp;" Corp","LAST_PRICE")</f>
        <v>105.254</v>
      </c>
      <c r="Q512" s="1">
        <f>INDEX(control!$F$12:$F$22,MATCH(C512,control!$C$12:$C$22,0))</f>
        <v>100</v>
      </c>
      <c r="R512" s="1">
        <f>P512-J512*INDEX(bias[value],MATCH(I512,bias[symbol],0))*(Q512/100)</f>
        <v>105.02900000000001</v>
      </c>
      <c r="S512" s="1">
        <f t="shared" si="500"/>
        <v>105.629</v>
      </c>
      <c r="T512" s="4"/>
      <c r="U512" s="4"/>
      <c r="V512" s="1">
        <f t="shared" si="494"/>
        <v>105.254</v>
      </c>
      <c r="W512" s="1">
        <f t="shared" si="495"/>
        <v>105.02900000000001</v>
      </c>
      <c r="X512" s="1">
        <f t="shared" si="496"/>
        <v>105.629</v>
      </c>
      <c r="Y512" s="13">
        <f t="shared" si="497"/>
        <v>0</v>
      </c>
      <c r="Z512" s="1">
        <v>1</v>
      </c>
      <c r="AA512" s="1">
        <f t="shared" si="498"/>
        <v>1</v>
      </c>
      <c r="AB512" s="1">
        <f t="shared" si="473"/>
        <v>1</v>
      </c>
      <c r="AC512" s="1">
        <f>IF(ISNUMBER(INDEX(bias[value],MATCH(I512,bias[symbol],0))),1,0)</f>
        <v>1</v>
      </c>
      <c r="AD512" s="1">
        <f t="shared" si="499"/>
        <v>1</v>
      </c>
      <c r="AE512" s="1">
        <f t="shared" si="474"/>
        <v>1</v>
      </c>
      <c r="AF512" s="1">
        <f t="shared" ca="1" si="476"/>
        <v>0</v>
      </c>
      <c r="AG512" s="1">
        <f t="shared" ca="1" si="477"/>
        <v>0</v>
      </c>
      <c r="AH512" s="1" t="str">
        <f ca="1">IF(AG512=1,_xll.RtContribute("DDS_BONDS",$B512&amp;"=EXT",$V$3:$X$3,V512:X512,"FTC:CHANGED;SCOPE:SERVER"),"-")</f>
        <v>-</v>
      </c>
      <c r="AI512" s="1" t="str">
        <f>_xll.RtGet("DDS_BONDS",B512&amp;"=EXT",3)</f>
        <v>18529522=EXT</v>
      </c>
      <c r="AJ512" s="32">
        <f>_xll.BDP($A512&amp;" @"&amp; $N512 &amp;"  Corp","risk_mid")</f>
        <v>5.9267420414471417</v>
      </c>
      <c r="AK512" s="25">
        <f t="shared" si="491"/>
        <v>0</v>
      </c>
      <c r="AL512" s="1" t="str">
        <f t="shared" si="553"/>
        <v>-</v>
      </c>
      <c r="AM512" s="38">
        <f t="shared" si="492"/>
        <v>0</v>
      </c>
      <c r="AN512" s="12">
        <f>_xll.BDP($A512&amp;" @"&amp; $N512 &amp;"  Corp","asset_swap_spd_mid")</f>
        <v>69.099252010578539</v>
      </c>
      <c r="AO512" s="25">
        <f t="shared" si="493"/>
        <v>0</v>
      </c>
      <c r="AP512" s="25">
        <f>IFERROR(_xll.BDP($A512&amp;" @"&amp; $N512 &amp;"  Corp","coupon")*G512/100/365,"-")</f>
        <v>0</v>
      </c>
      <c r="AQ512" s="1" t="str">
        <f>_xll.RtGet("EBOND_LDN",B512,"DSPLY_NAME")</f>
        <v>KERFP 2 1/2 15 J</v>
      </c>
      <c r="AR512" s="38">
        <f>_xll.RtGet("EBOND_LDN", B512, -18560)</f>
        <v>104.073062335138</v>
      </c>
      <c r="AS512" s="38">
        <f>_xll.RtGet("EBOND_LDN", B512, -18562)</f>
        <v>93.965826467785007</v>
      </c>
      <c r="AT512" s="58" t="str">
        <f ca="1">IF(Main[[#This Row],[maturity]]&lt;TODAY(),"matured","-")</f>
        <v>-</v>
      </c>
      <c r="AU512" s="1" t="str">
        <f>IF(Main[[#This Row],[spread bid]]=Main[[#This Row],[spread ask]],"error","-")</f>
        <v>-</v>
      </c>
    </row>
    <row r="513" spans="1:47" x14ac:dyDescent="0.2">
      <c r="A513" s="1" t="s">
        <v>1588</v>
      </c>
      <c r="B513" s="1">
        <v>21172362</v>
      </c>
      <c r="C513" s="9">
        <v>1994228</v>
      </c>
      <c r="D513" s="9" t="str">
        <f>_xll.BDP($A513&amp;" Corp",D$4)</f>
        <v>KERFP</v>
      </c>
      <c r="E513" s="9">
        <f>IF(_xll.BDP($A513&amp;" Corp","cpn typ")="floating","frn",_xll.BDP($A513&amp;" Corp",E$4))</f>
        <v>2.75</v>
      </c>
      <c r="F513" s="50">
        <f>IF(LEFT(_xll.BDP($A513&amp;" Corp","mty_typ"),4)="perp","perp",_xll.BDP($A513&amp;" Corp",F$4)*1)</f>
        <v>45390</v>
      </c>
      <c r="G513" s="31">
        <f>_xll.RtGet("EBOND_POSITION",INDEX(bookMap[eBondID],MATCH(TEXT(C513,"0"),bookMap[bbgID],0))&amp;"="&amp;B513,"AMOUNT")</f>
        <v>8600000</v>
      </c>
      <c r="H513" s="1">
        <f>INDEX(control!$E$12:$E$22,MATCH(C513,control!$C$12:$C$22,0))</f>
        <v>0</v>
      </c>
      <c r="I513" s="1" t="str">
        <f>IFERROR(INDEX(bias[symbol],MIN(MAX(MATCH(IF($I$2="manual",_xll.RtGet("EBOND_LDN",B513,-20268),$I$2),bias[symbol],0)+H513,1),27)),"-")</f>
        <v>ss</v>
      </c>
      <c r="J513" s="1">
        <f>IFERROR(_xll.RtGet("EBOND_LDN",B513,-20270)*1,"-")</f>
        <v>0.6</v>
      </c>
      <c r="K513" s="1" t="str">
        <f>_xll.RtGet("EBOND_LDN",$B513,-20271)</f>
        <v>on</v>
      </c>
      <c r="L513" s="1">
        <f>_xll.BDP(A513&amp;" @CBKG Corp","bid")</f>
        <v>102.479</v>
      </c>
      <c r="M513" s="1">
        <f>_xll.BDP(A513&amp;" @CBKG Corp","ask")</f>
        <v>103.07899999999999</v>
      </c>
      <c r="N513" s="1" t="s">
        <v>1456</v>
      </c>
      <c r="O513" s="1" t="str">
        <f>_xll.BDP(A513&amp;" @"&amp;N513&amp;" Corp","LAST_UPDATE")</f>
        <v>11/06/2014</v>
      </c>
      <c r="P513" s="57">
        <f>_xll.BDP(A513&amp;" @"&amp;N513&amp;" Corp","LAST_PRICE")</f>
        <v>102.929</v>
      </c>
      <c r="Q513" s="1">
        <f>INDEX(control!$F$12:$F$22,MATCH(C513,control!$C$12:$C$22,0))</f>
        <v>100</v>
      </c>
      <c r="R513" s="1">
        <f>P513-J513*INDEX(bias[value],MATCH(I513,bias[symbol],0))*(Q513/100)</f>
        <v>102.479</v>
      </c>
      <c r="S513" s="1">
        <f t="shared" ref="S513" si="554">R513+J513*(Q513/100)</f>
        <v>103.07899999999999</v>
      </c>
      <c r="T513" s="4"/>
      <c r="U513" s="4"/>
      <c r="V513" s="1">
        <f t="shared" ref="V513" si="555">P513</f>
        <v>102.929</v>
      </c>
      <c r="W513" s="1">
        <f t="shared" ref="W513" si="556">IF(ISNUMBER(T513),T513,R513)</f>
        <v>102.479</v>
      </c>
      <c r="X513" s="1">
        <f t="shared" ref="X513" si="557">IF(ISNUMBER(U513),U513,S513)</f>
        <v>103.07899999999999</v>
      </c>
      <c r="Y513" s="13">
        <f t="shared" ref="Y513" si="558">IF(ISERROR((W513+X513)-(L513+M513)),"err",((W513+X513)-(L513+M513)))</f>
        <v>0</v>
      </c>
      <c r="Z513" s="1">
        <v>1</v>
      </c>
      <c r="AA513" s="1">
        <f t="shared" ref="AA513" si="559">IF(K513="on",1,0)</f>
        <v>1</v>
      </c>
      <c r="AB513" s="1">
        <f t="shared" ref="AB513" si="560">IF(ISNUMBER(V513),1,0)*IF(ISNUMBER(W513),1,0)*IF(ISNUMBER(X513),1,0)</f>
        <v>1</v>
      </c>
      <c r="AC513" s="1">
        <f>IF(ISNUMBER(INDEX(bias[value],MATCH(I513,bias[symbol],0))),1,0)</f>
        <v>1</v>
      </c>
      <c r="AD513" s="1">
        <f t="shared" ref="AD513" si="561">IF(ISNUMBER(J513),1,0)</f>
        <v>1</v>
      </c>
      <c r="AE513" s="1">
        <f t="shared" ref="AE513" si="562">IF(AB513,IF(W513&gt;X513,0,1),0)</f>
        <v>1</v>
      </c>
      <c r="AF513" s="1">
        <f t="shared" ca="1" si="476"/>
        <v>0</v>
      </c>
      <c r="AG513" s="1">
        <f t="shared" ref="AG513" ca="1" si="563">PRODUCT(Z513:AF513)</f>
        <v>0</v>
      </c>
      <c r="AH513" s="1" t="str">
        <f ca="1">IF(AG513=1,_xll.RtContribute("DDS_BONDS",$B513&amp;"=EXT",$V$3:$X$3,V513:X513,"FTC:CHANGED;SCOPE:SERVER"),"-")</f>
        <v>-</v>
      </c>
      <c r="AI513" s="1" t="str">
        <f>_xll.RtGet("DDS_BONDS",B513&amp;"=EXT",3)</f>
        <v>21172362=EXT</v>
      </c>
      <c r="AJ513" s="32">
        <f>_xll.BDP($A513&amp;" @"&amp; $N513 &amp;"  Corp","risk_mid")</f>
        <v>8.7825651086888001</v>
      </c>
      <c r="AK513" s="25">
        <f t="shared" ref="AK513" si="564">IFERROR(G513*AJ513/10000,"-")</f>
        <v>7553.0059934723677</v>
      </c>
      <c r="AL513" s="1" t="str">
        <f t="shared" ref="AL513" si="565">IFERROR(INDEX(repoRate,MATCH(A513,repoIsin,0)),"-")</f>
        <v>-</v>
      </c>
      <c r="AM513" s="38">
        <f t="shared" ref="AM513" si="566">IFERROR(G513*1,0)*IFERROR(P513*1,0)/100*IF(AL513="-",$AM$3,AL513)/100/360</f>
        <v>78.683502222222216</v>
      </c>
      <c r="AN513" s="12">
        <f>_xll.BDP($A513&amp;" @"&amp; $N513 &amp;"  Corp","asset_swap_spd_mid")</f>
        <v>86.418685404067801</v>
      </c>
      <c r="AO513" s="25">
        <f t="shared" ref="AO513" si="567">IFERROR(G513*1,0)*IFERROR(AN513*1,0)/10000</f>
        <v>74320.069447498303</v>
      </c>
      <c r="AP513" s="25">
        <f>IFERROR(_xll.BDP($A513&amp;" @"&amp; $N513 &amp;"  Corp","coupon")*G513/100/365,"-")</f>
        <v>647.94520547945206</v>
      </c>
      <c r="AQ513" s="1" t="str">
        <f>_xll.RtGet("EBOND_LDN",B513,"DSPLY_NAME")</f>
        <v>KERFP 2 3/4 08 A</v>
      </c>
      <c r="AR513" s="38">
        <f>_xll.RtGet("EBOND_LDN", B513, -18560)</f>
        <v>111.971633917799</v>
      </c>
      <c r="AS513" s="38">
        <f>_xll.RtGet("EBOND_LDN", B513, -18562)</f>
        <v>105.137326261041</v>
      </c>
      <c r="AT513" s="58" t="str">
        <f ca="1">IF(Main[[#This Row],[maturity]]&lt;TODAY(),"matured","-")</f>
        <v>-</v>
      </c>
      <c r="AU513" s="1" t="str">
        <f>IF(Main[[#This Row],[spread bid]]=Main[[#This Row],[spread ask]],"error","-")</f>
        <v>-</v>
      </c>
    </row>
    <row r="514" spans="1:47" x14ac:dyDescent="0.2">
      <c r="A514" s="1" t="s">
        <v>488</v>
      </c>
      <c r="B514" s="1">
        <v>8333976</v>
      </c>
      <c r="C514" s="9">
        <v>1994228</v>
      </c>
      <c r="D514" s="9" t="str">
        <f>_xll.BDP($A514&amp;" Corp",D$4)</f>
        <v>LHAGR</v>
      </c>
      <c r="E514" s="9">
        <f>IF(_xll.BDP($A514&amp;" Corp","cpn typ")="floating","frn",_xll.BDP($A514&amp;" Corp",E$4))</f>
        <v>6.5</v>
      </c>
      <c r="F514" s="50">
        <f>IF(LEFT(_xll.BDP($A514&amp;" Corp","mty_typ"),4)="perp","perp",_xll.BDP($A514&amp;" Corp",F$4)*1)</f>
        <v>42558</v>
      </c>
      <c r="G514" s="31">
        <f>_xll.RtGet("EBOND_POSITION",INDEX(bookMap[eBondID],MATCH(TEXT(C514,"0"),bookMap[bbgID],0))&amp;"="&amp;B514,"AMOUNT")</f>
        <v>293000</v>
      </c>
      <c r="H514" s="1">
        <f>INDEX(control!$E$12:$E$22,MATCH(C514,control!$C$12:$C$22,0))</f>
        <v>0</v>
      </c>
      <c r="I514" s="1" t="str">
        <f>IFERROR(INDEX(bias[symbol],MIN(MAX(MATCH(IF($I$2="manual",_xll.RtGet("EBOND_LDN",B514,-20268),$I$2),bias[symbol],0)+H514,1),27)),"-")</f>
        <v>m</v>
      </c>
      <c r="J514" s="1">
        <f>IFERROR(_xll.RtGet("EBOND_LDN",B514,-20270)*1,"-")</f>
        <v>0.24</v>
      </c>
      <c r="K514" s="1" t="str">
        <f>_xll.RtGet("EBOND_LDN",$B514,-20271)</f>
        <v>on</v>
      </c>
      <c r="L514" s="1">
        <f>_xll.BDP(A514&amp;" @CBKG Corp","bid")</f>
        <v>111.111</v>
      </c>
      <c r="M514" s="1">
        <f>_xll.BDP(A514&amp;" @CBKG Corp","ask")</f>
        <v>111.351</v>
      </c>
      <c r="N514" s="1" t="s">
        <v>1456</v>
      </c>
      <c r="O514" s="1" t="str">
        <f>_xll.BDP(A514&amp;" @"&amp;N514&amp;" Corp","LAST_UPDATE")</f>
        <v>07:01:15</v>
      </c>
      <c r="P514" s="57">
        <f>_xll.BDP(A514&amp;" @"&amp;N514&amp;" Corp","LAST_PRICE")</f>
        <v>111.23099999999999</v>
      </c>
      <c r="Q514" s="1">
        <f>INDEX(control!$F$12:$F$22,MATCH(C514,control!$C$12:$C$22,0))</f>
        <v>100</v>
      </c>
      <c r="R514" s="1">
        <f>P514-J514*INDEX(bias[value],MATCH(I514,bias[symbol],0))*(Q514/100)</f>
        <v>111.11099999999999</v>
      </c>
      <c r="S514" s="1">
        <f t="shared" si="500"/>
        <v>111.35099999999998</v>
      </c>
      <c r="T514" s="4"/>
      <c r="U514" s="4"/>
      <c r="V514" s="1">
        <f t="shared" si="494"/>
        <v>111.23099999999999</v>
      </c>
      <c r="W514" s="1">
        <f t="shared" si="495"/>
        <v>111.11099999999999</v>
      </c>
      <c r="X514" s="1">
        <f t="shared" si="496"/>
        <v>111.35099999999998</v>
      </c>
      <c r="Y514" s="13">
        <f t="shared" si="497"/>
        <v>0</v>
      </c>
      <c r="Z514" s="1">
        <v>1</v>
      </c>
      <c r="AA514" s="1">
        <f t="shared" si="498"/>
        <v>1</v>
      </c>
      <c r="AB514" s="1">
        <f t="shared" si="473"/>
        <v>1</v>
      </c>
      <c r="AC514" s="1">
        <f>IF(ISNUMBER(INDEX(bias[value],MATCH(I514,bias[symbol],0))),1,0)</f>
        <v>1</v>
      </c>
      <c r="AD514" s="1">
        <f t="shared" si="499"/>
        <v>1</v>
      </c>
      <c r="AE514" s="1">
        <f t="shared" si="474"/>
        <v>1</v>
      </c>
      <c r="AF514" s="1">
        <f t="shared" ca="1" si="476"/>
        <v>0</v>
      </c>
      <c r="AG514" s="1">
        <f t="shared" ca="1" si="477"/>
        <v>0</v>
      </c>
      <c r="AH514" s="1" t="str">
        <f ca="1">IF(AG514=1,_xll.RtContribute("DDS_BONDS",$B514&amp;"=EXT",$V$3:$X$3,V514:X514,"FTC:CHANGED;SCOPE:SERVER"),"-")</f>
        <v>-</v>
      </c>
      <c r="AI514" s="1" t="str">
        <f>_xll.RtGet("DDS_BONDS",B514&amp;"=EXT",3)</f>
        <v>8333976=EXT</v>
      </c>
      <c r="AJ514" s="32">
        <f>_xll.BDP($A514&amp;" @"&amp; $N514 &amp;"  Corp","risk_mid")</f>
        <v>2.1973411021704692</v>
      </c>
      <c r="AK514" s="25">
        <f t="shared" si="491"/>
        <v>64.382094293594747</v>
      </c>
      <c r="AL514" s="1" t="str">
        <f t="shared" si="553"/>
        <v>-</v>
      </c>
      <c r="AM514" s="38">
        <f t="shared" si="492"/>
        <v>2.8969496000000006</v>
      </c>
      <c r="AN514" s="12">
        <f>_xll.BDP($A514&amp;" @"&amp; $N514 &amp;"  Corp","asset_swap_spd_mid")</f>
        <v>64.208670131541012</v>
      </c>
      <c r="AO514" s="25">
        <f t="shared" si="493"/>
        <v>1881.3140348541517</v>
      </c>
      <c r="AP514" s="25">
        <f>IFERROR(_xll.BDP($A514&amp;" @"&amp; $N514 &amp;"  Corp","coupon")*G514/100/365,"-")</f>
        <v>52.178082191780824</v>
      </c>
      <c r="AQ514" s="1" t="str">
        <f>_xll.RtGet("EBOND_LDN",B514,"DSPLY_NAME")</f>
        <v>LHAGR 6 1/2 07 J</v>
      </c>
      <c r="AR514" s="38">
        <f>_xll.RtGet("EBOND_LDN", B514, -18560)</f>
        <v>96.824602838019004</v>
      </c>
      <c r="AS514" s="38">
        <f>_xll.RtGet("EBOND_LDN", B514, -18562)</f>
        <v>85.898508521612996</v>
      </c>
      <c r="AT514" s="58" t="str">
        <f ca="1">IF(Main[[#This Row],[maturity]]&lt;TODAY(),"matured","-")</f>
        <v>-</v>
      </c>
      <c r="AU514" s="1" t="str">
        <f>IF(Main[[#This Row],[spread bid]]=Main[[#This Row],[spread ask]],"error","-")</f>
        <v>-</v>
      </c>
    </row>
    <row r="515" spans="1:47" x14ac:dyDescent="0.2">
      <c r="A515" s="1" t="s">
        <v>489</v>
      </c>
      <c r="B515" s="1">
        <v>9669572</v>
      </c>
      <c r="C515" s="9">
        <v>1994228</v>
      </c>
      <c r="D515" s="9" t="str">
        <f>_xll.BDP($A515&amp;" Corp",D$4)</f>
        <v>LUXIM</v>
      </c>
      <c r="E515" s="9">
        <f>IF(_xll.BDP($A515&amp;" Corp","cpn typ")="floating","frn",_xll.BDP($A515&amp;" Corp",E$4))</f>
        <v>4</v>
      </c>
      <c r="F515" s="50">
        <f>IF(LEFT(_xll.BDP($A515&amp;" Corp","mty_typ"),4)="perp","perp",_xll.BDP($A515&amp;" Corp",F$4)*1)</f>
        <v>42318</v>
      </c>
      <c r="G515" s="31">
        <f>_xll.RtGet("EBOND_POSITION",INDEX(bookMap[eBondID],MATCH(TEXT(C515,"0"),bookMap[bbgID],0))&amp;"="&amp;B515,"AMOUNT")</f>
        <v>-544000</v>
      </c>
      <c r="H515" s="1">
        <f>INDEX(control!$E$12:$E$22,MATCH(C515,control!$C$12:$C$22,0))</f>
        <v>0</v>
      </c>
      <c r="I515" s="1" t="str">
        <f>IFERROR(INDEX(bias[symbol],MIN(MAX(MATCH(IF($I$2="manual",_xll.RtGet("EBOND_LDN",B515,-20268),$I$2),bias[symbol],0)+H515,1),27)),"-")</f>
        <v>m</v>
      </c>
      <c r="J515" s="1">
        <f>IFERROR(_xll.RtGet("EBOND_LDN",B515,-20270)*1,"-")</f>
        <v>0.2</v>
      </c>
      <c r="K515" s="1" t="str">
        <f>_xll.RtGet("EBOND_LDN",$B515,-20271)</f>
        <v>on</v>
      </c>
      <c r="L515" s="1">
        <f>_xll.BDP(A515&amp;" @CBKG Corp","bid")</f>
        <v>104.703</v>
      </c>
      <c r="M515" s="1">
        <f>_xll.BDP(A515&amp;" @CBKG Corp","ask")</f>
        <v>104.90300000000001</v>
      </c>
      <c r="N515" s="1" t="s">
        <v>1456</v>
      </c>
      <c r="O515" s="1" t="str">
        <f>_xll.BDP(A515&amp;" @"&amp;N515&amp;" Corp","LAST_UPDATE")</f>
        <v>07:01:31</v>
      </c>
      <c r="P515" s="57">
        <f>_xll.BDP(A515&amp;" @"&amp;N515&amp;" Corp","LAST_PRICE")</f>
        <v>104.803</v>
      </c>
      <c r="Q515" s="1">
        <f>INDEX(control!$F$12:$F$22,MATCH(C515,control!$C$12:$C$22,0))</f>
        <v>100</v>
      </c>
      <c r="R515" s="1">
        <f>P515-J515*INDEX(bias[value],MATCH(I515,bias[symbol],0))*(Q515/100)</f>
        <v>104.703</v>
      </c>
      <c r="S515" s="1">
        <f t="shared" si="500"/>
        <v>104.90300000000001</v>
      </c>
      <c r="T515" s="4"/>
      <c r="U515" s="4"/>
      <c r="V515" s="1">
        <f t="shared" si="494"/>
        <v>104.803</v>
      </c>
      <c r="W515" s="1">
        <f t="shared" si="495"/>
        <v>104.703</v>
      </c>
      <c r="X515" s="1">
        <f t="shared" si="496"/>
        <v>104.90300000000001</v>
      </c>
      <c r="Y515" s="13">
        <f t="shared" si="497"/>
        <v>0</v>
      </c>
      <c r="Z515" s="1">
        <v>1</v>
      </c>
      <c r="AA515" s="1">
        <f t="shared" si="498"/>
        <v>1</v>
      </c>
      <c r="AB515" s="1">
        <f t="shared" ref="AB515:AB590" si="568">IF(ISNUMBER(V515),1,0)*IF(ISNUMBER(W515),1,0)*IF(ISNUMBER(X515),1,0)</f>
        <v>1</v>
      </c>
      <c r="AC515" s="1">
        <f>IF(ISNUMBER(INDEX(bias[value],MATCH(I515,bias[symbol],0))),1,0)</f>
        <v>1</v>
      </c>
      <c r="AD515" s="1">
        <f t="shared" si="499"/>
        <v>1</v>
      </c>
      <c r="AE515" s="1">
        <f t="shared" ref="AE515:AE590" si="569">IF(AB515,IF(W515&gt;X515,0,1),0)</f>
        <v>1</v>
      </c>
      <c r="AF515" s="1">
        <f t="shared" ca="1" si="476"/>
        <v>0</v>
      </c>
      <c r="AG515" s="1">
        <f t="shared" ca="1" si="477"/>
        <v>0</v>
      </c>
      <c r="AH515" s="1" t="str">
        <f ca="1">IF(AG515=1,_xll.RtContribute("DDS_BONDS",$B515&amp;"=EXT",$V$3:$X$3,V515:X515,"FTC:CHANGED;SCOPE:SERVER"),"-")</f>
        <v>-</v>
      </c>
      <c r="AI515" s="1" t="str">
        <f>_xll.RtGet("DDS_BONDS",B515&amp;"=EXT",3)</f>
        <v>9669572=EXT</v>
      </c>
      <c r="AJ515" s="32">
        <f>_xll.BDP($A515&amp;" @"&amp; $N515 &amp;"  Corp","risk_mid")</f>
        <v>1.4529035406795288</v>
      </c>
      <c r="AK515" s="25">
        <f t="shared" si="491"/>
        <v>-79.037952612966365</v>
      </c>
      <c r="AL515" s="1" t="str">
        <f t="shared" si="553"/>
        <v>-</v>
      </c>
      <c r="AM515" s="38">
        <f t="shared" si="492"/>
        <v>-5.0678072888888881</v>
      </c>
      <c r="AN515" s="12">
        <f>_xll.BDP($A515&amp;" @"&amp; $N515 &amp;"  Corp","asset_swap_spd_mid")</f>
        <v>19.80892839816212</v>
      </c>
      <c r="AO515" s="25">
        <f t="shared" si="493"/>
        <v>-1077.6057048600194</v>
      </c>
      <c r="AP515" s="25">
        <f>IFERROR(_xll.BDP($A515&amp;" @"&amp; $N515 &amp;"  Corp","coupon")*G515/100/365,"-")</f>
        <v>-59.61643835616438</v>
      </c>
      <c r="AQ515" s="1" t="str">
        <f>_xll.RtGet("EBOND_LDN",B515,"DSPLY_NAME")</f>
        <v>LUXIM 4 10 Nov 2</v>
      </c>
      <c r="AR515" s="38">
        <f>_xll.RtGet("EBOND_LDN", B515, -18560)</f>
        <v>58.624542265187003</v>
      </c>
      <c r="AS515" s="38">
        <f>_xll.RtGet("EBOND_LDN", B515, -18562)</f>
        <v>44.860006633499999</v>
      </c>
      <c r="AT515" s="58" t="str">
        <f ca="1">IF(Main[[#This Row],[maturity]]&lt;TODAY(),"matured","-")</f>
        <v>-</v>
      </c>
      <c r="AU515" s="1" t="str">
        <f>IF(Main[[#This Row],[spread bid]]=Main[[#This Row],[spread ask]],"error","-")</f>
        <v>-</v>
      </c>
    </row>
    <row r="516" spans="1:47" x14ac:dyDescent="0.2">
      <c r="A516" s="1" t="s">
        <v>490</v>
      </c>
      <c r="B516" s="1">
        <v>13593749</v>
      </c>
      <c r="C516" s="9">
        <v>1994228</v>
      </c>
      <c r="D516" s="9" t="str">
        <f>_xll.BDP($A516&amp;" Corp",D$4)</f>
        <v>LUXIM</v>
      </c>
      <c r="E516" s="9">
        <f>IF(_xll.BDP($A516&amp;" Corp","cpn typ")="floating","frn",_xll.BDP($A516&amp;" Corp",E$4))</f>
        <v>3.625</v>
      </c>
      <c r="F516" s="50">
        <f>IF(LEFT(_xll.BDP($A516&amp;" Corp","mty_typ"),4)="perp","perp",_xll.BDP($A516&amp;" Corp",F$4)*1)</f>
        <v>43543</v>
      </c>
      <c r="G516" s="31">
        <f>_xll.RtGet("EBOND_POSITION",INDEX(bookMap[eBondID],MATCH(TEXT(C516,"0"),bookMap[bbgID],0))&amp;"="&amp;B516,"AMOUNT")</f>
        <v>0</v>
      </c>
      <c r="H516" s="1">
        <f>INDEX(control!$E$12:$E$22,MATCH(C516,control!$C$12:$C$22,0))</f>
        <v>0</v>
      </c>
      <c r="I516" s="1" t="str">
        <f>IFERROR(INDEX(bias[symbol],MIN(MAX(MATCH(IF($I$2="manual",_xll.RtGet("EBOND_LDN",B516,-20268),$I$2),bias[symbol],0)+H516,1),27)),"-")</f>
        <v>m</v>
      </c>
      <c r="J516" s="1">
        <f>IFERROR(_xll.RtGet("EBOND_LDN",B516,-20270)*1,"-")</f>
        <v>0.5</v>
      </c>
      <c r="K516" s="1" t="str">
        <f>_xll.RtGet("EBOND_LDN",$B516,-20271)</f>
        <v>on</v>
      </c>
      <c r="L516" s="1">
        <f>_xll.BDP(A516&amp;" @CBKG Corp","bid")</f>
        <v>111.51</v>
      </c>
      <c r="M516" s="1">
        <f>_xll.BDP(A516&amp;" @CBKG Corp","ask")</f>
        <v>112.01</v>
      </c>
      <c r="N516" s="1" t="s">
        <v>1456</v>
      </c>
      <c r="O516" s="1" t="str">
        <f>_xll.BDP(A516&amp;" @"&amp;N516&amp;" Corp","LAST_UPDATE")</f>
        <v>07:01:32</v>
      </c>
      <c r="P516" s="57">
        <f>_xll.BDP(A516&amp;" @"&amp;N516&amp;" Corp","LAST_PRICE")</f>
        <v>111.76</v>
      </c>
      <c r="Q516" s="1">
        <f>INDEX(control!$F$12:$F$22,MATCH(C516,control!$C$12:$C$22,0))</f>
        <v>100</v>
      </c>
      <c r="R516" s="1">
        <f>P516-J516*INDEX(bias[value],MATCH(I516,bias[symbol],0))*(Q516/100)</f>
        <v>111.51</v>
      </c>
      <c r="S516" s="1">
        <f t="shared" si="500"/>
        <v>112.01</v>
      </c>
      <c r="T516" s="4"/>
      <c r="U516" s="4"/>
      <c r="V516" s="1">
        <f t="shared" si="494"/>
        <v>111.76</v>
      </c>
      <c r="W516" s="1">
        <f t="shared" si="495"/>
        <v>111.51</v>
      </c>
      <c r="X516" s="1">
        <f t="shared" si="496"/>
        <v>112.01</v>
      </c>
      <c r="Y516" s="13">
        <f t="shared" si="497"/>
        <v>0</v>
      </c>
      <c r="Z516" s="1">
        <v>1</v>
      </c>
      <c r="AA516" s="1">
        <f t="shared" si="498"/>
        <v>1</v>
      </c>
      <c r="AB516" s="1">
        <f t="shared" si="568"/>
        <v>1</v>
      </c>
      <c r="AC516" s="1">
        <f>IF(ISNUMBER(INDEX(bias[value],MATCH(I516,bias[symbol],0))),1,0)</f>
        <v>1</v>
      </c>
      <c r="AD516" s="1">
        <f t="shared" si="499"/>
        <v>1</v>
      </c>
      <c r="AE516" s="1">
        <f t="shared" si="569"/>
        <v>1</v>
      </c>
      <c r="AF516" s="1">
        <f t="shared" ca="1" si="476"/>
        <v>0</v>
      </c>
      <c r="AG516" s="1">
        <f t="shared" ca="1" si="477"/>
        <v>0</v>
      </c>
      <c r="AH516" s="1" t="str">
        <f ca="1">IF(AG516=1,_xll.RtContribute("DDS_BONDS",$B516&amp;"=EXT",$V$3:$X$3,V516:X516,"FTC:CHANGED;SCOPE:SERVER"),"-")</f>
        <v>-</v>
      </c>
      <c r="AI516" s="1" t="str">
        <f>_xll.RtGet("DDS_BONDS",B516&amp;"=EXT",3)</f>
        <v>13593749=EXT</v>
      </c>
      <c r="AJ516" s="32">
        <f>_xll.BDP($A516&amp;" @"&amp; $N516 &amp;"  Corp","risk_mid")</f>
        <v>4.9412976305177381</v>
      </c>
      <c r="AK516" s="25">
        <f t="shared" si="491"/>
        <v>0</v>
      </c>
      <c r="AL516" s="1" t="str">
        <f t="shared" si="553"/>
        <v>-</v>
      </c>
      <c r="AM516" s="38">
        <f t="shared" si="492"/>
        <v>0</v>
      </c>
      <c r="AN516" s="12">
        <f>_xll.BDP($A516&amp;" @"&amp; $N516 &amp;"  Corp","asset_swap_spd_mid")</f>
        <v>43.536447377718481</v>
      </c>
      <c r="AO516" s="25">
        <f t="shared" si="493"/>
        <v>0</v>
      </c>
      <c r="AP516" s="25">
        <f>IFERROR(_xll.BDP($A516&amp;" @"&amp; $N516 &amp;"  Corp","coupon")*G516/100/365,"-")</f>
        <v>0</v>
      </c>
      <c r="AQ516" s="1" t="str">
        <f>_xll.RtGet("EBOND_LDN",B516,"DSPLY_NAME")</f>
        <v>LUXIM 3 5/8 19 M</v>
      </c>
      <c r="AR516" s="38">
        <f>_xll.RtGet("EBOND_LDN", B516, -18560)</f>
        <v>83.771182101728002</v>
      </c>
      <c r="AS516" s="38">
        <f>_xll.RtGet("EBOND_LDN", B516, -18562)</f>
        <v>73.662042282127004</v>
      </c>
      <c r="AT516" s="58" t="str">
        <f ca="1">IF(Main[[#This Row],[maturity]]&lt;TODAY(),"matured","-")</f>
        <v>-</v>
      </c>
      <c r="AU516" s="1" t="str">
        <f>IF(Main[[#This Row],[spread bid]]=Main[[#This Row],[spread ask]],"error","-")</f>
        <v>-</v>
      </c>
    </row>
    <row r="517" spans="1:47" x14ac:dyDescent="0.2">
      <c r="A517" s="1" t="s">
        <v>1516</v>
      </c>
      <c r="B517" s="1">
        <v>21084725</v>
      </c>
      <c r="C517" s="9">
        <v>1994228</v>
      </c>
      <c r="D517" s="9" t="str">
        <f>_xll.BDP($A517&amp;" Corp",D$4)</f>
        <v>LUXIM</v>
      </c>
      <c r="E517" s="9">
        <f>IF(_xll.BDP($A517&amp;" Corp","cpn typ")="floating","frn",_xll.BDP($A517&amp;" Corp",E$4))</f>
        <v>2.625</v>
      </c>
      <c r="F517" s="50">
        <f>IF(LEFT(_xll.BDP($A517&amp;" Corp","mty_typ"),4)="perp","perp",_xll.BDP($A517&amp;" Corp",F$4)*1)</f>
        <v>45332</v>
      </c>
      <c r="G517" s="31">
        <f>_xll.RtGet("EBOND_POSITION",INDEX(bookMap[eBondID],MATCH(TEXT(C517,"0"),bookMap[bbgID],0))&amp;"="&amp;B517,"AMOUNT")</f>
        <v>0</v>
      </c>
      <c r="H517" s="1">
        <f>INDEX(control!$E$12:$E$22,MATCH(C517,control!$C$12:$C$22,0))</f>
        <v>0</v>
      </c>
      <c r="I517" s="1" t="str">
        <f>IFERROR(INDEX(bias[symbol],MIN(MAX(MATCH(IF($I$2="manual",_xll.RtGet("EBOND_LDN",B517,-20268),$I$2),bias[symbol],0)+H517,1),27)),"-")</f>
        <v>b</v>
      </c>
      <c r="J517" s="1">
        <f>IFERROR(_xll.RtGet("EBOND_LDN",B517,-20270)*1,"-")</f>
        <v>1</v>
      </c>
      <c r="K517" s="1" t="str">
        <f>_xll.RtGet("EBOND_LDN",$B517,-20271)</f>
        <v>on</v>
      </c>
      <c r="L517" s="1">
        <f>_xll.BDP(A517&amp;" @CBKG Corp","bid")</f>
        <v>104.57599999999999</v>
      </c>
      <c r="M517" s="1">
        <f>_xll.BDP(A517&amp;" @CBKG Corp","ask")</f>
        <v>105.57599999999999</v>
      </c>
      <c r="N517" s="1" t="s">
        <v>1456</v>
      </c>
      <c r="O517" s="1" t="str">
        <f>_xll.BDP(A517&amp;" @"&amp;N517&amp;" Corp","LAST_UPDATE")</f>
        <v>07:01:28</v>
      </c>
      <c r="P517" s="57">
        <f>_xll.BDP(A517&amp;" @"&amp;N517&amp;" Corp","LAST_PRICE")</f>
        <v>104.95099999999999</v>
      </c>
      <c r="Q517" s="1">
        <f>INDEX(control!$F$12:$F$22,MATCH(C517,control!$C$12:$C$22,0))</f>
        <v>100</v>
      </c>
      <c r="R517" s="1">
        <f>P517-J517*INDEX(bias[value],MATCH(I517,bias[symbol],0))*(Q517/100)</f>
        <v>104.57599999999999</v>
      </c>
      <c r="S517" s="1">
        <f t="shared" ref="S517" si="570">R517+J517*(Q517/100)</f>
        <v>105.57599999999999</v>
      </c>
      <c r="T517" s="4"/>
      <c r="U517" s="4"/>
      <c r="V517" s="1">
        <f t="shared" ref="V517" si="571">P517</f>
        <v>104.95099999999999</v>
      </c>
      <c r="W517" s="1">
        <f t="shared" ref="W517" si="572">IF(ISNUMBER(T517),T517,R517)</f>
        <v>104.57599999999999</v>
      </c>
      <c r="X517" s="1">
        <f t="shared" ref="X517" si="573">IF(ISNUMBER(U517),U517,S517)</f>
        <v>105.57599999999999</v>
      </c>
      <c r="Y517" s="13">
        <f t="shared" ref="Y517" si="574">IF(ISERROR((W517+X517)-(L517+M517)),"err",((W517+X517)-(L517+M517)))</f>
        <v>0</v>
      </c>
      <c r="Z517" s="1">
        <v>1</v>
      </c>
      <c r="AA517" s="1">
        <f t="shared" ref="AA517" si="575">IF(K517="on",1,0)</f>
        <v>1</v>
      </c>
      <c r="AB517" s="1">
        <f t="shared" ref="AB517" si="576">IF(ISNUMBER(V517),1,0)*IF(ISNUMBER(W517),1,0)*IF(ISNUMBER(X517),1,0)</f>
        <v>1</v>
      </c>
      <c r="AC517" s="1">
        <f>IF(ISNUMBER(INDEX(bias[value],MATCH(I517,bias[symbol],0))),1,0)</f>
        <v>1</v>
      </c>
      <c r="AD517" s="1">
        <f t="shared" ref="AD517" si="577">IF(ISNUMBER(J517),1,0)</f>
        <v>1</v>
      </c>
      <c r="AE517" s="1">
        <f t="shared" ref="AE517" si="578">IF(AB517,IF(W517&gt;X517,0,1),0)</f>
        <v>1</v>
      </c>
      <c r="AF517" s="1">
        <f t="shared" ca="1" si="476"/>
        <v>0</v>
      </c>
      <c r="AG517" s="1">
        <f t="shared" ca="1" si="477"/>
        <v>0</v>
      </c>
      <c r="AH517" s="1" t="str">
        <f ca="1">IF(AG517=1,_xll.RtContribute("DDS_BONDS",$B517&amp;"=EXT",$V$3:$X$3,V517:X517,"FTC:CHANGED;SCOPE:SERVER"),"-")</f>
        <v>-</v>
      </c>
      <c r="AI517" s="1" t="str">
        <f>_xll.RtGet("DDS_BONDS",B517&amp;"=EXT",3)</f>
        <v>21084725=EXT</v>
      </c>
      <c r="AJ517" s="32">
        <f>_xll.BDP($A517&amp;" @"&amp; $N517 &amp;"  Corp","risk_mid")</f>
        <v>8.9104166166514176</v>
      </c>
      <c r="AK517" s="25">
        <f t="shared" ref="AK517" si="579">IFERROR(G517*AJ517/10000,"-")</f>
        <v>0</v>
      </c>
      <c r="AL517" s="1" t="str">
        <f t="shared" si="553"/>
        <v>-</v>
      </c>
      <c r="AM517" s="38">
        <f t="shared" ref="AM517" si="580">IFERROR(G517*1,0)*IFERROR(P517*1,0)/100*IF(AL517="-",$AM$3,AL517)/100/360</f>
        <v>0</v>
      </c>
      <c r="AN517" s="12">
        <f>_xll.BDP($A517&amp;" @"&amp; $N517 &amp;"  Corp","asset_swap_spd_mid")</f>
        <v>55.413951831093655</v>
      </c>
      <c r="AO517" s="25">
        <f t="shared" ref="AO517" si="581">IFERROR(G517*1,0)*IFERROR(AN517*1,0)/10000</f>
        <v>0</v>
      </c>
      <c r="AP517" s="25">
        <f>IFERROR(_xll.BDP($A517&amp;" @"&amp; $N517 &amp;"  Corp","coupon")*G517/100/365,"-")</f>
        <v>0</v>
      </c>
      <c r="AQ517" s="1" t="str">
        <f>_xll.RtGet("EBOND_LDN",B517,"DSPLY_NAME")</f>
        <v>LUXIM 2 5/8 10 F</v>
      </c>
      <c r="AR517" s="38">
        <f>_xll.RtGet("EBOND_LDN", B517, -18560)</f>
        <v>75.358073043950995</v>
      </c>
      <c r="AS517" s="38">
        <f>_xll.RtGet("EBOND_LDN", B517, -18562)</f>
        <v>64.17476406838</v>
      </c>
      <c r="AT517" s="58" t="str">
        <f ca="1">IF(Main[[#This Row],[maturity]]&lt;TODAY(),"matured","-")</f>
        <v>-</v>
      </c>
      <c r="AU517" s="1" t="str">
        <f>IF(Main[[#This Row],[spread bid]]=Main[[#This Row],[spread ask]],"error","-")</f>
        <v>-</v>
      </c>
    </row>
    <row r="518" spans="1:47" x14ac:dyDescent="0.2">
      <c r="A518" s="1" t="s">
        <v>491</v>
      </c>
      <c r="B518" s="1">
        <v>8263946</v>
      </c>
      <c r="C518" s="9">
        <v>1994228</v>
      </c>
      <c r="D518" s="9" t="str">
        <f>_xll.BDP($A518&amp;" Corp",D$4)</f>
        <v>MCD</v>
      </c>
      <c r="E518" s="9">
        <f>IF(_xll.BDP($A518&amp;" Corp","cpn typ")="floating","frn",_xll.BDP($A518&amp;" Corp",E$4))</f>
        <v>4.25</v>
      </c>
      <c r="F518" s="50">
        <f>IF(LEFT(_xll.BDP($A518&amp;" Corp","mty_typ"),4)="perp","perp",_xll.BDP($A518&amp;" Corp",F$4)*1)</f>
        <v>42531</v>
      </c>
      <c r="G518" s="31">
        <f>_xll.RtGet("EBOND_POSITION",INDEX(bookMap[eBondID],MATCH(TEXT(C518,"0"),bookMap[bbgID],0))&amp;"="&amp;B518,"AMOUNT")</f>
        <v>300000</v>
      </c>
      <c r="H518" s="1">
        <f>INDEX(control!$E$12:$E$22,MATCH(C518,control!$C$12:$C$22,0))</f>
        <v>0</v>
      </c>
      <c r="I518" s="1" t="str">
        <f>IFERROR(INDEX(bias[symbol],MIN(MAX(MATCH(IF($I$2="manual",_xll.RtGet("EBOND_LDN",B518,-20268),$I$2),bias[symbol],0)+H518,1),27)),"-")</f>
        <v>m</v>
      </c>
      <c r="J518" s="1">
        <f>IFERROR(_xll.RtGet("EBOND_LDN",B518,-20270)*1,"-")</f>
        <v>0.2</v>
      </c>
      <c r="K518" s="1" t="str">
        <f>_xll.RtGet("EBOND_LDN",$B518,-20271)</f>
        <v>on</v>
      </c>
      <c r="L518" s="1">
        <f>_xll.BDP(A518&amp;" @CBKG Corp","bid")</f>
        <v>107.405</v>
      </c>
      <c r="M518" s="1">
        <f>_xll.BDP(A518&amp;" @CBKG Corp","ask")</f>
        <v>107.605</v>
      </c>
      <c r="N518" s="1" t="s">
        <v>1456</v>
      </c>
      <c r="O518" s="1" t="str">
        <f>_xll.BDP(A518&amp;" @"&amp;N518&amp;" Corp","LAST_UPDATE")</f>
        <v>07:01:22</v>
      </c>
      <c r="P518" s="57">
        <f>_xll.BDP(A518&amp;" @"&amp;N518&amp;" Corp","LAST_PRICE")</f>
        <v>107.505</v>
      </c>
      <c r="Q518" s="1">
        <f>INDEX(control!$F$12:$F$22,MATCH(C518,control!$C$12:$C$22,0))</f>
        <v>100</v>
      </c>
      <c r="R518" s="1">
        <f>P518-J518*INDEX(bias[value],MATCH(I518,bias[symbol],0))*(Q518/100)</f>
        <v>107.405</v>
      </c>
      <c r="S518" s="1">
        <f t="shared" si="500"/>
        <v>107.605</v>
      </c>
      <c r="T518" s="4"/>
      <c r="U518" s="4"/>
      <c r="V518" s="1">
        <f t="shared" si="494"/>
        <v>107.505</v>
      </c>
      <c r="W518" s="1">
        <f t="shared" si="495"/>
        <v>107.405</v>
      </c>
      <c r="X518" s="1">
        <f t="shared" si="496"/>
        <v>107.605</v>
      </c>
      <c r="Y518" s="13">
        <f t="shared" si="497"/>
        <v>0</v>
      </c>
      <c r="Z518" s="1">
        <v>1</v>
      </c>
      <c r="AA518" s="1">
        <f t="shared" si="498"/>
        <v>1</v>
      </c>
      <c r="AB518" s="1">
        <f t="shared" si="568"/>
        <v>1</v>
      </c>
      <c r="AC518" s="1">
        <f>IF(ISNUMBER(INDEX(bias[value],MATCH(I518,bias[symbol],0))),1,0)</f>
        <v>1</v>
      </c>
      <c r="AD518" s="1">
        <f t="shared" si="499"/>
        <v>1</v>
      </c>
      <c r="AE518" s="1">
        <f t="shared" si="569"/>
        <v>1</v>
      </c>
      <c r="AF518" s="1">
        <f t="shared" ca="1" si="476"/>
        <v>0</v>
      </c>
      <c r="AG518" s="1">
        <f t="shared" ca="1" si="477"/>
        <v>0</v>
      </c>
      <c r="AH518" s="1" t="str">
        <f ca="1">IF(AG518=1,_xll.RtContribute("DDS_BONDS",$B518&amp;"=EXT",$V$3:$X$3,V518:X518,"FTC:CHANGED;SCOPE:SERVER"),"-")</f>
        <v>-</v>
      </c>
      <c r="AI518" s="1" t="str">
        <f>_xll.RtGet("DDS_BONDS",B518&amp;"=EXT",3)</f>
        <v>8263946=EXT</v>
      </c>
      <c r="AJ518" s="32">
        <f>_xll.BDP($A518&amp;" @"&amp; $N518 &amp;"  Corp","risk_mid")</f>
        <v>2.0791714480793644</v>
      </c>
      <c r="AK518" s="25">
        <f t="shared" si="491"/>
        <v>62.375143442380931</v>
      </c>
      <c r="AL518" s="1" t="str">
        <f t="shared" si="553"/>
        <v>-</v>
      </c>
      <c r="AM518" s="38">
        <f t="shared" si="492"/>
        <v>2.8668</v>
      </c>
      <c r="AN518" s="12">
        <f>_xll.BDP($A518&amp;" @"&amp; $N518 &amp;"  Corp","asset_swap_spd_mid")</f>
        <v>11.033734098574943</v>
      </c>
      <c r="AO518" s="25">
        <f t="shared" si="493"/>
        <v>331.01202295724829</v>
      </c>
      <c r="AP518" s="25">
        <f>IFERROR(_xll.BDP($A518&amp;" @"&amp; $N518 &amp;"  Corp","coupon")*G518/100/365,"-")</f>
        <v>34.93150684931507</v>
      </c>
      <c r="AQ518" s="1" t="str">
        <f>_xll.RtGet("EBOND_LDN",B518,"DSPLY_NAME")</f>
        <v>MCD 4 1/4 10 Jun</v>
      </c>
      <c r="AR518" s="38">
        <f>_xll.RtGet("EBOND_LDN", B518, -18560)</f>
        <v>44.440251922195998</v>
      </c>
      <c r="AS518" s="38">
        <f>_xll.RtGet("EBOND_LDN", B518, -18562)</f>
        <v>34.823484355264</v>
      </c>
      <c r="AT518" s="58" t="str">
        <f ca="1">IF(Main[[#This Row],[maturity]]&lt;TODAY(),"matured","-")</f>
        <v>-</v>
      </c>
      <c r="AU518" s="1" t="str">
        <f>IF(Main[[#This Row],[spread bid]]=Main[[#This Row],[spread ask]],"error","-")</f>
        <v>-</v>
      </c>
    </row>
    <row r="519" spans="1:47" x14ac:dyDescent="0.2">
      <c r="A519" s="1" t="s">
        <v>492</v>
      </c>
      <c r="B519" s="1">
        <v>10053529</v>
      </c>
      <c r="C519" s="9">
        <v>1994228</v>
      </c>
      <c r="D519" s="9" t="str">
        <f>_xll.BDP($A519&amp;" Corp",D$4)</f>
        <v>MCD</v>
      </c>
      <c r="E519" s="9">
        <f>IF(_xll.BDP($A519&amp;" Corp","cpn typ")="floating","frn",_xll.BDP($A519&amp;" Corp",E$4))</f>
        <v>4</v>
      </c>
      <c r="F519" s="50">
        <f>IF(LEFT(_xll.BDP($A519&amp;" Corp","mty_typ"),4)="perp","perp",_xll.BDP($A519&amp;" Corp",F$4)*1)</f>
        <v>44244</v>
      </c>
      <c r="G519" s="31">
        <f>_xll.RtGet("EBOND_POSITION",INDEX(bookMap[eBondID],MATCH(TEXT(C519,"0"),bookMap[bbgID],0))&amp;"="&amp;B519,"AMOUNT")</f>
        <v>0</v>
      </c>
      <c r="H519" s="1">
        <f>INDEX(control!$E$12:$E$22,MATCH(C519,control!$C$12:$C$22,0))</f>
        <v>0</v>
      </c>
      <c r="I519" s="1" t="str">
        <f>IFERROR(INDEX(bias[symbol],MIN(MAX(MATCH(IF($I$2="manual",_xll.RtGet("EBOND_LDN",B519,-20268),$I$2),bias[symbol],0)+H519,1),27)),"-")</f>
        <v>b</v>
      </c>
      <c r="J519" s="1">
        <f>IFERROR(_xll.RtGet("EBOND_LDN",B519,-20270)*1,"-")</f>
        <v>0.46</v>
      </c>
      <c r="K519" s="1" t="str">
        <f>_xll.RtGet("EBOND_LDN",$B519,-20271)</f>
        <v>on</v>
      </c>
      <c r="L519" s="1">
        <f>_xll.BDP(A519&amp;" @CBKG Corp","bid")</f>
        <v>115.875</v>
      </c>
      <c r="M519" s="1">
        <f>_xll.BDP(A519&amp;" @CBKG Corp","ask")</f>
        <v>116.33499999999999</v>
      </c>
      <c r="N519" s="1" t="s">
        <v>1456</v>
      </c>
      <c r="O519" s="1" t="str">
        <f>_xll.BDP(A519&amp;" @"&amp;N519&amp;" Corp","LAST_UPDATE")</f>
        <v>07:01:33</v>
      </c>
      <c r="P519" s="57">
        <f>_xll.BDP(A519&amp;" @"&amp;N519&amp;" Corp","LAST_PRICE")</f>
        <v>116.18600000000001</v>
      </c>
      <c r="Q519" s="1">
        <f>INDEX(control!$F$12:$F$22,MATCH(C519,control!$C$12:$C$22,0))</f>
        <v>100</v>
      </c>
      <c r="R519" s="1">
        <f>P519-J519*INDEX(bias[value],MATCH(I519,bias[symbol],0))*(Q519/100)</f>
        <v>116.01350000000001</v>
      </c>
      <c r="S519" s="1">
        <f t="shared" si="500"/>
        <v>116.4735</v>
      </c>
      <c r="T519" s="4"/>
      <c r="U519" s="4"/>
      <c r="V519" s="1">
        <f t="shared" si="494"/>
        <v>116.18600000000001</v>
      </c>
      <c r="W519" s="1">
        <f t="shared" si="495"/>
        <v>116.01350000000001</v>
      </c>
      <c r="X519" s="1">
        <f t="shared" si="496"/>
        <v>116.4735</v>
      </c>
      <c r="Y519" s="13">
        <f t="shared" si="497"/>
        <v>0.27700000000004366</v>
      </c>
      <c r="Z519" s="1">
        <v>1</v>
      </c>
      <c r="AA519" s="1">
        <f t="shared" si="498"/>
        <v>1</v>
      </c>
      <c r="AB519" s="1">
        <f t="shared" si="568"/>
        <v>1</v>
      </c>
      <c r="AC519" s="1">
        <f>IF(ISNUMBER(INDEX(bias[value],MATCH(I519,bias[symbol],0))),1,0)</f>
        <v>1</v>
      </c>
      <c r="AD519" s="1">
        <f t="shared" si="499"/>
        <v>1</v>
      </c>
      <c r="AE519" s="1">
        <f t="shared" si="569"/>
        <v>1</v>
      </c>
      <c r="AF519" s="1">
        <f t="shared" ca="1" si="476"/>
        <v>0</v>
      </c>
      <c r="AG519" s="1">
        <f t="shared" ca="1" si="477"/>
        <v>0</v>
      </c>
      <c r="AH519" s="1" t="str">
        <f ca="1">IF(AG519=1,_xll.RtContribute("DDS_BONDS",$B519&amp;"=EXT",$V$3:$X$3,V519:X519,"FTC:CHANGED;SCOPE:SERVER"),"-")</f>
        <v>-</v>
      </c>
      <c r="AI519" s="1" t="str">
        <f>_xll.RtGet("DDS_BONDS",B519&amp;"=EXT",3)</f>
        <v>10053529=EXT</v>
      </c>
      <c r="AJ519" s="32">
        <f>_xll.BDP($A519&amp;" @"&amp; $N519 &amp;"  Corp","risk_mid")</f>
        <v>6.9163440857309411</v>
      </c>
      <c r="AK519" s="25">
        <f t="shared" si="491"/>
        <v>0</v>
      </c>
      <c r="AL519" s="1">
        <f t="shared" si="553"/>
        <v>-0.8</v>
      </c>
      <c r="AM519" s="38">
        <f t="shared" si="492"/>
        <v>0</v>
      </c>
      <c r="AN519" s="12">
        <f>_xll.BDP($A519&amp;" @"&amp; $N519 &amp;"  Corp","asset_swap_spd_mid")</f>
        <v>47.603506537062991</v>
      </c>
      <c r="AO519" s="25">
        <f t="shared" si="493"/>
        <v>0</v>
      </c>
      <c r="AP519" s="25">
        <f>IFERROR(_xll.BDP($A519&amp;" @"&amp; $N519 &amp;"  Corp","coupon")*G519/100/365,"-")</f>
        <v>0</v>
      </c>
      <c r="AQ519" s="1" t="str">
        <f>_xll.RtGet("EBOND_LDN",B519,"DSPLY_NAME")</f>
        <v>MCD 4 17 Feb 202</v>
      </c>
      <c r="AR519" s="38">
        <f>_xll.RtGet("EBOND_LDN", B519, -18560)</f>
        <v>77.969923463049</v>
      </c>
      <c r="AS519" s="38">
        <f>_xll.RtGet("EBOND_LDN", B519, -18562)</f>
        <v>71.332866783710003</v>
      </c>
      <c r="AT519" s="58" t="str">
        <f ca="1">IF(Main[[#This Row],[maturity]]&lt;TODAY(),"matured","-")</f>
        <v>-</v>
      </c>
      <c r="AU519" s="1" t="str">
        <f>IF(Main[[#This Row],[spread bid]]=Main[[#This Row],[spread ask]],"error","-")</f>
        <v>-</v>
      </c>
    </row>
    <row r="520" spans="1:47" x14ac:dyDescent="0.2">
      <c r="A520" s="1" t="s">
        <v>493</v>
      </c>
      <c r="B520" s="1">
        <v>17950070</v>
      </c>
      <c r="C520" s="9">
        <v>1994228</v>
      </c>
      <c r="D520" s="9" t="str">
        <f>_xll.BDP($A520&amp;" Corp",D$4)</f>
        <v>MCD</v>
      </c>
      <c r="E520" s="9">
        <f>IF(_xll.BDP($A520&amp;" Corp","cpn typ")="floating","frn",_xll.BDP($A520&amp;" Corp",E$4))</f>
        <v>2</v>
      </c>
      <c r="F520" s="50">
        <f>IF(LEFT(_xll.BDP($A520&amp;" Corp","mty_typ"),4)="perp","perp",_xll.BDP($A520&amp;" Corp",F$4)*1)</f>
        <v>45078</v>
      </c>
      <c r="G520" s="31">
        <f>_xll.RtGet("EBOND_POSITION",INDEX(bookMap[eBondID],MATCH(TEXT(C520,"0"),bookMap[bbgID],0))&amp;"="&amp;B520,"AMOUNT")</f>
        <v>2300000</v>
      </c>
      <c r="H520" s="1">
        <f>INDEX(control!$E$12:$E$22,MATCH(C520,control!$C$12:$C$22,0))</f>
        <v>0</v>
      </c>
      <c r="I520" s="1" t="str">
        <f>IFERROR(INDEX(bias[symbol],MIN(MAX(MATCH(IF($I$2="manual",_xll.RtGet("EBOND_LDN",B520,-20268),$I$2),bias[symbol],0)+H520,1),27)),"-")</f>
        <v>s</v>
      </c>
      <c r="J520" s="1">
        <f>IFERROR(_xll.RtGet("EBOND_LDN",B520,-20270)*1,"-")</f>
        <v>0.5</v>
      </c>
      <c r="K520" s="1" t="str">
        <f>_xll.RtGet("EBOND_LDN",$B520,-20271)</f>
        <v>on</v>
      </c>
      <c r="L520" s="1">
        <f>_xll.BDP(A520&amp;" @CBKG Corp","bid")</f>
        <v>100.251</v>
      </c>
      <c r="M520" s="1">
        <f>_xll.BDP(A520&amp;" @CBKG Corp","ask")</f>
        <v>100.751</v>
      </c>
      <c r="N520" s="1" t="s">
        <v>1456</v>
      </c>
      <c r="O520" s="1" t="str">
        <f>_xll.BDP(A520&amp;" @"&amp;N520&amp;" Corp","LAST_UPDATE")</f>
        <v>07:01:27</v>
      </c>
      <c r="P520" s="57">
        <f>_xll.BDP(A520&amp;" @"&amp;N520&amp;" Corp","LAST_PRICE")</f>
        <v>100.563</v>
      </c>
      <c r="Q520" s="1">
        <f>INDEX(control!$F$12:$F$22,MATCH(C520,control!$C$12:$C$22,0))</f>
        <v>100</v>
      </c>
      <c r="R520" s="1">
        <f>P520-J520*INDEX(bias[value],MATCH(I520,bias[symbol],0))*(Q520/100)</f>
        <v>100.2505</v>
      </c>
      <c r="S520" s="1">
        <f t="shared" si="500"/>
        <v>100.7505</v>
      </c>
      <c r="T520" s="4"/>
      <c r="U520" s="4"/>
      <c r="V520" s="1">
        <f t="shared" si="494"/>
        <v>100.563</v>
      </c>
      <c r="W520" s="1">
        <f t="shared" si="495"/>
        <v>100.2505</v>
      </c>
      <c r="X520" s="1">
        <f t="shared" si="496"/>
        <v>100.7505</v>
      </c>
      <c r="Y520" s="13">
        <f t="shared" si="497"/>
        <v>-1.0000000000047748E-3</v>
      </c>
      <c r="Z520" s="1">
        <v>1</v>
      </c>
      <c r="AA520" s="1">
        <f t="shared" si="498"/>
        <v>1</v>
      </c>
      <c r="AB520" s="1">
        <f t="shared" si="568"/>
        <v>1</v>
      </c>
      <c r="AC520" s="1">
        <f>IF(ISNUMBER(INDEX(bias[value],MATCH(I520,bias[symbol],0))),1,0)</f>
        <v>1</v>
      </c>
      <c r="AD520" s="1">
        <f t="shared" si="499"/>
        <v>1</v>
      </c>
      <c r="AE520" s="1">
        <f t="shared" si="569"/>
        <v>1</v>
      </c>
      <c r="AF520" s="1">
        <f t="shared" ca="1" si="476"/>
        <v>0</v>
      </c>
      <c r="AG520" s="1">
        <f t="shared" ca="1" si="477"/>
        <v>0</v>
      </c>
      <c r="AH520" s="1" t="str">
        <f ca="1">IF(AG520=1,_xll.RtContribute("DDS_BONDS",$B520&amp;"=EXT",$V$3:$X$3,V520:X520,"FTC:CHANGED;SCOPE:SERVER"),"-")</f>
        <v>-</v>
      </c>
      <c r="AI520" s="1" t="str">
        <f>_xll.RtGet("DDS_BONDS",B520&amp;"=EXT",3)</f>
        <v>17950070=EXT</v>
      </c>
      <c r="AJ520" s="32">
        <f>_xll.BDP($A520&amp;" @"&amp; $N520 &amp;"  Corp","risk_mid")</f>
        <v>8.1660835709584489</v>
      </c>
      <c r="AK520" s="25">
        <f t="shared" si="491"/>
        <v>1878.1992213204433</v>
      </c>
      <c r="AL520" s="1" t="str">
        <f t="shared" si="553"/>
        <v>-</v>
      </c>
      <c r="AM520" s="38">
        <f t="shared" si="492"/>
        <v>20.55954666666667</v>
      </c>
      <c r="AN520" s="12">
        <f>_xll.BDP($A520&amp;" @"&amp; $N520 &amp;"  Corp","asset_swap_spd_mid")</f>
        <v>50.714104773193746</v>
      </c>
      <c r="AO520" s="25">
        <f t="shared" si="493"/>
        <v>11664.244097834562</v>
      </c>
      <c r="AP520" s="25">
        <f>IFERROR(_xll.BDP($A520&amp;" @"&amp; $N520 &amp;"  Corp","coupon")*G520/100/365,"-")</f>
        <v>126.02739726027397</v>
      </c>
      <c r="AQ520" s="1" t="str">
        <f>_xll.RtGet("EBOND_LDN",B520,"DSPLY_NAME")</f>
        <v>MCD 2 01 Jun 202</v>
      </c>
      <c r="AR520" s="38">
        <f>_xll.RtGet("EBOND_LDN", B520, -18560)</f>
        <v>80.698654944161007</v>
      </c>
      <c r="AS520" s="38">
        <f>_xll.RtGet("EBOND_LDN", B520, -18562)</f>
        <v>74.581664290630997</v>
      </c>
      <c r="AT520" s="58" t="str">
        <f ca="1">IF(Main[[#This Row],[maturity]]&lt;TODAY(),"matured","-")</f>
        <v>-</v>
      </c>
      <c r="AU520" s="1" t="str">
        <f>IF(Main[[#This Row],[spread bid]]=Main[[#This Row],[spread ask]],"error","-")</f>
        <v>-</v>
      </c>
    </row>
    <row r="521" spans="1:47" x14ac:dyDescent="0.2">
      <c r="A521" s="1" t="s">
        <v>494</v>
      </c>
      <c r="B521" s="1">
        <v>16100497</v>
      </c>
      <c r="C521" s="9">
        <v>1994228</v>
      </c>
      <c r="D521" s="9" t="str">
        <f>_xll.BDP($A521&amp;" Corp",D$4)</f>
        <v>MCD</v>
      </c>
      <c r="E521" s="9">
        <f>IF(_xll.BDP($A521&amp;" Corp","cpn typ")="floating","frn",_xll.BDP($A521&amp;" Corp",E$4))</f>
        <v>2.375</v>
      </c>
      <c r="F521" s="50">
        <f>IF(LEFT(_xll.BDP($A521&amp;" Corp","mty_typ"),4)="perp","perp",_xll.BDP($A521&amp;" Corp",F$4)*1)</f>
        <v>45623</v>
      </c>
      <c r="G521" s="31">
        <f>_xll.RtGet("EBOND_POSITION",INDEX(bookMap[eBondID],MATCH(TEXT(C521,"0"),bookMap[bbgID],0))&amp;"="&amp;B521,"AMOUNT")</f>
        <v>-500000</v>
      </c>
      <c r="H521" s="1">
        <f>INDEX(control!$E$12:$E$22,MATCH(C521,control!$C$12:$C$22,0))</f>
        <v>0</v>
      </c>
      <c r="I521" s="1" t="str">
        <f>IFERROR(INDEX(bias[symbol],MIN(MAX(MATCH(IF($I$2="manual",_xll.RtGet("EBOND_LDN",B521,-20268),$I$2),bias[symbol],0)+H521,1),27)),"-")</f>
        <v>m</v>
      </c>
      <c r="J521" s="1">
        <f>IFERROR(_xll.RtGet("EBOND_LDN",B521,-20270)*1,"-")</f>
        <v>0.52</v>
      </c>
      <c r="K521" s="1" t="str">
        <f>_xll.RtGet("EBOND_LDN",$B521,-20271)</f>
        <v>on</v>
      </c>
      <c r="L521" s="1">
        <f>_xll.BDP(A521&amp;" @CBKG Corp","bid")</f>
        <v>102.178</v>
      </c>
      <c r="M521" s="1">
        <f>_xll.BDP(A521&amp;" @CBKG Corp","ask")</f>
        <v>102.69799999999999</v>
      </c>
      <c r="N521" s="1" t="s">
        <v>1456</v>
      </c>
      <c r="O521" s="1" t="str">
        <f>_xll.BDP(A521&amp;" @"&amp;N521&amp;" Corp","LAST_UPDATE")</f>
        <v>07:01:33</v>
      </c>
      <c r="P521" s="57">
        <f>_xll.BDP(A521&amp;" @"&amp;N521&amp;" Corp","LAST_PRICE")</f>
        <v>102.438</v>
      </c>
      <c r="Q521" s="1">
        <f>INDEX(control!$F$12:$F$22,MATCH(C521,control!$C$12:$C$22,0))</f>
        <v>100</v>
      </c>
      <c r="R521" s="1">
        <f>P521-J521*INDEX(bias[value],MATCH(I521,bias[symbol],0))*(Q521/100)</f>
        <v>102.178</v>
      </c>
      <c r="S521" s="1">
        <f t="shared" si="500"/>
        <v>102.69799999999999</v>
      </c>
      <c r="T521" s="4"/>
      <c r="U521" s="4"/>
      <c r="V521" s="1">
        <f t="shared" si="494"/>
        <v>102.438</v>
      </c>
      <c r="W521" s="1">
        <f t="shared" si="495"/>
        <v>102.178</v>
      </c>
      <c r="X521" s="1">
        <f t="shared" si="496"/>
        <v>102.69799999999999</v>
      </c>
      <c r="Y521" s="13">
        <f t="shared" si="497"/>
        <v>0</v>
      </c>
      <c r="Z521" s="1">
        <v>1</v>
      </c>
      <c r="AA521" s="1">
        <f t="shared" si="498"/>
        <v>1</v>
      </c>
      <c r="AB521" s="1">
        <f t="shared" si="568"/>
        <v>1</v>
      </c>
      <c r="AC521" s="1">
        <f>IF(ISNUMBER(INDEX(bias[value],MATCH(I521,bias[symbol],0))),1,0)</f>
        <v>1</v>
      </c>
      <c r="AD521" s="1">
        <f t="shared" si="499"/>
        <v>1</v>
      </c>
      <c r="AE521" s="1">
        <f t="shared" si="569"/>
        <v>1</v>
      </c>
      <c r="AF521" s="1">
        <f t="shared" ca="1" si="476"/>
        <v>0</v>
      </c>
      <c r="AG521" s="1">
        <f t="shared" ca="1" si="477"/>
        <v>0</v>
      </c>
      <c r="AH521" s="1" t="str">
        <f ca="1">IF(AG521=1,_xll.RtContribute("DDS_BONDS",$B521&amp;"=EXT",$V$3:$X$3,V521:X521,"FTC:CHANGED;SCOPE:SERVER"),"-")</f>
        <v>-</v>
      </c>
      <c r="AI521" s="1" t="str">
        <f>_xll.RtGet("DDS_BONDS",B521&amp;"=EXT",3)</f>
        <v>16100497=EXT</v>
      </c>
      <c r="AJ521" s="32">
        <f>_xll.BDP($A521&amp;" @"&amp; $N521 &amp;"  Corp","risk_mid")</f>
        <v>9.3968934271131843</v>
      </c>
      <c r="AK521" s="25">
        <f t="shared" si="491"/>
        <v>-469.84467135565922</v>
      </c>
      <c r="AL521" s="1" t="str">
        <f t="shared" si="553"/>
        <v>-</v>
      </c>
      <c r="AM521" s="38">
        <f t="shared" si="492"/>
        <v>-4.5528000000000004</v>
      </c>
      <c r="AN521" s="12">
        <f>_xll.BDP($A521&amp;" @"&amp; $N521 &amp;"  Corp","asset_swap_spd_mid")</f>
        <v>49.470172761281503</v>
      </c>
      <c r="AO521" s="25">
        <f t="shared" si="493"/>
        <v>-2473.5086380640751</v>
      </c>
      <c r="AP521" s="25">
        <f>IFERROR(_xll.BDP($A521&amp;" @"&amp; $N521 &amp;"  Corp","coupon")*G521/100/365,"-")</f>
        <v>-32.534246575342465</v>
      </c>
      <c r="AQ521" s="1" t="str">
        <f>_xll.RtGet("EBOND_LDN",B521,"DSPLY_NAME")</f>
        <v>MCD 2 3/8 27 Nov</v>
      </c>
      <c r="AR521" s="38">
        <f>_xll.RtGet("EBOND_LDN", B521, -18560)</f>
        <v>106.494415238176</v>
      </c>
      <c r="AS521" s="38">
        <f>_xll.RtGet("EBOND_LDN", B521, -18562)</f>
        <v>100.97571408010501</v>
      </c>
      <c r="AT521" s="58" t="str">
        <f ca="1">IF(Main[[#This Row],[maturity]]&lt;TODAY(),"matured","-")</f>
        <v>-</v>
      </c>
      <c r="AU521" s="1" t="str">
        <f>IF(Main[[#This Row],[spread bid]]=Main[[#This Row],[spread ask]],"error","-")</f>
        <v>-</v>
      </c>
    </row>
    <row r="522" spans="1:47" x14ac:dyDescent="0.2">
      <c r="A522" s="1" t="s">
        <v>1431</v>
      </c>
      <c r="B522" s="1">
        <v>20390318</v>
      </c>
      <c r="C522" s="9">
        <v>1994228</v>
      </c>
      <c r="D522" s="9" t="str">
        <f>_xll.BDP($A522&amp;" Corp",D$4)</f>
        <v>MCD</v>
      </c>
      <c r="E522" s="9">
        <f>IF(_xll.BDP($A522&amp;" Corp","cpn typ")="floating","frn",_xll.BDP($A522&amp;" Corp",E$4))</f>
        <v>2.875</v>
      </c>
      <c r="F522" s="50">
        <f>IF(LEFT(_xll.BDP($A522&amp;" Corp","mty_typ"),4)="perp","perp",_xll.BDP($A522&amp;" Corp",F$4)*1)</f>
        <v>46008</v>
      </c>
      <c r="G522" s="31">
        <f>_xll.RtGet("EBOND_POSITION",INDEX(bookMap[eBondID],MATCH(TEXT(C522,"0"),bookMap[bbgID],0))&amp;"="&amp;B522,"AMOUNT")</f>
        <v>100000</v>
      </c>
      <c r="H522" s="1">
        <f>INDEX(control!$E$12:$E$22,MATCH(C522,control!$C$12:$C$22,0))</f>
        <v>0</v>
      </c>
      <c r="I522" s="1" t="str">
        <f>IFERROR(INDEX(bias[symbol],MIN(MAX(MATCH(IF($I$2="manual",_xll.RtGet("EBOND_LDN",B522,-20268),$I$2),bias[symbol],0)+H522,1),27)),"-")</f>
        <v>m</v>
      </c>
      <c r="J522" s="1">
        <f>IFERROR(_xll.RtGet("EBOND_LDN",B522,-20270)*1,"-")</f>
        <v>0.6</v>
      </c>
      <c r="K522" s="1" t="str">
        <f>_xll.RtGet("EBOND_LDN",$B522,-20271)</f>
        <v>on</v>
      </c>
      <c r="L522" s="1">
        <f>_xll.BDP(A522&amp;" @CBKG Corp","bid")</f>
        <v>105.521</v>
      </c>
      <c r="M522" s="1">
        <f>_xll.BDP(A522&amp;" @CBKG Corp","ask")</f>
        <v>106.121</v>
      </c>
      <c r="N522" s="1" t="s">
        <v>1456</v>
      </c>
      <c r="O522" s="1" t="str">
        <f>_xll.BDP(A522&amp;" @"&amp;N522&amp;" Corp","LAST_UPDATE")</f>
        <v>11/06/2014</v>
      </c>
      <c r="P522" s="57">
        <f>_xll.BDP(A522&amp;" @"&amp;N522&amp;" Corp","LAST_PRICE")</f>
        <v>105.821</v>
      </c>
      <c r="Q522" s="1">
        <f>INDEX(control!$F$12:$F$22,MATCH(C522,control!$C$12:$C$22,0))</f>
        <v>100</v>
      </c>
      <c r="R522" s="1">
        <f>P522-J522*INDEX(bias[value],MATCH(I522,bias[symbol],0))*(Q522/100)</f>
        <v>105.521</v>
      </c>
      <c r="S522" s="1">
        <f t="shared" ref="S522" si="582">R522+J522*(Q522/100)</f>
        <v>106.121</v>
      </c>
      <c r="T522" s="4"/>
      <c r="U522" s="4"/>
      <c r="V522" s="1">
        <f t="shared" ref="V522" si="583">P522</f>
        <v>105.821</v>
      </c>
      <c r="W522" s="1">
        <f t="shared" ref="W522" si="584">IF(ISNUMBER(T522),T522,R522)</f>
        <v>105.521</v>
      </c>
      <c r="X522" s="1">
        <f t="shared" ref="X522" si="585">IF(ISNUMBER(U522),U522,S522)</f>
        <v>106.121</v>
      </c>
      <c r="Y522" s="13">
        <f t="shared" ref="Y522" si="586">IF(ISERROR((W522+X522)-(L522+M522)),"err",((W522+X522)-(L522+M522)))</f>
        <v>0</v>
      </c>
      <c r="Z522" s="1">
        <v>1</v>
      </c>
      <c r="AA522" s="1">
        <f t="shared" ref="AA522" si="587">IF(K522="on",1,0)</f>
        <v>1</v>
      </c>
      <c r="AB522" s="1">
        <f t="shared" ref="AB522" si="588">IF(ISNUMBER(V522),1,0)*IF(ISNUMBER(W522),1,0)*IF(ISNUMBER(X522),1,0)</f>
        <v>1</v>
      </c>
      <c r="AC522" s="1">
        <f>IF(ISNUMBER(INDEX(bias[value],MATCH(I522,bias[symbol],0))),1,0)</f>
        <v>1</v>
      </c>
      <c r="AD522" s="1">
        <f t="shared" ref="AD522" si="589">IF(ISNUMBER(J522),1,0)</f>
        <v>1</v>
      </c>
      <c r="AE522" s="1">
        <f t="shared" ref="AE522" si="590">IF(AB522,IF(W522&gt;X522,0,1),0)</f>
        <v>1</v>
      </c>
      <c r="AF522" s="1">
        <f t="shared" ref="AF522:AF597" ca="1" si="591">IF($C$3="update",1,0)</f>
        <v>0</v>
      </c>
      <c r="AG522" s="1">
        <f t="shared" ref="AG522:AG597" ca="1" si="592">PRODUCT(Z522:AF522)</f>
        <v>0</v>
      </c>
      <c r="AH522" s="1" t="str">
        <f ca="1">IF(AG522=1,_xll.RtContribute("DDS_BONDS",$B522&amp;"=EXT",$V$3:$X$3,V522:X522,"FTC:CHANGED;SCOPE:SERVER"),"-")</f>
        <v>-</v>
      </c>
      <c r="AI522" s="1" t="str">
        <f>_xll.RtGet("DDS_BONDS",B522&amp;"=EXT",3)</f>
        <v>20390318=EXT</v>
      </c>
      <c r="AJ522" s="32">
        <f>_xll.BDP($A522&amp;" @"&amp; $N522 &amp;"  Corp","risk_mid")</f>
        <v>10.344268838738913</v>
      </c>
      <c r="AK522" s="25">
        <f t="shared" si="491"/>
        <v>103.44268838738913</v>
      </c>
      <c r="AL522" s="1" t="str">
        <f t="shared" si="553"/>
        <v>-</v>
      </c>
      <c r="AM522" s="38">
        <f t="shared" si="492"/>
        <v>0.9406311111111112</v>
      </c>
      <c r="AN522" s="12">
        <f>_xll.BDP($A522&amp;" @"&amp; $N522 &amp;"  Corp","asset_swap_spd_mid")</f>
        <v>55.392244602102046</v>
      </c>
      <c r="AO522" s="25">
        <f t="shared" si="493"/>
        <v>553.92244602102051</v>
      </c>
      <c r="AP522" s="25">
        <f>IFERROR(_xll.BDP($A522&amp;" @"&amp; $N522 &amp;"  Corp","coupon")*G522/100/365,"-")</f>
        <v>7.8767123287671232</v>
      </c>
      <c r="AQ522" s="1" t="str">
        <f>_xll.RtGet("EBOND_LDN",B522,"DSPLY_NAME")</f>
        <v>MCD 2 7/8 17 Dec</v>
      </c>
      <c r="AR522" s="38">
        <f>_xll.RtGet("EBOND_LDN", B522, -18560)</f>
        <v>107.35553955522499</v>
      </c>
      <c r="AS522" s="38">
        <f>_xll.RtGet("EBOND_LDN", B522, -18562)</f>
        <v>101.561555127639</v>
      </c>
      <c r="AT522" s="58" t="str">
        <f ca="1">IF(Main[[#This Row],[maturity]]&lt;TODAY(),"matured","-")</f>
        <v>-</v>
      </c>
      <c r="AU522" s="1" t="str">
        <f>IF(Main[[#This Row],[spread bid]]=Main[[#This Row],[spread ask]],"error","-")</f>
        <v>-</v>
      </c>
    </row>
    <row r="523" spans="1:47" x14ac:dyDescent="0.2">
      <c r="A523" s="1" t="s">
        <v>1646</v>
      </c>
      <c r="B523" s="1">
        <v>21266107</v>
      </c>
      <c r="C523" s="9">
        <v>1994228</v>
      </c>
      <c r="D523" s="9" t="str">
        <f>_xll.BDP($A523&amp;" Corp",D$4)</f>
        <v>MCD</v>
      </c>
      <c r="E523" s="9">
        <f>IF(_xll.BDP($A523&amp;" Corp","cpn typ")="floating","frn",_xll.BDP($A523&amp;" Corp",E$4))</f>
        <v>2.625</v>
      </c>
      <c r="F523" s="50">
        <f>IF(LEFT(_xll.BDP($A523&amp;" Corp","mty_typ"),4)="perp","perp",_xll.BDP($A523&amp;" Corp",F$4)*1)</f>
        <v>47280</v>
      </c>
      <c r="G523" s="31">
        <f>_xll.RtGet("EBOND_POSITION",INDEX(bookMap[eBondID],MATCH(TEXT(C523,"0"),bookMap[bbgID],0))&amp;"="&amp;B523,"AMOUNT")</f>
        <v>2000000</v>
      </c>
      <c r="H523" s="1">
        <f>INDEX(control!$E$12:$E$22,MATCH(C523,control!$C$12:$C$22,0))</f>
        <v>0</v>
      </c>
      <c r="I523" s="1" t="str">
        <f>IFERROR(INDEX(bias[symbol],MIN(MAX(MATCH(IF($I$2="manual",_xll.RtGet("EBOND_LDN",B523,-20268),$I$2),bias[symbol],0)+H523,1),27)),"-")</f>
        <v>ss</v>
      </c>
      <c r="J523" s="1">
        <f>IFERROR(_xll.RtGet("EBOND_LDN",B523,-20270)*1,"-")</f>
        <v>0.7</v>
      </c>
      <c r="K523" s="1" t="str">
        <f>_xll.RtGet("EBOND_LDN",$B523,-20271)</f>
        <v>on</v>
      </c>
      <c r="L523" s="1">
        <f>_xll.BDP(A523&amp;" @CBKG Corp","bid")</f>
        <v>98.427999999999997</v>
      </c>
      <c r="M523" s="1">
        <f>_xll.BDP(A523&amp;" @CBKG Corp","ask")</f>
        <v>99.128</v>
      </c>
      <c r="N523" s="1" t="s">
        <v>1456</v>
      </c>
      <c r="O523" s="1" t="str">
        <f>_xll.BDP(A523&amp;" @"&amp;N523&amp;" Corp","LAST_UPDATE")</f>
        <v>11/06/2014</v>
      </c>
      <c r="P523" s="57">
        <f>_xll.BDP(A523&amp;" @"&amp;N523&amp;" Corp","LAST_PRICE")</f>
        <v>98.953000000000003</v>
      </c>
      <c r="Q523" s="1">
        <f>INDEX(control!$F$12:$F$22,MATCH(C523,control!$C$12:$C$22,0))</f>
        <v>100</v>
      </c>
      <c r="R523" s="1">
        <f>P523-J523*INDEX(bias[value],MATCH(I523,bias[symbol],0))*(Q523/100)</f>
        <v>98.427999999999997</v>
      </c>
      <c r="S523" s="1">
        <f>R523+J523*(Q523/100)</f>
        <v>99.128</v>
      </c>
      <c r="T523" s="4"/>
      <c r="U523" s="4"/>
      <c r="V523" s="1">
        <f>P523</f>
        <v>98.953000000000003</v>
      </c>
      <c r="W523" s="1">
        <f>IF(ISNUMBER(T523),T523,R523)</f>
        <v>98.427999999999997</v>
      </c>
      <c r="X523" s="1">
        <f>IF(ISNUMBER(U523),U523,S523)</f>
        <v>99.128</v>
      </c>
      <c r="Y523" s="13">
        <f>IF(ISERROR((W523+X523)-(L523+M523)),"err",((W523+X523)-(L523+M523)))</f>
        <v>0</v>
      </c>
      <c r="Z523" s="1">
        <v>1</v>
      </c>
      <c r="AA523" s="1">
        <f>IF(K523="on",1,0)</f>
        <v>1</v>
      </c>
      <c r="AB523" s="1">
        <f>IF(ISNUMBER(V523),1,0)*IF(ISNUMBER(W523),1,0)*IF(ISNUMBER(X523),1,0)</f>
        <v>1</v>
      </c>
      <c r="AC523" s="1">
        <f>IF(ISNUMBER(INDEX(bias[value],MATCH(I523,bias[symbol],0))),1,0)</f>
        <v>1</v>
      </c>
      <c r="AD523" s="1">
        <f>IF(ISNUMBER(J523),1,0)</f>
        <v>1</v>
      </c>
      <c r="AE523" s="1">
        <f>IF(AB523,IF(W523&gt;X523,0,1),0)</f>
        <v>1</v>
      </c>
      <c r="AF523" s="1">
        <f ca="1">IF($C$3="update",1,0)</f>
        <v>0</v>
      </c>
      <c r="AG523" s="1">
        <f ca="1">PRODUCT(Z523:AF523)</f>
        <v>0</v>
      </c>
      <c r="AH523" s="1" t="str">
        <f ca="1">IF(AG523=1,_xll.RtContribute("DDS_BONDS",$B523&amp;"=EXT",$V$3:$X$3,V523:X523,"FTC:CHANGED;SCOPE:SERVER"),"-")</f>
        <v>-</v>
      </c>
      <c r="AI523" s="1" t="str">
        <f>_xll.RtGet("DDS_BONDS",B523&amp;"=EXT",3)</f>
        <v>21266107=EXT</v>
      </c>
      <c r="AJ523" s="32">
        <f>_xll.BDP($A523&amp;" @"&amp; $N523 &amp;"  Corp","risk_mid")</f>
        <v>12.101134286989179</v>
      </c>
      <c r="AK523" s="25">
        <f>IFERROR(G523*AJ523/10000,"-")</f>
        <v>2420.2268573978358</v>
      </c>
      <c r="AL523" s="1" t="str">
        <f>IFERROR(INDEX(repoRate,MATCH(A523,repoIsin,0)),"-")</f>
        <v>-</v>
      </c>
      <c r="AM523" s="38">
        <f>IFERROR(G523*1,0)*IFERROR(P523*1,0)/100*IF(AL523="-",$AM$3,AL523)/100/360</f>
        <v>17.591644444444448</v>
      </c>
      <c r="AN523" s="12">
        <f>_xll.BDP($A523&amp;" @"&amp; $N523 &amp;"  Corp","asset_swap_spd_mid")</f>
        <v>62.486037192364094</v>
      </c>
      <c r="AO523" s="25">
        <f>IFERROR(G523*1,0)*IFERROR(AN523*1,0)/10000</f>
        <v>12497.207438472818</v>
      </c>
      <c r="AP523" s="25">
        <f>IFERROR(_xll.BDP($A523&amp;" @"&amp; $N523 &amp;"  Corp","coupon")*G523/100/365,"-")</f>
        <v>143.83561643835617</v>
      </c>
      <c r="AQ523" s="1" t="str">
        <f>_xll.RtGet("EBOND_LDN",B523,"DSPLY_NAME")</f>
        <v>MCD 2 5/8 11 Jun</v>
      </c>
      <c r="AR523" s="38">
        <f>_xll.RtGet("EBOND_LDN", B523, -18560)</f>
        <v>132.221633797115</v>
      </c>
      <c r="AS523" s="38">
        <f>_xll.RtGet("EBOND_LDN", B523, -18562)</f>
        <v>132.221633797115</v>
      </c>
      <c r="AT523" s="58" t="str">
        <f ca="1">IF(Main[[#This Row],[maturity]]&lt;TODAY(),"matured","-")</f>
        <v>-</v>
      </c>
      <c r="AU523" s="1" t="str">
        <f>IF(Main[[#This Row],[spread bid]]=Main[[#This Row],[spread ask]],"error","-")</f>
        <v>error</v>
      </c>
    </row>
    <row r="524" spans="1:47" x14ac:dyDescent="0.2">
      <c r="A524" s="1" t="s">
        <v>495</v>
      </c>
      <c r="B524" s="1">
        <v>10346362</v>
      </c>
      <c r="C524" s="9">
        <v>1994228</v>
      </c>
      <c r="D524" s="9" t="str">
        <f>_xll.BDP($A524&amp;" Corp",D$4)</f>
        <v>MCFP</v>
      </c>
      <c r="E524" s="9">
        <f>IF(_xll.BDP($A524&amp;" Corp","cpn typ")="floating","frn",_xll.BDP($A524&amp;" Corp",E$4))</f>
        <v>3.375</v>
      </c>
      <c r="F524" s="50">
        <f>IF(LEFT(_xll.BDP($A524&amp;" Corp","mty_typ"),4)="perp","perp",_xll.BDP($A524&amp;" Corp",F$4)*1)</f>
        <v>42101</v>
      </c>
      <c r="G524" s="31">
        <f>_xll.RtGet("EBOND_POSITION",INDEX(bookMap[eBondID],MATCH(TEXT(C524,"0"),bookMap[bbgID],0))&amp;"="&amp;B524,"AMOUNT")</f>
        <v>0</v>
      </c>
      <c r="H524" s="1">
        <f>INDEX(control!$E$12:$E$22,MATCH(C524,control!$C$12:$C$22,0))</f>
        <v>0</v>
      </c>
      <c r="I524" s="1" t="str">
        <f>IFERROR(INDEX(bias[symbol],MIN(MAX(MATCH(IF($I$2="manual",_xll.RtGet("EBOND_LDN",B524,-20268),$I$2),bias[symbol],0)+H524,1),27)),"-")</f>
        <v>b</v>
      </c>
      <c r="J524" s="1">
        <f>IFERROR(_xll.RtGet("EBOND_LDN",B524,-20270)*1,"-")</f>
        <v>0.15</v>
      </c>
      <c r="K524" s="1" t="str">
        <f>_xll.RtGet("EBOND_LDN",$B524,-20271)</f>
        <v>on</v>
      </c>
      <c r="L524" s="1">
        <f>_xll.BDP(A524&amp;" @CBKG Corp","bid")</f>
        <v>102.422</v>
      </c>
      <c r="M524" s="1">
        <f>_xll.BDP(A524&amp;" @CBKG Corp","ask")</f>
        <v>102.572</v>
      </c>
      <c r="N524" s="1" t="s">
        <v>1456</v>
      </c>
      <c r="O524" s="1" t="str">
        <f>_xll.BDP(A524&amp;" @"&amp;N524&amp;" Corp","LAST_UPDATE")</f>
        <v>07:01:17</v>
      </c>
      <c r="P524" s="57">
        <f>_xll.BDP(A524&amp;" @"&amp;N524&amp;" Corp","LAST_PRICE")</f>
        <v>102.47799999999999</v>
      </c>
      <c r="Q524" s="1">
        <f>INDEX(control!$F$12:$F$22,MATCH(C524,control!$C$12:$C$22,0))</f>
        <v>100</v>
      </c>
      <c r="R524" s="1">
        <f>P524-J524*INDEX(bias[value],MATCH(I524,bias[symbol],0))*(Q524/100)</f>
        <v>102.42174999999999</v>
      </c>
      <c r="S524" s="1">
        <f t="shared" si="500"/>
        <v>102.57174999999999</v>
      </c>
      <c r="T524" s="4"/>
      <c r="U524" s="4"/>
      <c r="V524" s="1">
        <f t="shared" si="494"/>
        <v>102.47799999999999</v>
      </c>
      <c r="W524" s="1">
        <f t="shared" si="495"/>
        <v>102.42174999999999</v>
      </c>
      <c r="X524" s="1">
        <f t="shared" si="496"/>
        <v>102.57174999999999</v>
      </c>
      <c r="Y524" s="13">
        <f t="shared" si="497"/>
        <v>-5.0000000001659828E-4</v>
      </c>
      <c r="Z524" s="1">
        <v>1</v>
      </c>
      <c r="AA524" s="1">
        <f t="shared" si="498"/>
        <v>1</v>
      </c>
      <c r="AB524" s="1">
        <f t="shared" si="568"/>
        <v>1</v>
      </c>
      <c r="AC524" s="1">
        <f>IF(ISNUMBER(INDEX(bias[value],MATCH(I524,bias[symbol],0))),1,0)</f>
        <v>1</v>
      </c>
      <c r="AD524" s="1">
        <f t="shared" si="499"/>
        <v>1</v>
      </c>
      <c r="AE524" s="1">
        <f t="shared" si="569"/>
        <v>1</v>
      </c>
      <c r="AF524" s="1">
        <f t="shared" ca="1" si="591"/>
        <v>0</v>
      </c>
      <c r="AG524" s="1">
        <f t="shared" ca="1" si="592"/>
        <v>0</v>
      </c>
      <c r="AH524" s="1" t="str">
        <f ca="1">IF(AG524=1,_xll.RtContribute("DDS_BONDS",$B524&amp;"=EXT",$V$3:$X$3,V524:X524,"FTC:CHANGED;SCOPE:SERVER"),"-")</f>
        <v>-</v>
      </c>
      <c r="AI524" s="1" t="str">
        <f>_xll.RtGet("DDS_BONDS",B524&amp;"=EXT",3)</f>
        <v>10346362=EXT</v>
      </c>
      <c r="AJ524" s="32">
        <f>_xll.BDP($A524&amp;" @"&amp; $N524 &amp;"  Corp","risk_mid")</f>
        <v>0.82876250572994081</v>
      </c>
      <c r="AK524" s="25">
        <f t="shared" si="491"/>
        <v>0</v>
      </c>
      <c r="AL524" s="1" t="str">
        <f t="shared" si="553"/>
        <v>-</v>
      </c>
      <c r="AM524" s="38">
        <f t="shared" si="492"/>
        <v>0</v>
      </c>
      <c r="AN524" s="12">
        <f>_xll.BDP($A524&amp;" @"&amp; $N524 &amp;"  Corp","asset_swap_spd_mid")</f>
        <v>-17.355557175253001</v>
      </c>
      <c r="AO524" s="25">
        <f t="shared" si="493"/>
        <v>0</v>
      </c>
      <c r="AP524" s="25">
        <f>IFERROR(_xll.BDP($A524&amp;" @"&amp; $N524 &amp;"  Corp","coupon")*G524/100/365,"-")</f>
        <v>0</v>
      </c>
      <c r="AQ524" s="1" t="str">
        <f>_xll.RtGet("EBOND_LDN",B524,"DSPLY_NAME")</f>
        <v>MCFP 3 3/8 07 Ap</v>
      </c>
      <c r="AR524" s="38">
        <f>_xll.RtGet("EBOND_LDN", B524, -18560)</f>
        <v>34.509159289750997</v>
      </c>
      <c r="AS524" s="38">
        <f>_xll.RtGet("EBOND_LDN", B524, -18562)</f>
        <v>16.41715607243</v>
      </c>
      <c r="AT524" s="58" t="str">
        <f ca="1">IF(Main[[#This Row],[maturity]]&lt;TODAY(),"matured","-")</f>
        <v>-</v>
      </c>
      <c r="AU524" s="1" t="str">
        <f>IF(Main[[#This Row],[spread bid]]=Main[[#This Row],[spread ask]],"error","-")</f>
        <v>-</v>
      </c>
    </row>
    <row r="525" spans="1:47" x14ac:dyDescent="0.2">
      <c r="A525" s="1" t="s">
        <v>496</v>
      </c>
      <c r="B525" s="1">
        <v>10346375</v>
      </c>
      <c r="C525" s="9">
        <v>1994228</v>
      </c>
      <c r="D525" s="9" t="str">
        <f>_xll.BDP($A525&amp;" Corp",D$4)</f>
        <v>MCFP</v>
      </c>
      <c r="E525" s="9">
        <f>IF(_xll.BDP($A525&amp;" Corp","cpn typ")="floating","frn",_xll.BDP($A525&amp;" Corp",E$4))</f>
        <v>4</v>
      </c>
      <c r="F525" s="50">
        <f>IF(LEFT(_xll.BDP($A525&amp;" Corp","mty_typ"),4)="perp","perp",_xll.BDP($A525&amp;" Corp",F$4)*1)</f>
        <v>43196</v>
      </c>
      <c r="G525" s="31">
        <f>_xll.RtGet("EBOND_POSITION",INDEX(bookMap[eBondID],MATCH(TEXT(C525,"0"),bookMap[bbgID],0))&amp;"="&amp;B525,"AMOUNT")</f>
        <v>2000000</v>
      </c>
      <c r="H525" s="1">
        <f>INDEX(control!$E$12:$E$22,MATCH(C525,control!$C$12:$C$22,0))</f>
        <v>0</v>
      </c>
      <c r="I525" s="1" t="str">
        <f>IFERROR(INDEX(bias[symbol],MIN(MAX(MATCH(IF($I$2="manual",_xll.RtGet("EBOND_LDN",B525,-20268),$I$2),bias[symbol],0)+H525,1),27)),"-")</f>
        <v>m</v>
      </c>
      <c r="J525" s="1">
        <f>IFERROR(_xll.RtGet("EBOND_LDN",B525,-20270)*1,"-")</f>
        <v>0.3</v>
      </c>
      <c r="K525" s="1" t="str">
        <f>_xll.RtGet("EBOND_LDN",$B525,-20271)</f>
        <v>on</v>
      </c>
      <c r="L525" s="1">
        <f>_xll.BDP(A525&amp;" @CBKG Corp","bid")</f>
        <v>112.352</v>
      </c>
      <c r="M525" s="1">
        <f>_xll.BDP(A525&amp;" @CBKG Corp","ask")</f>
        <v>112.652</v>
      </c>
      <c r="N525" s="1" t="s">
        <v>1456</v>
      </c>
      <c r="O525" s="1" t="str">
        <f>_xll.BDP(A525&amp;" @"&amp;N525&amp;" Corp","LAST_UPDATE")</f>
        <v>07:01:26</v>
      </c>
      <c r="P525" s="57">
        <f>_xll.BDP(A525&amp;" @"&amp;N525&amp;" Corp","LAST_PRICE")</f>
        <v>112.502</v>
      </c>
      <c r="Q525" s="1">
        <f>INDEX(control!$F$12:$F$22,MATCH(C525,control!$C$12:$C$22,0))</f>
        <v>100</v>
      </c>
      <c r="R525" s="1">
        <f>P525-J525*INDEX(bias[value],MATCH(I525,bias[symbol],0))*(Q525/100)</f>
        <v>112.35199999999999</v>
      </c>
      <c r="S525" s="1">
        <f t="shared" si="500"/>
        <v>112.65199999999999</v>
      </c>
      <c r="T525" s="4"/>
      <c r="U525" s="4"/>
      <c r="V525" s="1">
        <f t="shared" si="494"/>
        <v>112.502</v>
      </c>
      <c r="W525" s="1">
        <f t="shared" si="495"/>
        <v>112.35199999999999</v>
      </c>
      <c r="X525" s="1">
        <f t="shared" si="496"/>
        <v>112.65199999999999</v>
      </c>
      <c r="Y525" s="13">
        <f t="shared" si="497"/>
        <v>-5.6843418860808015E-14</v>
      </c>
      <c r="Z525" s="1">
        <v>1</v>
      </c>
      <c r="AA525" s="1">
        <f t="shared" si="498"/>
        <v>1</v>
      </c>
      <c r="AB525" s="1">
        <f t="shared" si="568"/>
        <v>1</v>
      </c>
      <c r="AC525" s="1">
        <f>IF(ISNUMBER(INDEX(bias[value],MATCH(I525,bias[symbol],0))),1,0)</f>
        <v>1</v>
      </c>
      <c r="AD525" s="1">
        <f t="shared" si="499"/>
        <v>1</v>
      </c>
      <c r="AE525" s="1">
        <f t="shared" si="569"/>
        <v>1</v>
      </c>
      <c r="AF525" s="1">
        <f t="shared" ca="1" si="591"/>
        <v>0</v>
      </c>
      <c r="AG525" s="1">
        <f t="shared" ca="1" si="592"/>
        <v>0</v>
      </c>
      <c r="AH525" s="1" t="str">
        <f ca="1">IF(AG525=1,_xll.RtContribute("DDS_BONDS",$B525&amp;"=EXT",$V$3:$X$3,V525:X525,"FTC:CHANGED;SCOPE:SERVER"),"-")</f>
        <v>-</v>
      </c>
      <c r="AI525" s="1" t="str">
        <f>_xll.RtGet("DDS_BONDS",B525&amp;"=EXT",3)</f>
        <v>10346375=EXT</v>
      </c>
      <c r="AJ525" s="32">
        <f>_xll.BDP($A525&amp;" @"&amp; $N525 &amp;"  Corp","risk_mid")</f>
        <v>4.0430460886284436</v>
      </c>
      <c r="AK525" s="25">
        <f t="shared" si="491"/>
        <v>808.60921772568872</v>
      </c>
      <c r="AL525" s="1" t="str">
        <f t="shared" si="553"/>
        <v>-</v>
      </c>
      <c r="AM525" s="38">
        <f t="shared" si="492"/>
        <v>20.000355555555558</v>
      </c>
      <c r="AN525" s="12">
        <f>_xll.BDP($A525&amp;" @"&amp; $N525 &amp;"  Corp","asset_swap_spd_mid")</f>
        <v>16.651747739978319</v>
      </c>
      <c r="AO525" s="25">
        <f t="shared" si="493"/>
        <v>3330.3495479956637</v>
      </c>
      <c r="AP525" s="25">
        <f>IFERROR(_xll.BDP($A525&amp;" @"&amp; $N525 &amp;"  Corp","coupon")*G525/100/365,"-")</f>
        <v>219.17808219178082</v>
      </c>
      <c r="AQ525" s="1" t="str">
        <f>_xll.RtGet("EBOND_LDN",B525,"DSPLY_NAME")</f>
        <v>MCFP 4 06 Apr 20</v>
      </c>
      <c r="AR525" s="38">
        <f>_xll.RtGet("EBOND_LDN", B525, -18560)</f>
        <v>56.005769224501996</v>
      </c>
      <c r="AS525" s="38">
        <f>_xll.RtGet("EBOND_LDN", B525, -18562)</f>
        <v>48.586990152771001</v>
      </c>
      <c r="AT525" s="58" t="str">
        <f ca="1">IF(Main[[#This Row],[maturity]]&lt;TODAY(),"matured","-")</f>
        <v>-</v>
      </c>
      <c r="AU525" s="1" t="str">
        <f>IF(Main[[#This Row],[spread bid]]=Main[[#This Row],[spread ask]],"error","-")</f>
        <v>-</v>
      </c>
    </row>
    <row r="526" spans="1:47" x14ac:dyDescent="0.2">
      <c r="A526" s="1" t="s">
        <v>497</v>
      </c>
      <c r="B526" s="1">
        <v>17730114</v>
      </c>
      <c r="C526" s="9">
        <v>1994228</v>
      </c>
      <c r="D526" s="9" t="str">
        <f>_xll.BDP($A526&amp;" Corp",D$4)</f>
        <v>MCFP</v>
      </c>
      <c r="E526" s="9">
        <f>IF(_xll.BDP($A526&amp;" Corp","cpn typ")="floating","frn",_xll.BDP($A526&amp;" Corp",E$4))</f>
        <v>1.25</v>
      </c>
      <c r="F526" s="50">
        <f>IF(LEFT(_xll.BDP($A526&amp;" Corp","mty_typ"),4)="perp","perp",_xll.BDP($A526&amp;" Corp",F$4)*1)</f>
        <v>43773</v>
      </c>
      <c r="G526" s="31">
        <f>_xll.RtGet("EBOND_POSITION",INDEX(bookMap[eBondID],MATCH(TEXT(C526,"0"),bookMap[bbgID],0))&amp;"="&amp;B526,"AMOUNT")</f>
        <v>0</v>
      </c>
      <c r="H526" s="1">
        <f>INDEX(control!$E$12:$E$22,MATCH(C526,control!$C$12:$C$22,0))</f>
        <v>0</v>
      </c>
      <c r="I526" s="1" t="str">
        <f>IFERROR(INDEX(bias[symbol],MIN(MAX(MATCH(IF($I$2="manual",_xll.RtGet("EBOND_LDN",B526,-20268),$I$2),bias[symbol],0)+H526,1),27)),"-")</f>
        <v>b</v>
      </c>
      <c r="J526" s="1">
        <f>IFERROR(_xll.RtGet("EBOND_LDN",B526,-20270)*1,"-")</f>
        <v>0.4</v>
      </c>
      <c r="K526" s="1" t="str">
        <f>_xll.RtGet("EBOND_LDN",$B526,-20271)</f>
        <v>on</v>
      </c>
      <c r="L526" s="1">
        <f>_xll.BDP(A526&amp;" @CBKG Corp","bid")</f>
        <v>101.97</v>
      </c>
      <c r="M526" s="1">
        <f>_xll.BDP(A526&amp;" @CBKG Corp","ask")</f>
        <v>102.37</v>
      </c>
      <c r="N526" s="1" t="s">
        <v>1456</v>
      </c>
      <c r="O526" s="1" t="str">
        <f>_xll.BDP(A526&amp;" @"&amp;N526&amp;" Corp","LAST_UPDATE")</f>
        <v>07:01:26</v>
      </c>
      <c r="P526" s="57">
        <f>_xll.BDP(A526&amp;" @"&amp;N526&amp;" Corp","LAST_PRICE")</f>
        <v>102.12</v>
      </c>
      <c r="Q526" s="1">
        <f>INDEX(control!$F$12:$F$22,MATCH(C526,control!$C$12:$C$22,0))</f>
        <v>100</v>
      </c>
      <c r="R526" s="1">
        <f>P526-J526*INDEX(bias[value],MATCH(I526,bias[symbol],0))*(Q526/100)</f>
        <v>101.97</v>
      </c>
      <c r="S526" s="1">
        <f t="shared" si="500"/>
        <v>102.37</v>
      </c>
      <c r="T526" s="4"/>
      <c r="U526" s="4"/>
      <c r="V526" s="1">
        <f t="shared" si="494"/>
        <v>102.12</v>
      </c>
      <c r="W526" s="1">
        <f t="shared" si="495"/>
        <v>101.97</v>
      </c>
      <c r="X526" s="1">
        <f t="shared" si="496"/>
        <v>102.37</v>
      </c>
      <c r="Y526" s="13">
        <f t="shared" si="497"/>
        <v>0</v>
      </c>
      <c r="Z526" s="1">
        <v>1</v>
      </c>
      <c r="AA526" s="1">
        <f t="shared" si="498"/>
        <v>1</v>
      </c>
      <c r="AB526" s="1">
        <f t="shared" si="568"/>
        <v>1</v>
      </c>
      <c r="AC526" s="1">
        <f>IF(ISNUMBER(INDEX(bias[value],MATCH(I526,bias[symbol],0))),1,0)</f>
        <v>1</v>
      </c>
      <c r="AD526" s="1">
        <f t="shared" si="499"/>
        <v>1</v>
      </c>
      <c r="AE526" s="1">
        <f t="shared" si="569"/>
        <v>1</v>
      </c>
      <c r="AF526" s="1">
        <f t="shared" ca="1" si="591"/>
        <v>0</v>
      </c>
      <c r="AG526" s="1">
        <f t="shared" ca="1" si="592"/>
        <v>0</v>
      </c>
      <c r="AH526" s="1" t="str">
        <f ca="1">IF(AG526=1,_xll.RtContribute("DDS_BONDS",$B526&amp;"=EXT",$V$3:$X$3,V526:X526,"FTC:CHANGED;SCOPE:SERVER"),"-")</f>
        <v>-</v>
      </c>
      <c r="AI526" s="1" t="str">
        <f>_xll.RtGet("DDS_BONDS",B526&amp;"=EXT",3)</f>
        <v>17730114=EXT</v>
      </c>
      <c r="AJ526" s="32">
        <f>_xll.BDP($A526&amp;" @"&amp; $N526 &amp;"  Corp","risk_mid")</f>
        <v>5.3043095182530919</v>
      </c>
      <c r="AK526" s="25">
        <f t="shared" si="491"/>
        <v>0</v>
      </c>
      <c r="AL526" s="1">
        <f t="shared" si="553"/>
        <v>-0.9</v>
      </c>
      <c r="AM526" s="38">
        <f t="shared" si="492"/>
        <v>0</v>
      </c>
      <c r="AN526" s="12">
        <f>_xll.BDP($A526&amp;" @"&amp; $N526 &amp;"  Corp","asset_swap_spd_mid")</f>
        <v>6.9599855927978309</v>
      </c>
      <c r="AO526" s="25">
        <f t="shared" si="493"/>
        <v>0</v>
      </c>
      <c r="AP526" s="25">
        <f>IFERROR(_xll.BDP($A526&amp;" @"&amp; $N526 &amp;"  Corp","coupon")*G526/100/365,"-")</f>
        <v>0</v>
      </c>
      <c r="AQ526" s="1" t="str">
        <f>_xll.RtGet("EBOND_LDN",B526,"DSPLY_NAME")</f>
        <v>MCFP 1 1/4 04 No</v>
      </c>
      <c r="AR526" s="38">
        <f>_xll.RtGet("EBOND_LDN", B526, -18560)</f>
        <v>49.632423783051998</v>
      </c>
      <c r="AS526" s="38">
        <f>_xll.RtGet("EBOND_LDN", B526, -18562)</f>
        <v>42.106759771268997</v>
      </c>
      <c r="AT526" s="58" t="str">
        <f ca="1">IF(Main[[#This Row],[maturity]]&lt;TODAY(),"matured","-")</f>
        <v>-</v>
      </c>
      <c r="AU526" s="1" t="str">
        <f>IF(Main[[#This Row],[spread bid]]=Main[[#This Row],[spread ask]],"error","-")</f>
        <v>-</v>
      </c>
    </row>
    <row r="527" spans="1:47" x14ac:dyDescent="0.2">
      <c r="A527" s="1" t="s">
        <v>498</v>
      </c>
      <c r="B527" s="1">
        <v>19964639</v>
      </c>
      <c r="C527" s="9">
        <v>1994228</v>
      </c>
      <c r="D527" s="9" t="str">
        <f>_xll.BDP($A527&amp;" Corp",D$4)</f>
        <v>MCFP</v>
      </c>
      <c r="E527" s="9">
        <f>IF(_xll.BDP($A527&amp;" Corp","cpn typ")="floating","frn",_xll.BDP($A527&amp;" Corp",E$4))</f>
        <v>1.75</v>
      </c>
      <c r="F527" s="50">
        <f>IF(LEFT(_xll.BDP($A527&amp;" Corp","mty_typ"),4)="perp","perp",_xll.BDP($A527&amp;" Corp",F$4)*1)</f>
        <v>44148</v>
      </c>
      <c r="G527" s="31">
        <f>_xll.RtGet("EBOND_POSITION",INDEX(bookMap[eBondID],MATCH(TEXT(C527,"0"),bookMap[bbgID],0))&amp;"="&amp;B527,"AMOUNT")</f>
        <v>1211000</v>
      </c>
      <c r="H527" s="1">
        <f>INDEX(control!$E$12:$E$22,MATCH(C527,control!$C$12:$C$22,0))</f>
        <v>0</v>
      </c>
      <c r="I527" s="1" t="str">
        <f>IFERROR(INDEX(bias[symbol],MIN(MAX(MATCH(IF($I$2="manual",_xll.RtGet("EBOND_LDN",B527,-20268),$I$2),bias[symbol],0)+H527,1),27)),"-")</f>
        <v>b</v>
      </c>
      <c r="J527" s="1">
        <f>IFERROR(_xll.RtGet("EBOND_LDN",B527,-20270)*1,"-")</f>
        <v>0.46</v>
      </c>
      <c r="K527" s="1" t="str">
        <f>_xll.RtGet("EBOND_LDN",$B527,-20271)</f>
        <v>on</v>
      </c>
      <c r="L527" s="1">
        <f>_xll.BDP(A527&amp;" @CBKG Corp","bid")</f>
        <v>102.96599999999999</v>
      </c>
      <c r="M527" s="1">
        <f>_xll.BDP(A527&amp;" @CBKG Corp","ask")</f>
        <v>103.426</v>
      </c>
      <c r="N527" s="1" t="s">
        <v>1456</v>
      </c>
      <c r="O527" s="1" t="str">
        <f>_xll.BDP(A527&amp;" @"&amp;N527&amp;" Corp","LAST_UPDATE")</f>
        <v>07:01:26</v>
      </c>
      <c r="P527" s="57">
        <f>_xll.BDP(A527&amp;" @"&amp;N527&amp;" Corp","LAST_PRICE")</f>
        <v>103.13800000000001</v>
      </c>
      <c r="Q527" s="1">
        <f>INDEX(control!$F$12:$F$22,MATCH(C527,control!$C$12:$C$22,0))</f>
        <v>100</v>
      </c>
      <c r="R527" s="1">
        <f>P527-J527*INDEX(bias[value],MATCH(I527,bias[symbol],0))*(Q527/100)</f>
        <v>102.96550000000001</v>
      </c>
      <c r="S527" s="1">
        <f t="shared" si="500"/>
        <v>103.4255</v>
      </c>
      <c r="T527" s="4"/>
      <c r="U527" s="4"/>
      <c r="V527" s="1">
        <f t="shared" si="494"/>
        <v>103.13800000000001</v>
      </c>
      <c r="W527" s="1">
        <f t="shared" si="495"/>
        <v>102.96550000000001</v>
      </c>
      <c r="X527" s="1">
        <f t="shared" si="496"/>
        <v>103.4255</v>
      </c>
      <c r="Y527" s="13">
        <f t="shared" si="497"/>
        <v>-9.9999999997635314E-4</v>
      </c>
      <c r="Z527" s="1">
        <v>1</v>
      </c>
      <c r="AA527" s="1">
        <f t="shared" si="498"/>
        <v>1</v>
      </c>
      <c r="AB527" s="1">
        <f t="shared" si="568"/>
        <v>1</v>
      </c>
      <c r="AC527" s="1">
        <f>IF(ISNUMBER(INDEX(bias[value],MATCH(I527,bias[symbol],0))),1,0)</f>
        <v>1</v>
      </c>
      <c r="AD527" s="1">
        <f t="shared" si="499"/>
        <v>1</v>
      </c>
      <c r="AE527" s="1">
        <f t="shared" si="569"/>
        <v>1</v>
      </c>
      <c r="AF527" s="1">
        <f t="shared" ca="1" si="591"/>
        <v>0</v>
      </c>
      <c r="AG527" s="1">
        <f t="shared" ca="1" si="592"/>
        <v>0</v>
      </c>
      <c r="AH527" s="1" t="str">
        <f ca="1">IF(AG527=1,_xll.RtContribute("DDS_BONDS",$B527&amp;"=EXT",$V$3:$X$3,V527:X527,"FTC:CHANGED;SCOPE:SERVER"),"-")</f>
        <v>-</v>
      </c>
      <c r="AI527" s="1" t="str">
        <f>_xll.RtGet("DDS_BONDS",B527&amp;"=EXT",3)</f>
        <v>19964639=EXT</v>
      </c>
      <c r="AJ527" s="32">
        <f>_xll.BDP($A527&amp;" @"&amp; $N527 &amp;"  Corp","risk_mid")</f>
        <v>6.2299052396134869</v>
      </c>
      <c r="AK527" s="25">
        <f t="shared" ref="AK527:AK602" si="593">IFERROR(G527*AJ527/10000,"-")</f>
        <v>754.44152451719322</v>
      </c>
      <c r="AL527" s="1" t="str">
        <f t="shared" si="553"/>
        <v>-</v>
      </c>
      <c r="AM527" s="38">
        <f t="shared" ref="AM527:AM602" si="594">IFERROR(G527*1,0)*IFERROR(P527*1,0)/100*IF(AL527="-",$AM$3,AL527)/100/360</f>
        <v>11.102232711111112</v>
      </c>
      <c r="AN527" s="12">
        <f>_xll.BDP($A527&amp;" @"&amp; $N527 &amp;"  Corp","asset_swap_spd_mid")</f>
        <v>26.640335279566315</v>
      </c>
      <c r="AO527" s="25">
        <f t="shared" ref="AO527:AO602" si="595">IFERROR(G527*1,0)*IFERROR(AN527*1,0)/10000</f>
        <v>3226.1446023554809</v>
      </c>
      <c r="AP527" s="25">
        <f>IFERROR(_xll.BDP($A527&amp;" @"&amp; $N527 &amp;"  Corp","coupon")*G527/100/365,"-")</f>
        <v>58.061643835616437</v>
      </c>
      <c r="AQ527" s="1" t="str">
        <f>_xll.RtGet("EBOND_LDN",B527,"DSPLY_NAME")</f>
        <v>MCFP 1 3/4 13 No</v>
      </c>
      <c r="AR527" s="38">
        <f>_xll.RtGet("EBOND_LDN", B527, -18560)</f>
        <v>63.132026172098001</v>
      </c>
      <c r="AS527" s="38">
        <f>_xll.RtGet("EBOND_LDN", B527, -18562)</f>
        <v>55.765302946009001</v>
      </c>
      <c r="AT527" s="58" t="str">
        <f ca="1">IF(Main[[#This Row],[maturity]]&lt;TODAY(),"matured","-")</f>
        <v>-</v>
      </c>
      <c r="AU527" s="1" t="str">
        <f>IF(Main[[#This Row],[spread bid]]=Main[[#This Row],[spread ask]],"error","-")</f>
        <v>-</v>
      </c>
    </row>
    <row r="528" spans="1:47" x14ac:dyDescent="0.2">
      <c r="A528" s="1" t="s">
        <v>1429</v>
      </c>
      <c r="B528" s="1">
        <v>20317864</v>
      </c>
      <c r="C528" s="9">
        <v>1994228</v>
      </c>
      <c r="D528" s="9" t="str">
        <f>_xll.BDP($A528&amp;" Corp",D$4)</f>
        <v>MDLZ</v>
      </c>
      <c r="E528" s="9">
        <f>IF(_xll.BDP($A528&amp;" Corp","cpn typ")="floating","frn",_xll.BDP($A528&amp;" Corp",E$4))</f>
        <v>1.125</v>
      </c>
      <c r="F528" s="50">
        <f>IF(LEFT(_xll.BDP($A528&amp;" Corp","mty_typ"),4)="perp","perp",_xll.BDP($A528&amp;" Corp",F$4)*1)</f>
        <v>42761</v>
      </c>
      <c r="G528" s="31">
        <f>_xll.RtGet("EBOND_POSITION",INDEX(bookMap[eBondID],MATCH(TEXT(C528,"0"),bookMap[bbgID],0))&amp;"="&amp;B528,"AMOUNT")</f>
        <v>500000</v>
      </c>
      <c r="H528" s="1">
        <f>INDEX(control!$E$12:$E$22,MATCH(C528,control!$C$12:$C$22,0))</f>
        <v>0</v>
      </c>
      <c r="I528" s="1" t="str">
        <f>IFERROR(INDEX(bias[symbol],MIN(MAX(MATCH(IF($I$2="manual",_xll.RtGet("EBOND_LDN",B528,-20268),$I$2),bias[symbol],0)+H528,1),27)),"-")</f>
        <v>m</v>
      </c>
      <c r="J528" s="1">
        <f>IFERROR(_xll.RtGet("EBOND_LDN",B528,-20270)*1,"-")</f>
        <v>0.26</v>
      </c>
      <c r="K528" s="1" t="str">
        <f>_xll.RtGet("EBOND_LDN",$B528,-20271)</f>
        <v>on</v>
      </c>
      <c r="L528" s="1">
        <f>_xll.BDP(A528&amp;" @CBKG Corp","bid")</f>
        <v>100.53</v>
      </c>
      <c r="M528" s="1">
        <f>_xll.BDP(A528&amp;" @CBKG Corp","ask")</f>
        <v>100.79</v>
      </c>
      <c r="N528" s="1" t="s">
        <v>1456</v>
      </c>
      <c r="O528" s="1" t="str">
        <f>_xll.BDP(A528&amp;" @"&amp;N528&amp;" Corp","LAST_UPDATE")</f>
        <v>07:01:29</v>
      </c>
      <c r="P528" s="57">
        <f>_xll.BDP(A528&amp;" @"&amp;N528&amp;" Corp","LAST_PRICE")</f>
        <v>100.66</v>
      </c>
      <c r="Q528" s="1">
        <f>INDEX(control!$F$12:$F$22,MATCH(C528,control!$C$12:$C$22,0))</f>
        <v>100</v>
      </c>
      <c r="R528" s="1">
        <f>P528-J528*INDEX(bias[value],MATCH(I528,bias[symbol],0))*(Q528/100)</f>
        <v>100.53</v>
      </c>
      <c r="S528" s="1">
        <f t="shared" ref="S528:S529" si="596">R528+J528*(Q528/100)</f>
        <v>100.79</v>
      </c>
      <c r="T528" s="4"/>
      <c r="U528" s="4"/>
      <c r="V528" s="1">
        <f t="shared" ref="V528:V529" si="597">P528</f>
        <v>100.66</v>
      </c>
      <c r="W528" s="1">
        <f t="shared" ref="W528:W529" si="598">IF(ISNUMBER(T528),T528,R528)</f>
        <v>100.53</v>
      </c>
      <c r="X528" s="1">
        <f t="shared" ref="X528:X529" si="599">IF(ISNUMBER(U528),U528,S528)</f>
        <v>100.79</v>
      </c>
      <c r="Y528" s="13">
        <f t="shared" ref="Y528:Y529" si="600">IF(ISERROR((W528+X528)-(L528+M528)),"err",((W528+X528)-(L528+M528)))</f>
        <v>0</v>
      </c>
      <c r="Z528" s="1">
        <v>1</v>
      </c>
      <c r="AA528" s="1">
        <f t="shared" ref="AA528:AA529" si="601">IF(K528="on",1,0)</f>
        <v>1</v>
      </c>
      <c r="AB528" s="1">
        <f t="shared" ref="AB528:AB529" si="602">IF(ISNUMBER(V528),1,0)*IF(ISNUMBER(W528),1,0)*IF(ISNUMBER(X528),1,0)</f>
        <v>1</v>
      </c>
      <c r="AC528" s="1">
        <f>IF(ISNUMBER(INDEX(bias[value],MATCH(I528,bias[symbol],0))),1,0)</f>
        <v>1</v>
      </c>
      <c r="AD528" s="1">
        <f t="shared" ref="AD528:AD529" si="603">IF(ISNUMBER(J528),1,0)</f>
        <v>1</v>
      </c>
      <c r="AE528" s="1">
        <f t="shared" ref="AE528:AE529" si="604">IF(AB528,IF(W528&gt;X528,0,1),0)</f>
        <v>1</v>
      </c>
      <c r="AF528" s="1">
        <f t="shared" ca="1" si="591"/>
        <v>0</v>
      </c>
      <c r="AG528" s="1">
        <f t="shared" ca="1" si="592"/>
        <v>0</v>
      </c>
      <c r="AH528" s="1" t="str">
        <f ca="1">IF(AG528=1,_xll.RtContribute("DDS_BONDS",$B528&amp;"=EXT",$V$3:$X$3,V528:X528,"FTC:CHANGED;SCOPE:SERVER"),"-")</f>
        <v>-</v>
      </c>
      <c r="AI528" s="1" t="str">
        <f>_xll.RtGet("DDS_BONDS",B528&amp;"=EXT",3)</f>
        <v>20317864=EXT</v>
      </c>
      <c r="AJ528" s="32">
        <f>_xll.BDP($A528&amp;" @"&amp; $N528 &amp;"  Corp","risk_mid")</f>
        <v>2.5848874171522596</v>
      </c>
      <c r="AK528" s="25">
        <f t="shared" si="593"/>
        <v>129.24437085761298</v>
      </c>
      <c r="AL528" s="1" t="str">
        <f t="shared" si="553"/>
        <v>-</v>
      </c>
      <c r="AM528" s="38">
        <f t="shared" si="594"/>
        <v>4.4737777777777774</v>
      </c>
      <c r="AN528" s="12">
        <f>_xll.BDP($A528&amp;" @"&amp; $N528 &amp;"  Corp","asset_swap_spd_mid")</f>
        <v>48.68064065286422</v>
      </c>
      <c r="AO528" s="25">
        <f t="shared" si="595"/>
        <v>2434.0320326432111</v>
      </c>
      <c r="AP528" s="25">
        <f>IFERROR(_xll.BDP($A528&amp;" @"&amp; $N528 &amp;"  Corp","coupon")*G528/100/365,"-")</f>
        <v>15.41095890410959</v>
      </c>
      <c r="AQ528" s="1" t="str">
        <f>_xll.RtGet("EBOND_LDN",B528,"DSPLY_NAME")</f>
        <v>MDLZ 1 1/8 26 Ja</v>
      </c>
      <c r="AR528" s="38">
        <f>_xll.RtGet("EBOND_LDN", B528, -18560)</f>
        <v>86.198498767836995</v>
      </c>
      <c r="AS528" s="38">
        <f>_xll.RtGet("EBOND_LDN", B528, -18562)</f>
        <v>76.138913433830993</v>
      </c>
      <c r="AT528" s="58" t="str">
        <f ca="1">IF(Main[[#This Row],[maturity]]&lt;TODAY(),"matured","-")</f>
        <v>-</v>
      </c>
      <c r="AU528" s="1" t="str">
        <f>IF(Main[[#This Row],[spread bid]]=Main[[#This Row],[spread ask]],"error","-")</f>
        <v>-</v>
      </c>
    </row>
    <row r="529" spans="1:47" x14ac:dyDescent="0.2">
      <c r="A529" s="1" t="s">
        <v>1428</v>
      </c>
      <c r="B529" s="1">
        <v>20317855</v>
      </c>
      <c r="C529" s="9">
        <v>1994228</v>
      </c>
      <c r="D529" s="9" t="str">
        <f>_xll.BDP($A529&amp;" Corp",D$4)</f>
        <v>MDLZ</v>
      </c>
      <c r="E529" s="9">
        <f>IF(_xll.BDP($A529&amp;" Corp","cpn typ")="floating","frn",_xll.BDP($A529&amp;" Corp",E$4))</f>
        <v>2.375</v>
      </c>
      <c r="F529" s="50">
        <f>IF(LEFT(_xll.BDP($A529&amp;" Corp","mty_typ"),4)="perp","perp",_xll.BDP($A529&amp;" Corp",F$4)*1)</f>
        <v>44222</v>
      </c>
      <c r="G529" s="31">
        <f>_xll.RtGet("EBOND_POSITION",INDEX(bookMap[eBondID],MATCH(TEXT(C529,"0"),bookMap[bbgID],0))&amp;"="&amp;B529,"AMOUNT")</f>
        <v>2234000</v>
      </c>
      <c r="H529" s="1">
        <f>INDEX(control!$E$12:$E$22,MATCH(C529,control!$C$12:$C$22,0))</f>
        <v>0</v>
      </c>
      <c r="I529" s="1" t="str">
        <f>IFERROR(INDEX(bias[symbol],MIN(MAX(MATCH(IF($I$2="manual",_xll.RtGet("EBOND_LDN",B529,-20268),$I$2),bias[symbol],0)+H529,1),27)),"-")</f>
        <v>m</v>
      </c>
      <c r="J529" s="1">
        <f>IFERROR(_xll.RtGet("EBOND_LDN",B529,-20270)*1,"-")</f>
        <v>0.5</v>
      </c>
      <c r="K529" s="1" t="str">
        <f>_xll.RtGet("EBOND_LDN",$B529,-20271)</f>
        <v>on</v>
      </c>
      <c r="L529" s="1">
        <f>_xll.BDP(A529&amp;" @CBKG Corp","bid")</f>
        <v>103.53</v>
      </c>
      <c r="M529" s="1">
        <f>_xll.BDP(A529&amp;" @CBKG Corp","ask")</f>
        <v>104.03</v>
      </c>
      <c r="N529" s="1" t="s">
        <v>1456</v>
      </c>
      <c r="O529" s="1" t="str">
        <f>_xll.BDP(A529&amp;" @"&amp;N529&amp;" Corp","LAST_UPDATE")</f>
        <v>07:01:26</v>
      </c>
      <c r="P529" s="57">
        <f>_xll.BDP(A529&amp;" @"&amp;N529&amp;" Corp","LAST_PRICE")</f>
        <v>103.78</v>
      </c>
      <c r="Q529" s="1">
        <f>INDEX(control!$F$12:$F$22,MATCH(C529,control!$C$12:$C$22,0))</f>
        <v>100</v>
      </c>
      <c r="R529" s="1">
        <f>P529-J529*INDEX(bias[value],MATCH(I529,bias[symbol],0))*(Q529/100)</f>
        <v>103.53</v>
      </c>
      <c r="S529" s="1">
        <f t="shared" si="596"/>
        <v>104.03</v>
      </c>
      <c r="T529" s="4"/>
      <c r="U529" s="4"/>
      <c r="V529" s="1">
        <f t="shared" si="597"/>
        <v>103.78</v>
      </c>
      <c r="W529" s="1">
        <f t="shared" si="598"/>
        <v>103.53</v>
      </c>
      <c r="X529" s="1">
        <f t="shared" si="599"/>
        <v>104.03</v>
      </c>
      <c r="Y529" s="13">
        <f t="shared" si="600"/>
        <v>0</v>
      </c>
      <c r="Z529" s="1">
        <v>1</v>
      </c>
      <c r="AA529" s="1">
        <f t="shared" si="601"/>
        <v>1</v>
      </c>
      <c r="AB529" s="1">
        <f t="shared" si="602"/>
        <v>1</v>
      </c>
      <c r="AC529" s="1">
        <f>IF(ISNUMBER(INDEX(bias[value],MATCH(I529,bias[symbol],0))),1,0)</f>
        <v>1</v>
      </c>
      <c r="AD529" s="1">
        <f t="shared" si="603"/>
        <v>1</v>
      </c>
      <c r="AE529" s="1">
        <f t="shared" si="604"/>
        <v>1</v>
      </c>
      <c r="AF529" s="1">
        <f t="shared" ca="1" si="591"/>
        <v>0</v>
      </c>
      <c r="AG529" s="1">
        <f t="shared" ca="1" si="592"/>
        <v>0</v>
      </c>
      <c r="AH529" s="1" t="str">
        <f ca="1">IF(AG529=1,_xll.RtContribute("DDS_BONDS",$B529&amp;"=EXT",$V$3:$X$3,V529:X529,"FTC:CHANGED;SCOPE:SERVER"),"-")</f>
        <v>-</v>
      </c>
      <c r="AI529" s="1" t="str">
        <f>_xll.RtGet("DDS_BONDS",B529&amp;"=EXT",3)</f>
        <v>20317855=EXT</v>
      </c>
      <c r="AJ529" s="32">
        <f>_xll.BDP($A529&amp;" @"&amp; $N529 &amp;"  Corp","risk_mid")</f>
        <v>6.3221496559663137</v>
      </c>
      <c r="AK529" s="25">
        <f t="shared" si="593"/>
        <v>1412.3682331428745</v>
      </c>
      <c r="AL529" s="1" t="str">
        <f t="shared" si="553"/>
        <v>-</v>
      </c>
      <c r="AM529" s="38">
        <f t="shared" si="594"/>
        <v>20.608401777777779</v>
      </c>
      <c r="AN529" s="12">
        <f>_xll.BDP($A529&amp;" @"&amp; $N529 &amp;"  Corp","asset_swap_spd_mid")</f>
        <v>76.706799892536893</v>
      </c>
      <c r="AO529" s="25">
        <f t="shared" si="595"/>
        <v>17136.299095992741</v>
      </c>
      <c r="AP529" s="25">
        <f>IFERROR(_xll.BDP($A529&amp;" @"&amp; $N529 &amp;"  Corp","coupon")*G529/100/365,"-")</f>
        <v>145.36301369863014</v>
      </c>
      <c r="AQ529" s="1" t="str">
        <f>_xll.RtGet("EBOND_LDN",B529,"DSPLY_NAME")</f>
        <v>MDLZ 2 3/8 26 Ja</v>
      </c>
      <c r="AR529" s="38">
        <f>_xll.RtGet("EBOND_LDN", B529, -18560)</f>
        <v>116.890666609981</v>
      </c>
      <c r="AS529" s="38">
        <f>_xll.RtGet("EBOND_LDN", B529, -18562)</f>
        <v>108.99532229772601</v>
      </c>
      <c r="AT529" s="58" t="str">
        <f ca="1">IF(Main[[#This Row],[maturity]]&lt;TODAY(),"matured","-")</f>
        <v>-</v>
      </c>
      <c r="AU529" s="1" t="str">
        <f>IF(Main[[#This Row],[spread bid]]=Main[[#This Row],[spread ask]],"error","-")</f>
        <v>-</v>
      </c>
    </row>
    <row r="530" spans="1:47" x14ac:dyDescent="0.2">
      <c r="A530" s="1" t="s">
        <v>499</v>
      </c>
      <c r="B530" s="1">
        <v>8348685</v>
      </c>
      <c r="C530" s="9">
        <v>1994228</v>
      </c>
      <c r="D530" s="9" t="str">
        <f>_xll.BDP($A530&amp;" Corp",D$4)</f>
        <v>MEOGR</v>
      </c>
      <c r="E530" s="9">
        <f>IF(_xll.BDP($A530&amp;" Corp","cpn typ")="floating","frn",_xll.BDP($A530&amp;" Corp",E$4))</f>
        <v>5.75</v>
      </c>
      <c r="F530" s="50">
        <f>IF(LEFT(_xll.BDP($A530&amp;" Corp","mty_typ"),4)="perp","perp",_xll.BDP($A530&amp;" Corp",F$4)*1)</f>
        <v>41834</v>
      </c>
      <c r="G530" s="31">
        <f>_xll.RtGet("EBOND_POSITION",INDEX(bookMap[eBondID],MATCH(TEXT(C530,"0"),bookMap[bbgID],0))&amp;"="&amp;B530,"AMOUNT")</f>
        <v>322000</v>
      </c>
      <c r="H530" s="1">
        <f>INDEX(control!$E$12:$E$22,MATCH(C530,control!$C$12:$C$22,0))</f>
        <v>0</v>
      </c>
      <c r="I530" s="1" t="str">
        <f>IFERROR(INDEX(bias[symbol],MIN(MAX(MATCH(IF($I$2="manual",_xll.RtGet("EBOND_LDN",B530,-20268),$I$2),bias[symbol],0)+H530,1),27)),"-")</f>
        <v>b</v>
      </c>
      <c r="J530" s="1">
        <f>IFERROR(_xll.RtGet("EBOND_LDN",B530,-20270)*1,"-")</f>
        <v>0.1</v>
      </c>
      <c r="K530" s="1" t="str">
        <f>_xll.RtGet("EBOND_LDN",$B530,-20271)</f>
        <v>on</v>
      </c>
      <c r="L530" s="1">
        <f>_xll.BDP(A530&amp;" @CBKG Corp","bid")</f>
        <v>100.366</v>
      </c>
      <c r="M530" s="1">
        <f>_xll.BDP(A530&amp;" @CBKG Corp","ask")</f>
        <v>100.46599999999999</v>
      </c>
      <c r="N530" s="1" t="s">
        <v>1456</v>
      </c>
      <c r="O530" s="1" t="str">
        <f>_xll.BDP(A530&amp;" @"&amp;N530&amp;" Corp","LAST_UPDATE")</f>
        <v>07:01:14</v>
      </c>
      <c r="P530" s="57">
        <f>_xll.BDP(A530&amp;" @"&amp;N530&amp;" Corp","LAST_PRICE")</f>
        <v>100.40300000000001</v>
      </c>
      <c r="Q530" s="1">
        <f>INDEX(control!$F$12:$F$22,MATCH(C530,control!$C$12:$C$22,0))</f>
        <v>100</v>
      </c>
      <c r="R530" s="1">
        <f>P530-J530*INDEX(bias[value],MATCH(I530,bias[symbol],0))*(Q530/100)</f>
        <v>100.36550000000001</v>
      </c>
      <c r="S530" s="1">
        <f t="shared" si="500"/>
        <v>100.46550000000001</v>
      </c>
      <c r="T530" s="4"/>
      <c r="U530" s="4"/>
      <c r="V530" s="1">
        <f t="shared" si="494"/>
        <v>100.40300000000001</v>
      </c>
      <c r="W530" s="1">
        <f t="shared" si="495"/>
        <v>100.36550000000001</v>
      </c>
      <c r="X530" s="1">
        <f t="shared" si="496"/>
        <v>100.46550000000001</v>
      </c>
      <c r="Y530" s="13">
        <f t="shared" si="497"/>
        <v>-9.9999999997635314E-4</v>
      </c>
      <c r="Z530" s="1">
        <v>1</v>
      </c>
      <c r="AA530" s="1">
        <f t="shared" si="498"/>
        <v>1</v>
      </c>
      <c r="AB530" s="1">
        <f t="shared" si="568"/>
        <v>1</v>
      </c>
      <c r="AC530" s="1">
        <f>IF(ISNUMBER(INDEX(bias[value],MATCH(I530,bias[symbol],0))),1,0)</f>
        <v>1</v>
      </c>
      <c r="AD530" s="1">
        <f t="shared" si="499"/>
        <v>1</v>
      </c>
      <c r="AE530" s="1">
        <f t="shared" si="569"/>
        <v>1</v>
      </c>
      <c r="AF530" s="1">
        <f t="shared" ca="1" si="591"/>
        <v>0</v>
      </c>
      <c r="AG530" s="1">
        <f t="shared" ca="1" si="592"/>
        <v>0</v>
      </c>
      <c r="AH530" s="1" t="str">
        <f ca="1">IF(AG530=1,_xll.RtContribute("DDS_BONDS",$B530&amp;"=EXT",$V$3:$X$3,V530:X530,"FTC:CHANGED;SCOPE:SERVER"),"-")</f>
        <v>-</v>
      </c>
      <c r="AI530" s="1" t="str">
        <f>_xll.RtGet("DDS_BONDS",B530&amp;"=EXT",3)</f>
        <v>8348685=EXT</v>
      </c>
      <c r="AJ530" s="32">
        <f>_xll.BDP($A530&amp;" @"&amp; $N530 &amp;"  Corp","risk_mid")</f>
        <v>7.8194455431912502E-2</v>
      </c>
      <c r="AK530" s="25">
        <f t="shared" si="593"/>
        <v>2.5178614649075826</v>
      </c>
      <c r="AL530" s="1" t="str">
        <f t="shared" si="553"/>
        <v>-</v>
      </c>
      <c r="AM530" s="38">
        <f t="shared" si="594"/>
        <v>2.8737569777777785</v>
      </c>
      <c r="AN530" s="12">
        <f>_xll.BDP($A530&amp;" @"&amp; $N530 &amp;"  Corp","asset_swap_spd_mid")</f>
        <v>9.4920292737652847</v>
      </c>
      <c r="AO530" s="25">
        <f t="shared" si="595"/>
        <v>305.64334261524215</v>
      </c>
      <c r="AP530" s="25">
        <f>IFERROR(_xll.BDP($A530&amp;" @"&amp; $N530 &amp;"  Corp","coupon")*G530/100/365,"-")</f>
        <v>50.726027397260275</v>
      </c>
      <c r="AQ530" s="1" t="str">
        <f>_xll.RtGet("EBOND_LDN",B530,"DSPLY_NAME")</f>
        <v>MEOGR 5 3/4 14 J</v>
      </c>
      <c r="AR530" s="38">
        <f>_xll.RtGet("EBOND_LDN", B530, -18560)</f>
        <v>0</v>
      </c>
      <c r="AS530" s="38">
        <f>_xll.RtGet("EBOND_LDN", B530, -18562)</f>
        <v>0</v>
      </c>
      <c r="AT530" s="58" t="str">
        <f ca="1">IF(Main[[#This Row],[maturity]]&lt;TODAY(),"matured","-")</f>
        <v>-</v>
      </c>
      <c r="AU530" s="1" t="str">
        <f>IF(Main[[#This Row],[spread bid]]=Main[[#This Row],[spread ask]],"error","-")</f>
        <v>error</v>
      </c>
    </row>
    <row r="531" spans="1:47" x14ac:dyDescent="0.2">
      <c r="A531" s="1" t="s">
        <v>500</v>
      </c>
      <c r="B531" s="1">
        <v>7983846</v>
      </c>
      <c r="C531" s="9">
        <v>1994228</v>
      </c>
      <c r="D531" s="9" t="str">
        <f>_xll.BDP($A531&amp;" Corp",D$4)</f>
        <v>MEOGR</v>
      </c>
      <c r="E531" s="9">
        <f>IF(_xll.BDP($A531&amp;" Corp","cpn typ")="floating","frn",_xll.BDP($A531&amp;" Corp",E$4))</f>
        <v>7.625</v>
      </c>
      <c r="F531" s="50">
        <f>IF(LEFT(_xll.BDP($A531&amp;" Corp","mty_typ"),4)="perp","perp",_xll.BDP($A531&amp;" Corp",F$4)*1)</f>
        <v>42068</v>
      </c>
      <c r="G531" s="31">
        <f>_xll.RtGet("EBOND_POSITION",INDEX(bookMap[eBondID],MATCH(TEXT(C531,"0"),bookMap[bbgID],0))&amp;"="&amp;B531,"AMOUNT")</f>
        <v>25000</v>
      </c>
      <c r="H531" s="1">
        <f>INDEX(control!$E$12:$E$22,MATCH(C531,control!$C$12:$C$22,0))</f>
        <v>0</v>
      </c>
      <c r="I531" s="1" t="str">
        <f>IFERROR(INDEX(bias[symbol],MIN(MAX(MATCH(IF($I$2="manual",_xll.RtGet("EBOND_LDN",B531,-20268),$I$2),bias[symbol],0)+H531,1),27)),"-")</f>
        <v>b</v>
      </c>
      <c r="J531" s="1">
        <f>IFERROR(_xll.RtGet("EBOND_LDN",B531,-20270)*1,"-")</f>
        <v>0.15</v>
      </c>
      <c r="K531" s="1" t="str">
        <f>_xll.RtGet("EBOND_LDN",$B531,-20271)</f>
        <v>on</v>
      </c>
      <c r="L531" s="1">
        <f>_xll.BDP(A531&amp;" @CBKG Corp","bid")</f>
        <v>104.96</v>
      </c>
      <c r="M531" s="1">
        <f>_xll.BDP(A531&amp;" @CBKG Corp","ask")</f>
        <v>105.11</v>
      </c>
      <c r="N531" s="1" t="s">
        <v>1456</v>
      </c>
      <c r="O531" s="1" t="str">
        <f>_xll.BDP(A531&amp;" @"&amp;N531&amp;" Corp","LAST_UPDATE")</f>
        <v>07:01:06</v>
      </c>
      <c r="P531" s="57">
        <f>_xll.BDP(A531&amp;" @"&amp;N531&amp;" Corp","LAST_PRICE")</f>
        <v>105.01600000000001</v>
      </c>
      <c r="Q531" s="1">
        <f>INDEX(control!$F$12:$F$22,MATCH(C531,control!$C$12:$C$22,0))</f>
        <v>100</v>
      </c>
      <c r="R531" s="1">
        <f>P531-J531*INDEX(bias[value],MATCH(I531,bias[symbol],0))*(Q531/100)</f>
        <v>104.95975</v>
      </c>
      <c r="S531" s="1">
        <f t="shared" si="500"/>
        <v>105.10975000000001</v>
      </c>
      <c r="T531" s="4"/>
      <c r="U531" s="4"/>
      <c r="V531" s="1">
        <f t="shared" si="494"/>
        <v>105.01600000000001</v>
      </c>
      <c r="W531" s="1">
        <f t="shared" si="495"/>
        <v>104.95975</v>
      </c>
      <c r="X531" s="1">
        <f t="shared" si="496"/>
        <v>105.10975000000001</v>
      </c>
      <c r="Y531" s="13">
        <f t="shared" si="497"/>
        <v>-4.9999999998817657E-4</v>
      </c>
      <c r="Z531" s="1">
        <v>1</v>
      </c>
      <c r="AA531" s="1">
        <f t="shared" si="498"/>
        <v>1</v>
      </c>
      <c r="AB531" s="1">
        <f t="shared" si="568"/>
        <v>1</v>
      </c>
      <c r="AC531" s="1">
        <f>IF(ISNUMBER(INDEX(bias[value],MATCH(I531,bias[symbol],0))),1,0)</f>
        <v>1</v>
      </c>
      <c r="AD531" s="1">
        <f t="shared" si="499"/>
        <v>1</v>
      </c>
      <c r="AE531" s="1">
        <f t="shared" si="569"/>
        <v>1</v>
      </c>
      <c r="AF531" s="1">
        <f t="shared" ca="1" si="591"/>
        <v>0</v>
      </c>
      <c r="AG531" s="1">
        <f t="shared" ca="1" si="592"/>
        <v>0</v>
      </c>
      <c r="AH531" s="1" t="str">
        <f ca="1">IF(AG531=1,_xll.RtContribute("DDS_BONDS",$B531&amp;"=EXT",$V$3:$X$3,V531:X531,"FTC:CHANGED;SCOPE:SERVER"),"-")</f>
        <v>-</v>
      </c>
      <c r="AI531" s="1" t="str">
        <f>_xll.RtGet("DDS_BONDS",B531&amp;"=EXT",3)</f>
        <v>7983846=EXT</v>
      </c>
      <c r="AJ531" s="32">
        <f>_xll.BDP($A531&amp;" @"&amp; $N531 &amp;"  Corp","risk_mid")</f>
        <v>0.76333555764875882</v>
      </c>
      <c r="AK531" s="25">
        <f t="shared" si="593"/>
        <v>1.9083388941218971</v>
      </c>
      <c r="AL531" s="1" t="str">
        <f t="shared" si="553"/>
        <v>-</v>
      </c>
      <c r="AM531" s="38">
        <f t="shared" si="594"/>
        <v>0.23336888888888893</v>
      </c>
      <c r="AN531" s="12">
        <f>_xll.BDP($A531&amp;" @"&amp; $N531 &amp;"  Corp","asset_swap_spd_mid")</f>
        <v>15.082271072784856</v>
      </c>
      <c r="AO531" s="25">
        <f t="shared" si="595"/>
        <v>37.705677681962136</v>
      </c>
      <c r="AP531" s="25">
        <f>IFERROR(_xll.BDP($A531&amp;" @"&amp; $N531 &amp;"  Corp","coupon")*G531/100/365,"-")</f>
        <v>5.2226027397260273</v>
      </c>
      <c r="AQ531" s="1" t="str">
        <f>_xll.RtGet("EBOND_LDN",B531,"DSPLY_NAME")</f>
        <v>MEOGR 7 5/8 05 M</v>
      </c>
      <c r="AR531" s="38">
        <f>_xll.RtGet("EBOND_LDN", B531, -18560)</f>
        <v>64.548844199225002</v>
      </c>
      <c r="AS531" s="38">
        <f>_xll.RtGet("EBOND_LDN", B531, -18562)</f>
        <v>44.905842741569998</v>
      </c>
      <c r="AT531" s="58" t="str">
        <f ca="1">IF(Main[[#This Row],[maturity]]&lt;TODAY(),"matured","-")</f>
        <v>-</v>
      </c>
      <c r="AU531" s="1" t="str">
        <f>IF(Main[[#This Row],[spread bid]]=Main[[#This Row],[spread ask]],"error","-")</f>
        <v>-</v>
      </c>
    </row>
    <row r="532" spans="1:47" x14ac:dyDescent="0.2">
      <c r="A532" s="1" t="s">
        <v>501</v>
      </c>
      <c r="B532" s="1">
        <v>8886464</v>
      </c>
      <c r="C532" s="9">
        <v>1994228</v>
      </c>
      <c r="D532" s="9" t="str">
        <f>_xll.BDP($A532&amp;" Corp",D$4)</f>
        <v>MEOGR</v>
      </c>
      <c r="E532" s="9">
        <f>IF(_xll.BDP($A532&amp;" Corp","cpn typ")="floating","frn",_xll.BDP($A532&amp;" Corp",E$4))</f>
        <v>4.25</v>
      </c>
      <c r="F532" s="50">
        <f>IF(LEFT(_xll.BDP($A532&amp;" Corp","mty_typ"),4)="perp","perp",_xll.BDP($A532&amp;" Corp",F$4)*1)</f>
        <v>42788</v>
      </c>
      <c r="G532" s="31">
        <f>_xll.RtGet("EBOND_POSITION",INDEX(bookMap[eBondID],MATCH(TEXT(C532,"0"),bookMap[bbgID],0))&amp;"="&amp;B532,"AMOUNT")</f>
        <v>-368000</v>
      </c>
      <c r="H532" s="1">
        <f>INDEX(control!$E$12:$E$22,MATCH(C532,control!$C$12:$C$22,0))</f>
        <v>0</v>
      </c>
      <c r="I532" s="1" t="str">
        <f>IFERROR(INDEX(bias[symbol],MIN(MAX(MATCH(IF($I$2="manual",_xll.RtGet("EBOND_LDN",B532,-20268),$I$2),bias[symbol],0)+H532,1),27)),"-")</f>
        <v>b</v>
      </c>
      <c r="J532" s="1">
        <f>IFERROR(_xll.RtGet("EBOND_LDN",B532,-20270)*1,"-")</f>
        <v>0.25</v>
      </c>
      <c r="K532" s="1" t="str">
        <f>_xll.RtGet("EBOND_LDN",$B532,-20271)</f>
        <v>on</v>
      </c>
      <c r="L532" s="1">
        <f>_xll.BDP(A532&amp;" @CBKG Corp","bid")</f>
        <v>108.72799999999999</v>
      </c>
      <c r="M532" s="1">
        <f>_xll.BDP(A532&amp;" @CBKG Corp","ask")</f>
        <v>108.97799999999999</v>
      </c>
      <c r="N532" s="1" t="s">
        <v>1456</v>
      </c>
      <c r="O532" s="1" t="str">
        <f>_xll.BDP(A532&amp;" @"&amp;N532&amp;" Corp","LAST_UPDATE")</f>
        <v>07:01:35</v>
      </c>
      <c r="P532" s="57">
        <f>_xll.BDP(A532&amp;" @"&amp;N532&amp;" Corp","LAST_PRICE")</f>
        <v>108.822</v>
      </c>
      <c r="Q532" s="1">
        <f>INDEX(control!$F$12:$F$22,MATCH(C532,control!$C$12:$C$22,0))</f>
        <v>100</v>
      </c>
      <c r="R532" s="1">
        <f>P532-J532*INDEX(bias[value],MATCH(I532,bias[symbol],0))*(Q532/100)</f>
        <v>108.72825</v>
      </c>
      <c r="S532" s="1">
        <f t="shared" si="500"/>
        <v>108.97825</v>
      </c>
      <c r="T532" s="4"/>
      <c r="U532" s="4"/>
      <c r="V532" s="1">
        <f t="shared" si="494"/>
        <v>108.822</v>
      </c>
      <c r="W532" s="1">
        <f t="shared" si="495"/>
        <v>108.72825</v>
      </c>
      <c r="X532" s="1">
        <f t="shared" si="496"/>
        <v>108.97825</v>
      </c>
      <c r="Y532" s="13">
        <f t="shared" si="497"/>
        <v>5.0000000001659828E-4</v>
      </c>
      <c r="Z532" s="1">
        <v>1</v>
      </c>
      <c r="AA532" s="1">
        <f t="shared" si="498"/>
        <v>1</v>
      </c>
      <c r="AB532" s="1">
        <f t="shared" si="568"/>
        <v>1</v>
      </c>
      <c r="AC532" s="1">
        <f>IF(ISNUMBER(INDEX(bias[value],MATCH(I532,bias[symbol],0))),1,0)</f>
        <v>1</v>
      </c>
      <c r="AD532" s="1">
        <f t="shared" si="499"/>
        <v>1</v>
      </c>
      <c r="AE532" s="1">
        <f t="shared" si="569"/>
        <v>1</v>
      </c>
      <c r="AF532" s="1">
        <f t="shared" ca="1" si="591"/>
        <v>0</v>
      </c>
      <c r="AG532" s="1">
        <f t="shared" ca="1" si="592"/>
        <v>0</v>
      </c>
      <c r="AH532" s="1" t="str">
        <f ca="1">IF(AG532=1,_xll.RtContribute("DDS_BONDS",$B532&amp;"=EXT",$V$3:$X$3,V532:X532,"FTC:CHANGED;SCOPE:SERVER"),"-")</f>
        <v>-</v>
      </c>
      <c r="AI532" s="1" t="str">
        <f>_xll.RtGet("DDS_BONDS",B532&amp;"=EXT",3)</f>
        <v>8886464=EXT</v>
      </c>
      <c r="AJ532" s="32">
        <f>_xll.BDP($A532&amp;" @"&amp; $N532 &amp;"  Corp","risk_mid")</f>
        <v>2.8058039441120286</v>
      </c>
      <c r="AK532" s="25">
        <f t="shared" si="593"/>
        <v>-103.25358514332265</v>
      </c>
      <c r="AL532" s="1" t="str">
        <f t="shared" si="553"/>
        <v>-</v>
      </c>
      <c r="AM532" s="38">
        <f t="shared" si="594"/>
        <v>-3.5596885333333339</v>
      </c>
      <c r="AN532" s="12">
        <f>_xll.BDP($A532&amp;" @"&amp; $N532 &amp;"  Corp","asset_swap_spd_mid")</f>
        <v>56.027424762637807</v>
      </c>
      <c r="AO532" s="25">
        <f t="shared" si="595"/>
        <v>-2061.8092312650715</v>
      </c>
      <c r="AP532" s="25">
        <f>IFERROR(_xll.BDP($A532&amp;" @"&amp; $N532 &amp;"  Corp","coupon")*G532/100/365,"-")</f>
        <v>-42.849315068493148</v>
      </c>
      <c r="AQ532" s="1" t="str">
        <f>_xll.RtGet("EBOND_LDN",B532,"DSPLY_NAME")</f>
        <v>MEOGR 4 1/4 22 F</v>
      </c>
      <c r="AR532" s="38">
        <f>_xll.RtGet("EBOND_LDN", B532, -18560)</f>
        <v>88.937427506163004</v>
      </c>
      <c r="AS532" s="38">
        <f>_xll.RtGet("EBOND_LDN", B532, -18562)</f>
        <v>80.031354294452001</v>
      </c>
      <c r="AT532" s="58" t="str">
        <f ca="1">IF(Main[[#This Row],[maturity]]&lt;TODAY(),"matured","-")</f>
        <v>-</v>
      </c>
      <c r="AU532" s="1" t="str">
        <f>IF(Main[[#This Row],[spread bid]]=Main[[#This Row],[spread ask]],"error","-")</f>
        <v>-</v>
      </c>
    </row>
    <row r="533" spans="1:47" x14ac:dyDescent="0.2">
      <c r="A533" s="1" t="s">
        <v>502</v>
      </c>
      <c r="B533" s="1">
        <v>16248744</v>
      </c>
      <c r="C533" s="9">
        <v>1994228</v>
      </c>
      <c r="D533" s="9" t="str">
        <f>_xll.BDP($A533&amp;" Corp",D$4)</f>
        <v>MEOGR</v>
      </c>
      <c r="E533" s="9">
        <f>IF(_xll.BDP($A533&amp;" Corp","cpn typ")="floating","frn",_xll.BDP($A533&amp;" Corp",E$4))</f>
        <v>2.25</v>
      </c>
      <c r="F533" s="50">
        <f>IF(LEFT(_xll.BDP($A533&amp;" Corp","mty_typ"),4)="perp","perp",_xll.BDP($A533&amp;" Corp",F$4)*1)</f>
        <v>43231</v>
      </c>
      <c r="G533" s="31">
        <f>_xll.RtGet("EBOND_POSITION",INDEX(bookMap[eBondID],MATCH(TEXT(C533,"0"),bookMap[bbgID],0))&amp;"="&amp;B533,"AMOUNT")</f>
        <v>-149000</v>
      </c>
      <c r="H533" s="1">
        <f>INDEX(control!$E$12:$E$22,MATCH(C533,control!$C$12:$C$22,0))</f>
        <v>0</v>
      </c>
      <c r="I533" s="1" t="str">
        <f>IFERROR(INDEX(bias[symbol],MIN(MAX(MATCH(IF($I$2="manual",_xll.RtGet("EBOND_LDN",B533,-20268),$I$2),bias[symbol],0)+H533,1),27)),"-")</f>
        <v>b</v>
      </c>
      <c r="J533" s="1">
        <f>IFERROR(_xll.RtGet("EBOND_LDN",B533,-20270)*1,"-")</f>
        <v>0.3</v>
      </c>
      <c r="K533" s="1" t="str">
        <f>_xll.RtGet("EBOND_LDN",$B533,-20271)</f>
        <v>on</v>
      </c>
      <c r="L533" s="1">
        <f>_xll.BDP(A533&amp;" @CBKG Corp","bid")</f>
        <v>104.215</v>
      </c>
      <c r="M533" s="1">
        <f>_xll.BDP(A533&amp;" @CBKG Corp","ask")</f>
        <v>104.514</v>
      </c>
      <c r="N533" s="1" t="s">
        <v>1456</v>
      </c>
      <c r="O533" s="1" t="str">
        <f>_xll.BDP(A533&amp;" @"&amp;N533&amp;" Corp","LAST_UPDATE")</f>
        <v>07:01:29</v>
      </c>
      <c r="P533" s="57">
        <f>_xll.BDP(A533&amp;" @"&amp;N533&amp;" Corp","LAST_PRICE")</f>
        <v>104.366</v>
      </c>
      <c r="Q533" s="1">
        <f>INDEX(control!$F$12:$F$22,MATCH(C533,control!$C$12:$C$22,0))</f>
        <v>100</v>
      </c>
      <c r="R533" s="1">
        <f>P533-J533*INDEX(bias[value],MATCH(I533,bias[symbol],0))*(Q533/100)</f>
        <v>104.2535</v>
      </c>
      <c r="S533" s="1">
        <f t="shared" si="500"/>
        <v>104.5535</v>
      </c>
      <c r="T533" s="4"/>
      <c r="U533" s="4"/>
      <c r="V533" s="1">
        <f t="shared" si="494"/>
        <v>104.366</v>
      </c>
      <c r="W533" s="1">
        <f t="shared" si="495"/>
        <v>104.2535</v>
      </c>
      <c r="X533" s="1">
        <f t="shared" si="496"/>
        <v>104.5535</v>
      </c>
      <c r="Y533" s="13">
        <f t="shared" si="497"/>
        <v>7.8000000000031378E-2</v>
      </c>
      <c r="Z533" s="1">
        <v>1</v>
      </c>
      <c r="AA533" s="1">
        <f t="shared" si="498"/>
        <v>1</v>
      </c>
      <c r="AB533" s="1">
        <f t="shared" si="568"/>
        <v>1</v>
      </c>
      <c r="AC533" s="1">
        <f>IF(ISNUMBER(INDEX(bias[value],MATCH(I533,bias[symbol],0))),1,0)</f>
        <v>1</v>
      </c>
      <c r="AD533" s="1">
        <f t="shared" si="499"/>
        <v>1</v>
      </c>
      <c r="AE533" s="1">
        <f t="shared" si="569"/>
        <v>1</v>
      </c>
      <c r="AF533" s="1">
        <f t="shared" ca="1" si="591"/>
        <v>0</v>
      </c>
      <c r="AG533" s="1">
        <f t="shared" ca="1" si="592"/>
        <v>0</v>
      </c>
      <c r="AH533" s="1" t="str">
        <f ca="1">IF(AG533=1,_xll.RtContribute("DDS_BONDS",$B533&amp;"=EXT",$V$3:$X$3,V533:X533,"FTC:CHANGED;SCOPE:SERVER"),"-")</f>
        <v>-</v>
      </c>
      <c r="AI533" s="1" t="str">
        <f>_xll.RtGet("DDS_BONDS",B533&amp;"=EXT",3)</f>
        <v>16248744=EXT</v>
      </c>
      <c r="AJ533" s="32">
        <f>_xll.BDP($A533&amp;" @"&amp; $N533 &amp;"  Corp","risk_mid")</f>
        <v>3.8980931407564867</v>
      </c>
      <c r="AK533" s="25">
        <f t="shared" si="593"/>
        <v>-58.081587797271645</v>
      </c>
      <c r="AL533" s="1" t="str">
        <f t="shared" si="553"/>
        <v>-</v>
      </c>
      <c r="AM533" s="38">
        <f t="shared" si="594"/>
        <v>-1.382269688888889</v>
      </c>
      <c r="AN533" s="12">
        <f>_xll.BDP($A533&amp;" @"&amp; $N533 &amp;"  Corp","asset_swap_spd_mid")</f>
        <v>59.076336627291155</v>
      </c>
      <c r="AO533" s="25">
        <f t="shared" si="595"/>
        <v>-880.23741574663813</v>
      </c>
      <c r="AP533" s="25">
        <f>IFERROR(_xll.BDP($A533&amp;" @"&amp; $N533 &amp;"  Corp","coupon")*G533/100/365,"-")</f>
        <v>-9.1849315068493151</v>
      </c>
      <c r="AQ533" s="1" t="str">
        <f>_xll.RtGet("EBOND_LDN",B533,"DSPLY_NAME")</f>
        <v>MEOGR 2 1/4 11 M</v>
      </c>
      <c r="AR533" s="38">
        <f>_xll.RtGet("EBOND_LDN", B533, -18560)</f>
        <v>100.17067197110499</v>
      </c>
      <c r="AS533" s="38">
        <f>_xll.RtGet("EBOND_LDN", B533, -18562)</f>
        <v>92.486073946781005</v>
      </c>
      <c r="AT533" s="58" t="str">
        <f ca="1">IF(Main[[#This Row],[maturity]]&lt;TODAY(),"matured","-")</f>
        <v>-</v>
      </c>
      <c r="AU533" s="1" t="str">
        <f>IF(Main[[#This Row],[spread bid]]=Main[[#This Row],[spread ask]],"error","-")</f>
        <v>-</v>
      </c>
    </row>
    <row r="534" spans="1:47" x14ac:dyDescent="0.2">
      <c r="A534" s="1" t="s">
        <v>503</v>
      </c>
      <c r="B534" s="1">
        <v>13423352</v>
      </c>
      <c r="C534" s="9">
        <v>1994228</v>
      </c>
      <c r="D534" s="9" t="str">
        <f>_xll.BDP($A534&amp;" Corp",D$4)</f>
        <v>MEOGR</v>
      </c>
      <c r="E534" s="9">
        <f>IF(_xll.BDP($A534&amp;" Corp","cpn typ")="floating","frn",_xll.BDP($A534&amp;" Corp",E$4))</f>
        <v>3.375</v>
      </c>
      <c r="F534" s="50">
        <f>IF(LEFT(_xll.BDP($A534&amp;" Corp","mty_typ"),4)="perp","perp",_xll.BDP($A534&amp;" Corp",F$4)*1)</f>
        <v>43525</v>
      </c>
      <c r="G534" s="31">
        <f>_xll.RtGet("EBOND_POSITION",INDEX(bookMap[eBondID],MATCH(TEXT(C534,"0"),bookMap[bbgID],0))&amp;"="&amp;B534,"AMOUNT")</f>
        <v>0</v>
      </c>
      <c r="H534" s="1">
        <f>INDEX(control!$E$12:$E$22,MATCH(C534,control!$C$12:$C$22,0))</f>
        <v>0</v>
      </c>
      <c r="I534" s="1" t="str">
        <f>IFERROR(INDEX(bias[symbol],MIN(MAX(MATCH(IF($I$2="manual",_xll.RtGet("EBOND_LDN",B534,-20268),$I$2),bias[symbol],0)+H534,1),27)),"-")</f>
        <v>b</v>
      </c>
      <c r="J534" s="1">
        <f>IFERROR(_xll.RtGet("EBOND_LDN",B534,-20270)*1,"-")</f>
        <v>0.5</v>
      </c>
      <c r="K534" s="1" t="str">
        <f>_xll.RtGet("EBOND_LDN",$B534,-20271)</f>
        <v>on</v>
      </c>
      <c r="L534" s="1">
        <f>_xll.BDP(A534&amp;" @CBKG Corp","bid")</f>
        <v>109.444</v>
      </c>
      <c r="M534" s="1">
        <f>_xll.BDP(A534&amp;" @CBKG Corp","ask")</f>
        <v>109.944</v>
      </c>
      <c r="N534" s="1" t="s">
        <v>1456</v>
      </c>
      <c r="O534" s="1" t="str">
        <f>_xll.BDP(A534&amp;" @"&amp;N534&amp;" Corp","LAST_UPDATE")</f>
        <v>07:01:51</v>
      </c>
      <c r="P534" s="57">
        <f>_xll.BDP(A534&amp;" @"&amp;N534&amp;" Corp","LAST_PRICE")</f>
        <v>109.631</v>
      </c>
      <c r="Q534" s="1">
        <f>INDEX(control!$F$12:$F$22,MATCH(C534,control!$C$12:$C$22,0))</f>
        <v>100</v>
      </c>
      <c r="R534" s="1">
        <f>P534-J534*INDEX(bias[value],MATCH(I534,bias[symbol],0))*(Q534/100)</f>
        <v>109.4435</v>
      </c>
      <c r="S534" s="1">
        <f t="shared" si="500"/>
        <v>109.9435</v>
      </c>
      <c r="T534" s="4"/>
      <c r="U534" s="4"/>
      <c r="V534" s="1">
        <f t="shared" ref="V534:V608" si="605">P534</f>
        <v>109.631</v>
      </c>
      <c r="W534" s="1">
        <f t="shared" ref="W534:W608" si="606">IF(ISNUMBER(T534),T534,R534)</f>
        <v>109.4435</v>
      </c>
      <c r="X534" s="1">
        <f t="shared" ref="X534:X608" si="607">IF(ISNUMBER(U534),U534,S534)</f>
        <v>109.9435</v>
      </c>
      <c r="Y534" s="13">
        <f t="shared" ref="Y534:Y608" si="608">IF(ISERROR((W534+X534)-(L534+M534)),"err",((W534+X534)-(L534+M534)))</f>
        <v>-1.0000000000047748E-3</v>
      </c>
      <c r="Z534" s="1">
        <v>1</v>
      </c>
      <c r="AA534" s="1">
        <f t="shared" ref="AA534:AA608" si="609">IF(K534="on",1,0)</f>
        <v>1</v>
      </c>
      <c r="AB534" s="1">
        <f t="shared" si="568"/>
        <v>1</v>
      </c>
      <c r="AC534" s="1">
        <f>IF(ISNUMBER(INDEX(bias[value],MATCH(I534,bias[symbol],0))),1,0)</f>
        <v>1</v>
      </c>
      <c r="AD534" s="1">
        <f t="shared" ref="AD534:AD608" si="610">IF(ISNUMBER(J534),1,0)</f>
        <v>1</v>
      </c>
      <c r="AE534" s="1">
        <f t="shared" si="569"/>
        <v>1</v>
      </c>
      <c r="AF534" s="1">
        <f t="shared" ca="1" si="591"/>
        <v>0</v>
      </c>
      <c r="AG534" s="1">
        <f t="shared" ca="1" si="592"/>
        <v>0</v>
      </c>
      <c r="AH534" s="1" t="str">
        <f ca="1">IF(AG534=1,_xll.RtContribute("DDS_BONDS",$B534&amp;"=EXT",$V$3:$X$3,V534:X534,"FTC:CHANGED;SCOPE:SERVER"),"-")</f>
        <v>-</v>
      </c>
      <c r="AI534" s="1" t="str">
        <f>_xll.RtGet("DDS_BONDS",B534&amp;"=EXT",3)</f>
        <v>13423352=EXT</v>
      </c>
      <c r="AJ534" s="32">
        <f>_xll.BDP($A534&amp;" @"&amp; $N534 &amp;"  Corp","risk_mid")</f>
        <v>4.8109338309167526</v>
      </c>
      <c r="AK534" s="25">
        <f t="shared" si="593"/>
        <v>0</v>
      </c>
      <c r="AL534" s="1" t="str">
        <f t="shared" si="553"/>
        <v>-</v>
      </c>
      <c r="AM534" s="38">
        <f t="shared" si="594"/>
        <v>0</v>
      </c>
      <c r="AN534" s="12">
        <f>_xll.BDP($A534&amp;" @"&amp; $N534 &amp;"  Corp","asset_swap_spd_mid")</f>
        <v>63.282990182387401</v>
      </c>
      <c r="AO534" s="25">
        <f t="shared" si="595"/>
        <v>0</v>
      </c>
      <c r="AP534" s="25">
        <f>IFERROR(_xll.BDP($A534&amp;" @"&amp; $N534 &amp;"  Corp","coupon")*G534/100/365,"-")</f>
        <v>0</v>
      </c>
      <c r="AQ534" s="1" t="str">
        <f>_xll.RtGet("EBOND_LDN",B534,"DSPLY_NAME")</f>
        <v>MEOGR 3 3/8 01 M</v>
      </c>
      <c r="AR534" s="38">
        <f>_xll.RtGet("EBOND_LDN", B534, -18560)</f>
        <v>100.572708505465</v>
      </c>
      <c r="AS534" s="38">
        <f>_xll.RtGet("EBOND_LDN", B534, -18562)</f>
        <v>90.192434161766997</v>
      </c>
      <c r="AT534" s="58" t="str">
        <f ca="1">IF(Main[[#This Row],[maturity]]&lt;TODAY(),"matured","-")</f>
        <v>-</v>
      </c>
      <c r="AU534" s="1" t="str">
        <f>IF(Main[[#This Row],[spread bid]]=Main[[#This Row],[spread ask]],"error","-")</f>
        <v>-</v>
      </c>
    </row>
    <row r="535" spans="1:47" x14ac:dyDescent="0.2">
      <c r="A535" s="1" t="s">
        <v>504</v>
      </c>
      <c r="B535" s="1">
        <v>18245138</v>
      </c>
      <c r="C535" s="9">
        <v>1994228</v>
      </c>
      <c r="D535" s="9" t="str">
        <f>_xll.BDP($A535&amp;" Corp",D$4)</f>
        <v>MRWLN</v>
      </c>
      <c r="E535" s="9">
        <f>IF(_xll.BDP($A535&amp;" Corp","cpn typ")="floating","frn",_xll.BDP($A535&amp;" Corp",E$4))</f>
        <v>2.25</v>
      </c>
      <c r="F535" s="50">
        <f>IF(LEFT(_xll.BDP($A535&amp;" Corp","mty_typ"),4)="perp","perp",_xll.BDP($A535&amp;" Corp",F$4)*1)</f>
        <v>44001</v>
      </c>
      <c r="G535" s="31">
        <f>_xll.RtGet("EBOND_POSITION",INDEX(bookMap[eBondID],MATCH(TEXT(C535,"0"),bookMap[bbgID],0))&amp;"="&amp;B535,"AMOUNT")</f>
        <v>745000</v>
      </c>
      <c r="H535" s="1">
        <f>INDEX(control!$E$12:$E$22,MATCH(C535,control!$C$12:$C$22,0))</f>
        <v>0</v>
      </c>
      <c r="I535" s="1" t="str">
        <f>IFERROR(INDEX(bias[symbol],MIN(MAX(MATCH(IF($I$2="manual",_xll.RtGet("EBOND_LDN",B535,-20268),$I$2),bias[symbol],0)+H535,1),27)),"-")</f>
        <v>m</v>
      </c>
      <c r="J535" s="1">
        <f>IFERROR(_xll.RtGet("EBOND_LDN",B535,-20270)*1,"-")</f>
        <v>0.56000000000000005</v>
      </c>
      <c r="K535" s="1" t="str">
        <f>_xll.RtGet("EBOND_LDN",$B535,-20271)</f>
        <v>on</v>
      </c>
      <c r="L535" s="1">
        <f>_xll.BDP(A535&amp;" @CBKG Corp","bid")</f>
        <v>100.592</v>
      </c>
      <c r="M535" s="1">
        <f>_xll.BDP(A535&amp;" @CBKG Corp","ask")</f>
        <v>101.15300000000001</v>
      </c>
      <c r="N535" s="1" t="s">
        <v>1456</v>
      </c>
      <c r="O535" s="1" t="str">
        <f>_xll.BDP(A535&amp;" @"&amp;N535&amp;" Corp","LAST_UPDATE")</f>
        <v>11/06/2014</v>
      </c>
      <c r="P535" s="57">
        <f>_xll.BDP(A535&amp;" @"&amp;N535&amp;" Corp","LAST_PRICE")</f>
        <v>100.70399999999999</v>
      </c>
      <c r="Q535" s="1">
        <f>INDEX(control!$F$12:$F$22,MATCH(C535,control!$C$12:$C$22,0))</f>
        <v>100</v>
      </c>
      <c r="R535" s="1">
        <f>P535-J535*INDEX(bias[value],MATCH(I535,bias[symbol],0))*(Q535/100)</f>
        <v>100.42399999999999</v>
      </c>
      <c r="S535" s="1">
        <f t="shared" si="500"/>
        <v>100.98399999999999</v>
      </c>
      <c r="T535" s="4"/>
      <c r="U535" s="4"/>
      <c r="V535" s="1">
        <f t="shared" si="605"/>
        <v>100.70399999999999</v>
      </c>
      <c r="W535" s="1">
        <f t="shared" si="606"/>
        <v>100.42399999999999</v>
      </c>
      <c r="X535" s="1">
        <f t="shared" si="607"/>
        <v>100.98399999999999</v>
      </c>
      <c r="Y535" s="13">
        <f t="shared" si="608"/>
        <v>-0.33700000000001751</v>
      </c>
      <c r="Z535" s="1">
        <v>1</v>
      </c>
      <c r="AA535" s="1">
        <f t="shared" si="609"/>
        <v>1</v>
      </c>
      <c r="AB535" s="1">
        <f t="shared" si="568"/>
        <v>1</v>
      </c>
      <c r="AC535" s="1">
        <f>IF(ISNUMBER(INDEX(bias[value],MATCH(I535,bias[symbol],0))),1,0)</f>
        <v>1</v>
      </c>
      <c r="AD535" s="1">
        <f t="shared" si="610"/>
        <v>1</v>
      </c>
      <c r="AE535" s="1">
        <f t="shared" si="569"/>
        <v>1</v>
      </c>
      <c r="AF535" s="1">
        <f t="shared" ca="1" si="591"/>
        <v>0</v>
      </c>
      <c r="AG535" s="1">
        <f t="shared" ca="1" si="592"/>
        <v>0</v>
      </c>
      <c r="AH535" s="1" t="str">
        <f ca="1">IF(AG535=1,_xll.RtContribute("DDS_BONDS",$B535&amp;"=EXT",$V$3:$X$3,V535:X535,"FTC:CHANGED;SCOPE:SERVER"),"-")</f>
        <v>-</v>
      </c>
      <c r="AI535" s="1" t="str">
        <f>_xll.RtGet("DDS_BONDS",B535&amp;"=EXT",3)</f>
        <v>18245138=EXT</v>
      </c>
      <c r="AJ535" s="32">
        <f>_xll.BDP($A535&amp;" @"&amp; $N535 &amp;"  Corp","risk_mid")</f>
        <v>5.6002274516089301</v>
      </c>
      <c r="AK535" s="25">
        <f t="shared" si="593"/>
        <v>417.21694514486529</v>
      </c>
      <c r="AL535" s="1" t="str">
        <f t="shared" si="553"/>
        <v>-</v>
      </c>
      <c r="AM535" s="38">
        <f t="shared" si="594"/>
        <v>6.6688426666666665</v>
      </c>
      <c r="AN535" s="12">
        <f>_xll.BDP($A535&amp;" @"&amp; $N535 &amp;"  Corp","asset_swap_spd_mid")</f>
        <v>121.05168709284084</v>
      </c>
      <c r="AO535" s="25">
        <f t="shared" si="595"/>
        <v>9018.3506884166418</v>
      </c>
      <c r="AP535" s="25">
        <f>IFERROR(_xll.BDP($A535&amp;" @"&amp; $N535 &amp;"  Corp","coupon")*G535/100/365,"-")</f>
        <v>45.924657534246577</v>
      </c>
      <c r="AQ535" s="1" t="str">
        <f>_xll.RtGet("EBOND_LDN",B535,"DSPLY_NAME")</f>
        <v>MRWLN 2 1/4 19 J</v>
      </c>
      <c r="AR535" s="38">
        <f>_xll.RtGet("EBOND_LDN", B535, -18560)</f>
        <v>166.20035049862301</v>
      </c>
      <c r="AS535" s="38">
        <f>_xll.RtGet("EBOND_LDN", B535, -18562)</f>
        <v>156.21218789013199</v>
      </c>
      <c r="AT535" s="58" t="str">
        <f ca="1">IF(Main[[#This Row],[maturity]]&lt;TODAY(),"matured","-")</f>
        <v>-</v>
      </c>
      <c r="AU535" s="1" t="str">
        <f>IF(Main[[#This Row],[spread bid]]=Main[[#This Row],[spread ask]],"error","-")</f>
        <v>-</v>
      </c>
    </row>
    <row r="536" spans="1:47" x14ac:dyDescent="0.2">
      <c r="A536" s="1" t="s">
        <v>505</v>
      </c>
      <c r="B536" s="1">
        <v>15746524</v>
      </c>
      <c r="C536" s="9">
        <v>1994228</v>
      </c>
      <c r="D536" s="9" t="str">
        <f>_xll.BDP($A536&amp;" Corp",D$4)</f>
        <v>NESNVX</v>
      </c>
      <c r="E536" s="9">
        <f>IF(_xll.BDP($A536&amp;" Corp","cpn typ")="floating","frn",_xll.BDP($A536&amp;" Corp",E$4))</f>
        <v>0.75</v>
      </c>
      <c r="F536" s="50">
        <f>IF(LEFT(_xll.BDP($A536&amp;" Corp","mty_typ"),4)="perp","perp",_xll.BDP($A536&amp;" Corp",F$4)*1)</f>
        <v>42660</v>
      </c>
      <c r="G536" s="31">
        <f>_xll.RtGet("EBOND_POSITION",INDEX(bookMap[eBondID],MATCH(TEXT(C536,"0"),bookMap[bbgID],0))&amp;"="&amp;B536,"AMOUNT")</f>
        <v>3021000</v>
      </c>
      <c r="H536" s="1">
        <f>INDEX(control!$E$12:$E$22,MATCH(C536,control!$C$12:$C$22,0))</f>
        <v>0</v>
      </c>
      <c r="I536" s="1" t="str">
        <f>IFERROR(INDEX(bias[symbol],MIN(MAX(MATCH(IF($I$2="manual",_xll.RtGet("EBOND_LDN",B536,-20268),$I$2),bias[symbol],0)+H536,1),27)),"-")</f>
        <v>s</v>
      </c>
      <c r="J536" s="1">
        <f>IFERROR(_xll.RtGet("EBOND_LDN",B536,-20270)*1,"-")</f>
        <v>0.16</v>
      </c>
      <c r="K536" s="1" t="str">
        <f>_xll.RtGet("EBOND_LDN",$B536,-20271)</f>
        <v>on</v>
      </c>
      <c r="L536" s="1">
        <f>_xll.BDP(A536&amp;" @CBKG Corp","bid")</f>
        <v>101.127</v>
      </c>
      <c r="M536" s="1">
        <f>_xll.BDP(A536&amp;" @CBKG Corp","ask")</f>
        <v>101.28700000000001</v>
      </c>
      <c r="N536" s="1" t="s">
        <v>1456</v>
      </c>
      <c r="O536" s="1" t="str">
        <f>_xll.BDP(A536&amp;" @"&amp;N536&amp;" Corp","LAST_UPDATE")</f>
        <v>11/06/2014</v>
      </c>
      <c r="P536" s="57">
        <f>_xll.BDP(A536&amp;" @"&amp;N536&amp;" Corp","LAST_PRICE")</f>
        <v>101.227</v>
      </c>
      <c r="Q536" s="1">
        <f>INDEX(control!$F$12:$F$22,MATCH(C536,control!$C$12:$C$22,0))</f>
        <v>100</v>
      </c>
      <c r="R536" s="1">
        <f>P536-J536*INDEX(bias[value],MATCH(I536,bias[symbol],0))*(Q536/100)</f>
        <v>101.12700000000001</v>
      </c>
      <c r="S536" s="1">
        <f t="shared" ref="S536:S608" si="611">R536+J536*(Q536/100)</f>
        <v>101.28700000000001</v>
      </c>
      <c r="T536" s="4"/>
      <c r="U536" s="4"/>
      <c r="V536" s="1">
        <f t="shared" si="605"/>
        <v>101.227</v>
      </c>
      <c r="W536" s="1">
        <f t="shared" si="606"/>
        <v>101.12700000000001</v>
      </c>
      <c r="X536" s="1">
        <f t="shared" si="607"/>
        <v>101.28700000000001</v>
      </c>
      <c r="Y536" s="13">
        <f t="shared" si="608"/>
        <v>2.8421709430404007E-14</v>
      </c>
      <c r="Z536" s="1">
        <v>1</v>
      </c>
      <c r="AA536" s="1">
        <f t="shared" si="609"/>
        <v>1</v>
      </c>
      <c r="AB536" s="1">
        <f t="shared" si="568"/>
        <v>1</v>
      </c>
      <c r="AC536" s="1">
        <f>IF(ISNUMBER(INDEX(bias[value],MATCH(I536,bias[symbol],0))),1,0)</f>
        <v>1</v>
      </c>
      <c r="AD536" s="1">
        <f t="shared" si="610"/>
        <v>1</v>
      </c>
      <c r="AE536" s="1">
        <f t="shared" si="569"/>
        <v>1</v>
      </c>
      <c r="AF536" s="1">
        <f t="shared" ca="1" si="591"/>
        <v>0</v>
      </c>
      <c r="AG536" s="1">
        <f t="shared" ca="1" si="592"/>
        <v>0</v>
      </c>
      <c r="AH536" s="1" t="str">
        <f ca="1">IF(AG536=1,_xll.RtContribute("DDS_BONDS",$B536&amp;"=EXT",$V$3:$X$3,V536:X536,"FTC:CHANGED;SCOPE:SERVER"),"-")</f>
        <v>-</v>
      </c>
      <c r="AI536" s="1" t="str">
        <f>_xll.RtGet("DDS_BONDS",B536&amp;"=EXT",3)</f>
        <v>15746524=EXT</v>
      </c>
      <c r="AJ536" s="32">
        <f>_xll.BDP($A536&amp;" @"&amp; $N536 &amp;"  Corp","risk_mid")</f>
        <v>2.3465102273455329</v>
      </c>
      <c r="AK536" s="25">
        <f t="shared" si="593"/>
        <v>708.88073968108552</v>
      </c>
      <c r="AL536" s="1" t="str">
        <f t="shared" si="553"/>
        <v>-</v>
      </c>
      <c r="AM536" s="38">
        <f t="shared" si="594"/>
        <v>27.182823733333333</v>
      </c>
      <c r="AN536" s="12">
        <f>_xll.BDP($A536&amp;" @"&amp; $N536 &amp;"  Corp","asset_swap_spd_mid")</f>
        <v>-13.460317896666968</v>
      </c>
      <c r="AO536" s="25">
        <f t="shared" si="595"/>
        <v>-4066.3620365830911</v>
      </c>
      <c r="AP536" s="25">
        <f>IFERROR(_xll.BDP($A536&amp;" @"&amp; $N536 &amp;"  Corp","coupon")*G536/100/365,"-")</f>
        <v>62.075342465753423</v>
      </c>
      <c r="AQ536" s="1" t="str">
        <f>_xll.RtGet("EBOND_LDN",B536,"DSPLY_NAME")</f>
        <v xml:space="preserve">NESNVX 0 3/4 17 </v>
      </c>
      <c r="AR536" s="38">
        <f>_xll.RtGet("EBOND_LDN", B536, -18560)</f>
        <v>22.810041097188002</v>
      </c>
      <c r="AS536" s="38">
        <f>_xll.RtGet("EBOND_LDN", B536, -18562)</f>
        <v>15.990485374083001</v>
      </c>
      <c r="AT536" s="58" t="str">
        <f ca="1">IF(Main[[#This Row],[maturity]]&lt;TODAY(),"matured","-")</f>
        <v>-</v>
      </c>
      <c r="AU536" s="1" t="str">
        <f>IF(Main[[#This Row],[spread bid]]=Main[[#This Row],[spread ask]],"error","-")</f>
        <v>-</v>
      </c>
    </row>
    <row r="537" spans="1:47" x14ac:dyDescent="0.2">
      <c r="A537" s="1" t="s">
        <v>506</v>
      </c>
      <c r="B537" s="1">
        <v>14760248</v>
      </c>
      <c r="C537" s="9">
        <v>1994228</v>
      </c>
      <c r="D537" s="9" t="str">
        <f>_xll.BDP($A537&amp;" Corp",D$4)</f>
        <v>NESNVX</v>
      </c>
      <c r="E537" s="9">
        <f>IF(_xll.BDP($A537&amp;" Corp","cpn typ")="floating","frn",_xll.BDP($A537&amp;" Corp",E$4))</f>
        <v>1.5</v>
      </c>
      <c r="F537" s="50">
        <f>IF(LEFT(_xll.BDP($A537&amp;" Corp","mty_typ"),4)="perp","perp",_xll.BDP($A537&amp;" Corp",F$4)*1)</f>
        <v>43665</v>
      </c>
      <c r="G537" s="31">
        <f>_xll.RtGet("EBOND_POSITION",INDEX(bookMap[eBondID],MATCH(TEXT(C537,"0"),bookMap[bbgID],0))&amp;"="&amp;B537,"AMOUNT")</f>
        <v>2000000</v>
      </c>
      <c r="H537" s="1">
        <f>INDEX(control!$E$12:$E$22,MATCH(C537,control!$C$12:$C$22,0))</f>
        <v>0</v>
      </c>
      <c r="I537" s="1" t="str">
        <f>IFERROR(INDEX(bias[symbol],MIN(MAX(MATCH(IF($I$2="manual",_xll.RtGet("EBOND_LDN",B537,-20268),$I$2),bias[symbol],0)+H537,1),27)),"-")</f>
        <v>s</v>
      </c>
      <c r="J537" s="1">
        <f>IFERROR(_xll.RtGet("EBOND_LDN",B537,-20270)*1,"-")</f>
        <v>0.36</v>
      </c>
      <c r="K537" s="1" t="str">
        <f>_xll.RtGet("EBOND_LDN",$B537,-20271)</f>
        <v>on</v>
      </c>
      <c r="L537" s="1">
        <f>_xll.BDP(A537&amp;" @CBKG Corp","bid")</f>
        <v>103.90900000000001</v>
      </c>
      <c r="M537" s="1">
        <f>_xll.BDP(A537&amp;" @CBKG Corp","ask")</f>
        <v>104.26900000000001</v>
      </c>
      <c r="N537" s="1" t="s">
        <v>1456</v>
      </c>
      <c r="O537" s="1" t="str">
        <f>_xll.BDP(A537&amp;" @"&amp;N537&amp;" Corp","LAST_UPDATE")</f>
        <v>11/06/2014</v>
      </c>
      <c r="P537" s="57">
        <f>_xll.BDP(A537&amp;" @"&amp;N537&amp;" Corp","LAST_PRICE")</f>
        <v>104.134</v>
      </c>
      <c r="Q537" s="1">
        <f>INDEX(control!$F$12:$F$22,MATCH(C537,control!$C$12:$C$22,0))</f>
        <v>100</v>
      </c>
      <c r="R537" s="1">
        <f>P537-J537*INDEX(bias[value],MATCH(I537,bias[symbol],0))*(Q537/100)</f>
        <v>103.90900000000001</v>
      </c>
      <c r="S537" s="1">
        <f t="shared" si="611"/>
        <v>104.26900000000001</v>
      </c>
      <c r="T537" s="4"/>
      <c r="U537" s="4"/>
      <c r="V537" s="1">
        <f t="shared" si="605"/>
        <v>104.134</v>
      </c>
      <c r="W537" s="1">
        <f t="shared" si="606"/>
        <v>103.90900000000001</v>
      </c>
      <c r="X537" s="1">
        <f t="shared" si="607"/>
        <v>104.26900000000001</v>
      </c>
      <c r="Y537" s="13">
        <f t="shared" si="608"/>
        <v>0</v>
      </c>
      <c r="Z537" s="1">
        <v>1</v>
      </c>
      <c r="AA537" s="1">
        <f t="shared" si="609"/>
        <v>1</v>
      </c>
      <c r="AB537" s="1">
        <f t="shared" si="568"/>
        <v>1</v>
      </c>
      <c r="AC537" s="1">
        <f>IF(ISNUMBER(INDEX(bias[value],MATCH(I537,bias[symbol],0))),1,0)</f>
        <v>1</v>
      </c>
      <c r="AD537" s="1">
        <f t="shared" si="610"/>
        <v>1</v>
      </c>
      <c r="AE537" s="1">
        <f t="shared" si="569"/>
        <v>1</v>
      </c>
      <c r="AF537" s="1">
        <f t="shared" ca="1" si="591"/>
        <v>0</v>
      </c>
      <c r="AG537" s="1">
        <f t="shared" ca="1" si="592"/>
        <v>0</v>
      </c>
      <c r="AH537" s="1" t="str">
        <f ca="1">IF(AG537=1,_xll.RtContribute("DDS_BONDS",$B537&amp;"=EXT",$V$3:$X$3,V537:X537,"FTC:CHANGED;SCOPE:SERVER"),"-")</f>
        <v>-</v>
      </c>
      <c r="AI537" s="1" t="str">
        <f>_xll.RtGet("DDS_BONDS",B537&amp;"=EXT",3)</f>
        <v>14760248=EXT</v>
      </c>
      <c r="AJ537" s="32">
        <f>_xll.BDP($A537&amp;" @"&amp; $N537 &amp;"  Corp","risk_mid")</f>
        <v>5.1076502210783303</v>
      </c>
      <c r="AK537" s="25">
        <f t="shared" si="593"/>
        <v>1021.5300442156662</v>
      </c>
      <c r="AL537" s="1">
        <f t="shared" si="553"/>
        <v>-3.2</v>
      </c>
      <c r="AM537" s="38">
        <f t="shared" si="594"/>
        <v>-185.12711111111111</v>
      </c>
      <c r="AN537" s="12">
        <f>_xll.BDP($A537&amp;" @"&amp; $N537 &amp;"  Corp","asset_swap_spd_mid")</f>
        <v>-5.4289841278482331</v>
      </c>
      <c r="AO537" s="25">
        <f t="shared" si="595"/>
        <v>-1085.7968255696467</v>
      </c>
      <c r="AP537" s="25">
        <f>IFERROR(_xll.BDP($A537&amp;" @"&amp; $N537 &amp;"  Corp","coupon")*G537/100/365,"-")</f>
        <v>82.191780821917803</v>
      </c>
      <c r="AQ537" s="1" t="str">
        <f>_xll.RtGet("EBOND_LDN",B537,"DSPLY_NAME")</f>
        <v xml:space="preserve">NESNVX 1 1/2 19 </v>
      </c>
      <c r="AR537" s="38">
        <f>_xll.RtGet("EBOND_LDN", B537, -18560)</f>
        <v>33.795482271777999</v>
      </c>
      <c r="AS537" s="38">
        <f>_xll.RtGet("EBOND_LDN", B537, -18562)</f>
        <v>26.747386585396999</v>
      </c>
      <c r="AT537" s="58" t="str">
        <f ca="1">IF(Main[[#This Row],[maturity]]&lt;TODAY(),"matured","-")</f>
        <v>-</v>
      </c>
      <c r="AU537" s="1" t="str">
        <f>IF(Main[[#This Row],[spread bid]]=Main[[#This Row],[spread ask]],"error","-")</f>
        <v>-</v>
      </c>
    </row>
    <row r="538" spans="1:47" x14ac:dyDescent="0.2">
      <c r="A538" s="1" t="s">
        <v>507</v>
      </c>
      <c r="B538" s="1">
        <v>17729407</v>
      </c>
      <c r="C538" s="9">
        <v>1994228</v>
      </c>
      <c r="D538" s="9" t="str">
        <f>_xll.BDP($A538&amp;" Corp",D$4)</f>
        <v>NESNVX</v>
      </c>
      <c r="E538" s="9">
        <f>IF(_xll.BDP($A538&amp;" Corp","cpn typ")="floating","frn",_xll.BDP($A538&amp;" Corp",E$4))</f>
        <v>1.25</v>
      </c>
      <c r="F538" s="50">
        <f>IF(LEFT(_xll.BDP($A538&amp;" Corp","mty_typ"),4)="perp","perp",_xll.BDP($A538&amp;" Corp",F$4)*1)</f>
        <v>43955</v>
      </c>
      <c r="G538" s="31">
        <f>_xll.RtGet("EBOND_POSITION",INDEX(bookMap[eBondID],MATCH(TEXT(C538,"0"),bookMap[bbgID],0))&amp;"="&amp;B538,"AMOUNT")</f>
        <v>2551000</v>
      </c>
      <c r="H538" s="1">
        <f>INDEX(control!$E$12:$E$22,MATCH(C538,control!$C$12:$C$22,0))</f>
        <v>0</v>
      </c>
      <c r="I538" s="1" t="str">
        <f>IFERROR(INDEX(bias[symbol],MIN(MAX(MATCH(IF($I$2="manual",_xll.RtGet("EBOND_LDN",B538,-20268),$I$2),bias[symbol],0)+H538,1),27)),"-")</f>
        <v>s</v>
      </c>
      <c r="J538" s="1">
        <f>IFERROR(_xll.RtGet("EBOND_LDN",B538,-20270)*1,"-")</f>
        <v>0.4</v>
      </c>
      <c r="K538" s="1" t="str">
        <f>_xll.RtGet("EBOND_LDN",$B538,-20271)</f>
        <v>on</v>
      </c>
      <c r="L538" s="1">
        <f>_xll.BDP(A538&amp;" @CBKG Corp","bid")</f>
        <v>101.514</v>
      </c>
      <c r="M538" s="1">
        <f>_xll.BDP(A538&amp;" @CBKG Corp","ask")</f>
        <v>101.914</v>
      </c>
      <c r="N538" s="1" t="s">
        <v>1456</v>
      </c>
      <c r="O538" s="1" t="str">
        <f>_xll.BDP(A538&amp;" @"&amp;N538&amp;" Corp","LAST_UPDATE")</f>
        <v>11/06/2014</v>
      </c>
      <c r="P538" s="57">
        <f>_xll.BDP(A538&amp;" @"&amp;N538&amp;" Corp","LAST_PRICE")</f>
        <v>101.764</v>
      </c>
      <c r="Q538" s="1">
        <f>INDEX(control!$F$12:$F$22,MATCH(C538,control!$C$12:$C$22,0))</f>
        <v>100</v>
      </c>
      <c r="R538" s="1">
        <f>P538-J538*INDEX(bias[value],MATCH(I538,bias[symbol],0))*(Q538/100)</f>
        <v>101.514</v>
      </c>
      <c r="S538" s="1">
        <f t="shared" si="611"/>
        <v>101.914</v>
      </c>
      <c r="T538" s="4"/>
      <c r="U538" s="4"/>
      <c r="V538" s="1">
        <f t="shared" si="605"/>
        <v>101.764</v>
      </c>
      <c r="W538" s="1">
        <f t="shared" si="606"/>
        <v>101.514</v>
      </c>
      <c r="X538" s="1">
        <f t="shared" si="607"/>
        <v>101.914</v>
      </c>
      <c r="Y538" s="13">
        <f t="shared" si="608"/>
        <v>0</v>
      </c>
      <c r="Z538" s="1">
        <v>1</v>
      </c>
      <c r="AA538" s="1">
        <f t="shared" si="609"/>
        <v>1</v>
      </c>
      <c r="AB538" s="1">
        <f t="shared" si="568"/>
        <v>1</v>
      </c>
      <c r="AC538" s="1">
        <f>IF(ISNUMBER(INDEX(bias[value],MATCH(I538,bias[symbol],0))),1,0)</f>
        <v>1</v>
      </c>
      <c r="AD538" s="1">
        <f t="shared" si="610"/>
        <v>1</v>
      </c>
      <c r="AE538" s="1">
        <f t="shared" si="569"/>
        <v>1</v>
      </c>
      <c r="AF538" s="1">
        <f t="shared" ca="1" si="591"/>
        <v>0</v>
      </c>
      <c r="AG538" s="1">
        <f t="shared" ca="1" si="592"/>
        <v>0</v>
      </c>
      <c r="AH538" s="1" t="str">
        <f ca="1">IF(AG538=1,_xll.RtContribute("DDS_BONDS",$B538&amp;"=EXT",$V$3:$X$3,V538:X538,"FTC:CHANGED;SCOPE:SERVER"),"-")</f>
        <v>-</v>
      </c>
      <c r="AI538" s="1" t="str">
        <f>_xll.RtGet("DDS_BONDS",B538&amp;"=EXT",3)</f>
        <v>17729407=EXT</v>
      </c>
      <c r="AJ538" s="32">
        <f>_xll.BDP($A538&amp;" @"&amp; $N538 &amp;"  Corp","risk_mid")</f>
        <v>5.751426810723359</v>
      </c>
      <c r="AK538" s="25">
        <f t="shared" si="593"/>
        <v>1467.1889794155288</v>
      </c>
      <c r="AL538" s="1" t="str">
        <f t="shared" si="553"/>
        <v>-</v>
      </c>
      <c r="AM538" s="38">
        <f t="shared" si="594"/>
        <v>23.075552355555562</v>
      </c>
      <c r="AN538" s="12">
        <f>_xll.BDP($A538&amp;" @"&amp; $N538 &amp;"  Corp","asset_swap_spd_mid")</f>
        <v>6.3876309054934231</v>
      </c>
      <c r="AO538" s="25">
        <f t="shared" si="595"/>
        <v>1629.4846439913722</v>
      </c>
      <c r="AP538" s="25">
        <f>IFERROR(_xll.BDP($A538&amp;" @"&amp; $N538 &amp;"  Corp","coupon")*G538/100/365,"-")</f>
        <v>87.363013698630141</v>
      </c>
      <c r="AQ538" s="1" t="str">
        <f>_xll.RtGet("EBOND_LDN",B538,"DSPLY_NAME")</f>
        <v xml:space="preserve">NESNVX 1 1/4 04 </v>
      </c>
      <c r="AR538" s="38">
        <f>_xll.RtGet("EBOND_LDN", B538, -18560)</f>
        <v>50.169943170590997</v>
      </c>
      <c r="AS538" s="38">
        <f>_xll.RtGet("EBOND_LDN", B538, -18562)</f>
        <v>43.214482143087999</v>
      </c>
      <c r="AT538" s="58" t="str">
        <f ca="1">IF(Main[[#This Row],[maturity]]&lt;TODAY(),"matured","-")</f>
        <v>-</v>
      </c>
      <c r="AU538" s="1" t="str">
        <f>IF(Main[[#This Row],[spread bid]]=Main[[#This Row],[spread ask]],"error","-")</f>
        <v>-</v>
      </c>
    </row>
    <row r="539" spans="1:47" x14ac:dyDescent="0.2">
      <c r="A539" s="1" t="s">
        <v>508</v>
      </c>
      <c r="B539" s="1">
        <v>19160207</v>
      </c>
      <c r="C539" s="9">
        <v>1994228</v>
      </c>
      <c r="D539" s="9" t="str">
        <f>_xll.BDP($A539&amp;" Corp",D$4)</f>
        <v>NESNVX</v>
      </c>
      <c r="E539" s="9">
        <f>IF(_xll.BDP($A539&amp;" Corp","cpn typ")="floating","frn",_xll.BDP($A539&amp;" Corp",E$4))</f>
        <v>2.125</v>
      </c>
      <c r="F539" s="50">
        <f>IF(LEFT(_xll.BDP($A539&amp;" Corp","mty_typ"),4)="perp","perp",_xll.BDP($A539&amp;" Corp",F$4)*1)</f>
        <v>44449</v>
      </c>
      <c r="G539" s="31">
        <f>_xll.RtGet("EBOND_POSITION",INDEX(bookMap[eBondID],MATCH(TEXT(C539,"0"),bookMap[bbgID],0))&amp;"="&amp;B539,"AMOUNT")</f>
        <v>80000</v>
      </c>
      <c r="H539" s="1">
        <f>INDEX(control!$E$12:$E$22,MATCH(C539,control!$C$12:$C$22,0))</f>
        <v>0</v>
      </c>
      <c r="I539" s="1" t="str">
        <f>IFERROR(INDEX(bias[symbol],MIN(MAX(MATCH(IF($I$2="manual",_xll.RtGet("EBOND_LDN",B539,-20268),$I$2),bias[symbol],0)+H539,1),27)),"-")</f>
        <v>m</v>
      </c>
      <c r="J539" s="1">
        <f>IFERROR(_xll.RtGet("EBOND_LDN",B539,-20270)*1,"-")</f>
        <v>0.4</v>
      </c>
      <c r="K539" s="1" t="str">
        <f>_xll.RtGet("EBOND_LDN",$B539,-20271)</f>
        <v>on</v>
      </c>
      <c r="L539" s="1">
        <f>_xll.BDP(A539&amp;" @CBKG Corp","bid")</f>
        <v>105.282</v>
      </c>
      <c r="M539" s="1">
        <f>_xll.BDP(A539&amp;" @CBKG Corp","ask")</f>
        <v>105.682</v>
      </c>
      <c r="N539" s="1" t="s">
        <v>1456</v>
      </c>
      <c r="O539" s="1" t="str">
        <f>_xll.BDP(A539&amp;" @"&amp;N539&amp;" Corp","LAST_UPDATE")</f>
        <v>11/06/2014</v>
      </c>
      <c r="P539" s="57">
        <f>_xll.BDP(A539&amp;" @"&amp;N539&amp;" Corp","LAST_PRICE")</f>
        <v>105.482</v>
      </c>
      <c r="Q539" s="1">
        <f>INDEX(control!$F$12:$F$22,MATCH(C539,control!$C$12:$C$22,0))</f>
        <v>100</v>
      </c>
      <c r="R539" s="1">
        <f>P539-J539*INDEX(bias[value],MATCH(I539,bias[symbol],0))*(Q539/100)</f>
        <v>105.282</v>
      </c>
      <c r="S539" s="1">
        <f t="shared" si="611"/>
        <v>105.682</v>
      </c>
      <c r="T539" s="4"/>
      <c r="U539" s="4"/>
      <c r="V539" s="1">
        <f t="shared" si="605"/>
        <v>105.482</v>
      </c>
      <c r="W539" s="1">
        <f t="shared" si="606"/>
        <v>105.282</v>
      </c>
      <c r="X539" s="1">
        <f t="shared" si="607"/>
        <v>105.682</v>
      </c>
      <c r="Y539" s="13">
        <f t="shared" si="608"/>
        <v>0</v>
      </c>
      <c r="Z539" s="1">
        <v>1</v>
      </c>
      <c r="AA539" s="1">
        <f t="shared" si="609"/>
        <v>1</v>
      </c>
      <c r="AB539" s="1">
        <f t="shared" si="568"/>
        <v>1</v>
      </c>
      <c r="AC539" s="1">
        <f>IF(ISNUMBER(INDEX(bias[value],MATCH(I539,bias[symbol],0))),1,0)</f>
        <v>1</v>
      </c>
      <c r="AD539" s="1">
        <f t="shared" si="610"/>
        <v>1</v>
      </c>
      <c r="AE539" s="1">
        <f t="shared" si="569"/>
        <v>1</v>
      </c>
      <c r="AF539" s="1">
        <f t="shared" ca="1" si="591"/>
        <v>0</v>
      </c>
      <c r="AG539" s="1">
        <f t="shared" ca="1" si="592"/>
        <v>0</v>
      </c>
      <c r="AH539" s="1" t="str">
        <f ca="1">IF(AG539=1,_xll.RtContribute("DDS_BONDS",$B539&amp;"=EXT",$V$3:$X$3,V539:X539,"FTC:CHANGED;SCOPE:SERVER"),"-")</f>
        <v>-</v>
      </c>
      <c r="AI539" s="1" t="str">
        <f>_xll.RtGet("DDS_BONDS",B539&amp;"=EXT",3)</f>
        <v>19160207=EXT</v>
      </c>
      <c r="AJ539" s="32">
        <f>_xll.BDP($A539&amp;" @"&amp; $N539 &amp;"  Corp","risk_mid")</f>
        <v>7.0697595528777413</v>
      </c>
      <c r="AK539" s="25">
        <f t="shared" si="593"/>
        <v>56.55807642302193</v>
      </c>
      <c r="AL539" s="1" t="str">
        <f t="shared" si="553"/>
        <v>-</v>
      </c>
      <c r="AM539" s="38">
        <f t="shared" si="594"/>
        <v>0.75009422222222233</v>
      </c>
      <c r="AN539" s="12">
        <f>_xll.BDP($A539&amp;" @"&amp; $N539 &amp;"  Corp","asset_swap_spd_mid")</f>
        <v>20.810414620465323</v>
      </c>
      <c r="AO539" s="25">
        <f t="shared" si="595"/>
        <v>166.48331696372259</v>
      </c>
      <c r="AP539" s="25">
        <f>IFERROR(_xll.BDP($A539&amp;" @"&amp; $N539 &amp;"  Corp","coupon")*G539/100/365,"-")</f>
        <v>4.6575342465753424</v>
      </c>
      <c r="AQ539" s="1" t="str">
        <f>_xll.RtGet("EBOND_LDN",B539,"DSPLY_NAME")</f>
        <v xml:space="preserve">NESNVX 2 1/8 10 </v>
      </c>
      <c r="AR539" s="38">
        <f>_xll.RtGet("EBOND_LDN", B539, -18560)</f>
        <v>50.404182846205003</v>
      </c>
      <c r="AS539" s="38">
        <f>_xll.RtGet("EBOND_LDN", B539, -18562)</f>
        <v>44.750944870436001</v>
      </c>
      <c r="AT539" s="58" t="str">
        <f ca="1">IF(Main[[#This Row],[maturity]]&lt;TODAY(),"matured","-")</f>
        <v>-</v>
      </c>
      <c r="AU539" s="1" t="str">
        <f>IF(Main[[#This Row],[spread bid]]=Main[[#This Row],[spread ask]],"error","-")</f>
        <v>-</v>
      </c>
    </row>
    <row r="540" spans="1:47" x14ac:dyDescent="0.2">
      <c r="A540" s="1" t="s">
        <v>509</v>
      </c>
      <c r="B540" s="1">
        <v>15303955</v>
      </c>
      <c r="C540" s="9">
        <v>1994228</v>
      </c>
      <c r="D540" s="9" t="str">
        <f>_xll.BDP($A540&amp;" Corp",D$4)</f>
        <v>NESNVX</v>
      </c>
      <c r="E540" s="9">
        <f>IF(_xll.BDP($A540&amp;" Corp","cpn typ")="floating","frn",_xll.BDP($A540&amp;" Corp",E$4))</f>
        <v>1.75</v>
      </c>
      <c r="F540" s="50">
        <f>IF(LEFT(_xll.BDP($A540&amp;" Corp","mty_typ"),4)="perp","perp",_xll.BDP($A540&amp;" Corp",F$4)*1)</f>
        <v>44816</v>
      </c>
      <c r="G540" s="31">
        <f>_xll.RtGet("EBOND_POSITION",INDEX(bookMap[eBondID],MATCH(TEXT(C540,"0"),bookMap[bbgID],0))&amp;"="&amp;B540,"AMOUNT")</f>
        <v>0</v>
      </c>
      <c r="H540" s="1">
        <f>INDEX(control!$E$12:$E$22,MATCH(C540,control!$C$12:$C$22,0))</f>
        <v>0</v>
      </c>
      <c r="I540" s="1" t="str">
        <f>IFERROR(INDEX(bias[symbol],MIN(MAX(MATCH(IF($I$2="manual",_xll.RtGet("EBOND_LDN",B540,-20268),$I$2),bias[symbol],0)+H540,1),27)),"-")</f>
        <v>s</v>
      </c>
      <c r="J540" s="1">
        <f>IFERROR(_xll.RtGet("EBOND_LDN",B540,-20270)*1,"-")</f>
        <v>0.5</v>
      </c>
      <c r="K540" s="1" t="str">
        <f>_xll.RtGet("EBOND_LDN",$B540,-20271)</f>
        <v>on</v>
      </c>
      <c r="L540" s="1">
        <f>_xll.BDP(A540&amp;" @CBKG Corp","bid")</f>
        <v>101.333</v>
      </c>
      <c r="M540" s="1">
        <f>_xll.BDP(A540&amp;" @CBKG Corp","ask")</f>
        <v>101.833</v>
      </c>
      <c r="N540" s="1" t="s">
        <v>1456</v>
      </c>
      <c r="O540" s="1" t="str">
        <f>_xll.BDP(A540&amp;" @"&amp;N540&amp;" Corp","LAST_UPDATE")</f>
        <v>11/06/2014</v>
      </c>
      <c r="P540" s="57">
        <f>_xll.BDP(A540&amp;" @"&amp;N540&amp;" Corp","LAST_PRICE")</f>
        <v>101.645</v>
      </c>
      <c r="Q540" s="1">
        <f>INDEX(control!$F$12:$F$22,MATCH(C540,control!$C$12:$C$22,0))</f>
        <v>100</v>
      </c>
      <c r="R540" s="1">
        <f>P540-J540*INDEX(bias[value],MATCH(I540,bias[symbol],0))*(Q540/100)</f>
        <v>101.3325</v>
      </c>
      <c r="S540" s="1">
        <f t="shared" si="611"/>
        <v>101.8325</v>
      </c>
      <c r="T540" s="4"/>
      <c r="U540" s="4"/>
      <c r="V540" s="1">
        <f t="shared" si="605"/>
        <v>101.645</v>
      </c>
      <c r="W540" s="1">
        <f t="shared" si="606"/>
        <v>101.3325</v>
      </c>
      <c r="X540" s="1">
        <f t="shared" si="607"/>
        <v>101.8325</v>
      </c>
      <c r="Y540" s="13">
        <f t="shared" si="608"/>
        <v>-1.0000000000047748E-3</v>
      </c>
      <c r="Z540" s="1">
        <v>1</v>
      </c>
      <c r="AA540" s="1">
        <f t="shared" si="609"/>
        <v>1</v>
      </c>
      <c r="AB540" s="1">
        <f t="shared" si="568"/>
        <v>1</v>
      </c>
      <c r="AC540" s="1">
        <f>IF(ISNUMBER(INDEX(bias[value],MATCH(I540,bias[symbol],0))),1,0)</f>
        <v>1</v>
      </c>
      <c r="AD540" s="1">
        <f t="shared" si="610"/>
        <v>1</v>
      </c>
      <c r="AE540" s="1">
        <f t="shared" si="569"/>
        <v>1</v>
      </c>
      <c r="AF540" s="1">
        <f t="shared" ca="1" si="591"/>
        <v>0</v>
      </c>
      <c r="AG540" s="1">
        <f t="shared" ca="1" si="592"/>
        <v>0</v>
      </c>
      <c r="AH540" s="1" t="str">
        <f ca="1">IF(AG540=1,_xll.RtContribute("DDS_BONDS",$B540&amp;"=EXT",$V$3:$X$3,V540:X540,"FTC:CHANGED;SCOPE:SERVER"),"-")</f>
        <v>-</v>
      </c>
      <c r="AI540" s="1" t="str">
        <f>_xll.RtGet("DDS_BONDS",B540&amp;"=EXT",3)</f>
        <v>15303955=EXT</v>
      </c>
      <c r="AJ540" s="32">
        <f>_xll.BDP($A540&amp;" @"&amp; $N540 &amp;"  Corp","risk_mid")</f>
        <v>7.7510051350763831</v>
      </c>
      <c r="AK540" s="25">
        <f t="shared" si="593"/>
        <v>0</v>
      </c>
      <c r="AL540" s="1" t="str">
        <f t="shared" si="553"/>
        <v>-</v>
      </c>
      <c r="AM540" s="38">
        <f t="shared" si="594"/>
        <v>0</v>
      </c>
      <c r="AN540" s="12">
        <f>_xll.BDP($A540&amp;" @"&amp; $N540 &amp;"  Corp","asset_swap_spd_mid")</f>
        <v>22.379178312122921</v>
      </c>
      <c r="AO540" s="25">
        <f t="shared" si="595"/>
        <v>0</v>
      </c>
      <c r="AP540" s="25">
        <f>IFERROR(_xll.BDP($A540&amp;" @"&amp; $N540 &amp;"  Corp","coupon")*G540/100/365,"-")</f>
        <v>0</v>
      </c>
      <c r="AQ540" s="1" t="str">
        <f>_xll.RtGet("EBOND_LDN",B540,"DSPLY_NAME")</f>
        <v xml:space="preserve">NESNVX 1 3/4 12 </v>
      </c>
      <c r="AR540" s="38">
        <f>_xll.RtGet("EBOND_LDN", B540, -18560)</f>
        <v>54.807018452062003</v>
      </c>
      <c r="AS540" s="38">
        <f>_xll.RtGet("EBOND_LDN", B540, -18562)</f>
        <v>48.357817959069997</v>
      </c>
      <c r="AT540" s="58" t="str">
        <f ca="1">IF(Main[[#This Row],[maturity]]&lt;TODAY(),"matured","-")</f>
        <v>-</v>
      </c>
      <c r="AU540" s="1" t="str">
        <f>IF(Main[[#This Row],[spread bid]]=Main[[#This Row],[spread ask]],"error","-")</f>
        <v>-</v>
      </c>
    </row>
    <row r="541" spans="1:47" x14ac:dyDescent="0.2">
      <c r="A541" s="1" t="s">
        <v>510</v>
      </c>
      <c r="B541" s="1">
        <v>13700968</v>
      </c>
      <c r="C541" s="9">
        <v>1994228</v>
      </c>
      <c r="D541" s="9" t="str">
        <f>_xll.BDP($A541&amp;" Corp",D$4)</f>
        <v>OTTOGR</v>
      </c>
      <c r="E541" s="9">
        <f>IF(_xll.BDP($A541&amp;" Corp","cpn typ")="floating","frn",_xll.BDP($A541&amp;" Corp",E$4))</f>
        <v>4.625</v>
      </c>
      <c r="F541" s="50">
        <f>IF(LEFT(_xll.BDP($A541&amp;" Corp","mty_typ"),4)="perp","perp",_xll.BDP($A541&amp;" Corp",F$4)*1)</f>
        <v>43007</v>
      </c>
      <c r="G541" s="31">
        <f>_xll.RtGet("EBOND_POSITION",INDEX(bookMap[eBondID],MATCH(TEXT(C541,"0"),bookMap[bbgID],0))&amp;"="&amp;B541,"AMOUNT")</f>
        <v>977000</v>
      </c>
      <c r="H541" s="1">
        <f>INDEX(control!$E$12:$E$22,MATCH(C541,control!$C$12:$C$22,0))</f>
        <v>0</v>
      </c>
      <c r="I541" s="1" t="str">
        <f>IFERROR(INDEX(bias[symbol],MIN(MAX(MATCH(IF($I$2="manual",_xll.RtGet("EBOND_LDN",B541,-20268),$I$2),bias[symbol],0)+H541,1),27)),"-")</f>
        <v>m</v>
      </c>
      <c r="J541" s="1">
        <f>IFERROR(_xll.RtGet("EBOND_LDN",B541,-20270)*1,"-")</f>
        <v>0.6</v>
      </c>
      <c r="K541" s="1" t="str">
        <f>_xll.RtGet("EBOND_LDN",$B541,-20271)</f>
        <v>on</v>
      </c>
      <c r="L541" s="1">
        <f>_xll.BDP(A541&amp;" @CBKG Corp","bid")</f>
        <v>108.306</v>
      </c>
      <c r="M541" s="1">
        <f>_xll.BDP(A541&amp;" @CBKG Corp","ask")</f>
        <v>108.90600000000001</v>
      </c>
      <c r="N541" s="1" t="s">
        <v>1456</v>
      </c>
      <c r="O541" s="1" t="str">
        <f>_xll.BDP(A541&amp;" @"&amp;N541&amp;" Corp","LAST_UPDATE")</f>
        <v>07:01:47</v>
      </c>
      <c r="P541" s="57">
        <f>_xll.BDP(A541&amp;" @"&amp;N541&amp;" Corp","LAST_PRICE")</f>
        <v>108.60599999999999</v>
      </c>
      <c r="Q541" s="1">
        <f>INDEX(control!$F$12:$F$22,MATCH(C541,control!$C$12:$C$22,0))</f>
        <v>100</v>
      </c>
      <c r="R541" s="1">
        <f>P541-J541*INDEX(bias[value],MATCH(I541,bias[symbol],0))*(Q541/100)</f>
        <v>108.306</v>
      </c>
      <c r="S541" s="1">
        <f t="shared" si="611"/>
        <v>108.90599999999999</v>
      </c>
      <c r="T541" s="4"/>
      <c r="U541" s="4"/>
      <c r="V541" s="1">
        <f t="shared" si="605"/>
        <v>108.60599999999999</v>
      </c>
      <c r="W541" s="1">
        <f t="shared" si="606"/>
        <v>108.306</v>
      </c>
      <c r="X541" s="1">
        <f t="shared" si="607"/>
        <v>108.90599999999999</v>
      </c>
      <c r="Y541" s="13">
        <f t="shared" si="608"/>
        <v>0</v>
      </c>
      <c r="Z541" s="1">
        <v>1</v>
      </c>
      <c r="AA541" s="1">
        <f t="shared" si="609"/>
        <v>1</v>
      </c>
      <c r="AB541" s="1">
        <f t="shared" si="568"/>
        <v>1</v>
      </c>
      <c r="AC541" s="1">
        <f>IF(ISNUMBER(INDEX(bias[value],MATCH(I541,bias[symbol],0))),1,0)</f>
        <v>1</v>
      </c>
      <c r="AD541" s="1">
        <f t="shared" si="610"/>
        <v>1</v>
      </c>
      <c r="AE541" s="1">
        <f t="shared" si="569"/>
        <v>1</v>
      </c>
      <c r="AF541" s="1">
        <f t="shared" ca="1" si="591"/>
        <v>0</v>
      </c>
      <c r="AG541" s="1">
        <f t="shared" ca="1" si="592"/>
        <v>0</v>
      </c>
      <c r="AH541" s="1" t="str">
        <f ca="1">IF(AG541=1,_xll.RtContribute("DDS_BONDS",$B541&amp;"=EXT",$V$3:$X$3,V541:X541,"FTC:CHANGED;SCOPE:SERVER"),"-")</f>
        <v>-</v>
      </c>
      <c r="AI541" s="1" t="str">
        <f>_xll.RtGet("DDS_BONDS",B541&amp;"=EXT",3)</f>
        <v>13700968=EXT</v>
      </c>
      <c r="AJ541" s="32">
        <f>_xll.BDP($A541&amp;" @"&amp; $N541 &amp;"  Corp","risk_mid")</f>
        <v>3.3390302432167118</v>
      </c>
      <c r="AK541" s="25">
        <f t="shared" si="593"/>
        <v>326.22325476227275</v>
      </c>
      <c r="AL541" s="1" t="str">
        <f t="shared" si="553"/>
        <v>-</v>
      </c>
      <c r="AM541" s="38">
        <f t="shared" si="594"/>
        <v>9.4318277333333338</v>
      </c>
      <c r="AN541" s="12">
        <f>_xll.BDP($A541&amp;" @"&amp; $N541 &amp;"  Corp","asset_swap_spd_mid")</f>
        <v>151.16559478157671</v>
      </c>
      <c r="AO541" s="25">
        <f t="shared" si="595"/>
        <v>14768.878610160044</v>
      </c>
      <c r="AP541" s="25">
        <f>IFERROR(_xll.BDP($A541&amp;" @"&amp; $N541 &amp;"  Corp","coupon")*G541/100/365,"-")</f>
        <v>123.79794520547945</v>
      </c>
      <c r="AQ541" s="1" t="str">
        <f>_xll.RtGet("EBOND_LDN",B541,"DSPLY_NAME")</f>
        <v xml:space="preserve">OTTOGR 4 5/8 29 </v>
      </c>
      <c r="AR541" s="38">
        <f>_xll.RtGet("EBOND_LDN", B541, -18560)</f>
        <v>192.93226225391999</v>
      </c>
      <c r="AS541" s="38">
        <f>_xll.RtGet("EBOND_LDN", B541, -18562)</f>
        <v>174.97001139290199</v>
      </c>
      <c r="AT541" s="58" t="str">
        <f ca="1">IF(Main[[#This Row],[maturity]]&lt;TODAY(),"matured","-")</f>
        <v>-</v>
      </c>
      <c r="AU541" s="1" t="str">
        <f>IF(Main[[#This Row],[spread bid]]=Main[[#This Row],[spread ask]],"error","-")</f>
        <v>-</v>
      </c>
    </row>
    <row r="542" spans="1:47" x14ac:dyDescent="0.2">
      <c r="A542" s="1" t="s">
        <v>511</v>
      </c>
      <c r="B542" s="1">
        <v>15862362</v>
      </c>
      <c r="C542" s="9">
        <v>1994228</v>
      </c>
      <c r="D542" s="9" t="str">
        <f>_xll.BDP($A542&amp;" Corp",D$4)</f>
        <v>OTTOGR</v>
      </c>
      <c r="E542" s="9">
        <f>IF(_xll.BDP($A542&amp;" Corp","cpn typ")="floating","frn",_xll.BDP($A542&amp;" Corp",E$4))</f>
        <v>3.875</v>
      </c>
      <c r="F542" s="50">
        <f>IF(LEFT(_xll.BDP($A542&amp;" Corp","mty_typ"),4)="perp","perp",_xll.BDP($A542&amp;" Corp",F$4)*1)</f>
        <v>43770</v>
      </c>
      <c r="G542" s="31">
        <f>_xll.RtGet("EBOND_POSITION",INDEX(bookMap[eBondID],MATCH(TEXT(C542,"0"),bookMap[bbgID],0))&amp;"="&amp;B542,"AMOUNT")</f>
        <v>82000</v>
      </c>
      <c r="H542" s="1">
        <f>INDEX(control!$E$12:$E$22,MATCH(C542,control!$C$12:$C$22,0))</f>
        <v>0</v>
      </c>
      <c r="I542" s="1" t="str">
        <f>IFERROR(INDEX(bias[symbol],MIN(MAX(MATCH(IF($I$2="manual",_xll.RtGet("EBOND_LDN",B542,-20268),$I$2),bias[symbol],0)+H542,1),27)),"-")</f>
        <v>bb</v>
      </c>
      <c r="J542" s="1">
        <f>IFERROR(_xll.RtGet("EBOND_LDN",B542,-20270)*1,"-")</f>
        <v>0.7</v>
      </c>
      <c r="K542" s="1" t="str">
        <f>_xll.RtGet("EBOND_LDN",$B542,-20271)</f>
        <v>on</v>
      </c>
      <c r="L542" s="1">
        <f>_xll.BDP(A542&amp;" @CBKG Corp","bid")</f>
        <v>107.191</v>
      </c>
      <c r="M542" s="1">
        <f>_xll.BDP(A542&amp;" @CBKG Corp","ask")</f>
        <v>107.89100000000001</v>
      </c>
      <c r="N542" s="1" t="s">
        <v>1456</v>
      </c>
      <c r="O542" s="1" t="str">
        <f>_xll.BDP(A542&amp;" @"&amp;N542&amp;" Corp","LAST_UPDATE")</f>
        <v>07:01:27</v>
      </c>
      <c r="P542" s="57">
        <f>_xll.BDP(A542&amp;" @"&amp;N542&amp;" Corp","LAST_PRICE")</f>
        <v>107.366</v>
      </c>
      <c r="Q542" s="1">
        <f>INDEX(control!$F$12:$F$22,MATCH(C542,control!$C$12:$C$22,0))</f>
        <v>100</v>
      </c>
      <c r="R542" s="1">
        <f>P542-J542*INDEX(bias[value],MATCH(I542,bias[symbol],0))*(Q542/100)</f>
        <v>107.191</v>
      </c>
      <c r="S542" s="1">
        <f t="shared" si="611"/>
        <v>107.89100000000001</v>
      </c>
      <c r="T542" s="4"/>
      <c r="U542" s="4"/>
      <c r="V542" s="1">
        <f t="shared" si="605"/>
        <v>107.366</v>
      </c>
      <c r="W542" s="1">
        <f t="shared" si="606"/>
        <v>107.191</v>
      </c>
      <c r="X542" s="1">
        <f t="shared" si="607"/>
        <v>107.89100000000001</v>
      </c>
      <c r="Y542" s="13">
        <f t="shared" si="608"/>
        <v>0</v>
      </c>
      <c r="Z542" s="1">
        <v>1</v>
      </c>
      <c r="AA542" s="1">
        <f t="shared" si="609"/>
        <v>1</v>
      </c>
      <c r="AB542" s="1">
        <f t="shared" si="568"/>
        <v>1</v>
      </c>
      <c r="AC542" s="1">
        <f>IF(ISNUMBER(INDEX(bias[value],MATCH(I542,bias[symbol],0))),1,0)</f>
        <v>1</v>
      </c>
      <c r="AD542" s="1">
        <f t="shared" si="610"/>
        <v>1</v>
      </c>
      <c r="AE542" s="1">
        <f t="shared" si="569"/>
        <v>1</v>
      </c>
      <c r="AF542" s="1">
        <f t="shared" ca="1" si="591"/>
        <v>0</v>
      </c>
      <c r="AG542" s="1">
        <f t="shared" ca="1" si="592"/>
        <v>0</v>
      </c>
      <c r="AH542" s="1" t="str">
        <f ca="1">IF(AG542=1,_xll.RtContribute("DDS_BONDS",$B542&amp;"=EXT",$V$3:$X$3,V542:X542,"FTC:CHANGED;SCOPE:SERVER"),"-")</f>
        <v>-</v>
      </c>
      <c r="AI542" s="1" t="str">
        <f>_xll.RtGet("DDS_BONDS",B542&amp;"=EXT",3)</f>
        <v>15862362=EXT</v>
      </c>
      <c r="AJ542" s="32">
        <f>_xll.BDP($A542&amp;" @"&amp; $N542 &amp;"  Corp","risk_mid")</f>
        <v>5.2076416414870152</v>
      </c>
      <c r="AK542" s="25">
        <f t="shared" si="593"/>
        <v>42.702661460193525</v>
      </c>
      <c r="AL542" s="1" t="str">
        <f t="shared" si="553"/>
        <v>-</v>
      </c>
      <c r="AM542" s="38">
        <f t="shared" si="594"/>
        <v>0.78257884444444448</v>
      </c>
      <c r="AN542" s="12">
        <f>_xll.BDP($A542&amp;" @"&amp; $N542 &amp;"  Corp","asset_swap_spd_mid")</f>
        <v>168.07295105700774</v>
      </c>
      <c r="AO542" s="25">
        <f t="shared" si="595"/>
        <v>1378.1981986674634</v>
      </c>
      <c r="AP542" s="25">
        <f>IFERROR(_xll.BDP($A542&amp;" @"&amp; $N542 &amp;"  Corp","coupon")*G542/100/365,"-")</f>
        <v>8.705479452054794</v>
      </c>
      <c r="AQ542" s="1" t="str">
        <f>_xll.RtGet("EBOND_LDN",B542,"DSPLY_NAME")</f>
        <v xml:space="preserve">OTTOGR 3 7/8 01 </v>
      </c>
      <c r="AR542" s="38">
        <f>_xll.RtGet("EBOND_LDN", B542, -18560)</f>
        <v>205.277902756288</v>
      </c>
      <c r="AS542" s="38">
        <f>_xll.RtGet("EBOND_LDN", B542, -18562)</f>
        <v>191.88975859617301</v>
      </c>
      <c r="AT542" s="58" t="str">
        <f ca="1">IF(Main[[#This Row],[maturity]]&lt;TODAY(),"matured","-")</f>
        <v>-</v>
      </c>
      <c r="AU542" s="1" t="str">
        <f>IF(Main[[#This Row],[spread bid]]=Main[[#This Row],[spread ask]],"error","-")</f>
        <v>-</v>
      </c>
    </row>
    <row r="543" spans="1:47" x14ac:dyDescent="0.2">
      <c r="A543" s="1" t="s">
        <v>512</v>
      </c>
      <c r="B543" s="1">
        <v>19228840</v>
      </c>
      <c r="C543" s="9">
        <v>1994228</v>
      </c>
      <c r="D543" s="9" t="str">
        <f>_xll.BDP($A543&amp;" Corp",D$4)</f>
        <v>OTTOGR</v>
      </c>
      <c r="E543" s="9">
        <f>IF(_xll.BDP($A543&amp;" Corp","cpn typ")="floating","frn",_xll.BDP($A543&amp;" Corp",E$4))</f>
        <v>3.75</v>
      </c>
      <c r="F543" s="50">
        <f>IF(LEFT(_xll.BDP($A543&amp;" Corp","mty_typ"),4)="perp","perp",_xll.BDP($A543&amp;" Corp",F$4)*1)</f>
        <v>44091</v>
      </c>
      <c r="G543" s="31">
        <f>_xll.RtGet("EBOND_POSITION",INDEX(bookMap[eBondID],MATCH(TEXT(C543,"0"),bookMap[bbgID],0))&amp;"="&amp;B543,"AMOUNT")</f>
        <v>-90000</v>
      </c>
      <c r="H543" s="1">
        <f>INDEX(control!$E$12:$E$22,MATCH(C543,control!$C$12:$C$22,0))</f>
        <v>0</v>
      </c>
      <c r="I543" s="1" t="str">
        <f>IFERROR(INDEX(bias[symbol],MIN(MAX(MATCH(IF($I$2="manual",_xll.RtGet("EBOND_LDN",B543,-20268),$I$2),bias[symbol],0)+H543,1),27)),"-")</f>
        <v>bb</v>
      </c>
      <c r="J543" s="1">
        <f>IFERROR(_xll.RtGet("EBOND_LDN",B543,-20270)*1,"-")</f>
        <v>0.8</v>
      </c>
      <c r="K543" s="1" t="str">
        <f>_xll.RtGet("EBOND_LDN",$B543,-20271)</f>
        <v>on</v>
      </c>
      <c r="L543" s="1">
        <f>_xll.BDP(A543&amp;" @CBKG Corp","bid")</f>
        <v>106.715</v>
      </c>
      <c r="M543" s="1">
        <f>_xll.BDP(A543&amp;" @CBKG Corp","ask")</f>
        <v>107.515</v>
      </c>
      <c r="N543" s="1" t="s">
        <v>1456</v>
      </c>
      <c r="O543" s="1" t="str">
        <f>_xll.BDP(A543&amp;" @"&amp;N543&amp;" Corp","LAST_UPDATE")</f>
        <v>07:01:27</v>
      </c>
      <c r="P543" s="57">
        <f>_xll.BDP(A543&amp;" @"&amp;N543&amp;" Corp","LAST_PRICE")</f>
        <v>106.91500000000001</v>
      </c>
      <c r="Q543" s="1">
        <f>INDEX(control!$F$12:$F$22,MATCH(C543,control!$C$12:$C$22,0))</f>
        <v>100</v>
      </c>
      <c r="R543" s="1">
        <f>P543-J543*INDEX(bias[value],MATCH(I543,bias[symbol],0))*(Q543/100)</f>
        <v>106.715</v>
      </c>
      <c r="S543" s="1">
        <f t="shared" si="611"/>
        <v>107.515</v>
      </c>
      <c r="T543" s="4"/>
      <c r="U543" s="4"/>
      <c r="V543" s="1">
        <f t="shared" si="605"/>
        <v>106.91500000000001</v>
      </c>
      <c r="W543" s="1">
        <f t="shared" si="606"/>
        <v>106.715</v>
      </c>
      <c r="X543" s="1">
        <f t="shared" si="607"/>
        <v>107.515</v>
      </c>
      <c r="Y543" s="13">
        <f t="shared" si="608"/>
        <v>0</v>
      </c>
      <c r="Z543" s="1">
        <v>1</v>
      </c>
      <c r="AA543" s="1">
        <f t="shared" si="609"/>
        <v>1</v>
      </c>
      <c r="AB543" s="1">
        <f t="shared" si="568"/>
        <v>1</v>
      </c>
      <c r="AC543" s="1">
        <f>IF(ISNUMBER(INDEX(bias[value],MATCH(I543,bias[symbol],0))),1,0)</f>
        <v>1</v>
      </c>
      <c r="AD543" s="1">
        <f t="shared" si="610"/>
        <v>1</v>
      </c>
      <c r="AE543" s="1">
        <f t="shared" si="569"/>
        <v>1</v>
      </c>
      <c r="AF543" s="1">
        <f t="shared" ca="1" si="591"/>
        <v>0</v>
      </c>
      <c r="AG543" s="1">
        <f t="shared" ca="1" si="592"/>
        <v>0</v>
      </c>
      <c r="AH543" s="1" t="str">
        <f ca="1">IF(AG543=1,_xll.RtContribute("DDS_BONDS",$B543&amp;"=EXT",$V$3:$X$3,V543:X543,"FTC:CHANGED;SCOPE:SERVER"),"-")</f>
        <v>-</v>
      </c>
      <c r="AI543" s="1" t="str">
        <f>_xll.RtGet("DDS_BONDS",B543&amp;"=EXT",3)</f>
        <v>19228840=EXT</v>
      </c>
      <c r="AJ543" s="32">
        <f>_xll.BDP($A543&amp;" @"&amp; $N543 &amp;"  Corp","risk_mid")</f>
        <v>5.9551496770509971</v>
      </c>
      <c r="AK543" s="25">
        <f t="shared" si="593"/>
        <v>-53.596347093458974</v>
      </c>
      <c r="AL543" s="1" t="str">
        <f t="shared" si="553"/>
        <v>-</v>
      </c>
      <c r="AM543" s="38">
        <f t="shared" si="594"/>
        <v>-0.85532000000000008</v>
      </c>
      <c r="AN543" s="12">
        <f>_xll.BDP($A543&amp;" @"&amp; $N543 &amp;"  Corp","asset_swap_spd_mid")</f>
        <v>164.15804568157017</v>
      </c>
      <c r="AO543" s="25">
        <f t="shared" si="595"/>
        <v>-1477.4224111341316</v>
      </c>
      <c r="AP543" s="25">
        <f>IFERROR(_xll.BDP($A543&amp;" @"&amp; $N543 &amp;"  Corp","coupon")*G543/100/365,"-")</f>
        <v>-9.2465753424657535</v>
      </c>
      <c r="AQ543" s="1" t="str">
        <f>_xll.RtGet("EBOND_LDN",B543,"DSPLY_NAME")</f>
        <v xml:space="preserve">OTTOGR 3 3/4 17 </v>
      </c>
      <c r="AR543" s="38">
        <f>_xll.RtGet("EBOND_LDN", B543, -18560)</f>
        <v>193.84319501493999</v>
      </c>
      <c r="AS543" s="38">
        <f>_xll.RtGet("EBOND_LDN", B543, -18562)</f>
        <v>180.44541771955701</v>
      </c>
      <c r="AT543" s="58" t="str">
        <f ca="1">IF(Main[[#This Row],[maturity]]&lt;TODAY(),"matured","-")</f>
        <v>-</v>
      </c>
      <c r="AU543" s="1" t="str">
        <f>IF(Main[[#This Row],[spread bid]]=Main[[#This Row],[spread ask]],"error","-")</f>
        <v>-</v>
      </c>
    </row>
    <row r="544" spans="1:47" x14ac:dyDescent="0.2">
      <c r="A544" s="1" t="s">
        <v>1614</v>
      </c>
      <c r="B544" s="1">
        <v>21214605</v>
      </c>
      <c r="C544" s="9">
        <v>1994228</v>
      </c>
      <c r="D544" s="9" t="str">
        <f>_xll.BDP($A544&amp;" Corp",D$4)</f>
        <v>PEP</v>
      </c>
      <c r="E544" s="9">
        <f>IF(_xll.BDP($A544&amp;" Corp","cpn typ")="floating","frn",_xll.BDP($A544&amp;" Corp",E$4))</f>
        <v>1.75</v>
      </c>
      <c r="F544" s="50">
        <f>IF(LEFT(_xll.BDP($A544&amp;" Corp","mty_typ"),4)="perp","perp",_xll.BDP($A544&amp;" Corp",F$4)*1)</f>
        <v>44314</v>
      </c>
      <c r="G544" s="31">
        <f>_xll.RtGet("EBOND_POSITION",INDEX(bookMap[eBondID],MATCH(TEXT(C544,"0"),bookMap[bbgID],0))&amp;"="&amp;B544,"AMOUNT")</f>
        <v>3768000</v>
      </c>
      <c r="H544" s="1">
        <f>INDEX(control!$E$12:$E$22,MATCH(C544,control!$C$12:$C$22,0))</f>
        <v>0</v>
      </c>
      <c r="I544" s="1" t="str">
        <f>IFERROR(INDEX(bias[symbol],MIN(MAX(MATCH(IF($I$2="manual",_xll.RtGet("EBOND_LDN",B544,-20268),$I$2),bias[symbol],0)+H544,1),27)),"-")</f>
        <v>m</v>
      </c>
      <c r="J544" s="1">
        <f>IFERROR(_xll.RtGet("EBOND_LDN",B544,-20270)*1,"-")</f>
        <v>0.4</v>
      </c>
      <c r="K544" s="1" t="str">
        <f>_xll.RtGet("EBOND_LDN",$B544,-20271)</f>
        <v>on</v>
      </c>
      <c r="L544" s="1">
        <f>_xll.BDP(A544&amp;" @CBKG Corp","bid")</f>
        <v>101.732</v>
      </c>
      <c r="M544" s="1">
        <f>_xll.BDP(A544&amp;" @CBKG Corp","ask")</f>
        <v>102.13200000000001</v>
      </c>
      <c r="N544" s="1" t="s">
        <v>1603</v>
      </c>
      <c r="O544" s="1" t="str">
        <f>_xll.BDP(A544&amp;" @"&amp;N544&amp;" Corp","LAST_UPDATE")</f>
        <v>07:01:38</v>
      </c>
      <c r="P544" s="57">
        <f>_xll.BDP(A544&amp;" @"&amp;N544&amp;" Corp","LAST_PRICE")</f>
        <v>101.932</v>
      </c>
      <c r="Q544" s="1">
        <f>INDEX(control!$F$12:$F$22,MATCH(C544,control!$C$12:$C$22,0))</f>
        <v>100</v>
      </c>
      <c r="R544" s="1">
        <f>P544-J544*INDEX(bias[value],MATCH(I544,bias[symbol],0))*(Q544/100)</f>
        <v>101.732</v>
      </c>
      <c r="S544" s="1">
        <f>R544+J544*(Q544/100)</f>
        <v>102.13200000000001</v>
      </c>
      <c r="T544" s="4"/>
      <c r="U544" s="4"/>
      <c r="V544" s="1">
        <f>P544</f>
        <v>101.932</v>
      </c>
      <c r="W544" s="1">
        <f>IF(ISNUMBER(T544),T544,R544)</f>
        <v>101.732</v>
      </c>
      <c r="X544" s="1">
        <f>IF(ISNUMBER(U544),U544,S544)</f>
        <v>102.13200000000001</v>
      </c>
      <c r="Y544" s="13">
        <f>IF(ISERROR((W544+X544)-(L544+M544)),"err",((W544+X544)-(L544+M544)))</f>
        <v>0</v>
      </c>
      <c r="Z544" s="1">
        <v>1</v>
      </c>
      <c r="AA544" s="1">
        <f>IF(K544="on",1,0)</f>
        <v>1</v>
      </c>
      <c r="AB544" s="1">
        <f>IF(ISNUMBER(V544),1,0)*IF(ISNUMBER(W544),1,0)*IF(ISNUMBER(X544),1,0)</f>
        <v>1</v>
      </c>
      <c r="AC544" s="1">
        <f>IF(ISNUMBER(INDEX(bias[value],MATCH(I544,bias[symbol],0))),1,0)</f>
        <v>1</v>
      </c>
      <c r="AD544" s="1">
        <f>IF(ISNUMBER(J544),1,0)</f>
        <v>1</v>
      </c>
      <c r="AE544" s="1">
        <f>IF(AB544,IF(W544&gt;X544,0,1),0)</f>
        <v>1</v>
      </c>
      <c r="AF544" s="1">
        <f ca="1">IF($C$3="update",1,0)</f>
        <v>0</v>
      </c>
      <c r="AG544" s="1">
        <f ca="1">PRODUCT(Z544:AF544)</f>
        <v>0</v>
      </c>
      <c r="AH544" s="1" t="str">
        <f ca="1">IF(AG544=1,_xll.RtContribute("DDS_BONDS",$B544&amp;"=EXT",$V$3:$X$3,V544:X544,"FTC:CHANGED;SCOPE:SERVER"),"-")</f>
        <v>-</v>
      </c>
      <c r="AI544" s="1" t="str">
        <f>_xll.RtGet("DDS_BONDS",B544&amp;"=EXT",3)</f>
        <v>21214605=EXT</v>
      </c>
      <c r="AJ544" s="32">
        <f>_xll.BDP($A544&amp;" @"&amp; $N544 &amp;"  Corp","risk_mid")</f>
        <v>6.3267431425622078</v>
      </c>
      <c r="AK544" s="25">
        <f>IFERROR(G544*AJ544/10000,"-")</f>
        <v>2383.9168161174398</v>
      </c>
      <c r="AL544" s="1" t="str">
        <f>IFERROR(INDEX(repoRate,MATCH(A544,repoIsin,0)),"-")</f>
        <v>-</v>
      </c>
      <c r="AM544" s="38">
        <f>IFERROR(G544*1,0)*IFERROR(P544*1,0)/100*IF(AL544="-",$AM$3,AL544)/100/360</f>
        <v>34.140424533333331</v>
      </c>
      <c r="AN544" s="12">
        <f>_xll.BDP($A544&amp;" @"&amp; $N544 &amp;"  Corp","asset_swap_spd_mid")</f>
        <v>42.72614751989893</v>
      </c>
      <c r="AO544" s="25">
        <f>IFERROR(G544*1,0)*IFERROR(AN544*1,0)/10000</f>
        <v>16099.212385497916</v>
      </c>
      <c r="AP544" s="25">
        <f>IFERROR(_xll.BDP($A544&amp;" @"&amp; $N544 &amp;"  Corp","coupon")*G544/100/365,"-")</f>
        <v>180.65753424657535</v>
      </c>
      <c r="AQ544" s="1" t="str">
        <f>_xll.RtGet("EBOND_LDN",B544,"DSPLY_NAME")</f>
        <v>PEP 1 3/4 28 Apr</v>
      </c>
      <c r="AR544" s="38">
        <f>_xll.RtGet("EBOND_LDN", B544, -18560)</f>
        <v>78.003711491638001</v>
      </c>
      <c r="AS544" s="38">
        <f>_xll.RtGet("EBOND_LDN", B544, -18562)</f>
        <v>71.908328317202006</v>
      </c>
      <c r="AT544" s="58" t="str">
        <f ca="1">IF(Main[[#This Row],[maturity]]&lt;TODAY(),"matured","-")</f>
        <v>-</v>
      </c>
      <c r="AU544" s="1" t="str">
        <f>IF(Main[[#This Row],[spread bid]]=Main[[#This Row],[spread ask]],"error","-")</f>
        <v>-</v>
      </c>
    </row>
    <row r="545" spans="1:47" x14ac:dyDescent="0.2">
      <c r="A545" s="1" t="s">
        <v>1615</v>
      </c>
      <c r="B545" s="1">
        <v>21214608</v>
      </c>
      <c r="C545" s="9">
        <v>1994228</v>
      </c>
      <c r="D545" s="9" t="str">
        <f>_xll.BDP($A545&amp;" Corp",D$4)</f>
        <v>PEP</v>
      </c>
      <c r="E545" s="9">
        <f>IF(_xll.BDP($A545&amp;" Corp","cpn typ")="floating","frn",_xll.BDP($A545&amp;" Corp",E$4))</f>
        <v>2.625</v>
      </c>
      <c r="F545" s="50">
        <f>IF(LEFT(_xll.BDP($A545&amp;" Corp","mty_typ"),4)="perp","perp",_xll.BDP($A545&amp;" Corp",F$4)*1)</f>
        <v>46140</v>
      </c>
      <c r="G545" s="31">
        <f>_xll.RtGet("EBOND_POSITION",INDEX(bookMap[eBondID],MATCH(TEXT(C545,"0"),bookMap[bbgID],0))&amp;"="&amp;B545,"AMOUNT")</f>
        <v>0</v>
      </c>
      <c r="H545" s="1">
        <f>INDEX(control!$E$12:$E$22,MATCH(C545,control!$C$12:$C$22,0))</f>
        <v>0</v>
      </c>
      <c r="I545" s="1" t="str">
        <f>IFERROR(INDEX(bias[symbol],MIN(MAX(MATCH(IF($I$2="manual",_xll.RtGet("EBOND_LDN",B545,-20268),$I$2),bias[symbol],0)+H545,1),27)),"-")</f>
        <v>m</v>
      </c>
      <c r="J545" s="1">
        <f>IFERROR(_xll.RtGet("EBOND_LDN",B545,-20270)*1,"-")</f>
        <v>0.6</v>
      </c>
      <c r="K545" s="1" t="str">
        <f>_xll.RtGet("EBOND_LDN",$B545,-20271)</f>
        <v>on</v>
      </c>
      <c r="L545" s="1">
        <f>_xll.BDP(A545&amp;" @CBKG Corp","bid")</f>
        <v>102.90300000000001</v>
      </c>
      <c r="M545" s="1">
        <f>_xll.BDP(A545&amp;" @CBKG Corp","ask")</f>
        <v>103.503</v>
      </c>
      <c r="N545" s="1" t="s">
        <v>1603</v>
      </c>
      <c r="O545" s="1" t="str">
        <f>_xll.BDP(A545&amp;" @"&amp;N545&amp;" Corp","LAST_UPDATE")</f>
        <v>07:01:40</v>
      </c>
      <c r="P545" s="57">
        <f>_xll.BDP(A545&amp;" @"&amp;N545&amp;" Corp","LAST_PRICE")</f>
        <v>103.203</v>
      </c>
      <c r="Q545" s="1">
        <f>INDEX(control!$F$12:$F$22,MATCH(C545,control!$C$12:$C$22,0))</f>
        <v>100</v>
      </c>
      <c r="R545" s="1">
        <f>P545-J545*INDEX(bias[value],MATCH(I545,bias[symbol],0))*(Q545/100)</f>
        <v>102.90300000000001</v>
      </c>
      <c r="S545" s="1">
        <f>R545+J545*(Q545/100)</f>
        <v>103.503</v>
      </c>
      <c r="T545" s="4"/>
      <c r="U545" s="4"/>
      <c r="V545" s="1">
        <f>P545</f>
        <v>103.203</v>
      </c>
      <c r="W545" s="1">
        <f>IF(ISNUMBER(T545),T545,R545)</f>
        <v>102.90300000000001</v>
      </c>
      <c r="X545" s="1">
        <f>IF(ISNUMBER(U545),U545,S545)</f>
        <v>103.503</v>
      </c>
      <c r="Y545" s="13">
        <f>IF(ISERROR((W545+X545)-(L545+M545)),"err",((W545+X545)-(L545+M545)))</f>
        <v>0</v>
      </c>
      <c r="Z545" s="1">
        <v>1</v>
      </c>
      <c r="AA545" s="1">
        <f>IF(K545="on",1,0)</f>
        <v>1</v>
      </c>
      <c r="AB545" s="1">
        <f>IF(ISNUMBER(V545),1,0)*IF(ISNUMBER(W545),1,0)*IF(ISNUMBER(X545),1,0)</f>
        <v>1</v>
      </c>
      <c r="AC545" s="1">
        <f>IF(ISNUMBER(INDEX(bias[value],MATCH(I545,bias[symbol],0))),1,0)</f>
        <v>1</v>
      </c>
      <c r="AD545" s="1">
        <f>IF(ISNUMBER(J545),1,0)</f>
        <v>1</v>
      </c>
      <c r="AE545" s="1">
        <f>IF(AB545,IF(W545&gt;X545,0,1),0)</f>
        <v>1</v>
      </c>
      <c r="AF545" s="1">
        <f ca="1">IF($C$3="update",1,0)</f>
        <v>0</v>
      </c>
      <c r="AG545" s="1">
        <f ca="1">PRODUCT(Z545:AF545)</f>
        <v>0</v>
      </c>
      <c r="AH545" s="1" t="str">
        <f ca="1">IF(AG545=1,_xll.RtContribute("DDS_BONDS",$B545&amp;"=EXT",$V$3:$X$3,V545:X545,"FTC:CHANGED;SCOPE:SERVER"),"-")</f>
        <v>-</v>
      </c>
      <c r="AI545" s="1" t="str">
        <f>_xll.RtGet("DDS_BONDS",B545&amp;"=EXT",3)</f>
        <v>21214608=EXT</v>
      </c>
      <c r="AJ545" s="32">
        <f>_xll.BDP($A545&amp;" @"&amp; $N545 &amp;"  Corp","risk_mid")</f>
        <v>10.252749892239166</v>
      </c>
      <c r="AK545" s="25">
        <f>IFERROR(G545*AJ545/10000,"-")</f>
        <v>0</v>
      </c>
      <c r="AL545" s="1" t="str">
        <f>IFERROR(INDEX(repoRate,MATCH(A545,repoIsin,0)),"-")</f>
        <v>-</v>
      </c>
      <c r="AM545" s="38">
        <f>IFERROR(G545*1,0)*IFERROR(P545*1,0)/100*IF(AL545="-",$AM$3,AL545)/100/360</f>
        <v>0</v>
      </c>
      <c r="AN545" s="12">
        <f>_xll.BDP($A545&amp;" @"&amp; $N545 &amp;"  Corp","asset_swap_spd_mid")</f>
        <v>55.772231593886616</v>
      </c>
      <c r="AO545" s="25">
        <f>IFERROR(G545*1,0)*IFERROR(AN545*1,0)/10000</f>
        <v>0</v>
      </c>
      <c r="AP545" s="25">
        <f>IFERROR(_xll.BDP($A545&amp;" @"&amp; $N545 &amp;"  Corp","coupon")*G545/100/365,"-")</f>
        <v>0</v>
      </c>
      <c r="AQ545" s="1" t="str">
        <f>_xll.RtGet("EBOND_LDN",B545,"DSPLY_NAME")</f>
        <v>PEP 2 5/8 28 Apr</v>
      </c>
      <c r="AR545" s="38">
        <f>_xll.RtGet("EBOND_LDN", B545, -18560)</f>
        <v>99.943384431629994</v>
      </c>
      <c r="AS545" s="38">
        <f>_xll.RtGet("EBOND_LDN", B545, -18562)</f>
        <v>94.210861795046</v>
      </c>
      <c r="AT545" s="58" t="str">
        <f ca="1">IF(Main[[#This Row],[maturity]]&lt;TODAY(),"matured","-")</f>
        <v>-</v>
      </c>
      <c r="AU545" s="1" t="str">
        <f>IF(Main[[#This Row],[spread bid]]=Main[[#This Row],[spread ask]],"error","-")</f>
        <v>-</v>
      </c>
    </row>
    <row r="546" spans="1:47" x14ac:dyDescent="0.2">
      <c r="A546" s="1" t="s">
        <v>513</v>
      </c>
      <c r="B546" s="1">
        <v>6507743</v>
      </c>
      <c r="C546" s="9">
        <v>1994228</v>
      </c>
      <c r="D546" s="9" t="str">
        <f>_xll.BDP($A546&amp;" Corp",D$4)</f>
        <v>PG</v>
      </c>
      <c r="E546" s="9">
        <f>IF(_xll.BDP($A546&amp;" Corp","cpn typ")="floating","frn",_xll.BDP($A546&amp;" Corp",E$4))</f>
        <v>5.125</v>
      </c>
      <c r="F546" s="50">
        <f>IF(LEFT(_xll.BDP($A546&amp;" Corp","mty_typ"),4)="perp","perp",_xll.BDP($A546&amp;" Corp",F$4)*1)</f>
        <v>43032</v>
      </c>
      <c r="G546" s="31">
        <f>_xll.RtGet("EBOND_POSITION",INDEX(bookMap[eBondID],MATCH(TEXT(C546,"0"),bookMap[bbgID],0))&amp;"="&amp;B546,"AMOUNT")</f>
        <v>-2065000</v>
      </c>
      <c r="H546" s="1">
        <f>INDEX(control!$E$12:$E$22,MATCH(C546,control!$C$12:$C$22,0))</f>
        <v>0</v>
      </c>
      <c r="I546" s="1" t="str">
        <f>IFERROR(INDEX(bias[symbol],MIN(MAX(MATCH(IF($I$2="manual",_xll.RtGet("EBOND_LDN",B546,-20268),$I$2),bias[symbol],0)+H546,1),27)),"-")</f>
        <v>b</v>
      </c>
      <c r="J546" s="1">
        <f>IFERROR(_xll.RtGet("EBOND_LDN",B546,-20270)*1,"-")</f>
        <v>0.3</v>
      </c>
      <c r="K546" s="1" t="str">
        <f>_xll.RtGet("EBOND_LDN",$B546,-20271)</f>
        <v>on</v>
      </c>
      <c r="L546" s="1">
        <f>_xll.BDP(A546&amp;" @CBKG Corp","bid")</f>
        <v>115.074</v>
      </c>
      <c r="M546" s="1">
        <f>_xll.BDP(A546&amp;" @CBKG Corp","ask")</f>
        <v>115.374</v>
      </c>
      <c r="N546" s="1" t="s">
        <v>1456</v>
      </c>
      <c r="O546" s="1" t="str">
        <f>_xll.BDP(A546&amp;" @"&amp;N546&amp;" Corp","LAST_UPDATE")</f>
        <v>07:01:30</v>
      </c>
      <c r="P546" s="57">
        <f>_xll.BDP(A546&amp;" @"&amp;N546&amp;" Corp","LAST_PRICE")</f>
        <v>115.18600000000001</v>
      </c>
      <c r="Q546" s="1">
        <f>INDEX(control!$F$12:$F$22,MATCH(C546,control!$C$12:$C$22,0))</f>
        <v>100</v>
      </c>
      <c r="R546" s="1">
        <f>P546-J546*INDEX(bias[value],MATCH(I546,bias[symbol],0))*(Q546/100)</f>
        <v>115.07350000000001</v>
      </c>
      <c r="S546" s="1">
        <f t="shared" si="611"/>
        <v>115.37350000000001</v>
      </c>
      <c r="T546" s="4"/>
      <c r="U546" s="4"/>
      <c r="V546" s="1">
        <f t="shared" si="605"/>
        <v>115.18600000000001</v>
      </c>
      <c r="W546" s="1">
        <f t="shared" si="606"/>
        <v>115.07350000000001</v>
      </c>
      <c r="X546" s="1">
        <f t="shared" si="607"/>
        <v>115.37350000000001</v>
      </c>
      <c r="Y546" s="13">
        <f t="shared" si="608"/>
        <v>-9.9999999997635314E-4</v>
      </c>
      <c r="Z546" s="1">
        <v>1</v>
      </c>
      <c r="AA546" s="1">
        <f t="shared" si="609"/>
        <v>1</v>
      </c>
      <c r="AB546" s="1">
        <f t="shared" si="568"/>
        <v>1</v>
      </c>
      <c r="AC546" s="1">
        <f>IF(ISNUMBER(INDEX(bias[value],MATCH(I546,bias[symbol],0))),1,0)</f>
        <v>1</v>
      </c>
      <c r="AD546" s="1">
        <f t="shared" si="610"/>
        <v>1</v>
      </c>
      <c r="AE546" s="1">
        <f t="shared" si="569"/>
        <v>1</v>
      </c>
      <c r="AF546" s="1">
        <f t="shared" ca="1" si="591"/>
        <v>0</v>
      </c>
      <c r="AG546" s="1">
        <f t="shared" ca="1" si="592"/>
        <v>0</v>
      </c>
      <c r="AH546" s="1" t="str">
        <f ca="1">IF(AG546=1,_xll.RtContribute("DDS_BONDS",$B546&amp;"=EXT",$V$3:$X$3,V546:X546,"FTC:CHANGED;SCOPE:SERVER"),"-")</f>
        <v>-</v>
      </c>
      <c r="AI546" s="1" t="str">
        <f>_xll.RtGet("DDS_BONDS",B546&amp;"=EXT",3)</f>
        <v>6507743=EXT</v>
      </c>
      <c r="AJ546" s="32">
        <f>_xll.BDP($A546&amp;" @"&amp; $N546 &amp;"  Corp","risk_mid")</f>
        <v>3.6459420901152839</v>
      </c>
      <c r="AK546" s="25">
        <f t="shared" si="593"/>
        <v>-752.88704160880616</v>
      </c>
      <c r="AL546" s="1" t="str">
        <f t="shared" si="553"/>
        <v>-</v>
      </c>
      <c r="AM546" s="38">
        <f t="shared" si="594"/>
        <v>-21.143030222222222</v>
      </c>
      <c r="AN546" s="12">
        <f>_xll.BDP($A546&amp;" @"&amp; $N546 &amp;"  Corp","asset_swap_spd_mid")</f>
        <v>10.833749059760164</v>
      </c>
      <c r="AO546" s="25">
        <f t="shared" si="595"/>
        <v>-2237.1691808404739</v>
      </c>
      <c r="AP546" s="25">
        <f>IFERROR(_xll.BDP($A546&amp;" @"&amp; $N546 &amp;"  Corp","coupon")*G546/100/365,"-")</f>
        <v>-289.94863013698631</v>
      </c>
      <c r="AQ546" s="1" t="str">
        <f>_xll.RtGet("EBOND_LDN",B546,"DSPLY_NAME")</f>
        <v xml:space="preserve">PG 5 1/8 24 Oct </v>
      </c>
      <c r="AR546" s="38">
        <f>_xll.RtGet("EBOND_LDN", B546, -18560)</f>
        <v>47.878450330744997</v>
      </c>
      <c r="AS546" s="38">
        <f>_xll.RtGet("EBOND_LDN", B546, -18562)</f>
        <v>39.658826638735</v>
      </c>
      <c r="AT546" s="58" t="str">
        <f ca="1">IF(Main[[#This Row],[maturity]]&lt;TODAY(),"matured","-")</f>
        <v>-</v>
      </c>
      <c r="AU546" s="1" t="str">
        <f>IF(Main[[#This Row],[spread bid]]=Main[[#This Row],[spread ask]],"error","-")</f>
        <v>-</v>
      </c>
    </row>
    <row r="547" spans="1:47" x14ac:dyDescent="0.2">
      <c r="A547" s="1" t="s">
        <v>514</v>
      </c>
      <c r="B547" s="1">
        <v>4477617</v>
      </c>
      <c r="C547" s="9">
        <v>1994228</v>
      </c>
      <c r="D547" s="9" t="str">
        <f>_xll.BDP($A547&amp;" Corp",D$4)</f>
        <v>PG</v>
      </c>
      <c r="E547" s="9">
        <f>IF(_xll.BDP($A547&amp;" Corp","cpn typ")="floating","frn",_xll.BDP($A547&amp;" Corp",E$4))</f>
        <v>4.125</v>
      </c>
      <c r="F547" s="50">
        <f>IF(LEFT(_xll.BDP($A547&amp;" Corp","mty_typ"),4)="perp","perp",_xll.BDP($A547&amp;" Corp",F$4)*1)</f>
        <v>44172</v>
      </c>
      <c r="G547" s="31">
        <f>_xll.RtGet("EBOND_POSITION",INDEX(bookMap[eBondID],MATCH(TEXT(C547,"0"),bookMap[bbgID],0))&amp;"="&amp;B547,"AMOUNT")</f>
        <v>-2935000</v>
      </c>
      <c r="H547" s="1">
        <f>INDEX(control!$E$12:$E$22,MATCH(C547,control!$C$12:$C$22,0))</f>
        <v>0</v>
      </c>
      <c r="I547" s="1" t="str">
        <f>IFERROR(INDEX(bias[symbol],MIN(MAX(MATCH(IF($I$2="manual",_xll.RtGet("EBOND_LDN",B547,-20268),$I$2),bias[symbol],0)+H547,1),27)),"-")</f>
        <v>b</v>
      </c>
      <c r="J547" s="1">
        <f>IFERROR(_xll.RtGet("EBOND_LDN",B547,-20270)*1,"-")</f>
        <v>0.45</v>
      </c>
      <c r="K547" s="1" t="str">
        <f>_xll.RtGet("EBOND_LDN",$B547,-20271)</f>
        <v>on</v>
      </c>
      <c r="L547" s="1">
        <f>_xll.BDP(A547&amp;" @CBKG Corp","bid")</f>
        <v>117.04300000000001</v>
      </c>
      <c r="M547" s="1">
        <f>_xll.BDP(A547&amp;" @CBKG Corp","ask")</f>
        <v>117.49299999999999</v>
      </c>
      <c r="N547" s="1" t="s">
        <v>1456</v>
      </c>
      <c r="O547" s="1" t="str">
        <f>_xll.BDP(A547&amp;" @"&amp;N547&amp;" Corp","LAST_UPDATE")</f>
        <v>07:01:26</v>
      </c>
      <c r="P547" s="57">
        <f>_xll.BDP(A547&amp;" @"&amp;N547&amp;" Corp","LAST_PRICE")</f>
        <v>117.212</v>
      </c>
      <c r="Q547" s="1">
        <f>INDEX(control!$F$12:$F$22,MATCH(C547,control!$C$12:$C$22,0))</f>
        <v>100</v>
      </c>
      <c r="R547" s="1">
        <f>P547-J547*INDEX(bias[value],MATCH(I547,bias[symbol],0))*(Q547/100)</f>
        <v>117.04325</v>
      </c>
      <c r="S547" s="1">
        <f t="shared" si="611"/>
        <v>117.49325</v>
      </c>
      <c r="T547" s="4"/>
      <c r="U547" s="4"/>
      <c r="V547" s="1">
        <f t="shared" si="605"/>
        <v>117.212</v>
      </c>
      <c r="W547" s="1">
        <f t="shared" si="606"/>
        <v>117.04325</v>
      </c>
      <c r="X547" s="1">
        <f t="shared" si="607"/>
        <v>117.49325</v>
      </c>
      <c r="Y547" s="13">
        <f t="shared" si="608"/>
        <v>4.9999999998817657E-4</v>
      </c>
      <c r="Z547" s="1">
        <v>1</v>
      </c>
      <c r="AA547" s="1">
        <f t="shared" si="609"/>
        <v>1</v>
      </c>
      <c r="AB547" s="1">
        <f t="shared" si="568"/>
        <v>1</v>
      </c>
      <c r="AC547" s="1">
        <f>IF(ISNUMBER(INDEX(bias[value],MATCH(I547,bias[symbol],0))),1,0)</f>
        <v>1</v>
      </c>
      <c r="AD547" s="1">
        <f t="shared" si="610"/>
        <v>1</v>
      </c>
      <c r="AE547" s="1">
        <f t="shared" si="569"/>
        <v>1</v>
      </c>
      <c r="AF547" s="1">
        <f t="shared" ca="1" si="591"/>
        <v>0</v>
      </c>
      <c r="AG547" s="1">
        <f t="shared" ca="1" si="592"/>
        <v>0</v>
      </c>
      <c r="AH547" s="1" t="str">
        <f ca="1">IF(AG547=1,_xll.RtContribute("DDS_BONDS",$B547&amp;"=EXT",$V$3:$X$3,V547:X547,"FTC:CHANGED;SCOPE:SERVER"),"-")</f>
        <v>-</v>
      </c>
      <c r="AI547" s="1" t="str">
        <f>_xll.RtGet("DDS_BONDS",B547&amp;"=EXT",3)</f>
        <v>4477617=EXT</v>
      </c>
      <c r="AJ547" s="32">
        <f>_xll.BDP($A547&amp;" @"&amp; $N547 &amp;"  Corp","risk_mid")</f>
        <v>6.7919783242196274</v>
      </c>
      <c r="AK547" s="25">
        <f t="shared" si="593"/>
        <v>-1993.4456381584607</v>
      </c>
      <c r="AL547" s="1" t="str">
        <f t="shared" si="553"/>
        <v>-</v>
      </c>
      <c r="AM547" s="38">
        <f t="shared" si="594"/>
        <v>-30.579308444444447</v>
      </c>
      <c r="AN547" s="12">
        <f>_xll.BDP($A547&amp;" @"&amp; $N547 &amp;"  Corp","asset_swap_spd_mid")</f>
        <v>39.172732147839525</v>
      </c>
      <c r="AO547" s="25">
        <f t="shared" si="595"/>
        <v>-11497.1968853909</v>
      </c>
      <c r="AP547" s="25">
        <f>IFERROR(_xll.BDP($A547&amp;" @"&amp; $N547 &amp;"  Corp","coupon")*G547/100/365,"-")</f>
        <v>-331.69520547945206</v>
      </c>
      <c r="AQ547" s="1" t="str">
        <f>_xll.RtGet("EBOND_LDN",B547,"DSPLY_NAME")</f>
        <v xml:space="preserve">PG 4 1/8 07 Dec </v>
      </c>
      <c r="AR547" s="38">
        <f>_xll.RtGet("EBOND_LDN", B547, -18560)</f>
        <v>133.76077435447999</v>
      </c>
      <c r="AS547" s="38">
        <f>_xll.RtGet("EBOND_LDN", B547, -18562)</f>
        <v>127.143156981678</v>
      </c>
      <c r="AT547" s="58" t="str">
        <f ca="1">IF(Main[[#This Row],[maturity]]&lt;TODAY(),"matured","-")</f>
        <v>-</v>
      </c>
      <c r="AU547" s="1" t="str">
        <f>IF(Main[[#This Row],[spread bid]]=Main[[#This Row],[spread ask]],"error","-")</f>
        <v>-</v>
      </c>
    </row>
    <row r="548" spans="1:47" x14ac:dyDescent="0.2">
      <c r="A548" s="1" t="s">
        <v>515</v>
      </c>
      <c r="B548" s="1">
        <v>19857887</v>
      </c>
      <c r="C548" s="9">
        <v>1994228</v>
      </c>
      <c r="D548" s="9" t="str">
        <f>_xll.BDP($A548&amp;" Corp",D$4)</f>
        <v>PG</v>
      </c>
      <c r="E548" s="9">
        <f>IF(_xll.BDP($A548&amp;" Corp","cpn typ")="floating","frn",_xll.BDP($A548&amp;" Corp",E$4))</f>
        <v>2</v>
      </c>
      <c r="F548" s="50">
        <f>IF(LEFT(_xll.BDP($A548&amp;" Corp","mty_typ"),4)="perp","perp",_xll.BDP($A548&amp;" Corp",F$4)*1)</f>
        <v>44505</v>
      </c>
      <c r="G548" s="31">
        <f>_xll.RtGet("EBOND_POSITION",INDEX(bookMap[eBondID],MATCH(TEXT(C548,"0"),bookMap[bbgID],0))&amp;"="&amp;B548,"AMOUNT")</f>
        <v>0</v>
      </c>
      <c r="H548" s="1">
        <f>INDEX(control!$E$12:$E$22,MATCH(C548,control!$C$12:$C$22,0))</f>
        <v>0</v>
      </c>
      <c r="I548" s="1" t="str">
        <f>IFERROR(INDEX(bias[symbol],MIN(MAX(MATCH(IF($I$2="manual",_xll.RtGet("EBOND_LDN",B548,-20268),$I$2),bias[symbol],0)+H548,1),27)),"-")</f>
        <v>m</v>
      </c>
      <c r="J548" s="1">
        <f>IFERROR(_xll.RtGet("EBOND_LDN",B548,-20270)*1,"-")</f>
        <v>0.4</v>
      </c>
      <c r="K548" s="1" t="str">
        <f>_xll.RtGet("EBOND_LDN",$B548,-20271)</f>
        <v>on</v>
      </c>
      <c r="L548" s="1">
        <f>_xll.BDP(A548&amp;" @CBKG Corp","bid")</f>
        <v>103.503</v>
      </c>
      <c r="M548" s="1">
        <f>_xll.BDP(A548&amp;" @CBKG Corp","ask")</f>
        <v>103.90300000000001</v>
      </c>
      <c r="N548" s="1" t="s">
        <v>1456</v>
      </c>
      <c r="O548" s="1" t="str">
        <f>_xll.BDP(A548&amp;" @"&amp;N548&amp;" Corp","LAST_UPDATE")</f>
        <v>07:01:28</v>
      </c>
      <c r="P548" s="57">
        <f>_xll.BDP(A548&amp;" @"&amp;N548&amp;" Corp","LAST_PRICE")</f>
        <v>103.703</v>
      </c>
      <c r="Q548" s="1">
        <f>INDEX(control!$F$12:$F$22,MATCH(C548,control!$C$12:$C$22,0))</f>
        <v>100</v>
      </c>
      <c r="R548" s="1">
        <f>P548-J548*INDEX(bias[value],MATCH(I548,bias[symbol],0))*(Q548/100)</f>
        <v>103.503</v>
      </c>
      <c r="S548" s="1">
        <f t="shared" si="611"/>
        <v>103.90300000000001</v>
      </c>
      <c r="T548" s="4"/>
      <c r="U548" s="4"/>
      <c r="V548" s="1">
        <f t="shared" si="605"/>
        <v>103.703</v>
      </c>
      <c r="W548" s="1">
        <f t="shared" si="606"/>
        <v>103.503</v>
      </c>
      <c r="X548" s="1">
        <f t="shared" si="607"/>
        <v>103.90300000000001</v>
      </c>
      <c r="Y548" s="13">
        <f t="shared" si="608"/>
        <v>0</v>
      </c>
      <c r="Z548" s="1">
        <v>1</v>
      </c>
      <c r="AA548" s="1">
        <f t="shared" si="609"/>
        <v>1</v>
      </c>
      <c r="AB548" s="1">
        <f t="shared" si="568"/>
        <v>1</v>
      </c>
      <c r="AC548" s="1">
        <f>IF(ISNUMBER(INDEX(bias[value],MATCH(I548,bias[symbol],0))),1,0)</f>
        <v>1</v>
      </c>
      <c r="AD548" s="1">
        <f t="shared" si="610"/>
        <v>1</v>
      </c>
      <c r="AE548" s="1">
        <f t="shared" si="569"/>
        <v>1</v>
      </c>
      <c r="AF548" s="1">
        <f t="shared" ca="1" si="591"/>
        <v>0</v>
      </c>
      <c r="AG548" s="1">
        <f t="shared" ca="1" si="592"/>
        <v>0</v>
      </c>
      <c r="AH548" s="1" t="str">
        <f ca="1">IF(AG548=1,_xll.RtContribute("DDS_BONDS",$B548&amp;"=EXT",$V$3:$X$3,V548:X548,"FTC:CHANGED;SCOPE:SERVER"),"-")</f>
        <v>-</v>
      </c>
      <c r="AI548" s="1" t="str">
        <f>_xll.RtGet("DDS_BONDS",B548&amp;"=EXT",3)</f>
        <v>19857887=EXT</v>
      </c>
      <c r="AJ548" s="32">
        <f>_xll.BDP($A548&amp;" @"&amp; $N548 &amp;"  Corp","risk_mid")</f>
        <v>7.0969947840261227</v>
      </c>
      <c r="AK548" s="25">
        <f t="shared" si="593"/>
        <v>0</v>
      </c>
      <c r="AL548" s="1" t="str">
        <f t="shared" si="553"/>
        <v>-</v>
      </c>
      <c r="AM548" s="38">
        <f t="shared" si="594"/>
        <v>0</v>
      </c>
      <c r="AN548" s="12">
        <f>_xll.BDP($A548&amp;" @"&amp; $N548 &amp;"  Corp","asset_swap_spd_mid")</f>
        <v>32.310625981314317</v>
      </c>
      <c r="AO548" s="25">
        <f t="shared" si="595"/>
        <v>0</v>
      </c>
      <c r="AP548" s="25">
        <f>IFERROR(_xll.BDP($A548&amp;" @"&amp; $N548 &amp;"  Corp","coupon")*G548/100/365,"-")</f>
        <v>0</v>
      </c>
      <c r="AQ548" s="1" t="str">
        <f>_xll.RtGet("EBOND_LDN",B548,"DSPLY_NAME")</f>
        <v>PG 2 05 Nov 2021</v>
      </c>
      <c r="AR548" s="38">
        <f>_xll.RtGet("EBOND_LDN", B548, -18560)</f>
        <v>64.596690211533002</v>
      </c>
      <c r="AS548" s="38">
        <f>_xll.RtGet("EBOND_LDN", B548, -18562)</f>
        <v>58.967006524059002</v>
      </c>
      <c r="AT548" s="58" t="str">
        <f ca="1">IF(Main[[#This Row],[maturity]]&lt;TODAY(),"matured","-")</f>
        <v>-</v>
      </c>
      <c r="AU548" s="1" t="str">
        <f>IF(Main[[#This Row],[spread bid]]=Main[[#This Row],[spread ask]],"error","-")</f>
        <v>-</v>
      </c>
    </row>
    <row r="549" spans="1:47" x14ac:dyDescent="0.2">
      <c r="A549" s="1" t="s">
        <v>516</v>
      </c>
      <c r="B549" s="1">
        <v>15050710</v>
      </c>
      <c r="C549" s="9">
        <v>1994228</v>
      </c>
      <c r="D549" s="9" t="str">
        <f>_xll.BDP($A549&amp;" Corp",D$4)</f>
        <v>PG</v>
      </c>
      <c r="E549" s="9">
        <f>IF(_xll.BDP($A549&amp;" Corp","cpn typ")="floating","frn",_xll.BDP($A549&amp;" Corp",E$4))</f>
        <v>2</v>
      </c>
      <c r="F549" s="50">
        <f>IF(LEFT(_xll.BDP($A549&amp;" Corp","mty_typ"),4)="perp","perp",_xll.BDP($A549&amp;" Corp",F$4)*1)</f>
        <v>44789</v>
      </c>
      <c r="G549" s="31">
        <f>_xll.RtGet("EBOND_POSITION",INDEX(bookMap[eBondID],MATCH(TEXT(C549,"0"),bookMap[bbgID],0))&amp;"="&amp;B549,"AMOUNT")</f>
        <v>1000000</v>
      </c>
      <c r="H549" s="1">
        <f>INDEX(control!$E$12:$E$22,MATCH(C549,control!$C$12:$C$22,0))</f>
        <v>0</v>
      </c>
      <c r="I549" s="1" t="str">
        <f>IFERROR(INDEX(bias[symbol],MIN(MAX(MATCH(IF($I$2="manual",_xll.RtGet("EBOND_LDN",B549,-20268),$I$2),bias[symbol],0)+H549,1),27)),"-")</f>
        <v>m</v>
      </c>
      <c r="J549" s="1">
        <f>IFERROR(_xll.RtGet("EBOND_LDN",B549,-20270)*1,"-")</f>
        <v>0.6</v>
      </c>
      <c r="K549" s="1" t="str">
        <f>_xll.RtGet("EBOND_LDN",$B549,-20271)</f>
        <v>on</v>
      </c>
      <c r="L549" s="1">
        <f>_xll.BDP(A549&amp;" @CBKG Corp","bid")</f>
        <v>102.518</v>
      </c>
      <c r="M549" s="1">
        <f>_xll.BDP(A549&amp;" @CBKG Corp","ask")</f>
        <v>103.11799999999999</v>
      </c>
      <c r="N549" s="1" t="s">
        <v>1456</v>
      </c>
      <c r="O549" s="1" t="str">
        <f>_xll.BDP(A549&amp;" @"&amp;N549&amp;" Corp","LAST_UPDATE")</f>
        <v>07:01:27</v>
      </c>
      <c r="P549" s="57">
        <f>_xll.BDP(A549&amp;" @"&amp;N549&amp;" Corp","LAST_PRICE")</f>
        <v>102.818</v>
      </c>
      <c r="Q549" s="1">
        <f>INDEX(control!$F$12:$F$22,MATCH(C549,control!$C$12:$C$22,0))</f>
        <v>100</v>
      </c>
      <c r="R549" s="1">
        <f>P549-J549*INDEX(bias[value],MATCH(I549,bias[symbol],0))*(Q549/100)</f>
        <v>102.518</v>
      </c>
      <c r="S549" s="1">
        <f t="shared" si="611"/>
        <v>103.11799999999999</v>
      </c>
      <c r="T549" s="4"/>
      <c r="U549" s="4"/>
      <c r="V549" s="1">
        <f t="shared" si="605"/>
        <v>102.818</v>
      </c>
      <c r="W549" s="1">
        <f t="shared" si="606"/>
        <v>102.518</v>
      </c>
      <c r="X549" s="1">
        <f t="shared" si="607"/>
        <v>103.11799999999999</v>
      </c>
      <c r="Y549" s="13">
        <f t="shared" si="608"/>
        <v>0</v>
      </c>
      <c r="Z549" s="1">
        <v>1</v>
      </c>
      <c r="AA549" s="1">
        <f t="shared" si="609"/>
        <v>1</v>
      </c>
      <c r="AB549" s="1">
        <f t="shared" si="568"/>
        <v>1</v>
      </c>
      <c r="AC549" s="1">
        <f>IF(ISNUMBER(INDEX(bias[value],MATCH(I549,bias[symbol],0))),1,0)</f>
        <v>1</v>
      </c>
      <c r="AD549" s="1">
        <f t="shared" si="610"/>
        <v>1</v>
      </c>
      <c r="AE549" s="1">
        <f t="shared" si="569"/>
        <v>1</v>
      </c>
      <c r="AF549" s="1">
        <f t="shared" ca="1" si="591"/>
        <v>0</v>
      </c>
      <c r="AG549" s="1">
        <f t="shared" ca="1" si="592"/>
        <v>0</v>
      </c>
      <c r="AH549" s="1" t="str">
        <f ca="1">IF(AG549=1,_xll.RtContribute("DDS_BONDS",$B549&amp;"=EXT",$V$3:$X$3,V549:X549,"FTC:CHANGED;SCOPE:SERVER"),"-")</f>
        <v>-</v>
      </c>
      <c r="AI549" s="1" t="str">
        <f>_xll.RtGet("DDS_BONDS",B549&amp;"=EXT",3)</f>
        <v>15050710=EXT</v>
      </c>
      <c r="AJ549" s="32">
        <f>_xll.BDP($A549&amp;" @"&amp; $N549 &amp;"  Corp","risk_mid")</f>
        <v>7.6989849080156603</v>
      </c>
      <c r="AK549" s="25">
        <f t="shared" si="593"/>
        <v>769.89849080156603</v>
      </c>
      <c r="AL549" s="1" t="str">
        <f t="shared" si="553"/>
        <v>-</v>
      </c>
      <c r="AM549" s="38">
        <f t="shared" si="594"/>
        <v>9.1393777777777796</v>
      </c>
      <c r="AN549" s="12">
        <f>_xll.BDP($A549&amp;" @"&amp; $N549 &amp;"  Corp","asset_swap_spd_mid")</f>
        <v>34.465627231774327</v>
      </c>
      <c r="AO549" s="25">
        <f t="shared" si="595"/>
        <v>3446.5627231774329</v>
      </c>
      <c r="AP549" s="25">
        <f>IFERROR(_xll.BDP($A549&amp;" @"&amp; $N549 &amp;"  Corp","coupon")*G549/100/365,"-")</f>
        <v>54.794520547945204</v>
      </c>
      <c r="AQ549" s="1" t="str">
        <f>_xll.RtGet("EBOND_LDN",B549,"DSPLY_NAME")</f>
        <v>PG 2 16 Aug 2022</v>
      </c>
      <c r="AR549" s="38">
        <f>_xll.RtGet("EBOND_LDN", B549, -18560)</f>
        <v>63.939406052597</v>
      </c>
      <c r="AS549" s="38">
        <f>_xll.RtGet("EBOND_LDN", B549, -18562)</f>
        <v>56.160730837620001</v>
      </c>
      <c r="AT549" s="58" t="str">
        <f ca="1">IF(Main[[#This Row],[maturity]]&lt;TODAY(),"matured","-")</f>
        <v>-</v>
      </c>
      <c r="AU549" s="1" t="str">
        <f>IF(Main[[#This Row],[spread bid]]=Main[[#This Row],[spread ask]],"error","-")</f>
        <v>-</v>
      </c>
    </row>
    <row r="550" spans="1:47" x14ac:dyDescent="0.2">
      <c r="A550" s="1" t="s">
        <v>517</v>
      </c>
      <c r="B550" s="1">
        <v>6094216</v>
      </c>
      <c r="C550" s="9">
        <v>1994228</v>
      </c>
      <c r="D550" s="9" t="str">
        <f>_xll.BDP($A550&amp;" Corp",D$4)</f>
        <v>PG</v>
      </c>
      <c r="E550" s="9">
        <f>IF(_xll.BDP($A550&amp;" Corp","cpn typ")="floating","frn",_xll.BDP($A550&amp;" Corp",E$4))</f>
        <v>4.875</v>
      </c>
      <c r="F550" s="50">
        <f>IF(LEFT(_xll.BDP($A550&amp;" Corp","mty_typ"),4)="perp","perp",_xll.BDP($A550&amp;" Corp",F$4)*1)</f>
        <v>46518</v>
      </c>
      <c r="G550" s="31">
        <f>_xll.RtGet("EBOND_POSITION",INDEX(bookMap[eBondID],MATCH(TEXT(C550,"0"),bookMap[bbgID],0))&amp;"="&amp;B550,"AMOUNT")</f>
        <v>712000</v>
      </c>
      <c r="H550" s="1">
        <f>INDEX(control!$E$12:$E$22,MATCH(C550,control!$C$12:$C$22,0))</f>
        <v>0</v>
      </c>
      <c r="I550" s="1" t="str">
        <f>IFERROR(INDEX(bias[symbol],MIN(MAX(MATCH(IF($I$2="manual",_xll.RtGet("EBOND_LDN",B550,-20268),$I$2),bias[symbol],0)+H550,1),27)),"-")</f>
        <v>m</v>
      </c>
      <c r="J550" s="1">
        <f>IFERROR(_xll.RtGet("EBOND_LDN",B550,-20270)*1,"-")</f>
        <v>0.75</v>
      </c>
      <c r="K550" s="1" t="str">
        <f>_xll.RtGet("EBOND_LDN",$B550,-20271)</f>
        <v>on</v>
      </c>
      <c r="L550" s="1">
        <f>_xll.BDP(A550&amp;" @CBKG Corp","bid")</f>
        <v>127.589</v>
      </c>
      <c r="M550" s="1">
        <f>_xll.BDP(A550&amp;" @CBKG Corp","ask")</f>
        <v>128.339</v>
      </c>
      <c r="N550" s="1" t="s">
        <v>1456</v>
      </c>
      <c r="O550" s="1" t="str">
        <f>_xll.BDP(A550&amp;" @"&amp;N550&amp;" Corp","LAST_UPDATE")</f>
        <v>07:01:51</v>
      </c>
      <c r="P550" s="57">
        <f>_xll.BDP(A550&amp;" @"&amp;N550&amp;" Corp","LAST_PRICE")</f>
        <v>127.964</v>
      </c>
      <c r="Q550" s="1">
        <f>INDEX(control!$F$12:$F$22,MATCH(C550,control!$C$12:$C$22,0))</f>
        <v>100</v>
      </c>
      <c r="R550" s="1">
        <f>P550-J550*INDEX(bias[value],MATCH(I550,bias[symbol],0))*(Q550/100)</f>
        <v>127.589</v>
      </c>
      <c r="S550" s="1">
        <f t="shared" si="611"/>
        <v>128.339</v>
      </c>
      <c r="T550" s="4"/>
      <c r="U550" s="4"/>
      <c r="V550" s="1">
        <f t="shared" si="605"/>
        <v>127.964</v>
      </c>
      <c r="W550" s="1">
        <f t="shared" si="606"/>
        <v>127.589</v>
      </c>
      <c r="X550" s="1">
        <f t="shared" si="607"/>
        <v>128.339</v>
      </c>
      <c r="Y550" s="13">
        <f t="shared" si="608"/>
        <v>0</v>
      </c>
      <c r="Z550" s="1">
        <v>1</v>
      </c>
      <c r="AA550" s="1">
        <f t="shared" si="609"/>
        <v>1</v>
      </c>
      <c r="AB550" s="1">
        <f t="shared" si="568"/>
        <v>1</v>
      </c>
      <c r="AC550" s="1">
        <f>IF(ISNUMBER(INDEX(bias[value],MATCH(I550,bias[symbol],0))),1,0)</f>
        <v>1</v>
      </c>
      <c r="AD550" s="1">
        <f t="shared" si="610"/>
        <v>1</v>
      </c>
      <c r="AE550" s="1">
        <f t="shared" si="569"/>
        <v>1</v>
      </c>
      <c r="AF550" s="1">
        <f t="shared" ca="1" si="591"/>
        <v>0</v>
      </c>
      <c r="AG550" s="1">
        <f t="shared" ca="1" si="592"/>
        <v>0</v>
      </c>
      <c r="AH550" s="1" t="str">
        <f ca="1">IF(AG550=1,_xll.RtContribute("DDS_BONDS",$B550&amp;"=EXT",$V$3:$X$3,V550:X550,"FTC:CHANGED;SCOPE:SERVER"),"-")</f>
        <v>-</v>
      </c>
      <c r="AI550" s="1" t="str">
        <f>_xll.RtGet("DDS_BONDS",B550&amp;"=EXT",3)</f>
        <v>6094216=EXT</v>
      </c>
      <c r="AJ550" s="32">
        <f>_xll.BDP($A550&amp;" @"&amp; $N550 &amp;"  Corp","risk_mid")</f>
        <v>12.820182312307793</v>
      </c>
      <c r="AK550" s="25">
        <f t="shared" si="593"/>
        <v>912.79698063631486</v>
      </c>
      <c r="AL550" s="1">
        <f t="shared" si="553"/>
        <v>-0.5</v>
      </c>
      <c r="AM550" s="38">
        <f t="shared" si="594"/>
        <v>-12.654217777777777</v>
      </c>
      <c r="AN550" s="12">
        <f>_xll.BDP($A550&amp;" @"&amp; $N550 &amp;"  Corp","asset_swap_spd_mid")</f>
        <v>59.169315473142809</v>
      </c>
      <c r="AO550" s="25">
        <f t="shared" si="595"/>
        <v>4212.8552616877687</v>
      </c>
      <c r="AP550" s="25">
        <f>IFERROR(_xll.BDP($A550&amp;" @"&amp; $N550 &amp;"  Corp","coupon")*G550/100/365,"-")</f>
        <v>95.095890410958901</v>
      </c>
      <c r="AQ550" s="1" t="str">
        <f>_xll.RtGet("EBOND_LDN",B550,"DSPLY_NAME")</f>
        <v xml:space="preserve">PG 4 7/8 11 May </v>
      </c>
      <c r="AR550" s="38">
        <f>_xll.RtGet("EBOND_LDN", B550, -18560)</f>
        <v>52.077204330306998</v>
      </c>
      <c r="AS550" s="38">
        <f>_xll.RtGet("EBOND_LDN", B550, -18562)</f>
        <v>46.235915888541001</v>
      </c>
      <c r="AT550" s="58" t="str">
        <f ca="1">IF(Main[[#This Row],[maturity]]&lt;TODAY(),"matured","-")</f>
        <v>-</v>
      </c>
      <c r="AU550" s="1" t="str">
        <f>IF(Main[[#This Row],[spread bid]]=Main[[#This Row],[spread ask]],"error","-")</f>
        <v>-</v>
      </c>
    </row>
    <row r="551" spans="1:47" x14ac:dyDescent="0.2">
      <c r="A551" s="1" t="s">
        <v>518</v>
      </c>
      <c r="B551" s="1">
        <v>2016325</v>
      </c>
      <c r="C551" s="9">
        <v>1994228</v>
      </c>
      <c r="D551" s="9" t="str">
        <f>_xll.BDP($A551&amp;" Corp",D$4)</f>
        <v>PG</v>
      </c>
      <c r="E551" s="9">
        <f>IF(_xll.BDP($A551&amp;" Corp","cpn typ")="floating","frn",_xll.BDP($A551&amp;" Corp",E$4))</f>
        <v>6.25</v>
      </c>
      <c r="F551" s="50">
        <f>IF(LEFT(_xll.BDP($A551&amp;" Corp","mty_typ"),4)="perp","perp",_xll.BDP($A551&amp;" Corp",F$4)*1)</f>
        <v>47514</v>
      </c>
      <c r="G551" s="31">
        <f>_xll.RtGet("EBOND_POSITION",INDEX(bookMap[eBondID],MATCH(TEXT(C551,"0"),bookMap[bbgID],0))&amp;"="&amp;B551,"AMOUNT")</f>
        <v>0</v>
      </c>
      <c r="H551" s="1">
        <f>INDEX(control!$E$12:$E$22,MATCH(C551,control!$C$12:$C$22,0))</f>
        <v>0</v>
      </c>
      <c r="I551" s="1" t="str">
        <f>IFERROR(INDEX(bias[symbol],MIN(MAX(MATCH(IF($I$2="manual",_xll.RtGet("EBOND_LDN",B551,-20268),$I$2),bias[symbol],0)+H551,1),27)),"-")</f>
        <v>m</v>
      </c>
      <c r="J551" s="1">
        <f>IFERROR(_xll.RtGet("EBOND_LDN",B551,-20270)*1,"-")</f>
        <v>3</v>
      </c>
      <c r="K551" s="1" t="str">
        <f>_xll.RtGet("EBOND_LDN",$B551,-20271)</f>
        <v>on</v>
      </c>
      <c r="L551" s="1">
        <f>_xll.BDP(A551&amp;" @CBKG Corp","bid")</f>
        <v>127.554</v>
      </c>
      <c r="M551" s="1">
        <f>_xll.BDP(A551&amp;" @CBKG Corp","ask")</f>
        <v>130.554</v>
      </c>
      <c r="N551" s="1" t="s">
        <v>1456</v>
      </c>
      <c r="O551" s="1" t="str">
        <f>_xll.BDP(A551&amp;" @"&amp;N551&amp;" Corp","LAST_UPDATE")</f>
        <v>11/06/2014</v>
      </c>
      <c r="P551" s="57">
        <f>_xll.BDP(A551&amp;" @"&amp;N551&amp;" Corp","LAST_PRICE")</f>
        <v>129.054</v>
      </c>
      <c r="Q551" s="1">
        <f>INDEX(control!$F$12:$F$22,MATCH(C551,control!$C$12:$C$22,0))</f>
        <v>100</v>
      </c>
      <c r="R551" s="1">
        <f>P551-J551*INDEX(bias[value],MATCH(I551,bias[symbol],0))*(Q551/100)</f>
        <v>127.554</v>
      </c>
      <c r="S551" s="1">
        <f t="shared" si="611"/>
        <v>130.554</v>
      </c>
      <c r="T551" s="4"/>
      <c r="U551" s="4"/>
      <c r="V551" s="1">
        <f t="shared" si="605"/>
        <v>129.054</v>
      </c>
      <c r="W551" s="1">
        <f t="shared" si="606"/>
        <v>127.554</v>
      </c>
      <c r="X551" s="1">
        <f t="shared" si="607"/>
        <v>130.554</v>
      </c>
      <c r="Y551" s="13">
        <f t="shared" si="608"/>
        <v>0</v>
      </c>
      <c r="Z551" s="1">
        <v>1</v>
      </c>
      <c r="AA551" s="1">
        <f t="shared" si="609"/>
        <v>1</v>
      </c>
      <c r="AB551" s="1">
        <f t="shared" si="568"/>
        <v>1</v>
      </c>
      <c r="AC551" s="1">
        <f>IF(ISNUMBER(INDEX(bias[value],MATCH(I551,bias[symbol],0))),1,0)</f>
        <v>1</v>
      </c>
      <c r="AD551" s="1">
        <f t="shared" si="610"/>
        <v>1</v>
      </c>
      <c r="AE551" s="1">
        <f t="shared" si="569"/>
        <v>1</v>
      </c>
      <c r="AF551" s="1">
        <f t="shared" ca="1" si="591"/>
        <v>0</v>
      </c>
      <c r="AG551" s="1">
        <f t="shared" ca="1" si="592"/>
        <v>0</v>
      </c>
      <c r="AH551" s="1" t="str">
        <f ca="1">IF(AG551=1,_xll.RtContribute("DDS_BONDS",$B551&amp;"=EXT",$V$3:$X$3,V551:X551,"FTC:CHANGED;SCOPE:SERVER"),"-")</f>
        <v>-</v>
      </c>
      <c r="AI551" s="1" t="str">
        <f>_xll.RtGet("DDS_BONDS",B551&amp;"=EXT",3)</f>
        <v>2016325=EXT</v>
      </c>
      <c r="AJ551" s="32">
        <f>_xll.BDP($A551&amp;" @"&amp; $N551 &amp;"  Corp","risk_mid")</f>
        <v>13.789126461720969</v>
      </c>
      <c r="AK551" s="25">
        <f t="shared" si="593"/>
        <v>0</v>
      </c>
      <c r="AL551" s="1" t="str">
        <f t="shared" si="553"/>
        <v>-</v>
      </c>
      <c r="AM551" s="38">
        <f t="shared" si="594"/>
        <v>0</v>
      </c>
      <c r="AN551" s="12">
        <f>_xll.BDP($A551&amp;" @"&amp; $N551 &amp;"  Corp","asset_swap_spd_mid")</f>
        <v>78.07030193042317</v>
      </c>
      <c r="AO551" s="25">
        <f t="shared" si="595"/>
        <v>0</v>
      </c>
      <c r="AP551" s="25">
        <f>IFERROR(_xll.BDP($A551&amp;" @"&amp; $N551 &amp;"  Corp","coupon")*G551/100/365,"-")</f>
        <v>0</v>
      </c>
      <c r="AQ551" s="1" t="str">
        <f>_xll.RtGet("EBOND_LDN",B551,"DSPLY_NAME")</f>
        <v xml:space="preserve">PG 6 1/4 31 Jan </v>
      </c>
      <c r="AR551" s="38">
        <f>_xll.RtGet("EBOND_LDN", B551, -18560)</f>
        <v>75.901619934710993</v>
      </c>
      <c r="AS551" s="38">
        <f>_xll.RtGet("EBOND_LDN", B551, -18562)</f>
        <v>54.137359627644003</v>
      </c>
      <c r="AT551" s="58" t="str">
        <f ca="1">IF(Main[[#This Row],[maturity]]&lt;TODAY(),"matured","-")</f>
        <v>-</v>
      </c>
      <c r="AU551" s="1" t="str">
        <f>IF(Main[[#This Row],[spread bid]]=Main[[#This Row],[spread ask]],"error","-")</f>
        <v>-</v>
      </c>
    </row>
    <row r="552" spans="1:47" x14ac:dyDescent="0.2">
      <c r="A552" s="1" t="s">
        <v>519</v>
      </c>
      <c r="B552" s="1">
        <v>20179964</v>
      </c>
      <c r="C552" s="9">
        <v>1994228</v>
      </c>
      <c r="D552" s="9" t="str">
        <f>_xll.BDP($A552&amp;" Corp",D$4)</f>
        <v>PLD</v>
      </c>
      <c r="E552" s="9">
        <f>IF(_xll.BDP($A552&amp;" Corp","cpn typ")="floating","frn",_xll.BDP($A552&amp;" Corp",E$4))</f>
        <v>3</v>
      </c>
      <c r="F552" s="50">
        <f>IF(LEFT(_xll.BDP($A552&amp;" Corp","mty_typ"),4)="perp","perp",_xll.BDP($A552&amp;" Corp",F$4)*1)</f>
        <v>44579</v>
      </c>
      <c r="G552" s="31">
        <f>_xll.RtGet("EBOND_POSITION",INDEX(bookMap[eBondID],MATCH(TEXT(C552,"0"),bookMap[bbgID],0))&amp;"="&amp;B552,"AMOUNT")</f>
        <v>0</v>
      </c>
      <c r="H552" s="1">
        <f>INDEX(control!$E$12:$E$22,MATCH(C552,control!$C$12:$C$22,0))</f>
        <v>0</v>
      </c>
      <c r="I552" s="1" t="str">
        <f>IFERROR(INDEX(bias[symbol],MIN(MAX(MATCH(IF($I$2="manual",_xll.RtGet("EBOND_LDN",B552,-20268),$I$2),bias[symbol],0)+H552,1),27)),"-")</f>
        <v>m</v>
      </c>
      <c r="J552" s="1">
        <f>IFERROR(_xll.RtGet("EBOND_LDN",B552,-20270)*1,"-")</f>
        <v>0.52</v>
      </c>
      <c r="K552" s="1" t="str">
        <f>_xll.RtGet("EBOND_LDN",$B552,-20271)</f>
        <v>on</v>
      </c>
      <c r="L552" s="1">
        <f>_xll.BDP(A552&amp;" @CBKG Corp","bid")</f>
        <v>105.83</v>
      </c>
      <c r="M552" s="1">
        <f>_xll.BDP(A552&amp;" @CBKG Corp","ask")</f>
        <v>106.35</v>
      </c>
      <c r="N552" s="1" t="s">
        <v>1456</v>
      </c>
      <c r="O552" s="1" t="str">
        <f>_xll.BDP(A552&amp;" @"&amp;N552&amp;" Corp","LAST_UPDATE")</f>
        <v>11/06/2014</v>
      </c>
      <c r="P552" s="57">
        <f>_xll.BDP(A552&amp;" @"&amp;N552&amp;" Corp","LAST_PRICE")</f>
        <v>106.09</v>
      </c>
      <c r="Q552" s="1">
        <f>INDEX(control!$F$12:$F$22,MATCH(C552,control!$C$12:$C$22,0))</f>
        <v>100</v>
      </c>
      <c r="R552" s="1">
        <f>P552-J552*INDEX(bias[value],MATCH(I552,bias[symbol],0))*(Q552/100)</f>
        <v>105.83</v>
      </c>
      <c r="S552" s="1">
        <f t="shared" si="611"/>
        <v>106.35</v>
      </c>
      <c r="T552" s="4"/>
      <c r="U552" s="4"/>
      <c r="V552" s="1">
        <f t="shared" si="605"/>
        <v>106.09</v>
      </c>
      <c r="W552" s="1">
        <f t="shared" si="606"/>
        <v>105.83</v>
      </c>
      <c r="X552" s="1">
        <f t="shared" si="607"/>
        <v>106.35</v>
      </c>
      <c r="Y552" s="13">
        <f t="shared" si="608"/>
        <v>0</v>
      </c>
      <c r="Z552" s="1">
        <v>1</v>
      </c>
      <c r="AA552" s="1">
        <f t="shared" si="609"/>
        <v>1</v>
      </c>
      <c r="AB552" s="1">
        <f t="shared" si="568"/>
        <v>1</v>
      </c>
      <c r="AC552" s="1">
        <f>IF(ISNUMBER(INDEX(bias[value],MATCH(I552,bias[symbol],0))),1,0)</f>
        <v>1</v>
      </c>
      <c r="AD552" s="1">
        <f t="shared" si="610"/>
        <v>1</v>
      </c>
      <c r="AE552" s="1">
        <f t="shared" si="569"/>
        <v>1</v>
      </c>
      <c r="AF552" s="1">
        <f t="shared" ca="1" si="591"/>
        <v>0</v>
      </c>
      <c r="AG552" s="1">
        <f t="shared" ca="1" si="592"/>
        <v>0</v>
      </c>
      <c r="AH552" s="1" t="str">
        <f ca="1">IF(AG552=1,_xll.RtContribute("DDS_BONDS",$B552&amp;"=EXT",$V$3:$X$3,V552:X552,"FTC:CHANGED;SCOPE:SERVER"),"-")</f>
        <v>-</v>
      </c>
      <c r="AI552" s="1" t="str">
        <f>_xll.RtGet("DDS_BONDS",B552&amp;"=EXT",3)</f>
        <v>20179964=EXT</v>
      </c>
      <c r="AJ552" s="32">
        <f>_xll.BDP($A552&amp;" @"&amp; $N552 &amp;"  Corp","risk_mid")</f>
        <v>6.9755309097054408</v>
      </c>
      <c r="AK552" s="25">
        <f t="shared" si="593"/>
        <v>0</v>
      </c>
      <c r="AL552" s="1" t="str">
        <f t="shared" si="553"/>
        <v>-</v>
      </c>
      <c r="AM552" s="38">
        <f t="shared" si="594"/>
        <v>0</v>
      </c>
      <c r="AN552" s="12">
        <f>_xll.BDP($A552&amp;" @"&amp; $N552 &amp;"  Corp","asset_swap_spd_mid")</f>
        <v>97.125272963981089</v>
      </c>
      <c r="AO552" s="25">
        <f t="shared" si="595"/>
        <v>0</v>
      </c>
      <c r="AP552" s="25">
        <f>IFERROR(_xll.BDP($A552&amp;" @"&amp; $N552 &amp;"  Corp","coupon")*G552/100/365,"-")</f>
        <v>0</v>
      </c>
      <c r="AQ552" s="1" t="str">
        <f>_xll.RtGet("EBOND_LDN",B552,"DSPLY_NAME")</f>
        <v>PLD 3 18 Jan 202</v>
      </c>
      <c r="AR552" s="38">
        <f>_xll.RtGet("EBOND_LDN", B552, -18560)</f>
        <v>123.33978813100499</v>
      </c>
      <c r="AS552" s="38">
        <f>_xll.RtGet("EBOND_LDN", B552, -18562)</f>
        <v>116.116095653912</v>
      </c>
      <c r="AT552" s="58" t="str">
        <f ca="1">IF(Main[[#This Row],[maturity]]&lt;TODAY(),"matured","-")</f>
        <v>-</v>
      </c>
      <c r="AU552" s="1" t="str">
        <f>IF(Main[[#This Row],[spread bid]]=Main[[#This Row],[spread ask]],"error","-")</f>
        <v>-</v>
      </c>
    </row>
    <row r="553" spans="1:47" x14ac:dyDescent="0.2">
      <c r="A553" s="1" t="s">
        <v>1529</v>
      </c>
      <c r="B553" s="1">
        <v>21095677</v>
      </c>
      <c r="C553" s="9">
        <v>1994228</v>
      </c>
      <c r="D553" s="9" t="str">
        <f>_xll.BDP($A553&amp;" Corp",D$4)</f>
        <v>PLD</v>
      </c>
      <c r="E553" s="9">
        <f>IF(_xll.BDP($A553&amp;" Corp","cpn typ")="floating","frn",_xll.BDP($A553&amp;" Corp",E$4))</f>
        <v>3.375</v>
      </c>
      <c r="F553" s="50">
        <f>IF(LEFT(_xll.BDP($A553&amp;" Corp","mty_typ"),4)="perp","perp",_xll.BDP($A553&amp;" Corp",F$4)*1)</f>
        <v>45342</v>
      </c>
      <c r="G553" s="31">
        <f>_xll.RtGet("EBOND_POSITION",INDEX(bookMap[eBondID],MATCH(TEXT(C553,"0"),bookMap[bbgID],0))&amp;"="&amp;B553,"AMOUNT")</f>
        <v>1000000</v>
      </c>
      <c r="H553" s="1">
        <f>INDEX(control!$E$12:$E$22,MATCH(C553,control!$C$12:$C$22,0))</f>
        <v>0</v>
      </c>
      <c r="I553" s="1" t="str">
        <f>IFERROR(INDEX(bias[symbol],MIN(MAX(MATCH(IF($I$2="manual",_xll.RtGet("EBOND_LDN",B553,-20268),$I$2),bias[symbol],0)+H553,1),27)),"-")</f>
        <v>m</v>
      </c>
      <c r="J553" s="1">
        <f>IFERROR(_xll.RtGet("EBOND_LDN",B553,-20270)*1,"-")</f>
        <v>0.8</v>
      </c>
      <c r="K553" s="1" t="str">
        <f>_xll.RtGet("EBOND_LDN",$B553,-20271)</f>
        <v>on</v>
      </c>
      <c r="L553" s="1">
        <f>_xll.BDP(A553&amp;" @CBKG Corp","bid")</f>
        <v>106.514</v>
      </c>
      <c r="M553" s="1">
        <f>_xll.BDP(A553&amp;" @CBKG Corp","ask")</f>
        <v>107.31399999999999</v>
      </c>
      <c r="N553" s="1" t="s">
        <v>1456</v>
      </c>
      <c r="O553" s="1" t="str">
        <f>_xll.BDP(A553&amp;" @"&amp;N553&amp;" Corp","LAST_UPDATE")</f>
        <v>11/06/2014</v>
      </c>
      <c r="P553" s="57">
        <f>_xll.BDP(A553&amp;" @"&amp;N553&amp;" Corp","LAST_PRICE")</f>
        <v>106.914</v>
      </c>
      <c r="Q553" s="1">
        <f>INDEX(control!$F$12:$F$22,MATCH(C553,control!$C$12:$C$22,0))</f>
        <v>100</v>
      </c>
      <c r="R553" s="1">
        <f>P553-J553*INDEX(bias[value],MATCH(I553,bias[symbol],0))*(Q553/100)</f>
        <v>106.514</v>
      </c>
      <c r="S553" s="1">
        <f t="shared" ref="S553" si="612">R553+J553*(Q553/100)</f>
        <v>107.31399999999999</v>
      </c>
      <c r="T553" s="4"/>
      <c r="U553" s="4"/>
      <c r="V553" s="1">
        <f t="shared" ref="V553" si="613">P553</f>
        <v>106.914</v>
      </c>
      <c r="W553" s="1">
        <f t="shared" ref="W553" si="614">IF(ISNUMBER(T553),T553,R553)</f>
        <v>106.514</v>
      </c>
      <c r="X553" s="1">
        <f t="shared" ref="X553" si="615">IF(ISNUMBER(U553),U553,S553)</f>
        <v>107.31399999999999</v>
      </c>
      <c r="Y553" s="13">
        <f t="shared" ref="Y553" si="616">IF(ISERROR((W553+X553)-(L553+M553)),"err",((W553+X553)-(L553+M553)))</f>
        <v>0</v>
      </c>
      <c r="Z553" s="1">
        <v>1</v>
      </c>
      <c r="AA553" s="1">
        <f t="shared" ref="AA553" si="617">IF(K553="on",1,0)</f>
        <v>1</v>
      </c>
      <c r="AB553" s="1">
        <f t="shared" ref="AB553" si="618">IF(ISNUMBER(V553),1,0)*IF(ISNUMBER(W553),1,0)*IF(ISNUMBER(X553),1,0)</f>
        <v>1</v>
      </c>
      <c r="AC553" s="1">
        <f>IF(ISNUMBER(INDEX(bias[value],MATCH(I553,bias[symbol],0))),1,0)</f>
        <v>1</v>
      </c>
      <c r="AD553" s="1">
        <f t="shared" ref="AD553" si="619">IF(ISNUMBER(J553),1,0)</f>
        <v>1</v>
      </c>
      <c r="AE553" s="1">
        <f t="shared" ref="AE553" si="620">IF(AB553,IF(W553&gt;X553,0,1),0)</f>
        <v>1</v>
      </c>
      <c r="AF553" s="1">
        <f t="shared" ca="1" si="591"/>
        <v>0</v>
      </c>
      <c r="AG553" s="1">
        <f t="shared" ref="AG553" ca="1" si="621">PRODUCT(Z553:AF553)</f>
        <v>0</v>
      </c>
      <c r="AH553" s="1" t="str">
        <f ca="1">IF(AG553=1,_xll.RtContribute("DDS_BONDS",$B553&amp;"=EXT",$V$3:$X$3,V553:X553,"FTC:CHANGED;SCOPE:SERVER"),"-")</f>
        <v>-</v>
      </c>
      <c r="AI553" s="1" t="str">
        <f>_xll.RtGet("DDS_BONDS",B553&amp;"=EXT",3)</f>
        <v>21095677=EXT</v>
      </c>
      <c r="AJ553" s="32">
        <f>_xll.BDP($A553&amp;" @"&amp; $N553 &amp;"  Corp","risk_mid")</f>
        <v>8.6393559807262932</v>
      </c>
      <c r="AK553" s="25">
        <f t="shared" ref="AK553" si="622">IFERROR(G553*AJ553/10000,"-")</f>
        <v>863.9355980726292</v>
      </c>
      <c r="AL553" s="1" t="str">
        <f t="shared" si="553"/>
        <v>-</v>
      </c>
      <c r="AM553" s="38">
        <f t="shared" ref="AM553" si="623">IFERROR(G553*1,0)*IFERROR(P553*1,0)/100*IF(AL553="-",$AM$3,AL553)/100/360</f>
        <v>9.5034666666666663</v>
      </c>
      <c r="AN553" s="12">
        <f>_xll.BDP($A553&amp;" @"&amp; $N553 &amp;"  Corp","asset_swap_spd_mid")</f>
        <v>106.52241290802112</v>
      </c>
      <c r="AO553" s="25">
        <f t="shared" ref="AO553" si="624">IFERROR(G553*1,0)*IFERROR(AN553*1,0)/10000</f>
        <v>10652.241290802112</v>
      </c>
      <c r="AP553" s="25">
        <f>IFERROR(_xll.BDP($A553&amp;" @"&amp; $N553 &amp;"  Corp","coupon")*G553/100/365,"-")</f>
        <v>92.465753424657535</v>
      </c>
      <c r="AQ553" s="1" t="str">
        <f>_xll.RtGet("EBOND_LDN",B553,"DSPLY_NAME")</f>
        <v>PLD 3 3/8 20 Feb</v>
      </c>
      <c r="AR553" s="38">
        <f>_xll.RtGet("EBOND_LDN", B553, -18560)</f>
        <v>124.50224481298299</v>
      </c>
      <c r="AS553" s="38">
        <f>_xll.RtGet("EBOND_LDN", B553, -18562)</f>
        <v>115.233852367395</v>
      </c>
      <c r="AT553" s="58" t="str">
        <f ca="1">IF(Main[[#This Row],[maturity]]&lt;TODAY(),"matured","-")</f>
        <v>-</v>
      </c>
      <c r="AU553" s="1" t="str">
        <f>IF(Main[[#This Row],[spread bid]]=Main[[#This Row],[spread ask]],"error","-")</f>
        <v>-</v>
      </c>
    </row>
    <row r="554" spans="1:47" x14ac:dyDescent="0.2">
      <c r="A554" s="1" t="s">
        <v>1638</v>
      </c>
      <c r="B554" s="1">
        <v>21252428</v>
      </c>
      <c r="C554" s="9">
        <v>1994228</v>
      </c>
      <c r="D554" s="9" t="str">
        <f>_xll.BDP($A554&amp;" Corp",D$4)</f>
        <v>PLD</v>
      </c>
      <c r="E554" s="9">
        <f>IF(_xll.BDP($A554&amp;" Corp","cpn typ")="floating","frn",_xll.BDP($A554&amp;" Corp",E$4))</f>
        <v>3</v>
      </c>
      <c r="F554" s="50">
        <f>IF(LEFT(_xll.BDP($A554&amp;" Corp","mty_typ"),4)="perp","perp",_xll.BDP($A554&amp;" Corp",F$4)*1)</f>
        <v>46175</v>
      </c>
      <c r="G554" s="31">
        <f>_xll.RtGet("EBOND_POSITION",INDEX(bookMap[eBondID],MATCH(TEXT(C554,"0"),bookMap[bbgID],0))&amp;"="&amp;B554,"AMOUNT")</f>
        <v>0</v>
      </c>
      <c r="H554" s="1">
        <f>INDEX(control!$E$12:$E$22,MATCH(C554,control!$C$12:$C$22,0))</f>
        <v>0</v>
      </c>
      <c r="I554" s="1" t="str">
        <f>IFERROR(INDEX(bias[symbol],MIN(MAX(MATCH(IF($I$2="manual",_xll.RtGet("EBOND_LDN",B554,-20268),$I$2),bias[symbol],0)+H554,1),27)),"-")</f>
        <v>b</v>
      </c>
      <c r="J554" s="1">
        <f>IFERROR(_xll.RtGet("EBOND_LDN",B554,-20270)*1,"-")</f>
        <v>0.8</v>
      </c>
      <c r="K554" s="1" t="str">
        <f>_xll.RtGet("EBOND_LDN",$B554,-20271)</f>
        <v>on</v>
      </c>
      <c r="L554" s="1">
        <f>_xll.BDP(A554&amp;" @CBKG Corp","bid")</f>
        <v>100.051</v>
      </c>
      <c r="M554" s="1">
        <f>_xll.BDP(A554&amp;" @CBKG Corp","ask")</f>
        <v>100.851</v>
      </c>
      <c r="N554" s="1" t="s">
        <v>1456</v>
      </c>
      <c r="O554" s="1" t="str">
        <f>_xll.BDP(A554&amp;" @"&amp;N554&amp;" Corp","LAST_UPDATE")</f>
        <v>11/06/2014</v>
      </c>
      <c r="P554" s="57">
        <f>_xll.BDP(A554&amp;" @"&amp;N554&amp;" Corp","LAST_PRICE")</f>
        <v>100.351</v>
      </c>
      <c r="Q554" s="1">
        <f>INDEX(control!$F$12:$F$22,MATCH(C554,control!$C$12:$C$22,0))</f>
        <v>100</v>
      </c>
      <c r="R554" s="1">
        <f>P554-J554*INDEX(bias[value],MATCH(I554,bias[symbol],0))*(Q554/100)</f>
        <v>100.051</v>
      </c>
      <c r="S554" s="1">
        <f>R554+J554*(Q554/100)</f>
        <v>100.851</v>
      </c>
      <c r="T554" s="4"/>
      <c r="U554" s="4"/>
      <c r="V554" s="1">
        <f>P554</f>
        <v>100.351</v>
      </c>
      <c r="W554" s="1">
        <f>IF(ISNUMBER(T554),T554,R554)</f>
        <v>100.051</v>
      </c>
      <c r="X554" s="1">
        <f>IF(ISNUMBER(U554),U554,S554)</f>
        <v>100.851</v>
      </c>
      <c r="Y554" s="13">
        <f>IF(ISERROR((W554+X554)-(L554+M554)),"err",((W554+X554)-(L554+M554)))</f>
        <v>0</v>
      </c>
      <c r="Z554" s="1">
        <v>1</v>
      </c>
      <c r="AA554" s="1">
        <f>IF(K554="on",1,0)</f>
        <v>1</v>
      </c>
      <c r="AB554" s="1">
        <f>IF(ISNUMBER(V554),1,0)*IF(ISNUMBER(W554),1,0)*IF(ISNUMBER(X554),1,0)</f>
        <v>1</v>
      </c>
      <c r="AC554" s="1">
        <f>IF(ISNUMBER(INDEX(bias[value],MATCH(I554,bias[symbol],0))),1,0)</f>
        <v>1</v>
      </c>
      <c r="AD554" s="1">
        <f>IF(ISNUMBER(J554),1,0)</f>
        <v>1</v>
      </c>
      <c r="AE554" s="1">
        <f>IF(AB554,IF(W554&gt;X554,0,1),0)</f>
        <v>1</v>
      </c>
      <c r="AF554" s="1">
        <f ca="1">IF($C$3="update",1,0)</f>
        <v>0</v>
      </c>
      <c r="AG554" s="1">
        <f ca="1">PRODUCT(Z554:AF554)</f>
        <v>0</v>
      </c>
      <c r="AH554" s="1" t="str">
        <f ca="1">IF(AG554=1,_xll.RtContribute("DDS_BONDS",$B554&amp;"=EXT",$V$3:$X$3,V554:X554,"FTC:CHANGED;SCOPE:SERVER"),"-")</f>
        <v>-</v>
      </c>
      <c r="AI554" s="1" t="str">
        <f>_xll.RtGet("DDS_BONDS",B554&amp;"=EXT",3)</f>
        <v>21252428=EXT</v>
      </c>
      <c r="AJ554" s="32">
        <f>_xll.BDP($A554&amp;" @"&amp; $N554 &amp;"  Corp","risk_mid")</f>
        <v>9.9554725649873888</v>
      </c>
      <c r="AK554" s="25">
        <f>IFERROR(G554*AJ554/10000,"-")</f>
        <v>0</v>
      </c>
      <c r="AL554" s="1" t="str">
        <f>IFERROR(INDEX(repoRate,MATCH(A554,repoIsin,0)),"-")</f>
        <v>-</v>
      </c>
      <c r="AM554" s="38">
        <f>IFERROR(G554*1,0)*IFERROR(P554*1,0)/100*IF(AL554="-",$AM$3,AL554)/100/360</f>
        <v>0</v>
      </c>
      <c r="AN554" s="12">
        <f>_xll.BDP($A554&amp;" @"&amp; $N554 &amp;"  Corp","asset_swap_spd_mid")</f>
        <v>113.65768869814359</v>
      </c>
      <c r="AO554" s="25">
        <f>IFERROR(G554*1,0)*IFERROR(AN554*1,0)/10000</f>
        <v>0</v>
      </c>
      <c r="AP554" s="25">
        <f>IFERROR(_xll.BDP($A554&amp;" @"&amp; $N554 &amp;"  Corp","coupon")*G554/100/365,"-")</f>
        <v>0</v>
      </c>
      <c r="AQ554" s="1" t="str">
        <f>_xll.RtGet("EBOND_LDN",B554,"DSPLY_NAME")</f>
        <v>PLD 3 02 Jun 202</v>
      </c>
      <c r="AR554" s="38">
        <f>_xll.RtGet("EBOND_LDN", B554, -18560)</f>
        <v>162.24267592737701</v>
      </c>
      <c r="AS554" s="38">
        <f>_xll.RtGet("EBOND_LDN", B554, -18562)</f>
        <v>162.24267592737701</v>
      </c>
      <c r="AT554" s="58" t="str">
        <f ca="1">IF(Main[[#This Row],[maturity]]&lt;TODAY(),"matured","-")</f>
        <v>-</v>
      </c>
      <c r="AU554" s="1" t="str">
        <f>IF(Main[[#This Row],[spread bid]]=Main[[#This Row],[spread ask]],"error","-")</f>
        <v>error</v>
      </c>
    </row>
    <row r="555" spans="1:47" x14ac:dyDescent="0.2">
      <c r="A555" s="1" t="s">
        <v>520</v>
      </c>
      <c r="B555" s="1">
        <v>14233904</v>
      </c>
      <c r="C555" s="9">
        <v>1994228</v>
      </c>
      <c r="D555" s="9" t="str">
        <f>_xll.BDP($A555&amp;" Corp",D$4)</f>
        <v>PM</v>
      </c>
      <c r="E555" s="9">
        <f>IF(_xll.BDP($A555&amp;" Corp","cpn typ")="floating","frn",_xll.BDP($A555&amp;" Corp",E$4))</f>
        <v>2.125</v>
      </c>
      <c r="F555" s="50">
        <f>IF(LEFT(_xll.BDP($A555&amp;" Corp","mty_typ"),4)="perp","perp",_xll.BDP($A555&amp;" Corp",F$4)*1)</f>
        <v>43615</v>
      </c>
      <c r="G555" s="31">
        <f>_xll.RtGet("EBOND_POSITION",INDEX(bookMap[eBondID],MATCH(TEXT(C555,"0"),bookMap[bbgID],0))&amp;"="&amp;B555,"AMOUNT")</f>
        <v>0</v>
      </c>
      <c r="H555" s="1">
        <f>INDEX(control!$E$12:$E$22,MATCH(C555,control!$C$12:$C$22,0))</f>
        <v>0</v>
      </c>
      <c r="I555" s="1" t="str">
        <f>IFERROR(INDEX(bias[symbol],MIN(MAX(MATCH(IF($I$2="manual",_xll.RtGet("EBOND_LDN",B555,-20268),$I$2),bias[symbol],0)+H555,1),27)),"-")</f>
        <v>m</v>
      </c>
      <c r="J555" s="1">
        <f>IFERROR(_xll.RtGet("EBOND_LDN",B555,-20270)*1,"-")</f>
        <v>0.35</v>
      </c>
      <c r="K555" s="1" t="str">
        <f>_xll.RtGet("EBOND_LDN",$B555,-20271)</f>
        <v>on</v>
      </c>
      <c r="L555" s="1">
        <f>_xll.BDP(A555&amp;" @CBKG Corp","bid")</f>
        <v>104.679</v>
      </c>
      <c r="M555" s="1">
        <f>_xll.BDP(A555&amp;" @CBKG Corp","ask")</f>
        <v>105.029</v>
      </c>
      <c r="N555" s="1" t="s">
        <v>1456</v>
      </c>
      <c r="O555" s="1" t="str">
        <f>_xll.BDP(A555&amp;" @"&amp;N555&amp;" Corp","LAST_UPDATE")</f>
        <v>07:01:33</v>
      </c>
      <c r="P555" s="57">
        <f>_xll.BDP(A555&amp;" @"&amp;N555&amp;" Corp","LAST_PRICE")</f>
        <v>104.854</v>
      </c>
      <c r="Q555" s="1">
        <f>INDEX(control!$F$12:$F$22,MATCH(C555,control!$C$12:$C$22,0))</f>
        <v>100</v>
      </c>
      <c r="R555" s="1">
        <f>P555-J555*INDEX(bias[value],MATCH(I555,bias[symbol],0))*(Q555/100)</f>
        <v>104.679</v>
      </c>
      <c r="S555" s="1">
        <f t="shared" si="611"/>
        <v>105.029</v>
      </c>
      <c r="T555" s="4"/>
      <c r="U555" s="4"/>
      <c r="V555" s="1">
        <f t="shared" si="605"/>
        <v>104.854</v>
      </c>
      <c r="W555" s="1">
        <f t="shared" si="606"/>
        <v>104.679</v>
      </c>
      <c r="X555" s="1">
        <f t="shared" si="607"/>
        <v>105.029</v>
      </c>
      <c r="Y555" s="13">
        <f t="shared" si="608"/>
        <v>0</v>
      </c>
      <c r="Z555" s="1">
        <v>1</v>
      </c>
      <c r="AA555" s="1">
        <f t="shared" si="609"/>
        <v>1</v>
      </c>
      <c r="AB555" s="1">
        <f t="shared" si="568"/>
        <v>1</v>
      </c>
      <c r="AC555" s="1">
        <f>IF(ISNUMBER(INDEX(bias[value],MATCH(I555,bias[symbol],0))),1,0)</f>
        <v>1</v>
      </c>
      <c r="AD555" s="1">
        <f t="shared" si="610"/>
        <v>1</v>
      </c>
      <c r="AE555" s="1">
        <f t="shared" si="569"/>
        <v>1</v>
      </c>
      <c r="AF555" s="1">
        <f t="shared" ca="1" si="591"/>
        <v>0</v>
      </c>
      <c r="AG555" s="1">
        <f t="shared" ca="1" si="592"/>
        <v>0</v>
      </c>
      <c r="AH555" s="1" t="str">
        <f ca="1">IF(AG555=1,_xll.RtContribute("DDS_BONDS",$B555&amp;"=EXT",$V$3:$X$3,V555:X555,"FTC:CHANGED;SCOPE:SERVER"),"-")</f>
        <v>-</v>
      </c>
      <c r="AI555" s="1" t="str">
        <f>_xll.RtGet("DDS_BONDS",B555&amp;"=EXT",3)</f>
        <v>14233904=EXT</v>
      </c>
      <c r="AJ555" s="32">
        <f>_xll.BDP($A555&amp;" @"&amp; $N555 &amp;"  Corp","risk_mid")</f>
        <v>4.9313516591276141</v>
      </c>
      <c r="AK555" s="25">
        <f t="shared" si="593"/>
        <v>0</v>
      </c>
      <c r="AL555" s="1" t="str">
        <f t="shared" si="553"/>
        <v>-</v>
      </c>
      <c r="AM555" s="38">
        <f t="shared" si="594"/>
        <v>0</v>
      </c>
      <c r="AN555" s="12">
        <f>_xll.BDP($A555&amp;" @"&amp; $N555 &amp;"  Corp","asset_swap_spd_mid")</f>
        <v>41.782158298389191</v>
      </c>
      <c r="AO555" s="25">
        <f t="shared" si="595"/>
        <v>0</v>
      </c>
      <c r="AP555" s="25">
        <f>IFERROR(_xll.BDP($A555&amp;" @"&amp; $N555 &amp;"  Corp","coupon")*G555/100/365,"-")</f>
        <v>0</v>
      </c>
      <c r="AQ555" s="1" t="str">
        <f>_xll.RtGet("EBOND_LDN",B555,"DSPLY_NAME")</f>
        <v xml:space="preserve">PM 2 1/8 30 May </v>
      </c>
      <c r="AR555" s="38">
        <f>_xll.RtGet("EBOND_LDN", B555, -18560)</f>
        <v>86.103382917971999</v>
      </c>
      <c r="AS555" s="38">
        <f>_xll.RtGet("EBOND_LDN", B555, -18562)</f>
        <v>79.008809002158003</v>
      </c>
      <c r="AT555" s="58" t="str">
        <f ca="1">IF(Main[[#This Row],[maturity]]&lt;TODAY(),"matured","-")</f>
        <v>-</v>
      </c>
      <c r="AU555" s="1" t="str">
        <f>IF(Main[[#This Row],[spread bid]]=Main[[#This Row],[spread ask]],"error","-")</f>
        <v>-</v>
      </c>
    </row>
    <row r="556" spans="1:47" x14ac:dyDescent="0.2">
      <c r="A556" s="1" t="s">
        <v>521</v>
      </c>
      <c r="B556" s="1">
        <v>17311721</v>
      </c>
      <c r="C556" s="9">
        <v>1994228</v>
      </c>
      <c r="D556" s="9" t="str">
        <f>_xll.BDP($A556&amp;" Corp",D$4)</f>
        <v>PM</v>
      </c>
      <c r="E556" s="9">
        <f>IF(_xll.BDP($A556&amp;" Corp","cpn typ")="floating","frn",_xll.BDP($A556&amp;" Corp",E$4))</f>
        <v>1.75</v>
      </c>
      <c r="F556" s="50">
        <f>IF(LEFT(_xll.BDP($A556&amp;" Corp","mty_typ"),4)="perp","perp",_xll.BDP($A556&amp;" Corp",F$4)*1)</f>
        <v>43909</v>
      </c>
      <c r="G556" s="31">
        <f>_xll.RtGet("EBOND_POSITION",INDEX(bookMap[eBondID],MATCH(TEXT(C556,"0"),bookMap[bbgID],0))&amp;"="&amp;B556,"AMOUNT")</f>
        <v>2000000</v>
      </c>
      <c r="H556" s="1">
        <f>INDEX(control!$E$12:$E$22,MATCH(C556,control!$C$12:$C$22,0))</f>
        <v>0</v>
      </c>
      <c r="I556" s="1" t="str">
        <f>IFERROR(INDEX(bias[symbol],MIN(MAX(MATCH(IF($I$2="manual",_xll.RtGet("EBOND_LDN",B556,-20268),$I$2),bias[symbol],0)+H556,1),27)),"-")</f>
        <v>m</v>
      </c>
      <c r="J556" s="1">
        <f>IFERROR(_xll.RtGet("EBOND_LDN",B556,-20270)*1,"-")</f>
        <v>0.4</v>
      </c>
      <c r="K556" s="1" t="str">
        <f>_xll.RtGet("EBOND_LDN",$B556,-20271)</f>
        <v>on</v>
      </c>
      <c r="L556" s="1">
        <f>_xll.BDP(A556&amp;" @CBKG Corp","bid")</f>
        <v>102.095</v>
      </c>
      <c r="M556" s="1">
        <f>_xll.BDP(A556&amp;" @CBKG Corp","ask")</f>
        <v>102.495</v>
      </c>
      <c r="N556" s="1" t="s">
        <v>1456</v>
      </c>
      <c r="O556" s="1" t="str">
        <f>_xll.BDP(A556&amp;" @"&amp;N556&amp;" Corp","LAST_UPDATE")</f>
        <v>07:01:33</v>
      </c>
      <c r="P556" s="57">
        <f>_xll.BDP(A556&amp;" @"&amp;N556&amp;" Corp","LAST_PRICE")</f>
        <v>102.295</v>
      </c>
      <c r="Q556" s="1">
        <f>INDEX(control!$F$12:$F$22,MATCH(C556,control!$C$12:$C$22,0))</f>
        <v>100</v>
      </c>
      <c r="R556" s="1">
        <f>P556-J556*INDEX(bias[value],MATCH(I556,bias[symbol],0))*(Q556/100)</f>
        <v>102.095</v>
      </c>
      <c r="S556" s="1">
        <f t="shared" si="611"/>
        <v>102.495</v>
      </c>
      <c r="T556" s="4"/>
      <c r="U556" s="4"/>
      <c r="V556" s="1">
        <f t="shared" si="605"/>
        <v>102.295</v>
      </c>
      <c r="W556" s="1">
        <f t="shared" si="606"/>
        <v>102.095</v>
      </c>
      <c r="X556" s="1">
        <f t="shared" si="607"/>
        <v>102.495</v>
      </c>
      <c r="Y556" s="13">
        <f t="shared" si="608"/>
        <v>0</v>
      </c>
      <c r="Z556" s="1">
        <v>1</v>
      </c>
      <c r="AA556" s="1">
        <f t="shared" si="609"/>
        <v>1</v>
      </c>
      <c r="AB556" s="1">
        <f t="shared" si="568"/>
        <v>1</v>
      </c>
      <c r="AC556" s="1">
        <f>IF(ISNUMBER(INDEX(bias[value],MATCH(I556,bias[symbol],0))),1,0)</f>
        <v>1</v>
      </c>
      <c r="AD556" s="1">
        <f t="shared" si="610"/>
        <v>1</v>
      </c>
      <c r="AE556" s="1">
        <f t="shared" si="569"/>
        <v>1</v>
      </c>
      <c r="AF556" s="1">
        <f t="shared" ca="1" si="591"/>
        <v>0</v>
      </c>
      <c r="AG556" s="1">
        <f t="shared" ca="1" si="592"/>
        <v>0</v>
      </c>
      <c r="AH556" s="1" t="str">
        <f ca="1">IF(AG556=1,_xll.RtContribute("DDS_BONDS",$B556&amp;"=EXT",$V$3:$X$3,V556:X556,"FTC:CHANGED;SCOPE:SERVER"),"-")</f>
        <v>-</v>
      </c>
      <c r="AI556" s="1" t="str">
        <f>_xll.RtGet("DDS_BONDS",B556&amp;"=EXT",3)</f>
        <v>17311721=EXT</v>
      </c>
      <c r="AJ556" s="32">
        <f>_xll.BDP($A556&amp;" @"&amp; $N556 &amp;"  Corp","risk_mid")</f>
        <v>5.5725601104533951</v>
      </c>
      <c r="AK556" s="25">
        <f t="shared" si="593"/>
        <v>1114.512022090679</v>
      </c>
      <c r="AL556" s="1" t="str">
        <f t="shared" si="553"/>
        <v>-</v>
      </c>
      <c r="AM556" s="38">
        <f t="shared" si="594"/>
        <v>18.18577777777778</v>
      </c>
      <c r="AN556" s="12">
        <f>_xll.BDP($A556&amp;" @"&amp; $N556 &amp;"  Corp","asset_swap_spd_mid")</f>
        <v>48.552044284192235</v>
      </c>
      <c r="AO556" s="25">
        <f t="shared" si="595"/>
        <v>9710.4088568384468</v>
      </c>
      <c r="AP556" s="25">
        <f>IFERROR(_xll.BDP($A556&amp;" @"&amp; $N556 &amp;"  Corp","coupon")*G556/100/365,"-")</f>
        <v>95.890410958904113</v>
      </c>
      <c r="AQ556" s="1" t="str">
        <f>_xll.RtGet("EBOND_LDN",B556,"DSPLY_NAME")</f>
        <v xml:space="preserve">PM 1 3/4 19 Mar </v>
      </c>
      <c r="AR556" s="38">
        <f>_xll.RtGet("EBOND_LDN", B556, -18560)</f>
        <v>88.656222385107</v>
      </c>
      <c r="AS556" s="38">
        <f>_xll.RtGet("EBOND_LDN", B556, -18562)</f>
        <v>81.488450665941002</v>
      </c>
      <c r="AT556" s="58" t="str">
        <f ca="1">IF(Main[[#This Row],[maturity]]&lt;TODAY(),"matured","-")</f>
        <v>-</v>
      </c>
      <c r="AU556" s="1" t="str">
        <f>IF(Main[[#This Row],[spread bid]]=Main[[#This Row],[spread ask]],"error","-")</f>
        <v>-</v>
      </c>
    </row>
    <row r="557" spans="1:47" x14ac:dyDescent="0.2">
      <c r="A557" s="1" t="s">
        <v>1532</v>
      </c>
      <c r="B557" s="1">
        <v>21115756</v>
      </c>
      <c r="C557" s="9">
        <v>1994228</v>
      </c>
      <c r="D557" s="9" t="str">
        <f>_xll.BDP($A557&amp;" Corp",D$4)</f>
        <v>PM</v>
      </c>
      <c r="E557" s="9">
        <f>IF(_xll.BDP($A557&amp;" Corp","cpn typ")="floating","frn",_xll.BDP($A557&amp;" Corp",E$4))</f>
        <v>1.875</v>
      </c>
      <c r="F557" s="50">
        <f>IF(LEFT(_xll.BDP($A557&amp;" Corp","mty_typ"),4)="perp","perp",_xll.BDP($A557&amp;" Corp",F$4)*1)</f>
        <v>44258</v>
      </c>
      <c r="G557" s="31">
        <f>_xll.RtGet("EBOND_POSITION",INDEX(bookMap[eBondID],MATCH(TEXT(C557,"0"),bookMap[bbgID],0))&amp;"="&amp;B557,"AMOUNT")</f>
        <v>0</v>
      </c>
      <c r="H557" s="1">
        <f>INDEX(control!$E$12:$E$22,MATCH(C557,control!$C$12:$C$22,0))</f>
        <v>0</v>
      </c>
      <c r="I557" s="1" t="str">
        <f>IFERROR(INDEX(bias[symbol],MIN(MAX(MATCH(IF($I$2="manual",_xll.RtGet("EBOND_LDN",B557,-20268),$I$2),bias[symbol],0)+H557,1),27)),"-")</f>
        <v>m</v>
      </c>
      <c r="J557" s="1">
        <f>IFERROR(_xll.RtGet("EBOND_LDN",B557,-20270)*1,"-")</f>
        <v>0.36</v>
      </c>
      <c r="K557" s="1" t="str">
        <f>_xll.RtGet("EBOND_LDN",$B557,-20271)</f>
        <v>on</v>
      </c>
      <c r="L557" s="1">
        <f>_xll.BDP(A557&amp;" @CBKG Corp","bid")</f>
        <v>101.943</v>
      </c>
      <c r="M557" s="1">
        <f>_xll.BDP(A557&amp;" @CBKG Corp","ask")</f>
        <v>102.303</v>
      </c>
      <c r="N557" s="1" t="s">
        <v>1456</v>
      </c>
      <c r="O557" s="1" t="str">
        <f>_xll.BDP(A557&amp;" @"&amp;N557&amp;" Corp","LAST_UPDATE")</f>
        <v>07:01:32</v>
      </c>
      <c r="P557" s="57">
        <f>_xll.BDP(A557&amp;" @"&amp;N557&amp;" Corp","LAST_PRICE")</f>
        <v>102.123</v>
      </c>
      <c r="Q557" s="1">
        <f>INDEX(control!$F$12:$F$22,MATCH(C557,control!$C$12:$C$22,0))</f>
        <v>100</v>
      </c>
      <c r="R557" s="1">
        <f>P557-J557*INDEX(bias[value],MATCH(I557,bias[symbol],0))*(Q557/100)</f>
        <v>101.943</v>
      </c>
      <c r="S557" s="1">
        <f t="shared" ref="S557" si="625">R557+J557*(Q557/100)</f>
        <v>102.303</v>
      </c>
      <c r="T557" s="4"/>
      <c r="U557" s="4"/>
      <c r="V557" s="1">
        <f t="shared" ref="V557" si="626">P557</f>
        <v>102.123</v>
      </c>
      <c r="W557" s="1">
        <f t="shared" ref="W557" si="627">IF(ISNUMBER(T557),T557,R557)</f>
        <v>101.943</v>
      </c>
      <c r="X557" s="1">
        <f t="shared" ref="X557" si="628">IF(ISNUMBER(U557),U557,S557)</f>
        <v>102.303</v>
      </c>
      <c r="Y557" s="13">
        <f t="shared" ref="Y557" si="629">IF(ISERROR((W557+X557)-(L557+M557)),"err",((W557+X557)-(L557+M557)))</f>
        <v>0</v>
      </c>
      <c r="Z557" s="1">
        <v>1</v>
      </c>
      <c r="AA557" s="1">
        <f t="shared" ref="AA557" si="630">IF(K557="on",1,0)</f>
        <v>1</v>
      </c>
      <c r="AB557" s="1">
        <f t="shared" ref="AB557" si="631">IF(ISNUMBER(V557),1,0)*IF(ISNUMBER(W557),1,0)*IF(ISNUMBER(X557),1,0)</f>
        <v>1</v>
      </c>
      <c r="AC557" s="1">
        <f>IF(ISNUMBER(INDEX(bias[value],MATCH(I557,bias[symbol],0))),1,0)</f>
        <v>1</v>
      </c>
      <c r="AD557" s="1">
        <f t="shared" ref="AD557" si="632">IF(ISNUMBER(J557),1,0)</f>
        <v>1</v>
      </c>
      <c r="AE557" s="1">
        <f t="shared" ref="AE557" si="633">IF(AB557,IF(W557&gt;X557,0,1),0)</f>
        <v>1</v>
      </c>
      <c r="AF557" s="1">
        <f t="shared" ca="1" si="591"/>
        <v>0</v>
      </c>
      <c r="AG557" s="1">
        <f t="shared" ref="AG557" ca="1" si="634">PRODUCT(Z557:AF557)</f>
        <v>0</v>
      </c>
      <c r="AH557" s="1" t="str">
        <f ca="1">IF(AG557=1,_xll.RtContribute("DDS_BONDS",$B557&amp;"=EXT",$V$3:$X$3,V557:X557,"FTC:CHANGED;SCOPE:SERVER"),"-")</f>
        <v>-</v>
      </c>
      <c r="AI557" s="1" t="str">
        <f>_xll.RtGet("DDS_BONDS",B557&amp;"=EXT",3)</f>
        <v>21115756=EXT</v>
      </c>
      <c r="AJ557" s="32">
        <f>_xll.BDP($A557&amp;" @"&amp; $N557 &amp;"  Corp","risk_mid")</f>
        <v>6.3995475040947269</v>
      </c>
      <c r="AK557" s="25">
        <f t="shared" ref="AK557" si="635">IFERROR(G557*AJ557/10000,"-")</f>
        <v>0</v>
      </c>
      <c r="AL557" s="1" t="str">
        <f t="shared" si="553"/>
        <v>-</v>
      </c>
      <c r="AM557" s="38">
        <f t="shared" ref="AM557" si="636">IFERROR(G557*1,0)*IFERROR(P557*1,0)/100*IF(AL557="-",$AM$3,AL557)/100/360</f>
        <v>0</v>
      </c>
      <c r="AN557" s="12">
        <f>_xll.BDP($A557&amp;" @"&amp; $N557 &amp;"  Corp","asset_swap_spd_mid")</f>
        <v>51.22794767292811</v>
      </c>
      <c r="AO557" s="25">
        <f t="shared" ref="AO557" si="637">IFERROR(G557*1,0)*IFERROR(AN557*1,0)/10000</f>
        <v>0</v>
      </c>
      <c r="AP557" s="25">
        <f>IFERROR(_xll.BDP($A557&amp;" @"&amp; $N557 &amp;"  Corp","coupon")*G557/100/365,"-")</f>
        <v>0</v>
      </c>
      <c r="AQ557" s="1" t="str">
        <f>_xll.RtGet("EBOND_LDN",B557,"DSPLY_NAME")</f>
        <v xml:space="preserve">PM 1 7/8 03 Mar </v>
      </c>
      <c r="AR557" s="38">
        <f>_xll.RtGet("EBOND_LDN", B557, -18560)</f>
        <v>86.474581860368005</v>
      </c>
      <c r="AS557" s="38">
        <f>_xll.RtGet("EBOND_LDN", B557, -18562)</f>
        <v>80.858436185534998</v>
      </c>
      <c r="AT557" s="58" t="str">
        <f ca="1">IF(Main[[#This Row],[maturity]]&lt;TODAY(),"matured","-")</f>
        <v>-</v>
      </c>
      <c r="AU557" s="1" t="str">
        <f>IF(Main[[#This Row],[spread bid]]=Main[[#This Row],[spread ask]],"error","-")</f>
        <v>-</v>
      </c>
    </row>
    <row r="558" spans="1:47" x14ac:dyDescent="0.2">
      <c r="A558" s="1" t="s">
        <v>522</v>
      </c>
      <c r="B558" s="1">
        <v>14233906</v>
      </c>
      <c r="C558" s="9">
        <v>1994228</v>
      </c>
      <c r="D558" s="9" t="str">
        <f>_xll.BDP($A558&amp;" Corp",D$4)</f>
        <v>PM</v>
      </c>
      <c r="E558" s="9">
        <f>IF(_xll.BDP($A558&amp;" Corp","cpn typ")="floating","frn",_xll.BDP($A558&amp;" Corp",E$4))</f>
        <v>2.875</v>
      </c>
      <c r="F558" s="50">
        <f>IF(LEFT(_xll.BDP($A558&amp;" Corp","mty_typ"),4)="perp","perp",_xll.BDP($A558&amp;" Corp",F$4)*1)</f>
        <v>45442</v>
      </c>
      <c r="G558" s="31">
        <f>_xll.RtGet("EBOND_POSITION",INDEX(bookMap[eBondID],MATCH(TEXT(C558,"0"),bookMap[bbgID],0))&amp;"="&amp;B558,"AMOUNT")</f>
        <v>2000000</v>
      </c>
      <c r="H558" s="1">
        <f>INDEX(control!$E$12:$E$22,MATCH(C558,control!$C$12:$C$22,0))</f>
        <v>0</v>
      </c>
      <c r="I558" s="1" t="str">
        <f>IFERROR(INDEX(bias[symbol],MIN(MAX(MATCH(IF($I$2="manual",_xll.RtGet("EBOND_LDN",B558,-20268),$I$2),bias[symbol],0)+H558,1),27)),"-")</f>
        <v>m</v>
      </c>
      <c r="J558" s="1">
        <f>IFERROR(_xll.RtGet("EBOND_LDN",B558,-20270)*1,"-")</f>
        <v>0.5</v>
      </c>
      <c r="K558" s="1" t="str">
        <f>_xll.RtGet("EBOND_LDN",$B558,-20271)</f>
        <v>on</v>
      </c>
      <c r="L558" s="1">
        <f>_xll.BDP(A558&amp;" @CBKG Corp","bid")</f>
        <v>106.003</v>
      </c>
      <c r="M558" s="1">
        <f>_xll.BDP(A558&amp;" @CBKG Corp","ask")</f>
        <v>106.503</v>
      </c>
      <c r="N558" s="1" t="s">
        <v>1456</v>
      </c>
      <c r="O558" s="1" t="str">
        <f>_xll.BDP(A558&amp;" @"&amp;N558&amp;" Corp","LAST_UPDATE")</f>
        <v>07:01:30</v>
      </c>
      <c r="P558" s="57">
        <f>_xll.BDP(A558&amp;" @"&amp;N558&amp;" Corp","LAST_PRICE")</f>
        <v>106.253</v>
      </c>
      <c r="Q558" s="1">
        <f>INDEX(control!$F$12:$F$22,MATCH(C558,control!$C$12:$C$22,0))</f>
        <v>100</v>
      </c>
      <c r="R558" s="1">
        <f>P558-J558*INDEX(bias[value],MATCH(I558,bias[symbol],0))*(Q558/100)</f>
        <v>106.003</v>
      </c>
      <c r="S558" s="1">
        <f t="shared" si="611"/>
        <v>106.503</v>
      </c>
      <c r="T558" s="4"/>
      <c r="U558" s="4"/>
      <c r="V558" s="1">
        <f t="shared" si="605"/>
        <v>106.253</v>
      </c>
      <c r="W558" s="1">
        <f t="shared" si="606"/>
        <v>106.003</v>
      </c>
      <c r="X558" s="1">
        <f t="shared" si="607"/>
        <v>106.503</v>
      </c>
      <c r="Y558" s="13">
        <f t="shared" si="608"/>
        <v>0</v>
      </c>
      <c r="Z558" s="1">
        <v>1</v>
      </c>
      <c r="AA558" s="1">
        <f t="shared" si="609"/>
        <v>1</v>
      </c>
      <c r="AB558" s="1">
        <f t="shared" si="568"/>
        <v>1</v>
      </c>
      <c r="AC558" s="1">
        <f>IF(ISNUMBER(INDEX(bias[value],MATCH(I558,bias[symbol],0))),1,0)</f>
        <v>1</v>
      </c>
      <c r="AD558" s="1">
        <f t="shared" si="610"/>
        <v>1</v>
      </c>
      <c r="AE558" s="1">
        <f t="shared" si="569"/>
        <v>1</v>
      </c>
      <c r="AF558" s="1">
        <f t="shared" ca="1" si="591"/>
        <v>0</v>
      </c>
      <c r="AG558" s="1">
        <f t="shared" ca="1" si="592"/>
        <v>0</v>
      </c>
      <c r="AH558" s="1" t="str">
        <f ca="1">IF(AG558=1,_xll.RtContribute("DDS_BONDS",$B558&amp;"=EXT",$V$3:$X$3,V558:X558,"FTC:CHANGED;SCOPE:SERVER"),"-")</f>
        <v>-</v>
      </c>
      <c r="AI558" s="1" t="str">
        <f>_xll.RtGet("DDS_BONDS",B558&amp;"=EXT",3)</f>
        <v>14233906=EXT</v>
      </c>
      <c r="AJ558" s="32">
        <f>_xll.BDP($A558&amp;" @"&amp; $N558 &amp;"  Corp","risk_mid")</f>
        <v>9.1674775879127424</v>
      </c>
      <c r="AK558" s="25">
        <f t="shared" si="593"/>
        <v>1833.4955175825485</v>
      </c>
      <c r="AL558" s="1" t="str">
        <f t="shared" si="553"/>
        <v>-</v>
      </c>
      <c r="AM558" s="38">
        <f t="shared" si="594"/>
        <v>18.889422222222226</v>
      </c>
      <c r="AN558" s="12">
        <f>_xll.BDP($A558&amp;" @"&amp; $N558 &amp;"  Corp","asset_swap_spd_mid")</f>
        <v>63.728799896865311</v>
      </c>
      <c r="AO558" s="25">
        <f t="shared" si="595"/>
        <v>12745.759979373062</v>
      </c>
      <c r="AP558" s="25">
        <f>IFERROR(_xll.BDP($A558&amp;" @"&amp; $N558 &amp;"  Corp","coupon")*G558/100/365,"-")</f>
        <v>157.53424657534248</v>
      </c>
      <c r="AQ558" s="1" t="str">
        <f>_xll.RtGet("EBOND_LDN",B558,"DSPLY_NAME")</f>
        <v xml:space="preserve">PM 2 7/8 30 May </v>
      </c>
      <c r="AR558" s="38">
        <f>_xll.RtGet("EBOND_LDN", B558, -18560)</f>
        <v>116.878564898405</v>
      </c>
      <c r="AS558" s="38">
        <f>_xll.RtGet("EBOND_LDN", B558, -18562)</f>
        <v>111.43738929980501</v>
      </c>
      <c r="AT558" s="58" t="str">
        <f ca="1">IF(Main[[#This Row],[maturity]]&lt;TODAY(),"matured","-")</f>
        <v>-</v>
      </c>
      <c r="AU558" s="1" t="str">
        <f>IF(Main[[#This Row],[spread bid]]=Main[[#This Row],[spread ask]],"error","-")</f>
        <v>-</v>
      </c>
    </row>
    <row r="559" spans="1:47" x14ac:dyDescent="0.2">
      <c r="A559" s="1" t="s">
        <v>523</v>
      </c>
      <c r="B559" s="1">
        <v>17311719</v>
      </c>
      <c r="C559" s="9">
        <v>1994228</v>
      </c>
      <c r="D559" s="9" t="str">
        <f>_xll.BDP($A559&amp;" Corp",D$4)</f>
        <v>PM</v>
      </c>
      <c r="E559" s="9">
        <f>IF(_xll.BDP($A559&amp;" Corp","cpn typ")="floating","frn",_xll.BDP($A559&amp;" Corp",E$4))</f>
        <v>2.75</v>
      </c>
      <c r="F559" s="50">
        <f>IF(LEFT(_xll.BDP($A559&amp;" Corp","mty_typ"),4)="perp","perp",_xll.BDP($A559&amp;" Corp",F$4)*1)</f>
        <v>45735</v>
      </c>
      <c r="G559" s="31">
        <f>_xll.RtGet("EBOND_POSITION",INDEX(bookMap[eBondID],MATCH(TEXT(C559,"0"),bookMap[bbgID],0))&amp;"="&amp;B559,"AMOUNT")</f>
        <v>2000000</v>
      </c>
      <c r="H559" s="1">
        <f>INDEX(control!$E$12:$E$22,MATCH(C559,control!$C$12:$C$22,0))</f>
        <v>0</v>
      </c>
      <c r="I559" s="1" t="str">
        <f>IFERROR(INDEX(bias[symbol],MIN(MAX(MATCH(IF($I$2="manual",_xll.RtGet("EBOND_LDN",B559,-20268),$I$2),bias[symbol],0)+H559,1),27)),"-")</f>
        <v>m</v>
      </c>
      <c r="J559" s="1">
        <f>IFERROR(_xll.RtGet("EBOND_LDN",B559,-20270)*1,"-")</f>
        <v>0.56000000000000005</v>
      </c>
      <c r="K559" s="1" t="str">
        <f>_xll.RtGet("EBOND_LDN",$B559,-20271)</f>
        <v>on</v>
      </c>
      <c r="L559" s="1">
        <f>_xll.BDP(A559&amp;" @CBKG Corp","bid")</f>
        <v>103.893</v>
      </c>
      <c r="M559" s="1">
        <f>_xll.BDP(A559&amp;" @CBKG Corp","ask")</f>
        <v>104.453</v>
      </c>
      <c r="N559" s="1" t="s">
        <v>1456</v>
      </c>
      <c r="O559" s="1" t="str">
        <f>_xll.BDP(A559&amp;" @"&amp;N559&amp;" Corp","LAST_UPDATE")</f>
        <v>07:01:52</v>
      </c>
      <c r="P559" s="57">
        <f>_xll.BDP(A559&amp;" @"&amp;N559&amp;" Corp","LAST_PRICE")</f>
        <v>104.173</v>
      </c>
      <c r="Q559" s="1">
        <f>INDEX(control!$F$12:$F$22,MATCH(C559,control!$C$12:$C$22,0))</f>
        <v>100</v>
      </c>
      <c r="R559" s="1">
        <f>P559-J559*INDEX(bias[value],MATCH(I559,bias[symbol],0))*(Q559/100)</f>
        <v>103.893</v>
      </c>
      <c r="S559" s="1">
        <f t="shared" si="611"/>
        <v>104.453</v>
      </c>
      <c r="T559" s="4"/>
      <c r="U559" s="4"/>
      <c r="V559" s="1">
        <f t="shared" si="605"/>
        <v>104.173</v>
      </c>
      <c r="W559" s="1">
        <f t="shared" si="606"/>
        <v>103.893</v>
      </c>
      <c r="X559" s="1">
        <f t="shared" si="607"/>
        <v>104.453</v>
      </c>
      <c r="Y559" s="13">
        <f t="shared" si="608"/>
        <v>0</v>
      </c>
      <c r="Z559" s="1">
        <v>1</v>
      </c>
      <c r="AA559" s="1">
        <f t="shared" si="609"/>
        <v>1</v>
      </c>
      <c r="AB559" s="1">
        <f t="shared" si="568"/>
        <v>1</v>
      </c>
      <c r="AC559" s="1">
        <f>IF(ISNUMBER(INDEX(bias[value],MATCH(I559,bias[symbol],0))),1,0)</f>
        <v>1</v>
      </c>
      <c r="AD559" s="1">
        <f t="shared" si="610"/>
        <v>1</v>
      </c>
      <c r="AE559" s="1">
        <f t="shared" si="569"/>
        <v>1</v>
      </c>
      <c r="AF559" s="1">
        <f t="shared" ca="1" si="591"/>
        <v>0</v>
      </c>
      <c r="AG559" s="1">
        <f t="shared" ca="1" si="592"/>
        <v>0</v>
      </c>
      <c r="AH559" s="1" t="str">
        <f ca="1">IF(AG559=1,_xll.RtContribute("DDS_BONDS",$B559&amp;"=EXT",$V$3:$X$3,V559:X559,"FTC:CHANGED;SCOPE:SERVER"),"-")</f>
        <v>-</v>
      </c>
      <c r="AI559" s="1" t="str">
        <f>_xll.RtGet("DDS_BONDS",B559&amp;"=EXT",3)</f>
        <v>17311719=EXT</v>
      </c>
      <c r="AJ559" s="32">
        <f>_xll.BDP($A559&amp;" @"&amp; $N559 &amp;"  Corp","risk_mid")</f>
        <v>9.6410451164402389</v>
      </c>
      <c r="AK559" s="25">
        <f t="shared" si="593"/>
        <v>1928.2090232880478</v>
      </c>
      <c r="AL559" s="1">
        <f t="shared" si="553"/>
        <v>-0.6</v>
      </c>
      <c r="AM559" s="38">
        <f t="shared" si="594"/>
        <v>-34.724333333333334</v>
      </c>
      <c r="AN559" s="12">
        <f>_xll.BDP($A559&amp;" @"&amp; $N559 &amp;"  Corp","asset_swap_spd_mid")</f>
        <v>66.415126365819162</v>
      </c>
      <c r="AO559" s="25">
        <f t="shared" si="595"/>
        <v>13283.025273163832</v>
      </c>
      <c r="AP559" s="25">
        <f>IFERROR(_xll.BDP($A559&amp;" @"&amp; $N559 &amp;"  Corp","coupon")*G559/100/365,"-")</f>
        <v>150.68493150684932</v>
      </c>
      <c r="AQ559" s="1" t="str">
        <f>_xll.RtGet("EBOND_LDN",B559,"DSPLY_NAME")</f>
        <v xml:space="preserve">PM 2 3/4 19 Mar </v>
      </c>
      <c r="AR559" s="38">
        <f>_xll.RtGet("EBOND_LDN", B559, -18560)</f>
        <v>117.366170280891</v>
      </c>
      <c r="AS559" s="38">
        <f>_xll.RtGet("EBOND_LDN", B559, -18562)</f>
        <v>111.57003927399199</v>
      </c>
      <c r="AT559" s="58" t="str">
        <f ca="1">IF(Main[[#This Row],[maturity]]&lt;TODAY(),"matured","-")</f>
        <v>-</v>
      </c>
      <c r="AU559" s="1" t="str">
        <f>IF(Main[[#This Row],[spread bid]]=Main[[#This Row],[spread ask]],"error","-")</f>
        <v>-</v>
      </c>
    </row>
    <row r="560" spans="1:47" x14ac:dyDescent="0.2">
      <c r="A560" s="1" t="s">
        <v>1533</v>
      </c>
      <c r="B560" s="1">
        <v>21115759</v>
      </c>
      <c r="C560" s="9">
        <v>1994228</v>
      </c>
      <c r="D560" s="9" t="str">
        <f>_xll.BDP($A560&amp;" Corp",D$4)</f>
        <v>PM</v>
      </c>
      <c r="E560" s="9">
        <f>IF(_xll.BDP($A560&amp;" Corp","cpn typ")="floating","frn",_xll.BDP($A560&amp;" Corp",E$4))</f>
        <v>2.875</v>
      </c>
      <c r="F560" s="50">
        <f>IF(LEFT(_xll.BDP($A560&amp;" Corp","mty_typ"),4)="perp","perp",_xll.BDP($A560&amp;" Corp",F$4)*1)</f>
        <v>46084</v>
      </c>
      <c r="G560" s="31">
        <f>_xll.RtGet("EBOND_POSITION",INDEX(bookMap[eBondID],MATCH(TEXT(C560,"0"),bookMap[bbgID],0))&amp;"="&amp;B560,"AMOUNT")</f>
        <v>0</v>
      </c>
      <c r="H560" s="1">
        <f>INDEX(control!$E$12:$E$22,MATCH(C560,control!$C$12:$C$22,0))</f>
        <v>0</v>
      </c>
      <c r="I560" s="1" t="str">
        <f>IFERROR(INDEX(bias[symbol],MIN(MAX(MATCH(IF($I$2="manual",_xll.RtGet("EBOND_LDN",B560,-20268),$I$2),bias[symbol],0)+H560,1),27)),"-")</f>
        <v>m</v>
      </c>
      <c r="J560" s="1">
        <f>IFERROR(_xll.RtGet("EBOND_LDN",B560,-20270)*1,"-")</f>
        <v>0.6</v>
      </c>
      <c r="K560" s="1" t="str">
        <f>_xll.RtGet("EBOND_LDN",$B560,-20271)</f>
        <v>on</v>
      </c>
      <c r="L560" s="1">
        <f>_xll.BDP(A560&amp;" @CBKG Corp","bid")</f>
        <v>103.586</v>
      </c>
      <c r="M560" s="1">
        <f>_xll.BDP(A560&amp;" @CBKG Corp","ask")</f>
        <v>104.18600000000001</v>
      </c>
      <c r="N560" s="1" t="s">
        <v>1456</v>
      </c>
      <c r="O560" s="1" t="str">
        <f>_xll.BDP(A560&amp;" @"&amp;N560&amp;" Corp","LAST_UPDATE")</f>
        <v>07:01:28</v>
      </c>
      <c r="P560" s="57">
        <f>_xll.BDP(A560&amp;" @"&amp;N560&amp;" Corp","LAST_PRICE")</f>
        <v>103.886</v>
      </c>
      <c r="Q560" s="1">
        <f>INDEX(control!$F$12:$F$22,MATCH(C560,control!$C$12:$C$22,0))</f>
        <v>100</v>
      </c>
      <c r="R560" s="1">
        <f>P560-J560*INDEX(bias[value],MATCH(I560,bias[symbol],0))*(Q560/100)</f>
        <v>103.586</v>
      </c>
      <c r="S560" s="1">
        <f t="shared" ref="S560" si="638">R560+J560*(Q560/100)</f>
        <v>104.18599999999999</v>
      </c>
      <c r="T560" s="4"/>
      <c r="U560" s="4"/>
      <c r="V560" s="1">
        <f t="shared" ref="V560" si="639">P560</f>
        <v>103.886</v>
      </c>
      <c r="W560" s="1">
        <f t="shared" ref="W560" si="640">IF(ISNUMBER(T560),T560,R560)</f>
        <v>103.586</v>
      </c>
      <c r="X560" s="1">
        <f t="shared" ref="X560" si="641">IF(ISNUMBER(U560),U560,S560)</f>
        <v>104.18599999999999</v>
      </c>
      <c r="Y560" s="13">
        <f t="shared" ref="Y560" si="642">IF(ISERROR((W560+X560)-(L560+M560)),"err",((W560+X560)-(L560+M560)))</f>
        <v>0</v>
      </c>
      <c r="Z560" s="1">
        <v>1</v>
      </c>
      <c r="AA560" s="1">
        <f t="shared" ref="AA560" si="643">IF(K560="on",1,0)</f>
        <v>1</v>
      </c>
      <c r="AB560" s="1">
        <f t="shared" ref="AB560" si="644">IF(ISNUMBER(V560),1,0)*IF(ISNUMBER(W560),1,0)*IF(ISNUMBER(X560),1,0)</f>
        <v>1</v>
      </c>
      <c r="AC560" s="1">
        <f>IF(ISNUMBER(INDEX(bias[value],MATCH(I560,bias[symbol],0))),1,0)</f>
        <v>1</v>
      </c>
      <c r="AD560" s="1">
        <f t="shared" ref="AD560" si="645">IF(ISNUMBER(J560),1,0)</f>
        <v>1</v>
      </c>
      <c r="AE560" s="1">
        <f t="shared" ref="AE560" si="646">IF(AB560,IF(W560&gt;X560,0,1),0)</f>
        <v>1</v>
      </c>
      <c r="AF560" s="1">
        <f t="shared" ca="1" si="591"/>
        <v>0</v>
      </c>
      <c r="AG560" s="1">
        <f t="shared" ref="AG560" ca="1" si="647">PRODUCT(Z560:AF560)</f>
        <v>0</v>
      </c>
      <c r="AH560" s="1" t="str">
        <f ca="1">IF(AG560=1,_xll.RtContribute("DDS_BONDS",$B560&amp;"=EXT",$V$3:$X$3,V560:X560,"FTC:CHANGED;SCOPE:SERVER"),"-")</f>
        <v>-</v>
      </c>
      <c r="AI560" s="1" t="str">
        <f>_xll.RtGet("DDS_BONDS",B560&amp;"=EXT",3)</f>
        <v>21115759=EXT</v>
      </c>
      <c r="AJ560" s="32">
        <f>_xll.BDP($A560&amp;" @"&amp; $N560 &amp;"  Corp","risk_mid")</f>
        <v>10.260158345118242</v>
      </c>
      <c r="AK560" s="25">
        <f t="shared" ref="AK560" si="648">IFERROR(G560*AJ560/10000,"-")</f>
        <v>0</v>
      </c>
      <c r="AL560" s="1" t="str">
        <f t="shared" si="553"/>
        <v>-</v>
      </c>
      <c r="AM560" s="38">
        <f t="shared" ref="AM560" si="649">IFERROR(G560*1,0)*IFERROR(P560*1,0)/100*IF(AL560="-",$AM$3,AL560)/100/360</f>
        <v>0</v>
      </c>
      <c r="AN560" s="12">
        <f>_xll.BDP($A560&amp;" @"&amp; $N560 &amp;"  Corp","asset_swap_spd_mid")</f>
        <v>72.769898867384782</v>
      </c>
      <c r="AO560" s="25">
        <f t="shared" ref="AO560" si="650">IFERROR(G560*1,0)*IFERROR(AN560*1,0)/10000</f>
        <v>0</v>
      </c>
      <c r="AP560" s="25">
        <f>IFERROR(_xll.BDP($A560&amp;" @"&amp; $N560 &amp;"  Corp","coupon")*G560/100/365,"-")</f>
        <v>0</v>
      </c>
      <c r="AQ560" s="1" t="str">
        <f>_xll.RtGet("EBOND_LDN",B560,"DSPLY_NAME")</f>
        <v xml:space="preserve">PM 2 7/8 03 Mar </v>
      </c>
      <c r="AR560" s="38">
        <f>_xll.RtGet("EBOND_LDN", B560, -18560)</f>
        <v>117.475929393301</v>
      </c>
      <c r="AS560" s="38">
        <f>_xll.RtGet("EBOND_LDN", B560, -18562)</f>
        <v>111.64204557004</v>
      </c>
      <c r="AT560" s="58" t="str">
        <f ca="1">IF(Main[[#This Row],[maturity]]&lt;TODAY(),"matured","-")</f>
        <v>-</v>
      </c>
      <c r="AU560" s="1" t="str">
        <f>IF(Main[[#This Row],[spread bid]]=Main[[#This Row],[spread ask]],"error","-")</f>
        <v>-</v>
      </c>
    </row>
    <row r="561" spans="1:47" x14ac:dyDescent="0.2">
      <c r="A561" s="1" t="s">
        <v>1620</v>
      </c>
      <c r="B561" s="1">
        <v>21231409</v>
      </c>
      <c r="C561" s="9">
        <v>1994228</v>
      </c>
      <c r="D561" s="9" t="str">
        <f>_xll.BDP($A561&amp;" Corp",D$4)</f>
        <v>PM</v>
      </c>
      <c r="E561" s="9">
        <f>IF(_xll.BDP($A561&amp;" Corp","cpn typ")="floating","frn",_xll.BDP($A561&amp;" Corp",E$4))</f>
        <v>2.875</v>
      </c>
      <c r="F561" s="50">
        <f>IF(LEFT(_xll.BDP($A561&amp;" Corp","mty_typ"),4)="perp","perp",_xll.BDP($A561&amp;" Corp",F$4)*1)</f>
        <v>47252</v>
      </c>
      <c r="G561" s="31">
        <f>_xll.RtGet("EBOND_POSITION",INDEX(bookMap[eBondID],MATCH(TEXT(C561,"0"),bookMap[bbgID],0))&amp;"="&amp;B561,"AMOUNT")</f>
        <v>3375000</v>
      </c>
      <c r="H561" s="1">
        <f>INDEX(control!$E$12:$E$22,MATCH(C561,control!$C$12:$C$22,0))</f>
        <v>0</v>
      </c>
      <c r="I561" s="1" t="str">
        <f>IFERROR(INDEX(bias[symbol],MIN(MAX(MATCH(IF($I$2="manual",_xll.RtGet("EBOND_LDN",B561,-20268),$I$2),bias[symbol],0)+H561,1),27)),"-")</f>
        <v>m</v>
      </c>
      <c r="J561" s="1">
        <f>IFERROR(_xll.RtGet("EBOND_LDN",B561,-20270)*1,"-")</f>
        <v>0.7</v>
      </c>
      <c r="K561" s="1" t="str">
        <f>_xll.RtGet("EBOND_LDN",$B561,-20271)</f>
        <v>on</v>
      </c>
      <c r="L561" s="1">
        <f>_xll.BDP(A561&amp;" @CBKG Corp","bid")</f>
        <v>100.289</v>
      </c>
      <c r="M561" s="1">
        <f>_xll.BDP(A561&amp;" @CBKG Corp","ask")</f>
        <v>100.989</v>
      </c>
      <c r="N561" s="1" t="s">
        <v>1456</v>
      </c>
      <c r="O561" s="1" t="str">
        <f>_xll.BDP(A561&amp;" @"&amp;N561&amp;" Corp","LAST_UPDATE")</f>
        <v>07:01:33</v>
      </c>
      <c r="P561" s="57">
        <f>_xll.BDP(A561&amp;" @"&amp;N561&amp;" Corp","LAST_PRICE")</f>
        <v>100.639</v>
      </c>
      <c r="Q561" s="1">
        <f>INDEX(control!$F$12:$F$22,MATCH(C561,control!$C$12:$C$22,0))</f>
        <v>100</v>
      </c>
      <c r="R561" s="1">
        <f>P561-J561*INDEX(bias[value],MATCH(I561,bias[symbol],0))*(Q561/100)</f>
        <v>100.289</v>
      </c>
      <c r="S561" s="1">
        <f>R561+J561*(Q561/100)</f>
        <v>100.989</v>
      </c>
      <c r="T561" s="4"/>
      <c r="U561" s="4"/>
      <c r="V561" s="1">
        <f>P561</f>
        <v>100.639</v>
      </c>
      <c r="W561" s="1">
        <f>IF(ISNUMBER(T561),T561,R561)</f>
        <v>100.289</v>
      </c>
      <c r="X561" s="1">
        <f>IF(ISNUMBER(U561),U561,S561)</f>
        <v>100.989</v>
      </c>
      <c r="Y561" s="13">
        <f>IF(ISERROR((W561+X561)-(L561+M561)),"err",((W561+X561)-(L561+M561)))</f>
        <v>0</v>
      </c>
      <c r="Z561" s="1">
        <v>1</v>
      </c>
      <c r="AA561" s="1">
        <f>IF(K561="on",1,0)</f>
        <v>1</v>
      </c>
      <c r="AB561" s="1">
        <f>IF(ISNUMBER(V561),1,0)*IF(ISNUMBER(W561),1,0)*IF(ISNUMBER(X561),1,0)</f>
        <v>1</v>
      </c>
      <c r="AC561" s="1">
        <f>IF(ISNUMBER(INDEX(bias[value],MATCH(I561,bias[symbol],0))),1,0)</f>
        <v>1</v>
      </c>
      <c r="AD561" s="1">
        <f>IF(ISNUMBER(J561),1,0)</f>
        <v>1</v>
      </c>
      <c r="AE561" s="1">
        <f>IF(AB561,IF(W561&gt;X561,0,1),0)</f>
        <v>1</v>
      </c>
      <c r="AF561" s="1">
        <f ca="1">IF($C$3="update",1,0)</f>
        <v>0</v>
      </c>
      <c r="AG561" s="1">
        <f ca="1">PRODUCT(Z561:AF561)</f>
        <v>0</v>
      </c>
      <c r="AH561" s="1" t="str">
        <f ca="1">IF(AG561=1,_xll.RtContribute("DDS_BONDS",$B561&amp;"=EXT",$V$3:$X$3,V561:X561,"FTC:CHANGED;SCOPE:SERVER"),"-")</f>
        <v>-</v>
      </c>
      <c r="AI561" s="1" t="str">
        <f>_xll.RtGet("DDS_BONDS",B561&amp;"=EXT",3)</f>
        <v>21231409=EXT</v>
      </c>
      <c r="AJ561" s="32">
        <f>_xll.BDP($A561&amp;" @"&amp; $N561 &amp;"  Corp","risk_mid")</f>
        <v>12.058920043783417</v>
      </c>
      <c r="AK561" s="25">
        <f>IFERROR(G561*AJ561/10000,"-")</f>
        <v>4069.8855147769032</v>
      </c>
      <c r="AL561" s="1" t="str">
        <f>IFERROR(INDEX(repoRate,MATCH(A561,repoIsin,0)),"-")</f>
        <v>-</v>
      </c>
      <c r="AM561" s="38">
        <f>IFERROR(G561*1,0)*IFERROR(P561*1,0)/100*IF(AL561="-",$AM$3,AL561)/100/360</f>
        <v>30.191699999999997</v>
      </c>
      <c r="AN561" s="12">
        <f>_xll.BDP($A561&amp;" @"&amp; $N561 &amp;"  Corp","asset_swap_spd_mid")</f>
        <v>76.058337883977089</v>
      </c>
      <c r="AO561" s="25">
        <f>IFERROR(G561*1,0)*IFERROR(AN561*1,0)/10000</f>
        <v>25669.689035842268</v>
      </c>
      <c r="AP561" s="25">
        <f>IFERROR(_xll.BDP($A561&amp;" @"&amp; $N561 &amp;"  Corp","coupon")*G561/100/365,"-")</f>
        <v>265.83904109589042</v>
      </c>
      <c r="AQ561" s="1" t="str">
        <f>_xll.RtGet("EBOND_LDN",B561,"DSPLY_NAME")</f>
        <v xml:space="preserve">PM 2 7/8 14 May </v>
      </c>
      <c r="AR561" s="38">
        <f>_xll.RtGet("EBOND_LDN", B561, -18560)</f>
        <v>97.494757993662006</v>
      </c>
      <c r="AS561" s="38">
        <f>_xll.RtGet("EBOND_LDN", B561, -18562)</f>
        <v>97.494757993662006</v>
      </c>
      <c r="AT561" s="58" t="str">
        <f ca="1">IF(Main[[#This Row],[maturity]]&lt;TODAY(),"matured","-")</f>
        <v>-</v>
      </c>
      <c r="AU561" s="1" t="str">
        <f>IF(Main[[#This Row],[spread bid]]=Main[[#This Row],[spread ask]],"error","-")</f>
        <v>error</v>
      </c>
    </row>
    <row r="562" spans="1:47" x14ac:dyDescent="0.2">
      <c r="A562" s="1" t="s">
        <v>524</v>
      </c>
      <c r="B562" s="1">
        <v>18101641</v>
      </c>
      <c r="C562" s="9">
        <v>1994228</v>
      </c>
      <c r="D562" s="9" t="str">
        <f>_xll.BDP($A562&amp;" Corp",D$4)</f>
        <v>PM</v>
      </c>
      <c r="E562" s="9">
        <f>IF(_xll.BDP($A562&amp;" Corp","cpn typ")="floating","frn",_xll.BDP($A562&amp;" Corp",E$4))</f>
        <v>3.125</v>
      </c>
      <c r="F562" s="50">
        <f>IF(LEFT(_xll.BDP($A562&amp;" Corp","mty_typ"),4)="perp","perp",_xll.BDP($A562&amp;" Corp",F$4)*1)</f>
        <v>48733</v>
      </c>
      <c r="G562" s="31">
        <f>_xll.RtGet("EBOND_POSITION",INDEX(bookMap[eBondID],MATCH(TEXT(C562,"0"),bookMap[bbgID],0))&amp;"="&amp;B562,"AMOUNT")</f>
        <v>0</v>
      </c>
      <c r="H562" s="1">
        <f>INDEX(control!$E$12:$E$22,MATCH(C562,control!$C$12:$C$22,0))</f>
        <v>0</v>
      </c>
      <c r="I562" s="1" t="str">
        <f>IFERROR(INDEX(bias[symbol],MIN(MAX(MATCH(IF($I$2="manual",_xll.RtGet("EBOND_LDN",B562,-20268),$I$2),bias[symbol],0)+H562,1),27)),"-")</f>
        <v>m</v>
      </c>
      <c r="J562" s="1">
        <f>IFERROR(_xll.RtGet("EBOND_LDN",B562,-20270)*1,"-")</f>
        <v>1</v>
      </c>
      <c r="K562" s="1" t="str">
        <f>_xll.RtGet("EBOND_LDN",$B562,-20271)</f>
        <v>on</v>
      </c>
      <c r="L562" s="1">
        <f>_xll.BDP(A562&amp;" @CBKG Corp","bid")</f>
        <v>101.636</v>
      </c>
      <c r="M562" s="1">
        <f>_xll.BDP(A562&amp;" @CBKG Corp","ask")</f>
        <v>102.636</v>
      </c>
      <c r="N562" s="1" t="s">
        <v>1456</v>
      </c>
      <c r="O562" s="1" t="str">
        <f>_xll.BDP(A562&amp;" @"&amp;N562&amp;" Corp","LAST_UPDATE")</f>
        <v>07:01:47</v>
      </c>
      <c r="P562" s="57">
        <f>_xll.BDP(A562&amp;" @"&amp;N562&amp;" Corp","LAST_PRICE")</f>
        <v>102.136</v>
      </c>
      <c r="Q562" s="1">
        <f>INDEX(control!$F$12:$F$22,MATCH(C562,control!$C$12:$C$22,0))</f>
        <v>100</v>
      </c>
      <c r="R562" s="1">
        <f>P562-J562*INDEX(bias[value],MATCH(I562,bias[symbol],0))*(Q562/100)</f>
        <v>101.636</v>
      </c>
      <c r="S562" s="1">
        <f t="shared" si="611"/>
        <v>102.636</v>
      </c>
      <c r="T562" s="4"/>
      <c r="U562" s="4"/>
      <c r="V562" s="1">
        <f t="shared" si="605"/>
        <v>102.136</v>
      </c>
      <c r="W562" s="1">
        <f t="shared" si="606"/>
        <v>101.636</v>
      </c>
      <c r="X562" s="1">
        <f t="shared" si="607"/>
        <v>102.636</v>
      </c>
      <c r="Y562" s="13">
        <f t="shared" si="608"/>
        <v>0</v>
      </c>
      <c r="Z562" s="1">
        <v>1</v>
      </c>
      <c r="AA562" s="1">
        <f t="shared" si="609"/>
        <v>1</v>
      </c>
      <c r="AB562" s="1">
        <f t="shared" si="568"/>
        <v>1</v>
      </c>
      <c r="AC562" s="1">
        <f>IF(ISNUMBER(INDEX(bias[value],MATCH(I562,bias[symbol],0))),1,0)</f>
        <v>1</v>
      </c>
      <c r="AD562" s="1">
        <f t="shared" si="610"/>
        <v>1</v>
      </c>
      <c r="AE562" s="1">
        <f t="shared" si="569"/>
        <v>1</v>
      </c>
      <c r="AF562" s="1">
        <f t="shared" ca="1" si="591"/>
        <v>0</v>
      </c>
      <c r="AG562" s="1">
        <f t="shared" ca="1" si="592"/>
        <v>0</v>
      </c>
      <c r="AH562" s="1" t="str">
        <f ca="1">IF(AG562=1,_xll.RtContribute("DDS_BONDS",$B562&amp;"=EXT",$V$3:$X$3,V562:X562,"FTC:CHANGED;SCOPE:SERVER"),"-")</f>
        <v>-</v>
      </c>
      <c r="AI562" s="1" t="str">
        <f>_xll.RtGet("DDS_BONDS",B562&amp;"=EXT",3)</f>
        <v>18101641=EXT</v>
      </c>
      <c r="AJ562" s="32">
        <f>_xll.BDP($A562&amp;" @"&amp; $N562 &amp;"  Corp","risk_mid")</f>
        <v>14.508181998582614</v>
      </c>
      <c r="AK562" s="25">
        <f t="shared" si="593"/>
        <v>0</v>
      </c>
      <c r="AL562" s="1" t="str">
        <f t="shared" si="553"/>
        <v>-</v>
      </c>
      <c r="AM562" s="38">
        <f t="shared" si="594"/>
        <v>0</v>
      </c>
      <c r="AN562" s="12">
        <f>_xll.BDP($A562&amp;" @"&amp; $N562 &amp;"  Corp","asset_swap_spd_mid")</f>
        <v>75.61209698064539</v>
      </c>
      <c r="AO562" s="25">
        <f t="shared" si="595"/>
        <v>0</v>
      </c>
      <c r="AP562" s="25">
        <f>IFERROR(_xll.BDP($A562&amp;" @"&amp; $N562 &amp;"  Corp","coupon")*G562/100/365,"-")</f>
        <v>0</v>
      </c>
      <c r="AQ562" s="1" t="str">
        <f>_xll.RtGet("EBOND_LDN",B562,"DSPLY_NAME")</f>
        <v xml:space="preserve">PM 3 1/8 03 Jun </v>
      </c>
      <c r="AR562" s="38">
        <f>_xll.RtGet("EBOND_LDN", B562, -18560)</f>
        <v>79.738884736578996</v>
      </c>
      <c r="AS562" s="38">
        <f>_xll.RtGet("EBOND_LDN", B562, -18562)</f>
        <v>72.852915267387999</v>
      </c>
      <c r="AT562" s="58" t="str">
        <f ca="1">IF(Main[[#This Row],[maturity]]&lt;TODAY(),"matured","-")</f>
        <v>-</v>
      </c>
      <c r="AU562" s="1" t="str">
        <f>IF(Main[[#This Row],[spread bid]]=Main[[#This Row],[spread ask]],"error","-")</f>
        <v>-</v>
      </c>
    </row>
    <row r="563" spans="1:47" x14ac:dyDescent="0.2">
      <c r="A563" s="1" t="s">
        <v>525</v>
      </c>
      <c r="B563" s="1">
        <v>3838367</v>
      </c>
      <c r="C563" s="9">
        <v>1994228</v>
      </c>
      <c r="D563" s="9" t="str">
        <f>_xll.BDP($A563&amp;" Corp",D$4)</f>
        <v>PNLNA</v>
      </c>
      <c r="E563" s="9">
        <f>IF(_xll.BDP($A563&amp;" Corp","cpn typ")="floating","frn",_xll.BDP($A563&amp;" Corp",E$4))</f>
        <v>3.875</v>
      </c>
      <c r="F563" s="50">
        <f>IF(LEFT(_xll.BDP($A563&amp;" Corp","mty_typ"),4)="perp","perp",_xll.BDP($A563&amp;" Corp",F$4)*1)</f>
        <v>42156</v>
      </c>
      <c r="G563" s="31">
        <f>_xll.RtGet("EBOND_POSITION",INDEX(bookMap[eBondID],MATCH(TEXT(C563,"0"),bookMap[bbgID],0))&amp;"="&amp;B563,"AMOUNT")</f>
        <v>987000</v>
      </c>
      <c r="H563" s="1">
        <f>INDEX(control!$E$12:$E$22,MATCH(C563,control!$C$12:$C$22,0))</f>
        <v>0</v>
      </c>
      <c r="I563" s="1" t="str">
        <f>IFERROR(INDEX(bias[symbol],MIN(MAX(MATCH(IF($I$2="manual",_xll.RtGet("EBOND_LDN",B563,-20268),$I$2),bias[symbol],0)+H563,1),27)),"-")</f>
        <v>m</v>
      </c>
      <c r="J563" s="1">
        <f>IFERROR(_xll.RtGet("EBOND_LDN",B563,-20270)*1,"-")</f>
        <v>0.3</v>
      </c>
      <c r="K563" s="1" t="str">
        <f>_xll.RtGet("EBOND_LDN",$B563,-20271)</f>
        <v>on</v>
      </c>
      <c r="L563" s="1">
        <f>_xll.BDP(A563&amp;" @CBKG Corp","bid")</f>
        <v>102.76600000000001</v>
      </c>
      <c r="M563" s="1">
        <f>_xll.BDP(A563&amp;" @CBKG Corp","ask")</f>
        <v>103.066</v>
      </c>
      <c r="N563" s="1" t="s">
        <v>1456</v>
      </c>
      <c r="O563" s="1" t="str">
        <f>_xll.BDP(A563&amp;" @"&amp;N563&amp;" Corp","LAST_UPDATE")</f>
        <v>07:01:17</v>
      </c>
      <c r="P563" s="57">
        <f>_xll.BDP(A563&amp;" @"&amp;N563&amp;" Corp","LAST_PRICE")</f>
        <v>102.916</v>
      </c>
      <c r="Q563" s="1">
        <f>INDEX(control!$F$12:$F$22,MATCH(C563,control!$C$12:$C$22,0))</f>
        <v>100</v>
      </c>
      <c r="R563" s="1">
        <f>P563-J563*INDEX(bias[value],MATCH(I563,bias[symbol],0))*(Q563/100)</f>
        <v>102.76599999999999</v>
      </c>
      <c r="S563" s="1">
        <f t="shared" si="611"/>
        <v>103.06599999999999</v>
      </c>
      <c r="T563" s="4"/>
      <c r="U563" s="4"/>
      <c r="V563" s="1">
        <f t="shared" si="605"/>
        <v>102.916</v>
      </c>
      <c r="W563" s="1">
        <f t="shared" si="606"/>
        <v>102.76599999999999</v>
      </c>
      <c r="X563" s="1">
        <f t="shared" si="607"/>
        <v>103.06599999999999</v>
      </c>
      <c r="Y563" s="13">
        <f t="shared" si="608"/>
        <v>0</v>
      </c>
      <c r="Z563" s="1">
        <v>1</v>
      </c>
      <c r="AA563" s="1">
        <f t="shared" si="609"/>
        <v>1</v>
      </c>
      <c r="AB563" s="1">
        <f t="shared" si="568"/>
        <v>1</v>
      </c>
      <c r="AC563" s="1">
        <f>IF(ISNUMBER(INDEX(bias[value],MATCH(I563,bias[symbol],0))),1,0)</f>
        <v>1</v>
      </c>
      <c r="AD563" s="1">
        <f t="shared" si="610"/>
        <v>1</v>
      </c>
      <c r="AE563" s="1">
        <f t="shared" si="569"/>
        <v>1</v>
      </c>
      <c r="AF563" s="1">
        <f t="shared" ca="1" si="591"/>
        <v>0</v>
      </c>
      <c r="AG563" s="1">
        <f t="shared" ca="1" si="592"/>
        <v>0</v>
      </c>
      <c r="AH563" s="1" t="str">
        <f ca="1">IF(AG563=1,_xll.RtContribute("DDS_BONDS",$B563&amp;"=EXT",$V$3:$X$3,V563:X563,"FTC:CHANGED;SCOPE:SERVER"),"-")</f>
        <v>-</v>
      </c>
      <c r="AI563" s="1" t="str">
        <f>_xll.RtGet("DDS_BONDS",B563&amp;"=EXT",3)</f>
        <v>3838367=EXT</v>
      </c>
      <c r="AJ563" s="32">
        <f>_xll.BDP($A563&amp;" @"&amp; $N563 &amp;"  Corp","risk_mid")</f>
        <v>0.97808730354671525</v>
      </c>
      <c r="AK563" s="25">
        <f t="shared" si="593"/>
        <v>96.537216860060795</v>
      </c>
      <c r="AL563" s="1" t="str">
        <f t="shared" si="553"/>
        <v>-</v>
      </c>
      <c r="AM563" s="38">
        <f t="shared" si="594"/>
        <v>9.0291637333333341</v>
      </c>
      <c r="AN563" s="12">
        <f>_xll.BDP($A563&amp;" @"&amp; $N563 &amp;"  Corp","asset_swap_spd_mid")</f>
        <v>30.150570439784318</v>
      </c>
      <c r="AO563" s="25">
        <f t="shared" si="595"/>
        <v>2975.8613024067122</v>
      </c>
      <c r="AP563" s="25">
        <f>IFERROR(_xll.BDP($A563&amp;" @"&amp; $N563 &amp;"  Corp","coupon")*G563/100/365,"-")</f>
        <v>104.78424657534246</v>
      </c>
      <c r="AQ563" s="1" t="str">
        <f>_xll.RtGet("EBOND_LDN",B563,"DSPLY_NAME")</f>
        <v>PNLNA 3 7/8 01 J</v>
      </c>
      <c r="AR563" s="38">
        <f>_xll.RtGet("EBOND_LDN", B563, -18560)</f>
        <v>92.411002147687995</v>
      </c>
      <c r="AS563" s="38">
        <f>_xll.RtGet("EBOND_LDN", B563, -18562)</f>
        <v>61.863866580789001</v>
      </c>
      <c r="AT563" s="58" t="str">
        <f ca="1">IF(Main[[#This Row],[maturity]]&lt;TODAY(),"matured","-")</f>
        <v>-</v>
      </c>
      <c r="AU563" s="1" t="str">
        <f>IF(Main[[#This Row],[spread bid]]=Main[[#This Row],[spread ask]],"error","-")</f>
        <v>-</v>
      </c>
    </row>
    <row r="564" spans="1:47" x14ac:dyDescent="0.2">
      <c r="A564" s="1" t="s">
        <v>526</v>
      </c>
      <c r="B564" s="1">
        <v>6546435</v>
      </c>
      <c r="C564" s="9">
        <v>1994228</v>
      </c>
      <c r="D564" s="9" t="str">
        <f>_xll.BDP($A564&amp;" Corp",D$4)</f>
        <v>PNLNA</v>
      </c>
      <c r="E564" s="9">
        <f>IF(_xll.BDP($A564&amp;" Corp","cpn typ")="floating","frn",_xll.BDP($A564&amp;" Corp",E$4))</f>
        <v>5.375</v>
      </c>
      <c r="F564" s="50">
        <f>IF(LEFT(_xll.BDP($A564&amp;" Corp","mty_typ"),4)="perp","perp",_xll.BDP($A564&amp;" Corp",F$4)*1)</f>
        <v>43053</v>
      </c>
      <c r="G564" s="31">
        <f>_xll.RtGet("EBOND_POSITION",INDEX(bookMap[eBondID],MATCH(TEXT(C564,"0"),bookMap[bbgID],0))&amp;"="&amp;B564,"AMOUNT")</f>
        <v>0</v>
      </c>
      <c r="H564" s="1">
        <f>INDEX(control!$E$12:$E$22,MATCH(C564,control!$C$12:$C$22,0))</f>
        <v>0</v>
      </c>
      <c r="I564" s="1" t="str">
        <f>IFERROR(INDEX(bias[symbol],MIN(MAX(MATCH(IF($I$2="manual",_xll.RtGet("EBOND_LDN",B564,-20268),$I$2),bias[symbol],0)+H564,1),27)),"-")</f>
        <v>b</v>
      </c>
      <c r="J564" s="1">
        <f>IFERROR(_xll.RtGet("EBOND_LDN",B564,-20270)*1,"-")</f>
        <v>0.6</v>
      </c>
      <c r="K564" s="1" t="str">
        <f>_xll.RtGet("EBOND_LDN",$B564,-20271)</f>
        <v>on</v>
      </c>
      <c r="L564" s="1">
        <f>_xll.BDP(A564&amp;" @CBKG Corp","bid")</f>
        <v>113.002</v>
      </c>
      <c r="M564" s="1">
        <f>_xll.BDP(A564&amp;" @CBKG Corp","ask")</f>
        <v>113.602</v>
      </c>
      <c r="N564" s="1" t="s">
        <v>1456</v>
      </c>
      <c r="O564" s="1" t="str">
        <f>_xll.BDP(A564&amp;" @"&amp;N564&amp;" Corp","LAST_UPDATE")</f>
        <v>07:01:25</v>
      </c>
      <c r="P564" s="57">
        <f>_xll.BDP(A564&amp;" @"&amp;N564&amp;" Corp","LAST_PRICE")</f>
        <v>113.227</v>
      </c>
      <c r="Q564" s="1">
        <f>INDEX(control!$F$12:$F$22,MATCH(C564,control!$C$12:$C$22,0))</f>
        <v>100</v>
      </c>
      <c r="R564" s="1">
        <f>P564-J564*INDEX(bias[value],MATCH(I564,bias[symbol],0))*(Q564/100)</f>
        <v>113.00200000000001</v>
      </c>
      <c r="S564" s="1">
        <f t="shared" si="611"/>
        <v>113.602</v>
      </c>
      <c r="T564" s="4"/>
      <c r="U564" s="4"/>
      <c r="V564" s="1">
        <f t="shared" si="605"/>
        <v>113.227</v>
      </c>
      <c r="W564" s="1">
        <f t="shared" si="606"/>
        <v>113.00200000000001</v>
      </c>
      <c r="X564" s="1">
        <f t="shared" si="607"/>
        <v>113.602</v>
      </c>
      <c r="Y564" s="13">
        <f t="shared" si="608"/>
        <v>2.8421709430404007E-14</v>
      </c>
      <c r="Z564" s="1">
        <v>1</v>
      </c>
      <c r="AA564" s="1">
        <f t="shared" si="609"/>
        <v>1</v>
      </c>
      <c r="AB564" s="1">
        <f t="shared" si="568"/>
        <v>1</v>
      </c>
      <c r="AC564" s="1">
        <f>IF(ISNUMBER(INDEX(bias[value],MATCH(I564,bias[symbol],0))),1,0)</f>
        <v>1</v>
      </c>
      <c r="AD564" s="1">
        <f t="shared" si="610"/>
        <v>1</v>
      </c>
      <c r="AE564" s="1">
        <f t="shared" si="569"/>
        <v>1</v>
      </c>
      <c r="AF564" s="1">
        <f t="shared" ca="1" si="591"/>
        <v>0</v>
      </c>
      <c r="AG564" s="1">
        <f t="shared" ca="1" si="592"/>
        <v>0</v>
      </c>
      <c r="AH564" s="1" t="str">
        <f ca="1">IF(AG564=1,_xll.RtContribute("DDS_BONDS",$B564&amp;"=EXT",$V$3:$X$3,V564:X564,"FTC:CHANGED;SCOPE:SERVER"),"-")</f>
        <v>-</v>
      </c>
      <c r="AI564" s="1" t="str">
        <f>_xll.RtGet("DDS_BONDS",B564&amp;"=EXT",3)</f>
        <v>6546435=EXT</v>
      </c>
      <c r="AJ564" s="32">
        <f>_xll.BDP($A564&amp;" @"&amp; $N564 &amp;"  Corp","risk_mid")</f>
        <v>3.6014618844646407</v>
      </c>
      <c r="AK564" s="25">
        <f t="shared" si="593"/>
        <v>0</v>
      </c>
      <c r="AL564" s="1" t="str">
        <f t="shared" si="553"/>
        <v>-</v>
      </c>
      <c r="AM564" s="38">
        <f t="shared" si="594"/>
        <v>0</v>
      </c>
      <c r="AN564" s="12">
        <f>_xll.BDP($A564&amp;" @"&amp; $N564 &amp;"  Corp","asset_swap_spd_mid")</f>
        <v>98.498573298474412</v>
      </c>
      <c r="AO564" s="25">
        <f t="shared" si="595"/>
        <v>0</v>
      </c>
      <c r="AP564" s="25">
        <f>IFERROR(_xll.BDP($A564&amp;" @"&amp; $N564 &amp;"  Corp","coupon")*G564/100/365,"-")</f>
        <v>0</v>
      </c>
      <c r="AQ564" s="1" t="str">
        <f>_xll.RtGet("EBOND_LDN",B564,"DSPLY_NAME")</f>
        <v>PNLNA 5 3/8 14 N</v>
      </c>
      <c r="AR564" s="38">
        <f>_xll.RtGet("EBOND_LDN", B564, -18560)</f>
        <v>134.46377366129599</v>
      </c>
      <c r="AS564" s="38">
        <f>_xll.RtGet("EBOND_LDN", B564, -18562)</f>
        <v>117.824473801138</v>
      </c>
      <c r="AT564" s="58" t="str">
        <f ca="1">IF(Main[[#This Row],[maturity]]&lt;TODAY(),"matured","-")</f>
        <v>-</v>
      </c>
      <c r="AU564" s="1" t="str">
        <f>IF(Main[[#This Row],[spread bid]]=Main[[#This Row],[spread ask]],"error","-")</f>
        <v>-</v>
      </c>
    </row>
    <row r="565" spans="1:47" x14ac:dyDescent="0.2">
      <c r="A565" s="1" t="s">
        <v>527</v>
      </c>
      <c r="B565" s="1">
        <v>18216435</v>
      </c>
      <c r="C565" s="9">
        <v>1994228</v>
      </c>
      <c r="D565" s="9" t="str">
        <f>_xll.BDP($A565&amp;" Corp",D$4)</f>
        <v>POSIM</v>
      </c>
      <c r="E565" s="9">
        <f>IF(_xll.BDP($A565&amp;" Corp","cpn typ")="floating","frn",_xll.BDP($A565&amp;" Corp",E$4))</f>
        <v>3.25</v>
      </c>
      <c r="F565" s="50">
        <f>IF(LEFT(_xll.BDP($A565&amp;" Corp","mty_typ"),4)="perp","perp",_xll.BDP($A565&amp;" Corp",F$4)*1)</f>
        <v>43269</v>
      </c>
      <c r="G565" s="31">
        <f>_xll.RtGet("EBOND_POSITION",INDEX(bookMap[eBondID],MATCH(TEXT(C565,"0"),bookMap[bbgID],0))&amp;"="&amp;B565,"AMOUNT")</f>
        <v>0</v>
      </c>
      <c r="H565" s="1">
        <f>INDEX(control!$E$12:$E$22,MATCH(C565,control!$C$12:$C$22,0))</f>
        <v>0</v>
      </c>
      <c r="I565" s="1" t="str">
        <f>IFERROR(INDEX(bias[symbol],MIN(MAX(MATCH(IF($I$2="manual",_xll.RtGet("EBOND_LDN",B565,-20268),$I$2),bias[symbol],0)+H565,1),27)),"-")</f>
        <v>m</v>
      </c>
      <c r="J565" s="1">
        <f>IFERROR(_xll.RtGet("EBOND_LDN",B565,-20270)*1,"-")</f>
        <v>0.6</v>
      </c>
      <c r="K565" s="1" t="str">
        <f>_xll.RtGet("EBOND_LDN",$B565,-20271)</f>
        <v>on</v>
      </c>
      <c r="L565" s="1">
        <f>_xll.BDP(A565&amp;" @CBKG Corp","bid")</f>
        <v>107.086</v>
      </c>
      <c r="M565" s="1">
        <f>_xll.BDP(A565&amp;" @CBKG Corp","ask")</f>
        <v>107.68600000000001</v>
      </c>
      <c r="N565" s="1" t="s">
        <v>1456</v>
      </c>
      <c r="O565" s="1" t="str">
        <f>_xll.BDP(A565&amp;" @"&amp;N565&amp;" Corp","LAST_UPDATE")</f>
        <v>07:01:32</v>
      </c>
      <c r="P565" s="57">
        <f>_xll.BDP(A565&amp;" @"&amp;N565&amp;" Corp","LAST_PRICE")</f>
        <v>107.386</v>
      </c>
      <c r="Q565" s="1">
        <f>INDEX(control!$F$12:$F$22,MATCH(C565,control!$C$12:$C$22,0))</f>
        <v>100</v>
      </c>
      <c r="R565" s="1">
        <f>P565-J565*INDEX(bias[value],MATCH(I565,bias[symbol],0))*(Q565/100)</f>
        <v>107.086</v>
      </c>
      <c r="S565" s="1">
        <f t="shared" si="611"/>
        <v>107.68599999999999</v>
      </c>
      <c r="T565" s="4"/>
      <c r="U565" s="4"/>
      <c r="V565" s="1">
        <f t="shared" si="605"/>
        <v>107.386</v>
      </c>
      <c r="W565" s="1">
        <f t="shared" si="606"/>
        <v>107.086</v>
      </c>
      <c r="X565" s="1">
        <f t="shared" si="607"/>
        <v>107.68599999999999</v>
      </c>
      <c r="Y565" s="13">
        <f t="shared" si="608"/>
        <v>0</v>
      </c>
      <c r="Z565" s="1">
        <v>1</v>
      </c>
      <c r="AA565" s="1">
        <f t="shared" si="609"/>
        <v>1</v>
      </c>
      <c r="AB565" s="1">
        <f t="shared" si="568"/>
        <v>1</v>
      </c>
      <c r="AC565" s="1">
        <f>IF(ISNUMBER(INDEX(bias[value],MATCH(I565,bias[symbol],0))),1,0)</f>
        <v>1</v>
      </c>
      <c r="AD565" s="1">
        <f t="shared" si="610"/>
        <v>1</v>
      </c>
      <c r="AE565" s="1">
        <f t="shared" si="569"/>
        <v>1</v>
      </c>
      <c r="AF565" s="1">
        <f t="shared" ca="1" si="591"/>
        <v>0</v>
      </c>
      <c r="AG565" s="1">
        <f t="shared" ca="1" si="592"/>
        <v>0</v>
      </c>
      <c r="AH565" s="1" t="str">
        <f ca="1">IF(AG565=1,_xll.RtContribute("DDS_BONDS",$B565&amp;"=EXT",$V$3:$X$3,V565:X565,"FTC:CHANGED;SCOPE:SERVER"),"-")</f>
        <v>-</v>
      </c>
      <c r="AI565" s="1" t="str">
        <f>_xll.RtGet("DDS_BONDS",B565&amp;"=EXT",3)</f>
        <v>18216435=EXT</v>
      </c>
      <c r="AJ565" s="32">
        <f>_xll.BDP($A565&amp;" @"&amp; $N565 &amp;"  Corp","risk_mid")</f>
        <v>4.0480884393438998</v>
      </c>
      <c r="AK565" s="25">
        <f t="shared" si="593"/>
        <v>0</v>
      </c>
      <c r="AL565" s="1">
        <f t="shared" si="553"/>
        <v>-0.75</v>
      </c>
      <c r="AM565" s="38">
        <f t="shared" si="594"/>
        <v>0</v>
      </c>
      <c r="AN565" s="12">
        <f>_xll.BDP($A565&amp;" @"&amp; $N565 &amp;"  Corp","asset_swap_spd_mid")</f>
        <v>84.263649632118259</v>
      </c>
      <c r="AO565" s="25">
        <f t="shared" si="595"/>
        <v>0</v>
      </c>
      <c r="AP565" s="25">
        <f>IFERROR(_xll.BDP($A565&amp;" @"&amp; $N565 &amp;"  Corp","coupon")*G565/100/365,"-")</f>
        <v>0</v>
      </c>
      <c r="AQ565" s="1" t="str">
        <f>_xll.RtGet("EBOND_LDN",B565,"DSPLY_NAME")</f>
        <v>POSIM 3 1/4 18 J</v>
      </c>
      <c r="AR565" s="38">
        <f>_xll.RtGet("EBOND_LDN", B565, -18560)</f>
        <v>120.724264222494</v>
      </c>
      <c r="AS565" s="38">
        <f>_xll.RtGet("EBOND_LDN", B565, -18562)</f>
        <v>105.920345152428</v>
      </c>
      <c r="AT565" s="58" t="str">
        <f ca="1">IF(Main[[#This Row],[maturity]]&lt;TODAY(),"matured","-")</f>
        <v>-</v>
      </c>
      <c r="AU565" s="1" t="str">
        <f>IF(Main[[#This Row],[spread bid]]=Main[[#This Row],[spread ask]],"error","-")</f>
        <v>-</v>
      </c>
    </row>
    <row r="566" spans="1:47" x14ac:dyDescent="0.2">
      <c r="A566" s="1" t="s">
        <v>528</v>
      </c>
      <c r="B566" s="1">
        <v>8529903</v>
      </c>
      <c r="C566" s="9">
        <v>1994228</v>
      </c>
      <c r="D566" s="9" t="str">
        <f>_xll.BDP($A566&amp;" Corp",D$4)</f>
        <v>RALFP</v>
      </c>
      <c r="E566" s="9">
        <f>IF(_xll.BDP($A566&amp;" Corp","cpn typ")="floating","frn",_xll.BDP($A566&amp;" Corp",E$4))</f>
        <v>8.375</v>
      </c>
      <c r="F566" s="50">
        <f>IF(LEFT(_xll.BDP($A566&amp;" Corp","mty_typ"),4)="perp","perp",_xll.BDP($A566&amp;" Corp",F$4)*1)</f>
        <v>42024</v>
      </c>
      <c r="G566" s="31">
        <f>_xll.RtGet("EBOND_POSITION",INDEX(bookMap[eBondID],MATCH(TEXT(C566,"0"),bookMap[bbgID],0))&amp;"="&amp;B566,"AMOUNT")</f>
        <v>0</v>
      </c>
      <c r="H566" s="1">
        <f>INDEX(control!$E$12:$E$22,MATCH(C566,control!$C$12:$C$22,0))</f>
        <v>0</v>
      </c>
      <c r="I566" s="1" t="str">
        <f>IFERROR(INDEX(bias[symbol],MIN(MAX(MATCH(IF($I$2="manual",_xll.RtGet("EBOND_LDN",B566,-20268),$I$2),bias[symbol],0)+H566,1),27)),"-")</f>
        <v>m</v>
      </c>
      <c r="J566" s="1">
        <f>IFERROR(_xll.RtGet("EBOND_LDN",B566,-20270)*1,"-")</f>
        <v>0.5</v>
      </c>
      <c r="K566" s="1" t="str">
        <f>_xll.RtGet("EBOND_LDN",$B566,-20271)</f>
        <v>on</v>
      </c>
      <c r="L566" s="1">
        <f>_xll.BDP(A566&amp;" @CBKG Corp","bid")</f>
        <v>104.309</v>
      </c>
      <c r="M566" s="1">
        <f>_xll.BDP(A566&amp;" @CBKG Corp","ask")</f>
        <v>104.809</v>
      </c>
      <c r="N566" s="1" t="s">
        <v>1456</v>
      </c>
      <c r="O566" s="1" t="str">
        <f>_xll.BDP(A566&amp;" @"&amp;N566&amp;" Corp","LAST_UPDATE")</f>
        <v>11/06/2014</v>
      </c>
      <c r="P566" s="57">
        <f>_xll.BDP(A566&amp;" @"&amp;N566&amp;" Corp","LAST_PRICE")</f>
        <v>104.559</v>
      </c>
      <c r="Q566" s="1">
        <f>INDEX(control!$F$12:$F$22,MATCH(C566,control!$C$12:$C$22,0))</f>
        <v>100</v>
      </c>
      <c r="R566" s="1">
        <f>P566-J566*INDEX(bias[value],MATCH(I566,bias[symbol],0))*(Q566/100)</f>
        <v>104.309</v>
      </c>
      <c r="S566" s="1">
        <f t="shared" si="611"/>
        <v>104.809</v>
      </c>
      <c r="T566" s="4"/>
      <c r="U566" s="4"/>
      <c r="V566" s="1">
        <f t="shared" si="605"/>
        <v>104.559</v>
      </c>
      <c r="W566" s="1">
        <f t="shared" si="606"/>
        <v>104.309</v>
      </c>
      <c r="X566" s="1">
        <f t="shared" si="607"/>
        <v>104.809</v>
      </c>
      <c r="Y566" s="13">
        <f t="shared" si="608"/>
        <v>0</v>
      </c>
      <c r="Z566" s="1">
        <v>1</v>
      </c>
      <c r="AA566" s="1">
        <f t="shared" si="609"/>
        <v>1</v>
      </c>
      <c r="AB566" s="1">
        <f t="shared" si="568"/>
        <v>1</v>
      </c>
      <c r="AC566" s="1">
        <f>IF(ISNUMBER(INDEX(bias[value],MATCH(I566,bias[symbol],0))),1,0)</f>
        <v>1</v>
      </c>
      <c r="AD566" s="1">
        <f t="shared" si="610"/>
        <v>1</v>
      </c>
      <c r="AE566" s="1">
        <f t="shared" si="569"/>
        <v>1</v>
      </c>
      <c r="AF566" s="1">
        <f t="shared" ca="1" si="591"/>
        <v>0</v>
      </c>
      <c r="AG566" s="1">
        <f t="shared" ca="1" si="592"/>
        <v>0</v>
      </c>
      <c r="AH566" s="1" t="str">
        <f ca="1">IF(AG566=1,_xll.RtContribute("DDS_BONDS",$B566&amp;"=EXT",$V$3:$X$3,V566:X566,"FTC:CHANGED;SCOPE:SERVER"),"-")</f>
        <v>-</v>
      </c>
      <c r="AI566" s="1" t="str">
        <f>_xll.RtGet("DDS_BONDS",B566&amp;"=EXT",3)</f>
        <v>8529903=EXT</v>
      </c>
      <c r="AJ566" s="32">
        <f>_xll.BDP($A566&amp;" @"&amp; $N566 &amp;"  Corp","risk_mid")</f>
        <v>0.63994210526772122</v>
      </c>
      <c r="AK566" s="25">
        <f t="shared" si="593"/>
        <v>0</v>
      </c>
      <c r="AL566" s="1" t="str">
        <f t="shared" si="553"/>
        <v>-</v>
      </c>
      <c r="AM566" s="38">
        <f t="shared" si="594"/>
        <v>0</v>
      </c>
      <c r="AN566" s="12">
        <f>_xll.BDP($A566&amp;" @"&amp; $N566 &amp;"  Corp","asset_swap_spd_mid")</f>
        <v>19.748428856188433</v>
      </c>
      <c r="AO566" s="25">
        <f t="shared" si="595"/>
        <v>0</v>
      </c>
      <c r="AP566" s="25">
        <f>IFERROR(_xll.BDP($A566&amp;" @"&amp; $N566 &amp;"  Corp","coupon")*G566/100/365,"-")</f>
        <v>0</v>
      </c>
      <c r="AQ566" s="1" t="str">
        <f>_xll.RtGet("EBOND_LDN",B566,"DSPLY_NAME")</f>
        <v>RALFP 8 3/8 20 J</v>
      </c>
      <c r="AR566" s="38">
        <f>_xll.RtGet("EBOND_LDN", B566, -18560)</f>
        <v>104.891469980335</v>
      </c>
      <c r="AS566" s="38">
        <f>_xll.RtGet("EBOND_LDN", B566, -18562)</f>
        <v>26.683694567673999</v>
      </c>
      <c r="AT566" s="58" t="str">
        <f ca="1">IF(Main[[#This Row],[maturity]]&lt;TODAY(),"matured","-")</f>
        <v>-</v>
      </c>
      <c r="AU566" s="1" t="str">
        <f>IF(Main[[#This Row],[spread bid]]=Main[[#This Row],[spread ask]],"error","-")</f>
        <v>-</v>
      </c>
    </row>
    <row r="567" spans="1:47" x14ac:dyDescent="0.2">
      <c r="A567" s="1" t="s">
        <v>529</v>
      </c>
      <c r="B567" s="1">
        <v>8604829</v>
      </c>
      <c r="C567" s="9">
        <v>1994228</v>
      </c>
      <c r="D567" s="9" t="str">
        <f>_xll.BDP($A567&amp;" Corp",D$4)</f>
        <v>RALFP</v>
      </c>
      <c r="E567" s="9">
        <f>IF(_xll.BDP($A567&amp;" Corp","cpn typ")="floating","frn",_xll.BDP($A567&amp;" Corp",E$4))</f>
        <v>7.625</v>
      </c>
      <c r="F567" s="50">
        <f>IF(LEFT(_xll.BDP($A567&amp;" Corp","mty_typ"),4)="perp","perp",_xll.BDP($A567&amp;" Corp",F$4)*1)</f>
        <v>42678</v>
      </c>
      <c r="G567" s="31">
        <f>_xll.RtGet("EBOND_POSITION",INDEX(bookMap[eBondID],MATCH(TEXT(C567,"0"),bookMap[bbgID],0))&amp;"="&amp;B567,"AMOUNT")</f>
        <v>0</v>
      </c>
      <c r="H567" s="1">
        <f>INDEX(control!$E$12:$E$22,MATCH(C567,control!$C$12:$C$22,0))</f>
        <v>0</v>
      </c>
      <c r="I567" s="1" t="str">
        <f>IFERROR(INDEX(bias[symbol],MIN(MAX(MATCH(IF($I$2="manual",_xll.RtGet("EBOND_LDN",B567,-20268),$I$2),bias[symbol],0)+H567,1),27)),"-")</f>
        <v>m</v>
      </c>
      <c r="J567" s="1">
        <f>IFERROR(_xll.RtGet("EBOND_LDN",B567,-20270)*1,"-")</f>
        <v>1</v>
      </c>
      <c r="K567" s="1" t="str">
        <f>_xll.RtGet("EBOND_LDN",$B567,-20271)</f>
        <v>on</v>
      </c>
      <c r="L567" s="1">
        <f>_xll.BDP(A567&amp;" @CBKG Corp","bid")</f>
        <v>114.143</v>
      </c>
      <c r="M567" s="1">
        <f>_xll.BDP(A567&amp;" @CBKG Corp","ask")</f>
        <v>115.143</v>
      </c>
      <c r="N567" s="1" t="s">
        <v>1456</v>
      </c>
      <c r="O567" s="1" t="str">
        <f>_xll.BDP(A567&amp;" @"&amp;N567&amp;" Corp","LAST_UPDATE")</f>
        <v>07:01:25</v>
      </c>
      <c r="P567" s="57">
        <f>_xll.BDP(A567&amp;" @"&amp;N567&amp;" Corp","LAST_PRICE")</f>
        <v>114.643</v>
      </c>
      <c r="Q567" s="1">
        <f>INDEX(control!$F$12:$F$22,MATCH(C567,control!$C$12:$C$22,0))</f>
        <v>100</v>
      </c>
      <c r="R567" s="1">
        <f>P567-J567*INDEX(bias[value],MATCH(I567,bias[symbol],0))*(Q567/100)</f>
        <v>114.143</v>
      </c>
      <c r="S567" s="1">
        <f t="shared" si="611"/>
        <v>115.143</v>
      </c>
      <c r="T567" s="4"/>
      <c r="U567" s="4"/>
      <c r="V567" s="1">
        <f t="shared" si="605"/>
        <v>114.643</v>
      </c>
      <c r="W567" s="1">
        <f t="shared" si="606"/>
        <v>114.143</v>
      </c>
      <c r="X567" s="1">
        <f t="shared" si="607"/>
        <v>115.143</v>
      </c>
      <c r="Y567" s="13">
        <f t="shared" si="608"/>
        <v>0</v>
      </c>
      <c r="Z567" s="1">
        <v>1</v>
      </c>
      <c r="AA567" s="1">
        <f t="shared" si="609"/>
        <v>1</v>
      </c>
      <c r="AB567" s="1">
        <f t="shared" si="568"/>
        <v>1</v>
      </c>
      <c r="AC567" s="1">
        <f>IF(ISNUMBER(INDEX(bias[value],MATCH(I567,bias[symbol],0))),1,0)</f>
        <v>1</v>
      </c>
      <c r="AD567" s="1">
        <f t="shared" si="610"/>
        <v>1</v>
      </c>
      <c r="AE567" s="1">
        <f t="shared" si="569"/>
        <v>1</v>
      </c>
      <c r="AF567" s="1">
        <f t="shared" ca="1" si="591"/>
        <v>0</v>
      </c>
      <c r="AG567" s="1">
        <f t="shared" ca="1" si="592"/>
        <v>0</v>
      </c>
      <c r="AH567" s="1" t="str">
        <f ca="1">IF(AG567=1,_xll.RtContribute("DDS_BONDS",$B567&amp;"=EXT",$V$3:$X$3,V567:X567,"FTC:CHANGED;SCOPE:SERVER"),"-")</f>
        <v>-</v>
      </c>
      <c r="AI567" s="1" t="str">
        <f>_xll.RtGet("DDS_BONDS",B567&amp;"=EXT",3)</f>
        <v>8604829=EXT</v>
      </c>
      <c r="AJ567" s="32">
        <f>_xll.BDP($A567&amp;" @"&amp; $N567 &amp;"  Corp","risk_mid")</f>
        <v>2.5819339983442546</v>
      </c>
      <c r="AK567" s="25">
        <f t="shared" si="593"/>
        <v>0</v>
      </c>
      <c r="AL567" s="1" t="str">
        <f t="shared" si="553"/>
        <v>-</v>
      </c>
      <c r="AM567" s="38">
        <f t="shared" si="594"/>
        <v>0</v>
      </c>
      <c r="AN567" s="12">
        <f>_xll.BDP($A567&amp;" @"&amp; $N567 &amp;"  Corp","asset_swap_spd_mid")</f>
        <v>107.94474101926411</v>
      </c>
      <c r="AO567" s="25">
        <f t="shared" si="595"/>
        <v>0</v>
      </c>
      <c r="AP567" s="25">
        <f>IFERROR(_xll.BDP($A567&amp;" @"&amp; $N567 &amp;"  Corp","coupon")*G567/100/365,"-")</f>
        <v>0</v>
      </c>
      <c r="AQ567" s="1" t="str">
        <f>_xll.RtGet("EBOND_LDN",B567,"DSPLY_NAME")</f>
        <v>RALFP 7 5/8 04 N</v>
      </c>
      <c r="AR567" s="38">
        <f>_xll.RtGet("EBOND_LDN", B567, -18560)</f>
        <v>149.11547022934599</v>
      </c>
      <c r="AS567" s="38">
        <f>_xll.RtGet("EBOND_LDN", B567, -18562)</f>
        <v>110.40771313300699</v>
      </c>
      <c r="AT567" s="58" t="str">
        <f ca="1">IF(Main[[#This Row],[maturity]]&lt;TODAY(),"matured","-")</f>
        <v>-</v>
      </c>
      <c r="AU567" s="1" t="str">
        <f>IF(Main[[#This Row],[spread bid]]=Main[[#This Row],[spread ask]],"error","-")</f>
        <v>-</v>
      </c>
    </row>
    <row r="568" spans="1:47" x14ac:dyDescent="0.2">
      <c r="A568" s="1" t="s">
        <v>530</v>
      </c>
      <c r="B568" s="1">
        <v>17182210</v>
      </c>
      <c r="C568" s="9">
        <v>1994228</v>
      </c>
      <c r="D568" s="9" t="str">
        <f>_xll.BDP($A568&amp;" Corp",D$4)</f>
        <v>RALFP</v>
      </c>
      <c r="E568" s="9">
        <f>IF(_xll.BDP($A568&amp;" Corp","cpn typ")="floating","frn",_xll.BDP($A568&amp;" Corp",E$4))</f>
        <v>4.25</v>
      </c>
      <c r="F568" s="50">
        <f>IF(LEFT(_xll.BDP($A568&amp;" Corp","mty_typ"),4)="perp","perp",_xll.BDP($A568&amp;" Corp",F$4)*1)</f>
        <v>43535</v>
      </c>
      <c r="G568" s="31">
        <f>_xll.RtGet("EBOND_POSITION",INDEX(bookMap[eBondID],MATCH(TEXT(C568,"0"),bookMap[bbgID],0))&amp;"="&amp;B568,"AMOUNT")</f>
        <v>-200000</v>
      </c>
      <c r="H568" s="1">
        <f>INDEX(control!$E$12:$E$22,MATCH(C568,control!$C$12:$C$22,0))</f>
        <v>0</v>
      </c>
      <c r="I568" s="1" t="str">
        <f>IFERROR(INDEX(bias[symbol],MIN(MAX(MATCH(IF($I$2="manual",_xll.RtGet("EBOND_LDN",B568,-20268),$I$2),bias[symbol],0)+H568,1),27)),"-")</f>
        <v>m</v>
      </c>
      <c r="J568" s="1">
        <f>IFERROR(_xll.RtGet("EBOND_LDN",B568,-20270)*1,"-")</f>
        <v>0.5</v>
      </c>
      <c r="K568" s="1" t="str">
        <f>_xll.RtGet("EBOND_LDN",$B568,-20271)</f>
        <v>on</v>
      </c>
      <c r="L568" s="1">
        <f>_xll.BDP(A568&amp;" @CBKG Corp","bid")</f>
        <v>105.684</v>
      </c>
      <c r="M568" s="1">
        <f>_xll.BDP(A568&amp;" @CBKG Corp","ask")</f>
        <v>106.184</v>
      </c>
      <c r="N568" s="1" t="s">
        <v>1456</v>
      </c>
      <c r="O568" s="1" t="str">
        <f>_xll.BDP(A568&amp;" @"&amp;N568&amp;" Corp","LAST_UPDATE")</f>
        <v>07:01:23</v>
      </c>
      <c r="P568" s="57">
        <f>_xll.BDP(A568&amp;" @"&amp;N568&amp;" Corp","LAST_PRICE")</f>
        <v>105.934</v>
      </c>
      <c r="Q568" s="1">
        <f>INDEX(control!$F$12:$F$22,MATCH(C568,control!$C$12:$C$22,0))</f>
        <v>100</v>
      </c>
      <c r="R568" s="1">
        <f>P568-J568*INDEX(bias[value],MATCH(I568,bias[symbol],0))*(Q568/100)</f>
        <v>105.684</v>
      </c>
      <c r="S568" s="1">
        <f t="shared" si="611"/>
        <v>106.184</v>
      </c>
      <c r="T568" s="4"/>
      <c r="U568" s="4"/>
      <c r="V568" s="1">
        <f t="shared" si="605"/>
        <v>105.934</v>
      </c>
      <c r="W568" s="1">
        <f t="shared" si="606"/>
        <v>105.684</v>
      </c>
      <c r="X568" s="1">
        <f t="shared" si="607"/>
        <v>106.184</v>
      </c>
      <c r="Y568" s="13">
        <f t="shared" si="608"/>
        <v>0</v>
      </c>
      <c r="Z568" s="1">
        <v>1</v>
      </c>
      <c r="AA568" s="1">
        <f t="shared" si="609"/>
        <v>1</v>
      </c>
      <c r="AB568" s="1">
        <f t="shared" si="568"/>
        <v>1</v>
      </c>
      <c r="AC568" s="1">
        <f>IF(ISNUMBER(INDEX(bias[value],MATCH(I568,bias[symbol],0))),1,0)</f>
        <v>1</v>
      </c>
      <c r="AD568" s="1">
        <f t="shared" si="610"/>
        <v>1</v>
      </c>
      <c r="AE568" s="1">
        <f t="shared" si="569"/>
        <v>1</v>
      </c>
      <c r="AF568" s="1">
        <f t="shared" ca="1" si="591"/>
        <v>0</v>
      </c>
      <c r="AG568" s="1">
        <f t="shared" ca="1" si="592"/>
        <v>0</v>
      </c>
      <c r="AH568" s="1" t="str">
        <f ca="1">IF(AG568=1,_xll.RtContribute("DDS_BONDS",$B568&amp;"=EXT",$V$3:$X$3,V568:X568,"FTC:CHANGED;SCOPE:SERVER"),"-")</f>
        <v>-</v>
      </c>
      <c r="AI568" s="1" t="str">
        <f>_xll.RtGet("DDS_BONDS",B568&amp;"=EXT",3)</f>
        <v>17182210=EXT</v>
      </c>
      <c r="AJ568" s="32">
        <f>_xll.BDP($A568&amp;" @"&amp; $N568 &amp;"  Corp","risk_mid")</f>
        <v>4.5260236059746717</v>
      </c>
      <c r="AK568" s="25">
        <f t="shared" si="593"/>
        <v>-90.520472119493434</v>
      </c>
      <c r="AL568" s="1">
        <f t="shared" si="553"/>
        <v>-1.25</v>
      </c>
      <c r="AM568" s="38">
        <f t="shared" si="594"/>
        <v>7.3565277777777771</v>
      </c>
      <c r="AN568" s="12">
        <f>_xll.BDP($A568&amp;" @"&amp; $N568 &amp;"  Corp","asset_swap_spd_mid")</f>
        <v>227.19013660384954</v>
      </c>
      <c r="AO568" s="25">
        <f t="shared" si="595"/>
        <v>-4543.8027320769907</v>
      </c>
      <c r="AP568" s="25">
        <f>IFERROR(_xll.BDP($A568&amp;" @"&amp; $N568 &amp;"  Corp","coupon")*G568/100/365,"-")</f>
        <v>-23.287671232876711</v>
      </c>
      <c r="AQ568" s="1" t="str">
        <f>_xll.RtGet("EBOND_LDN",B568,"DSPLY_NAME")</f>
        <v>RALFP 4 1/4 11 M</v>
      </c>
      <c r="AR568" s="38">
        <f>_xll.RtGet("EBOND_LDN", B568, -18560)</f>
        <v>265.656096706016</v>
      </c>
      <c r="AS568" s="38">
        <f>_xll.RtGet("EBOND_LDN", B568, -18562)</f>
        <v>254.62028641430101</v>
      </c>
      <c r="AT568" s="58" t="str">
        <f ca="1">IF(Main[[#This Row],[maturity]]&lt;TODAY(),"matured","-")</f>
        <v>-</v>
      </c>
      <c r="AU568" s="1" t="str">
        <f>IF(Main[[#This Row],[spread bid]]=Main[[#This Row],[spread ask]],"error","-")</f>
        <v>-</v>
      </c>
    </row>
    <row r="569" spans="1:47" x14ac:dyDescent="0.2">
      <c r="A569" s="1" t="s">
        <v>1554</v>
      </c>
      <c r="B569" s="1">
        <v>21145412</v>
      </c>
      <c r="C569" s="9">
        <v>1994228</v>
      </c>
      <c r="D569" s="9" t="str">
        <f>_xll.BDP($A569&amp;" Corp",D$4)</f>
        <v>RALFP</v>
      </c>
      <c r="E569" s="9">
        <f>IF(_xll.BDP($A569&amp;" Corp","cpn typ")="floating","frn",_xll.BDP($A569&amp;" Corp",E$4))</f>
        <v>4</v>
      </c>
      <c r="F569" s="50">
        <f>IF(LEFT(_xll.BDP($A569&amp;" Corp","mty_typ"),4)="perp","perp",_xll.BDP($A569&amp;" Corp",F$4)*1)</f>
        <v>44288</v>
      </c>
      <c r="G569" s="31">
        <f>_xll.RtGet("EBOND_POSITION",INDEX(bookMap[eBondID],MATCH(TEXT(C569,"0"),bookMap[bbgID],0))&amp;"="&amp;B569,"AMOUNT")</f>
        <v>0</v>
      </c>
      <c r="H569" s="1">
        <f>INDEX(control!$E$12:$E$22,MATCH(C569,control!$C$12:$C$22,0))</f>
        <v>0</v>
      </c>
      <c r="I569" s="1" t="str">
        <f>IFERROR(INDEX(bias[symbol],MIN(MAX(MATCH(IF($I$2="manual",_xll.RtGet("EBOND_LDN",B569,-20268),$I$2),bias[symbol],0)+H569,1),27)),"-")</f>
        <v>m</v>
      </c>
      <c r="J569" s="1">
        <f>IFERROR(_xll.RtGet("EBOND_LDN",B569,-20270)*1,"-")</f>
        <v>0.56000000000000005</v>
      </c>
      <c r="K569" s="1" t="str">
        <f>_xll.RtGet("EBOND_LDN",$B569,-20271)</f>
        <v>on</v>
      </c>
      <c r="L569" s="1">
        <f>_xll.BDP(A569&amp;" @CBKG Corp","bid")</f>
        <v>103.661</v>
      </c>
      <c r="M569" s="1">
        <f>_xll.BDP(A569&amp;" @CBKG Corp","ask")</f>
        <v>104.221</v>
      </c>
      <c r="N569" s="1" t="s">
        <v>1456</v>
      </c>
      <c r="O569" s="1" t="str">
        <f>_xll.BDP(A569&amp;" @"&amp;N569&amp;" Corp","LAST_UPDATE")</f>
        <v>07:01:23</v>
      </c>
      <c r="P569" s="57">
        <f>_xll.BDP(A569&amp;" @"&amp;N569&amp;" Corp","LAST_PRICE")</f>
        <v>103.941</v>
      </c>
      <c r="Q569" s="1">
        <f>INDEX(control!$F$12:$F$22,MATCH(C569,control!$C$12:$C$22,0))</f>
        <v>100</v>
      </c>
      <c r="R569" s="1">
        <f>P569-J569*INDEX(bias[value],MATCH(I569,bias[symbol],0))*(Q569/100)</f>
        <v>103.661</v>
      </c>
      <c r="S569" s="1">
        <f t="shared" ref="S569" si="651">R569+J569*(Q569/100)</f>
        <v>104.221</v>
      </c>
      <c r="T569" s="4"/>
      <c r="U569" s="4"/>
      <c r="V569" s="1">
        <f t="shared" ref="V569" si="652">P569</f>
        <v>103.941</v>
      </c>
      <c r="W569" s="1">
        <f t="shared" ref="W569" si="653">IF(ISNUMBER(T569),T569,R569)</f>
        <v>103.661</v>
      </c>
      <c r="X569" s="1">
        <f t="shared" ref="X569" si="654">IF(ISNUMBER(U569),U569,S569)</f>
        <v>104.221</v>
      </c>
      <c r="Y569" s="13">
        <f t="shared" ref="Y569" si="655">IF(ISERROR((W569+X569)-(L569+M569)),"err",((W569+X569)-(L569+M569)))</f>
        <v>0</v>
      </c>
      <c r="Z569" s="1">
        <v>1</v>
      </c>
      <c r="AA569" s="1">
        <f t="shared" ref="AA569" si="656">IF(K569="on",1,0)</f>
        <v>1</v>
      </c>
      <c r="AB569" s="1">
        <f t="shared" ref="AB569" si="657">IF(ISNUMBER(V569),1,0)*IF(ISNUMBER(W569),1,0)*IF(ISNUMBER(X569),1,0)</f>
        <v>1</v>
      </c>
      <c r="AC569" s="1">
        <f>IF(ISNUMBER(INDEX(bias[value],MATCH(I569,bias[symbol],0))),1,0)</f>
        <v>1</v>
      </c>
      <c r="AD569" s="1">
        <f t="shared" ref="AD569" si="658">IF(ISNUMBER(J569),1,0)</f>
        <v>1</v>
      </c>
      <c r="AE569" s="1">
        <f t="shared" ref="AE569" si="659">IF(AB569,IF(W569&gt;X569,0,1),0)</f>
        <v>1</v>
      </c>
      <c r="AF569" s="1">
        <f t="shared" ca="1" si="591"/>
        <v>0</v>
      </c>
      <c r="AG569" s="1">
        <f t="shared" ref="AG569" ca="1" si="660">PRODUCT(Z569:AF569)</f>
        <v>0</v>
      </c>
      <c r="AH569" s="1" t="str">
        <f ca="1">IF(AG569=1,_xll.RtContribute("DDS_BONDS",$B569&amp;"=EXT",$V$3:$X$3,V569:X569,"FTC:CHANGED;SCOPE:SERVER"),"-")</f>
        <v>-</v>
      </c>
      <c r="AI569" s="1" t="str">
        <f>_xll.RtGet("DDS_BONDS",B569&amp;"=EXT",3)</f>
        <v>21145412=EXT</v>
      </c>
      <c r="AJ569" s="32">
        <f>_xll.BDP($A569&amp;" @"&amp; $N569 &amp;"  Corp","risk_mid")</f>
        <v>5.917893274081365</v>
      </c>
      <c r="AK569" s="25">
        <f t="shared" ref="AK569" si="661">IFERROR(G569*AJ569/10000,"-")</f>
        <v>0</v>
      </c>
      <c r="AL569" s="1" t="str">
        <f t="shared" si="553"/>
        <v>-</v>
      </c>
      <c r="AM569" s="38">
        <f t="shared" ref="AM569" si="662">IFERROR(G569*1,0)*IFERROR(P569*1,0)/100*IF(AL569="-",$AM$3,AL569)/100/360</f>
        <v>0</v>
      </c>
      <c r="AN569" s="12">
        <f>_xll.BDP($A569&amp;" @"&amp; $N569 &amp;"  Corp","asset_swap_spd_mid")</f>
        <v>236.45502448148284</v>
      </c>
      <c r="AO569" s="25">
        <f t="shared" ref="AO569" si="663">IFERROR(G569*1,0)*IFERROR(AN569*1,0)/10000</f>
        <v>0</v>
      </c>
      <c r="AP569" s="25">
        <f>IFERROR(_xll.BDP($A569&amp;" @"&amp; $N569 &amp;"  Corp","coupon")*G569/100/365,"-")</f>
        <v>0</v>
      </c>
      <c r="AQ569" s="1" t="str">
        <f>_xll.RtGet("EBOND_LDN",B569,"DSPLY_NAME")</f>
        <v>RALFP 4 02 Apr 2</v>
      </c>
      <c r="AR569" s="38">
        <f>_xll.RtGet("EBOND_LDN", B569, -18560)</f>
        <v>268.33101234297197</v>
      </c>
      <c r="AS569" s="38">
        <f>_xll.RtGet("EBOND_LDN", B569, -18562)</f>
        <v>259.20354562862502</v>
      </c>
      <c r="AT569" s="58" t="str">
        <f ca="1">IF(Main[[#This Row],[maturity]]&lt;TODAY(),"matured","-")</f>
        <v>-</v>
      </c>
      <c r="AU569" s="1" t="str">
        <f>IF(Main[[#This Row],[spread bid]]=Main[[#This Row],[spread ask]],"error","-")</f>
        <v>-</v>
      </c>
    </row>
    <row r="570" spans="1:47" x14ac:dyDescent="0.2">
      <c r="A570" s="1" t="s">
        <v>531</v>
      </c>
      <c r="B570" s="1">
        <v>8242074</v>
      </c>
      <c r="C570" s="9">
        <v>1994228</v>
      </c>
      <c r="D570" s="9" t="str">
        <f>_xll.BDP($A570&amp;" Corp",D$4)</f>
        <v>RIFP</v>
      </c>
      <c r="E570" s="9">
        <f>IF(_xll.BDP($A570&amp;" Corp","cpn typ")="floating","frn",_xll.BDP($A570&amp;" Corp",E$4))</f>
        <v>7</v>
      </c>
      <c r="F570" s="50">
        <f>IF(LEFT(_xll.BDP($A570&amp;" Corp","mty_typ"),4)="perp","perp",_xll.BDP($A570&amp;" Corp",F$4)*1)</f>
        <v>42019</v>
      </c>
      <c r="G570" s="31">
        <f>_xll.RtGet("EBOND_POSITION",INDEX(bookMap[eBondID],MATCH(TEXT(C570,"0"),bookMap[bbgID],0))&amp;"="&amp;B570,"AMOUNT")</f>
        <v>0</v>
      </c>
      <c r="H570" s="1">
        <f>INDEX(control!$E$12:$E$22,MATCH(C570,control!$C$12:$C$22,0))</f>
        <v>0</v>
      </c>
      <c r="I570" s="1" t="str">
        <f>IFERROR(INDEX(bias[symbol],MIN(MAX(MATCH(IF($I$2="manual",_xll.RtGet("EBOND_LDN",B570,-20268),$I$2),bias[symbol],0)+H570,1),27)),"-")</f>
        <v>m</v>
      </c>
      <c r="J570" s="1">
        <f>IFERROR(_xll.RtGet("EBOND_LDN",B570,-20270)*1,"-")</f>
        <v>0.15</v>
      </c>
      <c r="K570" s="1" t="str">
        <f>_xll.RtGet("EBOND_LDN",$B570,-20271)</f>
        <v>on</v>
      </c>
      <c r="L570" s="1">
        <f>_xll.BDP(A570&amp;" @CBKG Corp","bid")</f>
        <v>103.71899999999999</v>
      </c>
      <c r="M570" s="1">
        <f>_xll.BDP(A570&amp;" @CBKG Corp","ask")</f>
        <v>103.869</v>
      </c>
      <c r="N570" s="1" t="s">
        <v>1456</v>
      </c>
      <c r="O570" s="1" t="str">
        <f>_xll.BDP(A570&amp;" @"&amp;N570&amp;" Corp","LAST_UPDATE")</f>
        <v>07:00:44</v>
      </c>
      <c r="P570" s="57">
        <f>_xll.BDP(A570&amp;" @"&amp;N570&amp;" Corp","LAST_PRICE")</f>
        <v>103.794</v>
      </c>
      <c r="Q570" s="1">
        <f>INDEX(control!$F$12:$F$22,MATCH(C570,control!$C$12:$C$22,0))</f>
        <v>100</v>
      </c>
      <c r="R570" s="1">
        <f>P570-J570*INDEX(bias[value],MATCH(I570,bias[symbol],0))*(Q570/100)</f>
        <v>103.71899999999999</v>
      </c>
      <c r="S570" s="1">
        <f t="shared" si="611"/>
        <v>103.869</v>
      </c>
      <c r="T570" s="4"/>
      <c r="U570" s="4"/>
      <c r="V570" s="1">
        <f t="shared" si="605"/>
        <v>103.794</v>
      </c>
      <c r="W570" s="1">
        <f t="shared" si="606"/>
        <v>103.71899999999999</v>
      </c>
      <c r="X570" s="1">
        <f t="shared" si="607"/>
        <v>103.869</v>
      </c>
      <c r="Y570" s="13">
        <f t="shared" si="608"/>
        <v>0</v>
      </c>
      <c r="Z570" s="1">
        <v>1</v>
      </c>
      <c r="AA570" s="1">
        <f t="shared" si="609"/>
        <v>1</v>
      </c>
      <c r="AB570" s="1">
        <f t="shared" si="568"/>
        <v>1</v>
      </c>
      <c r="AC570" s="1">
        <f>IF(ISNUMBER(INDEX(bias[value],MATCH(I570,bias[symbol],0))),1,0)</f>
        <v>1</v>
      </c>
      <c r="AD570" s="1">
        <f t="shared" si="610"/>
        <v>1</v>
      </c>
      <c r="AE570" s="1">
        <f t="shared" si="569"/>
        <v>1</v>
      </c>
      <c r="AF570" s="1">
        <f t="shared" ca="1" si="591"/>
        <v>0</v>
      </c>
      <c r="AG570" s="1">
        <f t="shared" ca="1" si="592"/>
        <v>0</v>
      </c>
      <c r="AH570" s="1" t="str">
        <f ca="1">IF(AG570=1,_xll.RtContribute("DDS_BONDS",$B570&amp;"=EXT",$V$3:$X$3,V570:X570,"FTC:CHANGED;SCOPE:SERVER"),"-")</f>
        <v>-</v>
      </c>
      <c r="AI570" s="1" t="str">
        <f>_xll.RtGet("DDS_BONDS",B570&amp;"=EXT",3)</f>
        <v>8242074=EXT</v>
      </c>
      <c r="AJ570" s="32">
        <f>_xll.BDP($A570&amp;" @"&amp; $N570 &amp;"  Corp","risk_mid")</f>
        <v>0.61837879828630093</v>
      </c>
      <c r="AK570" s="25">
        <f t="shared" si="593"/>
        <v>0</v>
      </c>
      <c r="AL570" s="1" t="str">
        <f t="shared" si="553"/>
        <v>-</v>
      </c>
      <c r="AM570" s="38">
        <f t="shared" si="594"/>
        <v>0</v>
      </c>
      <c r="AN570" s="12">
        <f>_xll.BDP($A570&amp;" @"&amp; $N570 &amp;"  Corp","asset_swap_spd_mid")</f>
        <v>6.0764560809608783</v>
      </c>
      <c r="AO570" s="25">
        <f t="shared" si="595"/>
        <v>0</v>
      </c>
      <c r="AP570" s="25">
        <f>IFERROR(_xll.BDP($A570&amp;" @"&amp; $N570 &amp;"  Corp","coupon")*G570/100/365,"-")</f>
        <v>0</v>
      </c>
      <c r="AQ570" s="1" t="str">
        <f>_xll.RtGet("EBOND_LDN",B570,"DSPLY_NAME")</f>
        <v>RIFP 7 15 Jan 20</v>
      </c>
      <c r="AR570" s="38">
        <f>_xll.RtGet("EBOND_LDN", B570, -18560)</f>
        <v>56.216666827273997</v>
      </c>
      <c r="AS570" s="38">
        <f>_xll.RtGet("EBOND_LDN", B570, -18562)</f>
        <v>31.957632686400999</v>
      </c>
      <c r="AT570" s="58" t="str">
        <f ca="1">IF(Main[[#This Row],[maturity]]&lt;TODAY(),"matured","-")</f>
        <v>-</v>
      </c>
      <c r="AU570" s="1" t="str">
        <f>IF(Main[[#This Row],[spread bid]]=Main[[#This Row],[spread ask]],"error","-")</f>
        <v>-</v>
      </c>
    </row>
    <row r="571" spans="1:47" x14ac:dyDescent="0.2">
      <c r="A571" s="1" t="s">
        <v>532</v>
      </c>
      <c r="B571" s="1">
        <v>8979931</v>
      </c>
      <c r="C571" s="9">
        <v>1994228</v>
      </c>
      <c r="D571" s="9" t="str">
        <f>_xll.BDP($A571&amp;" Corp",D$4)</f>
        <v>RIFP</v>
      </c>
      <c r="E571" s="9">
        <f>IF(_xll.BDP($A571&amp;" Corp","cpn typ")="floating","frn",_xll.BDP($A571&amp;" Corp",E$4))</f>
        <v>4.875</v>
      </c>
      <c r="F571" s="50">
        <f>IF(LEFT(_xll.BDP($A571&amp;" Corp","mty_typ"),4)="perp","perp",_xll.BDP($A571&amp;" Corp",F$4)*1)</f>
        <v>42447</v>
      </c>
      <c r="G571" s="31">
        <f>_xll.RtGet("EBOND_POSITION",INDEX(bookMap[eBondID],MATCH(TEXT(C571,"0"),bookMap[bbgID],0))&amp;"="&amp;B571,"AMOUNT")</f>
        <v>0</v>
      </c>
      <c r="H571" s="1">
        <f>INDEX(control!$E$12:$E$22,MATCH(C571,control!$C$12:$C$22,0))</f>
        <v>0</v>
      </c>
      <c r="I571" s="1" t="str">
        <f>IFERROR(INDEX(bias[symbol],MIN(MAX(MATCH(IF($I$2="manual",_xll.RtGet("EBOND_LDN",B571,-20268),$I$2),bias[symbol],0)+H571,1),27)),"-")</f>
        <v>m</v>
      </c>
      <c r="J571" s="1">
        <f>IFERROR(_xll.RtGet("EBOND_LDN",B571,-20270)*1,"-")</f>
        <v>0.18</v>
      </c>
      <c r="K571" s="1" t="str">
        <f>_xll.RtGet("EBOND_LDN",$B571,-20271)</f>
        <v>on</v>
      </c>
      <c r="L571" s="1">
        <f>_xll.BDP(A571&amp;" @CBKG Corp","bid")</f>
        <v>107.26</v>
      </c>
      <c r="M571" s="1">
        <f>_xll.BDP(A571&amp;" @CBKG Corp","ask")</f>
        <v>107.44</v>
      </c>
      <c r="N571" s="1" t="s">
        <v>1456</v>
      </c>
      <c r="O571" s="1" t="str">
        <f>_xll.BDP(A571&amp;" @"&amp;N571&amp;" Corp","LAST_UPDATE")</f>
        <v>07:01:20</v>
      </c>
      <c r="P571" s="57">
        <f>_xll.BDP(A571&amp;" @"&amp;N571&amp;" Corp","LAST_PRICE")</f>
        <v>107.35</v>
      </c>
      <c r="Q571" s="1">
        <f>INDEX(control!$F$12:$F$22,MATCH(C571,control!$C$12:$C$22,0))</f>
        <v>100</v>
      </c>
      <c r="R571" s="1">
        <f>P571-J571*INDEX(bias[value],MATCH(I571,bias[symbol],0))*(Q571/100)</f>
        <v>107.25999999999999</v>
      </c>
      <c r="S571" s="1">
        <f t="shared" si="611"/>
        <v>107.44</v>
      </c>
      <c r="T571" s="4"/>
      <c r="U571" s="4"/>
      <c r="V571" s="1">
        <f t="shared" si="605"/>
        <v>107.35</v>
      </c>
      <c r="W571" s="1">
        <f t="shared" si="606"/>
        <v>107.25999999999999</v>
      </c>
      <c r="X571" s="1">
        <f t="shared" si="607"/>
        <v>107.44</v>
      </c>
      <c r="Y571" s="13">
        <f t="shared" si="608"/>
        <v>0</v>
      </c>
      <c r="Z571" s="1">
        <v>1</v>
      </c>
      <c r="AA571" s="1">
        <f t="shared" si="609"/>
        <v>1</v>
      </c>
      <c r="AB571" s="1">
        <f t="shared" si="568"/>
        <v>1</v>
      </c>
      <c r="AC571" s="1">
        <f>IF(ISNUMBER(INDEX(bias[value],MATCH(I571,bias[symbol],0))),1,0)</f>
        <v>1</v>
      </c>
      <c r="AD571" s="1">
        <f t="shared" si="610"/>
        <v>1</v>
      </c>
      <c r="AE571" s="1">
        <f t="shared" si="569"/>
        <v>1</v>
      </c>
      <c r="AF571" s="1">
        <f t="shared" ca="1" si="591"/>
        <v>0</v>
      </c>
      <c r="AG571" s="1">
        <f t="shared" ca="1" si="592"/>
        <v>0</v>
      </c>
      <c r="AH571" s="1" t="str">
        <f ca="1">IF(AG571=1,_xll.RtContribute("DDS_BONDS",$B571&amp;"=EXT",$V$3:$X$3,V571:X571,"FTC:CHANGED;SCOPE:SERVER"),"-")</f>
        <v>-</v>
      </c>
      <c r="AI571" s="1" t="str">
        <f>_xll.RtGet("DDS_BONDS",B571&amp;"=EXT",3)</f>
        <v>8979931=EXT</v>
      </c>
      <c r="AJ571" s="32">
        <f>_xll.BDP($A571&amp;" @"&amp; $N571 &amp;"  Corp","risk_mid")</f>
        <v>1.8400379360869579</v>
      </c>
      <c r="AK571" s="25">
        <f t="shared" si="593"/>
        <v>0</v>
      </c>
      <c r="AL571" s="1">
        <f t="shared" si="553"/>
        <v>-0.5</v>
      </c>
      <c r="AM571" s="38">
        <f t="shared" si="594"/>
        <v>0</v>
      </c>
      <c r="AN571" s="12">
        <f>_xll.BDP($A571&amp;" @"&amp; $N571 &amp;"  Corp","asset_swap_spd_mid")</f>
        <v>32.609862027407914</v>
      </c>
      <c r="AO571" s="25">
        <f t="shared" si="595"/>
        <v>0</v>
      </c>
      <c r="AP571" s="25">
        <f>IFERROR(_xll.BDP($A571&amp;" @"&amp; $N571 &amp;"  Corp","coupon")*G571/100/365,"-")</f>
        <v>0</v>
      </c>
      <c r="AQ571" s="1" t="str">
        <f>_xll.RtGet("EBOND_LDN",B571,"DSPLY_NAME")</f>
        <v>RIFP 4 7/8 18 Ma</v>
      </c>
      <c r="AR571" s="38">
        <f>_xll.RtGet("EBOND_LDN", B571, -18560)</f>
        <v>66.841038535912006</v>
      </c>
      <c r="AS571" s="38">
        <f>_xll.RtGet("EBOND_LDN", B571, -18562)</f>
        <v>57.060429677085999</v>
      </c>
      <c r="AT571" s="58" t="str">
        <f ca="1">IF(Main[[#This Row],[maturity]]&lt;TODAY(),"matured","-")</f>
        <v>-</v>
      </c>
      <c r="AU571" s="1" t="str">
        <f>IF(Main[[#This Row],[spread bid]]=Main[[#This Row],[spread ask]],"error","-")</f>
        <v>-</v>
      </c>
    </row>
    <row r="572" spans="1:47" x14ac:dyDescent="0.2">
      <c r="A572" s="1" t="s">
        <v>533</v>
      </c>
      <c r="B572" s="1">
        <v>10209303</v>
      </c>
      <c r="C572" s="9">
        <v>1994228</v>
      </c>
      <c r="D572" s="9" t="str">
        <f>_xll.BDP($A572&amp;" Corp",D$4)</f>
        <v>RIFP</v>
      </c>
      <c r="E572" s="9">
        <f>IF(_xll.BDP($A572&amp;" Corp","cpn typ")="floating","frn",_xll.BDP($A572&amp;" Corp",E$4))</f>
        <v>5</v>
      </c>
      <c r="F572" s="50">
        <f>IF(LEFT(_xll.BDP($A572&amp;" Corp","mty_typ"),4)="perp","perp",_xll.BDP($A572&amp;" Corp",F$4)*1)</f>
        <v>42809</v>
      </c>
      <c r="G572" s="31">
        <f>_xll.RtGet("EBOND_POSITION",INDEX(bookMap[eBondID],MATCH(TEXT(C572,"0"),bookMap[bbgID],0))&amp;"="&amp;B572,"AMOUNT")</f>
        <v>0</v>
      </c>
      <c r="H572" s="1">
        <f>INDEX(control!$E$12:$E$22,MATCH(C572,control!$C$12:$C$22,0))</f>
        <v>0</v>
      </c>
      <c r="I572" s="1" t="str">
        <f>IFERROR(INDEX(bias[symbol],MIN(MAX(MATCH(IF($I$2="manual",_xll.RtGet("EBOND_LDN",B572,-20268),$I$2),bias[symbol],0)+H572,1),27)),"-")</f>
        <v>m</v>
      </c>
      <c r="J572" s="1">
        <f>IFERROR(_xll.RtGet("EBOND_LDN",B572,-20270)*1,"-")</f>
        <v>0.25</v>
      </c>
      <c r="K572" s="1" t="str">
        <f>_xll.RtGet("EBOND_LDN",$B572,-20271)</f>
        <v>on</v>
      </c>
      <c r="L572" s="1">
        <f>_xll.BDP(A572&amp;" @CBKG Corp","bid")</f>
        <v>111.05500000000001</v>
      </c>
      <c r="M572" s="1">
        <f>_xll.BDP(A572&amp;" @CBKG Corp","ask")</f>
        <v>111.30500000000001</v>
      </c>
      <c r="N572" s="1" t="s">
        <v>1456</v>
      </c>
      <c r="O572" s="1" t="str">
        <f>_xll.BDP(A572&amp;" @"&amp;N572&amp;" Corp","LAST_UPDATE")</f>
        <v>07:01:28</v>
      </c>
      <c r="P572" s="57">
        <f>_xll.BDP(A572&amp;" @"&amp;N572&amp;" Corp","LAST_PRICE")</f>
        <v>111.18</v>
      </c>
      <c r="Q572" s="1">
        <f>INDEX(control!$F$12:$F$22,MATCH(C572,control!$C$12:$C$22,0))</f>
        <v>100</v>
      </c>
      <c r="R572" s="1">
        <f>P572-J572*INDEX(bias[value],MATCH(I572,bias[symbol],0))*(Q572/100)</f>
        <v>111.05500000000001</v>
      </c>
      <c r="S572" s="1">
        <f t="shared" si="611"/>
        <v>111.30500000000001</v>
      </c>
      <c r="T572" s="4"/>
      <c r="U572" s="4"/>
      <c r="V572" s="1">
        <f t="shared" si="605"/>
        <v>111.18</v>
      </c>
      <c r="W572" s="1">
        <f t="shared" si="606"/>
        <v>111.05500000000001</v>
      </c>
      <c r="X572" s="1">
        <f t="shared" si="607"/>
        <v>111.30500000000001</v>
      </c>
      <c r="Y572" s="13">
        <f t="shared" si="608"/>
        <v>0</v>
      </c>
      <c r="Z572" s="1">
        <v>1</v>
      </c>
      <c r="AA572" s="1">
        <f t="shared" si="609"/>
        <v>1</v>
      </c>
      <c r="AB572" s="1">
        <f t="shared" si="568"/>
        <v>1</v>
      </c>
      <c r="AC572" s="1">
        <f>IF(ISNUMBER(INDEX(bias[value],MATCH(I572,bias[symbol],0))),1,0)</f>
        <v>1</v>
      </c>
      <c r="AD572" s="1">
        <f t="shared" si="610"/>
        <v>1</v>
      </c>
      <c r="AE572" s="1">
        <f t="shared" si="569"/>
        <v>1</v>
      </c>
      <c r="AF572" s="1">
        <f t="shared" ca="1" si="591"/>
        <v>0</v>
      </c>
      <c r="AG572" s="1">
        <f t="shared" ca="1" si="592"/>
        <v>0</v>
      </c>
      <c r="AH572" s="1" t="str">
        <f ca="1">IF(AG572=1,_xll.RtContribute("DDS_BONDS",$B572&amp;"=EXT",$V$3:$X$3,V572:X572,"FTC:CHANGED;SCOPE:SERVER"),"-")</f>
        <v>-</v>
      </c>
      <c r="AI572" s="1" t="str">
        <f>_xll.RtGet("DDS_BONDS",B572&amp;"=EXT",3)</f>
        <v>10209303=EXT</v>
      </c>
      <c r="AJ572" s="32">
        <f>_xll.BDP($A572&amp;" @"&amp; $N572 &amp;"  Corp","risk_mid")</f>
        <v>2.9091828861119495</v>
      </c>
      <c r="AK572" s="25">
        <f t="shared" si="593"/>
        <v>0</v>
      </c>
      <c r="AL572" s="1" t="str">
        <f t="shared" si="553"/>
        <v>-</v>
      </c>
      <c r="AM572" s="38">
        <f t="shared" si="594"/>
        <v>0</v>
      </c>
      <c r="AN572" s="12">
        <f>_xll.BDP($A572&amp;" @"&amp; $N572 &amp;"  Corp","asset_swap_spd_mid")</f>
        <v>50.884275831608917</v>
      </c>
      <c r="AO572" s="25">
        <f t="shared" si="595"/>
        <v>0</v>
      </c>
      <c r="AP572" s="25">
        <f>IFERROR(_xll.BDP($A572&amp;" @"&amp; $N572 &amp;"  Corp","coupon")*G572/100/365,"-")</f>
        <v>0</v>
      </c>
      <c r="AQ572" s="1" t="str">
        <f>_xll.RtGet("EBOND_LDN",B572,"DSPLY_NAME")</f>
        <v>RIFP 5 15 Mar 20</v>
      </c>
      <c r="AR572" s="38">
        <f>_xll.RtGet("EBOND_LDN", B572, -18560)</f>
        <v>84.769580596327998</v>
      </c>
      <c r="AS572" s="38">
        <f>_xll.RtGet("EBOND_LDN", B572, -18562)</f>
        <v>76.180953651337006</v>
      </c>
      <c r="AT572" s="58" t="str">
        <f ca="1">IF(Main[[#This Row],[maturity]]&lt;TODAY(),"matured","-")</f>
        <v>-</v>
      </c>
      <c r="AU572" s="1" t="str">
        <f>IF(Main[[#This Row],[spread bid]]=Main[[#This Row],[spread ask]],"error","-")</f>
        <v>-</v>
      </c>
    </row>
    <row r="573" spans="1:47" x14ac:dyDescent="0.2">
      <c r="A573" s="1" t="s">
        <v>1552</v>
      </c>
      <c r="B573" s="1">
        <v>21139959</v>
      </c>
      <c r="C573" s="9">
        <v>1994228</v>
      </c>
      <c r="D573" s="9" t="str">
        <f>_xll.BDP($A573&amp;" Corp",D$4)</f>
        <v>RIFP</v>
      </c>
      <c r="E573" s="9">
        <f>IF(_xll.BDP($A573&amp;" Corp","cpn typ")="floating","frn",_xll.BDP($A573&amp;" Corp",E$4))</f>
        <v>2</v>
      </c>
      <c r="F573" s="50">
        <f>IF(LEFT(_xll.BDP($A573&amp;" Corp","mty_typ"),4)="perp","perp",_xll.BDP($A573&amp;" Corp",F$4)*1)</f>
        <v>44004</v>
      </c>
      <c r="G573" s="31">
        <f>_xll.RtGet("EBOND_POSITION",INDEX(bookMap[eBondID],MATCH(TEXT(C573,"0"),bookMap[bbgID],0))&amp;"="&amp;B573,"AMOUNT")</f>
        <v>1400000</v>
      </c>
      <c r="H573" s="1">
        <f>INDEX(control!$E$12:$E$22,MATCH(C573,control!$C$12:$C$22,0))</f>
        <v>0</v>
      </c>
      <c r="I573" s="1" t="str">
        <f>IFERROR(INDEX(bias[symbol],MIN(MAX(MATCH(IF($I$2="manual",_xll.RtGet("EBOND_LDN",B573,-20268),$I$2),bias[symbol],0)+H573,1),27)),"-")</f>
        <v>s</v>
      </c>
      <c r="J573" s="1">
        <f>IFERROR(_xll.RtGet("EBOND_LDN",B573,-20270)*1,"-")</f>
        <v>0.32</v>
      </c>
      <c r="K573" s="1" t="str">
        <f>_xll.RtGet("EBOND_LDN",$B573,-20271)</f>
        <v>on</v>
      </c>
      <c r="L573" s="1">
        <f>_xll.BDP(A573&amp;" @CBKG Corp","bid")</f>
        <v>102.021</v>
      </c>
      <c r="M573" s="1">
        <f>_xll.BDP(A573&amp;" @CBKG Corp","ask")</f>
        <v>102.34099999999999</v>
      </c>
      <c r="N573" s="1" t="s">
        <v>1456</v>
      </c>
      <c r="O573" s="1" t="str">
        <f>_xll.BDP(A573&amp;" @"&amp;N573&amp;" Corp","LAST_UPDATE")</f>
        <v>07:01:26</v>
      </c>
      <c r="P573" s="57">
        <f>_xll.BDP(A573&amp;" @"&amp;N573&amp;" Corp","LAST_PRICE")</f>
        <v>102.221</v>
      </c>
      <c r="Q573" s="1">
        <f>INDEX(control!$F$12:$F$22,MATCH(C573,control!$C$12:$C$22,0))</f>
        <v>100</v>
      </c>
      <c r="R573" s="1">
        <f>P573-J573*INDEX(bias[value],MATCH(I573,bias[symbol],0))*(Q573/100)</f>
        <v>102.021</v>
      </c>
      <c r="S573" s="1">
        <f t="shared" ref="S573" si="664">R573+J573*(Q573/100)</f>
        <v>102.34099999999999</v>
      </c>
      <c r="T573" s="4"/>
      <c r="U573" s="4"/>
      <c r="V573" s="1">
        <f t="shared" ref="V573" si="665">P573</f>
        <v>102.221</v>
      </c>
      <c r="W573" s="1">
        <f t="shared" ref="W573" si="666">IF(ISNUMBER(T573),T573,R573)</f>
        <v>102.021</v>
      </c>
      <c r="X573" s="1">
        <f t="shared" ref="X573" si="667">IF(ISNUMBER(U573),U573,S573)</f>
        <v>102.34099999999999</v>
      </c>
      <c r="Y573" s="13">
        <f t="shared" ref="Y573" si="668">IF(ISERROR((W573+X573)-(L573+M573)),"err",((W573+X573)-(L573+M573)))</f>
        <v>0</v>
      </c>
      <c r="Z573" s="1">
        <v>1</v>
      </c>
      <c r="AA573" s="1">
        <f t="shared" ref="AA573" si="669">IF(K573="on",1,0)</f>
        <v>1</v>
      </c>
      <c r="AB573" s="1">
        <f t="shared" ref="AB573" si="670">IF(ISNUMBER(V573),1,0)*IF(ISNUMBER(W573),1,0)*IF(ISNUMBER(X573),1,0)</f>
        <v>1</v>
      </c>
      <c r="AC573" s="1">
        <f>IF(ISNUMBER(INDEX(bias[value],MATCH(I573,bias[symbol],0))),1,0)</f>
        <v>1</v>
      </c>
      <c r="AD573" s="1">
        <f t="shared" ref="AD573" si="671">IF(ISNUMBER(J573),1,0)</f>
        <v>1</v>
      </c>
      <c r="AE573" s="1">
        <f t="shared" ref="AE573" si="672">IF(AB573,IF(W573&gt;X573,0,1),0)</f>
        <v>1</v>
      </c>
      <c r="AF573" s="1">
        <f t="shared" ca="1" si="591"/>
        <v>0</v>
      </c>
      <c r="AG573" s="1">
        <f t="shared" ref="AG573" ca="1" si="673">PRODUCT(Z573:AF573)</f>
        <v>0</v>
      </c>
      <c r="AH573" s="1" t="str">
        <f ca="1">IF(AG573=1,_xll.RtContribute("DDS_BONDS",$B573&amp;"=EXT",$V$3:$X$3,V573:X573,"FTC:CHANGED;SCOPE:SERVER"),"-")</f>
        <v>-</v>
      </c>
      <c r="AI573" s="1" t="str">
        <f>_xll.RtGet("DDS_BONDS",B573&amp;"=EXT",3)</f>
        <v>21139959=EXT</v>
      </c>
      <c r="AJ573" s="32">
        <f>_xll.BDP($A573&amp;" @"&amp; $N573 &amp;"  Corp","risk_mid")</f>
        <v>5.7607523096834257</v>
      </c>
      <c r="AK573" s="25">
        <f t="shared" ref="AK573" si="674">IFERROR(G573*AJ573/10000,"-")</f>
        <v>806.50532335567959</v>
      </c>
      <c r="AL573" s="1" t="str">
        <f t="shared" si="553"/>
        <v>-</v>
      </c>
      <c r="AM573" s="38">
        <f t="shared" ref="AM573" si="675">IFERROR(G573*1,0)*IFERROR(P573*1,0)/100*IF(AL573="-",$AM$3,AL573)/100/360</f>
        <v>12.720835555555555</v>
      </c>
      <c r="AN573" s="12">
        <f>_xll.BDP($A573&amp;" @"&amp; $N573 &amp;"  Corp","asset_swap_spd_mid")</f>
        <v>71.366623063696878</v>
      </c>
      <c r="AO573" s="25">
        <f t="shared" ref="AO573" si="676">IFERROR(G573*1,0)*IFERROR(AN573*1,0)/10000</f>
        <v>9991.3272289175638</v>
      </c>
      <c r="AP573" s="25">
        <f>IFERROR(_xll.BDP($A573&amp;" @"&amp; $N573 &amp;"  Corp","coupon")*G573/100/365,"-")</f>
        <v>76.712328767123282</v>
      </c>
      <c r="AQ573" s="1" t="str">
        <f>_xll.RtGet("EBOND_LDN",B573,"DSPLY_NAME")</f>
        <v>RIFP 2 22 Jun 20</v>
      </c>
      <c r="AR573" s="38">
        <f>_xll.RtGet("EBOND_LDN", B573, -18560)</f>
        <v>116.096521234279</v>
      </c>
      <c r="AS573" s="38">
        <f>_xll.RtGet("EBOND_LDN", B573, -18562)</f>
        <v>110.54743577285301</v>
      </c>
      <c r="AT573" s="58" t="str">
        <f ca="1">IF(Main[[#This Row],[maturity]]&lt;TODAY(),"matured","-")</f>
        <v>-</v>
      </c>
      <c r="AU573" s="1" t="str">
        <f>IF(Main[[#This Row],[spread bid]]=Main[[#This Row],[spread ask]],"error","-")</f>
        <v>-</v>
      </c>
    </row>
    <row r="574" spans="1:47" x14ac:dyDescent="0.2">
      <c r="A574" s="1" t="s">
        <v>534</v>
      </c>
      <c r="B574" s="1">
        <v>19450230</v>
      </c>
      <c r="C574" s="9">
        <v>1994228</v>
      </c>
      <c r="D574" s="9" t="str">
        <f>_xll.BDP($A574&amp;" Corp",D$4)</f>
        <v>RTOLN</v>
      </c>
      <c r="E574" s="9">
        <f>IF(_xll.BDP($A574&amp;" Corp","cpn typ")="floating","frn",_xll.BDP($A574&amp;" Corp",E$4))</f>
        <v>3.25</v>
      </c>
      <c r="F574" s="50">
        <f>IF(LEFT(_xll.BDP($A574&amp;" Corp","mty_typ"),4)="perp","perp",_xll.BDP($A574&amp;" Corp",F$4)*1)</f>
        <v>44476</v>
      </c>
      <c r="G574" s="31">
        <f>_xll.RtGet("EBOND_POSITION",INDEX(bookMap[eBondID],MATCH(TEXT(C574,"0"),bookMap[bbgID],0))&amp;"="&amp;B574,"AMOUNT")</f>
        <v>0</v>
      </c>
      <c r="H574" s="1">
        <f>INDEX(control!$E$12:$E$22,MATCH(C574,control!$C$12:$C$22,0))</f>
        <v>0</v>
      </c>
      <c r="I574" s="1" t="str">
        <f>IFERROR(INDEX(bias[symbol],MIN(MAX(MATCH(IF($I$2="manual",_xll.RtGet("EBOND_LDN",B574,-20268),$I$2),bias[symbol],0)+H574,1),27)),"-")</f>
        <v>m</v>
      </c>
      <c r="J574" s="1">
        <f>IFERROR(_xll.RtGet("EBOND_LDN",B574,-20270)*1,"-")</f>
        <v>0.5</v>
      </c>
      <c r="K574" s="1" t="str">
        <f>_xll.RtGet("EBOND_LDN",$B574,-20271)</f>
        <v>on</v>
      </c>
      <c r="L574" s="1">
        <f>_xll.BDP(A574&amp;" @CBKG Corp","bid")</f>
        <v>106.741</v>
      </c>
      <c r="M574" s="1">
        <f>_xll.BDP(A574&amp;" @CBKG Corp","ask")</f>
        <v>107.241</v>
      </c>
      <c r="N574" s="1" t="s">
        <v>1456</v>
      </c>
      <c r="O574" s="1" t="str">
        <f>_xll.BDP(A574&amp;" @"&amp;N574&amp;" Corp","LAST_UPDATE")</f>
        <v>11/06/2014</v>
      </c>
      <c r="P574" s="57">
        <f>_xll.BDP(A574&amp;" @"&amp;N574&amp;" Corp","LAST_PRICE")</f>
        <v>106.991</v>
      </c>
      <c r="Q574" s="1">
        <f>INDEX(control!$F$12:$F$22,MATCH(C574,control!$C$12:$C$22,0))</f>
        <v>100</v>
      </c>
      <c r="R574" s="1">
        <f>P574-J574*INDEX(bias[value],MATCH(I574,bias[symbol],0))*(Q574/100)</f>
        <v>106.741</v>
      </c>
      <c r="S574" s="1">
        <f t="shared" si="611"/>
        <v>107.241</v>
      </c>
      <c r="T574" s="4"/>
      <c r="U574" s="4"/>
      <c r="V574" s="1">
        <f t="shared" si="605"/>
        <v>106.991</v>
      </c>
      <c r="W574" s="1">
        <f t="shared" si="606"/>
        <v>106.741</v>
      </c>
      <c r="X574" s="1">
        <f t="shared" si="607"/>
        <v>107.241</v>
      </c>
      <c r="Y574" s="13">
        <f t="shared" si="608"/>
        <v>0</v>
      </c>
      <c r="Z574" s="1">
        <v>1</v>
      </c>
      <c r="AA574" s="1">
        <f t="shared" si="609"/>
        <v>1</v>
      </c>
      <c r="AB574" s="1">
        <f t="shared" si="568"/>
        <v>1</v>
      </c>
      <c r="AC574" s="1">
        <f>IF(ISNUMBER(INDEX(bias[value],MATCH(I574,bias[symbol],0))),1,0)</f>
        <v>1</v>
      </c>
      <c r="AD574" s="1">
        <f t="shared" si="610"/>
        <v>1</v>
      </c>
      <c r="AE574" s="1">
        <f t="shared" si="569"/>
        <v>1</v>
      </c>
      <c r="AF574" s="1">
        <f t="shared" ca="1" si="591"/>
        <v>0</v>
      </c>
      <c r="AG574" s="1">
        <f t="shared" ca="1" si="592"/>
        <v>0</v>
      </c>
      <c r="AH574" s="1" t="str">
        <f ca="1">IF(AG574=1,_xll.RtContribute("DDS_BONDS",$B574&amp;"=EXT",$V$3:$X$3,V574:X574,"FTC:CHANGED;SCOPE:SERVER"),"-")</f>
        <v>-</v>
      </c>
      <c r="AI574" s="1" t="str">
        <f>_xll.RtGet("DDS_BONDS",B574&amp;"=EXT",3)</f>
        <v>19450230=EXT</v>
      </c>
      <c r="AJ574" s="32">
        <f>_xll.BDP($A574&amp;" @"&amp; $N574 &amp;"  Corp","risk_mid")</f>
        <v>6.9548892474514901</v>
      </c>
      <c r="AK574" s="25">
        <f t="shared" si="593"/>
        <v>0</v>
      </c>
      <c r="AL574" s="1" t="str">
        <f t="shared" si="553"/>
        <v>-</v>
      </c>
      <c r="AM574" s="38">
        <f t="shared" si="594"/>
        <v>0</v>
      </c>
      <c r="AN574" s="12">
        <f>_xll.BDP($A574&amp;" @"&amp; $N574 &amp;"  Corp","asset_swap_spd_mid")</f>
        <v>109.45671549489845</v>
      </c>
      <c r="AO574" s="25">
        <f t="shared" si="595"/>
        <v>0</v>
      </c>
      <c r="AP574" s="25">
        <f>IFERROR(_xll.BDP($A574&amp;" @"&amp; $N574 &amp;"  Corp","coupon")*G574/100/365,"-")</f>
        <v>0</v>
      </c>
      <c r="AQ574" s="1" t="str">
        <f>_xll.RtGet("EBOND_LDN",B574,"DSPLY_NAME")</f>
        <v>RTOLN 3 1/4 07 O</v>
      </c>
      <c r="AR574" s="38">
        <f>_xll.RtGet("EBOND_LDN", B574, -18560)</f>
        <v>138.94524745502801</v>
      </c>
      <c r="AS574" s="38">
        <f>_xll.RtGet("EBOND_LDN", B574, -18562)</f>
        <v>131.764319739304</v>
      </c>
      <c r="AT574" s="58" t="str">
        <f ca="1">IF(Main[[#This Row],[maturity]]&lt;TODAY(),"matured","-")</f>
        <v>-</v>
      </c>
      <c r="AU574" s="1" t="str">
        <f>IF(Main[[#This Row],[spread bid]]=Main[[#This Row],[spread ask]],"error","-")</f>
        <v>-</v>
      </c>
    </row>
    <row r="575" spans="1:47" x14ac:dyDescent="0.2">
      <c r="A575" s="1" t="s">
        <v>1650</v>
      </c>
      <c r="B575" s="1">
        <v>21275117</v>
      </c>
      <c r="C575" s="9">
        <v>1994228</v>
      </c>
      <c r="D575" s="9" t="str">
        <f>_xll.BDP($A575&amp;" Corp",D$4)</f>
        <v>RYAID</v>
      </c>
      <c r="E575" s="9">
        <f>IF(_xll.BDP($A575&amp;" Corp","cpn typ")="floating","frn",_xll.BDP($A575&amp;" Corp",E$4))</f>
        <v>1.875</v>
      </c>
      <c r="F575" s="50">
        <f>IF(LEFT(_xll.BDP($A575&amp;" Corp","mty_typ"),4)="perp","perp",_xll.BDP($A575&amp;" Corp",F$4)*1)</f>
        <v>44364</v>
      </c>
      <c r="G575" s="31">
        <f>_xll.RtGet("EBOND_POSITION",INDEX(bookMap[eBondID],MATCH(TEXT(C575,"0"),bookMap[bbgID],0))&amp;"="&amp;B575,"AMOUNT")</f>
        <v>400000</v>
      </c>
      <c r="H575" s="1">
        <f>INDEX(control!$E$12:$E$22,MATCH(C575,control!$C$12:$C$22,0))</f>
        <v>0</v>
      </c>
      <c r="I575" s="1" t="str">
        <f>IFERROR(INDEX(bias[symbol],MIN(MAX(MATCH(IF($I$2="manual",_xll.RtGet("EBOND_LDN",B575,-20268),$I$2),bias[symbol],0)+H575,1),27)),"-")</f>
        <v>m</v>
      </c>
      <c r="J575" s="1">
        <f>IFERROR(_xll.RtGet("EBOND_LDN",B575,-20270)*1,"-")</f>
        <v>0.2</v>
      </c>
      <c r="K575" s="1" t="str">
        <f>_xll.RtGet("EBOND_LDN",$B575,-20271)</f>
        <v>on</v>
      </c>
      <c r="L575" s="1">
        <f>_xll.BDP(A575&amp;" @CBKG Corp","bid")</f>
        <v>99.8</v>
      </c>
      <c r="M575" s="1">
        <f>_xll.BDP(A575&amp;" @CBKG Corp","ask")</f>
        <v>100</v>
      </c>
      <c r="N575" s="1" t="s">
        <v>1456</v>
      </c>
      <c r="O575" s="1" t="str">
        <f>_xll.BDP(A575&amp;" @"&amp;N575&amp;" Corp","LAST_UPDATE")</f>
        <v>11/06/2014</v>
      </c>
      <c r="P575" s="57">
        <f>_xll.BDP(A575&amp;" @"&amp;N575&amp;" Corp","LAST_PRICE")</f>
        <v>99.9</v>
      </c>
      <c r="Q575" s="1">
        <f>INDEX(control!$F$12:$F$22,MATCH(C575,control!$C$12:$C$22,0))</f>
        <v>100</v>
      </c>
      <c r="R575" s="1">
        <f>P575-J575*INDEX(bias[value],MATCH(I575,bias[symbol],0))*(Q575/100)</f>
        <v>99.800000000000011</v>
      </c>
      <c r="S575" s="1">
        <f>R575+J575*(Q575/100)</f>
        <v>100.00000000000001</v>
      </c>
      <c r="T575" s="4"/>
      <c r="U575" s="4"/>
      <c r="V575" s="1">
        <f>P575</f>
        <v>99.9</v>
      </c>
      <c r="W575" s="1">
        <f>IF(ISNUMBER(T575),T575,R575)</f>
        <v>99.800000000000011</v>
      </c>
      <c r="X575" s="1">
        <f>IF(ISNUMBER(U575),U575,S575)</f>
        <v>100.00000000000001</v>
      </c>
      <c r="Y575" s="13">
        <f>IF(ISERROR((W575+X575)-(L575+M575)),"err",((W575+X575)-(L575+M575)))</f>
        <v>0</v>
      </c>
      <c r="Z575" s="1">
        <v>1</v>
      </c>
      <c r="AA575" s="1">
        <f>IF(K575="on",1,0)</f>
        <v>1</v>
      </c>
      <c r="AB575" s="1">
        <f>IF(ISNUMBER(V575),1,0)*IF(ISNUMBER(W575),1,0)*IF(ISNUMBER(X575),1,0)</f>
        <v>1</v>
      </c>
      <c r="AC575" s="1">
        <f>IF(ISNUMBER(INDEX(bias[value],MATCH(I575,bias[symbol],0))),1,0)</f>
        <v>1</v>
      </c>
      <c r="AD575" s="1">
        <f>IF(ISNUMBER(J575),1,0)</f>
        <v>1</v>
      </c>
      <c r="AE575" s="1">
        <f>IF(AB575,IF(W575&gt;X575,0,1),0)</f>
        <v>1</v>
      </c>
      <c r="AF575" s="1">
        <f ca="1">IF($C$3="update",1,0)</f>
        <v>0</v>
      </c>
      <c r="AG575" s="1">
        <f ca="1">PRODUCT(Z575:AF575)</f>
        <v>0</v>
      </c>
      <c r="AH575" s="1" t="str">
        <f ca="1">IF(AG575=1,_xll.RtContribute("DDS_BONDS",$B575&amp;"=EXT",$V$3:$X$3,V575:X575,"FTC:CHANGED;SCOPE:SERVER"),"-")</f>
        <v>-</v>
      </c>
      <c r="AI575" s="1" t="str">
        <f>_xll.RtGet("DDS_BONDS",B575&amp;"=EXT",3)</f>
        <v>21275117=EXT</v>
      </c>
      <c r="AJ575" s="32">
        <f>_xll.BDP($A575&amp;" @"&amp; $N575 &amp;"  Corp","risk_mid")</f>
        <v>6.4819363252183848</v>
      </c>
      <c r="AK575" s="25">
        <f>IFERROR(G575*AJ575/10000,"-")</f>
        <v>259.27745300873539</v>
      </c>
      <c r="AL575" s="1" t="str">
        <f>IFERROR(INDEX(repoRate,MATCH(A575,repoIsin,0)),"-")</f>
        <v>-</v>
      </c>
      <c r="AM575" s="38">
        <f>IFERROR(G575*1,0)*IFERROR(P575*1,0)/100*IF(AL575="-",$AM$3,AL575)/100/360</f>
        <v>3.552</v>
      </c>
      <c r="AN575" s="12">
        <f>_xll.BDP($A575&amp;" @"&amp; $N575 &amp;"  Corp","asset_swap_spd_mid")</f>
        <v>79.633018977663227</v>
      </c>
      <c r="AO575" s="25">
        <f>IFERROR(G575*1,0)*IFERROR(AN575*1,0)/10000</f>
        <v>3185.3207591065293</v>
      </c>
      <c r="AP575" s="25">
        <f>IFERROR(_xll.BDP($A575&amp;" @"&amp; $N575 &amp;"  Corp","coupon")*G575/100/365,"-")</f>
        <v>20.547945205479451</v>
      </c>
      <c r="AQ575" s="1" t="str">
        <f>_xll.RtGet("EBOND_LDN",B575,"DSPLY_NAME")</f>
        <v>RYAID 1 7/8 17 J</v>
      </c>
      <c r="AR575" s="38">
        <f>_xll.RtGet("EBOND_LDN", B575, -18560)</f>
        <v>118.794542145242</v>
      </c>
      <c r="AS575" s="38">
        <f>_xll.RtGet("EBOND_LDN", B575, -18562)</f>
        <v>118.794542145242</v>
      </c>
      <c r="AT575" s="58" t="str">
        <f ca="1">IF(Main[[#This Row],[maturity]]&lt;TODAY(),"matured","-")</f>
        <v>-</v>
      </c>
      <c r="AU575" s="1" t="str">
        <f>IF(Main[[#This Row],[spread bid]]=Main[[#This Row],[spread ask]],"error","-")</f>
        <v>error</v>
      </c>
    </row>
    <row r="576" spans="1:47" x14ac:dyDescent="0.2">
      <c r="A576" s="1" t="s">
        <v>535</v>
      </c>
      <c r="B576" s="1">
        <v>16212254</v>
      </c>
      <c r="C576" s="9">
        <v>1994228</v>
      </c>
      <c r="D576" s="9" t="str">
        <f>_xll.BDP($A576&amp;" Corp",D$4)</f>
        <v>SABLN</v>
      </c>
      <c r="E576" s="9">
        <f>IF(_xll.BDP($A576&amp;" Corp","cpn typ")="floating","frn",_xll.BDP($A576&amp;" Corp",E$4))</f>
        <v>1.875</v>
      </c>
      <c r="F576" s="50">
        <f>IF(LEFT(_xll.BDP($A576&amp;" Corp","mty_typ"),4)="perp","perp",_xll.BDP($A576&amp;" Corp",F$4)*1)</f>
        <v>43850</v>
      </c>
      <c r="G576" s="31">
        <f>_xll.RtGet("EBOND_POSITION",INDEX(bookMap[eBondID],MATCH(TEXT(C576,"0"),bookMap[bbgID],0))&amp;"="&amp;B576,"AMOUNT")</f>
        <v>0</v>
      </c>
      <c r="H576" s="1">
        <f>INDEX(control!$E$12:$E$22,MATCH(C576,control!$C$12:$C$22,0))</f>
        <v>0</v>
      </c>
      <c r="I576" s="1" t="str">
        <f>IFERROR(INDEX(bias[symbol],MIN(MAX(MATCH(IF($I$2="manual",_xll.RtGet("EBOND_LDN",B576,-20268),$I$2),bias[symbol],0)+H576,1),27)),"-")</f>
        <v>b</v>
      </c>
      <c r="J576" s="1">
        <f>IFERROR(_xll.RtGet("EBOND_LDN",B576,-20270)*1,"-")</f>
        <v>0.4</v>
      </c>
      <c r="K576" s="1" t="str">
        <f>_xll.RtGet("EBOND_LDN",$B576,-20271)</f>
        <v>on</v>
      </c>
      <c r="L576" s="1">
        <f>_xll.BDP(A576&amp;" @CBKG Corp","bid")</f>
        <v>103.06100000000001</v>
      </c>
      <c r="M576" s="1">
        <f>_xll.BDP(A576&amp;" @CBKG Corp","ask")</f>
        <v>103.461</v>
      </c>
      <c r="N576" s="1" t="s">
        <v>1456</v>
      </c>
      <c r="O576" s="1" t="str">
        <f>_xll.BDP(A576&amp;" @"&amp;N576&amp;" Corp","LAST_UPDATE")</f>
        <v>07:01:33</v>
      </c>
      <c r="P576" s="57">
        <f>_xll.BDP(A576&amp;" @"&amp;N576&amp;" Corp","LAST_PRICE")</f>
        <v>103.211</v>
      </c>
      <c r="Q576" s="1">
        <f>INDEX(control!$F$12:$F$22,MATCH(C576,control!$C$12:$C$22,0))</f>
        <v>100</v>
      </c>
      <c r="R576" s="1">
        <f>P576-J576*INDEX(bias[value],MATCH(I576,bias[symbol],0))*(Q576/100)</f>
        <v>103.06099999999999</v>
      </c>
      <c r="S576" s="1">
        <f t="shared" si="611"/>
        <v>103.461</v>
      </c>
      <c r="T576" s="4"/>
      <c r="U576" s="4"/>
      <c r="V576" s="1">
        <f t="shared" si="605"/>
        <v>103.211</v>
      </c>
      <c r="W576" s="1">
        <f t="shared" si="606"/>
        <v>103.06099999999999</v>
      </c>
      <c r="X576" s="1">
        <f t="shared" si="607"/>
        <v>103.461</v>
      </c>
      <c r="Y576" s="13">
        <f t="shared" si="608"/>
        <v>0</v>
      </c>
      <c r="Z576" s="1">
        <v>1</v>
      </c>
      <c r="AA576" s="1">
        <f t="shared" si="609"/>
        <v>1</v>
      </c>
      <c r="AB576" s="1">
        <f t="shared" si="568"/>
        <v>1</v>
      </c>
      <c r="AC576" s="1">
        <f>IF(ISNUMBER(INDEX(bias[value],MATCH(I576,bias[symbol],0))),1,0)</f>
        <v>1</v>
      </c>
      <c r="AD576" s="1">
        <f t="shared" si="610"/>
        <v>1</v>
      </c>
      <c r="AE576" s="1">
        <f t="shared" si="569"/>
        <v>1</v>
      </c>
      <c r="AF576" s="1">
        <f t="shared" ca="1" si="591"/>
        <v>0</v>
      </c>
      <c r="AG576" s="1">
        <f t="shared" ca="1" si="592"/>
        <v>0</v>
      </c>
      <c r="AH576" s="1" t="str">
        <f ca="1">IF(AG576=1,_xll.RtContribute("DDS_BONDS",$B576&amp;"=EXT",$V$3:$X$3,V576:X576,"FTC:CHANGED;SCOPE:SERVER"),"-")</f>
        <v>-</v>
      </c>
      <c r="AI576" s="1" t="str">
        <f>_xll.RtGet("DDS_BONDS",B576&amp;"=EXT",3)</f>
        <v>16212254=EXT</v>
      </c>
      <c r="AJ576" s="32">
        <f>_xll.BDP($A576&amp;" @"&amp; $N576 &amp;"  Corp","risk_mid")</f>
        <v>5.4643786869242206</v>
      </c>
      <c r="AK576" s="25">
        <f t="shared" si="593"/>
        <v>0</v>
      </c>
      <c r="AL576" s="1" t="str">
        <f t="shared" si="553"/>
        <v>-</v>
      </c>
      <c r="AM576" s="38">
        <f t="shared" si="594"/>
        <v>0</v>
      </c>
      <c r="AN576" s="12">
        <f>_xll.BDP($A576&amp;" @"&amp; $N576 &amp;"  Corp","asset_swap_spd_mid")</f>
        <v>46.29558079398393</v>
      </c>
      <c r="AO576" s="25">
        <f t="shared" si="595"/>
        <v>0</v>
      </c>
      <c r="AP576" s="25">
        <f>IFERROR(_xll.BDP($A576&amp;" @"&amp; $N576 &amp;"  Corp","coupon")*G576/100/365,"-")</f>
        <v>0</v>
      </c>
      <c r="AQ576" s="1" t="str">
        <f>_xll.RtGet("EBOND_LDN",B576,"DSPLY_NAME")</f>
        <v>SABLN 1 7/8 20 J</v>
      </c>
      <c r="AR576" s="38">
        <f>_xll.RtGet("EBOND_LDN", B576, -18560)</f>
        <v>82.166337023609998</v>
      </c>
      <c r="AS576" s="38">
        <f>_xll.RtGet("EBOND_LDN", B576, -18562)</f>
        <v>74.861158584711006</v>
      </c>
      <c r="AT576" s="58" t="str">
        <f ca="1">IF(Main[[#This Row],[maturity]]&lt;TODAY(),"matured","-")</f>
        <v>-</v>
      </c>
      <c r="AU576" s="1" t="str">
        <f>IF(Main[[#This Row],[spread bid]]=Main[[#This Row],[spread ask]],"error","-")</f>
        <v>-</v>
      </c>
    </row>
    <row r="577" spans="1:47" x14ac:dyDescent="0.2">
      <c r="A577" s="1" t="s">
        <v>536</v>
      </c>
      <c r="B577" s="1">
        <v>13420518</v>
      </c>
      <c r="C577" s="9">
        <v>1994228</v>
      </c>
      <c r="D577" s="9" t="str">
        <f>_xll.BDP($A577&amp;" Corp",D$4)</f>
        <v>SECUSS</v>
      </c>
      <c r="E577" s="9">
        <f>IF(_xll.BDP($A577&amp;" Corp","cpn typ")="floating","frn",_xll.BDP($A577&amp;" Corp",E$4))</f>
        <v>2.75</v>
      </c>
      <c r="F577" s="50">
        <f>IF(LEFT(_xll.BDP($A577&amp;" Corp","mty_typ"),4)="perp","perp",_xll.BDP($A577&amp;" Corp",F$4)*1)</f>
        <v>42794</v>
      </c>
      <c r="G577" s="31">
        <f>_xll.RtGet("EBOND_POSITION",INDEX(bookMap[eBondID],MATCH(TEXT(C577,"0"),bookMap[bbgID],0))&amp;"="&amp;B577,"AMOUNT")</f>
        <v>-1500000</v>
      </c>
      <c r="H577" s="1">
        <f>INDEX(control!$E$12:$E$22,MATCH(C577,control!$C$12:$C$22,0))</f>
        <v>0</v>
      </c>
      <c r="I577" s="1" t="str">
        <f>IFERROR(INDEX(bias[symbol],MIN(MAX(MATCH(IF($I$2="manual",_xll.RtGet("EBOND_LDN",B577,-20268),$I$2),bias[symbol],0)+H577,1),27)),"-")</f>
        <v>bb</v>
      </c>
      <c r="J577" s="1">
        <f>IFERROR(_xll.RtGet("EBOND_LDN",B577,-20270)*1,"-")</f>
        <v>0.3</v>
      </c>
      <c r="K577" s="1" t="str">
        <f>_xll.RtGet("EBOND_LDN",$B577,-20271)</f>
        <v>on</v>
      </c>
      <c r="L577" s="1">
        <f>_xll.BDP(A577&amp;" @CBKG Corp","bid")</f>
        <v>104.497</v>
      </c>
      <c r="M577" s="1">
        <f>_xll.BDP(A577&amp;" @CBKG Corp","ask")</f>
        <v>104.797</v>
      </c>
      <c r="N577" s="1" t="s">
        <v>1456</v>
      </c>
      <c r="O577" s="1" t="str">
        <f>_xll.BDP(A577&amp;" @"&amp;N577&amp;" Corp","LAST_UPDATE")</f>
        <v>07:01:49</v>
      </c>
      <c r="P577" s="57">
        <f>_xll.BDP(A577&amp;" @"&amp;N577&amp;" Corp","LAST_PRICE")</f>
        <v>104.572</v>
      </c>
      <c r="Q577" s="1">
        <f>INDEX(control!$F$12:$F$22,MATCH(C577,control!$C$12:$C$22,0))</f>
        <v>100</v>
      </c>
      <c r="R577" s="1">
        <f>P577-J577*INDEX(bias[value],MATCH(I577,bias[symbol],0))*(Q577/100)</f>
        <v>104.497</v>
      </c>
      <c r="S577" s="1">
        <f t="shared" si="611"/>
        <v>104.797</v>
      </c>
      <c r="T577" s="4"/>
      <c r="U577" s="4"/>
      <c r="V577" s="1">
        <f t="shared" si="605"/>
        <v>104.572</v>
      </c>
      <c r="W577" s="1">
        <f t="shared" si="606"/>
        <v>104.497</v>
      </c>
      <c r="X577" s="1">
        <f t="shared" si="607"/>
        <v>104.797</v>
      </c>
      <c r="Y577" s="13">
        <f t="shared" si="608"/>
        <v>0</v>
      </c>
      <c r="Z577" s="1">
        <v>1</v>
      </c>
      <c r="AA577" s="1">
        <f t="shared" si="609"/>
        <v>1</v>
      </c>
      <c r="AB577" s="1">
        <f t="shared" si="568"/>
        <v>1</v>
      </c>
      <c r="AC577" s="1">
        <f>IF(ISNUMBER(INDEX(bias[value],MATCH(I577,bias[symbol],0))),1,0)</f>
        <v>1</v>
      </c>
      <c r="AD577" s="1">
        <f t="shared" si="610"/>
        <v>1</v>
      </c>
      <c r="AE577" s="1">
        <f t="shared" si="569"/>
        <v>1</v>
      </c>
      <c r="AF577" s="1">
        <f t="shared" ca="1" si="591"/>
        <v>0</v>
      </c>
      <c r="AG577" s="1">
        <f t="shared" ca="1" si="592"/>
        <v>0</v>
      </c>
      <c r="AH577" s="1" t="str">
        <f ca="1">IF(AG577=1,_xll.RtContribute("DDS_BONDS",$B577&amp;"=EXT",$V$3:$X$3,V577:X577,"FTC:CHANGED;SCOPE:SERVER"),"-")</f>
        <v>-</v>
      </c>
      <c r="AI577" s="1" t="str">
        <f>_xll.RtGet("DDS_BONDS",B577&amp;"=EXT",3)</f>
        <v>13420518=EXT</v>
      </c>
      <c r="AJ577" s="32">
        <f>_xll.BDP($A577&amp;" @"&amp; $N577 &amp;"  Corp","risk_mid")</f>
        <v>2.7376604577447949</v>
      </c>
      <c r="AK577" s="25">
        <f t="shared" si="593"/>
        <v>-410.64906866171924</v>
      </c>
      <c r="AL577" s="1" t="str">
        <f t="shared" si="553"/>
        <v>-</v>
      </c>
      <c r="AM577" s="38">
        <f t="shared" si="594"/>
        <v>-13.942933333333334</v>
      </c>
      <c r="AN577" s="12">
        <f>_xll.BDP($A577&amp;" @"&amp; $N577 &amp;"  Corp","asset_swap_spd_mid")</f>
        <v>65.299585138180021</v>
      </c>
      <c r="AO577" s="25">
        <f t="shared" si="595"/>
        <v>-9794.9377707270032</v>
      </c>
      <c r="AP577" s="25">
        <f>IFERROR(_xll.BDP($A577&amp;" @"&amp; $N577 &amp;"  Corp","coupon")*G577/100/365,"-")</f>
        <v>-113.01369863013699</v>
      </c>
      <c r="AQ577" s="1" t="str">
        <f>_xll.RtGet("EBOND_LDN",B577,"DSPLY_NAME")</f>
        <v xml:space="preserve">SECUSS 2 3/4 28 </v>
      </c>
      <c r="AR577" s="38">
        <f>_xll.RtGet("EBOND_LDN", B577, -18560)</f>
        <v>99.999713533852997</v>
      </c>
      <c r="AS577" s="38">
        <f>_xll.RtGet("EBOND_LDN", B577, -18562)</f>
        <v>89.051249414015999</v>
      </c>
      <c r="AT577" s="58" t="str">
        <f ca="1">IF(Main[[#This Row],[maturity]]&lt;TODAY(),"matured","-")</f>
        <v>-</v>
      </c>
      <c r="AU577" s="1" t="str">
        <f>IF(Main[[#This Row],[spread bid]]=Main[[#This Row],[spread ask]],"error","-")</f>
        <v>-</v>
      </c>
    </row>
    <row r="578" spans="1:47" x14ac:dyDescent="0.2">
      <c r="A578" s="1" t="s">
        <v>537</v>
      </c>
      <c r="B578" s="1">
        <v>15359249</v>
      </c>
      <c r="C578" s="9">
        <v>1994228</v>
      </c>
      <c r="D578" s="9" t="str">
        <f>_xll.BDP($A578&amp;" Corp",D$4)</f>
        <v>SECUSS</v>
      </c>
      <c r="E578" s="9">
        <f>IF(_xll.BDP($A578&amp;" Corp","cpn typ")="floating","frn",_xll.BDP($A578&amp;" Corp",E$4))</f>
        <v>2.25</v>
      </c>
      <c r="F578" s="50">
        <f>IF(LEFT(_xll.BDP($A578&amp;" Corp","mty_typ"),4)="perp","perp",_xll.BDP($A578&amp;" Corp",F$4)*1)</f>
        <v>43173</v>
      </c>
      <c r="G578" s="31">
        <f>_xll.RtGet("EBOND_POSITION",INDEX(bookMap[eBondID],MATCH(TEXT(C578,"0"),bookMap[bbgID],0))&amp;"="&amp;B578,"AMOUNT")</f>
        <v>-325000</v>
      </c>
      <c r="H578" s="1">
        <f>INDEX(control!$E$12:$E$22,MATCH(C578,control!$C$12:$C$22,0))</f>
        <v>0</v>
      </c>
      <c r="I578" s="1" t="str">
        <f>IFERROR(INDEX(bias[symbol],MIN(MAX(MATCH(IF($I$2="manual",_xll.RtGet("EBOND_LDN",B578,-20268),$I$2),bias[symbol],0)+H578,1),27)),"-")</f>
        <v>b</v>
      </c>
      <c r="J578" s="1">
        <f>IFERROR(_xll.RtGet("EBOND_LDN",B578,-20270)*1,"-")</f>
        <v>0.4</v>
      </c>
      <c r="K578" s="1" t="str">
        <f>_xll.RtGet("EBOND_LDN",$B578,-20271)</f>
        <v>on</v>
      </c>
      <c r="L578" s="1">
        <f>_xll.BDP(A578&amp;" @CBKG Corp","bid")</f>
        <v>103.414</v>
      </c>
      <c r="M578" s="1">
        <f>_xll.BDP(A578&amp;" @CBKG Corp","ask")</f>
        <v>103.81399999999999</v>
      </c>
      <c r="N578" s="1" t="s">
        <v>1456</v>
      </c>
      <c r="O578" s="1" t="str">
        <f>_xll.BDP(A578&amp;" @"&amp;N578&amp;" Corp","LAST_UPDATE")</f>
        <v>07:01:31</v>
      </c>
      <c r="P578" s="57">
        <f>_xll.BDP(A578&amp;" @"&amp;N578&amp;" Corp","LAST_PRICE")</f>
        <v>103.56399999999999</v>
      </c>
      <c r="Q578" s="1">
        <f>INDEX(control!$F$12:$F$22,MATCH(C578,control!$C$12:$C$22,0))</f>
        <v>100</v>
      </c>
      <c r="R578" s="1">
        <f>P578-J578*INDEX(bias[value],MATCH(I578,bias[symbol],0))*(Q578/100)</f>
        <v>103.41399999999999</v>
      </c>
      <c r="S578" s="1">
        <f t="shared" si="611"/>
        <v>103.81399999999999</v>
      </c>
      <c r="T578" s="4"/>
      <c r="U578" s="4"/>
      <c r="V578" s="1">
        <f t="shared" si="605"/>
        <v>103.56399999999999</v>
      </c>
      <c r="W578" s="1">
        <f t="shared" si="606"/>
        <v>103.41399999999999</v>
      </c>
      <c r="X578" s="1">
        <f t="shared" si="607"/>
        <v>103.81399999999999</v>
      </c>
      <c r="Y578" s="13">
        <f t="shared" si="608"/>
        <v>-2.8421709430404007E-14</v>
      </c>
      <c r="Z578" s="1">
        <v>1</v>
      </c>
      <c r="AA578" s="1">
        <f t="shared" si="609"/>
        <v>1</v>
      </c>
      <c r="AB578" s="1">
        <f t="shared" si="568"/>
        <v>1</v>
      </c>
      <c r="AC578" s="1">
        <f>IF(ISNUMBER(INDEX(bias[value],MATCH(I578,bias[symbol],0))),1,0)</f>
        <v>1</v>
      </c>
      <c r="AD578" s="1">
        <f t="shared" si="610"/>
        <v>1</v>
      </c>
      <c r="AE578" s="1">
        <f t="shared" si="569"/>
        <v>1</v>
      </c>
      <c r="AF578" s="1">
        <f t="shared" ca="1" si="591"/>
        <v>0</v>
      </c>
      <c r="AG578" s="1">
        <f t="shared" ca="1" si="592"/>
        <v>0</v>
      </c>
      <c r="AH578" s="1" t="str">
        <f ca="1">IF(AG578=1,_xll.RtContribute("DDS_BONDS",$B578&amp;"=EXT",$V$3:$X$3,V578:X578,"FTC:CHANGED;SCOPE:SERVER"),"-")</f>
        <v>-</v>
      </c>
      <c r="AI578" s="1" t="str">
        <f>_xll.RtGet("DDS_BONDS",B578&amp;"=EXT",3)</f>
        <v>15359249=EXT</v>
      </c>
      <c r="AJ578" s="32">
        <f>_xll.BDP($A578&amp;" @"&amp; $N578 &amp;"  Corp","risk_mid")</f>
        <v>3.7129869024724371</v>
      </c>
      <c r="AK578" s="25">
        <f t="shared" si="593"/>
        <v>-120.67207433035421</v>
      </c>
      <c r="AL578" s="1" t="str">
        <f t="shared" ref="AL578:AL641" si="677">IFERROR(INDEX(repoRate,MATCH(A578,repoIsin,0)),"-")</f>
        <v>-</v>
      </c>
      <c r="AM578" s="38">
        <f t="shared" si="594"/>
        <v>-2.9918488888888888</v>
      </c>
      <c r="AN578" s="12">
        <f>_xll.BDP($A578&amp;" @"&amp; $N578 &amp;"  Corp","asset_swap_spd_mid")</f>
        <v>77.017973683727803</v>
      </c>
      <c r="AO578" s="25">
        <f t="shared" si="595"/>
        <v>-2503.0841447211537</v>
      </c>
      <c r="AP578" s="25">
        <f>IFERROR(_xll.BDP($A578&amp;" @"&amp; $N578 &amp;"  Corp","coupon")*G578/100/365,"-")</f>
        <v>-20.034246575342465</v>
      </c>
      <c r="AQ578" s="1" t="str">
        <f>_xll.RtGet("EBOND_LDN",B578,"DSPLY_NAME")</f>
        <v xml:space="preserve">SECUSS 2 1/4 14 </v>
      </c>
      <c r="AR578" s="38">
        <f>_xll.RtGet("EBOND_LDN", B578, -18560)</f>
        <v>117.12106173737899</v>
      </c>
      <c r="AS578" s="38">
        <f>_xll.RtGet("EBOND_LDN", B578, -18562)</f>
        <v>106.36113025611201</v>
      </c>
      <c r="AT578" s="58" t="str">
        <f ca="1">IF(Main[[#This Row],[maturity]]&lt;TODAY(),"matured","-")</f>
        <v>-</v>
      </c>
      <c r="AU578" s="1" t="str">
        <f>IF(Main[[#This Row],[spread bid]]=Main[[#This Row],[spread ask]],"error","-")</f>
        <v>-</v>
      </c>
    </row>
    <row r="579" spans="1:47" x14ac:dyDescent="0.2">
      <c r="A579" s="1" t="s">
        <v>538</v>
      </c>
      <c r="B579" s="1">
        <v>20088890</v>
      </c>
      <c r="C579" s="9">
        <v>1994228</v>
      </c>
      <c r="D579" s="9" t="str">
        <f>_xll.BDP($A579&amp;" Corp",D$4)</f>
        <v>SECUSS</v>
      </c>
      <c r="E579" s="9">
        <f>IF(_xll.BDP($A579&amp;" Corp","cpn typ")="floating","frn",_xll.BDP($A579&amp;" Corp",E$4))</f>
        <v>2.625</v>
      </c>
      <c r="F579" s="50">
        <f>IF(LEFT(_xll.BDP($A579&amp;" Corp","mty_typ"),4)="perp","perp",_xll.BDP($A579&amp;" Corp",F$4)*1)</f>
        <v>44249</v>
      </c>
      <c r="G579" s="31" t="str">
        <f>_xll.RtGet("EBOND_POSITION",INDEX(bookMap[eBondID],MATCH(TEXT(C579,"0"),bookMap[bbgID],0))&amp;"="&amp;B579,"AMOUNT")</f>
        <v>#N/A</v>
      </c>
      <c r="H579" s="1">
        <f>INDEX(control!$E$12:$E$22,MATCH(C579,control!$C$12:$C$22,0))</f>
        <v>0</v>
      </c>
      <c r="I579" s="1" t="str">
        <f>IFERROR(INDEX(bias[symbol],MIN(MAX(MATCH(IF($I$2="manual",_xll.RtGet("EBOND_LDN",B579,-20268),$I$2),bias[symbol],0)+H579,1),27)),"-")</f>
        <v>m</v>
      </c>
      <c r="J579" s="1">
        <f>IFERROR(_xll.RtGet("EBOND_LDN",B579,-20270)*1,"-")</f>
        <v>0.5</v>
      </c>
      <c r="K579" s="1" t="str">
        <f>_xll.RtGet("EBOND_LDN",$B579,-20271)</f>
        <v>on</v>
      </c>
      <c r="L579" s="1">
        <f>_xll.BDP(A579&amp;" @CBKG Corp","bid")</f>
        <v>103.566</v>
      </c>
      <c r="M579" s="1">
        <f>_xll.BDP(A579&amp;" @CBKG Corp","ask")</f>
        <v>104.066</v>
      </c>
      <c r="N579" s="1" t="s">
        <v>1456</v>
      </c>
      <c r="O579" s="1" t="str">
        <f>_xll.BDP(A579&amp;" @"&amp;N579&amp;" Corp","LAST_UPDATE")</f>
        <v>07:01:33</v>
      </c>
      <c r="P579" s="57">
        <f>_xll.BDP(A579&amp;" @"&amp;N579&amp;" Corp","LAST_PRICE")</f>
        <v>103.816</v>
      </c>
      <c r="Q579" s="1">
        <f>INDEX(control!$F$12:$F$22,MATCH(C579,control!$C$12:$C$22,0))</f>
        <v>100</v>
      </c>
      <c r="R579" s="1">
        <f>P579-J579*INDEX(bias[value],MATCH(I579,bias[symbol],0))*(Q579/100)</f>
        <v>103.566</v>
      </c>
      <c r="S579" s="1">
        <f t="shared" si="611"/>
        <v>104.066</v>
      </c>
      <c r="T579" s="4"/>
      <c r="U579" s="4"/>
      <c r="V579" s="1">
        <f t="shared" si="605"/>
        <v>103.816</v>
      </c>
      <c r="W579" s="1">
        <f t="shared" si="606"/>
        <v>103.566</v>
      </c>
      <c r="X579" s="1">
        <f t="shared" si="607"/>
        <v>104.066</v>
      </c>
      <c r="Y579" s="13">
        <f t="shared" si="608"/>
        <v>0</v>
      </c>
      <c r="Z579" s="1">
        <v>1</v>
      </c>
      <c r="AA579" s="1">
        <f t="shared" si="609"/>
        <v>1</v>
      </c>
      <c r="AB579" s="1">
        <f t="shared" si="568"/>
        <v>1</v>
      </c>
      <c r="AC579" s="1">
        <f>IF(ISNUMBER(INDEX(bias[value],MATCH(I579,bias[symbol],0))),1,0)</f>
        <v>1</v>
      </c>
      <c r="AD579" s="1">
        <f t="shared" si="610"/>
        <v>1</v>
      </c>
      <c r="AE579" s="1">
        <f t="shared" si="569"/>
        <v>1</v>
      </c>
      <c r="AF579" s="1">
        <f t="shared" ca="1" si="591"/>
        <v>0</v>
      </c>
      <c r="AG579" s="1">
        <f t="shared" ca="1" si="592"/>
        <v>0</v>
      </c>
      <c r="AH579" s="1" t="str">
        <f ca="1">IF(AG579=1,_xll.RtContribute("DDS_BONDS",$B579&amp;"=EXT",$V$3:$X$3,V579:X579,"FTC:CHANGED;SCOPE:SERVER"),"-")</f>
        <v>-</v>
      </c>
      <c r="AI579" s="1" t="str">
        <f>_xll.RtGet("DDS_BONDS",B579&amp;"=EXT",3)</f>
        <v>20088890=EXT</v>
      </c>
      <c r="AJ579" s="32">
        <f>_xll.BDP($A579&amp;" @"&amp; $N579 &amp;"  Corp","risk_mid")</f>
        <v>6.3342709926033081</v>
      </c>
      <c r="AK579" s="25" t="str">
        <f t="shared" si="593"/>
        <v>-</v>
      </c>
      <c r="AL579" s="1" t="str">
        <f t="shared" si="677"/>
        <v>-</v>
      </c>
      <c r="AM579" s="38">
        <f t="shared" si="594"/>
        <v>0</v>
      </c>
      <c r="AN579" s="12">
        <f>_xll.BDP($A579&amp;" @"&amp; $N579 &amp;"  Corp","asset_swap_spd_mid")</f>
        <v>100.16000174582243</v>
      </c>
      <c r="AO579" s="25">
        <f t="shared" si="595"/>
        <v>0</v>
      </c>
      <c r="AP579" s="25" t="str">
        <f>IFERROR(_xll.BDP($A579&amp;" @"&amp; $N579 &amp;"  Corp","coupon")*G579/100/365,"-")</f>
        <v>-</v>
      </c>
      <c r="AQ579" s="1" t="str">
        <f>_xll.RtGet("EBOND_LDN",B579,"DSPLY_NAME")</f>
        <v xml:space="preserve">SECUSS 2 5/8 22 </v>
      </c>
      <c r="AR579" s="38">
        <f>_xll.RtGet("EBOND_LDN", B579, -18560)</f>
        <v>134.54128942016999</v>
      </c>
      <c r="AS579" s="38">
        <f>_xll.RtGet("EBOND_LDN", B579, -18562)</f>
        <v>126.656893070876</v>
      </c>
      <c r="AT579" s="58" t="str">
        <f ca="1">IF(Main[[#This Row],[maturity]]&lt;TODAY(),"matured","-")</f>
        <v>-</v>
      </c>
      <c r="AU579" s="1" t="str">
        <f>IF(Main[[#This Row],[spread bid]]=Main[[#This Row],[spread ask]],"error","-")</f>
        <v>-</v>
      </c>
    </row>
    <row r="580" spans="1:47" x14ac:dyDescent="0.2">
      <c r="A580" s="1" t="s">
        <v>1643</v>
      </c>
      <c r="B580" s="1">
        <v>7888436</v>
      </c>
      <c r="C580" s="9">
        <v>1994228</v>
      </c>
      <c r="D580" s="9" t="str">
        <f>_xll.BDP($A580&amp;" Corp",D$4)</f>
        <v>SWFP</v>
      </c>
      <c r="E580" s="9">
        <f>IF(_xll.BDP($A580&amp;" Corp","cpn typ")="floating","frn",_xll.BDP($A580&amp;" Corp",E$4))</f>
        <v>6.25</v>
      </c>
      <c r="F580" s="50">
        <f>IF(LEFT(_xll.BDP($A580&amp;" Corp","mty_typ"),4)="perp","perp",_xll.BDP($A580&amp;" Corp",F$4)*1)</f>
        <v>42034</v>
      </c>
      <c r="G580" s="31">
        <f>_xll.RtGet("EBOND_POSITION",INDEX(bookMap[eBondID],MATCH(TEXT(C580,"0"),bookMap[bbgID],0))&amp;"="&amp;B580,"AMOUNT")</f>
        <v>0</v>
      </c>
      <c r="H580" s="1">
        <f>INDEX(control!$E$12:$E$22,MATCH(C580,control!$C$12:$C$22,0))</f>
        <v>0</v>
      </c>
      <c r="I580" s="1" t="str">
        <f>IFERROR(INDEX(bias[symbol],MIN(MAX(MATCH(IF($I$2="manual",_xll.RtGet("EBOND_LDN",B580,-20268),$I$2),bias[symbol],0)+H580,1),27)),"-")</f>
        <v>b</v>
      </c>
      <c r="J580" s="1">
        <f>IFERROR(_xll.RtGet("EBOND_LDN",B580,-20270)*1,"-")</f>
        <v>0.2</v>
      </c>
      <c r="K580" s="1" t="str">
        <f>_xll.RtGet("EBOND_LDN",$B580,-20271)</f>
        <v>on</v>
      </c>
      <c r="L580" s="1">
        <f>_xll.BDP(A580&amp;" @CBKG Corp","bid")</f>
        <v>103.54900000000001</v>
      </c>
      <c r="M580" s="1">
        <f>_xll.BDP(A580&amp;" @CBKG Corp","ask")</f>
        <v>103.749</v>
      </c>
      <c r="N580" s="1" t="s">
        <v>1456</v>
      </c>
      <c r="O580" s="1" t="str">
        <f>_xll.BDP(A580&amp;" @"&amp;N580&amp;" Corp","LAST_UPDATE")</f>
        <v>07:01:31</v>
      </c>
      <c r="P580" s="57">
        <f>_xll.BDP(A580&amp;" @"&amp;N580&amp;" Corp","LAST_PRICE")</f>
        <v>103.624</v>
      </c>
      <c r="Q580" s="1">
        <f>INDEX(control!$F$12:$F$22,MATCH(C580,control!$C$12:$C$22,0))</f>
        <v>100</v>
      </c>
      <c r="R580" s="1">
        <f>P580-J580*INDEX(bias[value],MATCH(I580,bias[symbol],0))*(Q580/100)</f>
        <v>103.54899999999999</v>
      </c>
      <c r="S580" s="1">
        <f>R580+J580*(Q580/100)</f>
        <v>103.749</v>
      </c>
      <c r="T580" s="4"/>
      <c r="U580" s="4"/>
      <c r="V580" s="1">
        <f>P580</f>
        <v>103.624</v>
      </c>
      <c r="W580" s="1">
        <f>IF(ISNUMBER(T580),T580,R580)</f>
        <v>103.54899999999999</v>
      </c>
      <c r="X580" s="1">
        <f>IF(ISNUMBER(U580),U580,S580)</f>
        <v>103.749</v>
      </c>
      <c r="Y580" s="13">
        <f>IF(ISERROR((W580+X580)-(L580+M580)),"err",((W580+X580)-(L580+M580)))</f>
        <v>0</v>
      </c>
      <c r="Z580" s="1">
        <v>1</v>
      </c>
      <c r="AA580" s="1">
        <f>IF(K580="on",1,0)</f>
        <v>1</v>
      </c>
      <c r="AB580" s="1">
        <f>IF(ISNUMBER(V580),1,0)*IF(ISNUMBER(W580),1,0)*IF(ISNUMBER(X580),1,0)</f>
        <v>1</v>
      </c>
      <c r="AC580" s="1">
        <f>IF(ISNUMBER(INDEX(bias[value],MATCH(I580,bias[symbol],0))),1,0)</f>
        <v>1</v>
      </c>
      <c r="AD580" s="1">
        <f>IF(ISNUMBER(J580),1,0)</f>
        <v>1</v>
      </c>
      <c r="AE580" s="1">
        <f>IF(AB580,IF(W580&gt;X580,0,1),0)</f>
        <v>1</v>
      </c>
      <c r="AF580" s="1">
        <f ca="1">IF($C$3="update",1,0)</f>
        <v>0</v>
      </c>
      <c r="AG580" s="1">
        <f ca="1">PRODUCT(Z580:AF580)</f>
        <v>0</v>
      </c>
      <c r="AH580" s="1" t="str">
        <f ca="1">IF(AG580=1,_xll.RtContribute("DDS_BONDS",$B580&amp;"=EXT",$V$3:$X$3,V580:X580,"FTC:CHANGED;SCOPE:SERVER"),"-")</f>
        <v>-</v>
      </c>
      <c r="AI580" s="1" t="str">
        <f>_xll.RtGet("DDS_BONDS",B580&amp;"=EXT",3)</f>
        <v>7888436=EXT</v>
      </c>
      <c r="AJ580" s="32">
        <f>_xll.BDP($A580&amp;" @"&amp; $N580 &amp;"  Corp","risk_mid")</f>
        <v>0.65750199353544758</v>
      </c>
      <c r="AK580" s="25">
        <f>IFERROR(G580*AJ580/10000,"-")</f>
        <v>0</v>
      </c>
      <c r="AL580" s="1" t="str">
        <f>IFERROR(INDEX(repoRate,MATCH(A580,repoIsin,0)),"-")</f>
        <v>-</v>
      </c>
      <c r="AM580" s="38">
        <f>IFERROR(G580*1,0)*IFERROR(P580*1,0)/100*IF(AL580="-",$AM$3,AL580)/100/360</f>
        <v>0</v>
      </c>
      <c r="AN580" s="12">
        <f>_xll.BDP($A580&amp;" @"&amp; $N580 &amp;"  Corp","asset_swap_spd_mid")</f>
        <v>0.40326861219953397</v>
      </c>
      <c r="AO580" s="25">
        <f>IFERROR(G580*1,0)*IFERROR(AN580*1,0)/10000</f>
        <v>0</v>
      </c>
      <c r="AP580" s="25">
        <f>IFERROR(_xll.BDP($A580&amp;" @"&amp; $N580 &amp;"  Corp","coupon")*G580/100/365,"-")</f>
        <v>0</v>
      </c>
      <c r="AQ580" s="1" t="str">
        <f>_xll.RtGet("EBOND_LDN",B580,"DSPLY_NAME")</f>
        <v>SWFP 6 1/4 30 Ja</v>
      </c>
      <c r="AR580" s="38">
        <f>_xll.RtGet("EBOND_LDN", B580, -18560)</f>
        <v>51.552661024403001</v>
      </c>
      <c r="AS580" s="38">
        <f>_xll.RtGet("EBOND_LDN", B580, -18562)</f>
        <v>21.149680587207001</v>
      </c>
      <c r="AT580" s="58" t="str">
        <f ca="1">IF(Main[[#This Row],[maturity]]&lt;TODAY(),"matured","-")</f>
        <v>-</v>
      </c>
      <c r="AU580" s="1" t="str">
        <f>IF(Main[[#This Row],[spread bid]]=Main[[#This Row],[spread ask]],"error","-")</f>
        <v>-</v>
      </c>
    </row>
    <row r="581" spans="1:47" x14ac:dyDescent="0.2">
      <c r="A581" s="1" t="s">
        <v>1600</v>
      </c>
      <c r="B581" s="1">
        <v>21184836</v>
      </c>
      <c r="C581" s="9">
        <v>1994228</v>
      </c>
      <c r="D581" s="9" t="str">
        <f>_xll.BDP($A581&amp;" Corp",D$4)</f>
        <v>SYDAU</v>
      </c>
      <c r="E581" s="9">
        <f>IF(_xll.BDP($A581&amp;" Corp","cpn typ")="floating","frn",_xll.BDP($A581&amp;" Corp",E$4))</f>
        <v>2.75</v>
      </c>
      <c r="F581" s="50">
        <f>IF(LEFT(_xll.BDP($A581&amp;" Corp","mty_typ"),4)="perp","perp",_xll.BDP($A581&amp;" Corp",F$4)*1)</f>
        <v>45405</v>
      </c>
      <c r="G581" s="31">
        <f>_xll.RtGet("EBOND_POSITION",INDEX(bookMap[eBondID],MATCH(TEXT(C581,"0"),bookMap[bbgID],0))&amp;"="&amp;B581,"AMOUNT")</f>
        <v>-280000</v>
      </c>
      <c r="H581" s="1">
        <f>INDEX(control!$E$12:$E$22,MATCH(C581,control!$C$12:$C$22,0))</f>
        <v>0</v>
      </c>
      <c r="I581" s="1" t="str">
        <f>IFERROR(INDEX(bias[symbol],MIN(MAX(MATCH(IF($I$2="manual",_xll.RtGet("EBOND_LDN",B581,-20268),$I$2),bias[symbol],0)+H581,1),27)),"-")</f>
        <v>m</v>
      </c>
      <c r="J581" s="1">
        <f>IFERROR(_xll.RtGet("EBOND_LDN",B581,-20270)*1,"-")</f>
        <v>0.6</v>
      </c>
      <c r="K581" s="1" t="str">
        <f>_xll.RtGet("EBOND_LDN",$B581,-20271)</f>
        <v>on</v>
      </c>
      <c r="L581" s="1">
        <f>_xll.BDP(A581&amp;" @CBKG Corp","bid")</f>
        <v>102.76</v>
      </c>
      <c r="M581" s="1">
        <f>_xll.BDP(A581&amp;" @CBKG Corp","ask")</f>
        <v>103.36</v>
      </c>
      <c r="N581" s="1" t="s">
        <v>1603</v>
      </c>
      <c r="O581" s="1" t="str">
        <f>_xll.BDP(A581&amp;" @"&amp;N581&amp;" Corp","LAST_UPDATE")</f>
        <v>07:01:37</v>
      </c>
      <c r="P581" s="57">
        <f>_xll.BDP(A581&amp;" @"&amp;N581&amp;" Corp","LAST_PRICE")</f>
        <v>103.06</v>
      </c>
      <c r="Q581" s="1">
        <f>INDEX(control!$F$12:$F$22,MATCH(C581,control!$C$12:$C$22,0))</f>
        <v>100</v>
      </c>
      <c r="R581" s="1">
        <f>P581-J581*INDEX(bias[value],MATCH(I581,bias[symbol],0))*(Q581/100)</f>
        <v>102.76</v>
      </c>
      <c r="S581" s="1">
        <f t="shared" ref="S581" si="678">R581+J581*(Q581/100)</f>
        <v>103.36</v>
      </c>
      <c r="T581" s="4"/>
      <c r="U581" s="4"/>
      <c r="V581" s="1">
        <f t="shared" ref="V581" si="679">P581</f>
        <v>103.06</v>
      </c>
      <c r="W581" s="1">
        <f t="shared" ref="W581" si="680">IF(ISNUMBER(T581),T581,R581)</f>
        <v>102.76</v>
      </c>
      <c r="X581" s="1">
        <f t="shared" ref="X581" si="681">IF(ISNUMBER(U581),U581,S581)</f>
        <v>103.36</v>
      </c>
      <c r="Y581" s="13">
        <f t="shared" ref="Y581" si="682">IF(ISERROR((W581+X581)-(L581+M581)),"err",((W581+X581)-(L581+M581)))</f>
        <v>0</v>
      </c>
      <c r="Z581" s="1">
        <v>1</v>
      </c>
      <c r="AA581" s="1">
        <f t="shared" ref="AA581" si="683">IF(K581="on",1,0)</f>
        <v>1</v>
      </c>
      <c r="AB581" s="1">
        <f t="shared" ref="AB581" si="684">IF(ISNUMBER(V581),1,0)*IF(ISNUMBER(W581),1,0)*IF(ISNUMBER(X581),1,0)</f>
        <v>1</v>
      </c>
      <c r="AC581" s="1">
        <f>IF(ISNUMBER(INDEX(bias[value],MATCH(I581,bias[symbol],0))),1,0)</f>
        <v>1</v>
      </c>
      <c r="AD581" s="1">
        <f t="shared" ref="AD581" si="685">IF(ISNUMBER(J581),1,0)</f>
        <v>1</v>
      </c>
      <c r="AE581" s="1">
        <f t="shared" ref="AE581" si="686">IF(AB581,IF(W581&gt;X581,0,1),0)</f>
        <v>1</v>
      </c>
      <c r="AF581" s="1">
        <f t="shared" ca="1" si="591"/>
        <v>0</v>
      </c>
      <c r="AG581" s="1">
        <f t="shared" ref="AG581" ca="1" si="687">PRODUCT(Z581:AF581)</f>
        <v>0</v>
      </c>
      <c r="AH581" s="1" t="str">
        <f ca="1">IF(AG581=1,_xll.RtContribute("DDS_BONDS",$B581&amp;"=EXT",$V$3:$X$3,V581:X581,"FTC:CHANGED;SCOPE:SERVER"),"-")</f>
        <v>-</v>
      </c>
      <c r="AI581" s="1" t="str">
        <f>_xll.RtGet("DDS_BONDS",B581&amp;"=EXT",3)</f>
        <v>21184836=EXT</v>
      </c>
      <c r="AJ581" s="32">
        <f>_xll.BDP($A581&amp;" @"&amp; $N581 &amp;"  Corp","risk_mid")</f>
        <v>8.8210598992695566</v>
      </c>
      <c r="AK581" s="25">
        <f t="shared" ref="AK581" si="688">IFERROR(G581*AJ581/10000,"-")</f>
        <v>-246.98967717954758</v>
      </c>
      <c r="AL581" s="1" t="str">
        <f t="shared" ref="AL581" si="689">IFERROR(INDEX(repoRate,MATCH(A581,repoIsin,0)),"-")</f>
        <v>-</v>
      </c>
      <c r="AM581" s="38">
        <f t="shared" ref="AM581" si="690">IFERROR(G581*1,0)*IFERROR(P581*1,0)/100*IF(AL581="-",$AM$3,AL581)/100/360</f>
        <v>-2.5650488888888887</v>
      </c>
      <c r="AN581" s="12">
        <f>_xll.BDP($A581&amp;" @"&amp; $N581 &amp;"  Corp","asset_swap_spd_mid")</f>
        <v>85.609886569566697</v>
      </c>
      <c r="AO581" s="25">
        <f t="shared" ref="AO581" si="691">IFERROR(G581*1,0)*IFERROR(AN581*1,0)/10000</f>
        <v>-2397.0768239478675</v>
      </c>
      <c r="AP581" s="25">
        <f>IFERROR(_xll.BDP($A581&amp;" @"&amp; $N581 &amp;"  Corp","coupon")*G581/100/365,"-")</f>
        <v>-21.095890410958905</v>
      </c>
      <c r="AQ581" s="1" t="str">
        <f>_xll.RtGet("EBOND_LDN",B581,"DSPLY_NAME")</f>
        <v>SYDAU 2 3/4 23 A</v>
      </c>
      <c r="AR581" s="38">
        <f>_xll.RtGet("EBOND_LDN", B581, -18560)</f>
        <v>108.89169946195</v>
      </c>
      <c r="AS581" s="38">
        <f>_xll.RtGet("EBOND_LDN", B581, -18562)</f>
        <v>102.103941401337</v>
      </c>
      <c r="AT581" s="58" t="str">
        <f ca="1">IF(Main[[#This Row],[maturity]]&lt;TODAY(),"matured","-")</f>
        <v>-</v>
      </c>
      <c r="AU581" s="1" t="str">
        <f>IF(Main[[#This Row],[spread bid]]=Main[[#This Row],[spread ask]],"error","-")</f>
        <v>-</v>
      </c>
    </row>
    <row r="582" spans="1:47" x14ac:dyDescent="0.2">
      <c r="A582" s="1" t="s">
        <v>539</v>
      </c>
      <c r="B582" s="1">
        <v>10303158</v>
      </c>
      <c r="C582" s="9">
        <v>1994228</v>
      </c>
      <c r="D582" s="9" t="str">
        <f>_xll.BDP($A582&amp;" Corp",D$4)</f>
        <v>SZUGR</v>
      </c>
      <c r="E582" s="9">
        <f>IF(_xll.BDP($A582&amp;" Corp","cpn typ")="floating","frn",_xll.BDP($A582&amp;" Corp",E$4))</f>
        <v>4.125</v>
      </c>
      <c r="F582" s="50">
        <f>IF(LEFT(_xll.BDP($A582&amp;" Corp","mty_typ"),4)="perp","perp",_xll.BDP($A582&amp;" Corp",F$4)*1)</f>
        <v>43188</v>
      </c>
      <c r="G582" s="31">
        <f>_xll.RtGet("EBOND_POSITION",INDEX(bookMap[eBondID],MATCH(TEXT(C582,"0"),bookMap[bbgID],0))&amp;"="&amp;B582,"AMOUNT")</f>
        <v>789000</v>
      </c>
      <c r="H582" s="1">
        <f>INDEX(control!$E$12:$E$22,MATCH(C582,control!$C$12:$C$22,0))</f>
        <v>0</v>
      </c>
      <c r="I582" s="1" t="str">
        <f>IFERROR(INDEX(bias[symbol],MIN(MAX(MATCH(IF($I$2="manual",_xll.RtGet("EBOND_LDN",B582,-20268),$I$2),bias[symbol],0)+H582,1),27)),"-")</f>
        <v>m</v>
      </c>
      <c r="J582" s="1">
        <f>IFERROR(_xll.RtGet("EBOND_LDN",B582,-20270)*1,"-")</f>
        <v>0.5</v>
      </c>
      <c r="K582" s="1" t="str">
        <f>_xll.RtGet("EBOND_LDN",$B582,-20271)</f>
        <v>on</v>
      </c>
      <c r="L582" s="1">
        <f>_xll.BDP(A582&amp;" @CBKG Corp","bid")</f>
        <v>110.13</v>
      </c>
      <c r="M582" s="1">
        <f>_xll.BDP(A582&amp;" @CBKG Corp","ask")</f>
        <v>110.63</v>
      </c>
      <c r="N582" s="1" t="s">
        <v>1456</v>
      </c>
      <c r="O582" s="1" t="str">
        <f>_xll.BDP(A582&amp;" @"&amp;N582&amp;" Corp","LAST_UPDATE")</f>
        <v>07:01:51</v>
      </c>
      <c r="P582" s="57">
        <f>_xll.BDP(A582&amp;" @"&amp;N582&amp;" Corp","LAST_PRICE")</f>
        <v>110.38</v>
      </c>
      <c r="Q582" s="1">
        <f>INDEX(control!$F$12:$F$22,MATCH(C582,control!$C$12:$C$22,0))</f>
        <v>100</v>
      </c>
      <c r="R582" s="1">
        <f>P582-J582*INDEX(bias[value],MATCH(I582,bias[symbol],0))*(Q582/100)</f>
        <v>110.13</v>
      </c>
      <c r="S582" s="1">
        <f t="shared" si="611"/>
        <v>110.63</v>
      </c>
      <c r="T582" s="4"/>
      <c r="U582" s="4"/>
      <c r="V582" s="1">
        <f t="shared" si="605"/>
        <v>110.38</v>
      </c>
      <c r="W582" s="1">
        <f t="shared" si="606"/>
        <v>110.13</v>
      </c>
      <c r="X582" s="1">
        <f t="shared" si="607"/>
        <v>110.63</v>
      </c>
      <c r="Y582" s="13">
        <f t="shared" si="608"/>
        <v>0</v>
      </c>
      <c r="Z582" s="1">
        <v>1</v>
      </c>
      <c r="AA582" s="1">
        <f t="shared" si="609"/>
        <v>1</v>
      </c>
      <c r="AB582" s="1">
        <f t="shared" si="568"/>
        <v>1</v>
      </c>
      <c r="AC582" s="1">
        <f>IF(ISNUMBER(INDEX(bias[value],MATCH(I582,bias[symbol],0))),1,0)</f>
        <v>1</v>
      </c>
      <c r="AD582" s="1">
        <f t="shared" si="610"/>
        <v>1</v>
      </c>
      <c r="AE582" s="1">
        <f t="shared" si="569"/>
        <v>1</v>
      </c>
      <c r="AF582" s="1">
        <f t="shared" ca="1" si="591"/>
        <v>0</v>
      </c>
      <c r="AG582" s="1">
        <f t="shared" ca="1" si="592"/>
        <v>0</v>
      </c>
      <c r="AH582" s="1" t="str">
        <f ca="1">IF(AG582=1,_xll.RtContribute("DDS_BONDS",$B582&amp;"=EXT",$V$3:$X$3,V582:X582,"FTC:CHANGED;SCOPE:SERVER"),"-")</f>
        <v>-</v>
      </c>
      <c r="AI582" s="1" t="str">
        <f>_xll.RtGet("DDS_BONDS",B582&amp;"=EXT",3)</f>
        <v>10303158=EXT</v>
      </c>
      <c r="AJ582" s="32">
        <f>_xll.BDP($A582&amp;" @"&amp; $N582 &amp;"  Corp","risk_mid")</f>
        <v>3.9101221944811471</v>
      </c>
      <c r="AK582" s="25">
        <f t="shared" si="593"/>
        <v>308.50864114456249</v>
      </c>
      <c r="AL582" s="1" t="str">
        <f t="shared" si="677"/>
        <v>-</v>
      </c>
      <c r="AM582" s="38">
        <f t="shared" si="594"/>
        <v>7.7413173333333338</v>
      </c>
      <c r="AN582" s="12">
        <f>_xll.BDP($A582&amp;" @"&amp; $N582 &amp;"  Corp","asset_swap_spd_mid")</f>
        <v>83.596861647428241</v>
      </c>
      <c r="AO582" s="25">
        <f t="shared" si="595"/>
        <v>6595.7923839820887</v>
      </c>
      <c r="AP582" s="25">
        <f>IFERROR(_xll.BDP($A582&amp;" @"&amp; $N582 &amp;"  Corp","coupon")*G582/100/365,"-")</f>
        <v>89.167808219178085</v>
      </c>
      <c r="AQ582" s="1" t="str">
        <f>_xll.RtGet("EBOND_LDN",B582,"DSPLY_NAME")</f>
        <v>SZUGR 4 1/8 29 M</v>
      </c>
      <c r="AR582" s="38">
        <f>_xll.RtGet("EBOND_LDN", B582, -18560)</f>
        <v>122.02901894457401</v>
      </c>
      <c r="AS582" s="38">
        <f>_xll.RtGet("EBOND_LDN", B582, -18562)</f>
        <v>109.25399526975001</v>
      </c>
      <c r="AT582" s="58" t="str">
        <f ca="1">IF(Main[[#This Row],[maturity]]&lt;TODAY(),"matured","-")</f>
        <v>-</v>
      </c>
      <c r="AU582" s="1" t="str">
        <f>IF(Main[[#This Row],[spread bid]]=Main[[#This Row],[spread ask]],"error","-")</f>
        <v>-</v>
      </c>
    </row>
    <row r="583" spans="1:47" x14ac:dyDescent="0.2">
      <c r="A583" s="1" t="s">
        <v>540</v>
      </c>
      <c r="B583" s="1">
        <v>3137137</v>
      </c>
      <c r="C583" s="9">
        <v>1994228</v>
      </c>
      <c r="D583" s="9" t="str">
        <f>_xll.BDP($A583&amp;" Corp",D$4)</f>
        <v>TCHIBO</v>
      </c>
      <c r="E583" s="9">
        <f>IF(_xll.BDP($A583&amp;" Corp","cpn typ")="floating","frn",_xll.BDP($A583&amp;" Corp",E$4))</f>
        <v>4.5</v>
      </c>
      <c r="F583" s="50">
        <f>IF(LEFT(_xll.BDP($A583&amp;" Corp","mty_typ"),4)="perp","perp",_xll.BDP($A583&amp;" Corp",F$4)*1)</f>
        <v>41925</v>
      </c>
      <c r="G583" s="31">
        <f>_xll.RtGet("EBOND_POSITION",INDEX(bookMap[eBondID],MATCH(TEXT(C583,"0"),bookMap[bbgID],0))&amp;"="&amp;B583,"AMOUNT")</f>
        <v>1975000</v>
      </c>
      <c r="H583" s="1">
        <f>INDEX(control!$E$12:$E$22,MATCH(C583,control!$C$12:$C$22,0))</f>
        <v>0</v>
      </c>
      <c r="I583" s="1" t="str">
        <f>IFERROR(INDEX(bias[symbol],MIN(MAX(MATCH(IF($I$2="manual",_xll.RtGet("EBOND_LDN",B583,-20268),$I$2),bias[symbol],0)+H583,1),27)),"-")</f>
        <v>m</v>
      </c>
      <c r="J583" s="1">
        <f>IFERROR(_xll.RtGet("EBOND_LDN",B583,-20270)*1,"-")</f>
        <v>0.15</v>
      </c>
      <c r="K583" s="1" t="str">
        <f>_xll.RtGet("EBOND_LDN",$B583,-20271)</f>
        <v>on</v>
      </c>
      <c r="L583" s="1">
        <f>_xll.BDP(A583&amp;" @CBKG Corp","bid")</f>
        <v>101.13500000000001</v>
      </c>
      <c r="M583" s="1">
        <f>_xll.BDP(A583&amp;" @CBKG Corp","ask")</f>
        <v>101.285</v>
      </c>
      <c r="N583" s="1" t="s">
        <v>1456</v>
      </c>
      <c r="O583" s="1" t="str">
        <f>_xll.BDP(A583&amp;" @"&amp;N583&amp;" Corp","LAST_UPDATE")</f>
        <v>07:01:00</v>
      </c>
      <c r="P583" s="57">
        <f>_xll.BDP(A583&amp;" @"&amp;N583&amp;" Corp","LAST_PRICE")</f>
        <v>101.21</v>
      </c>
      <c r="Q583" s="1">
        <f>INDEX(control!$F$12:$F$22,MATCH(C583,control!$C$12:$C$22,0))</f>
        <v>100</v>
      </c>
      <c r="R583" s="1">
        <f>P583-J583*INDEX(bias[value],MATCH(I583,bias[symbol],0))*(Q583/100)</f>
        <v>101.13499999999999</v>
      </c>
      <c r="S583" s="1">
        <f t="shared" si="611"/>
        <v>101.285</v>
      </c>
      <c r="T583" s="4"/>
      <c r="U583" s="4"/>
      <c r="V583" s="1">
        <f t="shared" si="605"/>
        <v>101.21</v>
      </c>
      <c r="W583" s="1">
        <f t="shared" si="606"/>
        <v>101.13499999999999</v>
      </c>
      <c r="X583" s="1">
        <f t="shared" si="607"/>
        <v>101.285</v>
      </c>
      <c r="Y583" s="13">
        <f t="shared" si="608"/>
        <v>-2.8421709430404007E-14</v>
      </c>
      <c r="Z583" s="1">
        <v>1</v>
      </c>
      <c r="AA583" s="1">
        <f t="shared" si="609"/>
        <v>1</v>
      </c>
      <c r="AB583" s="1">
        <f t="shared" si="568"/>
        <v>1</v>
      </c>
      <c r="AC583" s="1">
        <f>IF(ISNUMBER(INDEX(bias[value],MATCH(I583,bias[symbol],0))),1,0)</f>
        <v>1</v>
      </c>
      <c r="AD583" s="1">
        <f t="shared" si="610"/>
        <v>1</v>
      </c>
      <c r="AE583" s="1">
        <f t="shared" si="569"/>
        <v>1</v>
      </c>
      <c r="AF583" s="1">
        <f t="shared" ca="1" si="591"/>
        <v>0</v>
      </c>
      <c r="AG583" s="1">
        <f t="shared" ca="1" si="592"/>
        <v>0</v>
      </c>
      <c r="AH583" s="1" t="str">
        <f ca="1">IF(AG583=1,_xll.RtContribute("DDS_BONDS",$B583&amp;"=EXT",$V$3:$X$3,V583:X583,"FTC:CHANGED;SCOPE:SERVER"),"-")</f>
        <v>-</v>
      </c>
      <c r="AI583" s="1" t="str">
        <f>_xll.RtGet("DDS_BONDS",B583&amp;"=EXT",3)</f>
        <v>3137137=EXT</v>
      </c>
      <c r="AJ583" s="32">
        <f>_xll.BDP($A583&amp;" @"&amp; $N583 &amp;"  Corp","risk_mid")</f>
        <v>0.33619663667678878</v>
      </c>
      <c r="AK583" s="25">
        <f t="shared" si="593"/>
        <v>66.398835743665785</v>
      </c>
      <c r="AL583" s="1" t="str">
        <f t="shared" si="677"/>
        <v>-</v>
      </c>
      <c r="AM583" s="38">
        <f t="shared" si="594"/>
        <v>17.76797777777778</v>
      </c>
      <c r="AN583" s="12">
        <f>_xll.BDP($A583&amp;" @"&amp; $N583 &amp;"  Corp","asset_swap_spd_mid")</f>
        <v>47.575755521107254</v>
      </c>
      <c r="AO583" s="25">
        <f t="shared" si="595"/>
        <v>9396.2117154186835</v>
      </c>
      <c r="AP583" s="25">
        <f>IFERROR(_xll.BDP($A583&amp;" @"&amp; $N583 &amp;"  Corp","coupon")*G583/100/365,"-")</f>
        <v>243.49315068493149</v>
      </c>
      <c r="AQ583" s="1" t="str">
        <f>_xll.RtGet("EBOND_LDN",B583,"DSPLY_NAME")</f>
        <v xml:space="preserve">TCHIBO 4 1/2 13 </v>
      </c>
      <c r="AR583" s="38">
        <f>_xll.RtGet("EBOND_LDN", B583, -18560)</f>
        <v>91.839575937844998</v>
      </c>
      <c r="AS583" s="38">
        <f>_xll.RtGet("EBOND_LDN", B583, -18562)</f>
        <v>47.230509534459003</v>
      </c>
      <c r="AT583" s="58" t="str">
        <f ca="1">IF(Main[[#This Row],[maturity]]&lt;TODAY(),"matured","-")</f>
        <v>-</v>
      </c>
      <c r="AU583" s="1" t="str">
        <f>IF(Main[[#This Row],[spread bid]]=Main[[#This Row],[spread ask]],"error","-")</f>
        <v>-</v>
      </c>
    </row>
    <row r="584" spans="1:47" x14ac:dyDescent="0.2">
      <c r="A584" s="1" t="s">
        <v>541</v>
      </c>
      <c r="B584" s="1">
        <v>7956723</v>
      </c>
      <c r="C584" s="9">
        <v>1994228</v>
      </c>
      <c r="D584" s="9" t="str">
        <f>_xll.BDP($A584&amp;" Corp",D$4)</f>
        <v>TSCOLN</v>
      </c>
      <c r="E584" s="9">
        <f>IF(_xll.BDP($A584&amp;" Corp","cpn typ")="floating","frn",_xll.BDP($A584&amp;" Corp",E$4))</f>
        <v>5.125</v>
      </c>
      <c r="F584" s="50">
        <f>IF(LEFT(_xll.BDP($A584&amp;" Corp","mty_typ"),4)="perp","perp",_xll.BDP($A584&amp;" Corp",F$4)*1)</f>
        <v>42059</v>
      </c>
      <c r="G584" s="31">
        <f>_xll.RtGet("EBOND_POSITION",INDEX(bookMap[eBondID],MATCH(TEXT(C584,"0"),bookMap[bbgID],0))&amp;"="&amp;B584,"AMOUNT")</f>
        <v>0</v>
      </c>
      <c r="H584" s="1">
        <f>INDEX(control!$E$12:$E$22,MATCH(C584,control!$C$12:$C$22,0))</f>
        <v>0</v>
      </c>
      <c r="I584" s="1" t="str">
        <f>IFERROR(INDEX(bias[symbol],MIN(MAX(MATCH(IF($I$2="manual",_xll.RtGet("EBOND_LDN",B584,-20268),$I$2),bias[symbol],0)+H584,1),27)),"-")</f>
        <v>m</v>
      </c>
      <c r="J584" s="1">
        <f>IFERROR(_xll.RtGet("EBOND_LDN",B584,-20270)*1,"-")</f>
        <v>0.15</v>
      </c>
      <c r="K584" s="1" t="str">
        <f>_xll.RtGet("EBOND_LDN",$B584,-20271)</f>
        <v>on</v>
      </c>
      <c r="L584" s="1">
        <f>_xll.BDP(A584&amp;" @CBKG Corp","bid")</f>
        <v>103.19199999999999</v>
      </c>
      <c r="M584" s="1">
        <f>_xll.BDP(A584&amp;" @CBKG Corp","ask")</f>
        <v>103.342</v>
      </c>
      <c r="N584" s="1" t="s">
        <v>1456</v>
      </c>
      <c r="O584" s="1" t="str">
        <f>_xll.BDP(A584&amp;" @"&amp;N584&amp;" Corp","LAST_UPDATE")</f>
        <v>11/06/2014</v>
      </c>
      <c r="P584" s="57">
        <f>_xll.BDP(A584&amp;" @"&amp;N584&amp;" Corp","LAST_PRICE")</f>
        <v>103.267</v>
      </c>
      <c r="Q584" s="1">
        <f>INDEX(control!$F$12:$F$22,MATCH(C584,control!$C$12:$C$22,0))</f>
        <v>100</v>
      </c>
      <c r="R584" s="1">
        <f>P584-J584*INDEX(bias[value],MATCH(I584,bias[symbol],0))*(Q584/100)</f>
        <v>103.19199999999999</v>
      </c>
      <c r="S584" s="1">
        <f t="shared" si="611"/>
        <v>103.342</v>
      </c>
      <c r="T584" s="4"/>
      <c r="U584" s="4"/>
      <c r="V584" s="1">
        <f t="shared" si="605"/>
        <v>103.267</v>
      </c>
      <c r="W584" s="1">
        <f t="shared" si="606"/>
        <v>103.19199999999999</v>
      </c>
      <c r="X584" s="1">
        <f t="shared" si="607"/>
        <v>103.342</v>
      </c>
      <c r="Y584" s="13">
        <f t="shared" si="608"/>
        <v>0</v>
      </c>
      <c r="Z584" s="1">
        <v>1</v>
      </c>
      <c r="AA584" s="1">
        <f t="shared" si="609"/>
        <v>1</v>
      </c>
      <c r="AB584" s="1">
        <f t="shared" si="568"/>
        <v>1</v>
      </c>
      <c r="AC584" s="1">
        <f>IF(ISNUMBER(INDEX(bias[value],MATCH(I584,bias[symbol],0))),1,0)</f>
        <v>1</v>
      </c>
      <c r="AD584" s="1">
        <f t="shared" si="610"/>
        <v>1</v>
      </c>
      <c r="AE584" s="1">
        <f t="shared" si="569"/>
        <v>1</v>
      </c>
      <c r="AF584" s="1">
        <f t="shared" ca="1" si="591"/>
        <v>0</v>
      </c>
      <c r="AG584" s="1">
        <f t="shared" ca="1" si="592"/>
        <v>0</v>
      </c>
      <c r="AH584" s="1" t="str">
        <f ca="1">IF(AG584=1,_xll.RtContribute("DDS_BONDS",$B584&amp;"=EXT",$V$3:$X$3,V584:X584,"FTC:CHANGED;SCOPE:SERVER"),"-")</f>
        <v>-</v>
      </c>
      <c r="AI584" s="1" t="str">
        <f>_xll.RtGet("DDS_BONDS",B584&amp;"=EXT",3)</f>
        <v>7956723=EXT</v>
      </c>
      <c r="AJ584" s="32">
        <f>_xll.BDP($A584&amp;" @"&amp; $N584 &amp;"  Corp","risk_mid")</f>
        <v>0.72221080783521074</v>
      </c>
      <c r="AK584" s="25">
        <f t="shared" si="593"/>
        <v>0</v>
      </c>
      <c r="AL584" s="1" t="str">
        <f t="shared" si="677"/>
        <v>-</v>
      </c>
      <c r="AM584" s="38">
        <f t="shared" si="594"/>
        <v>0</v>
      </c>
      <c r="AN584" s="12">
        <f>_xll.BDP($A584&amp;" @"&amp; $N584 &amp;"  Corp","asset_swap_spd_mid")</f>
        <v>-4.9511216672857987</v>
      </c>
      <c r="AO584" s="25">
        <f t="shared" si="595"/>
        <v>0</v>
      </c>
      <c r="AP584" s="25">
        <f>IFERROR(_xll.BDP($A584&amp;" @"&amp; $N584 &amp;"  Corp","coupon")*G584/100/365,"-")</f>
        <v>0</v>
      </c>
      <c r="AQ584" s="1" t="str">
        <f>_xll.RtGet("EBOND_LDN",B584,"DSPLY_NAME")</f>
        <v xml:space="preserve">TSCOLN 5 1/8 24 </v>
      </c>
      <c r="AR584" s="38">
        <f>_xll.RtGet("EBOND_LDN", B584, -18560)</f>
        <v>48.119145528879997</v>
      </c>
      <c r="AS584" s="38">
        <f>_xll.RtGet("EBOND_LDN", B584, -18562)</f>
        <v>27.345019656676001</v>
      </c>
      <c r="AT584" s="58" t="str">
        <f ca="1">IF(Main[[#This Row],[maturity]]&lt;TODAY(),"matured","-")</f>
        <v>-</v>
      </c>
      <c r="AU584" s="1" t="str">
        <f>IF(Main[[#This Row],[spread bid]]=Main[[#This Row],[spread ask]],"error","-")</f>
        <v>-</v>
      </c>
    </row>
    <row r="585" spans="1:47" x14ac:dyDescent="0.2">
      <c r="A585" s="1" t="s">
        <v>542</v>
      </c>
      <c r="B585" s="1">
        <v>7386157</v>
      </c>
      <c r="C585" s="9">
        <v>1994228</v>
      </c>
      <c r="D585" s="9" t="str">
        <f>_xll.BDP($A585&amp;" Corp",D$4)</f>
        <v>TSCOLN</v>
      </c>
      <c r="E585" s="9">
        <f>IF(_xll.BDP($A585&amp;" Corp","cpn typ")="floating","frn",_xll.BDP($A585&amp;" Corp",E$4))</f>
        <v>5.875</v>
      </c>
      <c r="F585" s="50">
        <f>IF(LEFT(_xll.BDP($A585&amp;" Corp","mty_typ"),4)="perp","perp",_xll.BDP($A585&amp;" Corp",F$4)*1)</f>
        <v>42625</v>
      </c>
      <c r="G585" s="31">
        <f>_xll.RtGet("EBOND_POSITION",INDEX(bookMap[eBondID],MATCH(TEXT(C585,"0"),bookMap[bbgID],0))&amp;"="&amp;B585,"AMOUNT")</f>
        <v>0</v>
      </c>
      <c r="H585" s="1">
        <f>INDEX(control!$E$12:$E$22,MATCH(C585,control!$C$12:$C$22,0))</f>
        <v>0</v>
      </c>
      <c r="I585" s="1" t="str">
        <f>IFERROR(INDEX(bias[symbol],MIN(MAX(MATCH(IF($I$2="manual",_xll.RtGet("EBOND_LDN",B585,-20268),$I$2),bias[symbol],0)+H585,1),27)),"-")</f>
        <v>m</v>
      </c>
      <c r="J585" s="1">
        <f>IFERROR(_xll.RtGet("EBOND_LDN",B585,-20270)*1,"-")</f>
        <v>0.2</v>
      </c>
      <c r="K585" s="1" t="str">
        <f>_xll.RtGet("EBOND_LDN",$B585,-20271)</f>
        <v>on</v>
      </c>
      <c r="L585" s="1">
        <f>_xll.BDP(A585&amp;" @CBKG Corp","bid")</f>
        <v>111.357</v>
      </c>
      <c r="M585" s="1">
        <f>_xll.BDP(A585&amp;" @CBKG Corp","ask")</f>
        <v>111.557</v>
      </c>
      <c r="N585" s="1" t="s">
        <v>1456</v>
      </c>
      <c r="O585" s="1" t="str">
        <f>_xll.BDP(A585&amp;" @"&amp;N585&amp;" Corp","LAST_UPDATE")</f>
        <v>11/06/2014</v>
      </c>
      <c r="P585" s="57">
        <f>_xll.BDP(A585&amp;" @"&amp;N585&amp;" Corp","LAST_PRICE")</f>
        <v>111.45699999999999</v>
      </c>
      <c r="Q585" s="1">
        <f>INDEX(control!$F$12:$F$22,MATCH(C585,control!$C$12:$C$22,0))</f>
        <v>100</v>
      </c>
      <c r="R585" s="1">
        <f>P585-J585*INDEX(bias[value],MATCH(I585,bias[symbol],0))*(Q585/100)</f>
        <v>111.357</v>
      </c>
      <c r="S585" s="1">
        <f t="shared" si="611"/>
        <v>111.557</v>
      </c>
      <c r="T585" s="4"/>
      <c r="U585" s="4"/>
      <c r="V585" s="1">
        <f t="shared" si="605"/>
        <v>111.45699999999999</v>
      </c>
      <c r="W585" s="1">
        <f t="shared" si="606"/>
        <v>111.357</v>
      </c>
      <c r="X585" s="1">
        <f t="shared" si="607"/>
        <v>111.557</v>
      </c>
      <c r="Y585" s="13">
        <f t="shared" si="608"/>
        <v>0</v>
      </c>
      <c r="Z585" s="1">
        <v>1</v>
      </c>
      <c r="AA585" s="1">
        <f t="shared" si="609"/>
        <v>1</v>
      </c>
      <c r="AB585" s="1">
        <f t="shared" si="568"/>
        <v>1</v>
      </c>
      <c r="AC585" s="1">
        <f>IF(ISNUMBER(INDEX(bias[value],MATCH(I585,bias[symbol],0))),1,0)</f>
        <v>1</v>
      </c>
      <c r="AD585" s="1">
        <f t="shared" si="610"/>
        <v>1</v>
      </c>
      <c r="AE585" s="1">
        <f t="shared" si="569"/>
        <v>1</v>
      </c>
      <c r="AF585" s="1">
        <f t="shared" ca="1" si="591"/>
        <v>0</v>
      </c>
      <c r="AG585" s="1">
        <f t="shared" ca="1" si="592"/>
        <v>0</v>
      </c>
      <c r="AH585" s="1" t="str">
        <f ca="1">IF(AG585=1,_xll.RtContribute("DDS_BONDS",$B585&amp;"=EXT",$V$3:$X$3,V585:X585,"FTC:CHANGED;SCOPE:SERVER"),"-")</f>
        <v>-</v>
      </c>
      <c r="AI585" s="1" t="str">
        <f>_xll.RtGet("DDS_BONDS",B585&amp;"=EXT",3)</f>
        <v>7386157=EXT</v>
      </c>
      <c r="AJ585" s="32">
        <f>_xll.BDP($A585&amp;" @"&amp; $N585 &amp;"  Corp","risk_mid")</f>
        <v>2.4027599051876791</v>
      </c>
      <c r="AK585" s="25">
        <f t="shared" si="593"/>
        <v>0</v>
      </c>
      <c r="AL585" s="1" t="str">
        <f t="shared" si="677"/>
        <v>-</v>
      </c>
      <c r="AM585" s="38">
        <f t="shared" si="594"/>
        <v>0</v>
      </c>
      <c r="AN585" s="12">
        <f>_xll.BDP($A585&amp;" @"&amp; $N585 &amp;"  Corp","asset_swap_spd_mid")</f>
        <v>36.402816477958744</v>
      </c>
      <c r="AO585" s="25">
        <f t="shared" si="595"/>
        <v>0</v>
      </c>
      <c r="AP585" s="25">
        <f>IFERROR(_xll.BDP($A585&amp;" @"&amp; $N585 &amp;"  Corp","coupon")*G585/100/365,"-")</f>
        <v>0</v>
      </c>
      <c r="AQ585" s="1" t="str">
        <f>_xll.RtGet("EBOND_LDN",B585,"DSPLY_NAME")</f>
        <v xml:space="preserve">TSCOLN 5 7/8 12 </v>
      </c>
      <c r="AR585" s="38">
        <f>_xll.RtGet("EBOND_LDN", B585, -18560)</f>
        <v>69.850355150325996</v>
      </c>
      <c r="AS585" s="38">
        <f>_xll.RtGet("EBOND_LDN", B585, -18562)</f>
        <v>61.526259582401003</v>
      </c>
      <c r="AT585" s="58" t="str">
        <f ca="1">IF(Main[[#This Row],[maturity]]&lt;TODAY(),"matured","-")</f>
        <v>-</v>
      </c>
      <c r="AU585" s="1" t="str">
        <f>IF(Main[[#This Row],[spread bid]]=Main[[#This Row],[spread ask]],"error","-")</f>
        <v>-</v>
      </c>
    </row>
    <row r="586" spans="1:47" x14ac:dyDescent="0.2">
      <c r="A586" s="1" t="s">
        <v>543</v>
      </c>
      <c r="B586" s="1">
        <v>19946792</v>
      </c>
      <c r="C586" s="9">
        <v>1994228</v>
      </c>
      <c r="D586" s="9" t="str">
        <f>_xll.BDP($A586&amp;" Corp",D$4)</f>
        <v>TSCOLN</v>
      </c>
      <c r="E586" s="9">
        <f>IF(_xll.BDP($A586&amp;" Corp","cpn typ")="floating","frn",_xll.BDP($A586&amp;" Corp",E$4))</f>
        <v>1.25</v>
      </c>
      <c r="F586" s="50">
        <f>IF(LEFT(_xll.BDP($A586&amp;" Corp","mty_typ"),4)="perp","perp",_xll.BDP($A586&amp;" Corp",F$4)*1)</f>
        <v>43052</v>
      </c>
      <c r="G586" s="31">
        <f>_xll.RtGet("EBOND_POSITION",INDEX(bookMap[eBondID],MATCH(TEXT(C586,"0"),bookMap[bbgID],0))&amp;"="&amp;B586,"AMOUNT")</f>
        <v>0</v>
      </c>
      <c r="H586" s="1">
        <f>INDEX(control!$E$12:$E$22,MATCH(C586,control!$C$12:$C$22,0))</f>
        <v>0</v>
      </c>
      <c r="I586" s="1" t="str">
        <f>IFERROR(INDEX(bias[symbol],MIN(MAX(MATCH(IF($I$2="manual",_xll.RtGet("EBOND_LDN",B586,-20268),$I$2),bias[symbol],0)+H586,1),27)),"-")</f>
        <v>m</v>
      </c>
      <c r="J586" s="1">
        <f>IFERROR(_xll.RtGet("EBOND_LDN",B586,-20270)*1,"-")</f>
        <v>0.3</v>
      </c>
      <c r="K586" s="1" t="str">
        <f>_xll.RtGet("EBOND_LDN",$B586,-20271)</f>
        <v>on</v>
      </c>
      <c r="L586" s="1">
        <f>_xll.BDP(A586&amp;" @CBKG Corp","bid")</f>
        <v>101.193</v>
      </c>
      <c r="M586" s="1">
        <f>_xll.BDP(A586&amp;" @CBKG Corp","ask")</f>
        <v>101.49299999999999</v>
      </c>
      <c r="N586" s="1" t="s">
        <v>1456</v>
      </c>
      <c r="O586" s="1" t="str">
        <f>_xll.BDP(A586&amp;" @"&amp;N586&amp;" Corp","LAST_UPDATE")</f>
        <v>11/06/2014</v>
      </c>
      <c r="P586" s="57">
        <f>_xll.BDP(A586&amp;" @"&amp;N586&amp;" Corp","LAST_PRICE")</f>
        <v>101.343</v>
      </c>
      <c r="Q586" s="1">
        <f>INDEX(control!$F$12:$F$22,MATCH(C586,control!$C$12:$C$22,0))</f>
        <v>100</v>
      </c>
      <c r="R586" s="1">
        <f>P586-J586*INDEX(bias[value],MATCH(I586,bias[symbol],0))*(Q586/100)</f>
        <v>101.193</v>
      </c>
      <c r="S586" s="1">
        <f t="shared" si="611"/>
        <v>101.49299999999999</v>
      </c>
      <c r="T586" s="4"/>
      <c r="U586" s="4"/>
      <c r="V586" s="1">
        <f t="shared" si="605"/>
        <v>101.343</v>
      </c>
      <c r="W586" s="1">
        <f t="shared" si="606"/>
        <v>101.193</v>
      </c>
      <c r="X586" s="1">
        <f t="shared" si="607"/>
        <v>101.49299999999999</v>
      </c>
      <c r="Y586" s="13">
        <f t="shared" si="608"/>
        <v>0</v>
      </c>
      <c r="Z586" s="1">
        <v>1</v>
      </c>
      <c r="AA586" s="1">
        <f t="shared" si="609"/>
        <v>1</v>
      </c>
      <c r="AB586" s="1">
        <f t="shared" si="568"/>
        <v>1</v>
      </c>
      <c r="AC586" s="1">
        <f>IF(ISNUMBER(INDEX(bias[value],MATCH(I586,bias[symbol],0))),1,0)</f>
        <v>1</v>
      </c>
      <c r="AD586" s="1">
        <f t="shared" si="610"/>
        <v>1</v>
      </c>
      <c r="AE586" s="1">
        <f t="shared" si="569"/>
        <v>1</v>
      </c>
      <c r="AF586" s="1">
        <f t="shared" ca="1" si="591"/>
        <v>0</v>
      </c>
      <c r="AG586" s="1">
        <f t="shared" ca="1" si="592"/>
        <v>0</v>
      </c>
      <c r="AH586" s="1" t="str">
        <f ca="1">IF(AG586=1,_xll.RtContribute("DDS_BONDS",$B586&amp;"=EXT",$V$3:$X$3,V586:X586,"FTC:CHANGED;SCOPE:SERVER"),"-")</f>
        <v>-</v>
      </c>
      <c r="AI586" s="1" t="str">
        <f>_xll.RtGet("DDS_BONDS",B586&amp;"=EXT",3)</f>
        <v>19946792=EXT</v>
      </c>
      <c r="AJ586" s="32">
        <f>_xll.BDP($A586&amp;" @"&amp; $N586 &amp;"  Corp","risk_mid")</f>
        <v>3.3750615851559473</v>
      </c>
      <c r="AK586" s="25">
        <f t="shared" si="593"/>
        <v>0</v>
      </c>
      <c r="AL586" s="1" t="str">
        <f t="shared" si="677"/>
        <v>-</v>
      </c>
      <c r="AM586" s="38">
        <f t="shared" si="594"/>
        <v>0</v>
      </c>
      <c r="AN586" s="12">
        <f>_xll.BDP($A586&amp;" @"&amp; $N586 &amp;"  Corp","asset_swap_spd_mid")</f>
        <v>38.201761601270555</v>
      </c>
      <c r="AO586" s="25">
        <f t="shared" si="595"/>
        <v>0</v>
      </c>
      <c r="AP586" s="25">
        <f>IFERROR(_xll.BDP($A586&amp;" @"&amp; $N586 &amp;"  Corp","coupon")*G586/100/365,"-")</f>
        <v>0</v>
      </c>
      <c r="AQ586" s="1" t="str">
        <f>_xll.RtGet("EBOND_LDN",B586,"DSPLY_NAME")</f>
        <v xml:space="preserve">TSCOLN 1 1/4 13 </v>
      </c>
      <c r="AR586" s="38">
        <f>_xll.RtGet("EBOND_LDN", B586, -18560)</f>
        <v>76.882616859918997</v>
      </c>
      <c r="AS586" s="38">
        <f>_xll.RtGet("EBOND_LDN", B586, -18562)</f>
        <v>67.997027851311003</v>
      </c>
      <c r="AT586" s="58" t="str">
        <f ca="1">IF(Main[[#This Row],[maturity]]&lt;TODAY(),"matured","-")</f>
        <v>-</v>
      </c>
      <c r="AU586" s="1" t="str">
        <f>IF(Main[[#This Row],[spread bid]]=Main[[#This Row],[spread ask]],"error","-")</f>
        <v>-</v>
      </c>
    </row>
    <row r="587" spans="1:47" x14ac:dyDescent="0.2">
      <c r="A587" s="1" t="s">
        <v>544</v>
      </c>
      <c r="B587" s="1">
        <v>12143248</v>
      </c>
      <c r="C587" s="9">
        <v>1994228</v>
      </c>
      <c r="D587" s="9" t="str">
        <f>_xll.BDP($A587&amp;" Corp",D$4)</f>
        <v>TSCOLN</v>
      </c>
      <c r="E587" s="9">
        <f>IF(_xll.BDP($A587&amp;" Corp","cpn typ")="floating","frn",_xll.BDP($A587&amp;" Corp",E$4))</f>
        <v>3.375</v>
      </c>
      <c r="F587" s="50">
        <f>IF(LEFT(_xll.BDP($A587&amp;" Corp","mty_typ"),4)="perp","perp",_xll.BDP($A587&amp;" Corp",F$4)*1)</f>
        <v>43406</v>
      </c>
      <c r="G587" s="31">
        <f>_xll.RtGet("EBOND_POSITION",INDEX(bookMap[eBondID],MATCH(TEXT(C587,"0"),bookMap[bbgID],0))&amp;"="&amp;B587,"AMOUNT")</f>
        <v>-2980000</v>
      </c>
      <c r="H587" s="1">
        <f>INDEX(control!$E$12:$E$22,MATCH(C587,control!$C$12:$C$22,0))</f>
        <v>0</v>
      </c>
      <c r="I587" s="1" t="str">
        <f>IFERROR(INDEX(bias[symbol],MIN(MAX(MATCH(IF($I$2="manual",_xll.RtGet("EBOND_LDN",B587,-20268),$I$2),bias[symbol],0)+H587,1),27)),"-")</f>
        <v>bb</v>
      </c>
      <c r="J587" s="1">
        <f>IFERROR(_xll.RtGet("EBOND_LDN",B587,-20270)*1,"-")</f>
        <v>0.3</v>
      </c>
      <c r="K587" s="1" t="str">
        <f>_xll.RtGet("EBOND_LDN",$B587,-20271)</f>
        <v>on</v>
      </c>
      <c r="L587" s="1">
        <f>_xll.BDP(A587&amp;" @CBKG Corp","bid")</f>
        <v>109.35599999999999</v>
      </c>
      <c r="M587" s="1">
        <f>_xll.BDP(A587&amp;" @CBKG Corp","ask")</f>
        <v>109.65600000000001</v>
      </c>
      <c r="N587" s="1" t="s">
        <v>1456</v>
      </c>
      <c r="O587" s="1" t="str">
        <f>_xll.BDP(A587&amp;" @"&amp;N587&amp;" Corp","LAST_UPDATE")</f>
        <v>11/06/2014</v>
      </c>
      <c r="P587" s="57">
        <f>_xll.BDP(A587&amp;" @"&amp;N587&amp;" Corp","LAST_PRICE")</f>
        <v>109.431</v>
      </c>
      <c r="Q587" s="1">
        <f>INDEX(control!$F$12:$F$22,MATCH(C587,control!$C$12:$C$22,0))</f>
        <v>100</v>
      </c>
      <c r="R587" s="1">
        <f>P587-J587*INDEX(bias[value],MATCH(I587,bias[symbol],0))*(Q587/100)</f>
        <v>109.35599999999999</v>
      </c>
      <c r="S587" s="1">
        <f t="shared" si="611"/>
        <v>109.65599999999999</v>
      </c>
      <c r="T587" s="4"/>
      <c r="U587" s="4"/>
      <c r="V587" s="1">
        <f t="shared" si="605"/>
        <v>109.431</v>
      </c>
      <c r="W587" s="1">
        <f t="shared" si="606"/>
        <v>109.35599999999999</v>
      </c>
      <c r="X587" s="1">
        <f t="shared" si="607"/>
        <v>109.65599999999999</v>
      </c>
      <c r="Y587" s="13">
        <f t="shared" si="608"/>
        <v>0</v>
      </c>
      <c r="Z587" s="1">
        <v>1</v>
      </c>
      <c r="AA587" s="1">
        <f t="shared" si="609"/>
        <v>1</v>
      </c>
      <c r="AB587" s="1">
        <f t="shared" si="568"/>
        <v>1</v>
      </c>
      <c r="AC587" s="1">
        <f>IF(ISNUMBER(INDEX(bias[value],MATCH(I587,bias[symbol],0))),1,0)</f>
        <v>1</v>
      </c>
      <c r="AD587" s="1">
        <f t="shared" si="610"/>
        <v>1</v>
      </c>
      <c r="AE587" s="1">
        <f t="shared" si="569"/>
        <v>1</v>
      </c>
      <c r="AF587" s="1">
        <f t="shared" ca="1" si="591"/>
        <v>0</v>
      </c>
      <c r="AG587" s="1">
        <f t="shared" ca="1" si="592"/>
        <v>0</v>
      </c>
      <c r="AH587" s="1" t="str">
        <f ca="1">IF(AG587=1,_xll.RtContribute("DDS_BONDS",$B587&amp;"=EXT",$V$3:$X$3,V587:X587,"FTC:CHANGED;SCOPE:SERVER"),"-")</f>
        <v>-</v>
      </c>
      <c r="AI587" s="1" t="str">
        <f>_xll.RtGet("DDS_BONDS",B587&amp;"=EXT",3)</f>
        <v>12143248=EXT</v>
      </c>
      <c r="AJ587" s="32">
        <f>_xll.BDP($A587&amp;" @"&amp; $N587 &amp;"  Corp","risk_mid")</f>
        <v>4.4955006267308306</v>
      </c>
      <c r="AK587" s="25">
        <f t="shared" si="593"/>
        <v>-1339.6591867657876</v>
      </c>
      <c r="AL587" s="1" t="str">
        <f t="shared" si="677"/>
        <v>-</v>
      </c>
      <c r="AM587" s="38">
        <f t="shared" si="594"/>
        <v>-28.987055999999999</v>
      </c>
      <c r="AN587" s="12">
        <f>_xll.BDP($A587&amp;" @"&amp; $N587 &amp;"  Corp","asset_swap_spd_mid")</f>
        <v>57.489578760978873</v>
      </c>
      <c r="AO587" s="25">
        <f t="shared" si="595"/>
        <v>-17131.894470771702</v>
      </c>
      <c r="AP587" s="25">
        <f>IFERROR(_xll.BDP($A587&amp;" @"&amp; $N587 &amp;"  Corp","coupon")*G587/100/365,"-")</f>
        <v>-275.54794520547944</v>
      </c>
      <c r="AQ587" s="1" t="str">
        <f>_xll.RtGet("EBOND_LDN",B587,"DSPLY_NAME")</f>
        <v xml:space="preserve">TSCOLN 3 3/8 02 </v>
      </c>
      <c r="AR587" s="38">
        <f>_xll.RtGet("EBOND_LDN", B587, -18560)</f>
        <v>96.157521204871998</v>
      </c>
      <c r="AS587" s="38">
        <f>_xll.RtGet("EBOND_LDN", B587, -18562)</f>
        <v>89.494848379903999</v>
      </c>
      <c r="AT587" s="58" t="str">
        <f ca="1">IF(Main[[#This Row],[maturity]]&lt;TODAY(),"matured","-")</f>
        <v>-</v>
      </c>
      <c r="AU587" s="1" t="str">
        <f>IF(Main[[#This Row],[spread bid]]=Main[[#This Row],[spread ask]],"error","-")</f>
        <v>-</v>
      </c>
    </row>
    <row r="588" spans="1:47" x14ac:dyDescent="0.2">
      <c r="A588" s="1" t="s">
        <v>545</v>
      </c>
      <c r="B588" s="1">
        <v>19946790</v>
      </c>
      <c r="C588" s="9">
        <v>1994228</v>
      </c>
      <c r="D588" s="9" t="str">
        <f>_xll.BDP($A588&amp;" Corp",D$4)</f>
        <v>TSCOLN</v>
      </c>
      <c r="E588" s="9">
        <f>IF(_xll.BDP($A588&amp;" Corp","cpn typ")="floating","frn",_xll.BDP($A588&amp;" Corp",E$4))</f>
        <v>2.125</v>
      </c>
      <c r="F588" s="50">
        <f>IF(LEFT(_xll.BDP($A588&amp;" Corp","mty_typ"),4)="perp","perp",_xll.BDP($A588&amp;" Corp",F$4)*1)</f>
        <v>44147</v>
      </c>
      <c r="G588" s="31">
        <f>_xll.RtGet("EBOND_POSITION",INDEX(bookMap[eBondID],MATCH(TEXT(C588,"0"),bookMap[bbgID],0))&amp;"="&amp;B588,"AMOUNT")</f>
        <v>-319000</v>
      </c>
      <c r="H588" s="1">
        <f>INDEX(control!$E$12:$E$22,MATCH(C588,control!$C$12:$C$22,0))</f>
        <v>0</v>
      </c>
      <c r="I588" s="1" t="str">
        <f>IFERROR(INDEX(bias[symbol],MIN(MAX(MATCH(IF($I$2="manual",_xll.RtGet("EBOND_LDN",B588,-20268),$I$2),bias[symbol],0)+H588,1),27)),"-")</f>
        <v>m</v>
      </c>
      <c r="J588" s="1">
        <f>IFERROR(_xll.RtGet("EBOND_LDN",B588,-20270)*1,"-")</f>
        <v>0.4</v>
      </c>
      <c r="K588" s="1" t="str">
        <f>_xll.RtGet("EBOND_LDN",$B588,-20271)</f>
        <v>on</v>
      </c>
      <c r="L588" s="1">
        <f>_xll.BDP(A588&amp;" @CBKG Corp","bid")</f>
        <v>102.434</v>
      </c>
      <c r="M588" s="1">
        <f>_xll.BDP(A588&amp;" @CBKG Corp","ask")</f>
        <v>102.834</v>
      </c>
      <c r="N588" s="1" t="s">
        <v>1456</v>
      </c>
      <c r="O588" s="1" t="str">
        <f>_xll.BDP(A588&amp;" @"&amp;N588&amp;" Corp","LAST_UPDATE")</f>
        <v>11/06/2014</v>
      </c>
      <c r="P588" s="57">
        <f>_xll.BDP(A588&amp;" @"&amp;N588&amp;" Corp","LAST_PRICE")</f>
        <v>102.634</v>
      </c>
      <c r="Q588" s="1">
        <f>INDEX(control!$F$12:$F$22,MATCH(C588,control!$C$12:$C$22,0))</f>
        <v>100</v>
      </c>
      <c r="R588" s="1">
        <f>P588-J588*INDEX(bias[value],MATCH(I588,bias[symbol],0))*(Q588/100)</f>
        <v>102.434</v>
      </c>
      <c r="S588" s="1">
        <f t="shared" si="611"/>
        <v>102.834</v>
      </c>
      <c r="T588" s="4"/>
      <c r="U588" s="4"/>
      <c r="V588" s="1">
        <f t="shared" si="605"/>
        <v>102.634</v>
      </c>
      <c r="W588" s="1">
        <f t="shared" si="606"/>
        <v>102.434</v>
      </c>
      <c r="X588" s="1">
        <f t="shared" si="607"/>
        <v>102.834</v>
      </c>
      <c r="Y588" s="13">
        <f t="shared" si="608"/>
        <v>0</v>
      </c>
      <c r="Z588" s="1">
        <v>1</v>
      </c>
      <c r="AA588" s="1">
        <f t="shared" si="609"/>
        <v>1</v>
      </c>
      <c r="AB588" s="1">
        <f t="shared" si="568"/>
        <v>1</v>
      </c>
      <c r="AC588" s="1">
        <f>IF(ISNUMBER(INDEX(bias[value],MATCH(I588,bias[symbol],0))),1,0)</f>
        <v>1</v>
      </c>
      <c r="AD588" s="1">
        <f t="shared" si="610"/>
        <v>1</v>
      </c>
      <c r="AE588" s="1">
        <f t="shared" si="569"/>
        <v>1</v>
      </c>
      <c r="AF588" s="1">
        <f t="shared" ca="1" si="591"/>
        <v>0</v>
      </c>
      <c r="AG588" s="1">
        <f t="shared" ca="1" si="592"/>
        <v>0</v>
      </c>
      <c r="AH588" s="1" t="str">
        <f ca="1">IF(AG588=1,_xll.RtContribute("DDS_BONDS",$B588&amp;"=EXT",$V$3:$X$3,V588:X588,"FTC:CHANGED;SCOPE:SERVER"),"-")</f>
        <v>-</v>
      </c>
      <c r="AI588" s="1" t="str">
        <f>_xll.RtGet("DDS_BONDS",B588&amp;"=EXT",3)</f>
        <v>19946790=EXT</v>
      </c>
      <c r="AJ588" s="32">
        <f>_xll.BDP($A588&amp;" @"&amp; $N588 &amp;"  Corp","risk_mid")</f>
        <v>5.938333785027794</v>
      </c>
      <c r="AK588" s="25">
        <f t="shared" si="593"/>
        <v>-189.43284774238663</v>
      </c>
      <c r="AL588" s="1" t="str">
        <f t="shared" si="677"/>
        <v>-</v>
      </c>
      <c r="AM588" s="38">
        <f t="shared" si="594"/>
        <v>-2.9102440888888887</v>
      </c>
      <c r="AN588" s="12">
        <f>_xll.BDP($A588&amp;" @"&amp; $N588 &amp;"  Corp","asset_swap_spd_mid")</f>
        <v>73.598921684567159</v>
      </c>
      <c r="AO588" s="25">
        <f t="shared" si="595"/>
        <v>-2347.8056017376921</v>
      </c>
      <c r="AP588" s="25">
        <f>IFERROR(_xll.BDP($A588&amp;" @"&amp; $N588 &amp;"  Corp","coupon")*G588/100/365,"-")</f>
        <v>-18.57191780821918</v>
      </c>
      <c r="AQ588" s="1" t="str">
        <f>_xll.RtGet("EBOND_LDN",B588,"DSPLY_NAME")</f>
        <v xml:space="preserve">TSCOLN 2 1/8 12 </v>
      </c>
      <c r="AR588" s="38">
        <f>_xll.RtGet("EBOND_LDN", B588, -18560)</f>
        <v>108.61655854294099</v>
      </c>
      <c r="AS588" s="38">
        <f>_xll.RtGet("EBOND_LDN", B588, -18562)</f>
        <v>102.081335119749</v>
      </c>
      <c r="AT588" s="58" t="str">
        <f ca="1">IF(Main[[#This Row],[maturity]]&lt;TODAY(),"matured","-")</f>
        <v>-</v>
      </c>
      <c r="AU588" s="1" t="str">
        <f>IF(Main[[#This Row],[spread bid]]=Main[[#This Row],[spread ask]],"error","-")</f>
        <v>-</v>
      </c>
    </row>
    <row r="589" spans="1:47" x14ac:dyDescent="0.2">
      <c r="A589" s="1" t="s">
        <v>546</v>
      </c>
      <c r="B589" s="1">
        <v>5987500</v>
      </c>
      <c r="C589" s="9">
        <v>1994228</v>
      </c>
      <c r="D589" s="9" t="str">
        <f>_xll.BDP($A589&amp;" Corp",D$4)</f>
        <v>TSCOLN</v>
      </c>
      <c r="E589" s="9">
        <f>IF(_xll.BDP($A589&amp;" Corp","cpn typ")="floating","frn",_xll.BDP($A589&amp;" Corp",E$4))</f>
        <v>5.125</v>
      </c>
      <c r="F589" s="50">
        <f>IF(LEFT(_xll.BDP($A589&amp;" Corp","mty_typ"),4)="perp","perp",_xll.BDP($A589&amp;" Corp",F$4)*1)</f>
        <v>53792</v>
      </c>
      <c r="G589" s="31">
        <f>_xll.RtGet("EBOND_POSITION",INDEX(bookMap[eBondID],MATCH(TEXT(C589,"0"),bookMap[bbgID],0))&amp;"="&amp;B589,"AMOUNT")</f>
        <v>0</v>
      </c>
      <c r="H589" s="1">
        <f>INDEX(control!$E$12:$E$22,MATCH(C589,control!$C$12:$C$22,0))</f>
        <v>0</v>
      </c>
      <c r="I589" s="1" t="str">
        <f>IFERROR(INDEX(bias[symbol],MIN(MAX(MATCH(IF($I$2="manual",_xll.RtGet("EBOND_LDN",B589,-20268),$I$2),bias[symbol],0)+H589,1),27)),"-")</f>
        <v>m</v>
      </c>
      <c r="J589" s="1">
        <f>IFERROR(_xll.RtGet("EBOND_LDN",B589,-20270)*1,"-")</f>
        <v>1.5</v>
      </c>
      <c r="K589" s="1" t="str">
        <f>_xll.RtGet("EBOND_LDN",$B589,-20271)</f>
        <v>on</v>
      </c>
      <c r="L589" s="1">
        <f>_xll.BDP(A589&amp;" @CBKG Corp","bid")</f>
        <v>118.735</v>
      </c>
      <c r="M589" s="1">
        <f>_xll.BDP(A589&amp;" @CBKG Corp","ask")</f>
        <v>120.235</v>
      </c>
      <c r="N589" s="1" t="s">
        <v>1456</v>
      </c>
      <c r="O589" s="1" t="str">
        <f>_xll.BDP(A589&amp;" @"&amp;N589&amp;" Corp","LAST_UPDATE")</f>
        <v>11/06/2014</v>
      </c>
      <c r="P589" s="57">
        <f>_xll.BDP(A589&amp;" @"&amp;N589&amp;" Corp","LAST_PRICE")</f>
        <v>119.485</v>
      </c>
      <c r="Q589" s="1">
        <f>INDEX(control!$F$12:$F$22,MATCH(C589,control!$C$12:$C$22,0))</f>
        <v>100</v>
      </c>
      <c r="R589" s="1">
        <f>P589-J589*INDEX(bias[value],MATCH(I589,bias[symbol],0))*(Q589/100)</f>
        <v>118.735</v>
      </c>
      <c r="S589" s="1">
        <f t="shared" si="611"/>
        <v>120.235</v>
      </c>
      <c r="T589" s="4"/>
      <c r="U589" s="4"/>
      <c r="V589" s="1">
        <f t="shared" si="605"/>
        <v>119.485</v>
      </c>
      <c r="W589" s="1">
        <f t="shared" si="606"/>
        <v>118.735</v>
      </c>
      <c r="X589" s="1">
        <f t="shared" si="607"/>
        <v>120.235</v>
      </c>
      <c r="Y589" s="13">
        <f t="shared" si="608"/>
        <v>0</v>
      </c>
      <c r="Z589" s="1">
        <v>1</v>
      </c>
      <c r="AA589" s="1">
        <f t="shared" si="609"/>
        <v>1</v>
      </c>
      <c r="AB589" s="1">
        <f t="shared" si="568"/>
        <v>1</v>
      </c>
      <c r="AC589" s="1">
        <f>IF(ISNUMBER(INDEX(bias[value],MATCH(I589,bias[symbol],0))),1,0)</f>
        <v>1</v>
      </c>
      <c r="AD589" s="1">
        <f t="shared" si="610"/>
        <v>1</v>
      </c>
      <c r="AE589" s="1">
        <f t="shared" si="569"/>
        <v>1</v>
      </c>
      <c r="AF589" s="1">
        <f t="shared" ca="1" si="591"/>
        <v>0</v>
      </c>
      <c r="AG589" s="1">
        <f t="shared" ca="1" si="592"/>
        <v>0</v>
      </c>
      <c r="AH589" s="1" t="str">
        <f ca="1">IF(AG589=1,_xll.RtContribute("DDS_BONDS",$B589&amp;"=EXT",$V$3:$X$3,V589:X589,"FTC:CHANGED;SCOPE:SERVER"),"-")</f>
        <v>-</v>
      </c>
      <c r="AI589" s="1" t="str">
        <f>_xll.RtGet("DDS_BONDS",B589&amp;"=EXT",3)</f>
        <v>5987500=EXT</v>
      </c>
      <c r="AJ589" s="32">
        <f>_xll.BDP($A589&amp;" @"&amp; $N589 &amp;"  Corp","risk_mid")</f>
        <v>20.615358413243001</v>
      </c>
      <c r="AK589" s="25">
        <f t="shared" si="593"/>
        <v>0</v>
      </c>
      <c r="AL589" s="1">
        <f t="shared" si="677"/>
        <v>-0.6</v>
      </c>
      <c r="AM589" s="38">
        <f t="shared" si="594"/>
        <v>0</v>
      </c>
      <c r="AN589" s="12">
        <f>_xll.BDP($A589&amp;" @"&amp; $N589 &amp;"  Corp","asset_swap_spd_mid")</f>
        <v>189.81004482591754</v>
      </c>
      <c r="AO589" s="25">
        <f t="shared" si="595"/>
        <v>0</v>
      </c>
      <c r="AP589" s="25">
        <f>IFERROR(_xll.BDP($A589&amp;" @"&amp; $N589 &amp;"  Corp","coupon")*G589/100/365,"-")</f>
        <v>0</v>
      </c>
      <c r="AQ589" s="1" t="str">
        <f>_xll.RtGet("EBOND_LDN",B589,"DSPLY_NAME")</f>
        <v xml:space="preserve">TSCOLN 5 1/8 10 </v>
      </c>
      <c r="AR589" s="38">
        <f>_xll.RtGet("EBOND_LDN", B589, -18560)</f>
        <v>178.22063466478801</v>
      </c>
      <c r="AS589" s="38">
        <f>_xll.RtGet("EBOND_LDN", B589, -18562)</f>
        <v>170.91225481933401</v>
      </c>
      <c r="AT589" s="58" t="str">
        <f ca="1">IF(Main[[#This Row],[maturity]]&lt;TODAY(),"matured","-")</f>
        <v>-</v>
      </c>
      <c r="AU589" s="1" t="str">
        <f>IF(Main[[#This Row],[spread bid]]=Main[[#This Row],[spread ask]],"error","-")</f>
        <v>-</v>
      </c>
    </row>
    <row r="590" spans="1:47" x14ac:dyDescent="0.2">
      <c r="A590" s="1" t="s">
        <v>547</v>
      </c>
      <c r="B590" s="1">
        <v>4322815</v>
      </c>
      <c r="C590" s="9">
        <v>1994228</v>
      </c>
      <c r="D590" s="9" t="str">
        <f>_xll.BDP($A590&amp;" Corp",D$4)</f>
        <v>UNANA</v>
      </c>
      <c r="E590" s="9">
        <f>IF(_xll.BDP($A590&amp;" Corp","cpn typ")="floating","frn",_xll.BDP($A590&amp;" Corp",E$4))</f>
        <v>3.375</v>
      </c>
      <c r="F590" s="50">
        <f>IF(LEFT(_xll.BDP($A590&amp;" Corp","mty_typ"),4)="perp","perp",_xll.BDP($A590&amp;" Corp",F$4)*1)</f>
        <v>42276</v>
      </c>
      <c r="G590" s="31">
        <f>_xll.RtGet("EBOND_POSITION",INDEX(bookMap[eBondID],MATCH(TEXT(C590,"0"),bookMap[bbgID],0))&amp;"="&amp;B590,"AMOUNT")</f>
        <v>46000</v>
      </c>
      <c r="H590" s="1">
        <f>INDEX(control!$E$12:$E$22,MATCH(C590,control!$C$12:$C$22,0))</f>
        <v>0</v>
      </c>
      <c r="I590" s="1" t="str">
        <f>IFERROR(INDEX(bias[symbol],MIN(MAX(MATCH(IF($I$2="manual",_xll.RtGet("EBOND_LDN",B590,-20268),$I$2),bias[symbol],0)+H590,1),27)),"-")</f>
        <v>b</v>
      </c>
      <c r="J590" s="1">
        <f>IFERROR(_xll.RtGet("EBOND_LDN",B590,-20270)*1,"-")</f>
        <v>0.1</v>
      </c>
      <c r="K590" s="1" t="str">
        <f>_xll.RtGet("EBOND_LDN",$B590,-20271)</f>
        <v>on</v>
      </c>
      <c r="L590" s="1">
        <f>_xll.BDP(A590&amp;" @CBKG Corp","bid")</f>
        <v>103.941</v>
      </c>
      <c r="M590" s="1">
        <f>_xll.BDP(A590&amp;" @CBKG Corp","ask")</f>
        <v>104.041</v>
      </c>
      <c r="N590" s="1" t="s">
        <v>1456</v>
      </c>
      <c r="O590" s="1" t="str">
        <f>_xll.BDP(A590&amp;" @"&amp;N590&amp;" Corp","LAST_UPDATE")</f>
        <v>07:01:26</v>
      </c>
      <c r="P590" s="57">
        <f>_xll.BDP(A590&amp;" @"&amp;N590&amp;" Corp","LAST_PRICE")</f>
        <v>103.97799999999999</v>
      </c>
      <c r="Q590" s="1">
        <f>INDEX(control!$F$12:$F$22,MATCH(C590,control!$C$12:$C$22,0))</f>
        <v>100</v>
      </c>
      <c r="R590" s="1">
        <f>P590-J590*INDEX(bias[value],MATCH(I590,bias[symbol],0))*(Q590/100)</f>
        <v>103.9405</v>
      </c>
      <c r="S590" s="1">
        <f t="shared" si="611"/>
        <v>104.04049999999999</v>
      </c>
      <c r="T590" s="4"/>
      <c r="U590" s="4"/>
      <c r="V590" s="1">
        <f t="shared" si="605"/>
        <v>103.97799999999999</v>
      </c>
      <c r="W590" s="1">
        <f t="shared" si="606"/>
        <v>103.9405</v>
      </c>
      <c r="X590" s="1">
        <f t="shared" si="607"/>
        <v>104.04049999999999</v>
      </c>
      <c r="Y590" s="13">
        <f t="shared" si="608"/>
        <v>-1.0000000000047748E-3</v>
      </c>
      <c r="Z590" s="1">
        <v>1</v>
      </c>
      <c r="AA590" s="1">
        <f t="shared" si="609"/>
        <v>1</v>
      </c>
      <c r="AB590" s="1">
        <f t="shared" si="568"/>
        <v>1</v>
      </c>
      <c r="AC590" s="1">
        <f>IF(ISNUMBER(INDEX(bias[value],MATCH(I590,bias[symbol],0))),1,0)</f>
        <v>1</v>
      </c>
      <c r="AD590" s="1">
        <f t="shared" si="610"/>
        <v>1</v>
      </c>
      <c r="AE590" s="1">
        <f t="shared" si="569"/>
        <v>1</v>
      </c>
      <c r="AF590" s="1">
        <f t="shared" ca="1" si="591"/>
        <v>0</v>
      </c>
      <c r="AG590" s="1">
        <f t="shared" ca="1" si="592"/>
        <v>0</v>
      </c>
      <c r="AH590" s="1" t="str">
        <f ca="1">IF(AG590=1,_xll.RtContribute("DDS_BONDS",$B590&amp;"=EXT",$V$3:$X$3,V590:X590,"FTC:CHANGED;SCOPE:SERVER"),"-")</f>
        <v>-</v>
      </c>
      <c r="AI590" s="1" t="str">
        <f>_xll.RtGet("DDS_BONDS",B590&amp;"=EXT",3)</f>
        <v>4322815=EXT</v>
      </c>
      <c r="AJ590" s="32">
        <f>_xll.BDP($A590&amp;" @"&amp; $N590 &amp;"  Corp","risk_mid")</f>
        <v>1.3294497437421171</v>
      </c>
      <c r="AK590" s="25">
        <f t="shared" si="593"/>
        <v>6.1154688212137387</v>
      </c>
      <c r="AL590" s="1" t="str">
        <f t="shared" si="677"/>
        <v>-</v>
      </c>
      <c r="AM590" s="38">
        <f t="shared" si="594"/>
        <v>0.42515448888888885</v>
      </c>
      <c r="AN590" s="12">
        <f>_xll.BDP($A590&amp;" @"&amp; $N590 &amp;"  Corp","asset_swap_spd_mid")</f>
        <v>-13.675333013721506</v>
      </c>
      <c r="AO590" s="25">
        <f t="shared" si="595"/>
        <v>-62.906531863118929</v>
      </c>
      <c r="AP590" s="25">
        <f>IFERROR(_xll.BDP($A590&amp;" @"&amp; $N590 &amp;"  Corp","coupon")*G590/100/365,"-")</f>
        <v>4.2534246575342465</v>
      </c>
      <c r="AQ590" s="1" t="str">
        <f>_xll.RtGet("EBOND_LDN",B590,"DSPLY_NAME")</f>
        <v>UNANA 3 3/8 29 S</v>
      </c>
      <c r="AR590" s="38">
        <f>_xll.RtGet("EBOND_LDN", B590, -18560)</f>
        <v>26.928736588273999</v>
      </c>
      <c r="AS590" s="38">
        <f>_xll.RtGet("EBOND_LDN", B590, -18562)</f>
        <v>19.410166254372999</v>
      </c>
      <c r="AT590" s="58" t="str">
        <f ca="1">IF(Main[[#This Row],[maturity]]&lt;TODAY(),"matured","-")</f>
        <v>-</v>
      </c>
      <c r="AU590" s="1" t="str">
        <f>IF(Main[[#This Row],[spread bid]]=Main[[#This Row],[spread ask]],"error","-")</f>
        <v>-</v>
      </c>
    </row>
    <row r="591" spans="1:47" x14ac:dyDescent="0.2">
      <c r="A591" s="1" t="s">
        <v>548</v>
      </c>
      <c r="B591" s="1">
        <v>18747628</v>
      </c>
      <c r="C591" s="9">
        <v>1994228</v>
      </c>
      <c r="D591" s="9" t="str">
        <f>_xll.BDP($A591&amp;" Corp",D$4)</f>
        <v>UNANA</v>
      </c>
      <c r="E591" s="9">
        <f>IF(_xll.BDP($A591&amp;" Corp","cpn typ")="floating","frn",_xll.BDP($A591&amp;" Corp",E$4))</f>
        <v>1.75</v>
      </c>
      <c r="F591" s="50">
        <f>IF(LEFT(_xll.BDP($A591&amp;" Corp","mty_typ"),4)="perp","perp",_xll.BDP($A591&amp;" Corp",F$4)*1)</f>
        <v>44048</v>
      </c>
      <c r="G591" s="31">
        <f>_xll.RtGet("EBOND_POSITION",INDEX(bookMap[eBondID],MATCH(TEXT(C591,"0"),bookMap[bbgID],0))&amp;"="&amp;B591,"AMOUNT")</f>
        <v>-614000</v>
      </c>
      <c r="H591" s="1">
        <f>INDEX(control!$E$12:$E$22,MATCH(C591,control!$C$12:$C$22,0))</f>
        <v>0</v>
      </c>
      <c r="I591" s="1" t="str">
        <f>IFERROR(INDEX(bias[symbol],MIN(MAX(MATCH(IF($I$2="manual",_xll.RtGet("EBOND_LDN",B591,-20268),$I$2),bias[symbol],0)+H591,1),27)),"-")</f>
        <v>m</v>
      </c>
      <c r="J591" s="1">
        <f>IFERROR(_xll.RtGet("EBOND_LDN",B591,-20270)*1,"-")</f>
        <v>0.5</v>
      </c>
      <c r="K591" s="1" t="str">
        <f>_xll.RtGet("EBOND_LDN",$B591,-20271)</f>
        <v>on</v>
      </c>
      <c r="L591" s="1">
        <f>_xll.BDP(A591&amp;" @CBKG Corp","bid")</f>
        <v>102.982</v>
      </c>
      <c r="M591" s="1">
        <f>_xll.BDP(A591&amp;" @CBKG Corp","ask")</f>
        <v>103.482</v>
      </c>
      <c r="N591" s="1" t="s">
        <v>1456</v>
      </c>
      <c r="O591" s="1" t="str">
        <f>_xll.BDP(A591&amp;" @"&amp;N591&amp;" Corp","LAST_UPDATE")</f>
        <v>07:01:26</v>
      </c>
      <c r="P591" s="57">
        <f>_xll.BDP(A591&amp;" @"&amp;N591&amp;" Corp","LAST_PRICE")</f>
        <v>103.232</v>
      </c>
      <c r="Q591" s="1">
        <f>INDEX(control!$F$12:$F$22,MATCH(C591,control!$C$12:$C$22,0))</f>
        <v>100</v>
      </c>
      <c r="R591" s="1">
        <f>P591-J591*INDEX(bias[value],MATCH(I591,bias[symbol],0))*(Q591/100)</f>
        <v>102.982</v>
      </c>
      <c r="S591" s="1">
        <f t="shared" si="611"/>
        <v>103.482</v>
      </c>
      <c r="T591" s="4"/>
      <c r="U591" s="4"/>
      <c r="V591" s="1">
        <f t="shared" si="605"/>
        <v>103.232</v>
      </c>
      <c r="W591" s="1">
        <f t="shared" si="606"/>
        <v>102.982</v>
      </c>
      <c r="X591" s="1">
        <f t="shared" si="607"/>
        <v>103.482</v>
      </c>
      <c r="Y591" s="13">
        <f t="shared" si="608"/>
        <v>0</v>
      </c>
      <c r="Z591" s="1">
        <v>1</v>
      </c>
      <c r="AA591" s="1">
        <f t="shared" si="609"/>
        <v>1</v>
      </c>
      <c r="AB591" s="1">
        <f t="shared" ref="AB591:AB653" si="692">IF(ISNUMBER(V591),1,0)*IF(ISNUMBER(W591),1,0)*IF(ISNUMBER(X591),1,0)</f>
        <v>1</v>
      </c>
      <c r="AC591" s="1">
        <f>IF(ISNUMBER(INDEX(bias[value],MATCH(I591,bias[symbol],0))),1,0)</f>
        <v>1</v>
      </c>
      <c r="AD591" s="1">
        <f t="shared" si="610"/>
        <v>1</v>
      </c>
      <c r="AE591" s="1">
        <f t="shared" ref="AE591:AE653" si="693">IF(AB591,IF(W591&gt;X591,0,1),0)</f>
        <v>1</v>
      </c>
      <c r="AF591" s="1">
        <f t="shared" ca="1" si="591"/>
        <v>0</v>
      </c>
      <c r="AG591" s="1">
        <f t="shared" ca="1" si="592"/>
        <v>0</v>
      </c>
      <c r="AH591" s="1" t="str">
        <f ca="1">IF(AG591=1,_xll.RtContribute("DDS_BONDS",$B591&amp;"=EXT",$V$3:$X$3,V591:X591,"FTC:CHANGED;SCOPE:SERVER"),"-")</f>
        <v>-</v>
      </c>
      <c r="AI591" s="1" t="str">
        <f>_xll.RtGet("DDS_BONDS",B591&amp;"=EXT",3)</f>
        <v>18747628=EXT</v>
      </c>
      <c r="AJ591" s="32">
        <f>_xll.BDP($A591&amp;" @"&amp; $N591 &amp;"  Corp","risk_mid")</f>
        <v>5.9865776624498324</v>
      </c>
      <c r="AK591" s="25">
        <f t="shared" si="593"/>
        <v>-367.57586847441968</v>
      </c>
      <c r="AL591" s="1">
        <f t="shared" si="677"/>
        <v>-0.5</v>
      </c>
      <c r="AM591" s="38">
        <f t="shared" si="594"/>
        <v>8.8033955555555554</v>
      </c>
      <c r="AN591" s="12">
        <f>_xll.BDP($A591&amp;" @"&amp; $N591 &amp;"  Corp","asset_swap_spd_mid")</f>
        <v>27.897818028887603</v>
      </c>
      <c r="AO591" s="25">
        <f t="shared" si="595"/>
        <v>-1712.9260269736988</v>
      </c>
      <c r="AP591" s="25">
        <f>IFERROR(_xll.BDP($A591&amp;" @"&amp; $N591 &amp;"  Corp","coupon")*G591/100/365,"-")</f>
        <v>-29.438356164383563</v>
      </c>
      <c r="AQ591" s="1" t="str">
        <f>_xll.RtGet("EBOND_LDN",B591,"DSPLY_NAME")</f>
        <v>UNANA 1 3/4 05 A</v>
      </c>
      <c r="AR591" s="38">
        <f>_xll.RtGet("EBOND_LDN", B591, -18560)</f>
        <v>65.866758053685004</v>
      </c>
      <c r="AS591" s="38">
        <f>_xll.RtGet("EBOND_LDN", B591, -18562)</f>
        <v>57.524734700605997</v>
      </c>
      <c r="AT591" s="58" t="str">
        <f ca="1">IF(Main[[#This Row],[maturity]]&lt;TODAY(),"matured","-")</f>
        <v>-</v>
      </c>
      <c r="AU591" s="1" t="str">
        <f>IF(Main[[#This Row],[spread bid]]=Main[[#This Row],[spread ask]],"error","-")</f>
        <v>-</v>
      </c>
    </row>
    <row r="592" spans="1:47" x14ac:dyDescent="0.2">
      <c r="A592" s="9" t="s">
        <v>1589</v>
      </c>
      <c r="B592" s="9">
        <v>21173537</v>
      </c>
      <c r="C592" s="9">
        <v>1994228</v>
      </c>
      <c r="D592" s="9" t="str">
        <f>_xll.BDP($A592&amp;" Corp",D$4)</f>
        <v>WMT</v>
      </c>
      <c r="E592" s="9">
        <f>IF(_xll.BDP($A592&amp;" Corp","cpn typ")="floating","frn",_xll.BDP($A592&amp;" Corp",E$4))</f>
        <v>1.9</v>
      </c>
      <c r="F592" s="50">
        <f>IF(LEFT(_xll.BDP($A592&amp;" Corp","mty_typ"),4)="perp","perp",_xll.BDP($A592&amp;" Corp",F$4)*1)</f>
        <v>44659</v>
      </c>
      <c r="G592" s="31">
        <f>_xll.RtGet("EBOND_POSITION",INDEX(bookMap[eBondID],MATCH(TEXT(C592,"0"),bookMap[bbgID],0))&amp;"="&amp;B592,"AMOUNT")</f>
        <v>1000000</v>
      </c>
      <c r="H592" s="1">
        <f>INDEX(control!$E$12:$E$22,MATCH(C592,control!$C$12:$C$22,0))</f>
        <v>0</v>
      </c>
      <c r="I592" s="1" t="str">
        <f>IFERROR(INDEX(bias[symbol],MIN(MAX(MATCH(IF($I$2="manual",_xll.RtGet("EBOND_LDN",B592,-20268),$I$2),bias[symbol],0)+H592,1),27)),"-")</f>
        <v>m</v>
      </c>
      <c r="J592" s="1">
        <f>IFERROR(_xll.RtGet("EBOND_LDN",B592,-20270)*1,"-")</f>
        <v>0.4</v>
      </c>
      <c r="K592" s="1" t="str">
        <f>_xll.RtGet("EBOND_LDN",$B592,-20271)</f>
        <v>on</v>
      </c>
      <c r="L592" s="1">
        <f>_xll.BDP(A592&amp;" @CBKG Corp","bid")</f>
        <v>101.578</v>
      </c>
      <c r="M592" s="1">
        <f>_xll.BDP(A592&amp;" @CBKG Corp","ask")</f>
        <v>101.97799999999999</v>
      </c>
      <c r="N592" s="1" t="s">
        <v>1456</v>
      </c>
      <c r="O592" s="1" t="str">
        <f>_xll.BDP(A592&amp;" @"&amp;N592&amp;" Corp","LAST_UPDATE")</f>
        <v>07:01:33</v>
      </c>
      <c r="P592" s="57">
        <f>_xll.BDP(A592&amp;" @"&amp;N592&amp;" Corp","LAST_PRICE")</f>
        <v>101.77800000000001</v>
      </c>
      <c r="Q592" s="1">
        <f>INDEX(control!$F$12:$F$22,MATCH(C592,control!$C$12:$C$22,0))</f>
        <v>100</v>
      </c>
      <c r="R592" s="1">
        <f>P592-J592*INDEX(bias[value],MATCH(I592,bias[symbol],0))*(Q592/100)</f>
        <v>101.578</v>
      </c>
      <c r="S592" s="1">
        <f t="shared" ref="S592:S593" si="694">R592+J592*(Q592/100)</f>
        <v>101.97800000000001</v>
      </c>
      <c r="T592" s="4"/>
      <c r="U592" s="4"/>
      <c r="V592" s="1">
        <f t="shared" ref="V592:V593" si="695">P592</f>
        <v>101.77800000000001</v>
      </c>
      <c r="W592" s="1">
        <f t="shared" ref="W592:W593" si="696">IF(ISNUMBER(T592),T592,R592)</f>
        <v>101.578</v>
      </c>
      <c r="X592" s="1">
        <f t="shared" ref="X592:X593" si="697">IF(ISNUMBER(U592),U592,S592)</f>
        <v>101.97800000000001</v>
      </c>
      <c r="Y592" s="13">
        <f t="shared" ref="Y592:Y593" si="698">IF(ISERROR((W592+X592)-(L592+M592)),"err",((W592+X592)-(L592+M592)))</f>
        <v>2.8421709430404007E-14</v>
      </c>
      <c r="Z592" s="1">
        <v>1</v>
      </c>
      <c r="AA592" s="1">
        <f t="shared" ref="AA592:AA593" si="699">IF(K592="on",1,0)</f>
        <v>1</v>
      </c>
      <c r="AB592" s="1">
        <f t="shared" ref="AB592:AB593" si="700">IF(ISNUMBER(V592),1,0)*IF(ISNUMBER(W592),1,0)*IF(ISNUMBER(X592),1,0)</f>
        <v>1</v>
      </c>
      <c r="AC592" s="1">
        <f>IF(ISNUMBER(INDEX(bias[value],MATCH(I592,bias[symbol],0))),1,0)</f>
        <v>1</v>
      </c>
      <c r="AD592" s="1">
        <f t="shared" ref="AD592:AD593" si="701">IF(ISNUMBER(J592),1,0)</f>
        <v>1</v>
      </c>
      <c r="AE592" s="1">
        <f t="shared" ref="AE592:AE593" si="702">IF(AB592,IF(W592&gt;X592,0,1),0)</f>
        <v>1</v>
      </c>
      <c r="AF592" s="1">
        <f t="shared" ca="1" si="591"/>
        <v>0</v>
      </c>
      <c r="AG592" s="1">
        <f t="shared" ref="AG592:AG593" ca="1" si="703">PRODUCT(Z592:AF592)</f>
        <v>0</v>
      </c>
      <c r="AH592" s="1" t="str">
        <f ca="1">IF(AG592=1,_xll.RtContribute("DDS_BONDS",$B592&amp;"=EXT",$V$3:$X$3,V592:X592,"FTC:CHANGED;SCOPE:SERVER"),"-")</f>
        <v>-</v>
      </c>
      <c r="AI592" s="1" t="str">
        <f>_xll.RtGet("DDS_BONDS",B592&amp;"=EXT",3)</f>
        <v>21173537=EXT</v>
      </c>
      <c r="AJ592" s="32">
        <f>_xll.BDP($A592&amp;" @"&amp; $N592 &amp;"  Corp","risk_mid")</f>
        <v>7.3321234182714079</v>
      </c>
      <c r="AK592" s="25">
        <f t="shared" ref="AK592:AK593" si="704">IFERROR(G592*AJ592/10000,"-")</f>
        <v>733.21234182714079</v>
      </c>
      <c r="AL592" s="1" t="str">
        <f t="shared" ref="AL592:AL593" si="705">IFERROR(INDEX(repoRate,MATCH(A592,repoIsin,0)),"-")</f>
        <v>-</v>
      </c>
      <c r="AM592" s="38">
        <f t="shared" ref="AM592:AM593" si="706">IFERROR(G592*1,0)*IFERROR(P592*1,0)/100*IF(AL592="-",$AM$3,AL592)/100/360</f>
        <v>9.0469333333333335</v>
      </c>
      <c r="AN592" s="12">
        <f>_xll.BDP($A592&amp;" @"&amp; $N592 &amp;"  Corp","asset_swap_spd_mid")</f>
        <v>42.783283219420426</v>
      </c>
      <c r="AO592" s="25">
        <f t="shared" ref="AO592:AO593" si="707">IFERROR(G592*1,0)*IFERROR(AN592*1,0)/10000</f>
        <v>4278.3283219420427</v>
      </c>
      <c r="AP592" s="25">
        <f>IFERROR(_xll.BDP($A592&amp;" @"&amp; $N592 &amp;"  Corp","coupon")*G592/100/365,"-")</f>
        <v>52.054794520547944</v>
      </c>
      <c r="AQ592" s="1" t="str">
        <f>_xll.RtGet("EBOND_LDN",B592,"DSPLY_NAME")</f>
        <v>WMT 1.9 08 Apr 2</v>
      </c>
      <c r="AR592" s="38">
        <f>_xll.RtGet("EBOND_LDN", B592, -18560)</f>
        <v>75.855429025117999</v>
      </c>
      <c r="AS592" s="38">
        <f>_xll.RtGet("EBOND_LDN", B592, -18562)</f>
        <v>70.410049158608004</v>
      </c>
      <c r="AT592" s="58" t="str">
        <f ca="1">IF(Main[[#This Row],[maturity]]&lt;TODAY(),"matured","-")</f>
        <v>-</v>
      </c>
      <c r="AU592" s="1" t="str">
        <f>IF(Main[[#This Row],[spread bid]]=Main[[#This Row],[spread ask]],"error","-")</f>
        <v>-</v>
      </c>
    </row>
    <row r="593" spans="1:47" x14ac:dyDescent="0.2">
      <c r="A593" s="7" t="s">
        <v>1590</v>
      </c>
      <c r="B593" s="7">
        <v>21173540</v>
      </c>
      <c r="C593" s="7">
        <v>1994228</v>
      </c>
      <c r="D593" s="7" t="str">
        <f>_xll.BDP($A593&amp;" Corp",D$4)</f>
        <v>WMT</v>
      </c>
      <c r="E593" s="7">
        <f>IF(_xll.BDP($A593&amp;" Corp","cpn typ")="floating","frn",_xll.BDP($A593&amp;" Corp",E$4))</f>
        <v>2.5499999999999998</v>
      </c>
      <c r="F593" s="54">
        <f>IF(LEFT(_xll.BDP($A593&amp;" Corp","mty_typ"),4)="perp","perp",_xll.BDP($A593&amp;" Corp",F$4)*1)</f>
        <v>46120</v>
      </c>
      <c r="G593" s="26" t="str">
        <f>_xll.RtGet("EBOND_POSITION",INDEX(bookMap[eBondID],MATCH(TEXT(C593,"0"),bookMap[bbgID],0))&amp;"="&amp;B593,"AMOUNT")</f>
        <v>#N/A</v>
      </c>
      <c r="H593" s="7">
        <f>INDEX(control!$E$12:$E$22,MATCH(C593,control!$C$12:$C$22,0))</f>
        <v>0</v>
      </c>
      <c r="I593" s="7" t="str">
        <f>IFERROR(INDEX(bias[symbol],MIN(MAX(MATCH(IF($I$2="manual",_xll.RtGet("EBOND_LDN",B593,-20268),$I$2),bias[symbol],0)+H593,1),27)),"-")</f>
        <v>m</v>
      </c>
      <c r="J593" s="7">
        <f>IFERROR(_xll.RtGet("EBOND_LDN",B593,-20270)*1,"-")</f>
        <v>0.6</v>
      </c>
      <c r="K593" s="7" t="str">
        <f>_xll.RtGet("EBOND_LDN",$B593,-20271)</f>
        <v>on</v>
      </c>
      <c r="L593" s="7">
        <f>_xll.BDP(A593&amp;" @CBKG Corp","bid")</f>
        <v>102.52500000000001</v>
      </c>
      <c r="M593" s="7">
        <f>_xll.BDP(A593&amp;" @CBKG Corp","ask")</f>
        <v>103.125</v>
      </c>
      <c r="N593" s="7" t="s">
        <v>1456</v>
      </c>
      <c r="O593" s="9" t="str">
        <f>_xll.BDP(A593&amp;" @"&amp;N593&amp;" Corp","LAST_UPDATE")</f>
        <v>07:01:31</v>
      </c>
      <c r="P593" s="57">
        <f>_xll.BDP(A593&amp;" @"&amp;N593&amp;" Corp","LAST_PRICE")</f>
        <v>102.825</v>
      </c>
      <c r="Q593" s="1">
        <f>INDEX(control!$F$12:$F$22,MATCH(C593,control!$C$12:$C$22,0))</f>
        <v>100</v>
      </c>
      <c r="R593" s="1">
        <f>P593-J593*INDEX(bias[value],MATCH(I593,bias[symbol],0))*(Q593/100)</f>
        <v>102.52500000000001</v>
      </c>
      <c r="S593" s="1">
        <f t="shared" si="694"/>
        <v>103.125</v>
      </c>
      <c r="T593" s="4"/>
      <c r="U593" s="4"/>
      <c r="V593" s="1">
        <f t="shared" si="695"/>
        <v>102.825</v>
      </c>
      <c r="W593" s="1">
        <f t="shared" si="696"/>
        <v>102.52500000000001</v>
      </c>
      <c r="X593" s="1">
        <f t="shared" si="697"/>
        <v>103.125</v>
      </c>
      <c r="Y593" s="13">
        <f t="shared" si="698"/>
        <v>0</v>
      </c>
      <c r="Z593" s="1">
        <v>1</v>
      </c>
      <c r="AA593" s="1">
        <f t="shared" si="699"/>
        <v>1</v>
      </c>
      <c r="AB593" s="1">
        <f t="shared" si="700"/>
        <v>1</v>
      </c>
      <c r="AC593" s="1">
        <f>IF(ISNUMBER(INDEX(bias[value],MATCH(I593,bias[symbol],0))),1,0)</f>
        <v>1</v>
      </c>
      <c r="AD593" s="1">
        <f t="shared" si="701"/>
        <v>1</v>
      </c>
      <c r="AE593" s="1">
        <f t="shared" si="702"/>
        <v>1</v>
      </c>
      <c r="AF593" s="1">
        <f t="shared" ca="1" si="591"/>
        <v>0</v>
      </c>
      <c r="AG593" s="1">
        <f t="shared" ca="1" si="703"/>
        <v>0</v>
      </c>
      <c r="AH593" s="1" t="str">
        <f ca="1">IF(AG593=1,_xll.RtContribute("DDS_BONDS",$B593&amp;"=EXT",$V$3:$X$3,V593:X593,"FTC:CHANGED;SCOPE:SERVER"),"-")</f>
        <v>-</v>
      </c>
      <c r="AI593" s="1" t="str">
        <f>_xll.RtGet("DDS_BONDS",B593&amp;"=EXT",3)</f>
        <v>21173540=EXT</v>
      </c>
      <c r="AJ593" s="32">
        <f>_xll.BDP($A593&amp;" @"&amp; $N593 &amp;"  Corp","risk_mid")</f>
        <v>10.399482845414099</v>
      </c>
      <c r="AK593" s="25" t="str">
        <f t="shared" si="704"/>
        <v>-</v>
      </c>
      <c r="AL593" s="1" t="str">
        <f t="shared" si="705"/>
        <v>-</v>
      </c>
      <c r="AM593" s="38">
        <f t="shared" si="706"/>
        <v>0</v>
      </c>
      <c r="AN593" s="12">
        <f>_xll.BDP($A593&amp;" @"&amp; $N593 &amp;"  Corp","asset_swap_spd_mid")</f>
        <v>49.822978620120928</v>
      </c>
      <c r="AO593" s="25">
        <f t="shared" si="707"/>
        <v>0</v>
      </c>
      <c r="AP593" s="25" t="str">
        <f>IFERROR(_xll.BDP($A593&amp;" @"&amp; $N593 &amp;"  Corp","coupon")*G593/100/365,"-")</f>
        <v>-</v>
      </c>
      <c r="AQ593" s="1" t="str">
        <f>_xll.RtGet("EBOND_LDN",B593,"DSPLY_NAME")</f>
        <v xml:space="preserve">WMT 2.55 08 Apr </v>
      </c>
      <c r="AR593" s="38">
        <f>_xll.RtGet("EBOND_LDN", B593, -18560)</f>
        <v>96.078739137691997</v>
      </c>
      <c r="AS593" s="38">
        <f>_xll.RtGet("EBOND_LDN", B593, -18562)</f>
        <v>90.324057432849997</v>
      </c>
      <c r="AT593" s="58" t="str">
        <f ca="1">IF(Main[[#This Row],[maturity]]&lt;TODAY(),"matured","-")</f>
        <v>-</v>
      </c>
      <c r="AU593" s="1" t="str">
        <f>IF(Main[[#This Row],[spread bid]]=Main[[#This Row],[spread ask]],"error","-")</f>
        <v>-</v>
      </c>
    </row>
    <row r="594" spans="1:47" x14ac:dyDescent="0.2">
      <c r="A594" s="1" t="s">
        <v>549</v>
      </c>
      <c r="B594" s="1">
        <v>17067500</v>
      </c>
      <c r="C594" s="1">
        <v>1994227</v>
      </c>
      <c r="D594" s="1" t="str">
        <f>_xll.BDP($A594&amp;" Corp",D$4)</f>
        <v>ARQIVA</v>
      </c>
      <c r="E594" s="1">
        <f>IF(_xll.BDP($A594&amp;" Corp","cpn typ")="floating","frn",_xll.BDP($A594&amp;" Corp",E$4))</f>
        <v>4.04</v>
      </c>
      <c r="F594" s="50">
        <f>IF(LEFT(_xll.BDP($A594&amp;" Corp","mty_typ"),4)="perp","perp",_xll.BDP($A594&amp;" Corp",F$4)*1)</f>
        <v>44012</v>
      </c>
      <c r="G594" s="31">
        <f>_xll.RtGet("EBOND_POSITION",INDEX(bookMap[eBondID],MATCH(TEXT(C594,"0"),bookMap[bbgID],0))&amp;"="&amp;B594,"AMOUNT")</f>
        <v>0</v>
      </c>
      <c r="H594" s="1">
        <f>INDEX(control!$E$12:$E$22,MATCH(C594,control!$C$12:$C$22,0))</f>
        <v>0</v>
      </c>
      <c r="I594" s="1" t="str">
        <f>IFERROR(INDEX(bias[symbol],MIN(MAX(MATCH(IF($I$2="manual",_xll.RtGet("EBOND_LDN",B594,-20268),$I$2),bias[symbol],0)+H594,1),27)),"-")</f>
        <v>b</v>
      </c>
      <c r="J594" s="1">
        <f>IFERROR(_xll.RtGet("EBOND_LDN",B594,-20270)*1,"-")</f>
        <v>1</v>
      </c>
      <c r="K594" s="1" t="str">
        <f>_xll.RtGet("EBOND_LDN",$B594,-20271)</f>
        <v>on</v>
      </c>
      <c r="L594" s="1" t="str">
        <f>_xll.BDP(A594&amp;" @CBKG Corp","bid")</f>
        <v>#N/A Real Time</v>
      </c>
      <c r="M594" s="1" t="str">
        <f>_xll.BDP(A594&amp;" @CBKG Corp","ask")</f>
        <v>#N/A Real Time</v>
      </c>
      <c r="N594" s="1" t="s">
        <v>1456</v>
      </c>
      <c r="O594" s="1" t="str">
        <f>_xll.BDP(A594&amp;" @"&amp;N594&amp;" Corp","LAST_UPDATE")</f>
        <v>11/06/2014</v>
      </c>
      <c r="P594" s="57">
        <f>_xll.BDP(A594&amp;" @"&amp;N594&amp;" Corp","LAST_PRICE")</f>
        <v>102.19499999999999</v>
      </c>
      <c r="Q594" s="1">
        <f>INDEX(control!$F$12:$F$22,MATCH(C594,control!$C$12:$C$22,0))</f>
        <v>100</v>
      </c>
      <c r="R594" s="1">
        <f>P594-J594*INDEX(bias[value],MATCH(I594,bias[symbol],0))*(Q594/100)</f>
        <v>101.82</v>
      </c>
      <c r="S594" s="1">
        <f t="shared" si="611"/>
        <v>102.82</v>
      </c>
      <c r="T594" s="4"/>
      <c r="U594" s="4"/>
      <c r="V594" s="1">
        <f t="shared" si="605"/>
        <v>102.19499999999999</v>
      </c>
      <c r="W594" s="1">
        <f t="shared" si="606"/>
        <v>101.82</v>
      </c>
      <c r="X594" s="1">
        <f t="shared" si="607"/>
        <v>102.82</v>
      </c>
      <c r="Y594" s="13" t="str">
        <f t="shared" si="608"/>
        <v>err</v>
      </c>
      <c r="Z594" s="1">
        <v>1</v>
      </c>
      <c r="AA594" s="1">
        <f t="shared" si="609"/>
        <v>1</v>
      </c>
      <c r="AB594" s="1">
        <f t="shared" si="692"/>
        <v>1</v>
      </c>
      <c r="AC594" s="1">
        <f>IF(ISNUMBER(INDEX(bias[value],MATCH(I594,bias[symbol],0))),1,0)</f>
        <v>1</v>
      </c>
      <c r="AD594" s="1">
        <f t="shared" si="610"/>
        <v>1</v>
      </c>
      <c r="AE594" s="1">
        <f t="shared" si="693"/>
        <v>1</v>
      </c>
      <c r="AF594" s="1">
        <f t="shared" ca="1" si="591"/>
        <v>0</v>
      </c>
      <c r="AG594" s="1">
        <f t="shared" ca="1" si="592"/>
        <v>0</v>
      </c>
      <c r="AH594" s="1" t="str">
        <f ca="1">IF(AG594=1,_xll.RtContribute("DDS_BONDS",$B594&amp;"=EXT",$V$3:$X$3,V594:X594,"FTC:CHANGED;SCOPE:SERVER"),"-")</f>
        <v>-</v>
      </c>
      <c r="AI594" s="1" t="str">
        <f>_xll.RtGet("DDS_BONDS",B594&amp;"=EXT",3)</f>
        <v>17067500=EXT</v>
      </c>
      <c r="AJ594" s="32">
        <f>_xll.BDP($A594&amp;" @"&amp; $N594 &amp;"  Corp","risk_mid")</f>
        <v>5.4471207755760531</v>
      </c>
      <c r="AK594" s="25">
        <f t="shared" si="593"/>
        <v>0</v>
      </c>
      <c r="AL594" s="1" t="str">
        <f t="shared" si="677"/>
        <v>-</v>
      </c>
      <c r="AM594" s="38">
        <f t="shared" si="594"/>
        <v>0</v>
      </c>
      <c r="AN594" s="12">
        <f>_xll.BDP($A594&amp;" @"&amp; $N594 &amp;"  Corp","asset_swap_spd_mid")</f>
        <v>133.69981865663453</v>
      </c>
      <c r="AO594" s="25">
        <f t="shared" si="595"/>
        <v>0</v>
      </c>
      <c r="AP594" s="25">
        <f>IFERROR(_xll.BDP($A594&amp;" @"&amp; $N594 &amp;"  Corp","coupon")*G594/100/365,"-")</f>
        <v>0</v>
      </c>
      <c r="AQ594" s="1" t="str">
        <f>_xll.RtGet("EBOND_LDN",B594,"DSPLY_NAME")</f>
        <v>ARQIVA 4.04 30 J</v>
      </c>
      <c r="AR594" s="38">
        <f>_xll.RtGet("EBOND_LDN", B594, -18560)</f>
        <v>162.75807231324501</v>
      </c>
      <c r="AS594" s="38">
        <f>_xll.RtGet("EBOND_LDN", B594, -18562)</f>
        <v>144.41892865649601</v>
      </c>
      <c r="AT594" s="58" t="str">
        <f ca="1">IF(Main[[#This Row],[maturity]]&lt;TODAY(),"matured","-")</f>
        <v>-</v>
      </c>
      <c r="AU594" s="1" t="str">
        <f>IF(Main[[#This Row],[spread bid]]=Main[[#This Row],[spread ask]],"error","-")</f>
        <v>-</v>
      </c>
    </row>
    <row r="595" spans="1:47" x14ac:dyDescent="0.2">
      <c r="A595" s="1" t="s">
        <v>550</v>
      </c>
      <c r="B595" s="1">
        <v>17067498</v>
      </c>
      <c r="C595" s="9">
        <v>1994227</v>
      </c>
      <c r="D595" s="9" t="str">
        <f>_xll.BDP($A595&amp;" Corp",D$4)</f>
        <v>ARQIVA</v>
      </c>
      <c r="E595" s="9">
        <f>IF(_xll.BDP($A595&amp;" Corp","cpn typ")="floating","frn",_xll.BDP($A595&amp;" Corp",E$4))</f>
        <v>4.8819999999999997</v>
      </c>
      <c r="F595" s="50">
        <f>IF(LEFT(_xll.BDP($A595&amp;" Corp","mty_typ"),4)="perp","perp",_xll.BDP($A595&amp;" Corp",F$4)*1)</f>
        <v>48579</v>
      </c>
      <c r="G595" s="31">
        <f>_xll.RtGet("EBOND_POSITION",INDEX(bookMap[eBondID],MATCH(TEXT(C595,"0"),bookMap[bbgID],0))&amp;"="&amp;B595,"AMOUNT")</f>
        <v>0</v>
      </c>
      <c r="H595" s="1">
        <f>INDEX(control!$E$12:$E$22,MATCH(C595,control!$C$12:$C$22,0))</f>
        <v>0</v>
      </c>
      <c r="I595" s="1" t="str">
        <f>IFERROR(INDEX(bias[symbol],MIN(MAX(MATCH(IF($I$2="manual",_xll.RtGet("EBOND_LDN",B595,-20268),$I$2),bias[symbol],0)+H595,1),27)),"-")</f>
        <v>b</v>
      </c>
      <c r="J595" s="1">
        <f>IFERROR(_xll.RtGet("EBOND_LDN",B595,-20270)*1,"-")</f>
        <v>1</v>
      </c>
      <c r="K595" s="1" t="str">
        <f>_xll.RtGet("EBOND_LDN",$B595,-20271)</f>
        <v>on</v>
      </c>
      <c r="L595" s="1" t="str">
        <f>_xll.BDP(A595&amp;" @CBKG Corp","bid")</f>
        <v>#N/A Real Time</v>
      </c>
      <c r="M595" s="1" t="str">
        <f>_xll.BDP(A595&amp;" @CBKG Corp","ask")</f>
        <v>#N/A Real Time</v>
      </c>
      <c r="N595" s="1" t="s">
        <v>1456</v>
      </c>
      <c r="O595" s="1" t="str">
        <f>_xll.BDP(A595&amp;" @"&amp;N595&amp;" Corp","LAST_UPDATE")</f>
        <v>11/06/2014</v>
      </c>
      <c r="P595" s="57">
        <f>_xll.BDP(A595&amp;" @"&amp;N595&amp;" Corp","LAST_PRICE")</f>
        <v>103.226</v>
      </c>
      <c r="Q595" s="1">
        <f>INDEX(control!$F$12:$F$22,MATCH(C595,control!$C$12:$C$22,0))</f>
        <v>100</v>
      </c>
      <c r="R595" s="1">
        <f>P595-J595*INDEX(bias[value],MATCH(I595,bias[symbol],0))*(Q595/100)</f>
        <v>102.851</v>
      </c>
      <c r="S595" s="1">
        <f t="shared" si="611"/>
        <v>103.851</v>
      </c>
      <c r="T595" s="4"/>
      <c r="U595" s="4"/>
      <c r="V595" s="1">
        <f t="shared" si="605"/>
        <v>103.226</v>
      </c>
      <c r="W595" s="1">
        <f t="shared" si="606"/>
        <v>102.851</v>
      </c>
      <c r="X595" s="1">
        <f t="shared" si="607"/>
        <v>103.851</v>
      </c>
      <c r="Y595" s="13" t="str">
        <f t="shared" si="608"/>
        <v>err</v>
      </c>
      <c r="Z595" s="1">
        <v>1</v>
      </c>
      <c r="AA595" s="1">
        <f t="shared" si="609"/>
        <v>1</v>
      </c>
      <c r="AB595" s="1">
        <f t="shared" si="692"/>
        <v>1</v>
      </c>
      <c r="AC595" s="1">
        <f>IF(ISNUMBER(INDEX(bias[value],MATCH(I595,bias[symbol],0))),1,0)</f>
        <v>1</v>
      </c>
      <c r="AD595" s="1">
        <f t="shared" si="610"/>
        <v>1</v>
      </c>
      <c r="AE595" s="1">
        <f t="shared" si="693"/>
        <v>1</v>
      </c>
      <c r="AF595" s="1">
        <f t="shared" ca="1" si="591"/>
        <v>0</v>
      </c>
      <c r="AG595" s="1">
        <f t="shared" ca="1" si="592"/>
        <v>0</v>
      </c>
      <c r="AH595" s="1" t="str">
        <f ca="1">IF(AG595=1,_xll.RtContribute("DDS_BONDS",$B595&amp;"=EXT",$V$3:$X$3,V595:X595,"FTC:CHANGED;SCOPE:SERVER"),"-")</f>
        <v>-</v>
      </c>
      <c r="AI595" s="1" t="str">
        <f>_xll.RtGet("DDS_BONDS",B595&amp;"=EXT",3)</f>
        <v>17067498=EXT</v>
      </c>
      <c r="AJ595" s="32">
        <f>_xll.BDP($A595&amp;" @"&amp; $N595 &amp;"  Corp","risk_mid")</f>
        <v>8.6706623637546443</v>
      </c>
      <c r="AK595" s="25">
        <f t="shared" si="593"/>
        <v>0</v>
      </c>
      <c r="AL595" s="1" t="str">
        <f t="shared" si="677"/>
        <v>-</v>
      </c>
      <c r="AM595" s="38">
        <f t="shared" si="594"/>
        <v>0</v>
      </c>
      <c r="AN595" s="12">
        <f>_xll.BDP($A595&amp;" @"&amp; $N595 &amp;"  Corp","asset_swap_spd_mid")</f>
        <v>164.77666123073115</v>
      </c>
      <c r="AO595" s="25">
        <f t="shared" si="595"/>
        <v>0</v>
      </c>
      <c r="AP595" s="25">
        <f>IFERROR(_xll.BDP($A595&amp;" @"&amp; $N595 &amp;"  Corp","coupon")*G595/100/365,"-")</f>
        <v>0</v>
      </c>
      <c r="AQ595" s="1" t="str">
        <f>_xll.RtGet("EBOND_LDN",B595,"DSPLY_NAME")</f>
        <v xml:space="preserve">ARQIVA 4.882 31 </v>
      </c>
      <c r="AR595" s="38">
        <f>_xll.RtGet("EBOND_LDN", B595, -18560)</f>
        <v>171.82455776095301</v>
      </c>
      <c r="AS595" s="38">
        <f>_xll.RtGet("EBOND_LDN", B595, -18562)</f>
        <v>160.36086280052999</v>
      </c>
      <c r="AT595" s="58" t="str">
        <f ca="1">IF(Main[[#This Row],[maturity]]&lt;TODAY(),"matured","-")</f>
        <v>-</v>
      </c>
      <c r="AU595" s="1" t="str">
        <f>IF(Main[[#This Row],[spread bid]]=Main[[#This Row],[spread ask]],"error","-")</f>
        <v>-</v>
      </c>
    </row>
    <row r="596" spans="1:47" x14ac:dyDescent="0.2">
      <c r="A596" s="1" t="s">
        <v>1574</v>
      </c>
      <c r="B596" s="1">
        <v>21159584</v>
      </c>
      <c r="C596" s="9">
        <v>1994227</v>
      </c>
      <c r="D596" s="9" t="str">
        <f>_xll.BDP($A596&amp;" Corp",D$4)</f>
        <v>BELGBB</v>
      </c>
      <c r="E596" s="9">
        <f>IF(_xll.BDP($A596&amp;" Corp","cpn typ")="floating","frn",_xll.BDP($A596&amp;" Corp",E$4))</f>
        <v>2.375</v>
      </c>
      <c r="F596" s="50">
        <f>IF(LEFT(_xll.BDP($A596&amp;" Corp","mty_typ"),4)="perp","perp",_xll.BDP($A596&amp;" Corp",F$4)*1)</f>
        <v>45386</v>
      </c>
      <c r="G596" s="31">
        <f>_xll.RtGet("EBOND_POSITION",INDEX(bookMap[eBondID],MATCH(TEXT(C596,"0"),bookMap[bbgID],0))&amp;"="&amp;B596,"AMOUNT")</f>
        <v>-200000</v>
      </c>
      <c r="H596" s="1">
        <f>INDEX(control!$E$12:$E$22,MATCH(C596,control!$C$12:$C$22,0))</f>
        <v>0</v>
      </c>
      <c r="I596" s="1" t="str">
        <f>IFERROR(INDEX(bias[symbol],MIN(MAX(MATCH(IF($I$2="manual",_xll.RtGet("EBOND_LDN",B596,-20268),$I$2),bias[symbol],0)+H596,1),27)),"-")</f>
        <v>m</v>
      </c>
      <c r="J596" s="1">
        <f>IFERROR(_xll.RtGet("EBOND_LDN",B596,-20270)*1,"-")</f>
        <v>0.25</v>
      </c>
      <c r="K596" s="1" t="str">
        <f>_xll.RtGet("EBOND_LDN",$B596,-20271)</f>
        <v>on</v>
      </c>
      <c r="L596" s="1">
        <f>_xll.BDP(A596&amp;" @CBKG Corp","bid")</f>
        <v>102.46</v>
      </c>
      <c r="M596" s="1">
        <f>_xll.BDP(A596&amp;" @CBKG Corp","ask")</f>
        <v>102.71</v>
      </c>
      <c r="N596" s="1" t="s">
        <v>1456</v>
      </c>
      <c r="O596" s="1" t="str">
        <f>_xll.BDP(A596&amp;" @"&amp;N596&amp;" Corp","LAST_UPDATE")</f>
        <v>07:01:23</v>
      </c>
      <c r="P596" s="57">
        <f>_xll.BDP(A596&amp;" @"&amp;N596&amp;" Corp","LAST_PRICE")</f>
        <v>102.565</v>
      </c>
      <c r="Q596" s="1">
        <f>INDEX(control!$F$12:$F$22,MATCH(C596,control!$C$12:$C$22,0))</f>
        <v>100</v>
      </c>
      <c r="R596" s="1">
        <f>P596-J596*INDEX(bias[value],MATCH(I596,bias[symbol],0))*(Q596/100)</f>
        <v>102.44</v>
      </c>
      <c r="S596" s="1">
        <f t="shared" ref="S596" si="708">R596+J596*(Q596/100)</f>
        <v>102.69</v>
      </c>
      <c r="T596" s="4"/>
      <c r="U596" s="4"/>
      <c r="V596" s="1">
        <f t="shared" ref="V596" si="709">P596</f>
        <v>102.565</v>
      </c>
      <c r="W596" s="1">
        <f t="shared" ref="W596" si="710">IF(ISNUMBER(T596),T596,R596)</f>
        <v>102.44</v>
      </c>
      <c r="X596" s="1">
        <f t="shared" ref="X596" si="711">IF(ISNUMBER(U596),U596,S596)</f>
        <v>102.69</v>
      </c>
      <c r="Y596" s="13">
        <f t="shared" ref="Y596" si="712">IF(ISERROR((W596+X596)-(L596+M596)),"err",((W596+X596)-(L596+M596)))</f>
        <v>-3.9999999999992042E-2</v>
      </c>
      <c r="Z596" s="1">
        <v>1</v>
      </c>
      <c r="AA596" s="1">
        <f t="shared" ref="AA596" si="713">IF(K596="on",1,0)</f>
        <v>1</v>
      </c>
      <c r="AB596" s="1">
        <f t="shared" ref="AB596" si="714">IF(ISNUMBER(V596),1,0)*IF(ISNUMBER(W596),1,0)*IF(ISNUMBER(X596),1,0)</f>
        <v>1</v>
      </c>
      <c r="AC596" s="1">
        <f>IF(ISNUMBER(INDEX(bias[value],MATCH(I596,bias[symbol],0))),1,0)</f>
        <v>1</v>
      </c>
      <c r="AD596" s="1">
        <f t="shared" ref="AD596" si="715">IF(ISNUMBER(J596),1,0)</f>
        <v>1</v>
      </c>
      <c r="AE596" s="1">
        <f t="shared" ref="AE596" si="716">IF(AB596,IF(W596&gt;X596,0,1),0)</f>
        <v>1</v>
      </c>
      <c r="AF596" s="1">
        <f t="shared" ca="1" si="591"/>
        <v>0</v>
      </c>
      <c r="AG596" s="1">
        <f t="shared" ref="AG596" ca="1" si="717">PRODUCT(Z596:AF596)</f>
        <v>0</v>
      </c>
      <c r="AH596" s="1" t="str">
        <f ca="1">IF(AG596=1,_xll.RtContribute("DDS_BONDS",$B596&amp;"=EXT",$V$3:$X$3,V596:X596,"FTC:CHANGED;SCOPE:SERVER"),"-")</f>
        <v>-</v>
      </c>
      <c r="AI596" s="1" t="str">
        <f>_xll.RtGet("DDS_BONDS",B596&amp;"=EXT",3)</f>
        <v>21159584=EXT</v>
      </c>
      <c r="AJ596" s="32">
        <f>_xll.BDP($A596&amp;" @"&amp; $N596 &amp;"  Corp","risk_mid")</f>
        <v>8.8931377454059657</v>
      </c>
      <c r="AK596" s="25">
        <f t="shared" ref="AK596" si="718">IFERROR(G596*AJ596/10000,"-")</f>
        <v>-177.86275490811931</v>
      </c>
      <c r="AL596" s="1" t="str">
        <f t="shared" si="677"/>
        <v>-</v>
      </c>
      <c r="AM596" s="38">
        <f t="shared" ref="AM596" si="719">IFERROR(G596*1,0)*IFERROR(P596*1,0)/100*IF(AL596="-",$AM$3,AL596)/100/360</f>
        <v>-1.823377777777778</v>
      </c>
      <c r="AN596" s="12">
        <f>_xll.BDP($A596&amp;" @"&amp; $N596 &amp;"  Corp","asset_swap_spd_mid")</f>
        <v>54.986898023331683</v>
      </c>
      <c r="AO596" s="25">
        <f t="shared" ref="AO596" si="720">IFERROR(G596*1,0)*IFERROR(AN596*1,0)/10000</f>
        <v>-1099.7379604666337</v>
      </c>
      <c r="AP596" s="25">
        <f>IFERROR(_xll.BDP($A596&amp;" @"&amp; $N596 &amp;"  Corp","coupon")*G596/100/365,"-")</f>
        <v>-13.013698630136986</v>
      </c>
      <c r="AQ596" s="1" t="str">
        <f>_xll.RtGet("EBOND_LDN",B596,"DSPLY_NAME")</f>
        <v xml:space="preserve">BELGBB 2 3/8 04 </v>
      </c>
      <c r="AR596" s="38">
        <f>_xll.RtGet("EBOND_LDN", B596, -18560)</f>
        <v>75.434176970495002</v>
      </c>
      <c r="AS596" s="38">
        <f>_xll.RtGet("EBOND_LDN", B596, -18562)</f>
        <v>72.629590009007998</v>
      </c>
      <c r="AT596" s="58" t="str">
        <f ca="1">IF(Main[[#This Row],[maturity]]&lt;TODAY(),"matured","-")</f>
        <v>-</v>
      </c>
      <c r="AU596" s="1" t="str">
        <f>IF(Main[[#This Row],[spread bid]]=Main[[#This Row],[spread ask]],"error","-")</f>
        <v>-</v>
      </c>
    </row>
    <row r="597" spans="1:47" x14ac:dyDescent="0.2">
      <c r="A597" s="1" t="s">
        <v>551</v>
      </c>
      <c r="B597" s="1">
        <v>4337158</v>
      </c>
      <c r="C597" s="9">
        <v>1994227</v>
      </c>
      <c r="D597" s="9" t="str">
        <f>_xll.BDP($A597&amp;" Corp",D$4)</f>
        <v>BERTEL</v>
      </c>
      <c r="E597" s="9">
        <f>IF(_xll.BDP($A597&amp;" Corp","cpn typ")="floating","frn",_xll.BDP($A597&amp;" Corp",E$4))</f>
        <v>3.625</v>
      </c>
      <c r="F597" s="50">
        <f>IF(LEFT(_xll.BDP($A597&amp;" Corp","mty_typ"),4)="perp","perp",_xll.BDP($A597&amp;" Corp",F$4)*1)</f>
        <v>42283</v>
      </c>
      <c r="G597" s="31">
        <f>_xll.RtGet("EBOND_POSITION",INDEX(bookMap[eBondID],MATCH(TEXT(C597,"0"),bookMap[bbgID],0))&amp;"="&amp;B597,"AMOUNT")</f>
        <v>0</v>
      </c>
      <c r="H597" s="1">
        <f>INDEX(control!$E$12:$E$22,MATCH(C597,control!$C$12:$C$22,0))</f>
        <v>0</v>
      </c>
      <c r="I597" s="1" t="str">
        <f>IFERROR(INDEX(bias[symbol],MIN(MAX(MATCH(IF($I$2="manual",_xll.RtGet("EBOND_LDN",B597,-20268),$I$2),bias[symbol],0)+H597,1),27)),"-")</f>
        <v>m</v>
      </c>
      <c r="J597" s="1">
        <f>IFERROR(_xll.RtGet("EBOND_LDN",B597,-20270)*1,"-")</f>
        <v>0.2</v>
      </c>
      <c r="K597" s="1" t="str">
        <f>_xll.RtGet("EBOND_LDN",$B597,-20271)</f>
        <v>on</v>
      </c>
      <c r="L597" s="1">
        <f>_xll.BDP(A597&amp;" @CBKG Corp","bid")</f>
        <v>104.033</v>
      </c>
      <c r="M597" s="1">
        <f>_xll.BDP(A597&amp;" @CBKG Corp","ask")</f>
        <v>104.233</v>
      </c>
      <c r="N597" s="1" t="s">
        <v>1456</v>
      </c>
      <c r="O597" s="1" t="str">
        <f>_xll.BDP(A597&amp;" @"&amp;N597&amp;" Corp","LAST_UPDATE")</f>
        <v>07:01:48</v>
      </c>
      <c r="P597" s="57">
        <f>_xll.BDP(A597&amp;" @"&amp;N597&amp;" Corp","LAST_PRICE")</f>
        <v>104.134</v>
      </c>
      <c r="Q597" s="1">
        <f>INDEX(control!$F$12:$F$22,MATCH(C597,control!$C$12:$C$22,0))</f>
        <v>100</v>
      </c>
      <c r="R597" s="1">
        <f>P597-J597*INDEX(bias[value],MATCH(I597,bias[symbol],0))*(Q597/100)</f>
        <v>104.03400000000001</v>
      </c>
      <c r="S597" s="1">
        <f t="shared" si="611"/>
        <v>104.23400000000001</v>
      </c>
      <c r="T597" s="4"/>
      <c r="U597" s="4"/>
      <c r="V597" s="1">
        <f t="shared" si="605"/>
        <v>104.134</v>
      </c>
      <c r="W597" s="1">
        <f t="shared" si="606"/>
        <v>104.03400000000001</v>
      </c>
      <c r="X597" s="1">
        <f t="shared" si="607"/>
        <v>104.23400000000001</v>
      </c>
      <c r="Y597" s="13">
        <f t="shared" si="608"/>
        <v>2.0000000000095497E-3</v>
      </c>
      <c r="Z597" s="1">
        <v>1</v>
      </c>
      <c r="AA597" s="1">
        <f t="shared" si="609"/>
        <v>1</v>
      </c>
      <c r="AB597" s="1">
        <f t="shared" si="692"/>
        <v>1</v>
      </c>
      <c r="AC597" s="1">
        <f>IF(ISNUMBER(INDEX(bias[value],MATCH(I597,bias[symbol],0))),1,0)</f>
        <v>1</v>
      </c>
      <c r="AD597" s="1">
        <f t="shared" si="610"/>
        <v>1</v>
      </c>
      <c r="AE597" s="1">
        <f t="shared" si="693"/>
        <v>1</v>
      </c>
      <c r="AF597" s="1">
        <f t="shared" ca="1" si="591"/>
        <v>0</v>
      </c>
      <c r="AG597" s="1">
        <f t="shared" ca="1" si="592"/>
        <v>0</v>
      </c>
      <c r="AH597" s="1" t="str">
        <f ca="1">IF(AG597=1,_xll.RtContribute("DDS_BONDS",$B597&amp;"=EXT",$V$3:$X$3,V597:X597,"FTC:CHANGED;SCOPE:SERVER"),"-")</f>
        <v>-</v>
      </c>
      <c r="AI597" s="1" t="str">
        <f>_xll.RtGet("DDS_BONDS",B597&amp;"=EXT",3)</f>
        <v>4337158=EXT</v>
      </c>
      <c r="AJ597" s="32">
        <f>_xll.BDP($A597&amp;" @"&amp; $N597 &amp;"  Corp","risk_mid")</f>
        <v>1.3487671117694333</v>
      </c>
      <c r="AK597" s="25">
        <f t="shared" si="593"/>
        <v>0</v>
      </c>
      <c r="AL597" s="1" t="str">
        <f t="shared" si="677"/>
        <v>-</v>
      </c>
      <c r="AM597" s="38">
        <f t="shared" si="594"/>
        <v>0</v>
      </c>
      <c r="AN597" s="12">
        <f>_xll.BDP($A597&amp;" @"&amp; $N597 &amp;"  Corp","asset_swap_spd_mid")</f>
        <v>5.0163322401026056</v>
      </c>
      <c r="AO597" s="25">
        <f t="shared" si="595"/>
        <v>0</v>
      </c>
      <c r="AP597" s="25">
        <f>IFERROR(_xll.BDP($A597&amp;" @"&amp; $N597 &amp;"  Corp","coupon")*G597/100/365,"-")</f>
        <v>0</v>
      </c>
      <c r="AQ597" s="1" t="str">
        <f>_xll.RtGet("EBOND_LDN",B597,"DSPLY_NAME")</f>
        <v xml:space="preserve">BERTEL 3 5/8 06 </v>
      </c>
      <c r="AR597" s="38">
        <f>_xll.RtGet("EBOND_LDN", B597, -18560)</f>
        <v>48.413670100955997</v>
      </c>
      <c r="AS597" s="38">
        <f>_xll.RtGet("EBOND_LDN", B597, -18562)</f>
        <v>33.585804613617</v>
      </c>
      <c r="AT597" s="58" t="str">
        <f ca="1">IF(Main[[#This Row],[maturity]]&lt;TODAY(),"matured","-")</f>
        <v>-</v>
      </c>
      <c r="AU597" s="1" t="str">
        <f>IF(Main[[#This Row],[spread bid]]=Main[[#This Row],[spread ask]],"error","-")</f>
        <v>-</v>
      </c>
    </row>
    <row r="598" spans="1:47" x14ac:dyDescent="0.2">
      <c r="A598" s="1" t="s">
        <v>552</v>
      </c>
      <c r="B598" s="1">
        <v>5269813</v>
      </c>
      <c r="C598" s="9">
        <v>1994227</v>
      </c>
      <c r="D598" s="9" t="str">
        <f>_xll.BDP($A598&amp;" Corp",D$4)</f>
        <v>BERTEL</v>
      </c>
      <c r="E598" s="9">
        <f>IF(_xll.BDP($A598&amp;" Corp","cpn typ")="floating","frn",_xll.BDP($A598&amp;" Corp",E$4))</f>
        <v>4.75</v>
      </c>
      <c r="F598" s="50">
        <f>IF(LEFT(_xll.BDP($A598&amp;" Corp","mty_typ"),4)="perp","perp",_xll.BDP($A598&amp;" Corp",F$4)*1)</f>
        <v>42639</v>
      </c>
      <c r="G598" s="31">
        <f>_xll.RtGet("EBOND_POSITION",INDEX(bookMap[eBondID],MATCH(TEXT(C598,"0"),bookMap[bbgID],0))&amp;"="&amp;B598,"AMOUNT")</f>
        <v>2715000</v>
      </c>
      <c r="H598" s="1">
        <f>INDEX(control!$E$12:$E$22,MATCH(C598,control!$C$12:$C$22,0))</f>
        <v>0</v>
      </c>
      <c r="I598" s="1" t="str">
        <f>IFERROR(INDEX(bias[symbol],MIN(MAX(MATCH(IF($I$2="manual",_xll.RtGet("EBOND_LDN",B598,-20268),$I$2),bias[symbol],0)+H598,1),27)),"-")</f>
        <v>m</v>
      </c>
      <c r="J598" s="1">
        <f>IFERROR(_xll.RtGet("EBOND_LDN",B598,-20270)*1,"-")</f>
        <v>0.2</v>
      </c>
      <c r="K598" s="1" t="str">
        <f>_xll.RtGet("EBOND_LDN",$B598,-20271)</f>
        <v>on</v>
      </c>
      <c r="L598" s="1">
        <f>_xll.BDP(A598&amp;" @CBKG Corp","bid")</f>
        <v>109.232</v>
      </c>
      <c r="M598" s="1">
        <f>_xll.BDP(A598&amp;" @CBKG Corp","ask")</f>
        <v>109.432</v>
      </c>
      <c r="N598" s="1" t="s">
        <v>1456</v>
      </c>
      <c r="O598" s="1" t="str">
        <f>_xll.BDP(A598&amp;" @"&amp;N598&amp;" Corp","LAST_UPDATE")</f>
        <v>07:01:22</v>
      </c>
      <c r="P598" s="57">
        <f>_xll.BDP(A598&amp;" @"&amp;N598&amp;" Corp","LAST_PRICE")</f>
        <v>109.32599999999999</v>
      </c>
      <c r="Q598" s="1">
        <f>INDEX(control!$F$12:$F$22,MATCH(C598,control!$C$12:$C$22,0))</f>
        <v>100</v>
      </c>
      <c r="R598" s="1">
        <f>P598-J598*INDEX(bias[value],MATCH(I598,bias[symbol],0))*(Q598/100)</f>
        <v>109.226</v>
      </c>
      <c r="S598" s="1">
        <f t="shared" si="611"/>
        <v>109.426</v>
      </c>
      <c r="T598" s="4"/>
      <c r="U598" s="4"/>
      <c r="V598" s="1">
        <f t="shared" si="605"/>
        <v>109.32599999999999</v>
      </c>
      <c r="W598" s="1">
        <f t="shared" si="606"/>
        <v>109.226</v>
      </c>
      <c r="X598" s="1">
        <f t="shared" si="607"/>
        <v>109.426</v>
      </c>
      <c r="Y598" s="13">
        <f t="shared" si="608"/>
        <v>-1.2000000000000455E-2</v>
      </c>
      <c r="Z598" s="1">
        <v>1</v>
      </c>
      <c r="AA598" s="1">
        <f t="shared" si="609"/>
        <v>1</v>
      </c>
      <c r="AB598" s="1">
        <f t="shared" si="692"/>
        <v>1</v>
      </c>
      <c r="AC598" s="1">
        <f>IF(ISNUMBER(INDEX(bias[value],MATCH(I598,bias[symbol],0))),1,0)</f>
        <v>1</v>
      </c>
      <c r="AD598" s="1">
        <f t="shared" si="610"/>
        <v>1</v>
      </c>
      <c r="AE598" s="1">
        <f t="shared" si="693"/>
        <v>1</v>
      </c>
      <c r="AF598" s="1">
        <f t="shared" ref="AF598:AF656" ca="1" si="721">IF($C$3="update",1,0)</f>
        <v>0</v>
      </c>
      <c r="AG598" s="1">
        <f t="shared" ref="AG598:AG656" ca="1" si="722">PRODUCT(Z598:AF598)</f>
        <v>0</v>
      </c>
      <c r="AH598" s="1" t="str">
        <f ca="1">IF(AG598=1,_xll.RtContribute("DDS_BONDS",$B598&amp;"=EXT",$V$3:$X$3,V598:X598,"FTC:CHANGED;SCOPE:SERVER"),"-")</f>
        <v>-</v>
      </c>
      <c r="AI598" s="1" t="str">
        <f>_xll.RtGet("DDS_BONDS",B598&amp;"=EXT",3)</f>
        <v>5269813=EXT</v>
      </c>
      <c r="AJ598" s="32">
        <f>_xll.BDP($A598&amp;" @"&amp; $N598 &amp;"  Corp","risk_mid")</f>
        <v>2.4097915253364022</v>
      </c>
      <c r="AK598" s="25">
        <f t="shared" si="593"/>
        <v>654.25839912883328</v>
      </c>
      <c r="AL598" s="1" t="str">
        <f t="shared" si="677"/>
        <v>-</v>
      </c>
      <c r="AM598" s="38">
        <f t="shared" si="594"/>
        <v>26.384007999999998</v>
      </c>
      <c r="AN598" s="12">
        <f>_xll.BDP($A598&amp;" @"&amp; $N598 &amp;"  Corp","asset_swap_spd_mid")</f>
        <v>27.707547855888624</v>
      </c>
      <c r="AO598" s="25">
        <f t="shared" si="595"/>
        <v>7522.5992428737609</v>
      </c>
      <c r="AP598" s="25">
        <f>IFERROR(_xll.BDP($A598&amp;" @"&amp; $N598 &amp;"  Corp","coupon")*G598/100/365,"-")</f>
        <v>353.32191780821915</v>
      </c>
      <c r="AQ598" s="1" t="str">
        <f>_xll.RtGet("EBOND_LDN",B598,"DSPLY_NAME")</f>
        <v xml:space="preserve">BERTEL 4 3/4 26 </v>
      </c>
      <c r="AR598" s="38">
        <f>_xll.RtGet("EBOND_LDN", B598, -18560)</f>
        <v>61.275136689470003</v>
      </c>
      <c r="AS598" s="38">
        <f>_xll.RtGet("EBOND_LDN", B598, -18562)</f>
        <v>52.978265517463001</v>
      </c>
      <c r="AT598" s="58" t="str">
        <f ca="1">IF(Main[[#This Row],[maturity]]&lt;TODAY(),"matured","-")</f>
        <v>-</v>
      </c>
      <c r="AU598" s="1" t="str">
        <f>IF(Main[[#This Row],[spread bid]]=Main[[#This Row],[spread ask]],"error","-")</f>
        <v>-</v>
      </c>
    </row>
    <row r="599" spans="1:47" x14ac:dyDescent="0.2">
      <c r="A599" s="1" t="s">
        <v>553</v>
      </c>
      <c r="B599" s="1">
        <v>14859447</v>
      </c>
      <c r="C599" s="9">
        <v>1994227</v>
      </c>
      <c r="D599" s="9" t="str">
        <f>_xll.BDP($A599&amp;" Corp",D$4)</f>
        <v>BERTEL</v>
      </c>
      <c r="E599" s="9">
        <f>IF(_xll.BDP($A599&amp;" Corp","cpn typ")="floating","frn",_xll.BDP($A599&amp;" Corp",E$4))</f>
        <v>2.625</v>
      </c>
      <c r="F599" s="50">
        <f>IF(LEFT(_xll.BDP($A599&amp;" Corp","mty_typ"),4)="perp","perp",_xll.BDP($A599&amp;" Corp",F$4)*1)</f>
        <v>44775</v>
      </c>
      <c r="G599" s="31">
        <f>_xll.RtGet("EBOND_POSITION",INDEX(bookMap[eBondID],MATCH(TEXT(C599,"0"),bookMap[bbgID],0))&amp;"="&amp;B599,"AMOUNT")</f>
        <v>1000000</v>
      </c>
      <c r="H599" s="1">
        <f>INDEX(control!$E$12:$E$22,MATCH(C599,control!$C$12:$C$22,0))</f>
        <v>0</v>
      </c>
      <c r="I599" s="1" t="str">
        <f>IFERROR(INDEX(bias[symbol],MIN(MAX(MATCH(IF($I$2="manual",_xll.RtGet("EBOND_LDN",B599,-20268),$I$2),bias[symbol],0)+H599,1),27)),"-")</f>
        <v>b</v>
      </c>
      <c r="J599" s="1">
        <f>IFERROR(_xll.RtGet("EBOND_LDN",B599,-20270)*1,"-")</f>
        <v>0.25</v>
      </c>
      <c r="K599" s="1" t="str">
        <f>_xll.RtGet("EBOND_LDN",$B599,-20271)</f>
        <v>on</v>
      </c>
      <c r="L599" s="1">
        <f>_xll.BDP(A599&amp;" @CBKG Corp","bid")</f>
        <v>105.277</v>
      </c>
      <c r="M599" s="1">
        <f>_xll.BDP(A599&amp;" @CBKG Corp","ask")</f>
        <v>105.527</v>
      </c>
      <c r="N599" s="1" t="s">
        <v>1456</v>
      </c>
      <c r="O599" s="1" t="str">
        <f>_xll.BDP(A599&amp;" @"&amp;N599&amp;" Corp","LAST_UPDATE")</f>
        <v>07:01:27</v>
      </c>
      <c r="P599" s="57">
        <f>_xll.BDP(A599&amp;" @"&amp;N599&amp;" Corp","LAST_PRICE")</f>
        <v>105.285</v>
      </c>
      <c r="Q599" s="1">
        <f>INDEX(control!$F$12:$F$22,MATCH(C599,control!$C$12:$C$22,0))</f>
        <v>100</v>
      </c>
      <c r="R599" s="1">
        <f>P599-J599*INDEX(bias[value],MATCH(I599,bias[symbol],0))*(Q599/100)</f>
        <v>105.19125</v>
      </c>
      <c r="S599" s="1">
        <f t="shared" si="611"/>
        <v>105.44125</v>
      </c>
      <c r="T599" s="4"/>
      <c r="U599" s="4"/>
      <c r="V599" s="1">
        <f t="shared" si="605"/>
        <v>105.285</v>
      </c>
      <c r="W599" s="1">
        <f t="shared" si="606"/>
        <v>105.19125</v>
      </c>
      <c r="X599" s="1">
        <f t="shared" si="607"/>
        <v>105.44125</v>
      </c>
      <c r="Y599" s="13">
        <f t="shared" si="608"/>
        <v>-0.17150000000000887</v>
      </c>
      <c r="Z599" s="1">
        <v>1</v>
      </c>
      <c r="AA599" s="1">
        <f t="shared" si="609"/>
        <v>1</v>
      </c>
      <c r="AB599" s="1">
        <f t="shared" si="692"/>
        <v>1</v>
      </c>
      <c r="AC599" s="1">
        <f>IF(ISNUMBER(INDEX(bias[value],MATCH(I599,bias[symbol],0))),1,0)</f>
        <v>1</v>
      </c>
      <c r="AD599" s="1">
        <f t="shared" si="610"/>
        <v>1</v>
      </c>
      <c r="AE599" s="1">
        <f t="shared" si="693"/>
        <v>1</v>
      </c>
      <c r="AF599" s="1">
        <f t="shared" ca="1" si="721"/>
        <v>0</v>
      </c>
      <c r="AG599" s="1">
        <f t="shared" ca="1" si="722"/>
        <v>0</v>
      </c>
      <c r="AH599" s="1" t="str">
        <f ca="1">IF(AG599=1,_xll.RtContribute("DDS_BONDS",$B599&amp;"=EXT",$V$3:$X$3,V599:X599,"FTC:CHANGED;SCOPE:SERVER"),"-")</f>
        <v>-</v>
      </c>
      <c r="AI599" s="1" t="str">
        <f>_xll.RtGet("DDS_BONDS",B599&amp;"=EXT",3)</f>
        <v>14859447=EXT</v>
      </c>
      <c r="AJ599" s="32">
        <f>_xll.BDP($A599&amp;" @"&amp; $N599 &amp;"  Corp","risk_mid")</f>
        <v>7.6765838259170494</v>
      </c>
      <c r="AK599" s="25">
        <f t="shared" si="593"/>
        <v>767.65838259170494</v>
      </c>
      <c r="AL599" s="1">
        <f t="shared" si="677"/>
        <v>-0.6</v>
      </c>
      <c r="AM599" s="38">
        <f t="shared" si="594"/>
        <v>-17.547499999999999</v>
      </c>
      <c r="AN599" s="12">
        <f>_xll.BDP($A599&amp;" @"&amp; $N599 &amp;"  Corp","asset_swap_spd_mid")</f>
        <v>65.045616488569408</v>
      </c>
      <c r="AO599" s="25">
        <f t="shared" si="595"/>
        <v>6504.5616488569412</v>
      </c>
      <c r="AP599" s="25">
        <f>IFERROR(_xll.BDP($A599&amp;" @"&amp; $N599 &amp;"  Corp","coupon")*G599/100/365,"-")</f>
        <v>71.917808219178085</v>
      </c>
      <c r="AQ599" s="1" t="str">
        <f>_xll.RtGet("EBOND_LDN",B599,"DSPLY_NAME")</f>
        <v xml:space="preserve">BERTEL 2 5/8 02 </v>
      </c>
      <c r="AR599" s="38">
        <f>_xll.RtGet("EBOND_LDN", B599, -18560)</f>
        <v>89.043515680051996</v>
      </c>
      <c r="AS599" s="38">
        <f>_xll.RtGet("EBOND_LDN", B599, -18562)</f>
        <v>85.794528549979006</v>
      </c>
      <c r="AT599" s="58" t="str">
        <f ca="1">IF(Main[[#This Row],[maturity]]&lt;TODAY(),"matured","-")</f>
        <v>-</v>
      </c>
      <c r="AU599" s="1" t="str">
        <f>IF(Main[[#This Row],[spread bid]]=Main[[#This Row],[spread ask]],"error","-")</f>
        <v>-</v>
      </c>
    </row>
    <row r="600" spans="1:47" x14ac:dyDescent="0.2">
      <c r="A600" s="1" t="s">
        <v>554</v>
      </c>
      <c r="B600" s="1">
        <v>6202032</v>
      </c>
      <c r="C600" s="9">
        <v>1994227</v>
      </c>
      <c r="D600" s="9" t="str">
        <f>_xll.BDP($A600&amp;" Corp",D$4)</f>
        <v>BRITEL</v>
      </c>
      <c r="E600" s="9">
        <f>IF(_xll.BDP($A600&amp;" Corp","cpn typ")="floating","frn",_xll.BDP($A600&amp;" Corp",E$4))</f>
        <v>5.25</v>
      </c>
      <c r="F600" s="50">
        <f>IF(LEFT(_xll.BDP($A600&amp;" Corp","mty_typ"),4)="perp","perp",_xll.BDP($A600&amp;" Corp",F$4)*1)</f>
        <v>41813</v>
      </c>
      <c r="G600" s="31">
        <f>_xll.RtGet("EBOND_POSITION",INDEX(bookMap[eBondID],MATCH(TEXT(C600,"0"),bookMap[bbgID],0))&amp;"="&amp;B600,"AMOUNT")</f>
        <v>0</v>
      </c>
      <c r="H600" s="1">
        <f>INDEX(control!$E$12:$E$22,MATCH(C600,control!$C$12:$C$22,0))</f>
        <v>0</v>
      </c>
      <c r="I600" s="1" t="str">
        <f>IFERROR(INDEX(bias[symbol],MIN(MAX(MATCH(IF($I$2="manual",_xll.RtGet("EBOND_LDN",B600,-20268),$I$2),bias[symbol],0)+H600,1),27)),"-")</f>
        <v>b</v>
      </c>
      <c r="J600" s="1">
        <f>IFERROR(_xll.RtGet("EBOND_LDN",B600,-20270)*1,"-")</f>
        <v>0.2</v>
      </c>
      <c r="K600" s="1" t="str">
        <f>_xll.RtGet("EBOND_LDN",$B600,-20271)</f>
        <v>on</v>
      </c>
      <c r="L600" s="1">
        <f>_xll.BDP(A600&amp;" @CBKG Corp","bid")</f>
        <v>100.00700000000001</v>
      </c>
      <c r="M600" s="1">
        <f>_xll.BDP(A600&amp;" @CBKG Corp","ask")</f>
        <v>100.20699999999999</v>
      </c>
      <c r="N600" s="1" t="s">
        <v>1456</v>
      </c>
      <c r="O600" s="1" t="str">
        <f>_xll.BDP(A600&amp;" @"&amp;N600&amp;" Corp","LAST_UPDATE")</f>
        <v>11/06/2014</v>
      </c>
      <c r="P600" s="57">
        <f>_xll.BDP(A600&amp;" @"&amp;N600&amp;" Corp","LAST_PRICE")</f>
        <v>100.08199999999999</v>
      </c>
      <c r="Q600" s="1">
        <f>INDEX(control!$F$12:$F$22,MATCH(C600,control!$C$12:$C$22,0))</f>
        <v>100</v>
      </c>
      <c r="R600" s="1">
        <f>P600-J600*INDEX(bias[value],MATCH(I600,bias[symbol],0))*(Q600/100)</f>
        <v>100.00699999999999</v>
      </c>
      <c r="S600" s="1">
        <f t="shared" si="611"/>
        <v>100.20699999999999</v>
      </c>
      <c r="T600" s="4"/>
      <c r="U600" s="4"/>
      <c r="V600" s="1">
        <f t="shared" si="605"/>
        <v>100.08199999999999</v>
      </c>
      <c r="W600" s="1">
        <f t="shared" si="606"/>
        <v>100.00699999999999</v>
      </c>
      <c r="X600" s="1">
        <f t="shared" si="607"/>
        <v>100.20699999999999</v>
      </c>
      <c r="Y600" s="13">
        <f t="shared" si="608"/>
        <v>0</v>
      </c>
      <c r="Z600" s="1">
        <v>1</v>
      </c>
      <c r="AA600" s="1">
        <f t="shared" si="609"/>
        <v>1</v>
      </c>
      <c r="AB600" s="1">
        <f t="shared" si="692"/>
        <v>1</v>
      </c>
      <c r="AC600" s="1">
        <f>IF(ISNUMBER(INDEX(bias[value],MATCH(I600,bias[symbol],0))),1,0)</f>
        <v>1</v>
      </c>
      <c r="AD600" s="1">
        <f t="shared" si="610"/>
        <v>1</v>
      </c>
      <c r="AE600" s="1">
        <f t="shared" si="693"/>
        <v>1</v>
      </c>
      <c r="AF600" s="1">
        <f t="shared" ca="1" si="721"/>
        <v>0</v>
      </c>
      <c r="AG600" s="1">
        <f t="shared" ca="1" si="722"/>
        <v>0</v>
      </c>
      <c r="AH600" s="1" t="str">
        <f ca="1">IF(AG600=1,_xll.RtContribute("DDS_BONDS",$B600&amp;"=EXT",$V$3:$X$3,V600:X600,"FTC:CHANGED;SCOPE:SERVER"),"-")</f>
        <v>-</v>
      </c>
      <c r="AI600" s="1" t="str">
        <f>_xll.RtGet("DDS_BONDS",B600&amp;"=EXT",3)</f>
        <v>6202032=EXT</v>
      </c>
      <c r="AJ600" s="32">
        <f>_xll.BDP($A600&amp;" @"&amp; $N600 &amp;"  Corp","risk_mid")</f>
        <v>1.7299791367975104E-2</v>
      </c>
      <c r="AK600" s="25">
        <f t="shared" si="593"/>
        <v>0</v>
      </c>
      <c r="AL600" s="1" t="str">
        <f t="shared" si="677"/>
        <v>-</v>
      </c>
      <c r="AM600" s="38">
        <f t="shared" si="594"/>
        <v>0</v>
      </c>
      <c r="AN600" s="12">
        <f>_xll.BDP($A600&amp;" @"&amp; $N600 &amp;"  Corp","asset_swap_spd_mid")</f>
        <v>-64.764041235733615</v>
      </c>
      <c r="AO600" s="25">
        <f t="shared" si="595"/>
        <v>0</v>
      </c>
      <c r="AP600" s="25">
        <f>IFERROR(_xll.BDP($A600&amp;" @"&amp; $N600 &amp;"  Corp","coupon")*G600/100/365,"-")</f>
        <v>0</v>
      </c>
      <c r="AQ600" s="1" t="str">
        <f>_xll.RtGet("EBOND_LDN",B600,"DSPLY_NAME")</f>
        <v xml:space="preserve">BRITEL 5 1/4 23 </v>
      </c>
      <c r="AR600" s="38">
        <f>_xll.RtGet("EBOND_LDN", B600, -18560)</f>
        <v>455.58794235884602</v>
      </c>
      <c r="AS600" s="38">
        <f>_xll.RtGet("EBOND_LDN", B600, -18562)</f>
        <v>-699.936392176597</v>
      </c>
      <c r="AT600" s="58" t="str">
        <f ca="1">IF(Main[[#This Row],[maturity]]&lt;TODAY(),"matured","-")</f>
        <v>-</v>
      </c>
      <c r="AU600" s="1" t="str">
        <f>IF(Main[[#This Row],[spread bid]]=Main[[#This Row],[spread ask]],"error","-")</f>
        <v>-</v>
      </c>
    </row>
    <row r="601" spans="1:47" x14ac:dyDescent="0.2">
      <c r="A601" s="1" t="s">
        <v>555</v>
      </c>
      <c r="B601" s="1">
        <v>8266055</v>
      </c>
      <c r="C601" s="9">
        <v>1994227</v>
      </c>
      <c r="D601" s="9" t="str">
        <f>_xll.BDP($A601&amp;" Corp",D$4)</f>
        <v>BRITEL</v>
      </c>
      <c r="E601" s="9">
        <f>IF(_xll.BDP($A601&amp;" Corp","cpn typ")="floating","frn",_xll.BDP($A601&amp;" Corp",E$4))</f>
        <v>6.125</v>
      </c>
      <c r="F601" s="50">
        <f>IF(LEFT(_xll.BDP($A601&amp;" Corp","mty_typ"),4)="perp","perp",_xll.BDP($A601&amp;" Corp",F$4)*1)</f>
        <v>41831</v>
      </c>
      <c r="G601" s="31">
        <f>_xll.RtGet("EBOND_POSITION",INDEX(bookMap[eBondID],MATCH(TEXT(C601,"0"),bookMap[bbgID],0))&amp;"="&amp;B601,"AMOUNT")</f>
        <v>0</v>
      </c>
      <c r="H601" s="1">
        <f>INDEX(control!$E$12:$E$22,MATCH(C601,control!$C$12:$C$22,0))</f>
        <v>0</v>
      </c>
      <c r="I601" s="1" t="str">
        <f>IFERROR(INDEX(bias[symbol],MIN(MAX(MATCH(IF($I$2="manual",_xll.RtGet("EBOND_LDN",B601,-20268),$I$2),bias[symbol],0)+H601,1),27)),"-")</f>
        <v>b</v>
      </c>
      <c r="J601" s="1">
        <f>IFERROR(_xll.RtGet("EBOND_LDN",B601,-20270)*1,"-")</f>
        <v>0.2</v>
      </c>
      <c r="K601" s="1" t="str">
        <f>_xll.RtGet("EBOND_LDN",$B601,-20271)</f>
        <v>on</v>
      </c>
      <c r="L601" s="1">
        <f>_xll.BDP(A601&amp;" @CBKG Corp","bid")</f>
        <v>100.32299999999999</v>
      </c>
      <c r="M601" s="1">
        <f>_xll.BDP(A601&amp;" @CBKG Corp","ask")</f>
        <v>100.523</v>
      </c>
      <c r="N601" s="1" t="s">
        <v>1456</v>
      </c>
      <c r="O601" s="1" t="str">
        <f>_xll.BDP(A601&amp;" @"&amp;N601&amp;" Corp","LAST_UPDATE")</f>
        <v>11/06/2014</v>
      </c>
      <c r="P601" s="57">
        <f>_xll.BDP(A601&amp;" @"&amp;N601&amp;" Corp","LAST_PRICE")</f>
        <v>100.384</v>
      </c>
      <c r="Q601" s="1">
        <f>INDEX(control!$F$12:$F$22,MATCH(C601,control!$C$12:$C$22,0))</f>
        <v>100</v>
      </c>
      <c r="R601" s="1">
        <f>P601-J601*INDEX(bias[value],MATCH(I601,bias[symbol],0))*(Q601/100)</f>
        <v>100.309</v>
      </c>
      <c r="S601" s="1">
        <f t="shared" si="611"/>
        <v>100.509</v>
      </c>
      <c r="T601" s="4"/>
      <c r="U601" s="4"/>
      <c r="V601" s="1">
        <f t="shared" si="605"/>
        <v>100.384</v>
      </c>
      <c r="W601" s="1">
        <f t="shared" si="606"/>
        <v>100.309</v>
      </c>
      <c r="X601" s="1">
        <f t="shared" si="607"/>
        <v>100.509</v>
      </c>
      <c r="Y601" s="13">
        <f t="shared" si="608"/>
        <v>-2.8000000000020009E-2</v>
      </c>
      <c r="Z601" s="1">
        <v>1</v>
      </c>
      <c r="AA601" s="1">
        <f t="shared" si="609"/>
        <v>1</v>
      </c>
      <c r="AB601" s="1">
        <f t="shared" si="692"/>
        <v>1</v>
      </c>
      <c r="AC601" s="1">
        <f>IF(ISNUMBER(INDEX(bias[value],MATCH(I601,bias[symbol],0))),1,0)</f>
        <v>1</v>
      </c>
      <c r="AD601" s="1">
        <f t="shared" si="610"/>
        <v>1</v>
      </c>
      <c r="AE601" s="1">
        <f t="shared" si="693"/>
        <v>1</v>
      </c>
      <c r="AF601" s="1">
        <f t="shared" ca="1" si="721"/>
        <v>0</v>
      </c>
      <c r="AG601" s="1">
        <f t="shared" ca="1" si="722"/>
        <v>0</v>
      </c>
      <c r="AH601" s="1" t="str">
        <f ca="1">IF(AG601=1,_xll.RtContribute("DDS_BONDS",$B601&amp;"=EXT",$V$3:$X$3,V601:X601,"FTC:CHANGED;SCOPE:SERVER"),"-")</f>
        <v>-</v>
      </c>
      <c r="AI601" s="1" t="str">
        <f>_xll.RtGet("DDS_BONDS",B601&amp;"=EXT",3)</f>
        <v>8266055=EXT</v>
      </c>
      <c r="AJ601" s="32">
        <f>_xll.BDP($A601&amp;" @"&amp; $N601 &amp;"  Corp","risk_mid")</f>
        <v>6.9774588996551756E-2</v>
      </c>
      <c r="AK601" s="25">
        <f t="shared" si="593"/>
        <v>0</v>
      </c>
      <c r="AL601" s="1" t="str">
        <f t="shared" si="677"/>
        <v>-</v>
      </c>
      <c r="AM601" s="38">
        <f t="shared" si="594"/>
        <v>0</v>
      </c>
      <c r="AN601" s="12">
        <f>_xll.BDP($A601&amp;" @"&amp; $N601 &amp;"  Corp","asset_swap_spd_mid")</f>
        <v>11.009106584099094</v>
      </c>
      <c r="AO601" s="25">
        <f t="shared" si="595"/>
        <v>0</v>
      </c>
      <c r="AP601" s="25">
        <f>IFERROR(_xll.BDP($A601&amp;" @"&amp; $N601 &amp;"  Corp","coupon")*G601/100/365,"-")</f>
        <v>0</v>
      </c>
      <c r="AQ601" s="1" t="str">
        <f>_xll.RtGet("EBOND_LDN",B601,"DSPLY_NAME")</f>
        <v xml:space="preserve">BRITEL 6 1/8 11 </v>
      </c>
      <c r="AR601" s="38">
        <f>_xll.RtGet("EBOND_LDN", B601, -18560)</f>
        <v>0</v>
      </c>
      <c r="AS601" s="38">
        <f>_xll.RtGet("EBOND_LDN", B601, -18562)</f>
        <v>0</v>
      </c>
      <c r="AT601" s="58" t="str">
        <f ca="1">IF(Main[[#This Row],[maturity]]&lt;TODAY(),"matured","-")</f>
        <v>-</v>
      </c>
      <c r="AU601" s="1" t="str">
        <f>IF(Main[[#This Row],[spread bid]]=Main[[#This Row],[spread ask]],"error","-")</f>
        <v>error</v>
      </c>
    </row>
    <row r="602" spans="1:47" x14ac:dyDescent="0.2">
      <c r="A602" s="1" t="s">
        <v>556</v>
      </c>
      <c r="B602" s="1">
        <v>7157960</v>
      </c>
      <c r="C602" s="9">
        <v>1994227</v>
      </c>
      <c r="D602" s="9" t="str">
        <f>_xll.BDP($A602&amp;" Corp",D$4)</f>
        <v>BRITEL</v>
      </c>
      <c r="E602" s="9">
        <f>IF(_xll.BDP($A602&amp;" Corp","cpn typ")="floating","frn",_xll.BDP($A602&amp;" Corp",E$4))</f>
        <v>6.5</v>
      </c>
      <c r="F602" s="50">
        <f>IF(LEFT(_xll.BDP($A602&amp;" Corp","mty_typ"),4)="perp","perp",_xll.BDP($A602&amp;" Corp",F$4)*1)</f>
        <v>42192</v>
      </c>
      <c r="G602" s="31">
        <f>_xll.RtGet("EBOND_POSITION",INDEX(bookMap[eBondID],MATCH(TEXT(C602,"0"),bookMap[bbgID],0))&amp;"="&amp;B602,"AMOUNT")</f>
        <v>0</v>
      </c>
      <c r="H602" s="1">
        <f>INDEX(control!$E$12:$E$22,MATCH(C602,control!$C$12:$C$22,0))</f>
        <v>0</v>
      </c>
      <c r="I602" s="1" t="str">
        <f>IFERROR(INDEX(bias[symbol],MIN(MAX(MATCH(IF($I$2="manual",_xll.RtGet("EBOND_LDN",B602,-20268),$I$2),bias[symbol],0)+H602,1),27)),"-")</f>
        <v>b</v>
      </c>
      <c r="J602" s="1">
        <f>IFERROR(_xll.RtGet("EBOND_LDN",B602,-20270)*1,"-")</f>
        <v>0.15</v>
      </c>
      <c r="K602" s="1" t="str">
        <f>_xll.RtGet("EBOND_LDN",$B602,-20271)</f>
        <v>on</v>
      </c>
      <c r="L602" s="1">
        <f>_xll.BDP(A602&amp;" @CBKG Corp","bid")</f>
        <v>106.28400000000001</v>
      </c>
      <c r="M602" s="1">
        <f>_xll.BDP(A602&amp;" @CBKG Corp","ask")</f>
        <v>106.434</v>
      </c>
      <c r="N602" s="1" t="s">
        <v>1456</v>
      </c>
      <c r="O602" s="1" t="str">
        <f>_xll.BDP(A602&amp;" @"&amp;N602&amp;" Corp","LAST_UPDATE")</f>
        <v>11/06/2014</v>
      </c>
      <c r="P602" s="57">
        <f>_xll.BDP(A602&amp;" @"&amp;N602&amp;" Corp","LAST_PRICE")</f>
        <v>106.33799999999999</v>
      </c>
      <c r="Q602" s="1">
        <f>INDEX(control!$F$12:$F$22,MATCH(C602,control!$C$12:$C$22,0))</f>
        <v>100</v>
      </c>
      <c r="R602" s="1">
        <f>P602-J602*INDEX(bias[value],MATCH(I602,bias[symbol],0))*(Q602/100)</f>
        <v>106.28174999999999</v>
      </c>
      <c r="S602" s="1">
        <f t="shared" si="611"/>
        <v>106.43174999999999</v>
      </c>
      <c r="T602" s="4"/>
      <c r="U602" s="4"/>
      <c r="V602" s="1">
        <f t="shared" si="605"/>
        <v>106.33799999999999</v>
      </c>
      <c r="W602" s="1">
        <f t="shared" si="606"/>
        <v>106.28174999999999</v>
      </c>
      <c r="X602" s="1">
        <f t="shared" si="607"/>
        <v>106.43174999999999</v>
      </c>
      <c r="Y602" s="13">
        <f t="shared" si="608"/>
        <v>-4.5000000000356977E-3</v>
      </c>
      <c r="Z602" s="1">
        <v>1</v>
      </c>
      <c r="AA602" s="1">
        <f t="shared" si="609"/>
        <v>1</v>
      </c>
      <c r="AB602" s="1">
        <f t="shared" si="692"/>
        <v>1</v>
      </c>
      <c r="AC602" s="1">
        <f>IF(ISNUMBER(INDEX(bias[value],MATCH(I602,bias[symbol],0))),1,0)</f>
        <v>1</v>
      </c>
      <c r="AD602" s="1">
        <f t="shared" si="610"/>
        <v>1</v>
      </c>
      <c r="AE602" s="1">
        <f t="shared" si="693"/>
        <v>1</v>
      </c>
      <c r="AF602" s="1">
        <f t="shared" ca="1" si="721"/>
        <v>0</v>
      </c>
      <c r="AG602" s="1">
        <f t="shared" ca="1" si="722"/>
        <v>0</v>
      </c>
      <c r="AH602" s="1" t="str">
        <f ca="1">IF(AG602=1,_xll.RtContribute("DDS_BONDS",$B602&amp;"=EXT",$V$3:$X$3,V602:X602,"FTC:CHANGED;SCOPE:SERVER"),"-")</f>
        <v>-</v>
      </c>
      <c r="AI602" s="1" t="str">
        <f>_xll.RtGet("DDS_BONDS",B602&amp;"=EXT",3)</f>
        <v>7157960=EXT</v>
      </c>
      <c r="AJ602" s="32">
        <f>_xll.BDP($A602&amp;" @"&amp; $N602 &amp;"  Corp","risk_mid")</f>
        <v>1.116393151810513</v>
      </c>
      <c r="AK602" s="25">
        <f t="shared" si="593"/>
        <v>0</v>
      </c>
      <c r="AL602" s="1" t="str">
        <f t="shared" si="677"/>
        <v>-</v>
      </c>
      <c r="AM602" s="38">
        <f t="shared" si="594"/>
        <v>0</v>
      </c>
      <c r="AN602" s="12">
        <f>_xll.BDP($A602&amp;" @"&amp; $N602 &amp;"  Corp","asset_swap_spd_mid")</f>
        <v>-3.3960628634470895</v>
      </c>
      <c r="AO602" s="25">
        <f t="shared" si="595"/>
        <v>0</v>
      </c>
      <c r="AP602" s="25">
        <f>IFERROR(_xll.BDP($A602&amp;" @"&amp; $N602 &amp;"  Corp","coupon")*G602/100/365,"-")</f>
        <v>0</v>
      </c>
      <c r="AQ602" s="1" t="str">
        <f>_xll.RtGet("EBOND_LDN",B602,"DSPLY_NAME")</f>
        <v xml:space="preserve">BRITEL 6 1/2 07 </v>
      </c>
      <c r="AR602" s="38">
        <f>_xll.RtGet("EBOND_LDN", B602, -18560)</f>
        <v>48.459582570987003</v>
      </c>
      <c r="AS602" s="38">
        <f>_xll.RtGet("EBOND_LDN", B602, -18562)</f>
        <v>35.027073908223002</v>
      </c>
      <c r="AT602" s="58" t="str">
        <f ca="1">IF(Main[[#This Row],[maturity]]&lt;TODAY(),"matured","-")</f>
        <v>-</v>
      </c>
      <c r="AU602" s="1" t="str">
        <f>IF(Main[[#This Row],[spread bid]]=Main[[#This Row],[spread ask]],"error","-")</f>
        <v>-</v>
      </c>
    </row>
    <row r="603" spans="1:47" x14ac:dyDescent="0.2">
      <c r="A603" s="1" t="s">
        <v>557</v>
      </c>
      <c r="B603" s="1">
        <v>2016653</v>
      </c>
      <c r="C603" s="9">
        <v>1994227</v>
      </c>
      <c r="D603" s="9" t="str">
        <f>_xll.BDP($A603&amp;" Corp",D$4)</f>
        <v>BRITEL</v>
      </c>
      <c r="E603" s="9">
        <f>IF(_xll.BDP($A603&amp;" Corp","cpn typ")="floating","frn",_xll.BDP($A603&amp;" Corp",E$4))</f>
        <v>8.5</v>
      </c>
      <c r="F603" s="50">
        <f>IF(LEFT(_xll.BDP($A603&amp;" Corp","mty_typ"),4)="perp","perp",_xll.BDP($A603&amp;" Corp",F$4)*1)</f>
        <v>42711</v>
      </c>
      <c r="G603" s="31" t="str">
        <f>_xll.RtGet("EBOND_POSITION",INDEX(bookMap[eBondID],MATCH(TEXT(C603,"0"),bookMap[bbgID],0))&amp;"="&amp;B603,"AMOUNT")</f>
        <v>#N/A</v>
      </c>
      <c r="H603" s="1">
        <f>INDEX(control!$E$12:$E$22,MATCH(C603,control!$C$12:$C$22,0))</f>
        <v>0</v>
      </c>
      <c r="I603" s="1" t="str">
        <f>IFERROR(INDEX(bias[symbol],MIN(MAX(MATCH(IF($I$2="manual",_xll.RtGet("EBOND_LDN",B603,-20268),$I$2),bias[symbol],0)+H603,1),27)),"-")</f>
        <v>b</v>
      </c>
      <c r="J603" s="1">
        <f>IFERROR(_xll.RtGet("EBOND_LDN",B603,-20270)*1,"-")</f>
        <v>0.25</v>
      </c>
      <c r="K603" s="1" t="str">
        <f>_xll.RtGet("EBOND_LDN",$B603,-20271)</f>
        <v>on</v>
      </c>
      <c r="L603" s="1" t="str">
        <f>_xll.BDP(A603&amp;" @CBKG Corp","bid")</f>
        <v>#N/A Real Time</v>
      </c>
      <c r="M603" s="1" t="str">
        <f>_xll.BDP(A603&amp;" @CBKG Corp","ask")</f>
        <v>#N/A Real Time</v>
      </c>
      <c r="N603" s="1" t="s">
        <v>1456</v>
      </c>
      <c r="O603" s="1" t="str">
        <f>_xll.BDP(A603&amp;" @"&amp;N603&amp;" Corp","LAST_UPDATE")</f>
        <v>11/06/2014</v>
      </c>
      <c r="P603" s="57">
        <f>_xll.BDP(A603&amp;" @"&amp;N603&amp;" Corp","LAST_PRICE")</f>
        <v>116.09699999999999</v>
      </c>
      <c r="Q603" s="1">
        <f>INDEX(control!$F$12:$F$22,MATCH(C603,control!$C$12:$C$22,0))</f>
        <v>100</v>
      </c>
      <c r="R603" s="1">
        <f>P603-J603*INDEX(bias[value],MATCH(I603,bias[symbol],0))*(Q603/100)</f>
        <v>116.00324999999999</v>
      </c>
      <c r="S603" s="1">
        <f t="shared" si="611"/>
        <v>116.25324999999999</v>
      </c>
      <c r="T603" s="4"/>
      <c r="U603" s="4"/>
      <c r="V603" s="1">
        <f t="shared" si="605"/>
        <v>116.09699999999999</v>
      </c>
      <c r="W603" s="1">
        <f t="shared" si="606"/>
        <v>116.00324999999999</v>
      </c>
      <c r="X603" s="1">
        <f t="shared" si="607"/>
        <v>116.25324999999999</v>
      </c>
      <c r="Y603" s="13" t="str">
        <f t="shared" si="608"/>
        <v>err</v>
      </c>
      <c r="Z603" s="1">
        <v>1</v>
      </c>
      <c r="AA603" s="1">
        <f t="shared" si="609"/>
        <v>1</v>
      </c>
      <c r="AB603" s="1">
        <f t="shared" si="692"/>
        <v>1</v>
      </c>
      <c r="AC603" s="1">
        <f>IF(ISNUMBER(INDEX(bias[value],MATCH(I603,bias[symbol],0))),1,0)</f>
        <v>1</v>
      </c>
      <c r="AD603" s="1">
        <f t="shared" si="610"/>
        <v>1</v>
      </c>
      <c r="AE603" s="1">
        <f t="shared" si="693"/>
        <v>1</v>
      </c>
      <c r="AF603" s="1">
        <f t="shared" ca="1" si="721"/>
        <v>0</v>
      </c>
      <c r="AG603" s="1">
        <f t="shared" ca="1" si="722"/>
        <v>0</v>
      </c>
      <c r="AH603" s="1" t="str">
        <f ca="1">IF(AG603=1,_xll.RtContribute("DDS_BONDS",$B603&amp;"=EXT",$V$3:$X$3,V603:X603,"FTC:CHANGED;SCOPE:SERVER"),"-")</f>
        <v>-</v>
      </c>
      <c r="AI603" s="1" t="str">
        <f>_xll.RtGet("DDS_BONDS",B603&amp;"=EXT",3)</f>
        <v>2016653=EXT</v>
      </c>
      <c r="AJ603" s="32">
        <f>_xll.BDP($A603&amp;" @"&amp; $N603 &amp;"  Corp","risk_mid")</f>
        <v>2.6823888722120159</v>
      </c>
      <c r="AK603" s="25" t="str">
        <f t="shared" ref="AK603:AK663" si="723">IFERROR(G603*AJ603/10000,"-")</f>
        <v>-</v>
      </c>
      <c r="AL603" s="1" t="str">
        <f t="shared" si="677"/>
        <v>-</v>
      </c>
      <c r="AM603" s="38">
        <f t="shared" ref="AM603:AM663" si="724">IFERROR(G603*1,0)*IFERROR(P603*1,0)/100*IF(AL603="-",$AM$3,AL603)/100/360</f>
        <v>0</v>
      </c>
      <c r="AN603" s="12">
        <f>_xll.BDP($A603&amp;" @"&amp; $N603 &amp;"  Corp","asset_swap_spd_mid")</f>
        <v>46.378556238644371</v>
      </c>
      <c r="AO603" s="25">
        <f t="shared" ref="AO603:AO663" si="725">IFERROR(G603*1,0)*IFERROR(AN603*1,0)/10000</f>
        <v>0</v>
      </c>
      <c r="AP603" s="25" t="str">
        <f>IFERROR(_xll.BDP($A603&amp;" @"&amp; $N603 &amp;"  Corp","coupon")*G603/100/365,"-")</f>
        <v>-</v>
      </c>
      <c r="AQ603" s="1" t="str">
        <f>_xll.RtGet("EBOND_LDN",B603,"DSPLY_NAME")</f>
        <v xml:space="preserve">BRITEL 7 1/2 07 </v>
      </c>
      <c r="AR603" s="38">
        <f>_xll.RtGet("EBOND_LDN", B603, -18560)</f>
        <v>47.088777079856001</v>
      </c>
      <c r="AS603" s="38">
        <f>_xll.RtGet("EBOND_LDN", B603, -18562)</f>
        <v>37.842528230192997</v>
      </c>
      <c r="AT603" s="58" t="str">
        <f ca="1">IF(Main[[#This Row],[maturity]]&lt;TODAY(),"matured","-")</f>
        <v>-</v>
      </c>
      <c r="AU603" s="1" t="str">
        <f>IF(Main[[#This Row],[spread bid]]=Main[[#This Row],[spread ask]],"error","-")</f>
        <v>-</v>
      </c>
    </row>
    <row r="604" spans="1:47" x14ac:dyDescent="0.2">
      <c r="A604" s="1" t="s">
        <v>558</v>
      </c>
      <c r="B604" s="1">
        <v>6202030</v>
      </c>
      <c r="C604" s="9">
        <v>1994227</v>
      </c>
      <c r="D604" s="9" t="str">
        <f>_xll.BDP($A604&amp;" Corp",D$4)</f>
        <v>BRITEL</v>
      </c>
      <c r="E604" s="9">
        <f>IF(_xll.BDP($A604&amp;" Corp","cpn typ")="floating","frn",_xll.BDP($A604&amp;" Corp",E$4))</f>
        <v>6.625</v>
      </c>
      <c r="F604" s="50">
        <f>IF(LEFT(_xll.BDP($A604&amp;" Corp","mty_typ"),4)="perp","perp",_xll.BDP($A604&amp;" Corp",F$4)*1)</f>
        <v>42909</v>
      </c>
      <c r="G604" s="31" t="str">
        <f>_xll.RtGet("EBOND_POSITION",INDEX(bookMap[eBondID],MATCH(TEXT(C604,"0"),bookMap[bbgID],0))&amp;"="&amp;B604,"AMOUNT")</f>
        <v>#N/A</v>
      </c>
      <c r="H604" s="1">
        <f>INDEX(control!$E$12:$E$22,MATCH(C604,control!$C$12:$C$22,0))</f>
        <v>0</v>
      </c>
      <c r="I604" s="1" t="str">
        <f>IFERROR(INDEX(bias[symbol],MIN(MAX(MATCH(IF($I$2="manual",_xll.RtGet("EBOND_LDN",B604,-20268),$I$2),bias[symbol],0)+H604,1),27)),"-")</f>
        <v>b</v>
      </c>
      <c r="J604" s="1">
        <f>IFERROR(_xll.RtGet("EBOND_LDN",B604,-20270)*1,"-")</f>
        <v>0.25</v>
      </c>
      <c r="K604" s="1" t="str">
        <f>_xll.RtGet("EBOND_LDN",$B604,-20271)</f>
        <v>on</v>
      </c>
      <c r="L604" s="1" t="str">
        <f>_xll.BDP(A604&amp;" @CBKG Corp","bid")</f>
        <v>#N/A Real Time</v>
      </c>
      <c r="M604" s="1" t="str">
        <f>_xll.BDP(A604&amp;" @CBKG Corp","ask")</f>
        <v>#N/A Real Time</v>
      </c>
      <c r="N604" s="1" t="s">
        <v>1456</v>
      </c>
      <c r="O604" s="1" t="str">
        <f>_xll.BDP(A604&amp;" @"&amp;N604&amp;" Corp","LAST_UPDATE")</f>
        <v>11/06/2014</v>
      </c>
      <c r="P604" s="57">
        <f>_xll.BDP(A604&amp;" @"&amp;N604&amp;" Corp","LAST_PRICE")</f>
        <v>113.223</v>
      </c>
      <c r="Q604" s="1">
        <f>INDEX(control!$F$12:$F$22,MATCH(C604,control!$C$12:$C$22,0))</f>
        <v>100</v>
      </c>
      <c r="R604" s="1">
        <f>P604-J604*INDEX(bias[value],MATCH(I604,bias[symbol],0))*(Q604/100)</f>
        <v>113.12925</v>
      </c>
      <c r="S604" s="1">
        <f t="shared" si="611"/>
        <v>113.37925</v>
      </c>
      <c r="T604" s="4"/>
      <c r="U604" s="4"/>
      <c r="V604" s="1">
        <f t="shared" si="605"/>
        <v>113.223</v>
      </c>
      <c r="W604" s="1">
        <f t="shared" si="606"/>
        <v>113.12925</v>
      </c>
      <c r="X604" s="1">
        <f t="shared" si="607"/>
        <v>113.37925</v>
      </c>
      <c r="Y604" s="13" t="str">
        <f t="shared" si="608"/>
        <v>err</v>
      </c>
      <c r="Z604" s="1">
        <v>1</v>
      </c>
      <c r="AA604" s="1">
        <f t="shared" si="609"/>
        <v>1</v>
      </c>
      <c r="AB604" s="1">
        <f t="shared" si="692"/>
        <v>1</v>
      </c>
      <c r="AC604" s="1">
        <f>IF(ISNUMBER(INDEX(bias[value],MATCH(I604,bias[symbol],0))),1,0)</f>
        <v>1</v>
      </c>
      <c r="AD604" s="1">
        <f t="shared" si="610"/>
        <v>1</v>
      </c>
      <c r="AE604" s="1">
        <f t="shared" si="693"/>
        <v>1</v>
      </c>
      <c r="AF604" s="1">
        <f t="shared" ca="1" si="721"/>
        <v>0</v>
      </c>
      <c r="AG604" s="1">
        <f t="shared" ca="1" si="722"/>
        <v>0</v>
      </c>
      <c r="AH604" s="1" t="str">
        <f ca="1">IF(AG604=1,_xll.RtContribute("DDS_BONDS",$B604&amp;"=EXT",$V$3:$X$3,V604:X604,"FTC:CHANGED;SCOPE:SERVER"),"-")</f>
        <v>-</v>
      </c>
      <c r="AI604" s="1" t="str">
        <f>_xll.RtGet("DDS_BONDS",B604&amp;"=EXT",3)</f>
        <v>6202030=EXT</v>
      </c>
      <c r="AJ604" s="32">
        <f>_xll.BDP($A604&amp;" @"&amp; $N604 &amp;"  Corp","risk_mid")</f>
        <v>3.156809255354176</v>
      </c>
      <c r="AK604" s="25" t="str">
        <f t="shared" si="723"/>
        <v>-</v>
      </c>
      <c r="AL604" s="1" t="str">
        <f t="shared" si="677"/>
        <v>-</v>
      </c>
      <c r="AM604" s="38">
        <f t="shared" si="724"/>
        <v>0</v>
      </c>
      <c r="AN604" s="12">
        <f>_xll.BDP($A604&amp;" @"&amp; $N604 &amp;"  Corp","asset_swap_spd_mid")</f>
        <v>52.380847307819032</v>
      </c>
      <c r="AO604" s="25">
        <f t="shared" si="725"/>
        <v>0</v>
      </c>
      <c r="AP604" s="25" t="str">
        <f>IFERROR(_xll.BDP($A604&amp;" @"&amp; $N604 &amp;"  Corp","coupon")*G604/100/365,"-")</f>
        <v>-</v>
      </c>
      <c r="AQ604" s="1" t="str">
        <f>_xll.RtGet("EBOND_LDN",B604,"DSPLY_NAME")</f>
        <v xml:space="preserve">BRITEL 6 5/8 23 </v>
      </c>
      <c r="AR604" s="38">
        <f>_xll.RtGet("EBOND_LDN", B604, -18560)</f>
        <v>118.798148506686</v>
      </c>
      <c r="AS604" s="38">
        <f>_xll.RtGet("EBOND_LDN", B604, -18562)</f>
        <v>110.876891597549</v>
      </c>
      <c r="AT604" s="58" t="str">
        <f ca="1">IF(Main[[#This Row],[maturity]]&lt;TODAY(),"matured","-")</f>
        <v>-</v>
      </c>
      <c r="AU604" s="1" t="str">
        <f>IF(Main[[#This Row],[spread bid]]=Main[[#This Row],[spread ask]],"error","-")</f>
        <v>-</v>
      </c>
    </row>
    <row r="605" spans="1:47" x14ac:dyDescent="0.2">
      <c r="A605" s="1" t="s">
        <v>1644</v>
      </c>
      <c r="B605" s="1">
        <v>21265651</v>
      </c>
      <c r="C605" s="9">
        <v>1994227</v>
      </c>
      <c r="D605" s="9" t="str">
        <f>_xll.BDP($A605&amp;" Corp",D$4)</f>
        <v>BRITEL</v>
      </c>
      <c r="E605" s="9">
        <f>IF(_xll.BDP($A605&amp;" Corp","cpn typ")="floating","frn",_xll.BDP($A605&amp;" Corp",E$4))</f>
        <v>1.125</v>
      </c>
      <c r="F605" s="50">
        <f>IF(LEFT(_xll.BDP($A605&amp;" Corp","mty_typ"),4)="perp","perp",_xll.BDP($A605&amp;" Corp",F$4)*1)</f>
        <v>43626</v>
      </c>
      <c r="G605" s="31">
        <f>_xll.RtGet("EBOND_POSITION",INDEX(bookMap[eBondID],MATCH(TEXT(C605,"0"),bookMap[bbgID],0))&amp;"="&amp;B605,"AMOUNT")</f>
        <v>5783000</v>
      </c>
      <c r="H605" s="1">
        <f>INDEX(control!$E$12:$E$22,MATCH(C605,control!$C$12:$C$22,0))</f>
        <v>0</v>
      </c>
      <c r="I605" s="1" t="str">
        <f>IFERROR(INDEX(bias[symbol],MIN(MAX(MATCH(IF($I$2="manual",_xll.RtGet("EBOND_LDN",B605,-20268),$I$2),bias[symbol],0)+H605,1),27)),"-")</f>
        <v>b</v>
      </c>
      <c r="J605" s="1">
        <f>IFERROR(_xll.RtGet("EBOND_LDN",B605,-20270)*1,"-")</f>
        <v>0.15</v>
      </c>
      <c r="K605" s="1" t="str">
        <f>_xll.RtGet("EBOND_LDN",$B605,-20271)</f>
        <v>on</v>
      </c>
      <c r="L605" s="1">
        <f>_xll.BDP(A605&amp;" @CBKG Corp","bid")</f>
        <v>99.992999999999995</v>
      </c>
      <c r="M605" s="1">
        <f>_xll.BDP(A605&amp;" @CBKG Corp","ask")</f>
        <v>100.143</v>
      </c>
      <c r="N605" s="1" t="s">
        <v>1456</v>
      </c>
      <c r="O605" s="1" t="str">
        <f>_xll.BDP(A605&amp;" @"&amp;N605&amp;" Corp","LAST_UPDATE")</f>
        <v>11/06/2014</v>
      </c>
      <c r="P605" s="57">
        <f>_xll.BDP(A605&amp;" @"&amp;N605&amp;" Corp","LAST_PRICE")</f>
        <v>100.04600000000001</v>
      </c>
      <c r="Q605" s="1">
        <f>INDEX(control!$F$12:$F$22,MATCH(C605,control!$C$12:$C$22,0))</f>
        <v>100</v>
      </c>
      <c r="R605" s="1">
        <f>P605-J605*INDEX(bias[value],MATCH(I605,bias[symbol],0))*(Q605/100)</f>
        <v>99.989750000000001</v>
      </c>
      <c r="S605" s="1">
        <f>R605+J605*(Q605/100)</f>
        <v>100.13975000000001</v>
      </c>
      <c r="T605" s="4"/>
      <c r="U605" s="4"/>
      <c r="V605" s="1">
        <f>P605</f>
        <v>100.04600000000001</v>
      </c>
      <c r="W605" s="1">
        <f>IF(ISNUMBER(T605),T605,R605)</f>
        <v>99.989750000000001</v>
      </c>
      <c r="X605" s="1">
        <f>IF(ISNUMBER(U605),U605,S605)</f>
        <v>100.13975000000001</v>
      </c>
      <c r="Y605" s="13">
        <f>IF(ISERROR((W605+X605)-(L605+M605)),"err",((W605+X605)-(L605+M605)))</f>
        <v>-6.4999999999884039E-3</v>
      </c>
      <c r="Z605" s="1">
        <v>1</v>
      </c>
      <c r="AA605" s="1">
        <f>IF(K605="on",1,0)</f>
        <v>1</v>
      </c>
      <c r="AB605" s="1">
        <f>IF(ISNUMBER(V605),1,0)*IF(ISNUMBER(W605),1,0)*IF(ISNUMBER(X605),1,0)</f>
        <v>1</v>
      </c>
      <c r="AC605" s="1">
        <f>IF(ISNUMBER(INDEX(bias[value],MATCH(I605,bias[symbol],0))),1,0)</f>
        <v>1</v>
      </c>
      <c r="AD605" s="1">
        <f>IF(ISNUMBER(J605),1,0)</f>
        <v>1</v>
      </c>
      <c r="AE605" s="1">
        <f>IF(AB605,IF(W605&gt;X605,0,1),0)</f>
        <v>1</v>
      </c>
      <c r="AF605" s="1">
        <f ca="1">IF($C$3="update",1,0)</f>
        <v>0</v>
      </c>
      <c r="AG605" s="1">
        <f ca="1">PRODUCT(Z605:AF605)</f>
        <v>0</v>
      </c>
      <c r="AH605" s="1" t="str">
        <f ca="1">IF(AG605=1,_xll.RtContribute("DDS_BONDS",$B605&amp;"=EXT",$V$3:$X$3,V605:X605,"FTC:CHANGED;SCOPE:SERVER"),"-")</f>
        <v>-</v>
      </c>
      <c r="AI605" s="1" t="str">
        <f>_xll.RtGet("DDS_BONDS",B605&amp;"=EXT",3)</f>
        <v>21265651=EXT</v>
      </c>
      <c r="AJ605" s="32">
        <f>_xll.BDP($A605&amp;" @"&amp; $N605 &amp;"  Corp","risk_mid")</f>
        <v>4.8167481642494181</v>
      </c>
      <c r="AK605" s="25">
        <f>IFERROR(G605*AJ605/10000,"-")</f>
        <v>2785.5254633854383</v>
      </c>
      <c r="AL605" s="1" t="str">
        <f>IFERROR(INDEX(repoRate,MATCH(A605,repoIsin,0)),"-")</f>
        <v>-</v>
      </c>
      <c r="AM605" s="38">
        <f>IFERROR(G605*1,0)*IFERROR(P605*1,0)/100*IF(AL605="-",$AM$3,AL605)/100/360</f>
        <v>51.428090488888884</v>
      </c>
      <c r="AN605" s="12">
        <f>_xll.BDP($A605&amp;" @"&amp; $N605 &amp;"  Corp","asset_swap_spd_mid")</f>
        <v>39.052819004590809</v>
      </c>
      <c r="AO605" s="25">
        <f>IFERROR(G605*1,0)*IFERROR(AN605*1,0)/10000</f>
        <v>22584.245230354863</v>
      </c>
      <c r="AP605" s="25">
        <f>IFERROR(_xll.BDP($A605&amp;" @"&amp; $N605 &amp;"  Corp","coupon")*G605/100/365,"-")</f>
        <v>178.24315068493149</v>
      </c>
      <c r="AQ605" s="1" t="str">
        <f>_xll.RtGet("EBOND_LDN",B605,"DSPLY_NAME")</f>
        <v xml:space="preserve">BRITEL 1 1/8 10 </v>
      </c>
      <c r="AR605" s="38">
        <f>_xll.RtGet("EBOND_LDN", B605, -18560)</f>
        <v>71.441652425976002</v>
      </c>
      <c r="AS605" s="38">
        <f>_xll.RtGet("EBOND_LDN", B605, -18562)</f>
        <v>71.441652425976002</v>
      </c>
      <c r="AT605" s="58" t="str">
        <f ca="1">IF(Main[[#This Row],[maturity]]&lt;TODAY(),"matured","-")</f>
        <v>-</v>
      </c>
      <c r="AU605" s="1" t="str">
        <f>IF(Main[[#This Row],[spread bid]]=Main[[#This Row],[spread ask]],"error","-")</f>
        <v>error</v>
      </c>
    </row>
    <row r="606" spans="1:47" x14ac:dyDescent="0.2">
      <c r="A606" s="1" t="s">
        <v>559</v>
      </c>
      <c r="B606" s="1">
        <v>2015163</v>
      </c>
      <c r="C606" s="9">
        <v>1994227</v>
      </c>
      <c r="D606" s="9" t="str">
        <f>_xll.BDP($A606&amp;" Corp",D$4)</f>
        <v>BRITEL</v>
      </c>
      <c r="E606" s="9">
        <f>IF(_xll.BDP($A606&amp;" Corp","cpn typ")="floating","frn",_xll.BDP($A606&amp;" Corp",E$4))</f>
        <v>8.625</v>
      </c>
      <c r="F606" s="50">
        <f>IF(LEFT(_xll.BDP($A606&amp;" Corp","mty_typ"),4)="perp","perp",_xll.BDP($A606&amp;" Corp",F$4)*1)</f>
        <v>43916</v>
      </c>
      <c r="G606" s="31" t="str">
        <f>_xll.RtGet("EBOND_POSITION",INDEX(bookMap[eBondID],MATCH(TEXT(C606,"0"),bookMap[bbgID],0))&amp;"="&amp;B606,"AMOUNT")</f>
        <v>#N/A</v>
      </c>
      <c r="H606" s="1">
        <f>INDEX(control!$E$12:$E$22,MATCH(C606,control!$C$12:$C$22,0))</f>
        <v>0</v>
      </c>
      <c r="I606" s="1" t="str">
        <f>IFERROR(INDEX(bias[symbol],MIN(MAX(MATCH(IF($I$2="manual",_xll.RtGet("EBOND_LDN",B606,-20268),$I$2),bias[symbol],0)+H606,1),27)),"-")</f>
        <v>b</v>
      </c>
      <c r="J606" s="1">
        <f>IFERROR(_xll.RtGet("EBOND_LDN",B606,-20270)*1,"-")</f>
        <v>0.5</v>
      </c>
      <c r="K606" s="1" t="str">
        <f>_xll.RtGet("EBOND_LDN",$B606,-20271)</f>
        <v>on</v>
      </c>
      <c r="L606" s="1" t="str">
        <f>_xll.BDP(A606&amp;" @CBKG Corp","bid")</f>
        <v>#N/A Real Time</v>
      </c>
      <c r="M606" s="1" t="str">
        <f>_xll.BDP(A606&amp;" @CBKG Corp","ask")</f>
        <v>#N/A Real Time</v>
      </c>
      <c r="N606" s="1" t="s">
        <v>1456</v>
      </c>
      <c r="O606" s="1" t="str">
        <f>_xll.BDP(A606&amp;" @"&amp;N606&amp;" Corp","LAST_UPDATE")</f>
        <v>11/06/2014</v>
      </c>
      <c r="P606" s="57">
        <f>_xll.BDP(A606&amp;" @"&amp;N606&amp;" Corp","LAST_PRICE")</f>
        <v>129.041</v>
      </c>
      <c r="Q606" s="1">
        <f>INDEX(control!$F$12:$F$22,MATCH(C606,control!$C$12:$C$22,0))</f>
        <v>100</v>
      </c>
      <c r="R606" s="1">
        <f>P606-J606*INDEX(bias[value],MATCH(I606,bias[symbol],0))*(Q606/100)</f>
        <v>128.8535</v>
      </c>
      <c r="S606" s="1">
        <f t="shared" si="611"/>
        <v>129.3535</v>
      </c>
      <c r="T606" s="4"/>
      <c r="U606" s="4"/>
      <c r="V606" s="1">
        <f t="shared" si="605"/>
        <v>129.041</v>
      </c>
      <c r="W606" s="1">
        <f t="shared" si="606"/>
        <v>128.8535</v>
      </c>
      <c r="X606" s="1">
        <f t="shared" si="607"/>
        <v>129.3535</v>
      </c>
      <c r="Y606" s="13" t="str">
        <f t="shared" si="608"/>
        <v>err</v>
      </c>
      <c r="Z606" s="1">
        <v>1</v>
      </c>
      <c r="AA606" s="1">
        <f t="shared" si="609"/>
        <v>1</v>
      </c>
      <c r="AB606" s="1">
        <f t="shared" si="692"/>
        <v>1</v>
      </c>
      <c r="AC606" s="1">
        <f>IF(ISNUMBER(INDEX(bias[value],MATCH(I606,bias[symbol],0))),1,0)</f>
        <v>1</v>
      </c>
      <c r="AD606" s="1">
        <f t="shared" si="610"/>
        <v>1</v>
      </c>
      <c r="AE606" s="1">
        <f t="shared" si="693"/>
        <v>1</v>
      </c>
      <c r="AF606" s="1">
        <f t="shared" ca="1" si="721"/>
        <v>0</v>
      </c>
      <c r="AG606" s="1">
        <f t="shared" ca="1" si="722"/>
        <v>0</v>
      </c>
      <c r="AH606" s="1" t="str">
        <f ca="1">IF(AG606=1,_xll.RtContribute("DDS_BONDS",$B606&amp;"=EXT",$V$3:$X$3,V606:X606,"FTC:CHANGED;SCOPE:SERVER"),"-")</f>
        <v>-</v>
      </c>
      <c r="AI606" s="1" t="str">
        <f>_xll.RtGet("DDS_BONDS",B606&amp;"=EXT",3)</f>
        <v>2015163=EXT</v>
      </c>
      <c r="AJ606" s="32">
        <f>_xll.BDP($A606&amp;" @"&amp; $N606 &amp;"  Corp","risk_mid")</f>
        <v>6.1584610237346737</v>
      </c>
      <c r="AK606" s="25" t="str">
        <f t="shared" si="723"/>
        <v>-</v>
      </c>
      <c r="AL606" s="1" t="str">
        <f t="shared" si="677"/>
        <v>-</v>
      </c>
      <c r="AM606" s="38">
        <f t="shared" si="724"/>
        <v>0</v>
      </c>
      <c r="AN606" s="12">
        <f>_xll.BDP($A606&amp;" @"&amp; $N606 &amp;"  Corp","asset_swap_spd_mid")</f>
        <v>99.764448324179995</v>
      </c>
      <c r="AO606" s="25">
        <f t="shared" si="725"/>
        <v>0</v>
      </c>
      <c r="AP606" s="25" t="str">
        <f>IFERROR(_xll.BDP($A606&amp;" @"&amp; $N606 &amp;"  Corp","coupon")*G606/100/365,"-")</f>
        <v>-</v>
      </c>
      <c r="AQ606" s="1" t="str">
        <f>_xll.RtGet("EBOND_LDN",B606,"DSPLY_NAME")</f>
        <v xml:space="preserve">BRITEL 8 5/8 26 </v>
      </c>
      <c r="AR606" s="38">
        <f>_xll.RtGet("EBOND_LDN", B606, -18560)</f>
        <v>100.519937801292</v>
      </c>
      <c r="AS606" s="38">
        <f>_xll.RtGet("EBOND_LDN", B606, -18562)</f>
        <v>92.409164096911994</v>
      </c>
      <c r="AT606" s="58" t="str">
        <f ca="1">IF(Main[[#This Row],[maturity]]&lt;TODAY(),"matured","-")</f>
        <v>-</v>
      </c>
      <c r="AU606" s="1" t="str">
        <f>IF(Main[[#This Row],[spread bid]]=Main[[#This Row],[spread ask]],"error","-")</f>
        <v>-</v>
      </c>
    </row>
    <row r="607" spans="1:47" x14ac:dyDescent="0.2">
      <c r="A607" s="1" t="s">
        <v>560</v>
      </c>
      <c r="B607" s="1">
        <v>2900823</v>
      </c>
      <c r="C607" s="9">
        <v>1994227</v>
      </c>
      <c r="D607" s="9" t="str">
        <f>_xll.BDP($A607&amp;" Corp",D$4)</f>
        <v>BRITEL</v>
      </c>
      <c r="E607" s="9">
        <f>IF(_xll.BDP($A607&amp;" Corp","cpn typ")="floating","frn",_xll.BDP($A607&amp;" Corp",E$4))</f>
        <v>3.5</v>
      </c>
      <c r="F607" s="50">
        <f>IF(LEFT(_xll.BDP($A607&amp;" Corp","mty_typ"),4)="perp","perp",_xll.BDP($A607&amp;" Corp",F$4)*1)</f>
        <v>45772</v>
      </c>
      <c r="G607" s="31" t="str">
        <f>_xll.RtGet("EBOND_POSITION",INDEX(bookMap[eBondID],MATCH(TEXT(C607,"0"),bookMap[bbgID],0))&amp;"="&amp;B607,"AMOUNT")</f>
        <v>#N/A</v>
      </c>
      <c r="H607" s="1">
        <f>INDEX(control!$E$12:$E$22,MATCH(C607,control!$C$12:$C$22,0))</f>
        <v>0</v>
      </c>
      <c r="I607" s="1" t="str">
        <f>IFERROR(INDEX(bias[symbol],MIN(MAX(MATCH(IF($I$2="manual",_xll.RtGet("EBOND_LDN",B607,-20268),$I$2),bias[symbol],0)+H607,1),27)),"-")</f>
        <v>b</v>
      </c>
      <c r="J607" s="1">
        <f>IFERROR(_xll.RtGet("EBOND_LDN",B607,-20270)*1,"-")</f>
        <v>1</v>
      </c>
      <c r="K607" s="1" t="str">
        <f>_xll.RtGet("EBOND_LDN",$B607,-20271)</f>
        <v>on</v>
      </c>
      <c r="L607" s="1" t="str">
        <f>_xll.BDP(A607&amp;" @CBKG Corp","bid")</f>
        <v>#N/A Real Time</v>
      </c>
      <c r="M607" s="1" t="str">
        <f>_xll.BDP(A607&amp;" @CBKG Corp","ask")</f>
        <v>#N/A Real Time</v>
      </c>
      <c r="N607" s="1" t="s">
        <v>1456</v>
      </c>
      <c r="O607" s="1" t="str">
        <f>_xll.BDP(A607&amp;" @"&amp;N607&amp;" Corp","LAST_UPDATE")</f>
        <v>11/06/2014</v>
      </c>
      <c r="P607" s="57">
        <f>_xll.BDP(A607&amp;" @"&amp;N607&amp;" Corp","LAST_PRICE")</f>
        <v>186.61500000000001</v>
      </c>
      <c r="Q607" s="1">
        <f>INDEX(control!$F$12:$F$22,MATCH(C607,control!$C$12:$C$22,0))</f>
        <v>100</v>
      </c>
      <c r="R607" s="1">
        <f>P607-J607*INDEX(bias[value],MATCH(I607,bias[symbol],0))*(Q607/100)</f>
        <v>186.24</v>
      </c>
      <c r="S607" s="1">
        <f t="shared" si="611"/>
        <v>187.24</v>
      </c>
      <c r="T607" s="4"/>
      <c r="U607" s="4"/>
      <c r="V607" s="1">
        <f t="shared" si="605"/>
        <v>186.61500000000001</v>
      </c>
      <c r="W607" s="1">
        <f t="shared" si="606"/>
        <v>186.24</v>
      </c>
      <c r="X607" s="1">
        <f t="shared" si="607"/>
        <v>187.24</v>
      </c>
      <c r="Y607" s="13" t="str">
        <f t="shared" si="608"/>
        <v>err</v>
      </c>
      <c r="Z607" s="1">
        <v>1</v>
      </c>
      <c r="AA607" s="1">
        <f t="shared" si="609"/>
        <v>1</v>
      </c>
      <c r="AB607" s="1">
        <f t="shared" si="692"/>
        <v>1</v>
      </c>
      <c r="AC607" s="1">
        <f>IF(ISNUMBER(INDEX(bias[value],MATCH(I607,bias[symbol],0))),1,0)</f>
        <v>1</v>
      </c>
      <c r="AD607" s="1">
        <f t="shared" si="610"/>
        <v>1</v>
      </c>
      <c r="AE607" s="1">
        <f t="shared" si="693"/>
        <v>1</v>
      </c>
      <c r="AF607" s="1">
        <f t="shared" ca="1" si="721"/>
        <v>0</v>
      </c>
      <c r="AG607" s="1">
        <f t="shared" ca="1" si="722"/>
        <v>0</v>
      </c>
      <c r="AH607" s="1" t="str">
        <f ca="1">IF(AG607=1,_xll.RtContribute("DDS_BONDS",$B607&amp;"=EXT",$V$3:$X$3,V607:X607,"FTC:CHANGED;SCOPE:SERVER"),"-")</f>
        <v>-</v>
      </c>
      <c r="AI607" s="1" t="str">
        <f>_xll.RtGet("DDS_BONDS",B607&amp;"=EXT",3)</f>
        <v>2900823=EXT</v>
      </c>
      <c r="AJ607" s="32">
        <f>_xll.BDP($A607&amp;" @"&amp; $N607 &amp;"  Corp","risk_mid")</f>
        <v>17.04762182540378</v>
      </c>
      <c r="AK607" s="25" t="str">
        <f t="shared" si="723"/>
        <v>-</v>
      </c>
      <c r="AL607" s="1" t="str">
        <f t="shared" si="677"/>
        <v>-</v>
      </c>
      <c r="AM607" s="38">
        <f t="shared" si="724"/>
        <v>0</v>
      </c>
      <c r="AN607" s="12">
        <f>_xll.BDP($A607&amp;" @"&amp; $N607 &amp;"  Corp","asset_swap_spd_mid")</f>
        <v>164.87505153640041</v>
      </c>
      <c r="AO607" s="25">
        <f t="shared" si="725"/>
        <v>0</v>
      </c>
      <c r="AP607" s="25" t="str">
        <f>IFERROR(_xll.BDP($A607&amp;" @"&amp; $N607 &amp;"  Corp","coupon")*G607/100/365,"-")</f>
        <v>-</v>
      </c>
      <c r="AQ607" s="1" t="str">
        <f>_xll.RtGet("EBOND_LDN",B607,"DSPLY_NAME")</f>
        <v xml:space="preserve">BRITEL 3 1/2 25 </v>
      </c>
      <c r="AR607" s="38">
        <f>_xll.RtGet("EBOND_LDN", B607, -18560)</f>
        <v>0</v>
      </c>
      <c r="AS607" s="38">
        <f>_xll.RtGet("EBOND_LDN", B607, -18562)</f>
        <v>0</v>
      </c>
      <c r="AT607" s="58" t="str">
        <f ca="1">IF(Main[[#This Row],[maturity]]&lt;TODAY(),"matured","-")</f>
        <v>-</v>
      </c>
      <c r="AU607" s="1" t="str">
        <f>IF(Main[[#This Row],[spread bid]]=Main[[#This Row],[spread ask]],"error","-")</f>
        <v>error</v>
      </c>
    </row>
    <row r="608" spans="1:47" x14ac:dyDescent="0.2">
      <c r="A608" s="1" t="s">
        <v>561</v>
      </c>
      <c r="B608" s="1">
        <v>2016066</v>
      </c>
      <c r="C608" s="9">
        <v>1994227</v>
      </c>
      <c r="D608" s="9" t="str">
        <f>_xll.BDP($A608&amp;" Corp",D$4)</f>
        <v>BRITEL</v>
      </c>
      <c r="E608" s="9">
        <f>IF(_xll.BDP($A608&amp;" Corp","cpn typ")="floating","frn",_xll.BDP($A608&amp;" Corp",E$4))</f>
        <v>5.75</v>
      </c>
      <c r="F608" s="50">
        <f>IF(LEFT(_xll.BDP($A608&amp;" Corp","mty_typ"),4)="perp","perp",_xll.BDP($A608&amp;" Corp",F$4)*1)</f>
        <v>47094</v>
      </c>
      <c r="G608" s="31" t="str">
        <f>_xll.RtGet("EBOND_POSITION",INDEX(bookMap[eBondID],MATCH(TEXT(C608,"0"),bookMap[bbgID],0))&amp;"="&amp;B608,"AMOUNT")</f>
        <v>#N/A</v>
      </c>
      <c r="H608" s="1">
        <f>INDEX(control!$E$12:$E$22,MATCH(C608,control!$C$12:$C$22,0))</f>
        <v>0</v>
      </c>
      <c r="I608" s="1" t="str">
        <f>IFERROR(INDEX(bias[symbol],MIN(MAX(MATCH(IF($I$2="manual",_xll.RtGet("EBOND_LDN",B608,-20268),$I$2),bias[symbol],0)+H608,1),27)),"-")</f>
        <v>b</v>
      </c>
      <c r="J608" s="1">
        <f>IFERROR(_xll.RtGet("EBOND_LDN",B608,-20270)*1,"-")</f>
        <v>0.9</v>
      </c>
      <c r="K608" s="1" t="str">
        <f>_xll.RtGet("EBOND_LDN",$B608,-20271)</f>
        <v>on</v>
      </c>
      <c r="L608" s="1" t="str">
        <f>_xll.BDP(A608&amp;" @CBKG Corp","bid")</f>
        <v>#N/A Real Time</v>
      </c>
      <c r="M608" s="1" t="str">
        <f>_xll.BDP(A608&amp;" @CBKG Corp","ask")</f>
        <v>#N/A Real Time</v>
      </c>
      <c r="N608" s="1" t="s">
        <v>1456</v>
      </c>
      <c r="O608" s="1" t="str">
        <f>_xll.BDP(A608&amp;" @"&amp;N608&amp;" Corp","LAST_UPDATE")</f>
        <v>11/06/2014</v>
      </c>
      <c r="P608" s="57">
        <f>_xll.BDP(A608&amp;" @"&amp;N608&amp;" Corp","LAST_PRICE")</f>
        <v>114.875</v>
      </c>
      <c r="Q608" s="1">
        <f>INDEX(control!$F$12:$F$22,MATCH(C608,control!$C$12:$C$22,0))</f>
        <v>100</v>
      </c>
      <c r="R608" s="1">
        <f>P608-J608*INDEX(bias[value],MATCH(I608,bias[symbol],0))*(Q608/100)</f>
        <v>114.53749999999999</v>
      </c>
      <c r="S608" s="1">
        <f t="shared" si="611"/>
        <v>115.4375</v>
      </c>
      <c r="T608" s="4"/>
      <c r="U608" s="4"/>
      <c r="V608" s="1">
        <f t="shared" si="605"/>
        <v>114.875</v>
      </c>
      <c r="W608" s="1">
        <f t="shared" si="606"/>
        <v>114.53749999999999</v>
      </c>
      <c r="X608" s="1">
        <f t="shared" si="607"/>
        <v>115.4375</v>
      </c>
      <c r="Y608" s="13" t="str">
        <f t="shared" si="608"/>
        <v>err</v>
      </c>
      <c r="Z608" s="1">
        <v>1</v>
      </c>
      <c r="AA608" s="1">
        <f t="shared" si="609"/>
        <v>1</v>
      </c>
      <c r="AB608" s="1">
        <f t="shared" si="692"/>
        <v>1</v>
      </c>
      <c r="AC608" s="1">
        <f>IF(ISNUMBER(INDEX(bias[value],MATCH(I608,bias[symbol],0))),1,0)</f>
        <v>1</v>
      </c>
      <c r="AD608" s="1">
        <f t="shared" si="610"/>
        <v>1</v>
      </c>
      <c r="AE608" s="1">
        <f t="shared" si="693"/>
        <v>1</v>
      </c>
      <c r="AF608" s="1">
        <f t="shared" ca="1" si="721"/>
        <v>0</v>
      </c>
      <c r="AG608" s="1">
        <f t="shared" ca="1" si="722"/>
        <v>0</v>
      </c>
      <c r="AH608" s="1" t="str">
        <f ca="1">IF(AG608=1,_xll.RtContribute("DDS_BONDS",$B608&amp;"=EXT",$V$3:$X$3,V608:X608,"FTC:CHANGED;SCOPE:SERVER"),"-")</f>
        <v>-</v>
      </c>
      <c r="AI608" s="1" t="str">
        <f>_xll.RtGet("DDS_BONDS",B608&amp;"=EXT",3)</f>
        <v>2016066=EXT</v>
      </c>
      <c r="AJ608" s="32">
        <f>_xll.BDP($A608&amp;" @"&amp; $N608 &amp;"  Corp","risk_mid")</f>
        <v>11.551984355918421</v>
      </c>
      <c r="AK608" s="25" t="str">
        <f t="shared" si="723"/>
        <v>-</v>
      </c>
      <c r="AL608" s="1" t="str">
        <f t="shared" si="677"/>
        <v>-</v>
      </c>
      <c r="AM608" s="38">
        <f t="shared" si="724"/>
        <v>0</v>
      </c>
      <c r="AN608" s="12">
        <f>_xll.BDP($A608&amp;" @"&amp; $N608 &amp;"  Corp","asset_swap_spd_mid")</f>
        <v>138.64688275812279</v>
      </c>
      <c r="AO608" s="25">
        <f t="shared" si="725"/>
        <v>0</v>
      </c>
      <c r="AP608" s="25" t="str">
        <f>IFERROR(_xll.BDP($A608&amp;" @"&amp; $N608 &amp;"  Corp","coupon")*G608/100/365,"-")</f>
        <v>-</v>
      </c>
      <c r="AQ608" s="1" t="str">
        <f>_xll.RtGet("EBOND_LDN",B608,"DSPLY_NAME")</f>
        <v xml:space="preserve">BRITEL 5 3/4 07 </v>
      </c>
      <c r="AR608" s="38">
        <f>_xll.RtGet("EBOND_LDN", B608, -18560)</f>
        <v>124.166019174309</v>
      </c>
      <c r="AS608" s="38">
        <f>_xll.RtGet("EBOND_LDN", B608, -18562)</f>
        <v>118.708526143768</v>
      </c>
      <c r="AT608" s="58" t="str">
        <f ca="1">IF(Main[[#This Row],[maturity]]&lt;TODAY(),"matured","-")</f>
        <v>-</v>
      </c>
      <c r="AU608" s="1" t="str">
        <f>IF(Main[[#This Row],[spread bid]]=Main[[#This Row],[spread ask]],"error","-")</f>
        <v>-</v>
      </c>
    </row>
    <row r="609" spans="1:47" x14ac:dyDescent="0.2">
      <c r="A609" s="1" t="s">
        <v>562</v>
      </c>
      <c r="B609" s="1">
        <v>7389935</v>
      </c>
      <c r="C609" s="9">
        <v>1994227</v>
      </c>
      <c r="D609" s="9" t="str">
        <f>_xll.BDP($A609&amp;" Corp",D$4)</f>
        <v>DT</v>
      </c>
      <c r="E609" s="9">
        <f>IF(_xll.BDP($A609&amp;" Corp","cpn typ")="floating","frn",_xll.BDP($A609&amp;" Corp",E$4))</f>
        <v>5.875</v>
      </c>
      <c r="F609" s="50">
        <f>IF(LEFT(_xll.BDP($A609&amp;" Corp","mty_typ"),4)="perp","perp",_xll.BDP($A609&amp;" Corp",F$4)*1)</f>
        <v>41892</v>
      </c>
      <c r="G609" s="31">
        <f>_xll.RtGet("EBOND_POSITION",INDEX(bookMap[eBondID],MATCH(TEXT(C609,"0"),bookMap[bbgID],0))&amp;"="&amp;B609,"AMOUNT")</f>
        <v>0</v>
      </c>
      <c r="H609" s="1">
        <f>INDEX(control!$E$12:$E$22,MATCH(C609,control!$C$12:$C$22,0))</f>
        <v>0</v>
      </c>
      <c r="I609" s="1" t="str">
        <f>IFERROR(INDEX(bias[symbol],MIN(MAX(MATCH(IF($I$2="manual",_xll.RtGet("EBOND_LDN",B609,-20268),$I$2),bias[symbol],0)+H609,1),27)),"-")</f>
        <v>b</v>
      </c>
      <c r="J609" s="1">
        <f>IFERROR(_xll.RtGet("EBOND_LDN",B609,-20270)*1,"-")</f>
        <v>0.15</v>
      </c>
      <c r="K609" s="1" t="str">
        <f>_xll.RtGet("EBOND_LDN",$B609,-20271)</f>
        <v>on</v>
      </c>
      <c r="L609" s="1">
        <f>_xll.BDP(A609&amp;" @CBKG Corp","bid")</f>
        <v>101.248</v>
      </c>
      <c r="M609" s="1">
        <f>_xll.BDP(A609&amp;" @CBKG Corp","ask")</f>
        <v>101.398</v>
      </c>
      <c r="N609" s="1" t="s">
        <v>1456</v>
      </c>
      <c r="O609" s="1" t="str">
        <f>_xll.BDP(A609&amp;" @"&amp;N609&amp;" Corp","LAST_UPDATE")</f>
        <v>07:01:47</v>
      </c>
      <c r="P609" s="57">
        <f>_xll.BDP(A609&amp;" @"&amp;N609&amp;" Corp","LAST_PRICE")</f>
        <v>101.30500000000001</v>
      </c>
      <c r="Q609" s="1">
        <f>INDEX(control!$F$12:$F$22,MATCH(C609,control!$C$12:$C$22,0))</f>
        <v>100</v>
      </c>
      <c r="R609" s="1">
        <f>P609-J609*INDEX(bias[value],MATCH(I609,bias[symbol],0))*(Q609/100)</f>
        <v>101.24875</v>
      </c>
      <c r="S609" s="1">
        <f t="shared" ref="S609:S673" si="726">R609+J609*(Q609/100)</f>
        <v>101.39875000000001</v>
      </c>
      <c r="T609" s="4"/>
      <c r="U609" s="4"/>
      <c r="V609" s="1">
        <f t="shared" ref="V609:V671" si="727">P609</f>
        <v>101.30500000000001</v>
      </c>
      <c r="W609" s="1">
        <f t="shared" ref="W609:W671" si="728">IF(ISNUMBER(T609),T609,R609)</f>
        <v>101.24875</v>
      </c>
      <c r="X609" s="1">
        <f t="shared" ref="X609:X671" si="729">IF(ISNUMBER(U609),U609,S609)</f>
        <v>101.39875000000001</v>
      </c>
      <c r="Y609" s="13">
        <f t="shared" ref="Y609:Y671" si="730">IF(ISERROR((W609+X609)-(L609+M609)),"err",((W609+X609)-(L609+M609)))</f>
        <v>1.4999999999929514E-3</v>
      </c>
      <c r="Z609" s="1">
        <v>1</v>
      </c>
      <c r="AA609" s="1">
        <f t="shared" ref="AA609:AA671" si="731">IF(K609="on",1,0)</f>
        <v>1</v>
      </c>
      <c r="AB609" s="1">
        <f t="shared" si="692"/>
        <v>1</v>
      </c>
      <c r="AC609" s="1">
        <f>IF(ISNUMBER(INDEX(bias[value],MATCH(I609,bias[symbol],0))),1,0)</f>
        <v>1</v>
      </c>
      <c r="AD609" s="1">
        <f t="shared" ref="AD609:AD671" si="732">IF(ISNUMBER(J609),1,0)</f>
        <v>1</v>
      </c>
      <c r="AE609" s="1">
        <f t="shared" si="693"/>
        <v>1</v>
      </c>
      <c r="AF609" s="1">
        <f t="shared" ca="1" si="721"/>
        <v>0</v>
      </c>
      <c r="AG609" s="1">
        <f t="shared" ca="1" si="722"/>
        <v>0</v>
      </c>
      <c r="AH609" s="1" t="str">
        <f ca="1">IF(AG609=1,_xll.RtContribute("DDS_BONDS",$B609&amp;"=EXT",$V$3:$X$3,V609:X609,"FTC:CHANGED;SCOPE:SERVER"),"-")</f>
        <v>-</v>
      </c>
      <c r="AI609" s="1" t="str">
        <f>_xll.RtGet("DDS_BONDS",B609&amp;"=EXT",3)</f>
        <v>7389935=EXT</v>
      </c>
      <c r="AJ609" s="32">
        <f>_xll.BDP($A609&amp;" @"&amp; $N609 &amp;"  Corp","risk_mid")</f>
        <v>0.24622694390998845</v>
      </c>
      <c r="AK609" s="25">
        <f t="shared" si="723"/>
        <v>0</v>
      </c>
      <c r="AL609" s="1" t="str">
        <f t="shared" si="677"/>
        <v>-</v>
      </c>
      <c r="AM609" s="38">
        <f t="shared" si="724"/>
        <v>0</v>
      </c>
      <c r="AN609" s="12">
        <f>_xll.BDP($A609&amp;" @"&amp; $N609 &amp;"  Corp","asset_swap_spd_mid")</f>
        <v>3.4789282372401331</v>
      </c>
      <c r="AO609" s="25">
        <f t="shared" si="725"/>
        <v>0</v>
      </c>
      <c r="AP609" s="25">
        <f>IFERROR(_xll.BDP($A609&amp;" @"&amp; $N609 &amp;"  Corp","coupon")*G609/100/365,"-")</f>
        <v>0</v>
      </c>
      <c r="AQ609" s="1" t="str">
        <f>_xll.RtGet("EBOND_LDN",B609,"DSPLY_NAME")</f>
        <v xml:space="preserve">DT 5 7/8 10 Sep </v>
      </c>
      <c r="AR609" s="38">
        <f>_xll.RtGet("EBOND_LDN", B609, -18560)</f>
        <v>45.370854366122003</v>
      </c>
      <c r="AS609" s="38">
        <f>_xll.RtGet("EBOND_LDN", B609, -18562)</f>
        <v>-15.517793256802999</v>
      </c>
      <c r="AT609" s="58" t="str">
        <f ca="1">IF(Main[[#This Row],[maturity]]&lt;TODAY(),"matured","-")</f>
        <v>-</v>
      </c>
      <c r="AU609" s="1" t="str">
        <f>IF(Main[[#This Row],[spread bid]]=Main[[#This Row],[spread ask]],"error","-")</f>
        <v>-</v>
      </c>
    </row>
    <row r="610" spans="1:47" x14ac:dyDescent="0.2">
      <c r="A610" s="1" t="s">
        <v>563</v>
      </c>
      <c r="B610" s="1">
        <v>3527927</v>
      </c>
      <c r="C610" s="9">
        <v>1994227</v>
      </c>
      <c r="D610" s="9" t="str">
        <f>_xll.BDP($A610&amp;" Corp",D$4)</f>
        <v>DT</v>
      </c>
      <c r="E610" s="9">
        <f>IF(_xll.BDP($A610&amp;" Corp","cpn typ")="floating","frn",_xll.BDP($A610&amp;" Corp",E$4))</f>
        <v>4</v>
      </c>
      <c r="F610" s="50">
        <f>IF(LEFT(_xll.BDP($A610&amp;" Corp","mty_typ"),4)="perp","perp",_xll.BDP($A610&amp;" Corp",F$4)*1)</f>
        <v>42023</v>
      </c>
      <c r="G610" s="31">
        <f>_xll.RtGet("EBOND_POSITION",INDEX(bookMap[eBondID],MATCH(TEXT(C610,"0"),bookMap[bbgID],0))&amp;"="&amp;B610,"AMOUNT")</f>
        <v>14000</v>
      </c>
      <c r="H610" s="1">
        <f>INDEX(control!$E$12:$E$22,MATCH(C610,control!$C$12:$C$22,0))</f>
        <v>0</v>
      </c>
      <c r="I610" s="1" t="str">
        <f>IFERROR(INDEX(bias[symbol],MIN(MAX(MATCH(IF($I$2="manual",_xll.RtGet("EBOND_LDN",B610,-20268),$I$2),bias[symbol],0)+H610,1),27)),"-")</f>
        <v>b</v>
      </c>
      <c r="J610" s="1">
        <f>IFERROR(_xll.RtGet("EBOND_LDN",B610,-20270)*1,"-")</f>
        <v>0.2</v>
      </c>
      <c r="K610" s="1" t="str">
        <f>_xll.RtGet("EBOND_LDN",$B610,-20271)</f>
        <v>on</v>
      </c>
      <c r="L610" s="1">
        <f>_xll.BDP(A610&amp;" @CBKG Corp","bid")</f>
        <v>102.095</v>
      </c>
      <c r="M610" s="1">
        <f>_xll.BDP(A610&amp;" @CBKG Corp","ask")</f>
        <v>102.295</v>
      </c>
      <c r="N610" s="1" t="s">
        <v>1456</v>
      </c>
      <c r="O610" s="1" t="str">
        <f>_xll.BDP(A610&amp;" @"&amp;N610&amp;" Corp","LAST_UPDATE")</f>
        <v>07:01:07</v>
      </c>
      <c r="P610" s="57">
        <f>_xll.BDP(A610&amp;" @"&amp;N610&amp;" Corp","LAST_PRICE")</f>
        <v>102.17</v>
      </c>
      <c r="Q610" s="1">
        <f>INDEX(control!$F$12:$F$22,MATCH(C610,control!$C$12:$C$22,0))</f>
        <v>100</v>
      </c>
      <c r="R610" s="1">
        <f>P610-J610*INDEX(bias[value],MATCH(I610,bias[symbol],0))*(Q610/100)</f>
        <v>102.095</v>
      </c>
      <c r="S610" s="1">
        <f t="shared" si="726"/>
        <v>102.295</v>
      </c>
      <c r="T610" s="4"/>
      <c r="U610" s="4"/>
      <c r="V610" s="1">
        <f t="shared" si="727"/>
        <v>102.17</v>
      </c>
      <c r="W610" s="1">
        <f t="shared" si="728"/>
        <v>102.095</v>
      </c>
      <c r="X610" s="1">
        <f t="shared" si="729"/>
        <v>102.295</v>
      </c>
      <c r="Y610" s="13">
        <f t="shared" si="730"/>
        <v>0</v>
      </c>
      <c r="Z610" s="1">
        <v>1</v>
      </c>
      <c r="AA610" s="1">
        <f t="shared" si="731"/>
        <v>1</v>
      </c>
      <c r="AB610" s="1">
        <f t="shared" si="692"/>
        <v>1</v>
      </c>
      <c r="AC610" s="1">
        <f>IF(ISNUMBER(INDEX(bias[value],MATCH(I610,bias[symbol],0))),1,0)</f>
        <v>1</v>
      </c>
      <c r="AD610" s="1">
        <f t="shared" si="732"/>
        <v>1</v>
      </c>
      <c r="AE610" s="1">
        <f t="shared" si="693"/>
        <v>1</v>
      </c>
      <c r="AF610" s="1">
        <f t="shared" ca="1" si="721"/>
        <v>0</v>
      </c>
      <c r="AG610" s="1">
        <f t="shared" ca="1" si="722"/>
        <v>0</v>
      </c>
      <c r="AH610" s="1" t="str">
        <f ca="1">IF(AG610=1,_xll.RtContribute("DDS_BONDS",$B610&amp;"=EXT",$V$3:$X$3,V610:X610,"FTC:CHANGED;SCOPE:SERVER"),"-")</f>
        <v>-</v>
      </c>
      <c r="AI610" s="1" t="str">
        <f>_xll.RtGet("DDS_BONDS",B610&amp;"=EXT",3)</f>
        <v>3527927=EXT</v>
      </c>
      <c r="AJ610" s="32">
        <f>_xll.BDP($A610&amp;" @"&amp; $N610 &amp;"  Corp","risk_mid")</f>
        <v>0.61307984693996787</v>
      </c>
      <c r="AK610" s="25">
        <f t="shared" si="723"/>
        <v>0.85831178571595501</v>
      </c>
      <c r="AL610" s="1" t="str">
        <f t="shared" si="677"/>
        <v>-</v>
      </c>
      <c r="AM610" s="38">
        <f t="shared" si="724"/>
        <v>0.12714488888888886</v>
      </c>
      <c r="AN610" s="12">
        <f>_xll.BDP($A610&amp;" @"&amp; $N610 &amp;"  Corp","asset_swap_spd_mid")</f>
        <v>-6.1706114443457762</v>
      </c>
      <c r="AO610" s="25">
        <f t="shared" si="725"/>
        <v>-8.6388560220840862</v>
      </c>
      <c r="AP610" s="25">
        <f>IFERROR(_xll.BDP($A610&amp;" @"&amp; $N610 &amp;"  Corp","coupon")*G610/100/365,"-")</f>
        <v>1.5342465753424657</v>
      </c>
      <c r="AQ610" s="1" t="str">
        <f>_xll.RtGet("EBOND_LDN",B610,"DSPLY_NAME")</f>
        <v>DT 4 19 Jan 2015</v>
      </c>
      <c r="AR610" s="38">
        <f>_xll.RtGet("EBOND_LDN", B610, -18560)</f>
        <v>44.5716164492</v>
      </c>
      <c r="AS610" s="38">
        <f>_xll.RtGet("EBOND_LDN", B610, -18562)</f>
        <v>11.967314565035</v>
      </c>
      <c r="AT610" s="58" t="str">
        <f ca="1">IF(Main[[#This Row],[maturity]]&lt;TODAY(),"matured","-")</f>
        <v>-</v>
      </c>
      <c r="AU610" s="1" t="str">
        <f>IF(Main[[#This Row],[spread bid]]=Main[[#This Row],[spread ask]],"error","-")</f>
        <v>-</v>
      </c>
    </row>
    <row r="611" spans="1:47" x14ac:dyDescent="0.2">
      <c r="A611" s="1" t="s">
        <v>564</v>
      </c>
      <c r="B611" s="1">
        <v>6967196</v>
      </c>
      <c r="C611" s="9">
        <v>1994227</v>
      </c>
      <c r="D611" s="9" t="str">
        <f>_xll.BDP($A611&amp;" Corp",D$4)</f>
        <v>DT</v>
      </c>
      <c r="E611" s="9">
        <f>IF(_xll.BDP($A611&amp;" Corp","cpn typ")="floating","frn",_xll.BDP($A611&amp;" Corp",E$4))</f>
        <v>5.75</v>
      </c>
      <c r="F611" s="50">
        <f>IF(LEFT(_xll.BDP($A611&amp;" Corp","mty_typ"),4)="perp","perp",_xll.BDP($A611&amp;" Corp",F$4)*1)</f>
        <v>42108</v>
      </c>
      <c r="G611" s="31">
        <f>_xll.RtGet("EBOND_POSITION",INDEX(bookMap[eBondID],MATCH(TEXT(C611,"0"),bookMap[bbgID],0))&amp;"="&amp;B611,"AMOUNT")</f>
        <v>38000</v>
      </c>
      <c r="H611" s="1">
        <f>INDEX(control!$E$12:$E$22,MATCH(C611,control!$C$12:$C$22,0))</f>
        <v>0</v>
      </c>
      <c r="I611" s="1" t="str">
        <f>IFERROR(INDEX(bias[symbol],MIN(MAX(MATCH(IF($I$2="manual",_xll.RtGet("EBOND_LDN",B611,-20268),$I$2),bias[symbol],0)+H611,1),27)),"-")</f>
        <v>b</v>
      </c>
      <c r="J611" s="1">
        <f>IFERROR(_xll.RtGet("EBOND_LDN",B611,-20270)*1,"-")</f>
        <v>0.15</v>
      </c>
      <c r="K611" s="1" t="str">
        <f>_xll.RtGet("EBOND_LDN",$B611,-20271)</f>
        <v>on</v>
      </c>
      <c r="L611" s="1">
        <f>_xll.BDP(A611&amp;" @CBKG Corp","bid")</f>
        <v>104.38800000000001</v>
      </c>
      <c r="M611" s="1">
        <f>_xll.BDP(A611&amp;" @CBKG Corp","ask")</f>
        <v>104.538</v>
      </c>
      <c r="N611" s="1" t="s">
        <v>1456</v>
      </c>
      <c r="O611" s="1" t="str">
        <f>_xll.BDP(A611&amp;" @"&amp;N611&amp;" Corp","LAST_UPDATE")</f>
        <v>07:01:46</v>
      </c>
      <c r="P611" s="57">
        <f>_xll.BDP(A611&amp;" @"&amp;N611&amp;" Corp","LAST_PRICE")</f>
        <v>104.443</v>
      </c>
      <c r="Q611" s="1">
        <f>INDEX(control!$F$12:$F$22,MATCH(C611,control!$C$12:$C$22,0))</f>
        <v>100</v>
      </c>
      <c r="R611" s="1">
        <f>P611-J611*INDEX(bias[value],MATCH(I611,bias[symbol],0))*(Q611/100)</f>
        <v>104.38674999999999</v>
      </c>
      <c r="S611" s="1">
        <f t="shared" si="726"/>
        <v>104.53675</v>
      </c>
      <c r="T611" s="4"/>
      <c r="U611" s="4"/>
      <c r="V611" s="1">
        <f t="shared" si="727"/>
        <v>104.443</v>
      </c>
      <c r="W611" s="1">
        <f t="shared" si="728"/>
        <v>104.38674999999999</v>
      </c>
      <c r="X611" s="1">
        <f t="shared" si="729"/>
        <v>104.53675</v>
      </c>
      <c r="Y611" s="13">
        <f t="shared" si="730"/>
        <v>-2.4999999999977263E-3</v>
      </c>
      <c r="Z611" s="1">
        <v>1</v>
      </c>
      <c r="AA611" s="1">
        <f t="shared" si="731"/>
        <v>1</v>
      </c>
      <c r="AB611" s="1">
        <f t="shared" si="692"/>
        <v>1</v>
      </c>
      <c r="AC611" s="1">
        <f>IF(ISNUMBER(INDEX(bias[value],MATCH(I611,bias[symbol],0))),1,0)</f>
        <v>1</v>
      </c>
      <c r="AD611" s="1">
        <f t="shared" si="732"/>
        <v>1</v>
      </c>
      <c r="AE611" s="1">
        <f t="shared" si="693"/>
        <v>1</v>
      </c>
      <c r="AF611" s="1">
        <f t="shared" ca="1" si="721"/>
        <v>0</v>
      </c>
      <c r="AG611" s="1">
        <f t="shared" ca="1" si="722"/>
        <v>0</v>
      </c>
      <c r="AH611" s="1" t="str">
        <f ca="1">IF(AG611=1,_xll.RtContribute("DDS_BONDS",$B611&amp;"=EXT",$V$3:$X$3,V611:X611,"FTC:CHANGED;SCOPE:SERVER"),"-")</f>
        <v>-</v>
      </c>
      <c r="AI611" s="1" t="str">
        <f>_xll.RtGet("DDS_BONDS",B611&amp;"=EXT",3)</f>
        <v>6967196=EXT</v>
      </c>
      <c r="AJ611" s="32">
        <f>_xll.BDP($A611&amp;" @"&amp; $N611 &amp;"  Corp","risk_mid")</f>
        <v>0.86709691066886307</v>
      </c>
      <c r="AK611" s="25">
        <f t="shared" si="723"/>
        <v>3.2949682605416797</v>
      </c>
      <c r="AL611" s="1" t="str">
        <f t="shared" si="677"/>
        <v>-</v>
      </c>
      <c r="AM611" s="38">
        <f t="shared" si="724"/>
        <v>0.35278524444444442</v>
      </c>
      <c r="AN611" s="12">
        <f>_xll.BDP($A611&amp;" @"&amp; $N611 &amp;"  Corp","asset_swap_spd_mid")</f>
        <v>-12.692325164810347</v>
      </c>
      <c r="AO611" s="25">
        <f t="shared" si="725"/>
        <v>-48.230835626279315</v>
      </c>
      <c r="AP611" s="25">
        <f>IFERROR(_xll.BDP($A611&amp;" @"&amp; $N611 &amp;"  Corp","coupon")*G611/100/365,"-")</f>
        <v>5.9863013698630141</v>
      </c>
      <c r="AQ611" s="1" t="str">
        <f>_xll.RtGet("EBOND_LDN",B611,"DSPLY_NAME")</f>
        <v xml:space="preserve">DT 5 3/4 14 Apr </v>
      </c>
      <c r="AR611" s="38">
        <f>_xll.RtGet("EBOND_LDN", B611, -18560)</f>
        <v>41.088596471126998</v>
      </c>
      <c r="AS611" s="38">
        <f>_xll.RtGet("EBOND_LDN", B611, -18562)</f>
        <v>23.796781276604001</v>
      </c>
      <c r="AT611" s="58" t="str">
        <f ca="1">IF(Main[[#This Row],[maturity]]&lt;TODAY(),"matured","-")</f>
        <v>-</v>
      </c>
      <c r="AU611" s="1" t="str">
        <f>IF(Main[[#This Row],[spread bid]]=Main[[#This Row],[spread ask]],"error","-")</f>
        <v>-</v>
      </c>
    </row>
    <row r="612" spans="1:47" x14ac:dyDescent="0.2">
      <c r="A612" s="1" t="s">
        <v>565</v>
      </c>
      <c r="B612" s="1">
        <v>10368831</v>
      </c>
      <c r="C612" s="9">
        <v>1994227</v>
      </c>
      <c r="D612" s="9" t="str">
        <f>_xll.BDP($A612&amp;" Corp",D$4)</f>
        <v>DT</v>
      </c>
      <c r="E612" s="9">
        <f>IF(_xll.BDP($A612&amp;" Corp","cpn typ")="floating","frn",_xll.BDP($A612&amp;" Corp",E$4))</f>
        <v>3.125</v>
      </c>
      <c r="F612" s="50">
        <f>IF(LEFT(_xll.BDP($A612&amp;" Corp","mty_typ"),4)="perp","perp",_xll.BDP($A612&amp;" Corp",F$4)*1)</f>
        <v>42471</v>
      </c>
      <c r="G612" s="31">
        <f>_xll.RtGet("EBOND_POSITION",INDEX(bookMap[eBondID],MATCH(TEXT(C612,"0"),bookMap[bbgID],0))&amp;"="&amp;B612,"AMOUNT")</f>
        <v>60000</v>
      </c>
      <c r="H612" s="1">
        <f>INDEX(control!$E$12:$E$22,MATCH(C612,control!$C$12:$C$22,0))</f>
        <v>0</v>
      </c>
      <c r="I612" s="1" t="str">
        <f>IFERROR(INDEX(bias[symbol],MIN(MAX(MATCH(IF($I$2="manual",_xll.RtGet("EBOND_LDN",B612,-20268),$I$2),bias[symbol],0)+H612,1),27)),"-")</f>
        <v>m</v>
      </c>
      <c r="J612" s="1">
        <f>IFERROR(_xll.RtGet("EBOND_LDN",B612,-20270)*1,"-")</f>
        <v>0.15</v>
      </c>
      <c r="K612" s="1" t="str">
        <f>_xll.RtGet("EBOND_LDN",$B612,-20271)</f>
        <v>on</v>
      </c>
      <c r="L612" s="1" t="str">
        <f>_xll.BDP(A612&amp;" @CBKG Corp","bid")</f>
        <v>#N/A Real Time</v>
      </c>
      <c r="M612" s="1" t="str">
        <f>_xll.BDP(A612&amp;" @CBKG Corp","ask")</f>
        <v>#N/A Real Time</v>
      </c>
      <c r="N612" s="1" t="s">
        <v>1456</v>
      </c>
      <c r="O612" s="1" t="str">
        <f>_xll.BDP(A612&amp;" @"&amp;N612&amp;" Corp","LAST_UPDATE")</f>
        <v>07:01:13</v>
      </c>
      <c r="P612" s="57">
        <f>_xll.BDP(A612&amp;" @"&amp;N612&amp;" Corp","LAST_PRICE")</f>
        <v>104.07</v>
      </c>
      <c r="Q612" s="1">
        <f>INDEX(control!$F$12:$F$22,MATCH(C612,control!$C$12:$C$22,0))</f>
        <v>100</v>
      </c>
      <c r="R612" s="1">
        <f>P612-J612*INDEX(bias[value],MATCH(I612,bias[symbol],0))*(Q612/100)</f>
        <v>103.99499999999999</v>
      </c>
      <c r="S612" s="1">
        <f t="shared" si="726"/>
        <v>104.145</v>
      </c>
      <c r="T612" s="4"/>
      <c r="U612" s="4"/>
      <c r="V612" s="1">
        <f t="shared" si="727"/>
        <v>104.07</v>
      </c>
      <c r="W612" s="1">
        <f t="shared" si="728"/>
        <v>103.99499999999999</v>
      </c>
      <c r="X612" s="1">
        <f t="shared" si="729"/>
        <v>104.145</v>
      </c>
      <c r="Y612" s="13" t="str">
        <f t="shared" si="730"/>
        <v>err</v>
      </c>
      <c r="Z612" s="1">
        <v>1</v>
      </c>
      <c r="AA612" s="1">
        <f t="shared" si="731"/>
        <v>1</v>
      </c>
      <c r="AB612" s="1">
        <f t="shared" si="692"/>
        <v>1</v>
      </c>
      <c r="AC612" s="1">
        <f>IF(ISNUMBER(INDEX(bias[value],MATCH(I612,bias[symbol],0))),1,0)</f>
        <v>1</v>
      </c>
      <c r="AD612" s="1">
        <f t="shared" si="732"/>
        <v>1</v>
      </c>
      <c r="AE612" s="1">
        <f t="shared" si="693"/>
        <v>1</v>
      </c>
      <c r="AF612" s="1">
        <f t="shared" ca="1" si="721"/>
        <v>0</v>
      </c>
      <c r="AG612" s="1">
        <f t="shared" ca="1" si="722"/>
        <v>0</v>
      </c>
      <c r="AH612" s="1" t="str">
        <f ca="1">IF(AG612=1,_xll.RtContribute("DDS_BONDS",$B612&amp;"=EXT",$V$3:$X$3,V612:X612,"FTC:CHANGED;SCOPE:SERVER"),"-")</f>
        <v>-</v>
      </c>
      <c r="AI612" s="1" t="str">
        <f>_xll.RtGet("DDS_BONDS",B612&amp;"=EXT",3)</f>
        <v>10368831=EXT</v>
      </c>
      <c r="AJ612" s="32">
        <f>_xll.BDP($A612&amp;" @"&amp; $N612 &amp;"  Corp","risk_mid")</f>
        <v>1.8462137451926708</v>
      </c>
      <c r="AK612" s="25">
        <f t="shared" si="723"/>
        <v>11.077282471156025</v>
      </c>
      <c r="AL612" s="1" t="str">
        <f t="shared" si="677"/>
        <v>-</v>
      </c>
      <c r="AM612" s="38">
        <f t="shared" si="724"/>
        <v>0.55503999999999998</v>
      </c>
      <c r="AN612" s="12">
        <f>_xll.BDP($A612&amp;" @"&amp; $N612 &amp;"  Corp","asset_swap_spd_mid")</f>
        <v>29.569564435304677</v>
      </c>
      <c r="AO612" s="25">
        <f t="shared" si="725"/>
        <v>177.41738661182808</v>
      </c>
      <c r="AP612" s="25">
        <f>IFERROR(_xll.BDP($A612&amp;" @"&amp; $N612 &amp;"  Corp","coupon")*G612/100/365,"-")</f>
        <v>5.1369863013698627</v>
      </c>
      <c r="AQ612" s="1" t="str">
        <f>_xll.RtGet("EBOND_LDN",B612,"DSPLY_NAME")</f>
        <v xml:space="preserve">DT 3 1/8 11 Apr </v>
      </c>
      <c r="AR612" s="38">
        <f>_xll.RtGet("EBOND_LDN", B612, -18560)</f>
        <v>0</v>
      </c>
      <c r="AS612" s="38">
        <f>_xll.RtGet("EBOND_LDN", B612, -18562)</f>
        <v>0</v>
      </c>
      <c r="AT612" s="58" t="str">
        <f ca="1">IF(Main[[#This Row],[maturity]]&lt;TODAY(),"matured","-")</f>
        <v>-</v>
      </c>
      <c r="AU612" s="1" t="str">
        <f>IF(Main[[#This Row],[spread bid]]=Main[[#This Row],[spread ask]],"error","-")</f>
        <v>error</v>
      </c>
    </row>
    <row r="613" spans="1:47" x14ac:dyDescent="0.2">
      <c r="A613" s="1" t="s">
        <v>566</v>
      </c>
      <c r="B613" s="1">
        <v>4960666</v>
      </c>
      <c r="C613" s="9">
        <v>1994227</v>
      </c>
      <c r="D613" s="9" t="str">
        <f>_xll.BDP($A613&amp;" Corp",D$4)</f>
        <v>DT</v>
      </c>
      <c r="E613" s="9">
        <f>IF(_xll.BDP($A613&amp;" Corp","cpn typ")="floating","frn",_xll.BDP($A613&amp;" Corp",E$4))</f>
        <v>4.75</v>
      </c>
      <c r="F613" s="50">
        <f>IF(LEFT(_xll.BDP($A613&amp;" Corp","mty_typ"),4)="perp","perp",_xll.BDP($A613&amp;" Corp",F$4)*1)</f>
        <v>42521</v>
      </c>
      <c r="G613" s="31">
        <f>_xll.RtGet("EBOND_POSITION",INDEX(bookMap[eBondID],MATCH(TEXT(C613,"0"),bookMap[bbgID],0))&amp;"="&amp;B613,"AMOUNT")</f>
        <v>5000</v>
      </c>
      <c r="H613" s="1">
        <f>INDEX(control!$E$12:$E$22,MATCH(C613,control!$C$12:$C$22,0))</f>
        <v>0</v>
      </c>
      <c r="I613" s="1" t="str">
        <f>IFERROR(INDEX(bias[symbol],MIN(MAX(MATCH(IF($I$2="manual",_xll.RtGet("EBOND_LDN",B613,-20268),$I$2),bias[symbol],0)+H613,1),27)),"-")</f>
        <v>b</v>
      </c>
      <c r="J613" s="1">
        <f>IFERROR(_xll.RtGet("EBOND_LDN",B613,-20270)*1,"-")</f>
        <v>0.15</v>
      </c>
      <c r="K613" s="1" t="str">
        <f>_xll.RtGet("EBOND_LDN",$B613,-20271)</f>
        <v>on</v>
      </c>
      <c r="L613" s="1">
        <f>_xll.BDP(A613&amp;" @CBKG Corp","bid")</f>
        <v>108.21</v>
      </c>
      <c r="M613" s="1">
        <f>_xll.BDP(A613&amp;" @CBKG Corp","ask")</f>
        <v>108.36</v>
      </c>
      <c r="N613" s="1" t="s">
        <v>1456</v>
      </c>
      <c r="O613" s="1" t="str">
        <f>_xll.BDP(A613&amp;" @"&amp;N613&amp;" Corp","LAST_UPDATE")</f>
        <v>07:01:41</v>
      </c>
      <c r="P613" s="57">
        <f>_xll.BDP(A613&amp;" @"&amp;N613&amp;" Corp","LAST_PRICE")</f>
        <v>108.261</v>
      </c>
      <c r="Q613" s="1">
        <f>INDEX(control!$F$12:$F$22,MATCH(C613,control!$C$12:$C$22,0))</f>
        <v>100</v>
      </c>
      <c r="R613" s="1">
        <f>P613-J613*INDEX(bias[value],MATCH(I613,bias[symbol],0))*(Q613/100)</f>
        <v>108.20474999999999</v>
      </c>
      <c r="S613" s="1">
        <f t="shared" si="726"/>
        <v>108.35475</v>
      </c>
      <c r="T613" s="4"/>
      <c r="U613" s="4"/>
      <c r="V613" s="1">
        <f t="shared" si="727"/>
        <v>108.261</v>
      </c>
      <c r="W613" s="1">
        <f t="shared" si="728"/>
        <v>108.20474999999999</v>
      </c>
      <c r="X613" s="1">
        <f t="shared" si="729"/>
        <v>108.35475</v>
      </c>
      <c r="Y613" s="13">
        <f t="shared" si="730"/>
        <v>-1.0500000000007503E-2</v>
      </c>
      <c r="Z613" s="1">
        <v>1</v>
      </c>
      <c r="AA613" s="1">
        <f t="shared" si="731"/>
        <v>1</v>
      </c>
      <c r="AB613" s="1">
        <f t="shared" si="692"/>
        <v>1</v>
      </c>
      <c r="AC613" s="1">
        <f>IF(ISNUMBER(INDEX(bias[value],MATCH(I613,bias[symbol],0))),1,0)</f>
        <v>1</v>
      </c>
      <c r="AD613" s="1">
        <f t="shared" si="732"/>
        <v>1</v>
      </c>
      <c r="AE613" s="1">
        <f t="shared" si="693"/>
        <v>1</v>
      </c>
      <c r="AF613" s="1">
        <f t="shared" ca="1" si="721"/>
        <v>0</v>
      </c>
      <c r="AG613" s="1">
        <f t="shared" ca="1" si="722"/>
        <v>0</v>
      </c>
      <c r="AH613" s="1" t="str">
        <f ca="1">IF(AG613=1,_xll.RtContribute("DDS_BONDS",$B613&amp;"=EXT",$V$3:$X$3,V613:X613,"FTC:CHANGED;SCOPE:SERVER"),"-")</f>
        <v>-</v>
      </c>
      <c r="AI613" s="1" t="str">
        <f>_xll.RtGet("DDS_BONDS",B613&amp;"=EXT",3)</f>
        <v>4960666=EXT</v>
      </c>
      <c r="AJ613" s="32">
        <f>_xll.BDP($A613&amp;" @"&amp; $N613 &amp;"  Corp","risk_mid")</f>
        <v>2.0614283548603396</v>
      </c>
      <c r="AK613" s="25">
        <f t="shared" si="723"/>
        <v>1.0307141774301698</v>
      </c>
      <c r="AL613" s="1" t="str">
        <f t="shared" si="677"/>
        <v>-</v>
      </c>
      <c r="AM613" s="38">
        <f t="shared" si="724"/>
        <v>4.8116000000000006E-2</v>
      </c>
      <c r="AN613" s="12">
        <f>_xll.BDP($A613&amp;" @"&amp; $N613 &amp;"  Corp","asset_swap_spd_mid")</f>
        <v>16.96057969175736</v>
      </c>
      <c r="AO613" s="25">
        <f t="shared" si="725"/>
        <v>8.48028984587868</v>
      </c>
      <c r="AP613" s="25">
        <f>IFERROR(_xll.BDP($A613&amp;" @"&amp; $N613 &amp;"  Corp","coupon")*G613/100/365,"-")</f>
        <v>0.65068493150684936</v>
      </c>
      <c r="AQ613" s="1" t="str">
        <f>_xll.RtGet("EBOND_LDN",B613,"DSPLY_NAME")</f>
        <v xml:space="preserve">DT 4 3/4 31 May </v>
      </c>
      <c r="AR613" s="38">
        <f>_xll.RtGet("EBOND_LDN", B613, -18560)</f>
        <v>49.879023884025003</v>
      </c>
      <c r="AS613" s="38">
        <f>_xll.RtGet("EBOND_LDN", B613, -18562)</f>
        <v>42.605524370174003</v>
      </c>
      <c r="AT613" s="58" t="str">
        <f ca="1">IF(Main[[#This Row],[maturity]]&lt;TODAY(),"matured","-")</f>
        <v>-</v>
      </c>
      <c r="AU613" s="1" t="str">
        <f>IF(Main[[#This Row],[spread bid]]=Main[[#This Row],[spread ask]],"error","-")</f>
        <v>-</v>
      </c>
    </row>
    <row r="614" spans="1:47" x14ac:dyDescent="0.2">
      <c r="A614" s="1" t="s">
        <v>567</v>
      </c>
      <c r="B614" s="1">
        <v>7839745</v>
      </c>
      <c r="C614" s="9">
        <v>1994227</v>
      </c>
      <c r="D614" s="9" t="str">
        <f>_xll.BDP($A614&amp;" Corp",D$4)</f>
        <v>DT</v>
      </c>
      <c r="E614" s="9">
        <f>IF(_xll.BDP($A614&amp;" Corp","cpn typ")="floating","frn",_xll.BDP($A614&amp;" Corp",E$4))</f>
        <v>6</v>
      </c>
      <c r="F614" s="50">
        <f>IF(LEFT(_xll.BDP($A614&amp;" Corp","mty_typ"),4)="perp","perp",_xll.BDP($A614&amp;" Corp",F$4)*1)</f>
        <v>42755</v>
      </c>
      <c r="G614" s="31">
        <f>_xll.RtGet("EBOND_POSITION",INDEX(bookMap[eBondID],MATCH(TEXT(C614,"0"),bookMap[bbgID],0))&amp;"="&amp;B614,"AMOUNT")</f>
        <v>757000</v>
      </c>
      <c r="H614" s="1">
        <f>INDEX(control!$E$12:$E$22,MATCH(C614,control!$C$12:$C$22,0))</f>
        <v>0</v>
      </c>
      <c r="I614" s="1" t="str">
        <f>IFERROR(INDEX(bias[symbol],MIN(MAX(MATCH(IF($I$2="manual",_xll.RtGet("EBOND_LDN",B614,-20268),$I$2),bias[symbol],0)+H614,1),27)),"-")</f>
        <v>b</v>
      </c>
      <c r="J614" s="1">
        <f>IFERROR(_xll.RtGet("EBOND_LDN",B614,-20270)*1,"-")</f>
        <v>0.2</v>
      </c>
      <c r="K614" s="1" t="str">
        <f>_xll.RtGet("EBOND_LDN",$B614,-20271)</f>
        <v>on</v>
      </c>
      <c r="L614" s="1">
        <f>_xll.BDP(A614&amp;" @CBKG Corp","bid")</f>
        <v>113.56100000000001</v>
      </c>
      <c r="M614" s="1">
        <f>_xll.BDP(A614&amp;" @CBKG Corp","ask")</f>
        <v>113.761</v>
      </c>
      <c r="N614" s="1" t="s">
        <v>1456</v>
      </c>
      <c r="O614" s="1" t="str">
        <f>_xll.BDP(A614&amp;" @"&amp;N614&amp;" Corp","LAST_UPDATE")</f>
        <v>07:01:26</v>
      </c>
      <c r="P614" s="57">
        <f>_xll.BDP(A614&amp;" @"&amp;N614&amp;" Corp","LAST_PRICE")</f>
        <v>113.622</v>
      </c>
      <c r="Q614" s="1">
        <f>INDEX(control!$F$12:$F$22,MATCH(C614,control!$C$12:$C$22,0))</f>
        <v>100</v>
      </c>
      <c r="R614" s="1">
        <f>P614-J614*INDEX(bias[value],MATCH(I614,bias[symbol],0))*(Q614/100)</f>
        <v>113.547</v>
      </c>
      <c r="S614" s="1">
        <f t="shared" si="726"/>
        <v>113.747</v>
      </c>
      <c r="T614" s="4"/>
      <c r="U614" s="4"/>
      <c r="V614" s="1">
        <f t="shared" si="727"/>
        <v>113.622</v>
      </c>
      <c r="W614" s="1">
        <f t="shared" si="728"/>
        <v>113.547</v>
      </c>
      <c r="X614" s="1">
        <f t="shared" si="729"/>
        <v>113.747</v>
      </c>
      <c r="Y614" s="13">
        <f t="shared" si="730"/>
        <v>-2.8000000000020009E-2</v>
      </c>
      <c r="Z614" s="1">
        <v>1</v>
      </c>
      <c r="AA614" s="1">
        <f t="shared" si="731"/>
        <v>1</v>
      </c>
      <c r="AB614" s="1">
        <f t="shared" si="692"/>
        <v>1</v>
      </c>
      <c r="AC614" s="1">
        <f>IF(ISNUMBER(INDEX(bias[value],MATCH(I614,bias[symbol],0))),1,0)</f>
        <v>1</v>
      </c>
      <c r="AD614" s="1">
        <f t="shared" si="732"/>
        <v>1</v>
      </c>
      <c r="AE614" s="1">
        <f t="shared" si="693"/>
        <v>1</v>
      </c>
      <c r="AF614" s="1">
        <f t="shared" ca="1" si="721"/>
        <v>0</v>
      </c>
      <c r="AG614" s="1">
        <f t="shared" ca="1" si="722"/>
        <v>0</v>
      </c>
      <c r="AH614" s="1" t="str">
        <f ca="1">IF(AG614=1,_xll.RtContribute("DDS_BONDS",$B614&amp;"=EXT",$V$3:$X$3,V614:X614,"FTC:CHANGED;SCOPE:SERVER"),"-")</f>
        <v>-</v>
      </c>
      <c r="AI614" s="1" t="str">
        <f>_xll.RtGet("DDS_BONDS",B614&amp;"=EXT",3)</f>
        <v>7839745=EXT</v>
      </c>
      <c r="AJ614" s="32">
        <f>_xll.BDP($A614&amp;" @"&amp; $N614 &amp;"  Corp","risk_mid")</f>
        <v>2.8130347639198305</v>
      </c>
      <c r="AK614" s="25">
        <f t="shared" si="723"/>
        <v>212.94673162873119</v>
      </c>
      <c r="AL614" s="1" t="str">
        <f t="shared" si="677"/>
        <v>-</v>
      </c>
      <c r="AM614" s="38">
        <f t="shared" si="724"/>
        <v>7.6454981333333336</v>
      </c>
      <c r="AN614" s="12">
        <f>_xll.BDP($A614&amp;" @"&amp; $N614 &amp;"  Corp","asset_swap_spd_mid")</f>
        <v>34.139326447687949</v>
      </c>
      <c r="AO614" s="25">
        <f t="shared" si="725"/>
        <v>2584.3470120899779</v>
      </c>
      <c r="AP614" s="25">
        <f>IFERROR(_xll.BDP($A614&amp;" @"&amp; $N614 &amp;"  Corp","coupon")*G614/100/365,"-")</f>
        <v>124.43835616438356</v>
      </c>
      <c r="AQ614" s="1" t="str">
        <f>_xll.RtGet("EBOND_LDN",B614,"DSPLY_NAME")</f>
        <v>DT 6 20 Jan 2017</v>
      </c>
      <c r="AR614" s="38">
        <f>_xll.RtGet("EBOND_LDN", B614, -18560)</f>
        <v>65.821428734481998</v>
      </c>
      <c r="AS614" s="38">
        <f>_xll.RtGet("EBOND_LDN", B614, -18562)</f>
        <v>58.713751546163003</v>
      </c>
      <c r="AT614" s="58" t="str">
        <f ca="1">IF(Main[[#This Row],[maturity]]&lt;TODAY(),"matured","-")</f>
        <v>-</v>
      </c>
      <c r="AU614" s="1" t="str">
        <f>IF(Main[[#This Row],[spread bid]]=Main[[#This Row],[spread ask]],"error","-")</f>
        <v>-</v>
      </c>
    </row>
    <row r="615" spans="1:47" x14ac:dyDescent="0.2">
      <c r="A615" s="1" t="s">
        <v>568</v>
      </c>
      <c r="B615" s="1">
        <v>2187825</v>
      </c>
      <c r="C615" s="9">
        <v>1994227</v>
      </c>
      <c r="D615" s="9" t="str">
        <f>_xll.BDP($A615&amp;" Corp",D$4)</f>
        <v>DT</v>
      </c>
      <c r="E615" s="9">
        <f>IF(_xll.BDP($A615&amp;" Corp","cpn typ")="floating","frn",_xll.BDP($A615&amp;" Corp",E$4))</f>
        <v>6.625</v>
      </c>
      <c r="F615" s="50">
        <f>IF(LEFT(_xll.BDP($A615&amp;" Corp","mty_typ"),4)="perp","perp",_xll.BDP($A615&amp;" Corp",F$4)*1)</f>
        <v>43188</v>
      </c>
      <c r="G615" s="31">
        <f>_xll.RtGet("EBOND_POSITION",INDEX(bookMap[eBondID],MATCH(TEXT(C615,"0"),bookMap[bbgID],0))&amp;"="&amp;B615,"AMOUNT")</f>
        <v>168000</v>
      </c>
      <c r="H615" s="1">
        <f>INDEX(control!$E$12:$E$22,MATCH(C615,control!$C$12:$C$22,0))</f>
        <v>0</v>
      </c>
      <c r="I615" s="1" t="str">
        <f>IFERROR(INDEX(bias[symbol],MIN(MAX(MATCH(IF($I$2="manual",_xll.RtGet("EBOND_LDN",B615,-20268),$I$2),bias[symbol],0)+H615,1),27)),"-")</f>
        <v>b</v>
      </c>
      <c r="J615" s="1">
        <f>IFERROR(_xll.RtGet("EBOND_LDN",B615,-20270)*1,"-")</f>
        <v>0.2</v>
      </c>
      <c r="K615" s="1" t="str">
        <f>_xll.RtGet("EBOND_LDN",$B615,-20271)</f>
        <v>on</v>
      </c>
      <c r="L615" s="1">
        <f>_xll.BDP(A615&amp;" @CBKG Corp","bid")</f>
        <v>121.146</v>
      </c>
      <c r="M615" s="1">
        <f>_xll.BDP(A615&amp;" @CBKG Corp","ask")</f>
        <v>121.346</v>
      </c>
      <c r="N615" s="1" t="s">
        <v>1456</v>
      </c>
      <c r="O615" s="1" t="str">
        <f>_xll.BDP(A615&amp;" @"&amp;N615&amp;" Corp","LAST_UPDATE")</f>
        <v>07:01:31</v>
      </c>
      <c r="P615" s="57">
        <f>_xll.BDP(A615&amp;" @"&amp;N615&amp;" Corp","LAST_PRICE")</f>
        <v>121.211</v>
      </c>
      <c r="Q615" s="1">
        <f>INDEX(control!$F$12:$F$22,MATCH(C615,control!$C$12:$C$22,0))</f>
        <v>100</v>
      </c>
      <c r="R615" s="1">
        <f>P615-J615*INDEX(bias[value],MATCH(I615,bias[symbol],0))*(Q615/100)</f>
        <v>121.136</v>
      </c>
      <c r="S615" s="1">
        <f t="shared" si="726"/>
        <v>121.336</v>
      </c>
      <c r="T615" s="4"/>
      <c r="U615" s="4"/>
      <c r="V615" s="1">
        <f t="shared" si="727"/>
        <v>121.211</v>
      </c>
      <c r="W615" s="1">
        <f t="shared" si="728"/>
        <v>121.136</v>
      </c>
      <c r="X615" s="1">
        <f t="shared" si="729"/>
        <v>121.336</v>
      </c>
      <c r="Y615" s="13">
        <f t="shared" si="730"/>
        <v>-2.0000000000038654E-2</v>
      </c>
      <c r="Z615" s="1">
        <v>1</v>
      </c>
      <c r="AA615" s="1">
        <f t="shared" si="731"/>
        <v>1</v>
      </c>
      <c r="AB615" s="1">
        <f t="shared" si="692"/>
        <v>1</v>
      </c>
      <c r="AC615" s="1">
        <f>IF(ISNUMBER(INDEX(bias[value],MATCH(I615,bias[symbol],0))),1,0)</f>
        <v>1</v>
      </c>
      <c r="AD615" s="1">
        <f t="shared" si="732"/>
        <v>1</v>
      </c>
      <c r="AE615" s="1">
        <f t="shared" si="693"/>
        <v>1</v>
      </c>
      <c r="AF615" s="1">
        <f t="shared" ca="1" si="721"/>
        <v>0</v>
      </c>
      <c r="AG615" s="1">
        <f t="shared" ca="1" si="722"/>
        <v>0</v>
      </c>
      <c r="AH615" s="1" t="str">
        <f ca="1">IF(AG615=1,_xll.RtContribute("DDS_BONDS",$B615&amp;"=EXT",$V$3:$X$3,V615:X615,"FTC:CHANGED;SCOPE:SERVER"),"-")</f>
        <v>-</v>
      </c>
      <c r="AI615" s="1" t="str">
        <f>_xll.RtGet("DDS_BONDS",B615&amp;"=EXT",3)</f>
        <v>2187825=EXT</v>
      </c>
      <c r="AJ615" s="32">
        <f>_xll.BDP($A615&amp;" @"&amp; $N615 &amp;"  Corp","risk_mid")</f>
        <v>4.2070419884744581</v>
      </c>
      <c r="AK615" s="25">
        <f t="shared" si="723"/>
        <v>70.678305406370896</v>
      </c>
      <c r="AL615" s="1" t="str">
        <f t="shared" si="677"/>
        <v>-</v>
      </c>
      <c r="AM615" s="38">
        <f t="shared" si="724"/>
        <v>1.8100842666666668</v>
      </c>
      <c r="AN615" s="12">
        <f>_xll.BDP($A615&amp;" @"&amp; $N615 &amp;"  Corp","asset_swap_spd_mid")</f>
        <v>44.687414657459456</v>
      </c>
      <c r="AO615" s="25">
        <f t="shared" si="725"/>
        <v>750.7485662453189</v>
      </c>
      <c r="AP615" s="25">
        <f>IFERROR(_xll.BDP($A615&amp;" @"&amp; $N615 &amp;"  Corp","coupon")*G615/100/365,"-")</f>
        <v>30.493150684931507</v>
      </c>
      <c r="AQ615" s="1" t="str">
        <f>_xll.RtGet("EBOND_LDN",B615,"DSPLY_NAME")</f>
        <v xml:space="preserve">DT 6 5/8 29 Mar </v>
      </c>
      <c r="AR615" s="38">
        <f>_xll.RtGet("EBOND_LDN", B615, -18560)</f>
        <v>77.438739729703002</v>
      </c>
      <c r="AS615" s="38">
        <f>_xll.RtGet("EBOND_LDN", B615, -18562)</f>
        <v>72.686806991376002</v>
      </c>
      <c r="AT615" s="58" t="str">
        <f ca="1">IF(Main[[#This Row],[maturity]]&lt;TODAY(),"matured","-")</f>
        <v>-</v>
      </c>
      <c r="AU615" s="1" t="str">
        <f>IF(Main[[#This Row],[spread bid]]=Main[[#This Row],[spread ask]],"error","-")</f>
        <v>-</v>
      </c>
    </row>
    <row r="616" spans="1:47" x14ac:dyDescent="0.2">
      <c r="A616" s="1" t="s">
        <v>569</v>
      </c>
      <c r="B616" s="1">
        <v>15872863</v>
      </c>
      <c r="C616" s="9">
        <v>1994227</v>
      </c>
      <c r="D616" s="9" t="str">
        <f>_xll.BDP($A616&amp;" Corp",D$4)</f>
        <v>DT</v>
      </c>
      <c r="E616" s="9">
        <f>IF(_xll.BDP($A616&amp;" Corp","cpn typ")="floating","frn",_xll.BDP($A616&amp;" Corp",E$4))</f>
        <v>2</v>
      </c>
      <c r="F616" s="50">
        <f>IF(LEFT(_xll.BDP($A616&amp;" Corp","mty_typ"),4)="perp","perp",_xll.BDP($A616&amp;" Corp",F$4)*1)</f>
        <v>43768</v>
      </c>
      <c r="G616" s="31">
        <f>_xll.RtGet("EBOND_POSITION",INDEX(bookMap[eBondID],MATCH(TEXT(C616,"0"),bookMap[bbgID],0))&amp;"="&amp;B616,"AMOUNT")</f>
        <v>-356000</v>
      </c>
      <c r="H616" s="1">
        <f>INDEX(control!$E$12:$E$22,MATCH(C616,control!$C$12:$C$22,0))</f>
        <v>0</v>
      </c>
      <c r="I616" s="1" t="str">
        <f>IFERROR(INDEX(bias[symbol],MIN(MAX(MATCH(IF($I$2="manual",_xll.RtGet("EBOND_LDN",B616,-20268),$I$2),bias[symbol],0)+H616,1),27)),"-")</f>
        <v>b</v>
      </c>
      <c r="J616" s="1">
        <f>IFERROR(_xll.RtGet("EBOND_LDN",B616,-20270)*1,"-")</f>
        <v>0.2</v>
      </c>
      <c r="K616" s="1" t="str">
        <f>_xll.RtGet("EBOND_LDN",$B616,-20271)</f>
        <v>on</v>
      </c>
      <c r="L616" s="1">
        <f>_xll.BDP(A616&amp;" @CBKG Corp","bid")</f>
        <v>105.15</v>
      </c>
      <c r="M616" s="1">
        <f>_xll.BDP(A616&amp;" @CBKG Corp","ask")</f>
        <v>105.35</v>
      </c>
      <c r="N616" s="1" t="s">
        <v>1456</v>
      </c>
      <c r="O616" s="1" t="str">
        <f>_xll.BDP(A616&amp;" @"&amp;N616&amp;" Corp","LAST_UPDATE")</f>
        <v>07:01:26</v>
      </c>
      <c r="P616" s="57">
        <f>_xll.BDP(A616&amp;" @"&amp;N616&amp;" Corp","LAST_PRICE")</f>
        <v>105.215</v>
      </c>
      <c r="Q616" s="1">
        <f>INDEX(control!$F$12:$F$22,MATCH(C616,control!$C$12:$C$22,0))</f>
        <v>100</v>
      </c>
      <c r="R616" s="1">
        <f>P616-J616*INDEX(bias[value],MATCH(I616,bias[symbol],0))*(Q616/100)</f>
        <v>105.14</v>
      </c>
      <c r="S616" s="1">
        <f t="shared" si="726"/>
        <v>105.34</v>
      </c>
      <c r="T616" s="4"/>
      <c r="U616" s="4"/>
      <c r="V616" s="1">
        <f t="shared" si="727"/>
        <v>105.215</v>
      </c>
      <c r="W616" s="1">
        <f t="shared" si="728"/>
        <v>105.14</v>
      </c>
      <c r="X616" s="1">
        <f t="shared" si="729"/>
        <v>105.34</v>
      </c>
      <c r="Y616" s="13">
        <f t="shared" si="730"/>
        <v>-1.999999999998181E-2</v>
      </c>
      <c r="Z616" s="1">
        <v>1</v>
      </c>
      <c r="AA616" s="1">
        <f t="shared" si="731"/>
        <v>1</v>
      </c>
      <c r="AB616" s="1">
        <f t="shared" si="692"/>
        <v>1</v>
      </c>
      <c r="AC616" s="1">
        <f>IF(ISNUMBER(INDEX(bias[value],MATCH(I616,bias[symbol],0))),1,0)</f>
        <v>1</v>
      </c>
      <c r="AD616" s="1">
        <f t="shared" si="732"/>
        <v>1</v>
      </c>
      <c r="AE616" s="1">
        <f t="shared" si="693"/>
        <v>1</v>
      </c>
      <c r="AF616" s="1">
        <f t="shared" ca="1" si="721"/>
        <v>0</v>
      </c>
      <c r="AG616" s="1">
        <f t="shared" ca="1" si="722"/>
        <v>0</v>
      </c>
      <c r="AH616" s="1" t="str">
        <f ca="1">IF(AG616=1,_xll.RtContribute("DDS_BONDS",$B616&amp;"=EXT",$V$3:$X$3,V616:X616,"FTC:CHANGED;SCOPE:SERVER"),"-")</f>
        <v>-</v>
      </c>
      <c r="AI616" s="1" t="str">
        <f>_xll.RtGet("DDS_BONDS",B616&amp;"=EXT",3)</f>
        <v>15872863=EXT</v>
      </c>
      <c r="AJ616" s="32">
        <f>_xll.BDP($A616&amp;" @"&amp; $N616 &amp;"  Corp","risk_mid")</f>
        <v>5.3606761124896707</v>
      </c>
      <c r="AK616" s="25">
        <f t="shared" si="723"/>
        <v>-190.84006960463228</v>
      </c>
      <c r="AL616" s="1">
        <f t="shared" si="677"/>
        <v>-0.45</v>
      </c>
      <c r="AM616" s="38">
        <f t="shared" si="724"/>
        <v>4.6820675000000005</v>
      </c>
      <c r="AN616" s="12">
        <f>_xll.BDP($A616&amp;" @"&amp; $N616 &amp;"  Corp","asset_swap_spd_mid")</f>
        <v>23.365067755280879</v>
      </c>
      <c r="AO616" s="25">
        <f t="shared" si="725"/>
        <v>-831.79641208799933</v>
      </c>
      <c r="AP616" s="25">
        <f>IFERROR(_xll.BDP($A616&amp;" @"&amp; $N616 &amp;"  Corp","coupon")*G616/100/365,"-")</f>
        <v>-19.506849315068493</v>
      </c>
      <c r="AQ616" s="1" t="str">
        <f>_xll.RtGet("EBOND_LDN",B616,"DSPLY_NAME")</f>
        <v>DT 2 30 Oct 2019</v>
      </c>
      <c r="AR616" s="38">
        <f>_xll.RtGet("EBOND_LDN", B616, -18560)</f>
        <v>63.446497454321999</v>
      </c>
      <c r="AS616" s="38">
        <f>_xll.RtGet("EBOND_LDN", B616, -18562)</f>
        <v>59.722509787356003</v>
      </c>
      <c r="AT616" s="58" t="str">
        <f ca="1">IF(Main[[#This Row],[maturity]]&lt;TODAY(),"matured","-")</f>
        <v>-</v>
      </c>
      <c r="AU616" s="1" t="str">
        <f>IF(Main[[#This Row],[spread bid]]=Main[[#This Row],[spread ask]],"error","-")</f>
        <v>-</v>
      </c>
    </row>
    <row r="617" spans="1:47" x14ac:dyDescent="0.2">
      <c r="A617" s="1" t="s">
        <v>570</v>
      </c>
      <c r="B617" s="1">
        <v>2076127</v>
      </c>
      <c r="C617" s="9">
        <v>1994227</v>
      </c>
      <c r="D617" s="9" t="str">
        <f>_xll.BDP($A617&amp;" Corp",D$4)</f>
        <v>DT</v>
      </c>
      <c r="E617" s="9">
        <f>IF(_xll.BDP($A617&amp;" Corp","cpn typ")="floating","frn",_xll.BDP($A617&amp;" Corp",E$4))</f>
        <v>7.375</v>
      </c>
      <c r="F617" s="50">
        <f>IF(LEFT(_xll.BDP($A617&amp;" Corp","mty_typ"),4)="perp","perp",_xll.BDP($A617&amp;" Corp",F$4)*1)</f>
        <v>43803</v>
      </c>
      <c r="G617" s="31">
        <f>_xll.RtGet("EBOND_POSITION",INDEX(bookMap[eBondID],MATCH(TEXT(C617,"0"),bookMap[bbgID],0))&amp;"="&amp;B617,"AMOUNT")</f>
        <v>0</v>
      </c>
      <c r="H617" s="1">
        <f>INDEX(control!$E$12:$E$22,MATCH(C617,control!$C$12:$C$22,0))</f>
        <v>0</v>
      </c>
      <c r="I617" s="1" t="str">
        <f>IFERROR(INDEX(bias[symbol],MIN(MAX(MATCH(IF($I$2="manual",_xll.RtGet("EBOND_LDN",B617,-20268),$I$2),bias[symbol],0)+H617,1),27)),"-")</f>
        <v>b</v>
      </c>
      <c r="J617" s="1">
        <f>IFERROR(_xll.RtGet("EBOND_LDN",B617,-20270)*1,"-")</f>
        <v>0.2</v>
      </c>
      <c r="K617" s="1" t="str">
        <f>_xll.RtGet("EBOND_LDN",$B617,-20271)</f>
        <v>on</v>
      </c>
      <c r="L617" s="1" t="str">
        <f>_xll.BDP(A617&amp;" @CBKG Corp","bid")</f>
        <v>#N/A Real Time</v>
      </c>
      <c r="M617" s="1" t="str">
        <f>_xll.BDP(A617&amp;" @CBKG Corp","ask")</f>
        <v>#N/A Real Time</v>
      </c>
      <c r="N617" s="1" t="s">
        <v>1456</v>
      </c>
      <c r="O617" s="1" t="str">
        <f>_xll.BDP(A617&amp;" @"&amp;N617&amp;" Corp","LAST_UPDATE")</f>
        <v>11/06/2014</v>
      </c>
      <c r="P617" s="57">
        <f>_xll.BDP(A617&amp;" @"&amp;N617&amp;" Corp","LAST_PRICE")</f>
        <v>122.786</v>
      </c>
      <c r="Q617" s="1">
        <f>INDEX(control!$F$12:$F$22,MATCH(C617,control!$C$12:$C$22,0))</f>
        <v>100</v>
      </c>
      <c r="R617" s="1">
        <f>P617-J617*INDEX(bias[value],MATCH(I617,bias[symbol],0))*(Q617/100)</f>
        <v>122.711</v>
      </c>
      <c r="S617" s="1">
        <f t="shared" si="726"/>
        <v>122.911</v>
      </c>
      <c r="T617" s="4"/>
      <c r="U617" s="4"/>
      <c r="V617" s="1">
        <f t="shared" si="727"/>
        <v>122.786</v>
      </c>
      <c r="W617" s="1">
        <f t="shared" si="728"/>
        <v>122.711</v>
      </c>
      <c r="X617" s="1">
        <f t="shared" si="729"/>
        <v>122.911</v>
      </c>
      <c r="Y617" s="13" t="str">
        <f t="shared" si="730"/>
        <v>err</v>
      </c>
      <c r="Z617" s="1">
        <v>1</v>
      </c>
      <c r="AA617" s="1">
        <f t="shared" si="731"/>
        <v>1</v>
      </c>
      <c r="AB617" s="1">
        <f t="shared" si="692"/>
        <v>1</v>
      </c>
      <c r="AC617" s="1">
        <f>IF(ISNUMBER(INDEX(bias[value],MATCH(I617,bias[symbol],0))),1,0)</f>
        <v>1</v>
      </c>
      <c r="AD617" s="1">
        <f t="shared" si="732"/>
        <v>1</v>
      </c>
      <c r="AE617" s="1">
        <f t="shared" si="693"/>
        <v>1</v>
      </c>
      <c r="AF617" s="1">
        <f t="shared" ca="1" si="721"/>
        <v>0</v>
      </c>
      <c r="AG617" s="1">
        <f t="shared" ca="1" si="722"/>
        <v>0</v>
      </c>
      <c r="AH617" s="1" t="str">
        <f ca="1">IF(AG617=1,_xll.RtContribute("DDS_BONDS",$B617&amp;"=EXT",$V$3:$X$3,V617:X617,"FTC:CHANGED;SCOPE:SERVER"),"-")</f>
        <v>-</v>
      </c>
      <c r="AI617" s="1" t="str">
        <f>_xll.RtGet("DDS_BONDS",B617&amp;"=EXT",3)</f>
        <v>2076127=EXT</v>
      </c>
      <c r="AJ617" s="32">
        <f>_xll.BDP($A617&amp;" @"&amp; $N617 &amp;"  Corp","risk_mid")</f>
        <v>5.7083515384874772</v>
      </c>
      <c r="AK617" s="25">
        <f t="shared" si="723"/>
        <v>0</v>
      </c>
      <c r="AL617" s="1" t="str">
        <f t="shared" si="677"/>
        <v>-</v>
      </c>
      <c r="AM617" s="38">
        <f t="shared" si="724"/>
        <v>0</v>
      </c>
      <c r="AN617" s="12">
        <f>_xll.BDP($A617&amp;" @"&amp; $N617 &amp;"  Corp","asset_swap_spd_mid")</f>
        <v>72.224717272201261</v>
      </c>
      <c r="AO617" s="25">
        <f t="shared" si="725"/>
        <v>0</v>
      </c>
      <c r="AP617" s="25">
        <f>IFERROR(_xll.BDP($A617&amp;" @"&amp; $N617 &amp;"  Corp","coupon")*G617/100/365,"-")</f>
        <v>0</v>
      </c>
      <c r="AQ617" s="1" t="str">
        <f>_xll.RtGet("EBOND_LDN",B617,"DSPLY_NAME")</f>
        <v xml:space="preserve">DT 7 3/8 04 Dec </v>
      </c>
      <c r="AR617" s="38">
        <f>_xll.RtGet("EBOND_LDN", B617, -18560)</f>
        <v>73.442741455787996</v>
      </c>
      <c r="AS617" s="38">
        <f>_xll.RtGet("EBOND_LDN", B617, -18562)</f>
        <v>69.990888459291</v>
      </c>
      <c r="AT617" s="58" t="str">
        <f ca="1">IF(Main[[#This Row],[maturity]]&lt;TODAY(),"matured","-")</f>
        <v>-</v>
      </c>
      <c r="AU617" s="1" t="str">
        <f>IF(Main[[#This Row],[spread bid]]=Main[[#This Row],[spread ask]],"error","-")</f>
        <v>-</v>
      </c>
    </row>
    <row r="618" spans="1:47" x14ac:dyDescent="0.2">
      <c r="A618" s="1" t="s">
        <v>571</v>
      </c>
      <c r="B618" s="1">
        <v>8967526</v>
      </c>
      <c r="C618" s="9">
        <v>1994227</v>
      </c>
      <c r="D618" s="9" t="str">
        <f>_xll.BDP($A618&amp;" Corp",D$4)</f>
        <v>DT</v>
      </c>
      <c r="E618" s="9">
        <f>IF(_xll.BDP($A618&amp;" Corp","cpn typ")="floating","frn",_xll.BDP($A618&amp;" Corp",E$4))</f>
        <v>4.25</v>
      </c>
      <c r="F618" s="50">
        <f>IF(LEFT(_xll.BDP($A618&amp;" Corp","mty_typ"),4)="perp","perp",_xll.BDP($A618&amp;" Corp",F$4)*1)</f>
        <v>43906</v>
      </c>
      <c r="G618" s="31">
        <f>_xll.RtGet("EBOND_POSITION",INDEX(bookMap[eBondID],MATCH(TEXT(C618,"0"),bookMap[bbgID],0))&amp;"="&amp;B618,"AMOUNT")</f>
        <v>0</v>
      </c>
      <c r="H618" s="1">
        <f>INDEX(control!$E$12:$E$22,MATCH(C618,control!$C$12:$C$22,0))</f>
        <v>0</v>
      </c>
      <c r="I618" s="1" t="str">
        <f>IFERROR(INDEX(bias[symbol],MIN(MAX(MATCH(IF($I$2="manual",_xll.RtGet("EBOND_LDN",B618,-20268),$I$2),bias[symbol],0)+H618,1),27)),"-")</f>
        <v>b</v>
      </c>
      <c r="J618" s="1">
        <f>IFERROR(_xll.RtGet("EBOND_LDN",B618,-20270)*1,"-")</f>
        <v>0.25</v>
      </c>
      <c r="K618" s="1" t="str">
        <f>_xll.RtGet("EBOND_LDN",$B618,-20271)</f>
        <v>on</v>
      </c>
      <c r="L618" s="1">
        <f>_xll.BDP(A618&amp;" @CBKG Corp","bid")</f>
        <v>116.16200000000001</v>
      </c>
      <c r="M618" s="1">
        <f>_xll.BDP(A618&amp;" @CBKG Corp","ask")</f>
        <v>116.41200000000001</v>
      </c>
      <c r="N618" s="1" t="s">
        <v>1456</v>
      </c>
      <c r="O618" s="1" t="str">
        <f>_xll.BDP(A618&amp;" @"&amp;N618&amp;" Corp","LAST_UPDATE")</f>
        <v>07:01:28</v>
      </c>
      <c r="P618" s="57">
        <f>_xll.BDP(A618&amp;" @"&amp;N618&amp;" Corp","LAST_PRICE")</f>
        <v>116.246</v>
      </c>
      <c r="Q618" s="1">
        <f>INDEX(control!$F$12:$F$22,MATCH(C618,control!$C$12:$C$22,0))</f>
        <v>100</v>
      </c>
      <c r="R618" s="1">
        <f>P618-J618*INDEX(bias[value],MATCH(I618,bias[symbol],0))*(Q618/100)</f>
        <v>116.15225</v>
      </c>
      <c r="S618" s="1">
        <f t="shared" si="726"/>
        <v>116.40225</v>
      </c>
      <c r="T618" s="4"/>
      <c r="U618" s="4"/>
      <c r="V618" s="1">
        <f t="shared" si="727"/>
        <v>116.246</v>
      </c>
      <c r="W618" s="1">
        <f t="shared" si="728"/>
        <v>116.15225</v>
      </c>
      <c r="X618" s="1">
        <f t="shared" si="729"/>
        <v>116.40225</v>
      </c>
      <c r="Y618" s="13">
        <f t="shared" si="730"/>
        <v>-1.9500000000022055E-2</v>
      </c>
      <c r="Z618" s="1">
        <v>1</v>
      </c>
      <c r="AA618" s="1">
        <f t="shared" si="731"/>
        <v>1</v>
      </c>
      <c r="AB618" s="1">
        <f t="shared" si="692"/>
        <v>1</v>
      </c>
      <c r="AC618" s="1">
        <f>IF(ISNUMBER(INDEX(bias[value],MATCH(I618,bias[symbol],0))),1,0)</f>
        <v>1</v>
      </c>
      <c r="AD618" s="1">
        <f t="shared" si="732"/>
        <v>1</v>
      </c>
      <c r="AE618" s="1">
        <f t="shared" si="693"/>
        <v>1</v>
      </c>
      <c r="AF618" s="1">
        <f t="shared" ca="1" si="721"/>
        <v>0</v>
      </c>
      <c r="AG618" s="1">
        <f t="shared" ca="1" si="722"/>
        <v>0</v>
      </c>
      <c r="AH618" s="1" t="str">
        <f ca="1">IF(AG618=1,_xll.RtContribute("DDS_BONDS",$B618&amp;"=EXT",$V$3:$X$3,V618:X618,"FTC:CHANGED;SCOPE:SERVER"),"-")</f>
        <v>-</v>
      </c>
      <c r="AI618" s="1" t="str">
        <f>_xll.RtGet("DDS_BONDS",B618&amp;"=EXT",3)</f>
        <v>8967526=EXT</v>
      </c>
      <c r="AJ618" s="32">
        <f>_xll.BDP($A618&amp;" @"&amp; $N618 &amp;"  Corp","risk_mid")</f>
        <v>6.0316890064640916</v>
      </c>
      <c r="AK618" s="25">
        <f t="shared" si="723"/>
        <v>0</v>
      </c>
      <c r="AL618" s="1">
        <f t="shared" si="677"/>
        <v>-0.65</v>
      </c>
      <c r="AM618" s="38">
        <f t="shared" si="724"/>
        <v>0</v>
      </c>
      <c r="AN618" s="12">
        <f>_xll.BDP($A618&amp;" @"&amp; $N618 &amp;"  Corp","asset_swap_spd_mid")</f>
        <v>51.145959565468004</v>
      </c>
      <c r="AO618" s="25">
        <f t="shared" si="725"/>
        <v>0</v>
      </c>
      <c r="AP618" s="25">
        <f>IFERROR(_xll.BDP($A618&amp;" @"&amp; $N618 &amp;"  Corp","coupon")*G618/100/365,"-")</f>
        <v>0</v>
      </c>
      <c r="AQ618" s="1" t="str">
        <f>_xll.RtGet("EBOND_LDN",B618,"DSPLY_NAME")</f>
        <v xml:space="preserve">DT 4 1/4 16 Mar </v>
      </c>
      <c r="AR618" s="38">
        <f>_xll.RtGet("EBOND_LDN", B618, -18560)</f>
        <v>83.003763677120006</v>
      </c>
      <c r="AS618" s="38">
        <f>_xll.RtGet("EBOND_LDN", B618, -18562)</f>
        <v>78.867248354069005</v>
      </c>
      <c r="AT618" s="58" t="str">
        <f ca="1">IF(Main[[#This Row],[maturity]]&lt;TODAY(),"matured","-")</f>
        <v>-</v>
      </c>
      <c r="AU618" s="1" t="str">
        <f>IF(Main[[#This Row],[spread bid]]=Main[[#This Row],[spread ask]],"error","-")</f>
        <v>-</v>
      </c>
    </row>
    <row r="619" spans="1:47" x14ac:dyDescent="0.2">
      <c r="A619" s="1" t="s">
        <v>572</v>
      </c>
      <c r="B619" s="1">
        <v>16566088</v>
      </c>
      <c r="C619" s="9">
        <v>1994227</v>
      </c>
      <c r="D619" s="9" t="str">
        <f>_xll.BDP($A619&amp;" Corp",D$4)</f>
        <v>DT</v>
      </c>
      <c r="E619" s="9">
        <f>IF(_xll.BDP($A619&amp;" Corp","cpn typ")="floating","frn",_xll.BDP($A619&amp;" Corp",E$4))</f>
        <v>2.125</v>
      </c>
      <c r="F619" s="50">
        <f>IF(LEFT(_xll.BDP($A619&amp;" Corp","mty_typ"),4)="perp","perp",_xll.BDP($A619&amp;" Corp",F$4)*1)</f>
        <v>44214</v>
      </c>
      <c r="G619" s="31">
        <f>_xll.RtGet("EBOND_POSITION",INDEX(bookMap[eBondID],MATCH(TEXT(C619,"0"),bookMap[bbgID],0))&amp;"="&amp;B619,"AMOUNT")</f>
        <v>0</v>
      </c>
      <c r="H619" s="1">
        <f>INDEX(control!$E$12:$E$22,MATCH(C619,control!$C$12:$C$22,0))</f>
        <v>0</v>
      </c>
      <c r="I619" s="1" t="str">
        <f>IFERROR(INDEX(bias[symbol],MIN(MAX(MATCH(IF($I$2="manual",_xll.RtGet("EBOND_LDN",B619,-20268),$I$2),bias[symbol],0)+H619,1),27)),"-")</f>
        <v>b</v>
      </c>
      <c r="J619" s="1">
        <f>IFERROR(_xll.RtGet("EBOND_LDN",B619,-20270)*1,"-")</f>
        <v>0.3</v>
      </c>
      <c r="K619" s="1" t="str">
        <f>_xll.RtGet("EBOND_LDN",$B619,-20271)</f>
        <v>on</v>
      </c>
      <c r="L619" s="1">
        <f>_xll.BDP(A619&amp;" @CBKG Corp","bid")</f>
        <v>104.529</v>
      </c>
      <c r="M619" s="1">
        <f>_xll.BDP(A619&amp;" @CBKG Corp","ask")</f>
        <v>104.82899999999999</v>
      </c>
      <c r="N619" s="1" t="s">
        <v>1456</v>
      </c>
      <c r="O619" s="1" t="str">
        <f>_xll.BDP(A619&amp;" @"&amp;N619&amp;" Corp","LAST_UPDATE")</f>
        <v>07:01:27</v>
      </c>
      <c r="P619" s="57">
        <f>_xll.BDP(A619&amp;" @"&amp;N619&amp;" Corp","LAST_PRICE")</f>
        <v>104.624</v>
      </c>
      <c r="Q619" s="1">
        <f>INDEX(control!$F$12:$F$22,MATCH(C619,control!$C$12:$C$22,0))</f>
        <v>100</v>
      </c>
      <c r="R619" s="1">
        <f>P619-J619*INDEX(bias[value],MATCH(I619,bias[symbol],0))*(Q619/100)</f>
        <v>104.5115</v>
      </c>
      <c r="S619" s="1">
        <f t="shared" si="726"/>
        <v>104.8115</v>
      </c>
      <c r="T619" s="4"/>
      <c r="U619" s="4"/>
      <c r="V619" s="1">
        <f t="shared" si="727"/>
        <v>104.624</v>
      </c>
      <c r="W619" s="1">
        <f t="shared" si="728"/>
        <v>104.5115</v>
      </c>
      <c r="X619" s="1">
        <f t="shared" si="729"/>
        <v>104.8115</v>
      </c>
      <c r="Y619" s="13">
        <f t="shared" si="730"/>
        <v>-3.5000000000025011E-2</v>
      </c>
      <c r="Z619" s="1">
        <v>1</v>
      </c>
      <c r="AA619" s="1">
        <f t="shared" si="731"/>
        <v>1</v>
      </c>
      <c r="AB619" s="1">
        <f t="shared" si="692"/>
        <v>1</v>
      </c>
      <c r="AC619" s="1">
        <f>IF(ISNUMBER(INDEX(bias[value],MATCH(I619,bias[symbol],0))),1,0)</f>
        <v>1</v>
      </c>
      <c r="AD619" s="1">
        <f t="shared" si="732"/>
        <v>1</v>
      </c>
      <c r="AE619" s="1">
        <f t="shared" si="693"/>
        <v>1</v>
      </c>
      <c r="AF619" s="1">
        <f t="shared" ca="1" si="721"/>
        <v>0</v>
      </c>
      <c r="AG619" s="1">
        <f t="shared" ca="1" si="722"/>
        <v>0</v>
      </c>
      <c r="AH619" s="1" t="str">
        <f ca="1">IF(AG619=1,_xll.RtContribute("DDS_BONDS",$B619&amp;"=EXT",$V$3:$X$3,V619:X619,"FTC:CHANGED;SCOPE:SERVER"),"-")</f>
        <v>-</v>
      </c>
      <c r="AI619" s="1" t="str">
        <f>_xll.RtGet("DDS_BONDS",B619&amp;"=EXT",3)</f>
        <v>16566088=EXT</v>
      </c>
      <c r="AJ619" s="32">
        <f>_xll.BDP($A619&amp;" @"&amp; $N619 &amp;"  Corp","risk_mid")</f>
        <v>6.4169023447789186</v>
      </c>
      <c r="AK619" s="25">
        <f t="shared" si="723"/>
        <v>0</v>
      </c>
      <c r="AL619" s="1" t="str">
        <f t="shared" si="677"/>
        <v>-</v>
      </c>
      <c r="AM619" s="38">
        <f t="shared" si="724"/>
        <v>0</v>
      </c>
      <c r="AN619" s="12">
        <f>_xll.BDP($A619&amp;" @"&amp; $N619 &amp;"  Corp","asset_swap_spd_mid")</f>
        <v>38.863435492059239</v>
      </c>
      <c r="AO619" s="25">
        <f t="shared" si="725"/>
        <v>0</v>
      </c>
      <c r="AP619" s="25">
        <f>IFERROR(_xll.BDP($A619&amp;" @"&amp; $N619 &amp;"  Corp","coupon")*G619/100/365,"-")</f>
        <v>0</v>
      </c>
      <c r="AQ619" s="1" t="str">
        <f>_xll.RtGet("EBOND_LDN",B619,"DSPLY_NAME")</f>
        <v xml:space="preserve">DT 2 1/8 18 Jan </v>
      </c>
      <c r="AR619" s="38">
        <f>_xll.RtGet("EBOND_LDN", B619, -18560)</f>
        <v>70.036962241859001</v>
      </c>
      <c r="AS619" s="38">
        <f>_xll.RtGet("EBOND_LDN", B619, -18562)</f>
        <v>65.372952834757001</v>
      </c>
      <c r="AT619" s="58" t="str">
        <f ca="1">IF(Main[[#This Row],[maturity]]&lt;TODAY(),"matured","-")</f>
        <v>-</v>
      </c>
      <c r="AU619" s="1" t="str">
        <f>IF(Main[[#This Row],[spread bid]]=Main[[#This Row],[spread ask]],"error","-")</f>
        <v>-</v>
      </c>
    </row>
    <row r="620" spans="1:47" x14ac:dyDescent="0.2">
      <c r="A620" s="1" t="s">
        <v>573</v>
      </c>
      <c r="B620" s="1">
        <v>9300424</v>
      </c>
      <c r="C620" s="9">
        <v>1994227</v>
      </c>
      <c r="D620" s="9" t="str">
        <f>_xll.BDP($A620&amp;" Corp",D$4)</f>
        <v>DT</v>
      </c>
      <c r="E620" s="9">
        <f>IF(_xll.BDP($A620&amp;" Corp","cpn typ")="floating","frn",_xll.BDP($A620&amp;" Corp",E$4))</f>
        <v>4.25</v>
      </c>
      <c r="F620" s="50">
        <f>IF(LEFT(_xll.BDP($A620&amp;" Corp","mty_typ"),4)="perp","perp",_xll.BDP($A620&amp;" Corp",F$4)*1)</f>
        <v>44755</v>
      </c>
      <c r="G620" s="31">
        <f>_xll.RtGet("EBOND_POSITION",INDEX(bookMap[eBondID],MATCH(TEXT(C620,"0"),bookMap[bbgID],0))&amp;"="&amp;B620,"AMOUNT")</f>
        <v>4790000</v>
      </c>
      <c r="H620" s="1">
        <f>INDEX(control!$E$12:$E$22,MATCH(C620,control!$C$12:$C$22,0))</f>
        <v>0</v>
      </c>
      <c r="I620" s="1" t="str">
        <f>IFERROR(INDEX(bias[symbol],MIN(MAX(MATCH(IF($I$2="manual",_xll.RtGet("EBOND_LDN",B620,-20268),$I$2),bias[symbol],0)+H620,1),27)),"-")</f>
        <v>b</v>
      </c>
      <c r="J620" s="1">
        <f>IFERROR(_xll.RtGet("EBOND_LDN",B620,-20270)*1,"-")</f>
        <v>0.3</v>
      </c>
      <c r="K620" s="1" t="str">
        <f>_xll.RtGet("EBOND_LDN",$B620,-20271)</f>
        <v>on</v>
      </c>
      <c r="L620" s="1">
        <f>_xll.BDP(A620&amp;" @CBKG Corp","bid")</f>
        <v>118.53</v>
      </c>
      <c r="M620" s="1">
        <f>_xll.BDP(A620&amp;" @CBKG Corp","ask")</f>
        <v>118.83</v>
      </c>
      <c r="N620" s="1" t="s">
        <v>1456</v>
      </c>
      <c r="O620" s="1" t="str">
        <f>_xll.BDP(A620&amp;" @"&amp;N620&amp;" Corp","LAST_UPDATE")</f>
        <v>07:01:33</v>
      </c>
      <c r="P620" s="57">
        <f>_xll.BDP(A620&amp;" @"&amp;N620&amp;" Corp","LAST_PRICE")</f>
        <v>118.631</v>
      </c>
      <c r="Q620" s="1">
        <f>INDEX(control!$F$12:$F$22,MATCH(C620,control!$C$12:$C$22,0))</f>
        <v>100</v>
      </c>
      <c r="R620" s="1">
        <f>P620-J620*INDEX(bias[value],MATCH(I620,bias[symbol],0))*(Q620/100)</f>
        <v>118.5185</v>
      </c>
      <c r="S620" s="1">
        <f t="shared" si="726"/>
        <v>118.8185</v>
      </c>
      <c r="T620" s="4"/>
      <c r="U620" s="4"/>
      <c r="V620" s="1">
        <f t="shared" si="727"/>
        <v>118.631</v>
      </c>
      <c r="W620" s="1">
        <f t="shared" si="728"/>
        <v>118.5185</v>
      </c>
      <c r="X620" s="1">
        <f t="shared" si="729"/>
        <v>118.8185</v>
      </c>
      <c r="Y620" s="13">
        <f t="shared" si="730"/>
        <v>-2.3000000000024556E-2</v>
      </c>
      <c r="Z620" s="1">
        <v>1</v>
      </c>
      <c r="AA620" s="1">
        <f t="shared" si="731"/>
        <v>1</v>
      </c>
      <c r="AB620" s="1">
        <f t="shared" si="692"/>
        <v>1</v>
      </c>
      <c r="AC620" s="1">
        <f>IF(ISNUMBER(INDEX(bias[value],MATCH(I620,bias[symbol],0))),1,0)</f>
        <v>1</v>
      </c>
      <c r="AD620" s="1">
        <f t="shared" si="732"/>
        <v>1</v>
      </c>
      <c r="AE620" s="1">
        <f t="shared" si="693"/>
        <v>1</v>
      </c>
      <c r="AF620" s="1">
        <f t="shared" ca="1" si="721"/>
        <v>0</v>
      </c>
      <c r="AG620" s="1">
        <f t="shared" ca="1" si="722"/>
        <v>0</v>
      </c>
      <c r="AH620" s="1" t="str">
        <f ca="1">IF(AG620=1,_xll.RtContribute("DDS_BONDS",$B620&amp;"=EXT",$V$3:$X$3,V620:X620,"FTC:CHANGED;SCOPE:SERVER"),"-")</f>
        <v>-</v>
      </c>
      <c r="AI620" s="1" t="str">
        <f>_xll.RtGet("DDS_BONDS",B620&amp;"=EXT",3)</f>
        <v>9300424=EXT</v>
      </c>
      <c r="AJ620" s="32">
        <f>_xll.BDP($A620&amp;" @"&amp; $N620 &amp;"  Corp","risk_mid")</f>
        <v>8.2711583654742071</v>
      </c>
      <c r="AK620" s="25">
        <f t="shared" si="723"/>
        <v>3961.8848570621453</v>
      </c>
      <c r="AL620" s="1" t="str">
        <f t="shared" si="677"/>
        <v>-</v>
      </c>
      <c r="AM620" s="38">
        <f t="shared" si="724"/>
        <v>50.510443555555561</v>
      </c>
      <c r="AN620" s="12">
        <f>_xll.BDP($A620&amp;" @"&amp; $N620 &amp;"  Corp","asset_swap_spd_mid")</f>
        <v>57.111702432821509</v>
      </c>
      <c r="AO620" s="25">
        <f t="shared" si="725"/>
        <v>27356.505465321505</v>
      </c>
      <c r="AP620" s="25">
        <f>IFERROR(_xll.BDP($A620&amp;" @"&amp; $N620 &amp;"  Corp","coupon")*G620/100/365,"-")</f>
        <v>557.7397260273973</v>
      </c>
      <c r="AQ620" s="1" t="str">
        <f>_xll.RtGet("EBOND_LDN",B620,"DSPLY_NAME")</f>
        <v xml:space="preserve">DT 4 1/4 13 Jul </v>
      </c>
      <c r="AR620" s="38">
        <f>_xll.RtGet("EBOND_LDN", B620, -18560)</f>
        <v>118.43176554990001</v>
      </c>
      <c r="AS620" s="38">
        <f>_xll.RtGet("EBOND_LDN", B620, -18562)</f>
        <v>114.810032094272</v>
      </c>
      <c r="AT620" s="58" t="str">
        <f ca="1">IF(Main[[#This Row],[maturity]]&lt;TODAY(),"matured","-")</f>
        <v>-</v>
      </c>
      <c r="AU620" s="1" t="str">
        <f>IF(Main[[#This Row],[spread bid]]=Main[[#This Row],[spread ask]],"error","-")</f>
        <v>-</v>
      </c>
    </row>
    <row r="621" spans="1:47" x14ac:dyDescent="0.2">
      <c r="A621" s="1" t="s">
        <v>574</v>
      </c>
      <c r="B621" s="1">
        <v>15809513</v>
      </c>
      <c r="C621" s="9">
        <v>1994227</v>
      </c>
      <c r="D621" s="9" t="str">
        <f>_xll.BDP($A621&amp;" Corp",D$4)</f>
        <v>DT</v>
      </c>
      <c r="E621" s="9">
        <f>IF(_xll.BDP($A621&amp;" Corp","cpn typ")="floating","frn",_xll.BDP($A621&amp;" Corp",E$4))</f>
        <v>2.75</v>
      </c>
      <c r="F621" s="50">
        <f>IF(LEFT(_xll.BDP($A621&amp;" Corp","mty_typ"),4)="perp","perp",_xll.BDP($A621&amp;" Corp",F$4)*1)</f>
        <v>45589</v>
      </c>
      <c r="G621" s="31">
        <f>_xll.RtGet("EBOND_POSITION",INDEX(bookMap[eBondID],MATCH(TEXT(C621,"0"),bookMap[bbgID],0))&amp;"="&amp;B621,"AMOUNT")</f>
        <v>0</v>
      </c>
      <c r="H621" s="1">
        <f>INDEX(control!$E$12:$E$22,MATCH(C621,control!$C$12:$C$22,0))</f>
        <v>0</v>
      </c>
      <c r="I621" s="1" t="str">
        <f>IFERROR(INDEX(bias[symbol],MIN(MAX(MATCH(IF($I$2="manual",_xll.RtGet("EBOND_LDN",B621,-20268),$I$2),bias[symbol],0)+H621,1),27)),"-")</f>
        <v>m</v>
      </c>
      <c r="J621" s="1">
        <f>IFERROR(_xll.RtGet("EBOND_LDN",B621,-20270)*1,"-")</f>
        <v>0.4</v>
      </c>
      <c r="K621" s="1" t="str">
        <f>_xll.RtGet("EBOND_LDN",$B621,-20271)</f>
        <v>on</v>
      </c>
      <c r="L621" s="1">
        <f>_xll.BDP(A621&amp;" @CBKG Corp","bid")</f>
        <v>105.86</v>
      </c>
      <c r="M621" s="1">
        <f>_xll.BDP(A621&amp;" @CBKG Corp","ask")</f>
        <v>106.26</v>
      </c>
      <c r="N621" s="1" t="s">
        <v>1456</v>
      </c>
      <c r="O621" s="1" t="str">
        <f>_xll.BDP(A621&amp;" @"&amp;N621&amp;" Corp","LAST_UPDATE")</f>
        <v>07:01:33</v>
      </c>
      <c r="P621" s="57">
        <f>_xll.BDP(A621&amp;" @"&amp;N621&amp;" Corp","LAST_PRICE")</f>
        <v>106.041</v>
      </c>
      <c r="Q621" s="1">
        <f>INDEX(control!$F$12:$F$22,MATCH(C621,control!$C$12:$C$22,0))</f>
        <v>100</v>
      </c>
      <c r="R621" s="1">
        <f>P621-J621*INDEX(bias[value],MATCH(I621,bias[symbol],0))*(Q621/100)</f>
        <v>105.84099999999999</v>
      </c>
      <c r="S621" s="1">
        <f t="shared" si="726"/>
        <v>106.241</v>
      </c>
      <c r="T621" s="4"/>
      <c r="U621" s="4"/>
      <c r="V621" s="1">
        <f t="shared" si="727"/>
        <v>106.041</v>
      </c>
      <c r="W621" s="1">
        <f t="shared" si="728"/>
        <v>105.84099999999999</v>
      </c>
      <c r="X621" s="1">
        <f t="shared" si="729"/>
        <v>106.241</v>
      </c>
      <c r="Y621" s="13">
        <f t="shared" si="730"/>
        <v>-3.8000000000010914E-2</v>
      </c>
      <c r="Z621" s="1">
        <v>1</v>
      </c>
      <c r="AA621" s="1">
        <f t="shared" si="731"/>
        <v>1</v>
      </c>
      <c r="AB621" s="1">
        <f t="shared" si="692"/>
        <v>1</v>
      </c>
      <c r="AC621" s="1">
        <f>IF(ISNUMBER(INDEX(bias[value],MATCH(I621,bias[symbol],0))),1,0)</f>
        <v>1</v>
      </c>
      <c r="AD621" s="1">
        <f t="shared" si="732"/>
        <v>1</v>
      </c>
      <c r="AE621" s="1">
        <f t="shared" si="693"/>
        <v>1</v>
      </c>
      <c r="AF621" s="1">
        <f t="shared" ca="1" si="721"/>
        <v>0</v>
      </c>
      <c r="AG621" s="1">
        <f t="shared" ca="1" si="722"/>
        <v>0</v>
      </c>
      <c r="AH621" s="1" t="str">
        <f ca="1">IF(AG621=1,_xll.RtContribute("DDS_BONDS",$B621&amp;"=EXT",$V$3:$X$3,V621:X621,"FTC:CHANGED;SCOPE:SERVER"),"-")</f>
        <v>-</v>
      </c>
      <c r="AI621" s="1" t="str">
        <f>_xll.RtGet("DDS_BONDS",B621&amp;"=EXT",3)</f>
        <v>15809513=EXT</v>
      </c>
      <c r="AJ621" s="32">
        <f>_xll.BDP($A621&amp;" @"&amp; $N621 &amp;"  Corp","risk_mid")</f>
        <v>9.5228751176506421</v>
      </c>
      <c r="AK621" s="25">
        <f t="shared" si="723"/>
        <v>0</v>
      </c>
      <c r="AL621" s="1" t="str">
        <f t="shared" si="677"/>
        <v>-</v>
      </c>
      <c r="AM621" s="38">
        <f t="shared" si="724"/>
        <v>0</v>
      </c>
      <c r="AN621" s="12">
        <f>_xll.BDP($A621&amp;" @"&amp; $N621 &amp;"  Corp","asset_swap_spd_mid")</f>
        <v>51.020373238499104</v>
      </c>
      <c r="AO621" s="25">
        <f t="shared" si="725"/>
        <v>0</v>
      </c>
      <c r="AP621" s="25">
        <f>IFERROR(_xll.BDP($A621&amp;" @"&amp; $N621 &amp;"  Corp","coupon")*G621/100/365,"-")</f>
        <v>0</v>
      </c>
      <c r="AQ621" s="1" t="str">
        <f>_xll.RtGet("EBOND_LDN",B621,"DSPLY_NAME")</f>
        <v xml:space="preserve">DT 2 3/4 24 Oct </v>
      </c>
      <c r="AR621" s="38">
        <f>_xll.RtGet("EBOND_LDN", B621, -18560)</f>
        <v>104.065825558714</v>
      </c>
      <c r="AS621" s="38">
        <f>_xll.RtGet("EBOND_LDN", B621, -18562)</f>
        <v>99.877432410474</v>
      </c>
      <c r="AT621" s="58" t="str">
        <f ca="1">IF(Main[[#This Row],[maturity]]&lt;TODAY(),"matured","-")</f>
        <v>-</v>
      </c>
      <c r="AU621" s="1" t="str">
        <f>IF(Main[[#This Row],[spread bid]]=Main[[#This Row],[spread ask]],"error","-")</f>
        <v>-</v>
      </c>
    </row>
    <row r="622" spans="1:47" x14ac:dyDescent="0.2">
      <c r="A622" s="1" t="s">
        <v>575</v>
      </c>
      <c r="B622" s="1">
        <v>9070957</v>
      </c>
      <c r="C622" s="9">
        <v>1994227</v>
      </c>
      <c r="D622" s="9" t="str">
        <f>_xll.BDP($A622&amp;" Corp",D$4)</f>
        <v>DT</v>
      </c>
      <c r="E622" s="9">
        <f>IF(_xll.BDP($A622&amp;" Corp","cpn typ")="floating","frn",_xll.BDP($A622&amp;" Corp",E$4))</f>
        <v>4.875</v>
      </c>
      <c r="F622" s="50">
        <f>IF(LEFT(_xll.BDP($A622&amp;" Corp","mty_typ"),4)="perp","perp",_xll.BDP($A622&amp;" Corp",F$4)*1)</f>
        <v>45769</v>
      </c>
      <c r="G622" s="31">
        <f>_xll.RtGet("EBOND_POSITION",INDEX(bookMap[eBondID],MATCH(TEXT(C622,"0"),bookMap[bbgID],0))&amp;"="&amp;B622,"AMOUNT")</f>
        <v>-2267000</v>
      </c>
      <c r="H622" s="1">
        <f>INDEX(control!$E$12:$E$22,MATCH(C622,control!$C$12:$C$22,0))</f>
        <v>0</v>
      </c>
      <c r="I622" s="1" t="str">
        <f>IFERROR(INDEX(bias[symbol],MIN(MAX(MATCH(IF($I$2="manual",_xll.RtGet("EBOND_LDN",B622,-20268),$I$2),bias[symbol],0)+H622,1),27)),"-")</f>
        <v>b</v>
      </c>
      <c r="J622" s="1">
        <f>IFERROR(_xll.RtGet("EBOND_LDN",B622,-20270)*1,"-")</f>
        <v>0.45</v>
      </c>
      <c r="K622" s="1" t="str">
        <f>_xll.RtGet("EBOND_LDN",$B622,-20271)</f>
        <v>on</v>
      </c>
      <c r="L622" s="1">
        <f>_xll.BDP(A622&amp;" @CBKG Corp","bid")</f>
        <v>124.66200000000001</v>
      </c>
      <c r="M622" s="1">
        <f>_xll.BDP(A622&amp;" @CBKG Corp","ask")</f>
        <v>125.11199999999999</v>
      </c>
      <c r="N622" s="1" t="s">
        <v>1456</v>
      </c>
      <c r="O622" s="1" t="str">
        <f>_xll.BDP(A622&amp;" @"&amp;N622&amp;" Corp","LAST_UPDATE")</f>
        <v>07:01:56</v>
      </c>
      <c r="P622" s="57">
        <f>_xll.BDP(A622&amp;" @"&amp;N622&amp;" Corp","LAST_PRICE")</f>
        <v>124.815</v>
      </c>
      <c r="Q622" s="1">
        <f>INDEX(control!$F$12:$F$22,MATCH(C622,control!$C$12:$C$22,0))</f>
        <v>100</v>
      </c>
      <c r="R622" s="1">
        <f>P622-J622*INDEX(bias[value],MATCH(I622,bias[symbol],0))*(Q622/100)</f>
        <v>124.64624999999999</v>
      </c>
      <c r="S622" s="1">
        <f t="shared" si="726"/>
        <v>125.09625</v>
      </c>
      <c r="T622" s="4"/>
      <c r="U622" s="4"/>
      <c r="V622" s="1">
        <f t="shared" si="727"/>
        <v>124.815</v>
      </c>
      <c r="W622" s="1">
        <f t="shared" si="728"/>
        <v>124.64624999999999</v>
      </c>
      <c r="X622" s="1">
        <f t="shared" si="729"/>
        <v>125.09625</v>
      </c>
      <c r="Y622" s="13">
        <f t="shared" si="730"/>
        <v>-3.1499999999994088E-2</v>
      </c>
      <c r="Z622" s="1">
        <v>1</v>
      </c>
      <c r="AA622" s="1">
        <f t="shared" si="731"/>
        <v>1</v>
      </c>
      <c r="AB622" s="1">
        <f t="shared" si="692"/>
        <v>1</v>
      </c>
      <c r="AC622" s="1">
        <f>IF(ISNUMBER(INDEX(bias[value],MATCH(I622,bias[symbol],0))),1,0)</f>
        <v>1</v>
      </c>
      <c r="AD622" s="1">
        <f t="shared" si="732"/>
        <v>1</v>
      </c>
      <c r="AE622" s="1">
        <f t="shared" si="693"/>
        <v>1</v>
      </c>
      <c r="AF622" s="1">
        <f t="shared" ca="1" si="721"/>
        <v>0</v>
      </c>
      <c r="AG622" s="1">
        <f t="shared" ca="1" si="722"/>
        <v>0</v>
      </c>
      <c r="AH622" s="1" t="str">
        <f ca="1">IF(AG622=1,_xll.RtContribute("DDS_BONDS",$B622&amp;"=EXT",$V$3:$X$3,V622:X622,"FTC:CHANGED;SCOPE:SERVER"),"-")</f>
        <v>-</v>
      </c>
      <c r="AI622" s="1" t="str">
        <f>_xll.RtGet("DDS_BONDS",B622&amp;"=EXT",3)</f>
        <v>9070957=EXT</v>
      </c>
      <c r="AJ622" s="32">
        <f>_xll.BDP($A622&amp;" @"&amp; $N622 &amp;"  Corp","risk_mid")</f>
        <v>10.876865726149987</v>
      </c>
      <c r="AK622" s="25">
        <f t="shared" si="723"/>
        <v>-2465.7854601182021</v>
      </c>
      <c r="AL622" s="1" t="str">
        <f t="shared" si="677"/>
        <v>-</v>
      </c>
      <c r="AM622" s="38">
        <f t="shared" si="724"/>
        <v>-25.151609333333333</v>
      </c>
      <c r="AN622" s="12">
        <f>_xll.BDP($A622&amp;" @"&amp; $N622 &amp;"  Corp","asset_swap_spd_mid")</f>
        <v>75.002666748316145</v>
      </c>
      <c r="AO622" s="25">
        <f t="shared" si="725"/>
        <v>-17003.104551843269</v>
      </c>
      <c r="AP622" s="25">
        <f>IFERROR(_xll.BDP($A622&amp;" @"&amp; $N622 &amp;"  Corp","coupon")*G622/100/365,"-")</f>
        <v>-302.78424657534248</v>
      </c>
      <c r="AQ622" s="1" t="str">
        <f>_xll.RtGet("EBOND_LDN",B622,"DSPLY_NAME")</f>
        <v xml:space="preserve">DT 4 7/8 22 Apr </v>
      </c>
      <c r="AR622" s="38">
        <f>_xll.RtGet("EBOND_LDN", B622, -18560)</f>
        <v>180.140186788064</v>
      </c>
      <c r="AS622" s="38">
        <f>_xll.RtGet("EBOND_LDN", B622, -18562)</f>
        <v>176.01727063901899</v>
      </c>
      <c r="AT622" s="58" t="str">
        <f ca="1">IF(Main[[#This Row],[maturity]]&lt;TODAY(),"matured","-")</f>
        <v>-</v>
      </c>
      <c r="AU622" s="1" t="str">
        <f>IF(Main[[#This Row],[spread bid]]=Main[[#This Row],[spread ask]],"error","-")</f>
        <v>-</v>
      </c>
    </row>
    <row r="623" spans="1:47" x14ac:dyDescent="0.2">
      <c r="A623" s="1" t="s">
        <v>576</v>
      </c>
      <c r="B623" s="1">
        <v>16565761</v>
      </c>
      <c r="C623" s="9">
        <v>1994227</v>
      </c>
      <c r="D623" s="9" t="str">
        <f>_xll.BDP($A623&amp;" Corp",D$4)</f>
        <v>DT</v>
      </c>
      <c r="E623" s="9">
        <f>IF(_xll.BDP($A623&amp;" Corp","cpn typ")="floating","frn",_xll.BDP($A623&amp;" Corp",E$4))</f>
        <v>3.25</v>
      </c>
      <c r="F623" s="50">
        <f>IF(LEFT(_xll.BDP($A623&amp;" Corp","mty_typ"),4)="perp","perp",_xll.BDP($A623&amp;" Corp",F$4)*1)</f>
        <v>46769</v>
      </c>
      <c r="G623" s="31">
        <f>_xll.RtGet("EBOND_POSITION",INDEX(bookMap[eBondID],MATCH(TEXT(C623,"0"),bookMap[bbgID],0))&amp;"="&amp;B623,"AMOUNT")</f>
        <v>1302000</v>
      </c>
      <c r="H623" s="1">
        <f>INDEX(control!$E$12:$E$22,MATCH(C623,control!$C$12:$C$22,0))</f>
        <v>0</v>
      </c>
      <c r="I623" s="1" t="str">
        <f>IFERROR(INDEX(bias[symbol],MIN(MAX(MATCH(IF($I$2="manual",_xll.RtGet("EBOND_LDN",B623,-20268),$I$2),bias[symbol],0)+H623,1),27)),"-")</f>
        <v>m</v>
      </c>
      <c r="J623" s="1">
        <f>IFERROR(_xll.RtGet("EBOND_LDN",B623,-20270)*1,"-")</f>
        <v>0.45</v>
      </c>
      <c r="K623" s="1" t="str">
        <f>_xll.RtGet("EBOND_LDN",$B623,-20271)</f>
        <v>on</v>
      </c>
      <c r="L623" s="1">
        <f>_xll.BDP(A623&amp;" @CBKG Corp","bid")</f>
        <v>107.911</v>
      </c>
      <c r="M623" s="1">
        <f>_xll.BDP(A623&amp;" @CBKG Corp","ask")</f>
        <v>108.361</v>
      </c>
      <c r="N623" s="1" t="s">
        <v>1456</v>
      </c>
      <c r="O623" s="1" t="str">
        <f>_xll.BDP(A623&amp;" @"&amp;N623&amp;" Corp","LAST_UPDATE")</f>
        <v>07:01:33</v>
      </c>
      <c r="P623" s="57">
        <f>_xll.BDP(A623&amp;" @"&amp;N623&amp;" Corp","LAST_PRICE")</f>
        <v>108.122</v>
      </c>
      <c r="Q623" s="1">
        <f>INDEX(control!$F$12:$F$22,MATCH(C623,control!$C$12:$C$22,0))</f>
        <v>100</v>
      </c>
      <c r="R623" s="1">
        <f>P623-J623*INDEX(bias[value],MATCH(I623,bias[symbol],0))*(Q623/100)</f>
        <v>107.89700000000001</v>
      </c>
      <c r="S623" s="1">
        <f t="shared" si="726"/>
        <v>108.34700000000001</v>
      </c>
      <c r="T623" s="4"/>
      <c r="U623" s="4"/>
      <c r="V623" s="1">
        <f t="shared" si="727"/>
        <v>108.122</v>
      </c>
      <c r="W623" s="1">
        <f t="shared" si="728"/>
        <v>107.89700000000001</v>
      </c>
      <c r="X623" s="1">
        <f t="shared" si="729"/>
        <v>108.34700000000001</v>
      </c>
      <c r="Y623" s="13">
        <f t="shared" si="730"/>
        <v>-2.7999999999963165E-2</v>
      </c>
      <c r="Z623" s="1">
        <v>1</v>
      </c>
      <c r="AA623" s="1">
        <f t="shared" si="731"/>
        <v>1</v>
      </c>
      <c r="AB623" s="1">
        <f t="shared" si="692"/>
        <v>1</v>
      </c>
      <c r="AC623" s="1">
        <f>IF(ISNUMBER(INDEX(bias[value],MATCH(I623,bias[symbol],0))),1,0)</f>
        <v>1</v>
      </c>
      <c r="AD623" s="1">
        <f t="shared" si="732"/>
        <v>1</v>
      </c>
      <c r="AE623" s="1">
        <f t="shared" si="693"/>
        <v>1</v>
      </c>
      <c r="AF623" s="1">
        <f t="shared" ca="1" si="721"/>
        <v>0</v>
      </c>
      <c r="AG623" s="1">
        <f t="shared" ca="1" si="722"/>
        <v>0</v>
      </c>
      <c r="AH623" s="1" t="str">
        <f ca="1">IF(AG623=1,_xll.RtContribute("DDS_BONDS",$B623&amp;"=EXT",$V$3:$X$3,V623:X623,"FTC:CHANGED;SCOPE:SERVER"),"-")</f>
        <v>-</v>
      </c>
      <c r="AI623" s="1" t="str">
        <f>_xll.RtGet("DDS_BONDS",B623&amp;"=EXT",3)</f>
        <v>16565761=EXT</v>
      </c>
      <c r="AJ623" s="32">
        <f>_xll.BDP($A623&amp;" @"&amp; $N623 &amp;"  Corp","risk_mid")</f>
        <v>11.882910217726561</v>
      </c>
      <c r="AK623" s="25">
        <f t="shared" si="723"/>
        <v>1547.1549103479983</v>
      </c>
      <c r="AL623" s="1" t="str">
        <f t="shared" si="677"/>
        <v>-</v>
      </c>
      <c r="AM623" s="38">
        <f t="shared" si="724"/>
        <v>12.513319466666667</v>
      </c>
      <c r="AN623" s="12">
        <f>_xll.BDP($A623&amp;" @"&amp; $N623 &amp;"  Corp","asset_swap_spd_mid")</f>
        <v>64.123221327300215</v>
      </c>
      <c r="AO623" s="25">
        <f t="shared" si="725"/>
        <v>8348.8434168144886</v>
      </c>
      <c r="AP623" s="25">
        <f>IFERROR(_xll.BDP($A623&amp;" @"&amp; $N623 &amp;"  Corp","coupon")*G623/100/365,"-")</f>
        <v>115.93150684931507</v>
      </c>
      <c r="AQ623" s="1" t="str">
        <f>_xll.RtGet("EBOND_LDN",B623,"DSPLY_NAME")</f>
        <v xml:space="preserve">DT 3 1/4 17 Jan </v>
      </c>
      <c r="AR623" s="38">
        <f>_xll.RtGet("EBOND_LDN", B623, -18560)</f>
        <v>147.938234028023</v>
      </c>
      <c r="AS623" s="38">
        <f>_xll.RtGet("EBOND_LDN", B623, -18562)</f>
        <v>144.164733423314</v>
      </c>
      <c r="AT623" s="58" t="str">
        <f ca="1">IF(Main[[#This Row],[maturity]]&lt;TODAY(),"matured","-")</f>
        <v>-</v>
      </c>
      <c r="AU623" s="1" t="str">
        <f>IF(Main[[#This Row],[spread bid]]=Main[[#This Row],[spread ask]],"error","-")</f>
        <v>-</v>
      </c>
    </row>
    <row r="624" spans="1:47" x14ac:dyDescent="0.2">
      <c r="A624" s="1" t="s">
        <v>577</v>
      </c>
      <c r="B624" s="1">
        <v>9628672</v>
      </c>
      <c r="C624" s="9">
        <v>1994227</v>
      </c>
      <c r="D624" s="9" t="str">
        <f>_xll.BDP($A624&amp;" Corp",D$4)</f>
        <v>DT</v>
      </c>
      <c r="E624" s="9">
        <f>IF(_xll.BDP($A624&amp;" Corp","cpn typ")="floating","frn",_xll.BDP($A624&amp;" Corp",E$4))</f>
        <v>4.5</v>
      </c>
      <c r="F624" s="50">
        <f>IF(LEFT(_xll.BDP($A624&amp;" Corp","mty_typ"),4)="perp","perp",_xll.BDP($A624&amp;" Corp",F$4)*1)</f>
        <v>47784</v>
      </c>
      <c r="G624" s="31">
        <f>_xll.RtGet("EBOND_POSITION",INDEX(bookMap[eBondID],MATCH(TEXT(C624,"0"),bookMap[bbgID],0))&amp;"="&amp;B624,"AMOUNT")</f>
        <v>911000</v>
      </c>
      <c r="H624" s="1">
        <f>INDEX(control!$E$12:$E$22,MATCH(C624,control!$C$12:$C$22,0))</f>
        <v>0</v>
      </c>
      <c r="I624" s="1" t="str">
        <f>IFERROR(INDEX(bias[symbol],MIN(MAX(MATCH(IF($I$2="manual",_xll.RtGet("EBOND_LDN",B624,-20268),$I$2),bias[symbol],0)+H624,1),27)),"-")</f>
        <v>b</v>
      </c>
      <c r="J624" s="1">
        <f>IFERROR(_xll.RtGet("EBOND_LDN",B624,-20270)*1,"-")</f>
        <v>0.7</v>
      </c>
      <c r="K624" s="1" t="str">
        <f>_xll.RtGet("EBOND_LDN",$B624,-20271)</f>
        <v>on</v>
      </c>
      <c r="L624" s="1">
        <f>_xll.BDP(A624&amp;" @CBKG Corp","bid")</f>
        <v>118.90900000000001</v>
      </c>
      <c r="M624" s="1">
        <f>_xll.BDP(A624&amp;" @CBKG Corp","ask")</f>
        <v>119.60899999999999</v>
      </c>
      <c r="N624" s="1" t="s">
        <v>1456</v>
      </c>
      <c r="O624" s="1" t="str">
        <f>_xll.BDP(A624&amp;" @"&amp;N624&amp;" Corp","LAST_UPDATE")</f>
        <v>07:01:36</v>
      </c>
      <c r="P624" s="57">
        <f>_xll.BDP(A624&amp;" @"&amp;N624&amp;" Corp","LAST_PRICE")</f>
        <v>119.16</v>
      </c>
      <c r="Q624" s="1">
        <f>INDEX(control!$F$12:$F$22,MATCH(C624,control!$C$12:$C$22,0))</f>
        <v>100</v>
      </c>
      <c r="R624" s="1">
        <f>P624-J624*INDEX(bias[value],MATCH(I624,bias[symbol],0))*(Q624/100)</f>
        <v>118.89749999999999</v>
      </c>
      <c r="S624" s="1">
        <f t="shared" si="726"/>
        <v>119.5975</v>
      </c>
      <c r="T624" s="4"/>
      <c r="U624" s="4"/>
      <c r="V624" s="1">
        <f t="shared" si="727"/>
        <v>119.16</v>
      </c>
      <c r="W624" s="1">
        <f t="shared" si="728"/>
        <v>118.89749999999999</v>
      </c>
      <c r="X624" s="1">
        <f t="shared" si="729"/>
        <v>119.5975</v>
      </c>
      <c r="Y624" s="13">
        <f t="shared" si="730"/>
        <v>-2.2999999999996135E-2</v>
      </c>
      <c r="Z624" s="1">
        <v>1</v>
      </c>
      <c r="AA624" s="1">
        <f t="shared" si="731"/>
        <v>1</v>
      </c>
      <c r="AB624" s="1">
        <f t="shared" si="692"/>
        <v>1</v>
      </c>
      <c r="AC624" s="1">
        <f>IF(ISNUMBER(INDEX(bias[value],MATCH(I624,bias[symbol],0))),1,0)</f>
        <v>1</v>
      </c>
      <c r="AD624" s="1">
        <f t="shared" si="732"/>
        <v>1</v>
      </c>
      <c r="AE624" s="1">
        <f t="shared" si="693"/>
        <v>1</v>
      </c>
      <c r="AF624" s="1">
        <f t="shared" ca="1" si="721"/>
        <v>0</v>
      </c>
      <c r="AG624" s="1">
        <f t="shared" ca="1" si="722"/>
        <v>0</v>
      </c>
      <c r="AH624" s="1" t="str">
        <f ca="1">IF(AG624=1,_xll.RtContribute("DDS_BONDS",$B624&amp;"=EXT",$V$3:$X$3,V624:X624,"FTC:CHANGED;SCOPE:SERVER"),"-")</f>
        <v>-</v>
      </c>
      <c r="AI624" s="1" t="str">
        <f>_xll.RtGet("DDS_BONDS",B624&amp;"=EXT",3)</f>
        <v>9628672=EXT</v>
      </c>
      <c r="AJ624" s="32">
        <f>_xll.BDP($A624&amp;" @"&amp; $N624 &amp;"  Corp","risk_mid")</f>
        <v>14.247230158850499</v>
      </c>
      <c r="AK624" s="25">
        <f t="shared" si="723"/>
        <v>1297.9226674712804</v>
      </c>
      <c r="AL624" s="1" t="str">
        <f t="shared" si="677"/>
        <v>-</v>
      </c>
      <c r="AM624" s="38">
        <f t="shared" si="724"/>
        <v>9.6493120000000001</v>
      </c>
      <c r="AN624" s="12">
        <f>_xll.BDP($A624&amp;" @"&amp; $N624 &amp;"  Corp","asset_swap_spd_mid")</f>
        <v>102.01189678014288</v>
      </c>
      <c r="AO624" s="25">
        <f t="shared" si="725"/>
        <v>9293.2837966710158</v>
      </c>
      <c r="AP624" s="25">
        <f>IFERROR(_xll.BDP($A624&amp;" @"&amp; $N624 &amp;"  Corp","coupon")*G624/100/365,"-")</f>
        <v>112.31506849315069</v>
      </c>
      <c r="AQ624" s="1" t="str">
        <f>_xll.RtGet("EBOND_LDN",B624,"DSPLY_NAME")</f>
        <v xml:space="preserve">DT 4 1/2 28 Oct </v>
      </c>
      <c r="AR624" s="38">
        <f>_xll.RtGet("EBOND_LDN", B624, -18560)</f>
        <v>117.17539735724</v>
      </c>
      <c r="AS624" s="38">
        <f>_xll.RtGet("EBOND_LDN", B624, -18562)</f>
        <v>112.279054238719</v>
      </c>
      <c r="AT624" s="58" t="str">
        <f ca="1">IF(Main[[#This Row],[maturity]]&lt;TODAY(),"matured","-")</f>
        <v>-</v>
      </c>
      <c r="AU624" s="1" t="str">
        <f>IF(Main[[#This Row],[spread bid]]=Main[[#This Row],[spread ask]],"error","-")</f>
        <v>-</v>
      </c>
    </row>
    <row r="625" spans="1:47" x14ac:dyDescent="0.2">
      <c r="A625" s="1" t="s">
        <v>578</v>
      </c>
      <c r="B625" s="1">
        <v>2123411</v>
      </c>
      <c r="C625" s="9">
        <v>1994227</v>
      </c>
      <c r="D625" s="9" t="str">
        <f>_xll.BDP($A625&amp;" Corp",D$4)</f>
        <v>DT</v>
      </c>
      <c r="E625" s="9">
        <f>IF(_xll.BDP($A625&amp;" Corp","cpn typ")="floating","frn",_xll.BDP($A625&amp;" Corp",E$4))</f>
        <v>7.5</v>
      </c>
      <c r="F625" s="50">
        <f>IF(LEFT(_xll.BDP($A625&amp;" Corp","mty_typ"),4)="perp","perp",_xll.BDP($A625&amp;" Corp",F$4)*1)</f>
        <v>48603</v>
      </c>
      <c r="G625" s="31">
        <f>_xll.RtGet("EBOND_POSITION",INDEX(bookMap[eBondID],MATCH(TEXT(C625,"0"),bookMap[bbgID],0))&amp;"="&amp;B625,"AMOUNT")</f>
        <v>0</v>
      </c>
      <c r="H625" s="1">
        <f>INDEX(control!$E$12:$E$22,MATCH(C625,control!$C$12:$C$22,0))</f>
        <v>0</v>
      </c>
      <c r="I625" s="1" t="str">
        <f>IFERROR(INDEX(bias[symbol],MIN(MAX(MATCH(IF($I$2="manual",_xll.RtGet("EBOND_LDN",B625,-20268),$I$2),bias[symbol],0)+H625,1),27)),"-")</f>
        <v>b</v>
      </c>
      <c r="J625" s="1">
        <f>IFERROR(_xll.RtGet("EBOND_LDN",B625,-20270)*1,"-")</f>
        <v>0.7</v>
      </c>
      <c r="K625" s="1" t="str">
        <f>_xll.RtGet("EBOND_LDN",$B625,-20271)</f>
        <v>on</v>
      </c>
      <c r="L625" s="1" t="str">
        <f>_xll.BDP(A625&amp;" @CBKG Corp","bid")</f>
        <v>#N/A Real Time</v>
      </c>
      <c r="M625" s="1" t="str">
        <f>_xll.BDP(A625&amp;" @CBKG Corp","ask")</f>
        <v>#N/A Real Time</v>
      </c>
      <c r="N625" s="1" t="s">
        <v>1456</v>
      </c>
      <c r="O625" s="1" t="str">
        <f>_xll.BDP(A625&amp;" @"&amp;N625&amp;" Corp","LAST_UPDATE")</f>
        <v>07:01:54</v>
      </c>
      <c r="P625" s="57">
        <f>_xll.BDP(A625&amp;" @"&amp;N625&amp;" Corp","LAST_PRICE")</f>
        <v>159.15799999999999</v>
      </c>
      <c r="Q625" s="1">
        <f>INDEX(control!$F$12:$F$22,MATCH(C625,control!$C$12:$C$22,0))</f>
        <v>100</v>
      </c>
      <c r="R625" s="1">
        <f>P625-J625*INDEX(bias[value],MATCH(I625,bias[symbol],0))*(Q625/100)</f>
        <v>158.8955</v>
      </c>
      <c r="S625" s="1">
        <f t="shared" si="726"/>
        <v>159.59549999999999</v>
      </c>
      <c r="T625" s="4"/>
      <c r="U625" s="4"/>
      <c r="V625" s="1">
        <f t="shared" si="727"/>
        <v>159.15799999999999</v>
      </c>
      <c r="W625" s="1">
        <f t="shared" si="728"/>
        <v>158.8955</v>
      </c>
      <c r="X625" s="1">
        <f t="shared" si="729"/>
        <v>159.59549999999999</v>
      </c>
      <c r="Y625" s="13" t="str">
        <f t="shared" si="730"/>
        <v>err</v>
      </c>
      <c r="Z625" s="1">
        <v>1</v>
      </c>
      <c r="AA625" s="1">
        <f t="shared" si="731"/>
        <v>1</v>
      </c>
      <c r="AB625" s="1">
        <f t="shared" si="692"/>
        <v>1</v>
      </c>
      <c r="AC625" s="1">
        <f>IF(ISNUMBER(INDEX(bias[value],MATCH(I625,bias[symbol],0))),1,0)</f>
        <v>1</v>
      </c>
      <c r="AD625" s="1">
        <f t="shared" si="732"/>
        <v>1</v>
      </c>
      <c r="AE625" s="1">
        <f t="shared" si="693"/>
        <v>1</v>
      </c>
      <c r="AF625" s="1">
        <f t="shared" ca="1" si="721"/>
        <v>0</v>
      </c>
      <c r="AG625" s="1">
        <f t="shared" ca="1" si="722"/>
        <v>0</v>
      </c>
      <c r="AH625" s="1" t="str">
        <f ca="1">IF(AG625=1,_xll.RtContribute("DDS_BONDS",$B625&amp;"=EXT",$V$3:$X$3,V625:X625,"FTC:CHANGED;SCOPE:SERVER"),"-")</f>
        <v>-</v>
      </c>
      <c r="AI625" s="1" t="str">
        <f>_xll.RtGet("DDS_BONDS",B625&amp;"=EXT",3)</f>
        <v>2123411=EXT</v>
      </c>
      <c r="AJ625" s="32">
        <f>_xll.BDP($A625&amp;" @"&amp; $N625 &amp;"  Corp","risk_mid")</f>
        <v>18.888397217656916</v>
      </c>
      <c r="AK625" s="25">
        <f t="shared" si="723"/>
        <v>0</v>
      </c>
      <c r="AL625" s="1" t="str">
        <f t="shared" si="677"/>
        <v>-</v>
      </c>
      <c r="AM625" s="38">
        <f t="shared" si="724"/>
        <v>0</v>
      </c>
      <c r="AN625" s="12">
        <f>_xll.BDP($A625&amp;" @"&amp; $N625 &amp;"  Corp","asset_swap_spd_mid")</f>
        <v>151.24175408691929</v>
      </c>
      <c r="AO625" s="25">
        <f t="shared" si="725"/>
        <v>0</v>
      </c>
      <c r="AP625" s="25">
        <f>IFERROR(_xll.BDP($A625&amp;" @"&amp; $N625 &amp;"  Corp","coupon")*G625/100/365,"-")</f>
        <v>0</v>
      </c>
      <c r="AQ625" s="1" t="str">
        <f>_xll.RtGet("EBOND_LDN",B625,"DSPLY_NAME")</f>
        <v xml:space="preserve">DT 7 1/2 24 Jan </v>
      </c>
      <c r="AR625" s="38">
        <f>_xll.RtGet("EBOND_LDN", B625, -18560)</f>
        <v>117.655867432205</v>
      </c>
      <c r="AS625" s="38">
        <f>_xll.RtGet("EBOND_LDN", B625, -18562)</f>
        <v>113.963229920703</v>
      </c>
      <c r="AT625" s="58" t="str">
        <f ca="1">IF(Main[[#This Row],[maturity]]&lt;TODAY(),"matured","-")</f>
        <v>-</v>
      </c>
      <c r="AU625" s="1" t="str">
        <f>IF(Main[[#This Row],[spread bid]]=Main[[#This Row],[spread ask]],"error","-")</f>
        <v>-</v>
      </c>
    </row>
    <row r="626" spans="1:47" x14ac:dyDescent="0.2">
      <c r="A626" s="1" t="s">
        <v>579</v>
      </c>
      <c r="B626" s="1">
        <v>10410587</v>
      </c>
      <c r="C626" s="9">
        <v>1994227</v>
      </c>
      <c r="D626" s="9" t="str">
        <f>_xll.BDP($A626&amp;" Corp",D$4)</f>
        <v>FNTNGR</v>
      </c>
      <c r="E626" s="9">
        <f>IF(_xll.BDP($A626&amp;" Corp","cpn typ")="floating","frn",_xll.BDP($A626&amp;" Corp",E$4))</f>
        <v>7.125</v>
      </c>
      <c r="F626" s="50">
        <f>IF(LEFT(_xll.BDP($A626&amp;" Corp","mty_typ"),4)="perp","perp",_xll.BDP($A626&amp;" Corp",F$4)*1)</f>
        <v>42480</v>
      </c>
      <c r="G626" s="31">
        <f>_xll.RtGet("EBOND_POSITION",INDEX(bookMap[eBondID],MATCH(TEXT(C626,"0"),bookMap[bbgID],0))&amp;"="&amp;B626,"AMOUNT")</f>
        <v>340000</v>
      </c>
      <c r="H626" s="1">
        <f>INDEX(control!$E$12:$E$22,MATCH(C626,control!$C$12:$C$22,0))</f>
        <v>0</v>
      </c>
      <c r="I626" s="1" t="str">
        <f>IFERROR(INDEX(bias[symbol],MIN(MAX(MATCH(IF($I$2="manual",_xll.RtGet("EBOND_LDN",B626,-20268),$I$2),bias[symbol],0)+H626,1),27)),"-")</f>
        <v>b</v>
      </c>
      <c r="J626" s="1">
        <f>IFERROR(_xll.RtGet("EBOND_LDN",B626,-20270)*1,"-")</f>
        <v>1</v>
      </c>
      <c r="K626" s="1" t="str">
        <f>_xll.RtGet("EBOND_LDN",$B626,-20271)</f>
        <v>on</v>
      </c>
      <c r="L626" s="1">
        <f>_xll.BDP(A626&amp;" @CBKG Corp","bid")</f>
        <v>109.82299999999999</v>
      </c>
      <c r="M626" s="1">
        <f>_xll.BDP(A626&amp;" @CBKG Corp","ask")</f>
        <v>110.82299999999999</v>
      </c>
      <c r="N626" s="1" t="s">
        <v>1456</v>
      </c>
      <c r="O626" s="1" t="str">
        <f>_xll.BDP(A626&amp;" @"&amp;N626&amp;" Corp","LAST_UPDATE")</f>
        <v>11/06/2014</v>
      </c>
      <c r="P626" s="57">
        <f>_xll.BDP(A626&amp;" @"&amp;N626&amp;" Corp","LAST_PRICE")</f>
        <v>110.209</v>
      </c>
      <c r="Q626" s="1">
        <f>INDEX(control!$F$12:$F$22,MATCH(C626,control!$C$12:$C$22,0))</f>
        <v>100</v>
      </c>
      <c r="R626" s="1">
        <f>P626-J626*INDEX(bias[value],MATCH(I626,bias[symbol],0))*(Q626/100)</f>
        <v>109.834</v>
      </c>
      <c r="S626" s="1">
        <f t="shared" si="726"/>
        <v>110.834</v>
      </c>
      <c r="T626" s="4"/>
      <c r="U626" s="4"/>
      <c r="V626" s="1">
        <f t="shared" si="727"/>
        <v>110.209</v>
      </c>
      <c r="W626" s="1">
        <f t="shared" si="728"/>
        <v>109.834</v>
      </c>
      <c r="X626" s="1">
        <f t="shared" si="729"/>
        <v>110.834</v>
      </c>
      <c r="Y626" s="13">
        <f t="shared" si="730"/>
        <v>2.2000000000019782E-2</v>
      </c>
      <c r="Z626" s="1">
        <v>1</v>
      </c>
      <c r="AA626" s="1">
        <f t="shared" si="731"/>
        <v>1</v>
      </c>
      <c r="AB626" s="1">
        <f t="shared" si="692"/>
        <v>1</v>
      </c>
      <c r="AC626" s="1">
        <f>IF(ISNUMBER(INDEX(bias[value],MATCH(I626,bias[symbol],0))),1,0)</f>
        <v>1</v>
      </c>
      <c r="AD626" s="1">
        <f t="shared" si="732"/>
        <v>1</v>
      </c>
      <c r="AE626" s="1">
        <f t="shared" si="693"/>
        <v>1</v>
      </c>
      <c r="AF626" s="1">
        <f t="shared" ca="1" si="721"/>
        <v>0</v>
      </c>
      <c r="AG626" s="1">
        <f t="shared" ca="1" si="722"/>
        <v>0</v>
      </c>
      <c r="AH626" s="1" t="str">
        <f ca="1">IF(AG626=1,_xll.RtContribute("DDS_BONDS",$B626&amp;"=EXT",$V$3:$X$3,V626:X626,"FTC:CHANGED;SCOPE:SERVER"),"-")</f>
        <v>-</v>
      </c>
      <c r="AI626" s="1" t="str">
        <f>_xll.RtGet("DDS_BONDS",B626&amp;"=EXT",3)</f>
        <v>10410587=EXT</v>
      </c>
      <c r="AJ626" s="32">
        <f>_xll.BDP($A626&amp;" @"&amp; $N626 &amp;"  Corp","risk_mid")</f>
        <v>1.953297741953719</v>
      </c>
      <c r="AK626" s="25">
        <f t="shared" si="723"/>
        <v>66.412123226426445</v>
      </c>
      <c r="AL626" s="1" t="str">
        <f t="shared" si="677"/>
        <v>-</v>
      </c>
      <c r="AM626" s="38">
        <f t="shared" si="724"/>
        <v>3.3307608888888884</v>
      </c>
      <c r="AN626" s="12">
        <f>_xll.BDP($A626&amp;" @"&amp; $N626 &amp;"  Corp","asset_swap_spd_mid")</f>
        <v>115.68631448509532</v>
      </c>
      <c r="AO626" s="25">
        <f t="shared" si="725"/>
        <v>3933.3346924932412</v>
      </c>
      <c r="AP626" s="25">
        <f>IFERROR(_xll.BDP($A626&amp;" @"&amp; $N626 &amp;"  Corp","coupon")*G626/100/365,"-")</f>
        <v>66.369863013698634</v>
      </c>
      <c r="AQ626" s="1" t="str">
        <f>_xll.RtGet("EBOND_LDN",B626,"DSPLY_NAME")</f>
        <v xml:space="preserve">FNTNGR 7 1/8 20 </v>
      </c>
      <c r="AR626" s="38">
        <f>_xll.RtGet("EBOND_LDN", B626, -18560)</f>
        <v>162.776752519647</v>
      </c>
      <c r="AS626" s="38">
        <f>_xll.RtGet("EBOND_LDN", B626, -18562)</f>
        <v>111.61143691641399</v>
      </c>
      <c r="AT626" s="58" t="str">
        <f ca="1">IF(Main[[#This Row],[maturity]]&lt;TODAY(),"matured","-")</f>
        <v>-</v>
      </c>
      <c r="AU626" s="1" t="str">
        <f>IF(Main[[#This Row],[spread bid]]=Main[[#This Row],[spread ask]],"error","-")</f>
        <v>-</v>
      </c>
    </row>
    <row r="627" spans="1:47" x14ac:dyDescent="0.2">
      <c r="A627" s="1" t="s">
        <v>580</v>
      </c>
      <c r="B627" s="1">
        <v>19902744</v>
      </c>
      <c r="C627" s="9">
        <v>1994227</v>
      </c>
      <c r="D627" s="9" t="str">
        <f>_xll.BDP($A627&amp;" Corp",D$4)</f>
        <v>IBM</v>
      </c>
      <c r="E627" s="9">
        <f>IF(_xll.BDP($A627&amp;" Corp","cpn typ")="floating","frn",_xll.BDP($A627&amp;" Corp",E$4))</f>
        <v>1.875</v>
      </c>
      <c r="F627" s="50">
        <f>IF(LEFT(_xll.BDP($A627&amp;" Corp","mty_typ"),4)="perp","perp",_xll.BDP($A627&amp;" Corp",F$4)*1)</f>
        <v>44141</v>
      </c>
      <c r="G627" s="31">
        <f>_xll.RtGet("EBOND_POSITION",INDEX(bookMap[eBondID],MATCH(TEXT(C627,"0"),bookMap[bbgID],0))&amp;"="&amp;B627,"AMOUNT")</f>
        <v>500000</v>
      </c>
      <c r="H627" s="1">
        <f>INDEX(control!$E$12:$E$22,MATCH(C627,control!$C$12:$C$22,0))</f>
        <v>0</v>
      </c>
      <c r="I627" s="1" t="str">
        <f>IFERROR(INDEX(bias[symbol],MIN(MAX(MATCH(IF($I$2="manual",_xll.RtGet("EBOND_LDN",B627,-20268),$I$2),bias[symbol],0)+H627,1),27)),"-")</f>
        <v>bb</v>
      </c>
      <c r="J627" s="1">
        <f>IFERROR(_xll.RtGet("EBOND_LDN",B627,-20270)*1,"-")</f>
        <v>0.25</v>
      </c>
      <c r="K627" s="1" t="str">
        <f>_xll.RtGet("EBOND_LDN",$B627,-20271)</f>
        <v>on</v>
      </c>
      <c r="L627" s="1">
        <f>_xll.BDP(A627&amp;" @CBKG Corp","bid")</f>
        <v>103.38</v>
      </c>
      <c r="M627" s="1">
        <f>_xll.BDP(A627&amp;" @CBKG Corp","ask")</f>
        <v>103.63</v>
      </c>
      <c r="N627" s="1" t="s">
        <v>1456</v>
      </c>
      <c r="O627" s="1" t="str">
        <f>_xll.BDP(A627&amp;" @"&amp;N627&amp;" Corp","LAST_UPDATE")</f>
        <v>07:01:33</v>
      </c>
      <c r="P627" s="57">
        <f>_xll.BDP(A627&amp;" @"&amp;N627&amp;" Corp","LAST_PRICE")</f>
        <v>103.43300000000001</v>
      </c>
      <c r="Q627" s="1">
        <f>INDEX(control!$F$12:$F$22,MATCH(C627,control!$C$12:$C$22,0))</f>
        <v>100</v>
      </c>
      <c r="R627" s="1">
        <f>P627-J627*INDEX(bias[value],MATCH(I627,bias[symbol],0))*(Q627/100)</f>
        <v>103.37050000000001</v>
      </c>
      <c r="S627" s="1">
        <f t="shared" si="726"/>
        <v>103.62050000000001</v>
      </c>
      <c r="T627" s="4"/>
      <c r="U627" s="4"/>
      <c r="V627" s="1">
        <f t="shared" si="727"/>
        <v>103.43300000000001</v>
      </c>
      <c r="W627" s="1">
        <f t="shared" si="728"/>
        <v>103.37050000000001</v>
      </c>
      <c r="X627" s="1">
        <f t="shared" si="729"/>
        <v>103.62050000000001</v>
      </c>
      <c r="Y627" s="13">
        <f t="shared" si="730"/>
        <v>-1.8999999999977035E-2</v>
      </c>
      <c r="Z627" s="1">
        <v>1</v>
      </c>
      <c r="AA627" s="1">
        <f t="shared" si="731"/>
        <v>1</v>
      </c>
      <c r="AB627" s="1">
        <f t="shared" si="692"/>
        <v>1</v>
      </c>
      <c r="AC627" s="1">
        <f>IF(ISNUMBER(INDEX(bias[value],MATCH(I627,bias[symbol],0))),1,0)</f>
        <v>1</v>
      </c>
      <c r="AD627" s="1">
        <f t="shared" si="732"/>
        <v>1</v>
      </c>
      <c r="AE627" s="1">
        <f t="shared" si="693"/>
        <v>1</v>
      </c>
      <c r="AF627" s="1">
        <f t="shared" ca="1" si="721"/>
        <v>0</v>
      </c>
      <c r="AG627" s="1">
        <f t="shared" ca="1" si="722"/>
        <v>0</v>
      </c>
      <c r="AH627" s="1" t="str">
        <f ca="1">IF(AG627=1,_xll.RtContribute("DDS_BONDS",$B627&amp;"=EXT",$V$3:$X$3,V627:X627,"FTC:CHANGED;SCOPE:SERVER"),"-")</f>
        <v>-</v>
      </c>
      <c r="AI627" s="1" t="str">
        <f>_xll.RtGet("DDS_BONDS",B627&amp;"=EXT",3)</f>
        <v>19902744=EXT</v>
      </c>
      <c r="AJ627" s="32">
        <f>_xll.BDP($A627&amp;" @"&amp; $N627 &amp;"  Corp","risk_mid")</f>
        <v>6.2058770111683259</v>
      </c>
      <c r="AK627" s="25">
        <f t="shared" si="723"/>
        <v>310.2938505584163</v>
      </c>
      <c r="AL627" s="1" t="str">
        <f t="shared" si="677"/>
        <v>-</v>
      </c>
      <c r="AM627" s="38">
        <f t="shared" si="724"/>
        <v>4.5970222222222228</v>
      </c>
      <c r="AN627" s="12">
        <f>_xll.BDP($A627&amp;" @"&amp; $N627 &amp;"  Corp","asset_swap_spd_mid")</f>
        <v>35.258576370064432</v>
      </c>
      <c r="AO627" s="25">
        <f t="shared" si="725"/>
        <v>1762.9288185032215</v>
      </c>
      <c r="AP627" s="25">
        <f>IFERROR(_xll.BDP($A627&amp;" @"&amp; $N627 &amp;"  Corp","coupon")*G627/100/365,"-")</f>
        <v>25.684931506849313</v>
      </c>
      <c r="AQ627" s="1" t="str">
        <f>_xll.RtGet("EBOND_LDN",B627,"DSPLY_NAME")</f>
        <v>IBM 1 7/8 06 Nov</v>
      </c>
      <c r="AR627" s="38">
        <f>_xll.RtGet("EBOND_LDN", B627, -18560)</f>
        <v>68.737814853916007</v>
      </c>
      <c r="AS627" s="38">
        <f>_xll.RtGet("EBOND_LDN", B627, -18562)</f>
        <v>64.719240073848994</v>
      </c>
      <c r="AT627" s="58" t="str">
        <f ca="1">IF(Main[[#This Row],[maturity]]&lt;TODAY(),"matured","-")</f>
        <v>-</v>
      </c>
      <c r="AU627" s="1" t="str">
        <f>IF(Main[[#This Row],[spread bid]]=Main[[#This Row],[spread ask]],"error","-")</f>
        <v>-</v>
      </c>
    </row>
    <row r="628" spans="1:47" x14ac:dyDescent="0.2">
      <c r="A628" s="1" t="s">
        <v>581</v>
      </c>
      <c r="B628" s="1">
        <v>19903245</v>
      </c>
      <c r="C628" s="9">
        <v>1994227</v>
      </c>
      <c r="D628" s="9" t="str">
        <f>_xll.BDP($A628&amp;" Corp",D$4)</f>
        <v>IBM</v>
      </c>
      <c r="E628" s="9">
        <f>IF(_xll.BDP($A628&amp;" Corp","cpn typ")="floating","frn",_xll.BDP($A628&amp;" Corp",E$4))</f>
        <v>2.875</v>
      </c>
      <c r="F628" s="50">
        <f>IF(LEFT(_xll.BDP($A628&amp;" Corp","mty_typ"),4)="perp","perp",_xll.BDP($A628&amp;" Corp",F$4)*1)</f>
        <v>45968</v>
      </c>
      <c r="G628" s="31">
        <f>_xll.RtGet("EBOND_POSITION",INDEX(bookMap[eBondID],MATCH(TEXT(C628,"0"),bookMap[bbgID],0))&amp;"="&amp;B628,"AMOUNT")</f>
        <v>0</v>
      </c>
      <c r="H628" s="1">
        <f>INDEX(control!$E$12:$E$22,MATCH(C628,control!$C$12:$C$22,0))</f>
        <v>0</v>
      </c>
      <c r="I628" s="1" t="str">
        <f>IFERROR(INDEX(bias[symbol],MIN(MAX(MATCH(IF($I$2="manual",_xll.RtGet("EBOND_LDN",B628,-20268),$I$2),bias[symbol],0)+H628,1),27)),"-")</f>
        <v>bb</v>
      </c>
      <c r="J628" s="1">
        <f>IFERROR(_xll.RtGet("EBOND_LDN",B628,-20270)*1,"-")</f>
        <v>0.4</v>
      </c>
      <c r="K628" s="1" t="str">
        <f>_xll.RtGet("EBOND_LDN",$B628,-20271)</f>
        <v>on</v>
      </c>
      <c r="L628" s="1">
        <f>_xll.BDP(A628&amp;" @CBKG Corp","bid")</f>
        <v>105.756</v>
      </c>
      <c r="M628" s="1">
        <f>_xll.BDP(A628&amp;" @CBKG Corp","ask")</f>
        <v>106.15600000000001</v>
      </c>
      <c r="N628" s="1" t="s">
        <v>1456</v>
      </c>
      <c r="O628" s="1" t="str">
        <f>_xll.BDP(A628&amp;" @"&amp;N628&amp;" Corp","LAST_UPDATE")</f>
        <v>07:01:27</v>
      </c>
      <c r="P628" s="57">
        <f>_xll.BDP(A628&amp;" @"&amp;N628&amp;" Corp","LAST_PRICE")</f>
        <v>105.824</v>
      </c>
      <c r="Q628" s="1">
        <f>INDEX(control!$F$12:$F$22,MATCH(C628,control!$C$12:$C$22,0))</f>
        <v>100</v>
      </c>
      <c r="R628" s="1">
        <f>P628-J628*INDEX(bias[value],MATCH(I628,bias[symbol],0))*(Q628/100)</f>
        <v>105.724</v>
      </c>
      <c r="S628" s="1">
        <f t="shared" si="726"/>
        <v>106.12400000000001</v>
      </c>
      <c r="T628" s="4"/>
      <c r="U628" s="4"/>
      <c r="V628" s="1">
        <f t="shared" si="727"/>
        <v>105.824</v>
      </c>
      <c r="W628" s="1">
        <f t="shared" si="728"/>
        <v>105.724</v>
      </c>
      <c r="X628" s="1">
        <f t="shared" si="729"/>
        <v>106.12400000000001</v>
      </c>
      <c r="Y628" s="13">
        <f t="shared" si="730"/>
        <v>-6.3999999999992951E-2</v>
      </c>
      <c r="Z628" s="1">
        <v>1</v>
      </c>
      <c r="AA628" s="1">
        <f t="shared" si="731"/>
        <v>1</v>
      </c>
      <c r="AB628" s="1">
        <f t="shared" si="692"/>
        <v>1</v>
      </c>
      <c r="AC628" s="1">
        <f>IF(ISNUMBER(INDEX(bias[value],MATCH(I628,bias[symbol],0))),1,0)</f>
        <v>1</v>
      </c>
      <c r="AD628" s="1">
        <f t="shared" si="732"/>
        <v>1</v>
      </c>
      <c r="AE628" s="1">
        <f t="shared" si="693"/>
        <v>1</v>
      </c>
      <c r="AF628" s="1">
        <f t="shared" ca="1" si="721"/>
        <v>0</v>
      </c>
      <c r="AG628" s="1">
        <f t="shared" ca="1" si="722"/>
        <v>0</v>
      </c>
      <c r="AH628" s="1" t="str">
        <f ca="1">IF(AG628=1,_xll.RtContribute("DDS_BONDS",$B628&amp;"=EXT",$V$3:$X$3,V628:X628,"FTC:CHANGED;SCOPE:SERVER"),"-")</f>
        <v>-</v>
      </c>
      <c r="AI628" s="1" t="str">
        <f>_xll.RtGet("DDS_BONDS",B628&amp;"=EXT",3)</f>
        <v>19903245=EXT</v>
      </c>
      <c r="AJ628" s="32">
        <f>_xll.BDP($A628&amp;" @"&amp; $N628 &amp;"  Corp","risk_mid")</f>
        <v>10.250580760620664</v>
      </c>
      <c r="AK628" s="25">
        <f t="shared" si="723"/>
        <v>0</v>
      </c>
      <c r="AL628" s="1" t="str">
        <f t="shared" si="677"/>
        <v>-</v>
      </c>
      <c r="AM628" s="38">
        <f t="shared" si="724"/>
        <v>0</v>
      </c>
      <c r="AN628" s="12">
        <f>_xll.BDP($A628&amp;" @"&amp; $N628 &amp;"  Corp","asset_swap_spd_mid")</f>
        <v>57.855365764610127</v>
      </c>
      <c r="AO628" s="25">
        <f t="shared" si="725"/>
        <v>0</v>
      </c>
      <c r="AP628" s="25">
        <f>IFERROR(_xll.BDP($A628&amp;" @"&amp; $N628 &amp;"  Corp","coupon")*G628/100/365,"-")</f>
        <v>0</v>
      </c>
      <c r="AQ628" s="1" t="str">
        <f>_xll.RtGet("EBOND_LDN",B628,"DSPLY_NAME")</f>
        <v>IBM 2 7/8 07 Nov</v>
      </c>
      <c r="AR628" s="38">
        <f>_xll.RtGet("EBOND_LDN", B628, -18560)</f>
        <v>104.928155966031</v>
      </c>
      <c r="AS628" s="38">
        <f>_xll.RtGet("EBOND_LDN", B628, -18562)</f>
        <v>101.038470637999</v>
      </c>
      <c r="AT628" s="58" t="str">
        <f ca="1">IF(Main[[#This Row],[maturity]]&lt;TODAY(),"matured","-")</f>
        <v>-</v>
      </c>
      <c r="AU628" s="1" t="str">
        <f>IF(Main[[#This Row],[spread bid]]=Main[[#This Row],[spread ask]],"error","-")</f>
        <v>-</v>
      </c>
    </row>
    <row r="629" spans="1:47" x14ac:dyDescent="0.2">
      <c r="A629" s="1" t="s">
        <v>582</v>
      </c>
      <c r="B629" s="1">
        <v>3935204</v>
      </c>
      <c r="C629" s="9">
        <v>1994227</v>
      </c>
      <c r="D629" s="9" t="str">
        <f>_xll.BDP($A629&amp;" Corp",D$4)</f>
        <v>KPN</v>
      </c>
      <c r="E629" s="9">
        <f>IF(_xll.BDP($A629&amp;" Corp","cpn typ")="floating","frn",_xll.BDP($A629&amp;" Corp",E$4))</f>
        <v>4</v>
      </c>
      <c r="F629" s="50">
        <f>IF(LEFT(_xll.BDP($A629&amp;" Corp","mty_typ"),4)="perp","perp",_xll.BDP($A629&amp;" Corp",F$4)*1)</f>
        <v>42177</v>
      </c>
      <c r="G629" s="31">
        <f>_xll.RtGet("EBOND_POSITION",INDEX(bookMap[eBondID],MATCH(TEXT(C629,"0"),bookMap[bbgID],0))&amp;"="&amp;B629,"AMOUNT")</f>
        <v>0</v>
      </c>
      <c r="H629" s="1">
        <f>INDEX(control!$E$12:$E$22,MATCH(C629,control!$C$12:$C$22,0))</f>
        <v>0</v>
      </c>
      <c r="I629" s="1" t="str">
        <f>IFERROR(INDEX(bias[symbol],MIN(MAX(MATCH(IF($I$2="manual",_xll.RtGet("EBOND_LDN",B629,-20268),$I$2),bias[symbol],0)+H629,1),27)),"-")</f>
        <v>b</v>
      </c>
      <c r="J629" s="1">
        <f>IFERROR(_xll.RtGet("EBOND_LDN",B629,-20270)*1,"-")</f>
        <v>0.15</v>
      </c>
      <c r="K629" s="1" t="str">
        <f>_xll.RtGet("EBOND_LDN",$B629,-20271)</f>
        <v>on</v>
      </c>
      <c r="L629" s="1">
        <f>_xll.BDP(A629&amp;" @CBKG Corp","bid")</f>
        <v>103.411</v>
      </c>
      <c r="M629" s="1">
        <f>_xll.BDP(A629&amp;" @CBKG Corp","ask")</f>
        <v>103.56100000000001</v>
      </c>
      <c r="N629" s="1" t="s">
        <v>1456</v>
      </c>
      <c r="O629" s="1" t="str">
        <f>_xll.BDP(A629&amp;" @"&amp;N629&amp;" Corp","LAST_UPDATE")</f>
        <v>07:01:29</v>
      </c>
      <c r="P629" s="57">
        <f>_xll.BDP(A629&amp;" @"&amp;N629&amp;" Corp","LAST_PRICE")</f>
        <v>103.467</v>
      </c>
      <c r="Q629" s="1">
        <f>INDEX(control!$F$12:$F$22,MATCH(C629,control!$C$12:$C$22,0))</f>
        <v>100</v>
      </c>
      <c r="R629" s="1">
        <f>P629-J629*INDEX(bias[value],MATCH(I629,bias[symbol],0))*(Q629/100)</f>
        <v>103.41074999999999</v>
      </c>
      <c r="S629" s="1">
        <f t="shared" si="726"/>
        <v>103.56075</v>
      </c>
      <c r="T629" s="4"/>
      <c r="U629" s="4"/>
      <c r="V629" s="1">
        <f t="shared" si="727"/>
        <v>103.467</v>
      </c>
      <c r="W629" s="1">
        <f t="shared" si="728"/>
        <v>103.41074999999999</v>
      </c>
      <c r="X629" s="1">
        <f t="shared" si="729"/>
        <v>103.56075</v>
      </c>
      <c r="Y629" s="13">
        <f t="shared" si="730"/>
        <v>-5.0000000001659828E-4</v>
      </c>
      <c r="Z629" s="1">
        <v>1</v>
      </c>
      <c r="AA629" s="1">
        <f t="shared" si="731"/>
        <v>1</v>
      </c>
      <c r="AB629" s="1">
        <f t="shared" si="692"/>
        <v>1</v>
      </c>
      <c r="AC629" s="1">
        <f>IF(ISNUMBER(INDEX(bias[value],MATCH(I629,bias[symbol],0))),1,0)</f>
        <v>1</v>
      </c>
      <c r="AD629" s="1">
        <f t="shared" si="732"/>
        <v>1</v>
      </c>
      <c r="AE629" s="1">
        <f t="shared" si="693"/>
        <v>1</v>
      </c>
      <c r="AF629" s="1">
        <f t="shared" ca="1" si="721"/>
        <v>0</v>
      </c>
      <c r="AG629" s="1">
        <f t="shared" ca="1" si="722"/>
        <v>0</v>
      </c>
      <c r="AH629" s="1" t="str">
        <f ca="1">IF(AG629=1,_xll.RtContribute("DDS_BONDS",$B629&amp;"=EXT",$V$3:$X$3,V629:X629,"FTC:CHANGED;SCOPE:SERVER"),"-")</f>
        <v>-</v>
      </c>
      <c r="AI629" s="1" t="str">
        <f>_xll.RtGet("DDS_BONDS",B629&amp;"=EXT",3)</f>
        <v>3935204=EXT</v>
      </c>
      <c r="AJ629" s="32">
        <f>_xll.BDP($A629&amp;" @"&amp; $N629 &amp;"  Corp","risk_mid")</f>
        <v>1.0429741362912637</v>
      </c>
      <c r="AK629" s="25">
        <f t="shared" si="723"/>
        <v>0</v>
      </c>
      <c r="AL629" s="1" t="str">
        <f t="shared" si="677"/>
        <v>-</v>
      </c>
      <c r="AM629" s="38">
        <f t="shared" si="724"/>
        <v>0</v>
      </c>
      <c r="AN629" s="12">
        <f>_xll.BDP($A629&amp;" @"&amp; $N629 &amp;"  Corp","asset_swap_spd_mid")</f>
        <v>5.0207465492008181</v>
      </c>
      <c r="AO629" s="25">
        <f t="shared" si="725"/>
        <v>0</v>
      </c>
      <c r="AP629" s="25">
        <f>IFERROR(_xll.BDP($A629&amp;" @"&amp; $N629 &amp;"  Corp","coupon")*G629/100/365,"-")</f>
        <v>0</v>
      </c>
      <c r="AQ629" s="1" t="str">
        <f>_xll.RtGet("EBOND_LDN",B629,"DSPLY_NAME")</f>
        <v>KPN 4 22 Jun 201</v>
      </c>
      <c r="AR629" s="38">
        <f>_xll.RtGet("EBOND_LDN", B629, -18560)</f>
        <v>58.655849441808002</v>
      </c>
      <c r="AS629" s="38">
        <f>_xll.RtGet("EBOND_LDN", B629, -18562)</f>
        <v>44.279344149198998</v>
      </c>
      <c r="AT629" s="58" t="str">
        <f ca="1">IF(Main[[#This Row],[maturity]]&lt;TODAY(),"matured","-")</f>
        <v>-</v>
      </c>
      <c r="AU629" s="1" t="str">
        <f>IF(Main[[#This Row],[spread bid]]=Main[[#This Row],[spread ask]],"error","-")</f>
        <v>-</v>
      </c>
    </row>
    <row r="630" spans="1:47" x14ac:dyDescent="0.2">
      <c r="A630" s="1" t="s">
        <v>583</v>
      </c>
      <c r="B630" s="1">
        <v>6895456</v>
      </c>
      <c r="C630" s="9">
        <v>1994227</v>
      </c>
      <c r="D630" s="9" t="str">
        <f>_xll.BDP($A630&amp;" Corp",D$4)</f>
        <v>KPN</v>
      </c>
      <c r="E630" s="9">
        <f>IF(_xll.BDP($A630&amp;" Corp","cpn typ")="floating","frn",_xll.BDP($A630&amp;" Corp",E$4))</f>
        <v>6.5</v>
      </c>
      <c r="F630" s="50">
        <f>IF(LEFT(_xll.BDP($A630&amp;" Corp","mty_typ"),4)="perp","perp",_xll.BDP($A630&amp;" Corp",F$4)*1)</f>
        <v>42384</v>
      </c>
      <c r="G630" s="31">
        <f>_xll.RtGet("EBOND_POSITION",INDEX(bookMap[eBondID],MATCH(TEXT(C630,"0"),bookMap[bbgID],0))&amp;"="&amp;B630,"AMOUNT")</f>
        <v>0</v>
      </c>
      <c r="H630" s="1">
        <f>INDEX(control!$E$12:$E$22,MATCH(C630,control!$C$12:$C$22,0))</f>
        <v>0</v>
      </c>
      <c r="I630" s="1" t="str">
        <f>IFERROR(INDEX(bias[symbol],MIN(MAX(MATCH(IF($I$2="manual",_xll.RtGet("EBOND_LDN",B630,-20268),$I$2),bias[symbol],0)+H630,1),27)),"-")</f>
        <v>b</v>
      </c>
      <c r="J630" s="1">
        <f>IFERROR(_xll.RtGet("EBOND_LDN",B630,-20270)*1,"-")</f>
        <v>0.15</v>
      </c>
      <c r="K630" s="1" t="str">
        <f>_xll.RtGet("EBOND_LDN",$B630,-20271)</f>
        <v>on</v>
      </c>
      <c r="L630" s="1">
        <f>_xll.BDP(A630&amp;" @CBKG Corp","bid")</f>
        <v>109.04300000000001</v>
      </c>
      <c r="M630" s="1">
        <f>_xll.BDP(A630&amp;" @CBKG Corp","ask")</f>
        <v>109.193</v>
      </c>
      <c r="N630" s="1" t="s">
        <v>1456</v>
      </c>
      <c r="O630" s="1" t="str">
        <f>_xll.BDP(A630&amp;" @"&amp;N630&amp;" Corp","LAST_UPDATE")</f>
        <v>07:01:30</v>
      </c>
      <c r="P630" s="57">
        <f>_xll.BDP(A630&amp;" @"&amp;N630&amp;" Corp","LAST_PRICE")</f>
        <v>109.102</v>
      </c>
      <c r="Q630" s="1">
        <f>INDEX(control!$F$12:$F$22,MATCH(C630,control!$C$12:$C$22,0))</f>
        <v>100</v>
      </c>
      <c r="R630" s="1">
        <f>P630-J630*INDEX(bias[value],MATCH(I630,bias[symbol],0))*(Q630/100)</f>
        <v>109.04575</v>
      </c>
      <c r="S630" s="1">
        <f t="shared" si="726"/>
        <v>109.19575</v>
      </c>
      <c r="T630" s="4"/>
      <c r="U630" s="4"/>
      <c r="V630" s="1">
        <f t="shared" si="727"/>
        <v>109.102</v>
      </c>
      <c r="W630" s="1">
        <f t="shared" si="728"/>
        <v>109.04575</v>
      </c>
      <c r="X630" s="1">
        <f t="shared" si="729"/>
        <v>109.19575</v>
      </c>
      <c r="Y630" s="13">
        <f t="shared" si="730"/>
        <v>5.5000000000120508E-3</v>
      </c>
      <c r="Z630" s="1">
        <v>1</v>
      </c>
      <c r="AA630" s="1">
        <f t="shared" si="731"/>
        <v>1</v>
      </c>
      <c r="AB630" s="1">
        <f t="shared" si="692"/>
        <v>1</v>
      </c>
      <c r="AC630" s="1">
        <f>IF(ISNUMBER(INDEX(bias[value],MATCH(I630,bias[symbol],0))),1,0)</f>
        <v>1</v>
      </c>
      <c r="AD630" s="1">
        <f t="shared" si="732"/>
        <v>1</v>
      </c>
      <c r="AE630" s="1">
        <f t="shared" si="693"/>
        <v>1</v>
      </c>
      <c r="AF630" s="1">
        <f t="shared" ca="1" si="721"/>
        <v>0</v>
      </c>
      <c r="AG630" s="1">
        <f t="shared" ca="1" si="722"/>
        <v>0</v>
      </c>
      <c r="AH630" s="1" t="str">
        <f ca="1">IF(AG630=1,_xll.RtContribute("DDS_BONDS",$B630&amp;"=EXT",$V$3:$X$3,V630:X630,"FTC:CHANGED;SCOPE:SERVER"),"-")</f>
        <v>-</v>
      </c>
      <c r="AI630" s="1" t="str">
        <f>_xll.RtGet("DDS_BONDS",B630&amp;"=EXT",3)</f>
        <v>6895456=EXT</v>
      </c>
      <c r="AJ630" s="32">
        <f>_xll.BDP($A630&amp;" @"&amp; $N630 &amp;"  Corp","risk_mid")</f>
        <v>1.6905690431272546</v>
      </c>
      <c r="AK630" s="25">
        <f t="shared" si="723"/>
        <v>0</v>
      </c>
      <c r="AL630" s="1" t="str">
        <f t="shared" si="677"/>
        <v>-</v>
      </c>
      <c r="AM630" s="38">
        <f t="shared" si="724"/>
        <v>0</v>
      </c>
      <c r="AN630" s="12">
        <f>_xll.BDP($A630&amp;" @"&amp; $N630 &amp;"  Corp","asset_swap_spd_mid")</f>
        <v>40.421006923520821</v>
      </c>
      <c r="AO630" s="25">
        <f t="shared" si="725"/>
        <v>0</v>
      </c>
      <c r="AP630" s="25">
        <f>IFERROR(_xll.BDP($A630&amp;" @"&amp; $N630 &amp;"  Corp","coupon")*G630/100/365,"-")</f>
        <v>0</v>
      </c>
      <c r="AQ630" s="1" t="str">
        <f>_xll.RtGet("EBOND_LDN",B630,"DSPLY_NAME")</f>
        <v>KPN 6 1/2 15 Jan</v>
      </c>
      <c r="AR630" s="38">
        <f>_xll.RtGet("EBOND_LDN", B630, -18560)</f>
        <v>70.229764441520999</v>
      </c>
      <c r="AS630" s="38">
        <f>_xll.RtGet("EBOND_LDN", B630, -18562)</f>
        <v>61.363905733003001</v>
      </c>
      <c r="AT630" s="58" t="str">
        <f ca="1">IF(Main[[#This Row],[maturity]]&lt;TODAY(),"matured","-")</f>
        <v>-</v>
      </c>
      <c r="AU630" s="1" t="str">
        <f>IF(Main[[#This Row],[spread bid]]=Main[[#This Row],[spread ask]],"error","-")</f>
        <v>-</v>
      </c>
    </row>
    <row r="631" spans="1:47" x14ac:dyDescent="0.2">
      <c r="A631" s="1" t="s">
        <v>584</v>
      </c>
      <c r="B631" s="1">
        <v>5457075</v>
      </c>
      <c r="C631" s="9">
        <v>1994227</v>
      </c>
      <c r="D631" s="9" t="str">
        <f>_xll.BDP($A631&amp;" Corp",D$4)</f>
        <v>KPN</v>
      </c>
      <c r="E631" s="9">
        <f>IF(_xll.BDP($A631&amp;" Corp","cpn typ")="floating","frn",_xll.BDP($A631&amp;" Corp",E$4))</f>
        <v>4.75</v>
      </c>
      <c r="F631" s="50">
        <f>IF(LEFT(_xll.BDP($A631&amp;" Corp","mty_typ"),4)="perp","perp",_xll.BDP($A631&amp;" Corp",F$4)*1)</f>
        <v>42752</v>
      </c>
      <c r="G631" s="31">
        <f>_xll.RtGet("EBOND_POSITION",INDEX(bookMap[eBondID],MATCH(TEXT(C631,"0"),bookMap[bbgID],0))&amp;"="&amp;B631,"AMOUNT")</f>
        <v>0</v>
      </c>
      <c r="H631" s="1">
        <f>INDEX(control!$E$12:$E$22,MATCH(C631,control!$C$12:$C$22,0))</f>
        <v>0</v>
      </c>
      <c r="I631" s="1" t="str">
        <f>IFERROR(INDEX(bias[symbol],MIN(MAX(MATCH(IF($I$2="manual",_xll.RtGet("EBOND_LDN",B631,-20268),$I$2),bias[symbol],0)+H631,1),27)),"-")</f>
        <v>b</v>
      </c>
      <c r="J631" s="1">
        <f>IFERROR(_xll.RtGet("EBOND_LDN",B631,-20270)*1,"-")</f>
        <v>0.15</v>
      </c>
      <c r="K631" s="1" t="str">
        <f>_xll.RtGet("EBOND_LDN",$B631,-20271)</f>
        <v>on</v>
      </c>
      <c r="L631" s="1">
        <f>_xll.BDP(A631&amp;" @CBKG Corp","bid")</f>
        <v>109.857</v>
      </c>
      <c r="M631" s="1">
        <f>_xll.BDP(A631&amp;" @CBKG Corp","ask")</f>
        <v>110.00700000000001</v>
      </c>
      <c r="N631" s="1" t="s">
        <v>1456</v>
      </c>
      <c r="O631" s="1" t="str">
        <f>_xll.BDP(A631&amp;" @"&amp;N631&amp;" Corp","LAST_UPDATE")</f>
        <v>07:01:22</v>
      </c>
      <c r="P631" s="57">
        <f>_xll.BDP(A631&amp;" @"&amp;N631&amp;" Corp","LAST_PRICE")</f>
        <v>109.90600000000001</v>
      </c>
      <c r="Q631" s="1">
        <f>INDEX(control!$F$12:$F$22,MATCH(C631,control!$C$12:$C$22,0))</f>
        <v>100</v>
      </c>
      <c r="R631" s="1">
        <f>P631-J631*INDEX(bias[value],MATCH(I631,bias[symbol],0))*(Q631/100)</f>
        <v>109.84975</v>
      </c>
      <c r="S631" s="1">
        <f t="shared" si="726"/>
        <v>109.99975000000001</v>
      </c>
      <c r="T631" s="4"/>
      <c r="U631" s="4"/>
      <c r="V631" s="1">
        <f t="shared" si="727"/>
        <v>109.90600000000001</v>
      </c>
      <c r="W631" s="1">
        <f t="shared" si="728"/>
        <v>109.84975</v>
      </c>
      <c r="X631" s="1">
        <f t="shared" si="729"/>
        <v>109.99975000000001</v>
      </c>
      <c r="Y631" s="13">
        <f t="shared" si="730"/>
        <v>-1.4499999999998181E-2</v>
      </c>
      <c r="Z631" s="1">
        <v>1</v>
      </c>
      <c r="AA631" s="1">
        <f t="shared" si="731"/>
        <v>1</v>
      </c>
      <c r="AB631" s="1">
        <f t="shared" si="692"/>
        <v>1</v>
      </c>
      <c r="AC631" s="1">
        <f>IF(ISNUMBER(INDEX(bias[value],MATCH(I631,bias[symbol],0))),1,0)</f>
        <v>1</v>
      </c>
      <c r="AD631" s="1">
        <f t="shared" si="732"/>
        <v>1</v>
      </c>
      <c r="AE631" s="1">
        <f t="shared" si="693"/>
        <v>1</v>
      </c>
      <c r="AF631" s="1">
        <f t="shared" ca="1" si="721"/>
        <v>0</v>
      </c>
      <c r="AG631" s="1">
        <f t="shared" ca="1" si="722"/>
        <v>0</v>
      </c>
      <c r="AH631" s="1" t="str">
        <f ca="1">IF(AG631=1,_xll.RtContribute("DDS_BONDS",$B631&amp;"=EXT",$V$3:$X$3,V631:X631,"FTC:CHANGED;SCOPE:SERVER"),"-")</f>
        <v>-</v>
      </c>
      <c r="AI631" s="1" t="str">
        <f>_xll.RtGet("DDS_BONDS",B631&amp;"=EXT",3)</f>
        <v>5457075=EXT</v>
      </c>
      <c r="AJ631" s="32">
        <f>_xll.BDP($A631&amp;" @"&amp; $N631 &amp;"  Corp","risk_mid")</f>
        <v>2.7270327892736645</v>
      </c>
      <c r="AK631" s="25">
        <f t="shared" si="723"/>
        <v>0</v>
      </c>
      <c r="AL631" s="1" t="str">
        <f t="shared" si="677"/>
        <v>-</v>
      </c>
      <c r="AM631" s="38">
        <f t="shared" si="724"/>
        <v>0</v>
      </c>
      <c r="AN631" s="12">
        <f>_xll.BDP($A631&amp;" @"&amp; $N631 &amp;"  Corp","asset_swap_spd_mid")</f>
        <v>51.808466866310134</v>
      </c>
      <c r="AO631" s="25">
        <f t="shared" si="725"/>
        <v>0</v>
      </c>
      <c r="AP631" s="25">
        <f>IFERROR(_xll.BDP($A631&amp;" @"&amp; $N631 &amp;"  Corp","coupon")*G631/100/365,"-")</f>
        <v>0</v>
      </c>
      <c r="AQ631" s="1" t="str">
        <f>_xll.RtGet("EBOND_LDN",B631,"DSPLY_NAME")</f>
        <v>KPN 4 3/4 17 Jan</v>
      </c>
      <c r="AR631" s="38">
        <f>_xll.RtGet("EBOND_LDN", B631, -18560)</f>
        <v>83.926092633435999</v>
      </c>
      <c r="AS631" s="38">
        <f>_xll.RtGet("EBOND_LDN", B631, -18562)</f>
        <v>78.429903308061995</v>
      </c>
      <c r="AT631" s="58" t="str">
        <f ca="1">IF(Main[[#This Row],[maturity]]&lt;TODAY(),"matured","-")</f>
        <v>-</v>
      </c>
      <c r="AU631" s="1" t="str">
        <f>IF(Main[[#This Row],[spread bid]]=Main[[#This Row],[spread ask]],"error","-")</f>
        <v>-</v>
      </c>
    </row>
    <row r="632" spans="1:47" x14ac:dyDescent="0.2">
      <c r="A632" s="1" t="s">
        <v>585</v>
      </c>
      <c r="B632" s="1">
        <v>7903513</v>
      </c>
      <c r="C632" s="9">
        <v>1994227</v>
      </c>
      <c r="D632" s="9" t="str">
        <f>_xll.BDP($A632&amp;" Corp",D$4)</f>
        <v>KPN</v>
      </c>
      <c r="E632" s="9">
        <f>IF(_xll.BDP($A632&amp;" Corp","cpn typ")="floating","frn",_xll.BDP($A632&amp;" Corp",E$4))</f>
        <v>7.5</v>
      </c>
      <c r="F632" s="50">
        <f>IF(LEFT(_xll.BDP($A632&amp;" Corp","mty_typ"),4)="perp","perp",_xll.BDP($A632&amp;" Corp",F$4)*1)</f>
        <v>43500</v>
      </c>
      <c r="G632" s="31">
        <f>_xll.RtGet("EBOND_POSITION",INDEX(bookMap[eBondID],MATCH(TEXT(C632,"0"),bookMap[bbgID],0))&amp;"="&amp;B632,"AMOUNT")</f>
        <v>-2600000</v>
      </c>
      <c r="H632" s="1">
        <f>INDEX(control!$E$12:$E$22,MATCH(C632,control!$C$12:$C$22,0))</f>
        <v>0</v>
      </c>
      <c r="I632" s="1" t="str">
        <f>IFERROR(INDEX(bias[symbol],MIN(MAX(MATCH(IF($I$2="manual",_xll.RtGet("EBOND_LDN",B632,-20268),$I$2),bias[symbol],0)+H632,1),27)),"-")</f>
        <v>b</v>
      </c>
      <c r="J632" s="1">
        <f>IFERROR(_xll.RtGet("EBOND_LDN",B632,-20270)*1,"-")</f>
        <v>0.2</v>
      </c>
      <c r="K632" s="1" t="str">
        <f>_xll.RtGet("EBOND_LDN",$B632,-20271)</f>
        <v>on</v>
      </c>
      <c r="L632" s="1">
        <f>_xll.BDP(A632&amp;" @CBKG Corp","bid")</f>
        <v>127.312</v>
      </c>
      <c r="M632" s="1">
        <f>_xll.BDP(A632&amp;" @CBKG Corp","ask")</f>
        <v>127.512</v>
      </c>
      <c r="N632" s="1" t="s">
        <v>1456</v>
      </c>
      <c r="O632" s="1" t="str">
        <f>_xll.BDP(A632&amp;" @"&amp;N632&amp;" Corp","LAST_UPDATE")</f>
        <v>07:01:28</v>
      </c>
      <c r="P632" s="57">
        <f>_xll.BDP(A632&amp;" @"&amp;N632&amp;" Corp","LAST_PRICE")</f>
        <v>127.38</v>
      </c>
      <c r="Q632" s="1">
        <f>INDEX(control!$F$12:$F$22,MATCH(C632,control!$C$12:$C$22,0))</f>
        <v>100</v>
      </c>
      <c r="R632" s="1">
        <f>P632-J632*INDEX(bias[value],MATCH(I632,bias[symbol],0))*(Q632/100)</f>
        <v>127.30499999999999</v>
      </c>
      <c r="S632" s="1">
        <f t="shared" si="726"/>
        <v>127.505</v>
      </c>
      <c r="T632" s="4"/>
      <c r="U632" s="4"/>
      <c r="V632" s="1">
        <f t="shared" si="727"/>
        <v>127.38</v>
      </c>
      <c r="W632" s="1">
        <f t="shared" si="728"/>
        <v>127.30499999999999</v>
      </c>
      <c r="X632" s="1">
        <f t="shared" si="729"/>
        <v>127.505</v>
      </c>
      <c r="Y632" s="13">
        <f t="shared" si="730"/>
        <v>-1.4000000000010004E-2</v>
      </c>
      <c r="Z632" s="1">
        <v>1</v>
      </c>
      <c r="AA632" s="1">
        <f t="shared" si="731"/>
        <v>1</v>
      </c>
      <c r="AB632" s="1">
        <f t="shared" si="692"/>
        <v>1</v>
      </c>
      <c r="AC632" s="1">
        <f>IF(ISNUMBER(INDEX(bias[value],MATCH(I632,bias[symbol],0))),1,0)</f>
        <v>1</v>
      </c>
      <c r="AD632" s="1">
        <f t="shared" si="732"/>
        <v>1</v>
      </c>
      <c r="AE632" s="1">
        <f t="shared" si="693"/>
        <v>1</v>
      </c>
      <c r="AF632" s="1">
        <f t="shared" ca="1" si="721"/>
        <v>0</v>
      </c>
      <c r="AG632" s="1">
        <f t="shared" ca="1" si="722"/>
        <v>0</v>
      </c>
      <c r="AH632" s="1" t="str">
        <f ca="1">IF(AG632=1,_xll.RtContribute("DDS_BONDS",$B632&amp;"=EXT",$V$3:$X$3,V632:X632,"FTC:CHANGED;SCOPE:SERVER"),"-")</f>
        <v>-</v>
      </c>
      <c r="AI632" s="1" t="str">
        <f>_xll.RtGet("DDS_BONDS",B632&amp;"=EXT",3)</f>
        <v>7903513=EXT</v>
      </c>
      <c r="AJ632" s="32">
        <f>_xll.BDP($A632&amp;" @"&amp; $N632 &amp;"  Corp","risk_mid")</f>
        <v>5.2186464226281259</v>
      </c>
      <c r="AK632" s="25">
        <f t="shared" si="723"/>
        <v>-1356.8480698833127</v>
      </c>
      <c r="AL632" s="1">
        <f t="shared" si="677"/>
        <v>-0.4</v>
      </c>
      <c r="AM632" s="38">
        <f t="shared" si="724"/>
        <v>36.798666666666669</v>
      </c>
      <c r="AN632" s="12">
        <f>_xll.BDP($A632&amp;" @"&amp; $N632 &amp;"  Corp","asset_swap_spd_mid")</f>
        <v>85.771089307056286</v>
      </c>
      <c r="AO632" s="25">
        <f t="shared" si="725"/>
        <v>-22300.483219834634</v>
      </c>
      <c r="AP632" s="25">
        <f>IFERROR(_xll.BDP($A632&amp;" @"&amp; $N632 &amp;"  Corp","coupon")*G632/100/365,"-")</f>
        <v>-534.2465753424658</v>
      </c>
      <c r="AQ632" s="1" t="str">
        <f>_xll.RtGet("EBOND_LDN",B632,"DSPLY_NAME")</f>
        <v>KPN 7 1/2 04 Feb</v>
      </c>
      <c r="AR632" s="38">
        <f>_xll.RtGet("EBOND_LDN", B632, -18560)</f>
        <v>109.04643324723</v>
      </c>
      <c r="AS632" s="38">
        <f>_xll.RtGet("EBOND_LDN", B632, -18562)</f>
        <v>105.22088727376099</v>
      </c>
      <c r="AT632" s="58" t="str">
        <f ca="1">IF(Main[[#This Row],[maturity]]&lt;TODAY(),"matured","-")</f>
        <v>-</v>
      </c>
      <c r="AU632" s="1" t="str">
        <f>IF(Main[[#This Row],[spread bid]]=Main[[#This Row],[spread ask]],"error","-")</f>
        <v>-</v>
      </c>
    </row>
    <row r="633" spans="1:47" x14ac:dyDescent="0.2">
      <c r="A633" s="1" t="s">
        <v>586</v>
      </c>
      <c r="B633" s="1">
        <v>9505370</v>
      </c>
      <c r="C633" s="9">
        <v>1994227</v>
      </c>
      <c r="D633" s="9" t="str">
        <f>_xll.BDP($A633&amp;" Corp",D$4)</f>
        <v>KPN</v>
      </c>
      <c r="E633" s="9">
        <f>IF(_xll.BDP($A633&amp;" Corp","cpn typ")="floating","frn",_xll.BDP($A633&amp;" Corp",E$4))</f>
        <v>3.75</v>
      </c>
      <c r="F633" s="50">
        <f>IF(LEFT(_xll.BDP($A633&amp;" Corp","mty_typ"),4)="perp","perp",_xll.BDP($A633&amp;" Corp",F$4)*1)</f>
        <v>44095</v>
      </c>
      <c r="G633" s="31">
        <f>_xll.RtGet("EBOND_POSITION",INDEX(bookMap[eBondID],MATCH(TEXT(C633,"0"),bookMap[bbgID],0))&amp;"="&amp;B633,"AMOUNT")</f>
        <v>-2205000</v>
      </c>
      <c r="H633" s="1">
        <f>INDEX(control!$E$12:$E$22,MATCH(C633,control!$C$12:$C$22,0))</f>
        <v>0</v>
      </c>
      <c r="I633" s="1" t="str">
        <f>IFERROR(INDEX(bias[symbol],MIN(MAX(MATCH(IF($I$2="manual",_xll.RtGet("EBOND_LDN",B633,-20268),$I$2),bias[symbol],0)+H633,1),27)),"-")</f>
        <v>b</v>
      </c>
      <c r="J633" s="1">
        <f>IFERROR(_xll.RtGet("EBOND_LDN",B633,-20270)*1,"-")</f>
        <v>0.25</v>
      </c>
      <c r="K633" s="1" t="str">
        <f>_xll.RtGet("EBOND_LDN",$B633,-20271)</f>
        <v>on</v>
      </c>
      <c r="L633" s="1">
        <f>_xll.BDP(A633&amp;" @CBKG Corp","bid")</f>
        <v>110.95699999999999</v>
      </c>
      <c r="M633" s="1">
        <f>_xll.BDP(A633&amp;" @CBKG Corp","ask")</f>
        <v>111.20699999999999</v>
      </c>
      <c r="N633" s="1" t="s">
        <v>1456</v>
      </c>
      <c r="O633" s="1" t="str">
        <f>_xll.BDP(A633&amp;" @"&amp;N633&amp;" Corp","LAST_UPDATE")</f>
        <v>07:01:33</v>
      </c>
      <c r="P633" s="57">
        <f>_xll.BDP(A633&amp;" @"&amp;N633&amp;" Corp","LAST_PRICE")</f>
        <v>111.044</v>
      </c>
      <c r="Q633" s="1">
        <f>INDEX(control!$F$12:$F$22,MATCH(C633,control!$C$12:$C$22,0))</f>
        <v>100</v>
      </c>
      <c r="R633" s="1">
        <f>P633-J633*INDEX(bias[value],MATCH(I633,bias[symbol],0))*(Q633/100)</f>
        <v>110.95025</v>
      </c>
      <c r="S633" s="1">
        <f t="shared" si="726"/>
        <v>111.20025</v>
      </c>
      <c r="T633" s="4"/>
      <c r="U633" s="4"/>
      <c r="V633" s="1">
        <f t="shared" si="727"/>
        <v>111.044</v>
      </c>
      <c r="W633" s="1">
        <f t="shared" si="728"/>
        <v>110.95025</v>
      </c>
      <c r="X633" s="1">
        <f t="shared" si="729"/>
        <v>111.20025</v>
      </c>
      <c r="Y633" s="13">
        <f t="shared" si="730"/>
        <v>-1.3499999999993406E-2</v>
      </c>
      <c r="Z633" s="1">
        <v>1</v>
      </c>
      <c r="AA633" s="1">
        <f t="shared" si="731"/>
        <v>1</v>
      </c>
      <c r="AB633" s="1">
        <f t="shared" si="692"/>
        <v>1</v>
      </c>
      <c r="AC633" s="1">
        <f>IF(ISNUMBER(INDEX(bias[value],MATCH(I633,bias[symbol],0))),1,0)</f>
        <v>1</v>
      </c>
      <c r="AD633" s="1">
        <f t="shared" si="732"/>
        <v>1</v>
      </c>
      <c r="AE633" s="1">
        <f t="shared" si="693"/>
        <v>1</v>
      </c>
      <c r="AF633" s="1">
        <f t="shared" ca="1" si="721"/>
        <v>0</v>
      </c>
      <c r="AG633" s="1">
        <f t="shared" ca="1" si="722"/>
        <v>0</v>
      </c>
      <c r="AH633" s="1" t="str">
        <f ca="1">IF(AG633=1,_xll.RtContribute("DDS_BONDS",$B633&amp;"=EXT",$V$3:$X$3,V633:X633,"FTC:CHANGED;SCOPE:SERVER"),"-")</f>
        <v>-</v>
      </c>
      <c r="AI633" s="1" t="str">
        <f>_xll.RtGet("DDS_BONDS",B633&amp;"=EXT",3)</f>
        <v>9505370=EXT</v>
      </c>
      <c r="AJ633" s="32">
        <f>_xll.BDP($A633&amp;" @"&amp; $N633 &amp;"  Corp","risk_mid")</f>
        <v>6.2448312826091978</v>
      </c>
      <c r="AK633" s="25">
        <f t="shared" si="723"/>
        <v>-1376.9852978153281</v>
      </c>
      <c r="AL633" s="1" t="str">
        <f t="shared" si="677"/>
        <v>-</v>
      </c>
      <c r="AM633" s="38">
        <f t="shared" si="724"/>
        <v>-21.764624000000001</v>
      </c>
      <c r="AN633" s="12">
        <f>_xll.BDP($A633&amp;" @"&amp; $N633 &amp;"  Corp","asset_swap_spd_mid")</f>
        <v>98.913516790341731</v>
      </c>
      <c r="AO633" s="25">
        <f t="shared" si="725"/>
        <v>-21810.430452270353</v>
      </c>
      <c r="AP633" s="25">
        <f>IFERROR(_xll.BDP($A633&amp;" @"&amp; $N633 &amp;"  Corp","coupon")*G633/100/365,"-")</f>
        <v>-226.54109589041096</v>
      </c>
      <c r="AQ633" s="1" t="str">
        <f>_xll.RtGet("EBOND_LDN",B633,"DSPLY_NAME")</f>
        <v>KPN 3 3/4 21 Sep</v>
      </c>
      <c r="AR633" s="38">
        <f>_xll.RtGet("EBOND_LDN", B633, -18560)</f>
        <v>124.562718531662</v>
      </c>
      <c r="AS633" s="38">
        <f>_xll.RtGet("EBOND_LDN", B633, -18562)</f>
        <v>120.564767670983</v>
      </c>
      <c r="AT633" s="58" t="str">
        <f ca="1">IF(Main[[#This Row],[maturity]]&lt;TODAY(),"matured","-")</f>
        <v>-</v>
      </c>
      <c r="AU633" s="1" t="str">
        <f>IF(Main[[#This Row],[spread bid]]=Main[[#This Row],[spread ask]],"error","-")</f>
        <v>-</v>
      </c>
    </row>
    <row r="634" spans="1:47" x14ac:dyDescent="0.2">
      <c r="A634" s="1" t="s">
        <v>587</v>
      </c>
      <c r="B634" s="1">
        <v>14852989</v>
      </c>
      <c r="C634" s="9">
        <v>1994227</v>
      </c>
      <c r="D634" s="9" t="str">
        <f>_xll.BDP($A634&amp;" Corp",D$4)</f>
        <v>KPN</v>
      </c>
      <c r="E634" s="9">
        <f>IF(_xll.BDP($A634&amp;" Corp","cpn typ")="floating","frn",_xll.BDP($A634&amp;" Corp",E$4))</f>
        <v>3.25</v>
      </c>
      <c r="F634" s="50">
        <f>IF(LEFT(_xll.BDP($A634&amp;" Corp","mty_typ"),4)="perp","perp",_xll.BDP($A634&amp;" Corp",F$4)*1)</f>
        <v>44228</v>
      </c>
      <c r="G634" s="31">
        <f>_xll.RtGet("EBOND_POSITION",INDEX(bookMap[eBondID],MATCH(TEXT(C634,"0"),bookMap[bbgID],0))&amp;"="&amp;B634,"AMOUNT")</f>
        <v>4637000</v>
      </c>
      <c r="H634" s="1">
        <f>INDEX(control!$E$12:$E$22,MATCH(C634,control!$C$12:$C$22,0))</f>
        <v>0</v>
      </c>
      <c r="I634" s="1" t="str">
        <f>IFERROR(INDEX(bias[symbol],MIN(MAX(MATCH(IF($I$2="manual",_xll.RtGet("EBOND_LDN",B634,-20268),$I$2),bias[symbol],0)+H634,1),27)),"-")</f>
        <v>b</v>
      </c>
      <c r="J634" s="1">
        <f>IFERROR(_xll.RtGet("EBOND_LDN",B634,-20270)*1,"-")</f>
        <v>0.25</v>
      </c>
      <c r="K634" s="1" t="str">
        <f>_xll.RtGet("EBOND_LDN",$B634,-20271)</f>
        <v>on</v>
      </c>
      <c r="L634" s="1">
        <f>_xll.BDP(A634&amp;" @CBKG Corp","bid")</f>
        <v>107.199</v>
      </c>
      <c r="M634" s="1">
        <f>_xll.BDP(A634&amp;" @CBKG Corp","ask")</f>
        <v>107.449</v>
      </c>
      <c r="N634" s="1" t="s">
        <v>1456</v>
      </c>
      <c r="O634" s="1" t="str">
        <f>_xll.BDP(A634&amp;" @"&amp;N634&amp;" Corp","LAST_UPDATE")</f>
        <v>07:01:33</v>
      </c>
      <c r="P634" s="57">
        <f>_xll.BDP(A634&amp;" @"&amp;N634&amp;" Corp","LAST_PRICE")</f>
        <v>107.28100000000001</v>
      </c>
      <c r="Q634" s="1">
        <f>INDEX(control!$F$12:$F$22,MATCH(C634,control!$C$12:$C$22,0))</f>
        <v>100</v>
      </c>
      <c r="R634" s="1">
        <f>P634-J634*INDEX(bias[value],MATCH(I634,bias[symbol],0))*(Q634/100)</f>
        <v>107.18725000000001</v>
      </c>
      <c r="S634" s="1">
        <f t="shared" si="726"/>
        <v>107.43725000000001</v>
      </c>
      <c r="T634" s="4"/>
      <c r="U634" s="4"/>
      <c r="V634" s="1">
        <f t="shared" si="727"/>
        <v>107.28100000000001</v>
      </c>
      <c r="W634" s="1">
        <f t="shared" si="728"/>
        <v>107.18725000000001</v>
      </c>
      <c r="X634" s="1">
        <f t="shared" si="729"/>
        <v>107.43725000000001</v>
      </c>
      <c r="Y634" s="13">
        <f t="shared" si="730"/>
        <v>-2.3499999999984311E-2</v>
      </c>
      <c r="Z634" s="1">
        <v>1</v>
      </c>
      <c r="AA634" s="1">
        <f t="shared" si="731"/>
        <v>1</v>
      </c>
      <c r="AB634" s="1">
        <f t="shared" si="692"/>
        <v>1</v>
      </c>
      <c r="AC634" s="1">
        <f>IF(ISNUMBER(INDEX(bias[value],MATCH(I634,bias[symbol],0))),1,0)</f>
        <v>1</v>
      </c>
      <c r="AD634" s="1">
        <f t="shared" si="732"/>
        <v>1</v>
      </c>
      <c r="AE634" s="1">
        <f t="shared" si="693"/>
        <v>1</v>
      </c>
      <c r="AF634" s="1">
        <f t="shared" ca="1" si="721"/>
        <v>0</v>
      </c>
      <c r="AG634" s="1">
        <f t="shared" ca="1" si="722"/>
        <v>0</v>
      </c>
      <c r="AH634" s="1" t="str">
        <f ca="1">IF(AG634=1,_xll.RtContribute("DDS_BONDS",$B634&amp;"=EXT",$V$3:$X$3,V634:X634,"FTC:CHANGED;SCOPE:SERVER"),"-")</f>
        <v>-</v>
      </c>
      <c r="AI634" s="1" t="str">
        <f>_xll.RtGet("DDS_BONDS",B634&amp;"=EXT",3)</f>
        <v>14852989=EXT</v>
      </c>
      <c r="AJ634" s="32">
        <f>_xll.BDP($A634&amp;" @"&amp; $N634 &amp;"  Corp","risk_mid")</f>
        <v>6.3901543217419032</v>
      </c>
      <c r="AK634" s="25">
        <f t="shared" si="723"/>
        <v>2963.1145589917205</v>
      </c>
      <c r="AL634" s="1" t="str">
        <f t="shared" si="677"/>
        <v>-</v>
      </c>
      <c r="AM634" s="38">
        <f t="shared" si="724"/>
        <v>44.218844177777775</v>
      </c>
      <c r="AN634" s="12">
        <f>_xll.BDP($A634&amp;" @"&amp; $N634 &amp;"  Corp","asset_swap_spd_mid")</f>
        <v>110.25073835866931</v>
      </c>
      <c r="AO634" s="25">
        <f t="shared" si="725"/>
        <v>51123.267376914962</v>
      </c>
      <c r="AP634" s="25">
        <f>IFERROR(_xll.BDP($A634&amp;" @"&amp; $N634 &amp;"  Corp","coupon")*G634/100/365,"-")</f>
        <v>412.88356164383561</v>
      </c>
      <c r="AQ634" s="1" t="str">
        <f>_xll.RtGet("EBOND_LDN",B634,"DSPLY_NAME")</f>
        <v>KPN 3 1/4 01 Feb</v>
      </c>
      <c r="AR634" s="38">
        <f>_xll.RtGet("EBOND_LDN", B634, -18560)</f>
        <v>137.426659376055</v>
      </c>
      <c r="AS634" s="38">
        <f>_xll.RtGet("EBOND_LDN", B634, -18562)</f>
        <v>133.52575516923599</v>
      </c>
      <c r="AT634" s="58" t="str">
        <f ca="1">IF(Main[[#This Row],[maturity]]&lt;TODAY(),"matured","-")</f>
        <v>-</v>
      </c>
      <c r="AU634" s="1" t="str">
        <f>IF(Main[[#This Row],[spread bid]]=Main[[#This Row],[spread ask]],"error","-")</f>
        <v>-</v>
      </c>
    </row>
    <row r="635" spans="1:47" x14ac:dyDescent="0.2">
      <c r="A635" s="1" t="s">
        <v>588</v>
      </c>
      <c r="B635" s="1">
        <v>11655549</v>
      </c>
      <c r="C635" s="9">
        <v>1994227</v>
      </c>
      <c r="D635" s="9" t="str">
        <f>_xll.BDP($A635&amp;" Corp",D$4)</f>
        <v>KPN</v>
      </c>
      <c r="E635" s="9">
        <f>IF(_xll.BDP($A635&amp;" Corp","cpn typ")="floating","frn",_xll.BDP($A635&amp;" Corp",E$4))</f>
        <v>4.5</v>
      </c>
      <c r="F635" s="50">
        <f>IF(LEFT(_xll.BDP($A635&amp;" Corp","mty_typ"),4)="perp","perp",_xll.BDP($A635&amp;" Corp",F$4)*1)</f>
        <v>44473</v>
      </c>
      <c r="G635" s="31">
        <f>_xll.RtGet("EBOND_POSITION",INDEX(bookMap[eBondID],MATCH(TEXT(C635,"0"),bookMap[bbgID],0))&amp;"="&amp;B635,"AMOUNT")</f>
        <v>570000</v>
      </c>
      <c r="H635" s="1">
        <f>INDEX(control!$E$12:$E$22,MATCH(C635,control!$C$12:$C$22,0))</f>
        <v>0</v>
      </c>
      <c r="I635" s="1" t="str">
        <f>IFERROR(INDEX(bias[symbol],MIN(MAX(MATCH(IF($I$2="manual",_xll.RtGet("EBOND_LDN",B635,-20268),$I$2),bias[symbol],0)+H635,1),27)),"-")</f>
        <v>b</v>
      </c>
      <c r="J635" s="1">
        <f>IFERROR(_xll.RtGet("EBOND_LDN",B635,-20270)*1,"-")</f>
        <v>0.3</v>
      </c>
      <c r="K635" s="1" t="str">
        <f>_xll.RtGet("EBOND_LDN",$B635,-20271)</f>
        <v>on</v>
      </c>
      <c r="L635" s="1">
        <f>_xll.BDP(A635&amp;" @CBKG Corp","bid")</f>
        <v>114.988</v>
      </c>
      <c r="M635" s="1">
        <f>_xll.BDP(A635&amp;" @CBKG Corp","ask")</f>
        <v>115.288</v>
      </c>
      <c r="N635" s="1" t="s">
        <v>1456</v>
      </c>
      <c r="O635" s="1" t="str">
        <f>_xll.BDP(A635&amp;" @"&amp;N635&amp;" Corp","LAST_UPDATE")</f>
        <v>07:01:29</v>
      </c>
      <c r="P635" s="57">
        <f>_xll.BDP(A635&amp;" @"&amp;N635&amp;" Corp","LAST_PRICE")</f>
        <v>115.087</v>
      </c>
      <c r="Q635" s="1">
        <f>INDEX(control!$F$12:$F$22,MATCH(C635,control!$C$12:$C$22,0))</f>
        <v>100</v>
      </c>
      <c r="R635" s="1">
        <f>P635-J635*INDEX(bias[value],MATCH(I635,bias[symbol],0))*(Q635/100)</f>
        <v>114.97450000000001</v>
      </c>
      <c r="S635" s="1">
        <f t="shared" si="726"/>
        <v>115.2745</v>
      </c>
      <c r="T635" s="4"/>
      <c r="U635" s="4"/>
      <c r="V635" s="1">
        <f t="shared" si="727"/>
        <v>115.087</v>
      </c>
      <c r="W635" s="1">
        <f t="shared" si="728"/>
        <v>114.97450000000001</v>
      </c>
      <c r="X635" s="1">
        <f t="shared" si="729"/>
        <v>115.2745</v>
      </c>
      <c r="Y635" s="13">
        <f t="shared" si="730"/>
        <v>-2.6999999999986812E-2</v>
      </c>
      <c r="Z635" s="1">
        <v>1</v>
      </c>
      <c r="AA635" s="1">
        <f t="shared" si="731"/>
        <v>1</v>
      </c>
      <c r="AB635" s="1">
        <f t="shared" si="692"/>
        <v>1</v>
      </c>
      <c r="AC635" s="1">
        <f>IF(ISNUMBER(INDEX(bias[value],MATCH(I635,bias[symbol],0))),1,0)</f>
        <v>1</v>
      </c>
      <c r="AD635" s="1">
        <f t="shared" si="732"/>
        <v>1</v>
      </c>
      <c r="AE635" s="1">
        <f t="shared" si="693"/>
        <v>1</v>
      </c>
      <c r="AF635" s="1">
        <f t="shared" ca="1" si="721"/>
        <v>0</v>
      </c>
      <c r="AG635" s="1">
        <f t="shared" ca="1" si="722"/>
        <v>0</v>
      </c>
      <c r="AH635" s="1" t="str">
        <f ca="1">IF(AG635=1,_xll.RtContribute("DDS_BONDS",$B635&amp;"=EXT",$V$3:$X$3,V635:X635,"FTC:CHANGED;SCOPE:SERVER"),"-")</f>
        <v>-</v>
      </c>
      <c r="AI635" s="1" t="str">
        <f>_xll.RtGet("DDS_BONDS",B635&amp;"=EXT",3)</f>
        <v>11655549=EXT</v>
      </c>
      <c r="AJ635" s="32">
        <f>_xll.BDP($A635&amp;" @"&amp; $N635 &amp;"  Corp","risk_mid")</f>
        <v>7.2509999877240716</v>
      </c>
      <c r="AK635" s="25">
        <f t="shared" si="723"/>
        <v>413.30699930027208</v>
      </c>
      <c r="AL635" s="1" t="str">
        <f t="shared" si="677"/>
        <v>-</v>
      </c>
      <c r="AM635" s="38">
        <f t="shared" si="724"/>
        <v>5.8310746666666669</v>
      </c>
      <c r="AN635" s="12">
        <f>_xll.BDP($A635&amp;" @"&amp; $N635 &amp;"  Corp","asset_swap_spd_mid")</f>
        <v>121.5844025376916</v>
      </c>
      <c r="AO635" s="25">
        <f t="shared" si="725"/>
        <v>6930.3109446484204</v>
      </c>
      <c r="AP635" s="25">
        <f>IFERROR(_xll.BDP($A635&amp;" @"&amp; $N635 &amp;"  Corp","coupon")*G635/100/365,"-")</f>
        <v>70.273972602739732</v>
      </c>
      <c r="AQ635" s="1" t="str">
        <f>_xll.RtGet("EBOND_LDN",B635,"DSPLY_NAME")</f>
        <v>KPN 4 1/2 04 Oct</v>
      </c>
      <c r="AR635" s="38">
        <f>_xll.RtGet("EBOND_LDN", B635, -18560)</f>
        <v>140.159157037564</v>
      </c>
      <c r="AS635" s="38">
        <f>_xll.RtGet("EBOND_LDN", B635, -18562)</f>
        <v>136.03380737697299</v>
      </c>
      <c r="AT635" s="58" t="str">
        <f ca="1">IF(Main[[#This Row],[maturity]]&lt;TODAY(),"matured","-")</f>
        <v>-</v>
      </c>
      <c r="AU635" s="1" t="str">
        <f>IF(Main[[#This Row],[spread bid]]=Main[[#This Row],[spread ask]],"error","-")</f>
        <v>-</v>
      </c>
    </row>
    <row r="636" spans="1:47" x14ac:dyDescent="0.2">
      <c r="A636" s="1" t="s">
        <v>589</v>
      </c>
      <c r="B636" s="1">
        <v>13424825</v>
      </c>
      <c r="C636" s="9">
        <v>1994227</v>
      </c>
      <c r="D636" s="9" t="str">
        <f>_xll.BDP($A636&amp;" Corp",D$4)</f>
        <v>KPN</v>
      </c>
      <c r="E636" s="9">
        <f>IF(_xll.BDP($A636&amp;" Corp","cpn typ")="floating","frn",_xll.BDP($A636&amp;" Corp",E$4))</f>
        <v>4.25</v>
      </c>
      <c r="F636" s="50">
        <f>IF(LEFT(_xll.BDP($A636&amp;" Corp","mty_typ"),4)="perp","perp",_xll.BDP($A636&amp;" Corp",F$4)*1)</f>
        <v>44621</v>
      </c>
      <c r="G636" s="31">
        <f>_xll.RtGet("EBOND_POSITION",INDEX(bookMap[eBondID],MATCH(TEXT(C636,"0"),bookMap[bbgID],0))&amp;"="&amp;B636,"AMOUNT")</f>
        <v>2925000</v>
      </c>
      <c r="H636" s="1">
        <f>INDEX(control!$E$12:$E$22,MATCH(C636,control!$C$12:$C$22,0))</f>
        <v>0</v>
      </c>
      <c r="I636" s="1" t="str">
        <f>IFERROR(INDEX(bias[symbol],MIN(MAX(MATCH(IF($I$2="manual",_xll.RtGet("EBOND_LDN",B636,-20268),$I$2),bias[symbol],0)+H636,1),27)),"-")</f>
        <v>b</v>
      </c>
      <c r="J636" s="1">
        <f>IFERROR(_xll.RtGet("EBOND_LDN",B636,-20270)*1,"-")</f>
        <v>0.35</v>
      </c>
      <c r="K636" s="1" t="str">
        <f>_xll.RtGet("EBOND_LDN",$B636,-20271)</f>
        <v>on</v>
      </c>
      <c r="L636" s="1">
        <f>_xll.BDP(A636&amp;" @CBKG Corp","bid")</f>
        <v>112.804</v>
      </c>
      <c r="M636" s="1">
        <f>_xll.BDP(A636&amp;" @CBKG Corp","ask")</f>
        <v>113.154</v>
      </c>
      <c r="N636" s="1" t="s">
        <v>1456</v>
      </c>
      <c r="O636" s="1" t="str">
        <f>_xll.BDP(A636&amp;" @"&amp;N636&amp;" Corp","LAST_UPDATE")</f>
        <v>07:01:42</v>
      </c>
      <c r="P636" s="57">
        <f>_xll.BDP(A636&amp;" @"&amp;N636&amp;" Corp","LAST_PRICE")</f>
        <v>112.925</v>
      </c>
      <c r="Q636" s="1">
        <f>INDEX(control!$F$12:$F$22,MATCH(C636,control!$C$12:$C$22,0))</f>
        <v>100</v>
      </c>
      <c r="R636" s="1">
        <f>P636-J636*INDEX(bias[value],MATCH(I636,bias[symbol],0))*(Q636/100)</f>
        <v>112.79375</v>
      </c>
      <c r="S636" s="1">
        <f t="shared" si="726"/>
        <v>113.14375</v>
      </c>
      <c r="T636" s="4"/>
      <c r="U636" s="4"/>
      <c r="V636" s="1">
        <f t="shared" si="727"/>
        <v>112.925</v>
      </c>
      <c r="W636" s="1">
        <f t="shared" si="728"/>
        <v>112.79375</v>
      </c>
      <c r="X636" s="1">
        <f t="shared" si="729"/>
        <v>113.14375</v>
      </c>
      <c r="Y636" s="13">
        <f t="shared" si="730"/>
        <v>-2.0499999999998408E-2</v>
      </c>
      <c r="Z636" s="1">
        <v>1</v>
      </c>
      <c r="AA636" s="1">
        <f t="shared" si="731"/>
        <v>1</v>
      </c>
      <c r="AB636" s="1">
        <f t="shared" si="692"/>
        <v>1</v>
      </c>
      <c r="AC636" s="1">
        <f>IF(ISNUMBER(INDEX(bias[value],MATCH(I636,bias[symbol],0))),1,0)</f>
        <v>1</v>
      </c>
      <c r="AD636" s="1">
        <f t="shared" si="732"/>
        <v>1</v>
      </c>
      <c r="AE636" s="1">
        <f t="shared" si="693"/>
        <v>1</v>
      </c>
      <c r="AF636" s="1">
        <f t="shared" ca="1" si="721"/>
        <v>0</v>
      </c>
      <c r="AG636" s="1">
        <f t="shared" ca="1" si="722"/>
        <v>0</v>
      </c>
      <c r="AH636" s="1" t="str">
        <f ca="1">IF(AG636=1,_xll.RtContribute("DDS_BONDS",$B636&amp;"=EXT",$V$3:$X$3,V636:X636,"FTC:CHANGED;SCOPE:SERVER"),"-")</f>
        <v>-</v>
      </c>
      <c r="AI636" s="1" t="str">
        <f>_xll.RtGet("DDS_BONDS",B636&amp;"=EXT",3)</f>
        <v>13424825=EXT</v>
      </c>
      <c r="AJ636" s="32">
        <f>_xll.BDP($A636&amp;" @"&amp; $N636 &amp;"  Corp","risk_mid")</f>
        <v>7.4832208634433073</v>
      </c>
      <c r="AK636" s="25">
        <f t="shared" si="723"/>
        <v>2188.8421025571674</v>
      </c>
      <c r="AL636" s="1" t="str">
        <f t="shared" si="677"/>
        <v>-</v>
      </c>
      <c r="AM636" s="38">
        <f t="shared" si="724"/>
        <v>29.360500000000002</v>
      </c>
      <c r="AN636" s="12">
        <f>_xll.BDP($A636&amp;" @"&amp; $N636 &amp;"  Corp","asset_swap_spd_mid")</f>
        <v>128.30411390556114</v>
      </c>
      <c r="AO636" s="25">
        <f t="shared" si="725"/>
        <v>37528.953317376632</v>
      </c>
      <c r="AP636" s="25">
        <f>IFERROR(_xll.BDP($A636&amp;" @"&amp; $N636 &amp;"  Corp","coupon")*G636/100/365,"-")</f>
        <v>340.58219178082192</v>
      </c>
      <c r="AQ636" s="1" t="str">
        <f>_xll.RtGet("EBOND_LDN",B636,"DSPLY_NAME")</f>
        <v>KPN 4 1/4 01 Mar</v>
      </c>
      <c r="AR636" s="38">
        <f>_xll.RtGet("EBOND_LDN", B636, -18560)</f>
        <v>148.53516262817499</v>
      </c>
      <c r="AS636" s="38">
        <f>_xll.RtGet("EBOND_LDN", B636, -18562)</f>
        <v>143.87077690079499</v>
      </c>
      <c r="AT636" s="58" t="str">
        <f ca="1">IF(Main[[#This Row],[maturity]]&lt;TODAY(),"matured","-")</f>
        <v>-</v>
      </c>
      <c r="AU636" s="1" t="str">
        <f>IF(Main[[#This Row],[spread bid]]=Main[[#This Row],[spread ask]],"error","-")</f>
        <v>-</v>
      </c>
    </row>
    <row r="637" spans="1:47" x14ac:dyDescent="0.2">
      <c r="A637" s="1" t="s">
        <v>590</v>
      </c>
      <c r="B637" s="1">
        <v>8535370</v>
      </c>
      <c r="C637" s="9">
        <v>1994227</v>
      </c>
      <c r="D637" s="9" t="str">
        <f>_xll.BDP($A637&amp;" Corp",D$4)</f>
        <v>KPN</v>
      </c>
      <c r="E637" s="9">
        <f>IF(_xll.BDP($A637&amp;" Corp","cpn typ")="floating","frn",_xll.BDP($A637&amp;" Corp",E$4))</f>
        <v>5.625</v>
      </c>
      <c r="F637" s="50">
        <f>IF(LEFT(_xll.BDP($A637&amp;" Corp","mty_typ"),4)="perp","perp",_xll.BDP($A637&amp;" Corp",F$4)*1)</f>
        <v>45565</v>
      </c>
      <c r="G637" s="31">
        <f>_xll.RtGet("EBOND_POSITION",INDEX(bookMap[eBondID],MATCH(TEXT(C637,"0"),bookMap[bbgID],0))&amp;"="&amp;B637,"AMOUNT")</f>
        <v>0</v>
      </c>
      <c r="H637" s="1">
        <f>INDEX(control!$E$12:$E$22,MATCH(C637,control!$C$12:$C$22,0))</f>
        <v>0</v>
      </c>
      <c r="I637" s="1" t="str">
        <f>IFERROR(INDEX(bias[symbol],MIN(MAX(MATCH(IF($I$2="manual",_xll.RtGet("EBOND_LDN",B637,-20268),$I$2),bias[symbol],0)+H637,1),27)),"-")</f>
        <v>b</v>
      </c>
      <c r="J637" s="1">
        <f>IFERROR(_xll.RtGet("EBOND_LDN",B637,-20270)*1,"-")</f>
        <v>0.35</v>
      </c>
      <c r="K637" s="1" t="str">
        <f>_xll.RtGet("EBOND_LDN",$B637,-20271)</f>
        <v>on</v>
      </c>
      <c r="L637" s="1">
        <f>_xll.BDP(A637&amp;" @CBKG Corp","bid")</f>
        <v>124.196</v>
      </c>
      <c r="M637" s="1">
        <f>_xll.BDP(A637&amp;" @CBKG Corp","ask")</f>
        <v>124.54600000000001</v>
      </c>
      <c r="N637" s="1" t="s">
        <v>1456</v>
      </c>
      <c r="O637" s="1" t="str">
        <f>_xll.BDP(A637&amp;" @"&amp;N637&amp;" Corp","LAST_UPDATE")</f>
        <v>07:01:34</v>
      </c>
      <c r="P637" s="57">
        <f>_xll.BDP(A637&amp;" @"&amp;N637&amp;" Corp","LAST_PRICE")</f>
        <v>124.318</v>
      </c>
      <c r="Q637" s="1">
        <f>INDEX(control!$F$12:$F$22,MATCH(C637,control!$C$12:$C$22,0))</f>
        <v>100</v>
      </c>
      <c r="R637" s="1">
        <f>P637-J637*INDEX(bias[value],MATCH(I637,bias[symbol],0))*(Q637/100)</f>
        <v>124.18675</v>
      </c>
      <c r="S637" s="1">
        <f t="shared" si="726"/>
        <v>124.53675</v>
      </c>
      <c r="T637" s="4"/>
      <c r="U637" s="4"/>
      <c r="V637" s="1">
        <f t="shared" si="727"/>
        <v>124.318</v>
      </c>
      <c r="W637" s="1">
        <f t="shared" si="728"/>
        <v>124.18675</v>
      </c>
      <c r="X637" s="1">
        <f t="shared" si="729"/>
        <v>124.53675</v>
      </c>
      <c r="Y637" s="13">
        <f t="shared" si="730"/>
        <v>-1.850000000001728E-2</v>
      </c>
      <c r="Z637" s="1">
        <v>1</v>
      </c>
      <c r="AA637" s="1">
        <f t="shared" si="731"/>
        <v>1</v>
      </c>
      <c r="AB637" s="1">
        <f t="shared" si="692"/>
        <v>1</v>
      </c>
      <c r="AC637" s="1">
        <f>IF(ISNUMBER(INDEX(bias[value],MATCH(I637,bias[symbol],0))),1,0)</f>
        <v>1</v>
      </c>
      <c r="AD637" s="1">
        <f t="shared" si="732"/>
        <v>1</v>
      </c>
      <c r="AE637" s="1">
        <f t="shared" si="693"/>
        <v>1</v>
      </c>
      <c r="AF637" s="1">
        <f t="shared" ca="1" si="721"/>
        <v>0</v>
      </c>
      <c r="AG637" s="1">
        <f t="shared" ca="1" si="722"/>
        <v>0</v>
      </c>
      <c r="AH637" s="1" t="str">
        <f ca="1">IF(AG637=1,_xll.RtContribute("DDS_BONDS",$B637&amp;"=EXT",$V$3:$X$3,V637:X637,"FTC:CHANGED;SCOPE:SERVER"),"-")</f>
        <v>-</v>
      </c>
      <c r="AI637" s="1" t="str">
        <f>_xll.RtGet("DDS_BONDS",B637&amp;"=EXT",3)</f>
        <v>8535370=EXT</v>
      </c>
      <c r="AJ637" s="32">
        <f>_xll.BDP($A637&amp;" @"&amp; $N637 &amp;"  Corp","risk_mid")</f>
        <v>10.055376611499156</v>
      </c>
      <c r="AK637" s="25">
        <f t="shared" si="723"/>
        <v>0</v>
      </c>
      <c r="AL637" s="1" t="str">
        <f t="shared" si="677"/>
        <v>-</v>
      </c>
      <c r="AM637" s="38">
        <f t="shared" si="724"/>
        <v>0</v>
      </c>
      <c r="AN637" s="12">
        <f>_xll.BDP($A637&amp;" @"&amp; $N637 &amp;"  Corp","asset_swap_spd_mid")</f>
        <v>146.41975135702688</v>
      </c>
      <c r="AO637" s="25">
        <f t="shared" si="725"/>
        <v>0</v>
      </c>
      <c r="AP637" s="25">
        <f>IFERROR(_xll.BDP($A637&amp;" @"&amp; $N637 &amp;"  Corp","coupon")*G637/100/365,"-")</f>
        <v>0</v>
      </c>
      <c r="AQ637" s="1" t="str">
        <f>_xll.RtGet("EBOND_LDN",B637,"DSPLY_NAME")</f>
        <v>KPN 5 5/8 30 Sep</v>
      </c>
      <c r="AR637" s="38">
        <f>_xll.RtGet("EBOND_LDN", B637, -18560)</f>
        <v>249.72078125057499</v>
      </c>
      <c r="AS637" s="38">
        <f>_xll.RtGet("EBOND_LDN", B637, -18562)</f>
        <v>246.25237883752899</v>
      </c>
      <c r="AT637" s="58" t="str">
        <f ca="1">IF(Main[[#This Row],[maturity]]&lt;TODAY(),"matured","-")</f>
        <v>-</v>
      </c>
      <c r="AU637" s="1" t="str">
        <f>IF(Main[[#This Row],[spread bid]]=Main[[#This Row],[spread ask]],"error","-")</f>
        <v>-</v>
      </c>
    </row>
    <row r="638" spans="1:47" x14ac:dyDescent="0.2">
      <c r="A638" s="1" t="s">
        <v>591</v>
      </c>
      <c r="B638" s="1">
        <v>6234422</v>
      </c>
      <c r="C638" s="9">
        <v>1994227</v>
      </c>
      <c r="D638" s="9" t="str">
        <f>_xll.BDP($A638&amp;" Corp",D$4)</f>
        <v>LMETEL</v>
      </c>
      <c r="E638" s="9">
        <f>IF(_xll.BDP($A638&amp;" Corp","cpn typ")="floating","frn",_xll.BDP($A638&amp;" Corp",E$4))</f>
        <v>5.375</v>
      </c>
      <c r="F638" s="50">
        <f>IF(LEFT(_xll.BDP($A638&amp;" Corp","mty_typ"),4)="perp","perp",_xll.BDP($A638&amp;" Corp",F$4)*1)</f>
        <v>42913</v>
      </c>
      <c r="G638" s="31">
        <f>_xll.RtGet("EBOND_POSITION",INDEX(bookMap[eBondID],MATCH(TEXT(C638,"0"),bookMap[bbgID],0))&amp;"="&amp;B638,"AMOUNT")</f>
        <v>0</v>
      </c>
      <c r="H638" s="1">
        <f>INDEX(control!$E$12:$E$22,MATCH(C638,control!$C$12:$C$22,0))</f>
        <v>0</v>
      </c>
      <c r="I638" s="1" t="str">
        <f>IFERROR(INDEX(bias[symbol],MIN(MAX(MATCH(IF($I$2="manual",_xll.RtGet("EBOND_LDN",B638,-20268),$I$2),bias[symbol],0)+H638,1),27)),"-")</f>
        <v>b</v>
      </c>
      <c r="J638" s="1">
        <f>IFERROR(_xll.RtGet("EBOND_LDN",B638,-20270)*1,"-")</f>
        <v>0.25</v>
      </c>
      <c r="K638" s="1" t="str">
        <f>_xll.RtGet("EBOND_LDN",$B638,-20271)</f>
        <v>on</v>
      </c>
      <c r="L638" s="1" t="str">
        <f>_xll.BDP(A638&amp;" @CBKG Corp","bid")</f>
        <v>#N/A Real Time</v>
      </c>
      <c r="M638" s="1" t="str">
        <f>_xll.BDP(A638&amp;" @CBKG Corp","ask")</f>
        <v>#N/A Real Time</v>
      </c>
      <c r="N638" s="1" t="s">
        <v>1456</v>
      </c>
      <c r="O638" s="1" t="str">
        <f>_xll.BDP(A638&amp;" @"&amp;N638&amp;" Corp","LAST_UPDATE")</f>
        <v>07:01:29</v>
      </c>
      <c r="P638" s="57">
        <f>_xll.BDP(A638&amp;" @"&amp;N638&amp;" Corp","LAST_PRICE")</f>
        <v>113.578</v>
      </c>
      <c r="Q638" s="1">
        <f>INDEX(control!$F$12:$F$22,MATCH(C638,control!$C$12:$C$22,0))</f>
        <v>100</v>
      </c>
      <c r="R638" s="1">
        <f>P638-J638*INDEX(bias[value],MATCH(I638,bias[symbol],0))*(Q638/100)</f>
        <v>113.48425</v>
      </c>
      <c r="S638" s="1">
        <f t="shared" si="726"/>
        <v>113.73425</v>
      </c>
      <c r="T638" s="4"/>
      <c r="U638" s="4"/>
      <c r="V638" s="1">
        <f t="shared" si="727"/>
        <v>113.578</v>
      </c>
      <c r="W638" s="1">
        <f t="shared" si="728"/>
        <v>113.48425</v>
      </c>
      <c r="X638" s="1">
        <f t="shared" si="729"/>
        <v>113.73425</v>
      </c>
      <c r="Y638" s="13" t="str">
        <f t="shared" si="730"/>
        <v>err</v>
      </c>
      <c r="Z638" s="1">
        <v>1</v>
      </c>
      <c r="AA638" s="1">
        <f t="shared" si="731"/>
        <v>1</v>
      </c>
      <c r="AB638" s="1">
        <f t="shared" si="692"/>
        <v>1</v>
      </c>
      <c r="AC638" s="1">
        <f>IF(ISNUMBER(INDEX(bias[value],MATCH(I638,bias[symbol],0))),1,0)</f>
        <v>1</v>
      </c>
      <c r="AD638" s="1">
        <f t="shared" si="732"/>
        <v>1</v>
      </c>
      <c r="AE638" s="1">
        <f t="shared" si="693"/>
        <v>1</v>
      </c>
      <c r="AF638" s="1">
        <f t="shared" ca="1" si="721"/>
        <v>0</v>
      </c>
      <c r="AG638" s="1">
        <f t="shared" ca="1" si="722"/>
        <v>0</v>
      </c>
      <c r="AH638" s="1" t="str">
        <f ca="1">IF(AG638=1,_xll.RtContribute("DDS_BONDS",$B638&amp;"=EXT",$V$3:$X$3,V638:X638,"FTC:CHANGED;SCOPE:SERVER"),"-")</f>
        <v>-</v>
      </c>
      <c r="AI638" s="1" t="str">
        <f>_xll.RtGet("DDS_BONDS",B638&amp;"=EXT",3)</f>
        <v>6234422=EXT</v>
      </c>
      <c r="AJ638" s="32">
        <f>_xll.BDP($A638&amp;" @"&amp; $N638 &amp;"  Corp","risk_mid")</f>
        <v>3.2478680243947622</v>
      </c>
      <c r="AK638" s="25">
        <f t="shared" si="723"/>
        <v>0</v>
      </c>
      <c r="AL638" s="1" t="str">
        <f t="shared" si="677"/>
        <v>-</v>
      </c>
      <c r="AM638" s="38">
        <f t="shared" si="724"/>
        <v>0</v>
      </c>
      <c r="AN638" s="12">
        <f>_xll.BDP($A638&amp;" @"&amp; $N638 &amp;"  Corp","asset_swap_spd_mid")</f>
        <v>44.411991874921931</v>
      </c>
      <c r="AO638" s="25">
        <f t="shared" si="725"/>
        <v>0</v>
      </c>
      <c r="AP638" s="25">
        <f>IFERROR(_xll.BDP($A638&amp;" @"&amp; $N638 &amp;"  Corp","coupon")*G638/100/365,"-")</f>
        <v>0</v>
      </c>
      <c r="AQ638" s="1" t="str">
        <f>_xll.RtGet("EBOND_LDN",B638,"DSPLY_NAME")</f>
        <v xml:space="preserve">LMETEL 5 3/8 27 </v>
      </c>
      <c r="AR638" s="38">
        <f>_xll.RtGet("EBOND_LDN", B638, -18560)</f>
        <v>79.308269154781001</v>
      </c>
      <c r="AS638" s="38">
        <f>_xll.RtGet("EBOND_LDN", B638, -18562)</f>
        <v>71.617719341180006</v>
      </c>
      <c r="AT638" s="58" t="str">
        <f ca="1">IF(Main[[#This Row],[maturity]]&lt;TODAY(),"matured","-")</f>
        <v>-</v>
      </c>
      <c r="AU638" s="1" t="str">
        <f>IF(Main[[#This Row],[spread bid]]=Main[[#This Row],[spread ask]],"error","-")</f>
        <v>-</v>
      </c>
    </row>
    <row r="639" spans="1:47" x14ac:dyDescent="0.2">
      <c r="A639" s="1" t="s">
        <v>592</v>
      </c>
      <c r="B639" s="1">
        <v>8542081</v>
      </c>
      <c r="C639" s="9">
        <v>1994227</v>
      </c>
      <c r="D639" s="9" t="str">
        <f>_xll.BDP($A639&amp;" Corp",D$4)</f>
        <v>MMBFP</v>
      </c>
      <c r="E639" s="9">
        <f>IF(_xll.BDP($A639&amp;" Corp","cpn typ")="floating","frn",_xll.BDP($A639&amp;" Corp",E$4))</f>
        <v>4.875</v>
      </c>
      <c r="F639" s="50">
        <f>IF(LEFT(_xll.BDP($A639&amp;" Corp","mty_typ"),4)="perp","perp",_xll.BDP($A639&amp;" Corp",F$4)*1)</f>
        <v>41918</v>
      </c>
      <c r="G639" s="31" t="str">
        <f>_xll.RtGet("EBOND_POSITION",INDEX(bookMap[eBondID],MATCH(TEXT(C639,"0"),bookMap[bbgID],0))&amp;"="&amp;B639,"AMOUNT")</f>
        <v>#N/A</v>
      </c>
      <c r="H639" s="1">
        <f>INDEX(control!$E$12:$E$22,MATCH(C639,control!$C$12:$C$22,0))</f>
        <v>0</v>
      </c>
      <c r="I639" s="1" t="str">
        <f>IFERROR(INDEX(bias[symbol],MIN(MAX(MATCH(IF($I$2="manual",_xll.RtGet("EBOND_LDN",B639,-20268),$I$2),bias[symbol],0)+H639,1),27)),"-")</f>
        <v>m</v>
      </c>
      <c r="J639" s="1">
        <f>IFERROR(_xll.RtGet("EBOND_LDN",B639,-20270)*1,"-")</f>
        <v>0.25</v>
      </c>
      <c r="K639" s="1" t="str">
        <f>_xll.RtGet("EBOND_LDN",$B639,-20271)</f>
        <v>on</v>
      </c>
      <c r="L639" s="1">
        <f>_xll.BDP(A639&amp;" @CBKG Corp","bid")</f>
        <v>101.181</v>
      </c>
      <c r="M639" s="1">
        <f>_xll.BDP(A639&amp;" @CBKG Corp","ask")</f>
        <v>101.431</v>
      </c>
      <c r="N639" s="1" t="s">
        <v>1456</v>
      </c>
      <c r="O639" s="1" t="str">
        <f>_xll.BDP(A639&amp;" @"&amp;N639&amp;" Corp","LAST_UPDATE")</f>
        <v>07:01:21</v>
      </c>
      <c r="P639" s="57">
        <f>_xll.BDP(A639&amp;" @"&amp;N639&amp;" Corp","LAST_PRICE")</f>
        <v>101.294</v>
      </c>
      <c r="Q639" s="1">
        <f>INDEX(control!$F$12:$F$22,MATCH(C639,control!$C$12:$C$22,0))</f>
        <v>100</v>
      </c>
      <c r="R639" s="1">
        <f>P639-J639*INDEX(bias[value],MATCH(I639,bias[symbol],0))*(Q639/100)</f>
        <v>101.169</v>
      </c>
      <c r="S639" s="1">
        <f t="shared" si="726"/>
        <v>101.419</v>
      </c>
      <c r="T639" s="4"/>
      <c r="U639" s="4"/>
      <c r="V639" s="1">
        <f t="shared" si="727"/>
        <v>101.294</v>
      </c>
      <c r="W639" s="1">
        <f t="shared" si="728"/>
        <v>101.169</v>
      </c>
      <c r="X639" s="1">
        <f t="shared" si="729"/>
        <v>101.419</v>
      </c>
      <c r="Y639" s="13">
        <f t="shared" si="730"/>
        <v>-2.4000000000000909E-2</v>
      </c>
      <c r="Z639" s="1">
        <v>1</v>
      </c>
      <c r="AA639" s="1">
        <f t="shared" si="731"/>
        <v>1</v>
      </c>
      <c r="AB639" s="1">
        <f t="shared" si="692"/>
        <v>1</v>
      </c>
      <c r="AC639" s="1">
        <f>IF(ISNUMBER(INDEX(bias[value],MATCH(I639,bias[symbol],0))),1,0)</f>
        <v>1</v>
      </c>
      <c r="AD639" s="1">
        <f t="shared" si="732"/>
        <v>1</v>
      </c>
      <c r="AE639" s="1">
        <f t="shared" si="693"/>
        <v>1</v>
      </c>
      <c r="AF639" s="1">
        <f t="shared" ca="1" si="721"/>
        <v>0</v>
      </c>
      <c r="AG639" s="1">
        <f t="shared" ca="1" si="722"/>
        <v>0</v>
      </c>
      <c r="AH639" s="1" t="str">
        <f ca="1">IF(AG639=1,_xll.RtContribute("DDS_BONDS",$B639&amp;"=EXT",$V$3:$X$3,V639:X639,"FTC:CHANGED;SCOPE:SERVER"),"-")</f>
        <v>-</v>
      </c>
      <c r="AI639" s="1" t="str">
        <f>_xll.RtGet("DDS_BONDS",B639&amp;"=EXT",3)</f>
        <v>8542081=EXT</v>
      </c>
      <c r="AJ639" s="32">
        <f>_xll.BDP($A639&amp;" @"&amp; $N639 &amp;"  Corp","risk_mid")</f>
        <v>0.31776801202383353</v>
      </c>
      <c r="AK639" s="25" t="str">
        <f t="shared" si="723"/>
        <v>-</v>
      </c>
      <c r="AL639" s="1" t="str">
        <f t="shared" si="677"/>
        <v>-</v>
      </c>
      <c r="AM639" s="38">
        <f t="shared" si="724"/>
        <v>0</v>
      </c>
      <c r="AN639" s="12">
        <f>_xll.BDP($A639&amp;" @"&amp; $N639 &amp;"  Corp","asset_swap_spd_mid")</f>
        <v>33.015654253513176</v>
      </c>
      <c r="AO639" s="25">
        <f t="shared" si="725"/>
        <v>0</v>
      </c>
      <c r="AP639" s="25" t="str">
        <f>IFERROR(_xll.BDP($A639&amp;" @"&amp; $N639 &amp;"  Corp","coupon")*G639/100/365,"-")</f>
        <v>-</v>
      </c>
      <c r="AQ639" s="1" t="str">
        <f>_xll.RtGet("EBOND_LDN",B639,"DSPLY_NAME")</f>
        <v>MMBFP 4 7/8 06 O</v>
      </c>
      <c r="AR639" s="38">
        <f>_xll.RtGet("EBOND_LDN", B639, -18560)</f>
        <v>96.765122787307007</v>
      </c>
      <c r="AS639" s="38">
        <f>_xll.RtGet("EBOND_LDN", B639, -18562)</f>
        <v>18.096524665678</v>
      </c>
      <c r="AT639" s="58" t="str">
        <f ca="1">IF(Main[[#This Row],[maturity]]&lt;TODAY(),"matured","-")</f>
        <v>-</v>
      </c>
      <c r="AU639" s="1" t="str">
        <f>IF(Main[[#This Row],[spread bid]]=Main[[#This Row],[spread ask]],"error","-")</f>
        <v>-</v>
      </c>
    </row>
    <row r="640" spans="1:47" x14ac:dyDescent="0.2">
      <c r="A640" s="1" t="s">
        <v>593</v>
      </c>
      <c r="B640" s="1">
        <v>15811837</v>
      </c>
      <c r="C640" s="9">
        <v>1994227</v>
      </c>
      <c r="D640" s="9" t="str">
        <f>_xll.BDP($A640&amp;" Corp",D$4)</f>
        <v>MMBFP</v>
      </c>
      <c r="E640" s="9">
        <f>IF(_xll.BDP($A640&amp;" Corp","cpn typ")="floating","frn",_xll.BDP($A640&amp;" Corp",E$4))</f>
        <v>4.125</v>
      </c>
      <c r="F640" s="50">
        <f>IF(LEFT(_xll.BDP($A640&amp;" Corp","mty_typ"),4)="perp","perp",_xll.BDP($A640&amp;" Corp",F$4)*1)</f>
        <v>43039</v>
      </c>
      <c r="G640" s="31">
        <f>_xll.RtGet("EBOND_POSITION",INDEX(bookMap[eBondID],MATCH(TEXT(C640,"0"),bookMap[bbgID],0))&amp;"="&amp;B640,"AMOUNT")</f>
        <v>0</v>
      </c>
      <c r="H640" s="1">
        <f>INDEX(control!$E$12:$E$22,MATCH(C640,control!$C$12:$C$22,0))</f>
        <v>0</v>
      </c>
      <c r="I640" s="1" t="str">
        <f>IFERROR(INDEX(bias[symbol],MIN(MAX(MATCH(IF($I$2="manual",_xll.RtGet("EBOND_LDN",B640,-20268),$I$2),bias[symbol],0)+H640,1),27)),"-")</f>
        <v>m</v>
      </c>
      <c r="J640" s="1">
        <f>IFERROR(_xll.RtGet("EBOND_LDN",B640,-20270)*1,"-")</f>
        <v>0.25</v>
      </c>
      <c r="K640" s="1" t="str">
        <f>_xll.RtGet("EBOND_LDN",$B640,-20271)</f>
        <v>on</v>
      </c>
      <c r="L640" s="1">
        <f>_xll.BDP(A640&amp;" @CBKG Corp","bid")</f>
        <v>107.571</v>
      </c>
      <c r="M640" s="1">
        <f>_xll.BDP(A640&amp;" @CBKG Corp","ask")</f>
        <v>107.821</v>
      </c>
      <c r="N640" s="1" t="s">
        <v>1456</v>
      </c>
      <c r="O640" s="1" t="str">
        <f>_xll.BDP(A640&amp;" @"&amp;N640&amp;" Corp","LAST_UPDATE")</f>
        <v>07:01:25</v>
      </c>
      <c r="P640" s="57">
        <f>_xll.BDP(A640&amp;" @"&amp;N640&amp;" Corp","LAST_PRICE")</f>
        <v>107.711</v>
      </c>
      <c r="Q640" s="1">
        <f>INDEX(control!$F$12:$F$22,MATCH(C640,control!$C$12:$C$22,0))</f>
        <v>100</v>
      </c>
      <c r="R640" s="1">
        <f>P640-J640*INDEX(bias[value],MATCH(I640,bias[symbol],0))*(Q640/100)</f>
        <v>107.586</v>
      </c>
      <c r="S640" s="1">
        <f t="shared" si="726"/>
        <v>107.836</v>
      </c>
      <c r="T640" s="4"/>
      <c r="U640" s="4"/>
      <c r="V640" s="1">
        <f t="shared" si="727"/>
        <v>107.711</v>
      </c>
      <c r="W640" s="1">
        <f t="shared" si="728"/>
        <v>107.586</v>
      </c>
      <c r="X640" s="1">
        <f t="shared" si="729"/>
        <v>107.836</v>
      </c>
      <c r="Y640" s="13">
        <f t="shared" si="730"/>
        <v>3.0000000000001137E-2</v>
      </c>
      <c r="Z640" s="1">
        <v>1</v>
      </c>
      <c r="AA640" s="1">
        <f t="shared" si="731"/>
        <v>1</v>
      </c>
      <c r="AB640" s="1">
        <f t="shared" si="692"/>
        <v>1</v>
      </c>
      <c r="AC640" s="1">
        <f>IF(ISNUMBER(INDEX(bias[value],MATCH(I640,bias[symbol],0))),1,0)</f>
        <v>1</v>
      </c>
      <c r="AD640" s="1">
        <f t="shared" si="732"/>
        <v>1</v>
      </c>
      <c r="AE640" s="1">
        <f t="shared" si="693"/>
        <v>1</v>
      </c>
      <c r="AF640" s="1">
        <f t="shared" ca="1" si="721"/>
        <v>0</v>
      </c>
      <c r="AG640" s="1">
        <f t="shared" ca="1" si="722"/>
        <v>0</v>
      </c>
      <c r="AH640" s="1" t="str">
        <f ca="1">IF(AG640=1,_xll.RtContribute("DDS_BONDS",$B640&amp;"=EXT",$V$3:$X$3,V640:X640,"FTC:CHANGED;SCOPE:SERVER"),"-")</f>
        <v>-</v>
      </c>
      <c r="AI640" s="1" t="str">
        <f>_xll.RtGet("DDS_BONDS",B640&amp;"=EXT",3)</f>
        <v>15811837=EXT</v>
      </c>
      <c r="AJ640" s="32">
        <f>_xll.BDP($A640&amp;" @"&amp; $N640 &amp;"  Corp","risk_mid")</f>
        <v>3.4153572605085003</v>
      </c>
      <c r="AK640" s="25">
        <f t="shared" si="723"/>
        <v>0</v>
      </c>
      <c r="AL640" s="1" t="str">
        <f t="shared" si="677"/>
        <v>-</v>
      </c>
      <c r="AM640" s="38">
        <f t="shared" si="724"/>
        <v>0</v>
      </c>
      <c r="AN640" s="12">
        <f>_xll.BDP($A640&amp;" @"&amp; $N640 &amp;"  Corp","asset_swap_spd_mid")</f>
        <v>134.37646491985251</v>
      </c>
      <c r="AO640" s="25">
        <f t="shared" si="725"/>
        <v>0</v>
      </c>
      <c r="AP640" s="25">
        <f>IFERROR(_xll.BDP($A640&amp;" @"&amp; $N640 &amp;"  Corp","coupon")*G640/100/365,"-")</f>
        <v>0</v>
      </c>
      <c r="AQ640" s="1" t="str">
        <f>_xll.RtGet("EBOND_LDN",B640,"DSPLY_NAME")</f>
        <v>MMBFP 4 1/8 31 O</v>
      </c>
      <c r="AR640" s="38">
        <f>_xll.RtGet("EBOND_LDN", B640, -18560)</f>
        <v>166.086882684041</v>
      </c>
      <c r="AS640" s="38">
        <f>_xll.RtGet("EBOND_LDN", B640, -18562)</f>
        <v>158.77075609068399</v>
      </c>
      <c r="AT640" s="58" t="str">
        <f ca="1">IF(Main[[#This Row],[maturity]]&lt;TODAY(),"matured","-")</f>
        <v>-</v>
      </c>
      <c r="AU640" s="1" t="str">
        <f>IF(Main[[#This Row],[spread bid]]=Main[[#This Row],[spread ask]],"error","-")</f>
        <v>-</v>
      </c>
    </row>
    <row r="641" spans="1:47" x14ac:dyDescent="0.2">
      <c r="A641" s="1" t="s">
        <v>1426</v>
      </c>
      <c r="B641" s="1">
        <v>20295574</v>
      </c>
      <c r="C641" s="9">
        <v>1994227</v>
      </c>
      <c r="D641" s="9" t="str">
        <f>_xll.BDP($A641&amp;" Corp",D$4)</f>
        <v>MSFT</v>
      </c>
      <c r="E641" s="9">
        <f>IF(_xll.BDP($A641&amp;" Corp","cpn typ")="floating","frn",_xll.BDP($A641&amp;" Corp",E$4))</f>
        <v>2.125</v>
      </c>
      <c r="F641" s="50">
        <f>IF(LEFT(_xll.BDP($A641&amp;" Corp","mty_typ"),4)="perp","perp",_xll.BDP($A641&amp;" Corp",F$4)*1)</f>
        <v>44536</v>
      </c>
      <c r="G641" s="31">
        <f>_xll.RtGet("EBOND_POSITION",INDEX(bookMap[eBondID],MATCH(TEXT(C641,"0"),bookMap[bbgID],0))&amp;"="&amp;B641,"AMOUNT")</f>
        <v>0</v>
      </c>
      <c r="H641" s="1">
        <f>INDEX(control!$E$12:$E$22,MATCH(C641,control!$C$12:$C$22,0))</f>
        <v>0</v>
      </c>
      <c r="I641" s="1" t="str">
        <f>IFERROR(INDEX(bias[symbol],MIN(MAX(MATCH(IF($I$2="manual",_xll.RtGet("EBOND_LDN",B641,-20268),$I$2),bias[symbol],0)+H641,1),27)),"-")</f>
        <v>bb</v>
      </c>
      <c r="J641" s="1">
        <f>IFERROR(_xll.RtGet("EBOND_LDN",B641,-20270)*1,"-")</f>
        <v>0.25</v>
      </c>
      <c r="K641" s="1" t="str">
        <f>_xll.RtGet("EBOND_LDN",$B641,-20271)</f>
        <v>on</v>
      </c>
      <c r="L641" s="1">
        <f>_xll.BDP(A641&amp;" @CBKG Corp","bid")</f>
        <v>104.06699999999999</v>
      </c>
      <c r="M641" s="1">
        <f>_xll.BDP(A641&amp;" @CBKG Corp","ask")</f>
        <v>104.31699999999999</v>
      </c>
      <c r="N641" s="1" t="s">
        <v>1456</v>
      </c>
      <c r="O641" s="1" t="str">
        <f>_xll.BDP(A641&amp;" @"&amp;N641&amp;" Corp","LAST_UPDATE")</f>
        <v>11/06/2014</v>
      </c>
      <c r="P641" s="57">
        <f>_xll.BDP(A641&amp;" @"&amp;N641&amp;" Corp","LAST_PRICE")</f>
        <v>104.11</v>
      </c>
      <c r="Q641" s="1">
        <f>INDEX(control!$F$12:$F$22,MATCH(C641,control!$C$12:$C$22,0))</f>
        <v>100</v>
      </c>
      <c r="R641" s="1">
        <f>P641-J641*INDEX(bias[value],MATCH(I641,bias[symbol],0))*(Q641/100)</f>
        <v>104.0475</v>
      </c>
      <c r="S641" s="1">
        <f t="shared" ref="S641:S642" si="733">R641+J641*(Q641/100)</f>
        <v>104.2975</v>
      </c>
      <c r="T641" s="4"/>
      <c r="U641" s="4"/>
      <c r="V641" s="1">
        <f t="shared" ref="V641:V642" si="734">P641</f>
        <v>104.11</v>
      </c>
      <c r="W641" s="1">
        <f t="shared" ref="W641:W642" si="735">IF(ISNUMBER(T641),T641,R641)</f>
        <v>104.0475</v>
      </c>
      <c r="X641" s="1">
        <f t="shared" ref="X641:X642" si="736">IF(ISNUMBER(U641),U641,S641)</f>
        <v>104.2975</v>
      </c>
      <c r="Y641" s="13">
        <f t="shared" ref="Y641:Y642" si="737">IF(ISERROR((W641+X641)-(L641+M641)),"err",((W641+X641)-(L641+M641)))</f>
        <v>-3.8999999999987267E-2</v>
      </c>
      <c r="Z641" s="1">
        <v>1</v>
      </c>
      <c r="AA641" s="1">
        <f t="shared" ref="AA641:AA642" si="738">IF(K641="on",1,0)</f>
        <v>1</v>
      </c>
      <c r="AB641" s="1">
        <f t="shared" ref="AB641:AB642" si="739">IF(ISNUMBER(V641),1,0)*IF(ISNUMBER(W641),1,0)*IF(ISNUMBER(X641),1,0)</f>
        <v>1</v>
      </c>
      <c r="AC641" s="1">
        <f>IF(ISNUMBER(INDEX(bias[value],MATCH(I641,bias[symbol],0))),1,0)</f>
        <v>1</v>
      </c>
      <c r="AD641" s="1">
        <f t="shared" ref="AD641:AD642" si="740">IF(ISNUMBER(J641),1,0)</f>
        <v>1</v>
      </c>
      <c r="AE641" s="1">
        <f t="shared" ref="AE641:AE642" si="741">IF(AB641,IF(W641&gt;X641,0,1),0)</f>
        <v>1</v>
      </c>
      <c r="AF641" s="1">
        <f t="shared" ca="1" si="721"/>
        <v>0</v>
      </c>
      <c r="AG641" s="1">
        <f t="shared" ca="1" si="722"/>
        <v>0</v>
      </c>
      <c r="AH641" s="1" t="str">
        <f ca="1">IF(AG641=1,_xll.RtContribute("DDS_BONDS",$B641&amp;"=EXT",$V$3:$X$3,V641:X641,"FTC:CHANGED;SCOPE:SERVER"),"-")</f>
        <v>-</v>
      </c>
      <c r="AI641" s="1" t="str">
        <f>_xll.RtGet("DDS_BONDS",B641&amp;"=EXT",3)</f>
        <v>20295574=EXT</v>
      </c>
      <c r="AJ641" s="32">
        <f>_xll.BDP($A641&amp;" @"&amp; $N641 &amp;"  Corp","risk_mid")</f>
        <v>6.9470960508184021</v>
      </c>
      <c r="AK641" s="25">
        <f t="shared" si="723"/>
        <v>0</v>
      </c>
      <c r="AL641" s="1" t="str">
        <f t="shared" si="677"/>
        <v>-</v>
      </c>
      <c r="AM641" s="38">
        <f t="shared" si="724"/>
        <v>0</v>
      </c>
      <c r="AN641" s="12">
        <f>_xll.BDP($A641&amp;" @"&amp; $N641 &amp;"  Corp","asset_swap_spd_mid")</f>
        <v>40.12884886588644</v>
      </c>
      <c r="AO641" s="25">
        <f t="shared" si="725"/>
        <v>0</v>
      </c>
      <c r="AP641" s="25">
        <f>IFERROR(_xll.BDP($A641&amp;" @"&amp; $N641 &amp;"  Corp","coupon")*G641/100/365,"-")</f>
        <v>0</v>
      </c>
      <c r="AQ641" s="1" t="str">
        <f>_xll.RtGet("EBOND_LDN",B641,"DSPLY_NAME")</f>
        <v>MSFT 2 1/8 06 De</v>
      </c>
      <c r="AR641" s="38">
        <f>_xll.RtGet("EBOND_LDN", B641, -18560)</f>
        <v>69.752968026850994</v>
      </c>
      <c r="AS641" s="38">
        <f>_xll.RtGet("EBOND_LDN", B641, -18562)</f>
        <v>66.272899108955997</v>
      </c>
      <c r="AT641" s="58" t="str">
        <f ca="1">IF(Main[[#This Row],[maturity]]&lt;TODAY(),"matured","-")</f>
        <v>-</v>
      </c>
      <c r="AU641" s="1" t="str">
        <f>IF(Main[[#This Row],[spread bid]]=Main[[#This Row],[spread ask]],"error","-")</f>
        <v>-</v>
      </c>
    </row>
    <row r="642" spans="1:47" x14ac:dyDescent="0.2">
      <c r="A642" s="1" t="s">
        <v>1427</v>
      </c>
      <c r="B642" s="1">
        <v>20295564</v>
      </c>
      <c r="C642" s="9">
        <v>1994227</v>
      </c>
      <c r="D642" s="9" t="str">
        <f>_xll.BDP($A642&amp;" Corp",D$4)</f>
        <v>MSFT</v>
      </c>
      <c r="E642" s="9">
        <f>IF(_xll.BDP($A642&amp;" Corp","cpn typ")="floating","frn",_xll.BDP($A642&amp;" Corp",E$4))</f>
        <v>3.125</v>
      </c>
      <c r="F642" s="50">
        <f>IF(LEFT(_xll.BDP($A642&amp;" Corp","mty_typ"),4)="perp","perp",_xll.BDP($A642&amp;" Corp",F$4)*1)</f>
        <v>47093</v>
      </c>
      <c r="G642" s="31">
        <f>_xll.RtGet("EBOND_POSITION",INDEX(bookMap[eBondID],MATCH(TEXT(C642,"0"),bookMap[bbgID],0))&amp;"="&amp;B642,"AMOUNT")</f>
        <v>6200000</v>
      </c>
      <c r="H642" s="1">
        <f>INDEX(control!$E$12:$E$22,MATCH(C642,control!$C$12:$C$22,0))</f>
        <v>0</v>
      </c>
      <c r="I642" s="1" t="str">
        <f>IFERROR(INDEX(bias[symbol],MIN(MAX(MATCH(IF($I$2="manual",_xll.RtGet("EBOND_LDN",B642,-20268),$I$2),bias[symbol],0)+H642,1),27)),"-")</f>
        <v>m</v>
      </c>
      <c r="J642" s="1">
        <f>IFERROR(_xll.RtGet("EBOND_LDN",B642,-20270)*1,"-")</f>
        <v>0.35</v>
      </c>
      <c r="K642" s="1" t="str">
        <f>_xll.RtGet("EBOND_LDN",$B642,-20271)</f>
        <v>on</v>
      </c>
      <c r="L642" s="1">
        <f>_xll.BDP(A642&amp;" @CBKG Corp","bid")</f>
        <v>107.375</v>
      </c>
      <c r="M642" s="1">
        <f>_xll.BDP(A642&amp;" @CBKG Corp","ask")</f>
        <v>107.72499999999999</v>
      </c>
      <c r="N642" s="1" t="s">
        <v>1456</v>
      </c>
      <c r="O642" s="1" t="str">
        <f>_xll.BDP(A642&amp;" @"&amp;N642&amp;" Corp","LAST_UPDATE")</f>
        <v>11/06/2014</v>
      </c>
      <c r="P642" s="57">
        <f>_xll.BDP(A642&amp;" @"&amp;N642&amp;" Corp","LAST_PRICE")</f>
        <v>107.51300000000001</v>
      </c>
      <c r="Q642" s="1">
        <f>INDEX(control!$F$12:$F$22,MATCH(C642,control!$C$12:$C$22,0))</f>
        <v>100</v>
      </c>
      <c r="R642" s="1">
        <f>P642-J642*INDEX(bias[value],MATCH(I642,bias[symbol],0))*(Q642/100)</f>
        <v>107.33800000000001</v>
      </c>
      <c r="S642" s="1">
        <f t="shared" si="733"/>
        <v>107.688</v>
      </c>
      <c r="T642" s="4"/>
      <c r="U642" s="4"/>
      <c r="V642" s="1">
        <f t="shared" si="734"/>
        <v>107.51300000000001</v>
      </c>
      <c r="W642" s="1">
        <f t="shared" si="735"/>
        <v>107.33800000000001</v>
      </c>
      <c r="X642" s="1">
        <f t="shared" si="736"/>
        <v>107.688</v>
      </c>
      <c r="Y642" s="13">
        <f t="shared" si="737"/>
        <v>-7.3999999999983856E-2</v>
      </c>
      <c r="Z642" s="1">
        <v>1</v>
      </c>
      <c r="AA642" s="1">
        <f t="shared" si="738"/>
        <v>1</v>
      </c>
      <c r="AB642" s="1">
        <f t="shared" si="739"/>
        <v>1</v>
      </c>
      <c r="AC642" s="1">
        <f>IF(ISNUMBER(INDEX(bias[value],MATCH(I642,bias[symbol],0))),1,0)</f>
        <v>1</v>
      </c>
      <c r="AD642" s="1">
        <f t="shared" si="740"/>
        <v>1</v>
      </c>
      <c r="AE642" s="1">
        <f t="shared" si="741"/>
        <v>1</v>
      </c>
      <c r="AF642" s="1">
        <f t="shared" ca="1" si="721"/>
        <v>0</v>
      </c>
      <c r="AG642" s="1">
        <f t="shared" ca="1" si="722"/>
        <v>0</v>
      </c>
      <c r="AH642" s="1" t="str">
        <f ca="1">IF(AG642=1,_xll.RtContribute("DDS_BONDS",$B642&amp;"=EXT",$V$3:$X$3,V642:X642,"FTC:CHANGED;SCOPE:SERVER"),"-")</f>
        <v>-</v>
      </c>
      <c r="AI642" s="1" t="str">
        <f>_xll.RtGet("DDS_BONDS",B642&amp;"=EXT",3)</f>
        <v>20295564=EXT</v>
      </c>
      <c r="AJ642" s="32">
        <f>_xll.BDP($A642&amp;" @"&amp; $N642 &amp;"  Corp","risk_mid")</f>
        <v>12.365349685120464</v>
      </c>
      <c r="AK642" s="25">
        <f t="shared" si="723"/>
        <v>7666.5168047746884</v>
      </c>
      <c r="AL642" s="1" t="str">
        <f t="shared" ref="AL642:AL702" si="742">IFERROR(INDEX(repoRate,MATCH(A642,repoIsin,0)),"-")</f>
        <v>-</v>
      </c>
      <c r="AM642" s="38">
        <f t="shared" si="724"/>
        <v>59.251608888888889</v>
      </c>
      <c r="AN642" s="12">
        <f>_xll.BDP($A642&amp;" @"&amp; $N642 &amp;"  Corp","asset_swap_spd_mid")</f>
        <v>52.976714573339976</v>
      </c>
      <c r="AO642" s="25">
        <f t="shared" si="725"/>
        <v>32845.563035470783</v>
      </c>
      <c r="AP642" s="25">
        <f>IFERROR(_xll.BDP($A642&amp;" @"&amp; $N642 &amp;"  Corp","coupon")*G642/100/365,"-")</f>
        <v>530.82191780821915</v>
      </c>
      <c r="AQ642" s="1" t="str">
        <f>_xll.RtGet("EBOND_LDN",B642,"DSPLY_NAME")</f>
        <v>MSFT 3 1/8 06 De</v>
      </c>
      <c r="AR642" s="38">
        <f>_xll.RtGet("EBOND_LDN", B642, -18560)</f>
        <v>126.49310261991</v>
      </c>
      <c r="AS642" s="38">
        <f>_xll.RtGet("EBOND_LDN", B642, -18562)</f>
        <v>123.70631973858001</v>
      </c>
      <c r="AT642" s="58" t="str">
        <f ca="1">IF(Main[[#This Row],[maturity]]&lt;TODAY(),"matured","-")</f>
        <v>-</v>
      </c>
      <c r="AU642" s="1" t="str">
        <f>IF(Main[[#This Row],[spread bid]]=Main[[#This Row],[spread ask]],"error","-")</f>
        <v>-</v>
      </c>
    </row>
    <row r="643" spans="1:47" x14ac:dyDescent="0.2">
      <c r="A643" s="1" t="s">
        <v>594</v>
      </c>
      <c r="B643" s="1">
        <v>17733741</v>
      </c>
      <c r="C643" s="9">
        <v>1994227</v>
      </c>
      <c r="D643" s="9" t="str">
        <f>_xll.BDP($A643&amp;" Corp",D$4)</f>
        <v>MSFT</v>
      </c>
      <c r="E643" s="9">
        <f>IF(_xll.BDP($A643&amp;" Corp","cpn typ")="floating","frn",_xll.BDP($A643&amp;" Corp",E$4))</f>
        <v>2.625</v>
      </c>
      <c r="F643" s="50">
        <f>IF(LEFT(_xll.BDP($A643&amp;" Corp","mty_typ"),4)="perp","perp",_xll.BDP($A643&amp;" Corp",F$4)*1)</f>
        <v>48701</v>
      </c>
      <c r="G643" s="31">
        <f>_xll.RtGet("EBOND_POSITION",INDEX(bookMap[eBondID],MATCH(TEXT(C643,"0"),bookMap[bbgID],0))&amp;"="&amp;B643,"AMOUNT")</f>
        <v>1730000</v>
      </c>
      <c r="H643" s="1">
        <f>INDEX(control!$E$12:$E$22,MATCH(C643,control!$C$12:$C$22,0))</f>
        <v>0</v>
      </c>
      <c r="I643" s="1" t="str">
        <f>IFERROR(INDEX(bias[symbol],MIN(MAX(MATCH(IF($I$2="manual",_xll.RtGet("EBOND_LDN",B643,-20268),$I$2),bias[symbol],0)+H643,1),27)),"-")</f>
        <v>m</v>
      </c>
      <c r="J643" s="1">
        <f>IFERROR(_xll.RtGet("EBOND_LDN",B643,-20270)*1,"-")</f>
        <v>0.5</v>
      </c>
      <c r="K643" s="1" t="str">
        <f>_xll.RtGet("EBOND_LDN",$B643,-20271)</f>
        <v>on</v>
      </c>
      <c r="L643" s="1">
        <f>_xll.BDP(A643&amp;" @CBKG Corp","bid")</f>
        <v>98.206000000000003</v>
      </c>
      <c r="M643" s="1">
        <f>_xll.BDP(A643&amp;" @CBKG Corp","ask")</f>
        <v>98.706000000000003</v>
      </c>
      <c r="N643" s="1" t="s">
        <v>1456</v>
      </c>
      <c r="O643" s="1" t="str">
        <f>_xll.BDP(A643&amp;" @"&amp;N643&amp;" Corp","LAST_UPDATE")</f>
        <v>11/06/2014</v>
      </c>
      <c r="P643" s="57">
        <f>_xll.BDP(A643&amp;" @"&amp;N643&amp;" Corp","LAST_PRICE")</f>
        <v>98.435000000000002</v>
      </c>
      <c r="Q643" s="1">
        <f>INDEX(control!$F$12:$F$22,MATCH(C643,control!$C$12:$C$22,0))</f>
        <v>100</v>
      </c>
      <c r="R643" s="1">
        <f>P643-J643*INDEX(bias[value],MATCH(I643,bias[symbol],0))*(Q643/100)</f>
        <v>98.185000000000002</v>
      </c>
      <c r="S643" s="1">
        <f t="shared" si="726"/>
        <v>98.685000000000002</v>
      </c>
      <c r="T643" s="4"/>
      <c r="U643" s="4"/>
      <c r="V643" s="1">
        <f t="shared" si="727"/>
        <v>98.435000000000002</v>
      </c>
      <c r="W643" s="1">
        <f t="shared" si="728"/>
        <v>98.185000000000002</v>
      </c>
      <c r="X643" s="1">
        <f t="shared" si="729"/>
        <v>98.685000000000002</v>
      </c>
      <c r="Y643" s="13">
        <f t="shared" si="730"/>
        <v>-4.2000000000001592E-2</v>
      </c>
      <c r="Z643" s="1">
        <v>1</v>
      </c>
      <c r="AA643" s="1">
        <f t="shared" si="731"/>
        <v>1</v>
      </c>
      <c r="AB643" s="1">
        <f t="shared" si="692"/>
        <v>1</v>
      </c>
      <c r="AC643" s="1">
        <f>IF(ISNUMBER(INDEX(bias[value],MATCH(I643,bias[symbol],0))),1,0)</f>
        <v>1</v>
      </c>
      <c r="AD643" s="1">
        <f t="shared" si="732"/>
        <v>1</v>
      </c>
      <c r="AE643" s="1">
        <f t="shared" si="693"/>
        <v>1</v>
      </c>
      <c r="AF643" s="1">
        <f t="shared" ca="1" si="721"/>
        <v>0</v>
      </c>
      <c r="AG643" s="1">
        <f t="shared" ca="1" si="722"/>
        <v>0</v>
      </c>
      <c r="AH643" s="1" t="str">
        <f ca="1">IF(AG643=1,_xll.RtContribute("DDS_BONDS",$B643&amp;"=EXT",$V$3:$X$3,V643:X643,"FTC:CHANGED;SCOPE:SERVER"),"-")</f>
        <v>-</v>
      </c>
      <c r="AI643" s="1" t="str">
        <f>_xll.RtGet("DDS_BONDS",B643&amp;"=EXT",3)</f>
        <v>17733741=EXT</v>
      </c>
      <c r="AJ643" s="32">
        <f>_xll.BDP($A643&amp;" @"&amp; $N643 &amp;"  Corp","risk_mid")</f>
        <v>14.464637603409614</v>
      </c>
      <c r="AK643" s="25">
        <f t="shared" si="723"/>
        <v>2502.3823053898632</v>
      </c>
      <c r="AL643" s="1" t="str">
        <f t="shared" si="742"/>
        <v>-</v>
      </c>
      <c r="AM643" s="38">
        <f t="shared" si="724"/>
        <v>15.137115555555557</v>
      </c>
      <c r="AN643" s="12">
        <f>_xll.BDP($A643&amp;" @"&amp; $N643 &amp;"  Corp","asset_swap_spd_mid")</f>
        <v>49.898293913779341</v>
      </c>
      <c r="AO643" s="25">
        <f t="shared" si="725"/>
        <v>8632.4048470838261</v>
      </c>
      <c r="AP643" s="25">
        <f>IFERROR(_xll.BDP($A643&amp;" @"&amp; $N643 &amp;"  Corp","coupon")*G643/100/365,"-")</f>
        <v>124.41780821917808</v>
      </c>
      <c r="AQ643" s="1" t="str">
        <f>_xll.RtGet("EBOND_LDN",B643,"DSPLY_NAME")</f>
        <v>MSFT 2 5/8 02 Ma</v>
      </c>
      <c r="AR643" s="38">
        <f>_xll.RtGet("EBOND_LDN", B643, -18560)</f>
        <v>69.056434186367994</v>
      </c>
      <c r="AS643" s="38">
        <f>_xll.RtGet("EBOND_LDN", B643, -18562)</f>
        <v>65.598009134072001</v>
      </c>
      <c r="AT643" s="58" t="str">
        <f ca="1">IF(Main[[#This Row],[maturity]]&lt;TODAY(),"matured","-")</f>
        <v>-</v>
      </c>
      <c r="AU643" s="1" t="str">
        <f>IF(Main[[#This Row],[spread bid]]=Main[[#This Row],[spread ask]],"error","-")</f>
        <v>-</v>
      </c>
    </row>
    <row r="644" spans="1:47" x14ac:dyDescent="0.2">
      <c r="A644" s="1" t="s">
        <v>595</v>
      </c>
      <c r="B644" s="1">
        <v>20080898</v>
      </c>
      <c r="C644" s="9">
        <v>1994227</v>
      </c>
      <c r="D644" s="9" t="str">
        <f>_xll.BDP($A644&amp;" Corp",D$4)</f>
        <v>ODGR</v>
      </c>
      <c r="E644" s="9">
        <f>IF(_xll.BDP($A644&amp;" Corp","cpn typ")="floating","frn",_xll.BDP($A644&amp;" Corp",E$4))</f>
        <v>1.875</v>
      </c>
      <c r="F644" s="50">
        <f>IF(LEFT(_xll.BDP($A644&amp;" Corp","mty_typ"),4)="perp","perp",_xll.BDP($A644&amp;" Corp",F$4)*1)</f>
        <v>43426</v>
      </c>
      <c r="G644" s="31">
        <f>_xll.RtGet("EBOND_POSITION",INDEX(bookMap[eBondID],MATCH(TEXT(C644,"0"),bookMap[bbgID],0))&amp;"="&amp;B644,"AMOUNT")</f>
        <v>872000</v>
      </c>
      <c r="H644" s="1">
        <f>INDEX(control!$E$12:$E$22,MATCH(C644,control!$C$12:$C$22,0))</f>
        <v>0</v>
      </c>
      <c r="I644" s="1" t="str">
        <f>IFERROR(INDEX(bias[symbol],MIN(MAX(MATCH(IF($I$2="manual",_xll.RtGet("EBOND_LDN",B644,-20268),$I$2),bias[symbol],0)+H644,1),27)),"-")</f>
        <v>m</v>
      </c>
      <c r="J644" s="1">
        <f>IFERROR(_xll.RtGet("EBOND_LDN",B644,-20270)*1,"-")</f>
        <v>0.3</v>
      </c>
      <c r="K644" s="1" t="str">
        <f>_xll.RtGet("EBOND_LDN",$B644,-20271)</f>
        <v>on</v>
      </c>
      <c r="L644" s="1">
        <f>_xll.BDP(A644&amp;" @CBKG Corp","bid")</f>
        <v>102.592</v>
      </c>
      <c r="M644" s="1">
        <f>_xll.BDP(A644&amp;" @CBKG Corp","ask")</f>
        <v>102.892</v>
      </c>
      <c r="N644" s="1" t="s">
        <v>1456</v>
      </c>
      <c r="O644" s="1" t="str">
        <f>_xll.BDP(A644&amp;" @"&amp;N644&amp;" Corp","LAST_UPDATE")</f>
        <v>07:01:31</v>
      </c>
      <c r="P644" s="57">
        <f>_xll.BDP(A644&amp;" @"&amp;N644&amp;" Corp","LAST_PRICE")</f>
        <v>102.733</v>
      </c>
      <c r="Q644" s="1">
        <f>INDEX(control!$F$12:$F$22,MATCH(C644,control!$C$12:$C$22,0))</f>
        <v>100</v>
      </c>
      <c r="R644" s="1">
        <f>P644-J644*INDEX(bias[value],MATCH(I644,bias[symbol],0))*(Q644/100)</f>
        <v>102.583</v>
      </c>
      <c r="S644" s="1">
        <f t="shared" si="726"/>
        <v>102.883</v>
      </c>
      <c r="T644" s="4"/>
      <c r="U644" s="4"/>
      <c r="V644" s="1">
        <f t="shared" si="727"/>
        <v>102.733</v>
      </c>
      <c r="W644" s="1">
        <f t="shared" si="728"/>
        <v>102.583</v>
      </c>
      <c r="X644" s="1">
        <f t="shared" si="729"/>
        <v>102.883</v>
      </c>
      <c r="Y644" s="13">
        <f t="shared" si="730"/>
        <v>-1.799999999997226E-2</v>
      </c>
      <c r="Z644" s="1">
        <v>1</v>
      </c>
      <c r="AA644" s="1">
        <f t="shared" si="731"/>
        <v>1</v>
      </c>
      <c r="AB644" s="1">
        <f t="shared" si="692"/>
        <v>1</v>
      </c>
      <c r="AC644" s="1">
        <f>IF(ISNUMBER(INDEX(bias[value],MATCH(I644,bias[symbol],0))),1,0)</f>
        <v>1</v>
      </c>
      <c r="AD644" s="1">
        <f t="shared" si="732"/>
        <v>1</v>
      </c>
      <c r="AE644" s="1">
        <f t="shared" si="693"/>
        <v>1</v>
      </c>
      <c r="AF644" s="1">
        <f t="shared" ca="1" si="721"/>
        <v>0</v>
      </c>
      <c r="AG644" s="1">
        <f t="shared" ca="1" si="722"/>
        <v>0</v>
      </c>
      <c r="AH644" s="1" t="str">
        <f ca="1">IF(AG644=1,_xll.RtContribute("DDS_BONDS",$B644&amp;"=EXT",$V$3:$X$3,V644:X644,"FTC:CHANGED;SCOPE:SERVER"),"-")</f>
        <v>-</v>
      </c>
      <c r="AI644" s="1" t="str">
        <f>_xll.RtGet("DDS_BONDS",B644&amp;"=EXT",3)</f>
        <v>20080898=EXT</v>
      </c>
      <c r="AJ644" s="32">
        <f>_xll.BDP($A644&amp;" @"&amp; $N644 &amp;"  Corp","risk_mid")</f>
        <v>4.3579948533924551</v>
      </c>
      <c r="AK644" s="25">
        <f t="shared" si="723"/>
        <v>380.01715121582208</v>
      </c>
      <c r="AL644" s="1" t="str">
        <f t="shared" si="742"/>
        <v>-</v>
      </c>
      <c r="AM644" s="38">
        <f t="shared" si="724"/>
        <v>7.9629489777777787</v>
      </c>
      <c r="AN644" s="12">
        <f>_xll.BDP($A644&amp;" @"&amp; $N644 &amp;"  Corp","asset_swap_spd_mid")</f>
        <v>62.651588745032527</v>
      </c>
      <c r="AO644" s="25">
        <f t="shared" si="725"/>
        <v>5463.2185385668363</v>
      </c>
      <c r="AP644" s="25">
        <f>IFERROR(_xll.BDP($A644&amp;" @"&amp; $N644 &amp;"  Corp","coupon")*G644/100/365,"-")</f>
        <v>44.794520547945204</v>
      </c>
      <c r="AQ644" s="1" t="str">
        <f>_xll.RtGet("EBOND_LDN",B644,"DSPLY_NAME")</f>
        <v>ODGR 1 7/8 22 No</v>
      </c>
      <c r="AR644" s="38">
        <f>_xll.RtGet("EBOND_LDN", B644, -18560)</f>
        <v>98.158537101470998</v>
      </c>
      <c r="AS644" s="38">
        <f>_xll.RtGet("EBOND_LDN", B644, -18562)</f>
        <v>91.282459697318004</v>
      </c>
      <c r="AT644" s="58" t="str">
        <f ca="1">IF(Main[[#This Row],[maturity]]&lt;TODAY(),"matured","-")</f>
        <v>-</v>
      </c>
      <c r="AU644" s="1" t="str">
        <f>IF(Main[[#This Row],[spread bid]]=Main[[#This Row],[spread ask]],"error","-")</f>
        <v>-</v>
      </c>
    </row>
    <row r="645" spans="1:47" x14ac:dyDescent="0.2">
      <c r="A645" s="1" t="s">
        <v>1515</v>
      </c>
      <c r="B645" s="1">
        <v>21084720</v>
      </c>
      <c r="C645" s="9">
        <v>1994227</v>
      </c>
      <c r="D645" s="9" t="str">
        <f>_xll.BDP($A645&amp;" Corp",D$4)</f>
        <v>ODGR</v>
      </c>
      <c r="E645" s="9">
        <f>IF(_xll.BDP($A645&amp;" Corp","cpn typ")="floating","frn",_xll.BDP($A645&amp;" Corp",E$4))</f>
        <v>2.375</v>
      </c>
      <c r="F645" s="50">
        <f>IF(LEFT(_xll.BDP($A645&amp;" Corp","mty_typ"),4)="perp","perp",_xll.BDP($A645&amp;" Corp",F$4)*1)</f>
        <v>44237</v>
      </c>
      <c r="G645" s="31">
        <f>_xll.RtGet("EBOND_POSITION",INDEX(bookMap[eBondID],MATCH(TEXT(C645,"0"),bookMap[bbgID],0))&amp;"="&amp;B645,"AMOUNT")</f>
        <v>0</v>
      </c>
      <c r="H645" s="1">
        <f>INDEX(control!$E$12:$E$22,MATCH(C645,control!$C$12:$C$22,0))</f>
        <v>0</v>
      </c>
      <c r="I645" s="1" t="str">
        <f>IFERROR(INDEX(bias[symbol],MIN(MAX(MATCH(IF($I$2="manual",_xll.RtGet("EBOND_LDN",B645,-20268),$I$2),bias[symbol],0)+H645,1),27)),"-")</f>
        <v>m</v>
      </c>
      <c r="J645" s="1">
        <f>IFERROR(_xll.RtGet("EBOND_LDN",B645,-20270)*1,"-")</f>
        <v>0.3</v>
      </c>
      <c r="K645" s="1" t="str">
        <f>_xll.RtGet("EBOND_LDN",$B645,-20271)</f>
        <v>on</v>
      </c>
      <c r="L645" s="1">
        <f>_xll.BDP(A645&amp;" @CBKG Corp","bid")</f>
        <v>102.968</v>
      </c>
      <c r="M645" s="1">
        <f>_xll.BDP(A645&amp;" @CBKG Corp","ask")</f>
        <v>103.268</v>
      </c>
      <c r="N645" s="1" t="s">
        <v>1456</v>
      </c>
      <c r="O645" s="1" t="str">
        <f>_xll.BDP(A645&amp;" @"&amp;N645&amp;" Corp","LAST_UPDATE")</f>
        <v>07:01:27</v>
      </c>
      <c r="P645" s="57">
        <f>_xll.BDP(A645&amp;" @"&amp;N645&amp;" Corp","LAST_PRICE")</f>
        <v>103.1</v>
      </c>
      <c r="Q645" s="1">
        <f>INDEX(control!$F$12:$F$22,MATCH(C645,control!$C$12:$C$22,0))</f>
        <v>100</v>
      </c>
      <c r="R645" s="1">
        <f>P645-J645*INDEX(bias[value],MATCH(I645,bias[symbol],0))*(Q645/100)</f>
        <v>102.94999999999999</v>
      </c>
      <c r="S645" s="1">
        <f t="shared" ref="S645" si="743">R645+J645*(Q645/100)</f>
        <v>103.24999999999999</v>
      </c>
      <c r="T645" s="4"/>
      <c r="U645" s="4"/>
      <c r="V645" s="1">
        <f t="shared" ref="V645" si="744">P645</f>
        <v>103.1</v>
      </c>
      <c r="W645" s="1">
        <f t="shared" ref="W645" si="745">IF(ISNUMBER(T645),T645,R645)</f>
        <v>102.94999999999999</v>
      </c>
      <c r="X645" s="1">
        <f t="shared" ref="X645" si="746">IF(ISNUMBER(U645),U645,S645)</f>
        <v>103.24999999999999</v>
      </c>
      <c r="Y645" s="13">
        <f t="shared" ref="Y645" si="747">IF(ISERROR((W645+X645)-(L645+M645)),"err",((W645+X645)-(L645+M645)))</f>
        <v>-3.6000000000001364E-2</v>
      </c>
      <c r="Z645" s="1">
        <v>1</v>
      </c>
      <c r="AA645" s="1">
        <f t="shared" ref="AA645" si="748">IF(K645="on",1,0)</f>
        <v>1</v>
      </c>
      <c r="AB645" s="1">
        <f t="shared" ref="AB645" si="749">IF(ISNUMBER(V645),1,0)*IF(ISNUMBER(W645),1,0)*IF(ISNUMBER(X645),1,0)</f>
        <v>1</v>
      </c>
      <c r="AC645" s="1">
        <f>IF(ISNUMBER(INDEX(bias[value],MATCH(I645,bias[symbol],0))),1,0)</f>
        <v>1</v>
      </c>
      <c r="AD645" s="1">
        <f t="shared" ref="AD645" si="750">IF(ISNUMBER(J645),1,0)</f>
        <v>1</v>
      </c>
      <c r="AE645" s="1">
        <f t="shared" ref="AE645" si="751">IF(AB645,IF(W645&gt;X645,0,1),0)</f>
        <v>1</v>
      </c>
      <c r="AF645" s="1">
        <f t="shared" ca="1" si="721"/>
        <v>0</v>
      </c>
      <c r="AG645" s="1">
        <f t="shared" ca="1" si="722"/>
        <v>0</v>
      </c>
      <c r="AH645" s="1" t="str">
        <f ca="1">IF(AG645=1,_xll.RtContribute("DDS_BONDS",$B645&amp;"=EXT",$V$3:$X$3,V645:X645,"FTC:CHANGED;SCOPE:SERVER"),"-")</f>
        <v>-</v>
      </c>
      <c r="AI645" s="1" t="str">
        <f>_xll.RtGet("DDS_BONDS",B645&amp;"=EXT",3)</f>
        <v>21084720=EXT</v>
      </c>
      <c r="AJ645" s="32">
        <f>_xll.BDP($A645&amp;" @"&amp; $N645 &amp;"  Corp","risk_mid")</f>
        <v>6.3047805544208302</v>
      </c>
      <c r="AK645" s="25">
        <f t="shared" ref="AK645" si="752">IFERROR(G645*AJ645/10000,"-")</f>
        <v>0</v>
      </c>
      <c r="AL645" s="1" t="str">
        <f t="shared" si="742"/>
        <v>-</v>
      </c>
      <c r="AM645" s="38">
        <f t="shared" ref="AM645" si="753">IFERROR(G645*1,0)*IFERROR(P645*1,0)/100*IF(AL645="-",$AM$3,AL645)/100/360</f>
        <v>0</v>
      </c>
      <c r="AN645" s="12">
        <f>_xll.BDP($A645&amp;" @"&amp; $N645 &amp;"  Corp","asset_swap_spd_mid")</f>
        <v>86.723112729399602</v>
      </c>
      <c r="AO645" s="25">
        <f t="shared" ref="AO645" si="754">IFERROR(G645*1,0)*IFERROR(AN645*1,0)/10000</f>
        <v>0</v>
      </c>
      <c r="AP645" s="25">
        <f>IFERROR(_xll.BDP($A645&amp;" @"&amp; $N645 &amp;"  Corp","coupon")*G645/100/365,"-")</f>
        <v>0</v>
      </c>
      <c r="AQ645" s="1" t="str">
        <f>_xll.RtGet("EBOND_LDN",B645,"DSPLY_NAME")</f>
        <v>ODGR 2 3/8 10 Fe</v>
      </c>
      <c r="AR645" s="38">
        <f>_xll.RtGet("EBOND_LDN", B645, -18560)</f>
        <v>119.54970901550899</v>
      </c>
      <c r="AS645" s="38">
        <f>_xll.RtGet("EBOND_LDN", B645, -18562)</f>
        <v>114.800565626543</v>
      </c>
      <c r="AT645" s="58" t="str">
        <f ca="1">IF(Main[[#This Row],[maturity]]&lt;TODAY(),"matured","-")</f>
        <v>-</v>
      </c>
      <c r="AU645" s="1" t="str">
        <f>IF(Main[[#This Row],[spread bid]]=Main[[#This Row],[spread ask]],"error","-")</f>
        <v>-</v>
      </c>
    </row>
    <row r="646" spans="1:47" x14ac:dyDescent="0.2">
      <c r="A646" s="1" t="s">
        <v>596</v>
      </c>
      <c r="B646" s="1">
        <v>4365902</v>
      </c>
      <c r="C646" s="9">
        <v>1994227</v>
      </c>
      <c r="D646" s="9" t="str">
        <f>_xll.BDP($A646&amp;" Corp",D$4)</f>
        <v>ORAFP</v>
      </c>
      <c r="E646" s="9">
        <f>IF(_xll.BDP($A646&amp;" Corp","cpn typ")="floating","frn",_xll.BDP($A646&amp;" Corp",E$4))</f>
        <v>3.625</v>
      </c>
      <c r="F646" s="50">
        <f>IF(LEFT(_xll.BDP($A646&amp;" Corp","mty_typ"),4)="perp","perp",_xll.BDP($A646&amp;" Corp",F$4)*1)</f>
        <v>42291</v>
      </c>
      <c r="G646" s="31">
        <f>_xll.RtGet("EBOND_POSITION",INDEX(bookMap[eBondID],MATCH(TEXT(C646,"0"),bookMap[bbgID],0))&amp;"="&amp;B646,"AMOUNT")</f>
        <v>0</v>
      </c>
      <c r="H646" s="1">
        <f>INDEX(control!$E$12:$E$22,MATCH(C646,control!$C$12:$C$22,0))</f>
        <v>0</v>
      </c>
      <c r="I646" s="1" t="str">
        <f>IFERROR(INDEX(bias[symbol],MIN(MAX(MATCH(IF($I$2="manual",_xll.RtGet("EBOND_LDN",B646,-20268),$I$2),bias[symbol],0)+H646,1),27)),"-")</f>
        <v>m</v>
      </c>
      <c r="J646" s="1">
        <f>IFERROR(_xll.RtGet("EBOND_LDN",B646,-20270)*1,"-")</f>
        <v>0.15</v>
      </c>
      <c r="K646" s="1" t="str">
        <f>_xll.RtGet("EBOND_LDN",$B646,-20271)</f>
        <v>on</v>
      </c>
      <c r="L646" s="1">
        <f>_xll.BDP(A646&amp;" @CBKG Corp","bid")</f>
        <v>104.098</v>
      </c>
      <c r="M646" s="1">
        <f>_xll.BDP(A646&amp;" @CBKG Corp","ask")</f>
        <v>104.248</v>
      </c>
      <c r="N646" s="1" t="s">
        <v>1456</v>
      </c>
      <c r="O646" s="1" t="str">
        <f>_xll.BDP(A646&amp;" @"&amp;N646&amp;" Corp","LAST_UPDATE")</f>
        <v>07:01:25</v>
      </c>
      <c r="P646" s="57">
        <f>_xll.BDP(A646&amp;" @"&amp;N646&amp;" Corp","LAST_PRICE")</f>
        <v>104.173</v>
      </c>
      <c r="Q646" s="1">
        <f>INDEX(control!$F$12:$F$22,MATCH(C646,control!$C$12:$C$22,0))</f>
        <v>100</v>
      </c>
      <c r="R646" s="1">
        <f>P646-J646*INDEX(bias[value],MATCH(I646,bias[symbol],0))*(Q646/100)</f>
        <v>104.098</v>
      </c>
      <c r="S646" s="1">
        <f t="shared" si="726"/>
        <v>104.248</v>
      </c>
      <c r="T646" s="4"/>
      <c r="U646" s="4"/>
      <c r="V646" s="1">
        <f t="shared" si="727"/>
        <v>104.173</v>
      </c>
      <c r="W646" s="1">
        <f t="shared" si="728"/>
        <v>104.098</v>
      </c>
      <c r="X646" s="1">
        <f t="shared" si="729"/>
        <v>104.248</v>
      </c>
      <c r="Y646" s="13">
        <f t="shared" si="730"/>
        <v>0</v>
      </c>
      <c r="Z646" s="1">
        <v>1</v>
      </c>
      <c r="AA646" s="1">
        <f t="shared" si="731"/>
        <v>1</v>
      </c>
      <c r="AB646" s="1">
        <f t="shared" si="692"/>
        <v>1</v>
      </c>
      <c r="AC646" s="1">
        <f>IF(ISNUMBER(INDEX(bias[value],MATCH(I646,bias[symbol],0))),1,0)</f>
        <v>1</v>
      </c>
      <c r="AD646" s="1">
        <f t="shared" si="732"/>
        <v>1</v>
      </c>
      <c r="AE646" s="1">
        <f t="shared" si="693"/>
        <v>1</v>
      </c>
      <c r="AF646" s="1">
        <f t="shared" ca="1" si="721"/>
        <v>0</v>
      </c>
      <c r="AG646" s="1">
        <f t="shared" ca="1" si="722"/>
        <v>0</v>
      </c>
      <c r="AH646" s="1" t="str">
        <f ca="1">IF(AG646=1,_xll.RtContribute("DDS_BONDS",$B646&amp;"=EXT",$V$3:$X$3,V646:X646,"FTC:CHANGED;SCOPE:SERVER"),"-")</f>
        <v>-</v>
      </c>
      <c r="AI646" s="1" t="str">
        <f>_xll.RtGet("DDS_BONDS",B646&amp;"=EXT",3)</f>
        <v>4365902=EXT</v>
      </c>
      <c r="AJ646" s="32">
        <f>_xll.BDP($A646&amp;" @"&amp; $N646 &amp;"  Corp","risk_mid")</f>
        <v>1.3710856654043369</v>
      </c>
      <c r="AK646" s="25">
        <f t="shared" si="723"/>
        <v>0</v>
      </c>
      <c r="AL646" s="1" t="str">
        <f t="shared" si="742"/>
        <v>-</v>
      </c>
      <c r="AM646" s="38">
        <f t="shared" si="724"/>
        <v>0</v>
      </c>
      <c r="AN646" s="12">
        <f>_xll.BDP($A646&amp;" @"&amp; $N646 &amp;"  Corp","asset_swap_spd_mid")</f>
        <v>7.165483474664045</v>
      </c>
      <c r="AO646" s="25">
        <f t="shared" si="725"/>
        <v>0</v>
      </c>
      <c r="AP646" s="25">
        <f>IFERROR(_xll.BDP($A646&amp;" @"&amp; $N646 &amp;"  Corp","coupon")*G646/100/365,"-")</f>
        <v>0</v>
      </c>
      <c r="AQ646" s="1" t="str">
        <f>_xll.RtGet("EBOND_LDN",B646,"DSPLY_NAME")</f>
        <v>ORAFP 3 5/8 14 O</v>
      </c>
      <c r="AR646" s="38">
        <f>_xll.RtGet("EBOND_LDN", B646, -18560)</f>
        <v>48.671187941625</v>
      </c>
      <c r="AS646" s="38">
        <f>_xll.RtGet("EBOND_LDN", B646, -18562)</f>
        <v>37.732328113534997</v>
      </c>
      <c r="AT646" s="58" t="str">
        <f ca="1">IF(Main[[#This Row],[maturity]]&lt;TODAY(),"matured","-")</f>
        <v>-</v>
      </c>
      <c r="AU646" s="1" t="str">
        <f>IF(Main[[#This Row],[spread bid]]=Main[[#This Row],[spread ask]],"error","-")</f>
        <v>-</v>
      </c>
    </row>
    <row r="647" spans="1:47" x14ac:dyDescent="0.2">
      <c r="A647" s="1" t="s">
        <v>597</v>
      </c>
      <c r="B647" s="1">
        <v>5798452</v>
      </c>
      <c r="C647" s="9">
        <v>1994227</v>
      </c>
      <c r="D647" s="9" t="str">
        <f>_xll.BDP($A647&amp;" Corp",D$4)</f>
        <v>ORAFP</v>
      </c>
      <c r="E647" s="9">
        <f>IF(_xll.BDP($A647&amp;" Corp","cpn typ")="floating","frn",_xll.BDP($A647&amp;" Corp",E$4))</f>
        <v>4.75</v>
      </c>
      <c r="F647" s="50">
        <f>IF(LEFT(_xll.BDP($A647&amp;" Corp","mty_typ"),4)="perp","perp",_xll.BDP($A647&amp;" Corp",F$4)*1)</f>
        <v>42787</v>
      </c>
      <c r="G647" s="31">
        <f>_xll.RtGet("EBOND_POSITION",INDEX(bookMap[eBondID],MATCH(TEXT(C647,"0"),bookMap[bbgID],0))&amp;"="&amp;B647,"AMOUNT")</f>
        <v>0</v>
      </c>
      <c r="H647" s="1">
        <f>INDEX(control!$E$12:$E$22,MATCH(C647,control!$C$12:$C$22,0))</f>
        <v>0</v>
      </c>
      <c r="I647" s="1" t="str">
        <f>IFERROR(INDEX(bias[symbol],MIN(MAX(MATCH(IF($I$2="manual",_xll.RtGet("EBOND_LDN",B647,-20268),$I$2),bias[symbol],0)+H647,1),27)),"-")</f>
        <v>m</v>
      </c>
      <c r="J647" s="1">
        <f>IFERROR(_xll.RtGet("EBOND_LDN",B647,-20270)*1,"-")</f>
        <v>0.15</v>
      </c>
      <c r="K647" s="1" t="str">
        <f>_xll.RtGet("EBOND_LDN",$B647,-20271)</f>
        <v>on</v>
      </c>
      <c r="L647" s="1">
        <f>_xll.BDP(A647&amp;" @CBKG Corp","bid")</f>
        <v>110.729</v>
      </c>
      <c r="M647" s="1">
        <f>_xll.BDP(A647&amp;" @CBKG Corp","ask")</f>
        <v>110.879</v>
      </c>
      <c r="N647" s="1" t="s">
        <v>1456</v>
      </c>
      <c r="O647" s="1" t="str">
        <f>_xll.BDP(A647&amp;" @"&amp;N647&amp;" Corp","LAST_UPDATE")</f>
        <v>07:01:29</v>
      </c>
      <c r="P647" s="57">
        <f>_xll.BDP(A647&amp;" @"&amp;N647&amp;" Corp","LAST_PRICE")</f>
        <v>110.792</v>
      </c>
      <c r="Q647" s="1">
        <f>INDEX(control!$F$12:$F$22,MATCH(C647,control!$C$12:$C$22,0))</f>
        <v>100</v>
      </c>
      <c r="R647" s="1">
        <f>P647-J647*INDEX(bias[value],MATCH(I647,bias[symbol],0))*(Q647/100)</f>
        <v>110.717</v>
      </c>
      <c r="S647" s="1">
        <f t="shared" si="726"/>
        <v>110.867</v>
      </c>
      <c r="T647" s="4"/>
      <c r="U647" s="4"/>
      <c r="V647" s="1">
        <f t="shared" si="727"/>
        <v>110.792</v>
      </c>
      <c r="W647" s="1">
        <f t="shared" si="728"/>
        <v>110.717</v>
      </c>
      <c r="X647" s="1">
        <f t="shared" si="729"/>
        <v>110.867</v>
      </c>
      <c r="Y647" s="13">
        <f t="shared" si="730"/>
        <v>-2.4000000000000909E-2</v>
      </c>
      <c r="Z647" s="1">
        <v>1</v>
      </c>
      <c r="AA647" s="1">
        <f t="shared" si="731"/>
        <v>1</v>
      </c>
      <c r="AB647" s="1">
        <f t="shared" si="692"/>
        <v>1</v>
      </c>
      <c r="AC647" s="1">
        <f>IF(ISNUMBER(INDEX(bias[value],MATCH(I647,bias[symbol],0))),1,0)</f>
        <v>1</v>
      </c>
      <c r="AD647" s="1">
        <f t="shared" si="732"/>
        <v>1</v>
      </c>
      <c r="AE647" s="1">
        <f t="shared" si="693"/>
        <v>1</v>
      </c>
      <c r="AF647" s="1">
        <f t="shared" ca="1" si="721"/>
        <v>0</v>
      </c>
      <c r="AG647" s="1">
        <f t="shared" ca="1" si="722"/>
        <v>0</v>
      </c>
      <c r="AH647" s="1" t="str">
        <f ca="1">IF(AG647=1,_xll.RtContribute("DDS_BONDS",$B647&amp;"=EXT",$V$3:$X$3,V647:X647,"FTC:CHANGED;SCOPE:SERVER"),"-")</f>
        <v>-</v>
      </c>
      <c r="AI647" s="1" t="str">
        <f>_xll.RtGet("DDS_BONDS",B647&amp;"=EXT",3)</f>
        <v>5798452=EXT</v>
      </c>
      <c r="AJ647" s="32">
        <f>_xll.BDP($A647&amp;" @"&amp; $N647 &amp;"  Corp","risk_mid")</f>
        <v>2.8500856127706697</v>
      </c>
      <c r="AK647" s="25">
        <f t="shared" si="723"/>
        <v>0</v>
      </c>
      <c r="AL647" s="1" t="str">
        <f t="shared" si="742"/>
        <v>-</v>
      </c>
      <c r="AM647" s="38">
        <f t="shared" si="724"/>
        <v>0</v>
      </c>
      <c r="AN647" s="12">
        <f>_xll.BDP($A647&amp;" @"&amp; $N647 &amp;"  Corp","asset_swap_spd_mid")</f>
        <v>31.624648866199824</v>
      </c>
      <c r="AO647" s="25">
        <f t="shared" si="725"/>
        <v>0</v>
      </c>
      <c r="AP647" s="25">
        <f>IFERROR(_xll.BDP($A647&amp;" @"&amp; $N647 &amp;"  Corp","coupon")*G647/100/365,"-")</f>
        <v>0</v>
      </c>
      <c r="AQ647" s="1" t="str">
        <f>_xll.RtGet("EBOND_LDN",B647,"DSPLY_NAME")</f>
        <v>ORAFP 4 3/4 21 F</v>
      </c>
      <c r="AR647" s="38">
        <f>_xll.RtGet("EBOND_LDN", B647, -18560)</f>
        <v>64.967571531667005</v>
      </c>
      <c r="AS647" s="38">
        <f>_xll.RtGet("EBOND_LDN", B647, -18562)</f>
        <v>59.706934130390998</v>
      </c>
      <c r="AT647" s="58" t="str">
        <f ca="1">IF(Main[[#This Row],[maturity]]&lt;TODAY(),"matured","-")</f>
        <v>-</v>
      </c>
      <c r="AU647" s="1" t="str">
        <f>IF(Main[[#This Row],[spread bid]]=Main[[#This Row],[spread ask]],"error","-")</f>
        <v>-</v>
      </c>
    </row>
    <row r="648" spans="1:47" x14ac:dyDescent="0.2">
      <c r="A648" s="1" t="s">
        <v>598</v>
      </c>
      <c r="B648" s="1">
        <v>7054106</v>
      </c>
      <c r="C648" s="9">
        <v>1994227</v>
      </c>
      <c r="D648" s="9" t="str">
        <f>_xll.BDP($A648&amp;" Corp",D$4)</f>
        <v>ORAFP</v>
      </c>
      <c r="E648" s="9">
        <f>IF(_xll.BDP($A648&amp;" Corp","cpn typ")="floating","frn",_xll.BDP($A648&amp;" Corp",E$4))</f>
        <v>5.625</v>
      </c>
      <c r="F648" s="50">
        <f>IF(LEFT(_xll.BDP($A648&amp;" Corp","mty_typ"),4)="perp","perp",_xll.BDP($A648&amp;" Corp",F$4)*1)</f>
        <v>43242</v>
      </c>
      <c r="G648" s="31">
        <f>_xll.RtGet("EBOND_POSITION",INDEX(bookMap[eBondID],MATCH(TEXT(C648,"0"),bookMap[bbgID],0))&amp;"="&amp;B648,"AMOUNT")</f>
        <v>1738000</v>
      </c>
      <c r="H648" s="1">
        <f>INDEX(control!$E$12:$E$22,MATCH(C648,control!$C$12:$C$22,0))</f>
        <v>0</v>
      </c>
      <c r="I648" s="1" t="str">
        <f>IFERROR(INDEX(bias[symbol],MIN(MAX(MATCH(IF($I$2="manual",_xll.RtGet("EBOND_LDN",B648,-20268),$I$2),bias[symbol],0)+H648,1),27)),"-")</f>
        <v>m</v>
      </c>
      <c r="J648" s="1">
        <f>IFERROR(_xll.RtGet("EBOND_LDN",B648,-20270)*1,"-")</f>
        <v>0.2</v>
      </c>
      <c r="K648" s="1" t="str">
        <f>_xll.RtGet("EBOND_LDN",$B648,-20271)</f>
        <v>on</v>
      </c>
      <c r="L648" s="1">
        <f>_xll.BDP(A648&amp;" @CBKG Corp","bid")</f>
        <v>117.691</v>
      </c>
      <c r="M648" s="1">
        <f>_xll.BDP(A648&amp;" @CBKG Corp","ask")</f>
        <v>117.89100000000001</v>
      </c>
      <c r="N648" s="1" t="s">
        <v>1456</v>
      </c>
      <c r="O648" s="1" t="str">
        <f>_xll.BDP(A648&amp;" @"&amp;N648&amp;" Corp","LAST_UPDATE")</f>
        <v>07:01:29</v>
      </c>
      <c r="P648" s="57">
        <f>_xll.BDP(A648&amp;" @"&amp;N648&amp;" Corp","LAST_PRICE")</f>
        <v>117.78</v>
      </c>
      <c r="Q648" s="1">
        <f>INDEX(control!$F$12:$F$22,MATCH(C648,control!$C$12:$C$22,0))</f>
        <v>100</v>
      </c>
      <c r="R648" s="1">
        <f>P648-J648*INDEX(bias[value],MATCH(I648,bias[symbol],0))*(Q648/100)</f>
        <v>117.68</v>
      </c>
      <c r="S648" s="1">
        <f t="shared" si="726"/>
        <v>117.88000000000001</v>
      </c>
      <c r="T648" s="4"/>
      <c r="U648" s="4"/>
      <c r="V648" s="1">
        <f t="shared" si="727"/>
        <v>117.78</v>
      </c>
      <c r="W648" s="1">
        <f t="shared" si="728"/>
        <v>117.68</v>
      </c>
      <c r="X648" s="1">
        <f t="shared" si="729"/>
        <v>117.88000000000001</v>
      </c>
      <c r="Y648" s="13">
        <f t="shared" si="730"/>
        <v>-2.199999999999136E-2</v>
      </c>
      <c r="Z648" s="1">
        <v>1</v>
      </c>
      <c r="AA648" s="1">
        <f t="shared" si="731"/>
        <v>1</v>
      </c>
      <c r="AB648" s="1">
        <f t="shared" si="692"/>
        <v>1</v>
      </c>
      <c r="AC648" s="1">
        <f>IF(ISNUMBER(INDEX(bias[value],MATCH(I648,bias[symbol],0))),1,0)</f>
        <v>1</v>
      </c>
      <c r="AD648" s="1">
        <f t="shared" si="732"/>
        <v>1</v>
      </c>
      <c r="AE648" s="1">
        <f t="shared" si="693"/>
        <v>1</v>
      </c>
      <c r="AF648" s="1">
        <f t="shared" ca="1" si="721"/>
        <v>0</v>
      </c>
      <c r="AG648" s="1">
        <f t="shared" ca="1" si="722"/>
        <v>0</v>
      </c>
      <c r="AH648" s="1" t="str">
        <f ca="1">IF(AG648=1,_xll.RtContribute("DDS_BONDS",$B648&amp;"=EXT",$V$3:$X$3,V648:X648,"FTC:CHANGED;SCOPE:SERVER"),"-")</f>
        <v>-</v>
      </c>
      <c r="AI648" s="1" t="str">
        <f>_xll.RtGet("DDS_BONDS",B648&amp;"=EXT",3)</f>
        <v>7054106=EXT</v>
      </c>
      <c r="AJ648" s="32">
        <f>_xll.BDP($A648&amp;" @"&amp; $N648 &amp;"  Corp","risk_mid")</f>
        <v>4.2655135290452506</v>
      </c>
      <c r="AK648" s="25">
        <f t="shared" si="723"/>
        <v>741.34625134806458</v>
      </c>
      <c r="AL648" s="1" t="str">
        <f t="shared" si="742"/>
        <v>-</v>
      </c>
      <c r="AM648" s="38">
        <f t="shared" si="724"/>
        <v>18.195701333333332</v>
      </c>
      <c r="AN648" s="12">
        <f>_xll.BDP($A648&amp;" @"&amp; $N648 &amp;"  Corp","asset_swap_spd_mid")</f>
        <v>50.983916037465541</v>
      </c>
      <c r="AO648" s="25">
        <f t="shared" si="725"/>
        <v>8861.0046073115118</v>
      </c>
      <c r="AP648" s="25">
        <f>IFERROR(_xll.BDP($A648&amp;" @"&amp; $N648 &amp;"  Corp","coupon")*G648/100/365,"-")</f>
        <v>267.84246575342468</v>
      </c>
      <c r="AQ648" s="1" t="str">
        <f>_xll.RtGet("EBOND_LDN",B648,"DSPLY_NAME")</f>
        <v>ORAFP 5 5/8 22 M</v>
      </c>
      <c r="AR648" s="38">
        <f>_xll.RtGet("EBOND_LDN", B648, -18560)</f>
        <v>87.498055684831002</v>
      </c>
      <c r="AS648" s="38">
        <f>_xll.RtGet("EBOND_LDN", B648, -18562)</f>
        <v>82.812684226339996</v>
      </c>
      <c r="AT648" s="58" t="str">
        <f ca="1">IF(Main[[#This Row],[maturity]]&lt;TODAY(),"matured","-")</f>
        <v>-</v>
      </c>
      <c r="AU648" s="1" t="str">
        <f>IF(Main[[#This Row],[spread bid]]=Main[[#This Row],[spread ask]],"error","-")</f>
        <v>-</v>
      </c>
    </row>
    <row r="649" spans="1:47" x14ac:dyDescent="0.2">
      <c r="A649" s="1" t="s">
        <v>599</v>
      </c>
      <c r="B649" s="1">
        <v>19078406</v>
      </c>
      <c r="C649" s="9">
        <v>1994227</v>
      </c>
      <c r="D649" s="9" t="str">
        <f>_xll.BDP($A649&amp;" Corp",D$4)</f>
        <v>ORAFP</v>
      </c>
      <c r="E649" s="9">
        <f>IF(_xll.BDP($A649&amp;" Corp","cpn typ")="floating","frn",_xll.BDP($A649&amp;" Corp",E$4))</f>
        <v>1.875</v>
      </c>
      <c r="F649" s="50">
        <f>IF(LEFT(_xll.BDP($A649&amp;" Corp","mty_typ"),4)="perp","perp",_xll.BDP($A649&amp;" Corp",F$4)*1)</f>
        <v>43346</v>
      </c>
      <c r="G649" s="31">
        <f>_xll.RtGet("EBOND_POSITION",INDEX(bookMap[eBondID],MATCH(TEXT(C649,"0"),bookMap[bbgID],0))&amp;"="&amp;B649,"AMOUNT")</f>
        <v>2200000</v>
      </c>
      <c r="H649" s="1">
        <f>INDEX(control!$E$12:$E$22,MATCH(C649,control!$C$12:$C$22,0))</f>
        <v>0</v>
      </c>
      <c r="I649" s="1" t="str">
        <f>IFERROR(INDEX(bias[symbol],MIN(MAX(MATCH(IF($I$2="manual",_xll.RtGet("EBOND_LDN",B649,-20268),$I$2),bias[symbol],0)+H649,1),27)),"-")</f>
        <v>m</v>
      </c>
      <c r="J649" s="1">
        <f>IFERROR(_xll.RtGet("EBOND_LDN",B649,-20270)*1,"-")</f>
        <v>0.15</v>
      </c>
      <c r="K649" s="1" t="str">
        <f>_xll.RtGet("EBOND_LDN",$B649,-20271)</f>
        <v>on</v>
      </c>
      <c r="L649" s="1">
        <f>_xll.BDP(A649&amp;" @CBKG Corp","bid")</f>
        <v>103.256</v>
      </c>
      <c r="M649" s="1">
        <f>_xll.BDP(A649&amp;" @CBKG Corp","ask")</f>
        <v>103.40600000000001</v>
      </c>
      <c r="N649" s="1" t="s">
        <v>1456</v>
      </c>
      <c r="O649" s="1" t="str">
        <f>_xll.BDP(A649&amp;" @"&amp;N649&amp;" Corp","LAST_UPDATE")</f>
        <v>07:01:27</v>
      </c>
      <c r="P649" s="57">
        <f>_xll.BDP(A649&amp;" @"&amp;N649&amp;" Corp","LAST_PRICE")</f>
        <v>103.322</v>
      </c>
      <c r="Q649" s="1">
        <f>INDEX(control!$F$12:$F$22,MATCH(C649,control!$C$12:$C$22,0))</f>
        <v>100</v>
      </c>
      <c r="R649" s="1">
        <f>P649-J649*INDEX(bias[value],MATCH(I649,bias[symbol],0))*(Q649/100)</f>
        <v>103.247</v>
      </c>
      <c r="S649" s="1">
        <f t="shared" si="726"/>
        <v>103.39700000000001</v>
      </c>
      <c r="T649" s="4"/>
      <c r="U649" s="4"/>
      <c r="V649" s="1">
        <f t="shared" si="727"/>
        <v>103.322</v>
      </c>
      <c r="W649" s="1">
        <f t="shared" si="728"/>
        <v>103.247</v>
      </c>
      <c r="X649" s="1">
        <f t="shared" si="729"/>
        <v>103.39700000000001</v>
      </c>
      <c r="Y649" s="13">
        <f t="shared" si="730"/>
        <v>-1.8000000000000682E-2</v>
      </c>
      <c r="Z649" s="1">
        <v>1</v>
      </c>
      <c r="AA649" s="1">
        <f t="shared" si="731"/>
        <v>1</v>
      </c>
      <c r="AB649" s="1">
        <f t="shared" si="692"/>
        <v>1</v>
      </c>
      <c r="AC649" s="1">
        <f>IF(ISNUMBER(INDEX(bias[value],MATCH(I649,bias[symbol],0))),1,0)</f>
        <v>1</v>
      </c>
      <c r="AD649" s="1">
        <f t="shared" si="732"/>
        <v>1</v>
      </c>
      <c r="AE649" s="1">
        <f t="shared" si="693"/>
        <v>1</v>
      </c>
      <c r="AF649" s="1">
        <f t="shared" ca="1" si="721"/>
        <v>0</v>
      </c>
      <c r="AG649" s="1">
        <f t="shared" ca="1" si="722"/>
        <v>0</v>
      </c>
      <c r="AH649" s="1" t="str">
        <f ca="1">IF(AG649=1,_xll.RtContribute("DDS_BONDS",$B649&amp;"=EXT",$V$3:$X$3,V649:X649,"FTC:CHANGED;SCOPE:SERVER"),"-")</f>
        <v>-</v>
      </c>
      <c r="AI649" s="1" t="str">
        <f>_xll.RtGet("DDS_BONDS",B649&amp;"=EXT",3)</f>
        <v>19078406=EXT</v>
      </c>
      <c r="AJ649" s="32">
        <f>_xll.BDP($A649&amp;" @"&amp; $N649 &amp;"  Corp","risk_mid")</f>
        <v>4.1854199211691423</v>
      </c>
      <c r="AK649" s="25">
        <f t="shared" si="723"/>
        <v>920.79238265721131</v>
      </c>
      <c r="AL649" s="1" t="str">
        <f t="shared" si="742"/>
        <v>-</v>
      </c>
      <c r="AM649" s="38">
        <f t="shared" si="724"/>
        <v>20.205191111111112</v>
      </c>
      <c r="AN649" s="12">
        <f>_xll.BDP($A649&amp;" @"&amp; $N649 &amp;"  Corp","asset_swap_spd_mid")</f>
        <v>49.511246270147645</v>
      </c>
      <c r="AO649" s="25">
        <f t="shared" si="725"/>
        <v>10892.474179432482</v>
      </c>
      <c r="AP649" s="25">
        <f>IFERROR(_xll.BDP($A649&amp;" @"&amp; $N649 &amp;"  Corp","coupon")*G649/100/365,"-")</f>
        <v>113.01369863013699</v>
      </c>
      <c r="AQ649" s="1" t="str">
        <f>_xll.RtGet("EBOND_LDN",B649,"DSPLY_NAME")</f>
        <v>ORAFP 1 7/8 03 S</v>
      </c>
      <c r="AR649" s="38">
        <f>_xll.RtGet("EBOND_LDN", B649, -18560)</f>
        <v>87.285436518412993</v>
      </c>
      <c r="AS649" s="38">
        <f>_xll.RtGet("EBOND_LDN", B649, -18562)</f>
        <v>83.702177720899996</v>
      </c>
      <c r="AT649" s="58" t="str">
        <f ca="1">IF(Main[[#This Row],[maturity]]&lt;TODAY(),"matured","-")</f>
        <v>-</v>
      </c>
      <c r="AU649" s="1" t="str">
        <f>IF(Main[[#This Row],[spread bid]]=Main[[#This Row],[spread ask]],"error","-")</f>
        <v>-</v>
      </c>
    </row>
    <row r="650" spans="1:47" x14ac:dyDescent="0.2">
      <c r="A650" s="1" t="s">
        <v>600</v>
      </c>
      <c r="B650" s="1">
        <v>10378388</v>
      </c>
      <c r="C650" s="9">
        <v>1994227</v>
      </c>
      <c r="D650" s="9" t="str">
        <f>_xll.BDP($A650&amp;" Corp",D$4)</f>
        <v>ORAFP</v>
      </c>
      <c r="E650" s="9">
        <f>IF(_xll.BDP($A650&amp;" Corp","cpn typ")="floating","frn",_xll.BDP($A650&amp;" Corp",E$4))</f>
        <v>4.125</v>
      </c>
      <c r="F650" s="50">
        <f>IF(LEFT(_xll.BDP($A650&amp;" Corp","mty_typ"),4)="perp","perp",_xll.BDP($A650&amp;" Corp",F$4)*1)</f>
        <v>43488</v>
      </c>
      <c r="G650" s="31" t="str">
        <f>_xll.RtGet("EBOND_POSITION",INDEX(bookMap[eBondID],MATCH(TEXT(C650,"0"),bookMap[bbgID],0))&amp;"="&amp;B650,"AMOUNT")</f>
        <v>#N/A</v>
      </c>
      <c r="H650" s="1">
        <f>INDEX(control!$E$12:$E$22,MATCH(C650,control!$C$12:$C$22,0))</f>
        <v>0</v>
      </c>
      <c r="I650" s="1" t="str">
        <f>IFERROR(INDEX(bias[symbol],MIN(MAX(MATCH(IF($I$2="manual",_xll.RtGet("EBOND_LDN",B650,-20268),$I$2),bias[symbol],0)+H650,1),27)),"-")</f>
        <v>m</v>
      </c>
      <c r="J650" s="1">
        <f>IFERROR(_xll.RtGet("EBOND_LDN",B650,-20270)*1,"-")</f>
        <v>0.2</v>
      </c>
      <c r="K650" s="1" t="str">
        <f>_xll.RtGet("EBOND_LDN",$B650,-20271)</f>
        <v>on</v>
      </c>
      <c r="L650" s="1" t="str">
        <f>_xll.BDP(A650&amp;" @CBKG Corp","bid")</f>
        <v>#N/A Real Time</v>
      </c>
      <c r="M650" s="1" t="str">
        <f>_xll.BDP(A650&amp;" @CBKG Corp","ask")</f>
        <v>#N/A Real Time</v>
      </c>
      <c r="N650" s="1" t="s">
        <v>1456</v>
      </c>
      <c r="O650" s="1" t="str">
        <f>_xll.BDP(A650&amp;" @"&amp;N650&amp;" Corp","LAST_UPDATE")</f>
        <v>07:01:28</v>
      </c>
      <c r="P650" s="57">
        <f>_xll.BDP(A650&amp;" @"&amp;N650&amp;" Corp","LAST_PRICE")</f>
        <v>113.229</v>
      </c>
      <c r="Q650" s="1">
        <f>INDEX(control!$F$12:$F$22,MATCH(C650,control!$C$12:$C$22,0))</f>
        <v>100</v>
      </c>
      <c r="R650" s="1">
        <f>P650-J650*INDEX(bias[value],MATCH(I650,bias[symbol],0))*(Q650/100)</f>
        <v>113.129</v>
      </c>
      <c r="S650" s="1">
        <f t="shared" si="726"/>
        <v>113.32900000000001</v>
      </c>
      <c r="T650" s="4"/>
      <c r="U650" s="4"/>
      <c r="V650" s="1">
        <f t="shared" si="727"/>
        <v>113.229</v>
      </c>
      <c r="W650" s="1">
        <f t="shared" si="728"/>
        <v>113.129</v>
      </c>
      <c r="X650" s="1">
        <f t="shared" si="729"/>
        <v>113.32900000000001</v>
      </c>
      <c r="Y650" s="13" t="str">
        <f t="shared" si="730"/>
        <v>err</v>
      </c>
      <c r="Z650" s="1">
        <v>1</v>
      </c>
      <c r="AA650" s="1">
        <f t="shared" si="731"/>
        <v>1</v>
      </c>
      <c r="AB650" s="1">
        <f t="shared" si="692"/>
        <v>1</v>
      </c>
      <c r="AC650" s="1">
        <f>IF(ISNUMBER(INDEX(bias[value],MATCH(I650,bias[symbol],0))),1,0)</f>
        <v>1</v>
      </c>
      <c r="AD650" s="1">
        <f t="shared" si="732"/>
        <v>1</v>
      </c>
      <c r="AE650" s="1">
        <f t="shared" si="693"/>
        <v>1</v>
      </c>
      <c r="AF650" s="1">
        <f t="shared" ca="1" si="721"/>
        <v>0</v>
      </c>
      <c r="AG650" s="1">
        <f t="shared" ca="1" si="722"/>
        <v>0</v>
      </c>
      <c r="AH650" s="1" t="str">
        <f ca="1">IF(AG650=1,_xll.RtContribute("DDS_BONDS",$B650&amp;"=EXT",$V$3:$X$3,V650:X650,"FTC:CHANGED;SCOPE:SERVER"),"-")</f>
        <v>-</v>
      </c>
      <c r="AI650" s="1" t="str">
        <f>_xll.RtGet("DDS_BONDS",B650&amp;"=EXT",3)</f>
        <v>10378388=EXT</v>
      </c>
      <c r="AJ650" s="32">
        <f>_xll.BDP($A650&amp;" @"&amp; $N650 &amp;"  Corp","risk_mid")</f>
        <v>4.8243582080374381</v>
      </c>
      <c r="AK650" s="25" t="str">
        <f t="shared" si="723"/>
        <v>-</v>
      </c>
      <c r="AL650" s="1" t="str">
        <f t="shared" si="742"/>
        <v>-</v>
      </c>
      <c r="AM650" s="38">
        <f t="shared" si="724"/>
        <v>0</v>
      </c>
      <c r="AN650" s="12">
        <f>_xll.BDP($A650&amp;" @"&amp; $N650 &amp;"  Corp","asset_swap_spd_mid")</f>
        <v>56.133532695296502</v>
      </c>
      <c r="AO650" s="25">
        <f t="shared" si="725"/>
        <v>0</v>
      </c>
      <c r="AP650" s="25" t="str">
        <f>IFERROR(_xll.BDP($A650&amp;" @"&amp; $N650 &amp;"  Corp","coupon")*G650/100/365,"-")</f>
        <v>-</v>
      </c>
      <c r="AQ650" s="1" t="str">
        <f>_xll.RtGet("EBOND_LDN",B650,"DSPLY_NAME")</f>
        <v>ORAFP 4 1/8 23 J</v>
      </c>
      <c r="AR650" s="38">
        <f>_xll.RtGet("EBOND_LDN", B650, -18560)</f>
        <v>0</v>
      </c>
      <c r="AS650" s="38">
        <f>_xll.RtGet("EBOND_LDN", B650, -18562)</f>
        <v>0</v>
      </c>
      <c r="AT650" s="58" t="str">
        <f ca="1">IF(Main[[#This Row],[maturity]]&lt;TODAY(),"matured","-")</f>
        <v>-</v>
      </c>
      <c r="AU650" s="1" t="str">
        <f>IF(Main[[#This Row],[spread bid]]=Main[[#This Row],[spread ask]],"error","-")</f>
        <v>error</v>
      </c>
    </row>
    <row r="651" spans="1:47" x14ac:dyDescent="0.2">
      <c r="A651" s="1" t="s">
        <v>601</v>
      </c>
      <c r="B651" s="1">
        <v>17435234</v>
      </c>
      <c r="C651" s="9">
        <v>1994227</v>
      </c>
      <c r="D651" s="9" t="str">
        <f>_xll.BDP($A651&amp;" Corp",D$4)</f>
        <v>ORAFP</v>
      </c>
      <c r="E651" s="9">
        <f>IF(_xll.BDP($A651&amp;" Corp","cpn typ")="floating","frn",_xll.BDP($A651&amp;" Corp",E$4))</f>
        <v>1.875</v>
      </c>
      <c r="F651" s="50">
        <f>IF(LEFT(_xll.BDP($A651&amp;" Corp","mty_typ"),4)="perp","perp",_xll.BDP($A651&amp;" Corp",F$4)*1)</f>
        <v>43740</v>
      </c>
      <c r="G651" s="31">
        <f>_xll.RtGet("EBOND_POSITION",INDEX(bookMap[eBondID],MATCH(TEXT(C651,"0"),bookMap[bbgID],0))&amp;"="&amp;B651,"AMOUNT")</f>
        <v>4000000</v>
      </c>
      <c r="H651" s="1">
        <f>INDEX(control!$E$12:$E$22,MATCH(C651,control!$C$12:$C$22,0))</f>
        <v>0</v>
      </c>
      <c r="I651" s="1" t="str">
        <f>IFERROR(INDEX(bias[symbol],MIN(MAX(MATCH(IF($I$2="manual",_xll.RtGet("EBOND_LDN",B651,-20268),$I$2),bias[symbol],0)+H651,1),27)),"-")</f>
        <v>m</v>
      </c>
      <c r="J651" s="1">
        <f>IFERROR(_xll.RtGet("EBOND_LDN",B651,-20270)*1,"-")</f>
        <v>0.2</v>
      </c>
      <c r="K651" s="1" t="str">
        <f>_xll.RtGet("EBOND_LDN",$B651,-20271)</f>
        <v>on</v>
      </c>
      <c r="L651" s="1">
        <f>_xll.BDP(A651&amp;" @CBKG Corp","bid")</f>
        <v>103.077</v>
      </c>
      <c r="M651" s="1">
        <f>_xll.BDP(A651&amp;" @CBKG Corp","ask")</f>
        <v>103.277</v>
      </c>
      <c r="N651" s="1" t="s">
        <v>1456</v>
      </c>
      <c r="O651" s="1" t="str">
        <f>_xll.BDP(A651&amp;" @"&amp;N651&amp;" Corp","LAST_UPDATE")</f>
        <v>07:01:26</v>
      </c>
      <c r="P651" s="57">
        <f>_xll.BDP(A651&amp;" @"&amp;N651&amp;" Corp","LAST_PRICE")</f>
        <v>103.169</v>
      </c>
      <c r="Q651" s="1">
        <f>INDEX(control!$F$12:$F$22,MATCH(C651,control!$C$12:$C$22,0))</f>
        <v>100</v>
      </c>
      <c r="R651" s="1">
        <f>P651-J651*INDEX(bias[value],MATCH(I651,bias[symbol],0))*(Q651/100)</f>
        <v>103.069</v>
      </c>
      <c r="S651" s="1">
        <f t="shared" si="726"/>
        <v>103.26900000000001</v>
      </c>
      <c r="T651" s="4"/>
      <c r="U651" s="4"/>
      <c r="V651" s="1">
        <f t="shared" si="727"/>
        <v>103.169</v>
      </c>
      <c r="W651" s="1">
        <f t="shared" si="728"/>
        <v>103.069</v>
      </c>
      <c r="X651" s="1">
        <f t="shared" si="729"/>
        <v>103.26900000000001</v>
      </c>
      <c r="Y651" s="13">
        <f t="shared" si="730"/>
        <v>-1.5999999999962711E-2</v>
      </c>
      <c r="Z651" s="1">
        <v>1</v>
      </c>
      <c r="AA651" s="1">
        <f t="shared" si="731"/>
        <v>1</v>
      </c>
      <c r="AB651" s="1">
        <f t="shared" si="692"/>
        <v>1</v>
      </c>
      <c r="AC651" s="1">
        <f>IF(ISNUMBER(INDEX(bias[value],MATCH(I651,bias[symbol],0))),1,0)</f>
        <v>1</v>
      </c>
      <c r="AD651" s="1">
        <f t="shared" si="732"/>
        <v>1</v>
      </c>
      <c r="AE651" s="1">
        <f t="shared" si="693"/>
        <v>1</v>
      </c>
      <c r="AF651" s="1">
        <f t="shared" ca="1" si="721"/>
        <v>0</v>
      </c>
      <c r="AG651" s="1">
        <f t="shared" ca="1" si="722"/>
        <v>0</v>
      </c>
      <c r="AH651" s="1" t="str">
        <f ca="1">IF(AG651=1,_xll.RtContribute("DDS_BONDS",$B651&amp;"=EXT",$V$3:$X$3,V651:X651,"FTC:CHANGED;SCOPE:SERVER"),"-")</f>
        <v>-</v>
      </c>
      <c r="AI651" s="1" t="str">
        <f>_xll.RtGet("DDS_BONDS",B651&amp;"=EXT",3)</f>
        <v>17435234=EXT</v>
      </c>
      <c r="AJ651" s="32">
        <f>_xll.BDP($A651&amp;" @"&amp; $N651 &amp;"  Corp","risk_mid")</f>
        <v>5.1829905146782096</v>
      </c>
      <c r="AK651" s="25">
        <f t="shared" si="723"/>
        <v>2073.1962058712838</v>
      </c>
      <c r="AL651" s="1" t="str">
        <f t="shared" si="742"/>
        <v>-</v>
      </c>
      <c r="AM651" s="38">
        <f t="shared" si="724"/>
        <v>36.682311111111112</v>
      </c>
      <c r="AN651" s="12">
        <f>_xll.BDP($A651&amp;" @"&amp; $N651 &amp;"  Corp","asset_swap_spd_mid")</f>
        <v>49.510936839417198</v>
      </c>
      <c r="AO651" s="25">
        <f t="shared" si="725"/>
        <v>19804.37473576688</v>
      </c>
      <c r="AP651" s="25">
        <f>IFERROR(_xll.BDP($A651&amp;" @"&amp; $N651 &amp;"  Corp","coupon")*G651/100/365,"-")</f>
        <v>205.47945205479451</v>
      </c>
      <c r="AQ651" s="1" t="str">
        <f>_xll.RtGet("EBOND_LDN",B651,"DSPLY_NAME")</f>
        <v>ORAFP 1 7/8 02 O</v>
      </c>
      <c r="AR651" s="38">
        <f>_xll.RtGet("EBOND_LDN", B651, -18560)</f>
        <v>89.447419879546004</v>
      </c>
      <c r="AS651" s="38">
        <f>_xll.RtGet("EBOND_LDN", B651, -18562)</f>
        <v>85.594157387557004</v>
      </c>
      <c r="AT651" s="58" t="str">
        <f ca="1">IF(Main[[#This Row],[maturity]]&lt;TODAY(),"matured","-")</f>
        <v>-</v>
      </c>
      <c r="AU651" s="1" t="str">
        <f>IF(Main[[#This Row],[spread bid]]=Main[[#This Row],[spread ask]],"error","-")</f>
        <v>-</v>
      </c>
    </row>
    <row r="652" spans="1:47" x14ac:dyDescent="0.2">
      <c r="A652" s="1" t="s">
        <v>602</v>
      </c>
      <c r="B652" s="1">
        <v>9036813</v>
      </c>
      <c r="C652" s="9">
        <v>1994227</v>
      </c>
      <c r="D652" s="9" t="str">
        <f>_xll.BDP($A652&amp;" Corp",D$4)</f>
        <v>ORAFP</v>
      </c>
      <c r="E652" s="9">
        <f>IF(_xll.BDP($A652&amp;" Corp","cpn typ")="floating","frn",_xll.BDP($A652&amp;" Corp",E$4))</f>
        <v>3.875</v>
      </c>
      <c r="F652" s="50">
        <f>IF(LEFT(_xll.BDP($A652&amp;" Corp","mty_typ"),4)="perp","perp",_xll.BDP($A652&amp;" Corp",F$4)*1)</f>
        <v>43930</v>
      </c>
      <c r="G652" s="31">
        <f>_xll.RtGet("EBOND_POSITION",INDEX(bookMap[eBondID],MATCH(TEXT(C652,"0"),bookMap[bbgID],0))&amp;"="&amp;B652,"AMOUNT")</f>
        <v>470000</v>
      </c>
      <c r="H652" s="1">
        <f>INDEX(control!$E$12:$E$22,MATCH(C652,control!$C$12:$C$22,0))</f>
        <v>0</v>
      </c>
      <c r="I652" s="1" t="str">
        <f>IFERROR(INDEX(bias[symbol],MIN(MAX(MATCH(IF($I$2="manual",_xll.RtGet("EBOND_LDN",B652,-20268),$I$2),bias[symbol],0)+H652,1),27)),"-")</f>
        <v>m</v>
      </c>
      <c r="J652" s="1">
        <f>IFERROR(_xll.RtGet("EBOND_LDN",B652,-20270)*1,"-")</f>
        <v>0.2</v>
      </c>
      <c r="K652" s="1" t="str">
        <f>_xll.RtGet("EBOND_LDN",$B652,-20271)</f>
        <v>on</v>
      </c>
      <c r="L652" s="1">
        <f>_xll.BDP(A652&amp;" @CBKG Corp","bid")</f>
        <v>113.211</v>
      </c>
      <c r="M652" s="1">
        <f>_xll.BDP(A652&amp;" @CBKG Corp","ask")</f>
        <v>113.411</v>
      </c>
      <c r="N652" s="1" t="s">
        <v>1456</v>
      </c>
      <c r="O652" s="1" t="str">
        <f>_xll.BDP(A652&amp;" @"&amp;N652&amp;" Corp","LAST_UPDATE")</f>
        <v>07:01:33</v>
      </c>
      <c r="P652" s="57">
        <f>_xll.BDP(A652&amp;" @"&amp;N652&amp;" Corp","LAST_PRICE")</f>
        <v>113.304</v>
      </c>
      <c r="Q652" s="1">
        <f>INDEX(control!$F$12:$F$22,MATCH(C652,control!$C$12:$C$22,0))</f>
        <v>100</v>
      </c>
      <c r="R652" s="1">
        <f>P652-J652*INDEX(bias[value],MATCH(I652,bias[symbol],0))*(Q652/100)</f>
        <v>113.20400000000001</v>
      </c>
      <c r="S652" s="1">
        <f t="shared" si="726"/>
        <v>113.40400000000001</v>
      </c>
      <c r="T652" s="4"/>
      <c r="U652" s="4"/>
      <c r="V652" s="1">
        <f t="shared" si="727"/>
        <v>113.304</v>
      </c>
      <c r="W652" s="1">
        <f t="shared" si="728"/>
        <v>113.20400000000001</v>
      </c>
      <c r="X652" s="1">
        <f t="shared" si="729"/>
        <v>113.40400000000001</v>
      </c>
      <c r="Y652" s="13">
        <f t="shared" si="730"/>
        <v>-1.4000000000010004E-2</v>
      </c>
      <c r="Z652" s="1">
        <v>1</v>
      </c>
      <c r="AA652" s="1">
        <f t="shared" si="731"/>
        <v>1</v>
      </c>
      <c r="AB652" s="1">
        <f t="shared" si="692"/>
        <v>1</v>
      </c>
      <c r="AC652" s="1">
        <f>IF(ISNUMBER(INDEX(bias[value],MATCH(I652,bias[symbol],0))),1,0)</f>
        <v>1</v>
      </c>
      <c r="AD652" s="1">
        <f t="shared" si="732"/>
        <v>1</v>
      </c>
      <c r="AE652" s="1">
        <f t="shared" si="693"/>
        <v>1</v>
      </c>
      <c r="AF652" s="1">
        <f t="shared" ca="1" si="721"/>
        <v>0</v>
      </c>
      <c r="AG652" s="1">
        <f t="shared" ca="1" si="722"/>
        <v>0</v>
      </c>
      <c r="AH652" s="1" t="str">
        <f ca="1">IF(AG652=1,_xll.RtContribute("DDS_BONDS",$B652&amp;"=EXT",$V$3:$X$3,V652:X652,"FTC:CHANGED;SCOPE:SERVER"),"-")</f>
        <v>-</v>
      </c>
      <c r="AI652" s="1" t="str">
        <f>_xll.RtGet("DDS_BONDS",B652&amp;"=EXT",3)</f>
        <v>9036813=EXT</v>
      </c>
      <c r="AJ652" s="32">
        <f>_xll.BDP($A652&amp;" @"&amp; $N652 &amp;"  Corp","risk_mid")</f>
        <v>5.9659128746233137</v>
      </c>
      <c r="AK652" s="25">
        <f t="shared" si="723"/>
        <v>280.39790510729574</v>
      </c>
      <c r="AL652" s="1" t="str">
        <f t="shared" si="742"/>
        <v>-</v>
      </c>
      <c r="AM652" s="38">
        <f t="shared" si="724"/>
        <v>4.7335893333333336</v>
      </c>
      <c r="AN652" s="12">
        <f>_xll.BDP($A652&amp;" @"&amp; $N652 &amp;"  Corp","asset_swap_spd_mid")</f>
        <v>66.860757470314667</v>
      </c>
      <c r="AO652" s="25">
        <f t="shared" si="725"/>
        <v>3142.4556011047894</v>
      </c>
      <c r="AP652" s="25">
        <f>IFERROR(_xll.BDP($A652&amp;" @"&amp; $N652 &amp;"  Corp","coupon")*G652/100/365,"-")</f>
        <v>49.897260273972606</v>
      </c>
      <c r="AQ652" s="1" t="str">
        <f>_xll.RtGet("EBOND_LDN",B652,"DSPLY_NAME")</f>
        <v>ORAFP 3 7/8 09 A</v>
      </c>
      <c r="AR652" s="38">
        <f>_xll.RtGet("EBOND_LDN", B652, -18560)</f>
        <v>100.373316058637</v>
      </c>
      <c r="AS652" s="38">
        <f>_xll.RtGet("EBOND_LDN", B652, -18562)</f>
        <v>97.026255725132003</v>
      </c>
      <c r="AT652" s="58" t="str">
        <f ca="1">IF(Main[[#This Row],[maturity]]&lt;TODAY(),"matured","-")</f>
        <v>-</v>
      </c>
      <c r="AU652" s="1" t="str">
        <f>IF(Main[[#This Row],[spread bid]]=Main[[#This Row],[spread ask]],"error","-")</f>
        <v>-</v>
      </c>
    </row>
    <row r="653" spans="1:47" x14ac:dyDescent="0.2">
      <c r="A653" s="1" t="s">
        <v>603</v>
      </c>
      <c r="B653" s="1">
        <v>9727807</v>
      </c>
      <c r="C653" s="9">
        <v>1994227</v>
      </c>
      <c r="D653" s="9" t="str">
        <f>_xll.BDP($A653&amp;" Corp",D$4)</f>
        <v>ORAFP</v>
      </c>
      <c r="E653" s="9">
        <f>IF(_xll.BDP($A653&amp;" Corp","cpn typ")="floating","frn",_xll.BDP($A653&amp;" Corp",E$4))</f>
        <v>3.875</v>
      </c>
      <c r="F653" s="50">
        <f>IF(LEFT(_xll.BDP($A653&amp;" Corp","mty_typ"),4)="perp","perp",_xll.BDP($A653&amp;" Corp",F$4)*1)</f>
        <v>44210</v>
      </c>
      <c r="G653" s="31">
        <f>_xll.RtGet("EBOND_POSITION",INDEX(bookMap[eBondID],MATCH(TEXT(C653,"0"),bookMap[bbgID],0))&amp;"="&amp;B653,"AMOUNT")</f>
        <v>-2050000</v>
      </c>
      <c r="H653" s="1">
        <f>INDEX(control!$E$12:$E$22,MATCH(C653,control!$C$12:$C$22,0))</f>
        <v>0</v>
      </c>
      <c r="I653" s="1" t="str">
        <f>IFERROR(INDEX(bias[symbol],MIN(MAX(MATCH(IF($I$2="manual",_xll.RtGet("EBOND_LDN",B653,-20268),$I$2),bias[symbol],0)+H653,1),27)),"-")</f>
        <v>m</v>
      </c>
      <c r="J653" s="1">
        <f>IFERROR(_xll.RtGet("EBOND_LDN",B653,-20270)*1,"-")</f>
        <v>0.2</v>
      </c>
      <c r="K653" s="1" t="str">
        <f>_xll.RtGet("EBOND_LDN",$B653,-20271)</f>
        <v>on</v>
      </c>
      <c r="L653" s="1">
        <f>_xll.BDP(A653&amp;" @CBKG Corp","bid")</f>
        <v>113.919</v>
      </c>
      <c r="M653" s="1">
        <f>_xll.BDP(A653&amp;" @CBKG Corp","ask")</f>
        <v>114.119</v>
      </c>
      <c r="N653" s="1" t="s">
        <v>1456</v>
      </c>
      <c r="O653" s="1" t="str">
        <f>_xll.BDP(A653&amp;" @"&amp;N653&amp;" Corp","LAST_UPDATE")</f>
        <v>07:01:27</v>
      </c>
      <c r="P653" s="57">
        <f>_xll.BDP(A653&amp;" @"&amp;N653&amp;" Corp","LAST_PRICE")</f>
        <v>114.011</v>
      </c>
      <c r="Q653" s="1">
        <f>INDEX(control!$F$12:$F$22,MATCH(C653,control!$C$12:$C$22,0))</f>
        <v>100</v>
      </c>
      <c r="R653" s="1">
        <f>P653-J653*INDEX(bias[value],MATCH(I653,bias[symbol],0))*(Q653/100)</f>
        <v>113.911</v>
      </c>
      <c r="S653" s="1">
        <f t="shared" si="726"/>
        <v>114.111</v>
      </c>
      <c r="T653" s="4"/>
      <c r="U653" s="4"/>
      <c r="V653" s="1">
        <f t="shared" si="727"/>
        <v>114.011</v>
      </c>
      <c r="W653" s="1">
        <f t="shared" si="728"/>
        <v>113.911</v>
      </c>
      <c r="X653" s="1">
        <f t="shared" si="729"/>
        <v>114.111</v>
      </c>
      <c r="Y653" s="13">
        <f t="shared" si="730"/>
        <v>-1.6000000000019554E-2</v>
      </c>
      <c r="Z653" s="1">
        <v>1</v>
      </c>
      <c r="AA653" s="1">
        <f t="shared" si="731"/>
        <v>1</v>
      </c>
      <c r="AB653" s="1">
        <f t="shared" si="692"/>
        <v>1</v>
      </c>
      <c r="AC653" s="1">
        <f>IF(ISNUMBER(INDEX(bias[value],MATCH(I653,bias[symbol],0))),1,0)</f>
        <v>1</v>
      </c>
      <c r="AD653" s="1">
        <f t="shared" si="732"/>
        <v>1</v>
      </c>
      <c r="AE653" s="1">
        <f t="shared" si="693"/>
        <v>1</v>
      </c>
      <c r="AF653" s="1">
        <f t="shared" ca="1" si="721"/>
        <v>0</v>
      </c>
      <c r="AG653" s="1">
        <f t="shared" ca="1" si="722"/>
        <v>0</v>
      </c>
      <c r="AH653" s="1" t="str">
        <f ca="1">IF(AG653=1,_xll.RtContribute("DDS_BONDS",$B653&amp;"=EXT",$V$3:$X$3,V653:X653,"FTC:CHANGED;SCOPE:SERVER"),"-")</f>
        <v>-</v>
      </c>
      <c r="AI653" s="1" t="str">
        <f>_xll.RtGet("DDS_BONDS",B653&amp;"=EXT",3)</f>
        <v>9727807=EXT</v>
      </c>
      <c r="AJ653" s="32">
        <f>_xll.BDP($A653&amp;" @"&amp; $N653 &amp;"  Corp","risk_mid")</f>
        <v>6.7080233451406457</v>
      </c>
      <c r="AK653" s="25">
        <f t="shared" si="723"/>
        <v>-1375.1447857538324</v>
      </c>
      <c r="AL653" s="1">
        <f t="shared" si="742"/>
        <v>-0.75</v>
      </c>
      <c r="AM653" s="38">
        <f t="shared" si="724"/>
        <v>48.692197916666665</v>
      </c>
      <c r="AN653" s="12">
        <f>_xll.BDP($A653&amp;" @"&amp; $N653 &amp;"  Corp","asset_swap_spd_mid")</f>
        <v>67.598853883589939</v>
      </c>
      <c r="AO653" s="25">
        <f t="shared" si="725"/>
        <v>-13857.765046135939</v>
      </c>
      <c r="AP653" s="25">
        <f>IFERROR(_xll.BDP($A653&amp;" @"&amp; $N653 &amp;"  Corp","coupon")*G653/100/365,"-")</f>
        <v>-217.63698630136986</v>
      </c>
      <c r="AQ653" s="1" t="str">
        <f>_xll.RtGet("EBOND_LDN",B653,"DSPLY_NAME")</f>
        <v>ORAFP 3 7/8 14 J</v>
      </c>
      <c r="AR653" s="38">
        <f>_xll.RtGet("EBOND_LDN", B653, -18560)</f>
        <v>99.316383946100999</v>
      </c>
      <c r="AS653" s="38">
        <f>_xll.RtGet("EBOND_LDN", B653, -18562)</f>
        <v>96.337438815054</v>
      </c>
      <c r="AT653" s="58" t="str">
        <f ca="1">IF(Main[[#This Row],[maturity]]&lt;TODAY(),"matured","-")</f>
        <v>-</v>
      </c>
      <c r="AU653" s="1" t="str">
        <f>IF(Main[[#This Row],[spread bid]]=Main[[#This Row],[spread ask]],"error","-")</f>
        <v>-</v>
      </c>
    </row>
    <row r="654" spans="1:47" x14ac:dyDescent="0.2">
      <c r="A654" s="1" t="s">
        <v>604</v>
      </c>
      <c r="B654" s="1">
        <v>14438101</v>
      </c>
      <c r="C654" s="9">
        <v>1994227</v>
      </c>
      <c r="D654" s="9" t="str">
        <f>_xll.BDP($A654&amp;" Corp",D$4)</f>
        <v>ORAFP</v>
      </c>
      <c r="E654" s="9">
        <f>IF(_xll.BDP($A654&amp;" Corp","cpn typ")="floating","frn",_xll.BDP($A654&amp;" Corp",E$4))</f>
        <v>3</v>
      </c>
      <c r="F654" s="50">
        <f>IF(LEFT(_xll.BDP($A654&amp;" Corp","mty_typ"),4)="perp","perp",_xll.BDP($A654&amp;" Corp",F$4)*1)</f>
        <v>44727</v>
      </c>
      <c r="G654" s="31">
        <f>_xll.RtGet("EBOND_POSITION",INDEX(bookMap[eBondID],MATCH(TEXT(C654,"0"),bookMap[bbgID],0))&amp;"="&amp;B654,"AMOUNT")</f>
        <v>1999999.9999999991</v>
      </c>
      <c r="H654" s="1">
        <f>INDEX(control!$E$12:$E$22,MATCH(C654,control!$C$12:$C$22,0))</f>
        <v>0</v>
      </c>
      <c r="I654" s="1" t="str">
        <f>IFERROR(INDEX(bias[symbol],MIN(MAX(MATCH(IF($I$2="manual",_xll.RtGet("EBOND_LDN",B654,-20268),$I$2),bias[symbol],0)+H654,1),27)),"-")</f>
        <v>m</v>
      </c>
      <c r="J654" s="1">
        <f>IFERROR(_xll.RtGet("EBOND_LDN",B654,-20270)*1,"-")</f>
        <v>0.25</v>
      </c>
      <c r="K654" s="1" t="str">
        <f>_xll.RtGet("EBOND_LDN",$B654,-20271)</f>
        <v>on</v>
      </c>
      <c r="L654" s="1">
        <f>_xll.BDP(A654&amp;" @CBKG Corp","bid")</f>
        <v>107.986</v>
      </c>
      <c r="M654" s="1">
        <f>_xll.BDP(A654&amp;" @CBKG Corp","ask")</f>
        <v>108.236</v>
      </c>
      <c r="N654" s="1" t="s">
        <v>1456</v>
      </c>
      <c r="O654" s="1" t="str">
        <f>_xll.BDP(A654&amp;" @"&amp;N654&amp;" Corp","LAST_UPDATE")</f>
        <v>07:01:34</v>
      </c>
      <c r="P654" s="57">
        <f>_xll.BDP(A654&amp;" @"&amp;N654&amp;" Corp","LAST_PRICE")</f>
        <v>108.09399999999999</v>
      </c>
      <c r="Q654" s="1">
        <f>INDEX(control!$F$12:$F$22,MATCH(C654,control!$C$12:$C$22,0))</f>
        <v>100</v>
      </c>
      <c r="R654" s="1">
        <f>P654-J654*INDEX(bias[value],MATCH(I654,bias[symbol],0))*(Q654/100)</f>
        <v>107.96899999999999</v>
      </c>
      <c r="S654" s="1">
        <f t="shared" si="726"/>
        <v>108.21899999999999</v>
      </c>
      <c r="T654" s="4"/>
      <c r="U654" s="4"/>
      <c r="V654" s="1">
        <f t="shared" si="727"/>
        <v>108.09399999999999</v>
      </c>
      <c r="W654" s="1">
        <f t="shared" si="728"/>
        <v>107.96899999999999</v>
      </c>
      <c r="X654" s="1">
        <f t="shared" si="729"/>
        <v>108.21899999999999</v>
      </c>
      <c r="Y654" s="13">
        <f t="shared" si="730"/>
        <v>-3.4000000000020236E-2</v>
      </c>
      <c r="Z654" s="1">
        <v>1</v>
      </c>
      <c r="AA654" s="1">
        <f t="shared" si="731"/>
        <v>1</v>
      </c>
      <c r="AB654" s="1">
        <f t="shared" ref="AB654:AB718" si="755">IF(ISNUMBER(V654),1,0)*IF(ISNUMBER(W654),1,0)*IF(ISNUMBER(X654),1,0)</f>
        <v>1</v>
      </c>
      <c r="AC654" s="1">
        <f>IF(ISNUMBER(INDEX(bias[value],MATCH(I654,bias[symbol],0))),1,0)</f>
        <v>1</v>
      </c>
      <c r="AD654" s="1">
        <f t="shared" si="732"/>
        <v>1</v>
      </c>
      <c r="AE654" s="1">
        <f t="shared" ref="AE654:AE718" si="756">IF(AB654,IF(W654&gt;X654,0,1),0)</f>
        <v>1</v>
      </c>
      <c r="AF654" s="1">
        <f t="shared" ca="1" si="721"/>
        <v>0</v>
      </c>
      <c r="AG654" s="1">
        <f t="shared" ca="1" si="722"/>
        <v>0</v>
      </c>
      <c r="AH654" s="1" t="str">
        <f ca="1">IF(AG654=1,_xll.RtContribute("DDS_BONDS",$B654&amp;"=EXT",$V$3:$X$3,V654:X654,"FTC:CHANGED;SCOPE:SERVER"),"-")</f>
        <v>-</v>
      </c>
      <c r="AI654" s="1" t="str">
        <f>_xll.RtGet("DDS_BONDS",B654&amp;"=EXT",3)</f>
        <v>14438101=EXT</v>
      </c>
      <c r="AJ654" s="32">
        <f>_xll.BDP($A654&amp;" @"&amp; $N654 &amp;"  Corp","risk_mid")</f>
        <v>7.6871680164650513</v>
      </c>
      <c r="AK654" s="25">
        <f t="shared" si="723"/>
        <v>1537.4336032930096</v>
      </c>
      <c r="AL654" s="1" t="str">
        <f t="shared" si="742"/>
        <v>-</v>
      </c>
      <c r="AM654" s="38">
        <f t="shared" si="724"/>
        <v>19.216711111111099</v>
      </c>
      <c r="AN654" s="12">
        <f>_xll.BDP($A654&amp;" @"&amp; $N654 &amp;"  Corp","asset_swap_spd_mid")</f>
        <v>67.526326421471623</v>
      </c>
      <c r="AO654" s="25">
        <f t="shared" si="725"/>
        <v>13505.265284294319</v>
      </c>
      <c r="AP654" s="25">
        <f>IFERROR(_xll.BDP($A654&amp;" @"&amp; $N654 &amp;"  Corp","coupon")*G654/100/365,"-")</f>
        <v>164.38356164383555</v>
      </c>
      <c r="AQ654" s="1" t="str">
        <f>_xll.RtGet("EBOND_LDN",B654,"DSPLY_NAME")</f>
        <v>ORAFP 3 15 Jun 2</v>
      </c>
      <c r="AR654" s="38">
        <f>_xll.RtGet("EBOND_LDN", B654, -18560)</f>
        <v>99.165048940195007</v>
      </c>
      <c r="AS654" s="38">
        <f>_xll.RtGet("EBOND_LDN", B654, -18562)</f>
        <v>95.919233479601004</v>
      </c>
      <c r="AT654" s="58" t="str">
        <f ca="1">IF(Main[[#This Row],[maturity]]&lt;TODAY(),"matured","-")</f>
        <v>-</v>
      </c>
      <c r="AU654" s="1" t="str">
        <f>IF(Main[[#This Row],[spread bid]]=Main[[#This Row],[spread ask]],"error","-")</f>
        <v>-</v>
      </c>
    </row>
    <row r="655" spans="1:47" x14ac:dyDescent="0.2">
      <c r="A655" s="1" t="s">
        <v>605</v>
      </c>
      <c r="B655" s="1">
        <v>9482728</v>
      </c>
      <c r="C655" s="9">
        <v>1994227</v>
      </c>
      <c r="D655" s="9" t="str">
        <f>_xll.BDP($A655&amp;" Corp",D$4)</f>
        <v>ORAFP</v>
      </c>
      <c r="E655" s="9">
        <f>IF(_xll.BDP($A655&amp;" Corp","cpn typ")="floating","frn",_xll.BDP($A655&amp;" Corp",E$4))</f>
        <v>3.375</v>
      </c>
      <c r="F655" s="50">
        <f>IF(LEFT(_xll.BDP($A655&amp;" Corp","mty_typ"),4)="perp","perp",_xll.BDP($A655&amp;" Corp",F$4)*1)</f>
        <v>44820</v>
      </c>
      <c r="G655" s="31">
        <f>_xll.RtGet("EBOND_POSITION",INDEX(bookMap[eBondID],MATCH(TEXT(C655,"0"),bookMap[bbgID],0))&amp;"="&amp;B655,"AMOUNT")</f>
        <v>-600000</v>
      </c>
      <c r="H655" s="1">
        <f>INDEX(control!$E$12:$E$22,MATCH(C655,control!$C$12:$C$22,0))</f>
        <v>0</v>
      </c>
      <c r="I655" s="1" t="str">
        <f>IFERROR(INDEX(bias[symbol],MIN(MAX(MATCH(IF($I$2="manual",_xll.RtGet("EBOND_LDN",B655,-20268),$I$2),bias[symbol],0)+H655,1),27)),"-")</f>
        <v>m</v>
      </c>
      <c r="J655" s="1">
        <f>IFERROR(_xll.RtGet("EBOND_LDN",B655,-20270)*1,"-")</f>
        <v>0.25</v>
      </c>
      <c r="K655" s="1" t="str">
        <f>_xll.RtGet("EBOND_LDN",$B655,-20271)</f>
        <v>on</v>
      </c>
      <c r="L655" s="1">
        <f>_xll.BDP(A655&amp;" @CBKG Corp","bid")</f>
        <v>111.083</v>
      </c>
      <c r="M655" s="1">
        <f>_xll.BDP(A655&amp;" @CBKG Corp","ask")</f>
        <v>111.333</v>
      </c>
      <c r="N655" s="1" t="s">
        <v>1456</v>
      </c>
      <c r="O655" s="1" t="str">
        <f>_xll.BDP(A655&amp;" @"&amp;N655&amp;" Corp","LAST_UPDATE")</f>
        <v>07:01:27</v>
      </c>
      <c r="P655" s="57">
        <f>_xll.BDP(A655&amp;" @"&amp;N655&amp;" Corp","LAST_PRICE")</f>
        <v>111.193</v>
      </c>
      <c r="Q655" s="1">
        <f>INDEX(control!$F$12:$F$22,MATCH(C655,control!$C$12:$C$22,0))</f>
        <v>100</v>
      </c>
      <c r="R655" s="1">
        <f>P655-J655*INDEX(bias[value],MATCH(I655,bias[symbol],0))*(Q655/100)</f>
        <v>111.068</v>
      </c>
      <c r="S655" s="1">
        <f t="shared" si="726"/>
        <v>111.318</v>
      </c>
      <c r="T655" s="4"/>
      <c r="U655" s="4"/>
      <c r="V655" s="1">
        <f t="shared" si="727"/>
        <v>111.193</v>
      </c>
      <c r="W655" s="1">
        <f t="shared" si="728"/>
        <v>111.068</v>
      </c>
      <c r="X655" s="1">
        <f t="shared" si="729"/>
        <v>111.318</v>
      </c>
      <c r="Y655" s="13">
        <f t="shared" si="730"/>
        <v>-3.0000000000001137E-2</v>
      </c>
      <c r="Z655" s="1">
        <v>1</v>
      </c>
      <c r="AA655" s="1">
        <f t="shared" si="731"/>
        <v>1</v>
      </c>
      <c r="AB655" s="1">
        <f t="shared" si="755"/>
        <v>1</v>
      </c>
      <c r="AC655" s="1">
        <f>IF(ISNUMBER(INDEX(bias[value],MATCH(I655,bias[symbol],0))),1,0)</f>
        <v>1</v>
      </c>
      <c r="AD655" s="1">
        <f t="shared" si="732"/>
        <v>1</v>
      </c>
      <c r="AE655" s="1">
        <f t="shared" si="756"/>
        <v>1</v>
      </c>
      <c r="AF655" s="1">
        <f t="shared" ca="1" si="721"/>
        <v>0</v>
      </c>
      <c r="AG655" s="1">
        <f t="shared" ca="1" si="722"/>
        <v>0</v>
      </c>
      <c r="AH655" s="1" t="str">
        <f ca="1">IF(AG655=1,_xll.RtContribute("DDS_BONDS",$B655&amp;"=EXT",$V$3:$X$3,V655:X655,"FTC:CHANGED;SCOPE:SERVER"),"-")</f>
        <v>-</v>
      </c>
      <c r="AI655" s="1" t="str">
        <f>_xll.RtGet("DDS_BONDS",B655&amp;"=EXT",3)</f>
        <v>9482728=EXT</v>
      </c>
      <c r="AJ655" s="32">
        <f>_xll.BDP($A655&amp;" @"&amp; $N655 &amp;"  Corp","risk_mid")</f>
        <v>8.0519878442167681</v>
      </c>
      <c r="AK655" s="25">
        <f t="shared" si="723"/>
        <v>-483.11927065300608</v>
      </c>
      <c r="AL655" s="1">
        <f t="shared" si="742"/>
        <v>-0.8</v>
      </c>
      <c r="AM655" s="38">
        <f t="shared" si="724"/>
        <v>14.825733333333334</v>
      </c>
      <c r="AN655" s="12">
        <f>_xll.BDP($A655&amp;" @"&amp; $N655 &amp;"  Corp","asset_swap_spd_mid")</f>
        <v>64.931256632773525</v>
      </c>
      <c r="AO655" s="25">
        <f t="shared" si="725"/>
        <v>-3895.8753979664116</v>
      </c>
      <c r="AP655" s="25">
        <f>IFERROR(_xll.BDP($A655&amp;" @"&amp; $N655 &amp;"  Corp","coupon")*G655/100/365,"-")</f>
        <v>-55.479452054794521</v>
      </c>
      <c r="AQ655" s="1" t="str">
        <f>_xll.RtGet("EBOND_LDN",B655,"DSPLY_NAME")</f>
        <v>ORAFP 3 3/8 16 S</v>
      </c>
      <c r="AR655" s="38">
        <f>_xll.RtGet("EBOND_LDN", B655, -18560)</f>
        <v>127.76684840750499</v>
      </c>
      <c r="AS655" s="38">
        <f>_xll.RtGet("EBOND_LDN", B655, -18562)</f>
        <v>124.66910856272899</v>
      </c>
      <c r="AT655" s="58" t="str">
        <f ca="1">IF(Main[[#This Row],[maturity]]&lt;TODAY(),"matured","-")</f>
        <v>-</v>
      </c>
      <c r="AU655" s="1" t="str">
        <f>IF(Main[[#This Row],[spread bid]]=Main[[#This Row],[spread ask]],"error","-")</f>
        <v>-</v>
      </c>
    </row>
    <row r="656" spans="1:47" x14ac:dyDescent="0.2">
      <c r="A656" s="1" t="s">
        <v>606</v>
      </c>
      <c r="B656" s="1">
        <v>15331893</v>
      </c>
      <c r="C656" s="9">
        <v>1994227</v>
      </c>
      <c r="D656" s="9" t="str">
        <f>_xll.BDP($A656&amp;" Corp",D$4)</f>
        <v>ORAFP</v>
      </c>
      <c r="E656" s="9">
        <f>IF(_xll.BDP($A656&amp;" Corp","cpn typ")="floating","frn",_xll.BDP($A656&amp;" Corp",E$4))</f>
        <v>2.5</v>
      </c>
      <c r="F656" s="50">
        <f>IF(LEFT(_xll.BDP($A656&amp;" Corp","mty_typ"),4)="perp","perp",_xll.BDP($A656&amp;" Corp",F$4)*1)</f>
        <v>44986</v>
      </c>
      <c r="G656" s="31">
        <f>_xll.RtGet("EBOND_POSITION",INDEX(bookMap[eBondID],MATCH(TEXT(C656,"0"),bookMap[bbgID],0))&amp;"="&amp;B656,"AMOUNT")</f>
        <v>-2400000</v>
      </c>
      <c r="H656" s="1">
        <f>INDEX(control!$E$12:$E$22,MATCH(C656,control!$C$12:$C$22,0))</f>
        <v>0</v>
      </c>
      <c r="I656" s="1" t="str">
        <f>IFERROR(INDEX(bias[symbol],MIN(MAX(MATCH(IF($I$2="manual",_xll.RtGet("EBOND_LDN",B656,-20268),$I$2),bias[symbol],0)+H656,1),27)),"-")</f>
        <v>m</v>
      </c>
      <c r="J656" s="1">
        <f>IFERROR(_xll.RtGet("EBOND_LDN",B656,-20270)*1,"-")</f>
        <v>0.25</v>
      </c>
      <c r="K656" s="1" t="str">
        <f>_xll.RtGet("EBOND_LDN",$B656,-20271)</f>
        <v>on</v>
      </c>
      <c r="L656" s="1">
        <f>_xll.BDP(A656&amp;" @CBKG Corp","bid")</f>
        <v>103.953</v>
      </c>
      <c r="M656" s="1">
        <f>_xll.BDP(A656&amp;" @CBKG Corp","ask")</f>
        <v>104.203</v>
      </c>
      <c r="N656" s="1" t="s">
        <v>1456</v>
      </c>
      <c r="O656" s="1" t="str">
        <f>_xll.BDP(A656&amp;" @"&amp;N656&amp;" Corp","LAST_UPDATE")</f>
        <v>07:01:52</v>
      </c>
      <c r="P656" s="57">
        <f>_xll.BDP(A656&amp;" @"&amp;N656&amp;" Corp","LAST_PRICE")</f>
        <v>104.07</v>
      </c>
      <c r="Q656" s="1">
        <f>INDEX(control!$F$12:$F$22,MATCH(C656,control!$C$12:$C$22,0))</f>
        <v>100</v>
      </c>
      <c r="R656" s="1">
        <f>P656-J656*INDEX(bias[value],MATCH(I656,bias[symbol],0))*(Q656/100)</f>
        <v>103.94499999999999</v>
      </c>
      <c r="S656" s="1">
        <f t="shared" si="726"/>
        <v>104.19499999999999</v>
      </c>
      <c r="T656" s="4"/>
      <c r="U656" s="4"/>
      <c r="V656" s="1">
        <f t="shared" si="727"/>
        <v>104.07</v>
      </c>
      <c r="W656" s="1">
        <f t="shared" si="728"/>
        <v>103.94499999999999</v>
      </c>
      <c r="X656" s="1">
        <f t="shared" si="729"/>
        <v>104.19499999999999</v>
      </c>
      <c r="Y656" s="13">
        <f t="shared" si="730"/>
        <v>-1.6000000000019554E-2</v>
      </c>
      <c r="Z656" s="1">
        <v>1</v>
      </c>
      <c r="AA656" s="1">
        <f t="shared" si="731"/>
        <v>1</v>
      </c>
      <c r="AB656" s="1">
        <f t="shared" si="755"/>
        <v>1</v>
      </c>
      <c r="AC656" s="1">
        <f>IF(ISNUMBER(INDEX(bias[value],MATCH(I656,bias[symbol],0))),1,0)</f>
        <v>1</v>
      </c>
      <c r="AD656" s="1">
        <f t="shared" si="732"/>
        <v>1</v>
      </c>
      <c r="AE656" s="1">
        <f t="shared" si="756"/>
        <v>1</v>
      </c>
      <c r="AF656" s="1">
        <f t="shared" ca="1" si="721"/>
        <v>0</v>
      </c>
      <c r="AG656" s="1">
        <f t="shared" ca="1" si="722"/>
        <v>0</v>
      </c>
      <c r="AH656" s="1" t="str">
        <f ca="1">IF(AG656=1,_xll.RtContribute("DDS_BONDS",$B656&amp;"=EXT",$V$3:$X$3,V656:X656,"FTC:CHANGED;SCOPE:SERVER"),"-")</f>
        <v>-</v>
      </c>
      <c r="AI656" s="1" t="str">
        <f>_xll.RtGet("DDS_BONDS",B656&amp;"=EXT",3)</f>
        <v>15331893=EXT</v>
      </c>
      <c r="AJ656" s="32">
        <f>_xll.BDP($A656&amp;" @"&amp; $N656 &amp;"  Corp","risk_mid")</f>
        <v>8.0953694370933249</v>
      </c>
      <c r="AK656" s="25">
        <f t="shared" si="723"/>
        <v>-1942.888664902398</v>
      </c>
      <c r="AL656" s="1" t="str">
        <f t="shared" si="742"/>
        <v>-</v>
      </c>
      <c r="AM656" s="38">
        <f t="shared" si="724"/>
        <v>-22.201599999999996</v>
      </c>
      <c r="AN656" s="12">
        <f>_xll.BDP($A656&amp;" @"&amp; $N656 &amp;"  Corp","asset_swap_spd_mid")</f>
        <v>62.368013626130804</v>
      </c>
      <c r="AO656" s="25">
        <f t="shared" si="725"/>
        <v>-14968.323270271394</v>
      </c>
      <c r="AP656" s="25">
        <f>IFERROR(_xll.BDP($A656&amp;" @"&amp; $N656 &amp;"  Corp","coupon")*G656/100/365,"-")</f>
        <v>-164.38356164383561</v>
      </c>
      <c r="AQ656" s="1" t="str">
        <f>_xll.RtGet("EBOND_LDN",B656,"DSPLY_NAME")</f>
        <v>ORAFP 2 1/2 01 M</v>
      </c>
      <c r="AR656" s="38">
        <f>_xll.RtGet("EBOND_LDN", B656, -18560)</f>
        <v>97.312599165462004</v>
      </c>
      <c r="AS656" s="38">
        <f>_xll.RtGet("EBOND_LDN", B656, -18562)</f>
        <v>94.231199540345997</v>
      </c>
      <c r="AT656" s="58" t="str">
        <f ca="1">IF(Main[[#This Row],[maturity]]&lt;TODAY(),"matured","-")</f>
        <v>-</v>
      </c>
      <c r="AU656" s="1" t="str">
        <f>IF(Main[[#This Row],[spread bid]]=Main[[#This Row],[spread ask]],"error","-")</f>
        <v>-</v>
      </c>
    </row>
    <row r="657" spans="1:47" x14ac:dyDescent="0.2">
      <c r="A657" s="1" t="s">
        <v>607</v>
      </c>
      <c r="B657" s="1">
        <v>19078409</v>
      </c>
      <c r="C657" s="9">
        <v>1994227</v>
      </c>
      <c r="D657" s="9" t="str">
        <f>_xll.BDP($A657&amp;" Corp",D$4)</f>
        <v>ORAFP</v>
      </c>
      <c r="E657" s="9">
        <f>IF(_xll.BDP($A657&amp;" Corp","cpn typ")="floating","frn",_xll.BDP($A657&amp;" Corp",E$4))</f>
        <v>3.125</v>
      </c>
      <c r="F657" s="50">
        <f>IF(LEFT(_xll.BDP($A657&amp;" Corp","mty_typ"),4)="perp","perp",_xll.BDP($A657&amp;" Corp",F$4)*1)</f>
        <v>45300</v>
      </c>
      <c r="G657" s="31">
        <f>_xll.RtGet("EBOND_POSITION",INDEX(bookMap[eBondID],MATCH(TEXT(C657,"0"),bookMap[bbgID],0))&amp;"="&amp;B657,"AMOUNT")</f>
        <v>2700000</v>
      </c>
      <c r="H657" s="1">
        <f>INDEX(control!$E$12:$E$22,MATCH(C657,control!$C$12:$C$22,0))</f>
        <v>0</v>
      </c>
      <c r="I657" s="1" t="str">
        <f>IFERROR(INDEX(bias[symbol],MIN(MAX(MATCH(IF($I$2="manual",_xll.RtGet("EBOND_LDN",B657,-20268),$I$2),bias[symbol],0)+H657,1),27)),"-")</f>
        <v>m</v>
      </c>
      <c r="J657" s="1">
        <f>IFERROR(_xll.RtGet("EBOND_LDN",B657,-20270)*1,"-")</f>
        <v>0.3</v>
      </c>
      <c r="K657" s="1" t="str">
        <f>_xll.RtGet("EBOND_LDN",$B657,-20271)</f>
        <v>on</v>
      </c>
      <c r="L657" s="1">
        <f>_xll.BDP(A657&amp;" @CBKG Corp","bid")</f>
        <v>107.518</v>
      </c>
      <c r="M657" s="1">
        <f>_xll.BDP(A657&amp;" @CBKG Corp","ask")</f>
        <v>107.818</v>
      </c>
      <c r="N657" s="1" t="s">
        <v>1456</v>
      </c>
      <c r="O657" s="1" t="str">
        <f>_xll.BDP(A657&amp;" @"&amp;N657&amp;" Corp","LAST_UPDATE")</f>
        <v>07:01:26</v>
      </c>
      <c r="P657" s="57">
        <f>_xll.BDP(A657&amp;" @"&amp;N657&amp;" Corp","LAST_PRICE")</f>
        <v>107.65</v>
      </c>
      <c r="Q657" s="1">
        <f>INDEX(control!$F$12:$F$22,MATCH(C657,control!$C$12:$C$22,0))</f>
        <v>100</v>
      </c>
      <c r="R657" s="1">
        <f>P657-J657*INDEX(bias[value],MATCH(I657,bias[symbol],0))*(Q657/100)</f>
        <v>107.5</v>
      </c>
      <c r="S657" s="1">
        <f t="shared" si="726"/>
        <v>107.8</v>
      </c>
      <c r="T657" s="4"/>
      <c r="U657" s="4"/>
      <c r="V657" s="1">
        <f t="shared" si="727"/>
        <v>107.65</v>
      </c>
      <c r="W657" s="1">
        <f t="shared" si="728"/>
        <v>107.5</v>
      </c>
      <c r="X657" s="1">
        <f t="shared" si="729"/>
        <v>107.8</v>
      </c>
      <c r="Y657" s="13">
        <f t="shared" si="730"/>
        <v>-3.6000000000001364E-2</v>
      </c>
      <c r="Z657" s="1">
        <v>1</v>
      </c>
      <c r="AA657" s="1">
        <f t="shared" si="731"/>
        <v>1</v>
      </c>
      <c r="AB657" s="1">
        <f t="shared" si="755"/>
        <v>1</v>
      </c>
      <c r="AC657" s="1">
        <f>IF(ISNUMBER(INDEX(bias[value],MATCH(I657,bias[symbol],0))),1,0)</f>
        <v>1</v>
      </c>
      <c r="AD657" s="1">
        <f t="shared" si="732"/>
        <v>1</v>
      </c>
      <c r="AE657" s="1">
        <f t="shared" si="756"/>
        <v>1</v>
      </c>
      <c r="AF657" s="1">
        <f t="shared" ref="AF657:AF720" ca="1" si="757">IF($C$3="update",1,0)</f>
        <v>0</v>
      </c>
      <c r="AG657" s="1">
        <f t="shared" ref="AG657:AG720" ca="1" si="758">PRODUCT(Z657:AF657)</f>
        <v>0</v>
      </c>
      <c r="AH657" s="1" t="str">
        <f ca="1">IF(AG657=1,_xll.RtContribute("DDS_BONDS",$B657&amp;"=EXT",$V$3:$X$3,V657:X657,"FTC:CHANGED;SCOPE:SERVER"),"-")</f>
        <v>-</v>
      </c>
      <c r="AI657" s="1" t="str">
        <f>_xll.RtGet("DDS_BONDS",B657&amp;"=EXT",3)</f>
        <v>19078409=EXT</v>
      </c>
      <c r="AJ657" s="32">
        <f>_xll.BDP($A657&amp;" @"&amp; $N657 &amp;"  Corp","risk_mid")</f>
        <v>8.8964606331437324</v>
      </c>
      <c r="AK657" s="25">
        <f t="shared" si="723"/>
        <v>2402.0443709488077</v>
      </c>
      <c r="AL657" s="1" t="str">
        <f t="shared" si="742"/>
        <v>-</v>
      </c>
      <c r="AM657" s="38">
        <f t="shared" si="724"/>
        <v>25.835999999999999</v>
      </c>
      <c r="AN657" s="12">
        <f>_xll.BDP($A657&amp;" @"&amp; $N657 &amp;"  Corp","asset_swap_spd_mid")</f>
        <v>75.592348231235164</v>
      </c>
      <c r="AO657" s="25">
        <f t="shared" si="725"/>
        <v>20409.934022433496</v>
      </c>
      <c r="AP657" s="25">
        <f>IFERROR(_xll.BDP($A657&amp;" @"&amp; $N657 &amp;"  Corp","coupon")*G657/100/365,"-")</f>
        <v>231.16438356164383</v>
      </c>
      <c r="AQ657" s="1" t="str">
        <f>_xll.RtGet("EBOND_LDN",B657,"DSPLY_NAME")</f>
        <v>ORAFP 3 1/8 09 J</v>
      </c>
      <c r="AR657" s="38">
        <f>_xll.RtGet("EBOND_LDN", B657, -18560)</f>
        <v>103.33664394757</v>
      </c>
      <c r="AS657" s="38">
        <f>_xll.RtGet("EBOND_LDN", B657, -18562)</f>
        <v>99.972089416784996</v>
      </c>
      <c r="AT657" s="58" t="str">
        <f ca="1">IF(Main[[#This Row],[maturity]]&lt;TODAY(),"matured","-")</f>
        <v>-</v>
      </c>
      <c r="AU657" s="1" t="str">
        <f>IF(Main[[#This Row],[spread bid]]=Main[[#This Row],[spread ask]],"error","-")</f>
        <v>-</v>
      </c>
    </row>
    <row r="658" spans="1:47" x14ac:dyDescent="0.2">
      <c r="A658" s="1" t="s">
        <v>608</v>
      </c>
      <c r="B658" s="1">
        <v>2120126</v>
      </c>
      <c r="C658" s="9">
        <v>1994227</v>
      </c>
      <c r="D658" s="9" t="str">
        <f>_xll.BDP($A658&amp;" Corp",D$4)</f>
        <v>ORAFP</v>
      </c>
      <c r="E658" s="9">
        <f>IF(_xll.BDP($A658&amp;" Corp","cpn typ")="floating","frn",_xll.BDP($A658&amp;" Corp",E$4))</f>
        <v>8.125</v>
      </c>
      <c r="F658" s="50">
        <f>IF(LEFT(_xll.BDP($A658&amp;" Corp","mty_typ"),4)="perp","perp",_xll.BDP($A658&amp;" Corp",F$4)*1)</f>
        <v>48607</v>
      </c>
      <c r="G658" s="31">
        <f>_xll.RtGet("EBOND_POSITION",INDEX(bookMap[eBondID],MATCH(TEXT(C658,"0"),bookMap[bbgID],0))&amp;"="&amp;B658,"AMOUNT")</f>
        <v>0</v>
      </c>
      <c r="H658" s="1">
        <f>INDEX(control!$E$12:$E$22,MATCH(C658,control!$C$12:$C$22,0))</f>
        <v>0</v>
      </c>
      <c r="I658" s="1" t="str">
        <f>IFERROR(INDEX(bias[symbol],MIN(MAX(MATCH(IF($I$2="manual",_xll.RtGet("EBOND_LDN",B658,-20268),$I$2),bias[symbol],0)+H658,1),27)),"-")</f>
        <v>m</v>
      </c>
      <c r="J658" s="1">
        <f>IFERROR(_xll.RtGet("EBOND_LDN",B658,-20270)*1,"-")</f>
        <v>0.5</v>
      </c>
      <c r="K658" s="1" t="str">
        <f>_xll.RtGet("EBOND_LDN",$B658,-20271)</f>
        <v>on</v>
      </c>
      <c r="L658" s="1" t="str">
        <f>_xll.BDP(A658&amp;" @CBKG Corp","bid")</f>
        <v>#N/A Real Time</v>
      </c>
      <c r="M658" s="1" t="str">
        <f>_xll.BDP(A658&amp;" @CBKG Corp","ask")</f>
        <v>#N/A Real Time</v>
      </c>
      <c r="N658" s="1" t="s">
        <v>1456</v>
      </c>
      <c r="O658" s="1" t="str">
        <f>_xll.BDP(A658&amp;" @"&amp;N658&amp;" Corp","LAST_UPDATE")</f>
        <v>07:01:27</v>
      </c>
      <c r="P658" s="57">
        <f>_xll.BDP(A658&amp;" @"&amp;N658&amp;" Corp","LAST_PRICE")</f>
        <v>159.33600000000001</v>
      </c>
      <c r="Q658" s="1">
        <f>INDEX(control!$F$12:$F$22,MATCH(C658,control!$C$12:$C$22,0))</f>
        <v>100</v>
      </c>
      <c r="R658" s="1">
        <f>P658-J658*INDEX(bias[value],MATCH(I658,bias[symbol],0))*(Q658/100)</f>
        <v>159.08600000000001</v>
      </c>
      <c r="S658" s="1">
        <f t="shared" si="726"/>
        <v>159.58600000000001</v>
      </c>
      <c r="T658" s="4"/>
      <c r="U658" s="4"/>
      <c r="V658" s="1">
        <f t="shared" si="727"/>
        <v>159.33600000000001</v>
      </c>
      <c r="W658" s="1">
        <f t="shared" si="728"/>
        <v>159.08600000000001</v>
      </c>
      <c r="X658" s="1">
        <f t="shared" si="729"/>
        <v>159.58600000000001</v>
      </c>
      <c r="Y658" s="13" t="str">
        <f t="shared" si="730"/>
        <v>err</v>
      </c>
      <c r="Z658" s="1">
        <v>1</v>
      </c>
      <c r="AA658" s="1">
        <f t="shared" si="731"/>
        <v>1</v>
      </c>
      <c r="AB658" s="1">
        <f t="shared" si="755"/>
        <v>1</v>
      </c>
      <c r="AC658" s="1">
        <f>IF(ISNUMBER(INDEX(bias[value],MATCH(I658,bias[symbol],0))),1,0)</f>
        <v>1</v>
      </c>
      <c r="AD658" s="1">
        <f t="shared" si="732"/>
        <v>1</v>
      </c>
      <c r="AE658" s="1">
        <f t="shared" si="756"/>
        <v>1</v>
      </c>
      <c r="AF658" s="1">
        <f t="shared" ca="1" si="757"/>
        <v>0</v>
      </c>
      <c r="AG658" s="1">
        <f t="shared" ca="1" si="758"/>
        <v>0</v>
      </c>
      <c r="AH658" s="1" t="str">
        <f ca="1">IF(AG658=1,_xll.RtContribute("DDS_BONDS",$B658&amp;"=EXT",$V$3:$X$3,V658:X658,"FTC:CHANGED;SCOPE:SERVER"),"-")</f>
        <v>-</v>
      </c>
      <c r="AI658" s="1" t="str">
        <f>_xll.RtGet("DDS_BONDS",B658&amp;"=EXT",3)</f>
        <v>2120126=EXT</v>
      </c>
      <c r="AJ658" s="32">
        <f>_xll.BDP($A658&amp;" @"&amp; $N658 &amp;"  Corp","risk_mid")</f>
        <v>18.311210479934914</v>
      </c>
      <c r="AK658" s="25">
        <f t="shared" si="723"/>
        <v>0</v>
      </c>
      <c r="AL658" s="1" t="str">
        <f t="shared" si="742"/>
        <v>-</v>
      </c>
      <c r="AM658" s="38">
        <f t="shared" si="724"/>
        <v>0</v>
      </c>
      <c r="AN658" s="12">
        <f>_xll.BDP($A658&amp;" @"&amp; $N658 &amp;"  Corp","asset_swap_spd_mid")</f>
        <v>211.07295680596945</v>
      </c>
      <c r="AO658" s="25">
        <f t="shared" si="725"/>
        <v>0</v>
      </c>
      <c r="AP658" s="25">
        <f>IFERROR(_xll.BDP($A658&amp;" @"&amp; $N658 &amp;"  Corp","coupon")*G658/100/365,"-")</f>
        <v>0</v>
      </c>
      <c r="AQ658" s="1" t="str">
        <f>_xll.RtGet("EBOND_LDN",B658,"DSPLY_NAME")</f>
        <v>ORAFP 8 1/8 28 J</v>
      </c>
      <c r="AR658" s="38">
        <f>_xll.RtGet("EBOND_LDN", B658, -18560)</f>
        <v>162.29595810651199</v>
      </c>
      <c r="AS658" s="38">
        <f>_xll.RtGet("EBOND_LDN", B658, -18562)</f>
        <v>159.57228198447399</v>
      </c>
      <c r="AT658" s="58" t="str">
        <f ca="1">IF(Main[[#This Row],[maturity]]&lt;TODAY(),"matured","-")</f>
        <v>-</v>
      </c>
      <c r="AU658" s="1" t="str">
        <f>IF(Main[[#This Row],[spread bid]]=Main[[#This Row],[spread ask]],"error","-")</f>
        <v>-</v>
      </c>
    </row>
    <row r="659" spans="1:47" x14ac:dyDescent="0.2">
      <c r="A659" s="1" t="s">
        <v>1601</v>
      </c>
      <c r="B659" s="1">
        <v>21184823</v>
      </c>
      <c r="C659" s="9">
        <v>1994227</v>
      </c>
      <c r="D659" s="9" t="str">
        <f>_xll.BDP($A659&amp;" Corp",D$4)</f>
        <v>PSMGR</v>
      </c>
      <c r="E659" s="9">
        <f>IF(_xll.BDP($A659&amp;" Corp","cpn typ")="floating","frn",_xll.BDP($A659&amp;" Corp",E$4))</f>
        <v>2.625</v>
      </c>
      <c r="F659" s="50">
        <f>IF(LEFT(_xll.BDP($A659&amp;" Corp","mty_typ"),4)="perp","perp",_xll.BDP($A659&amp;" Corp",F$4)*1)</f>
        <v>44301</v>
      </c>
      <c r="G659" s="31">
        <f>_xll.RtGet("EBOND_POSITION",INDEX(bookMap[eBondID],MATCH(TEXT(C659,"0"),bookMap[bbgID],0))&amp;"="&amp;B659,"AMOUNT")</f>
        <v>1307000</v>
      </c>
      <c r="H659" s="1">
        <f>INDEX(control!$E$12:$E$22,MATCH(C659,control!$C$12:$C$22,0))</f>
        <v>0</v>
      </c>
      <c r="I659" s="1" t="str">
        <f>IFERROR(INDEX(bias[symbol],MIN(MAX(MATCH(IF($I$2="manual",_xll.RtGet("EBOND_LDN",B659,-20268),$I$2),bias[symbol],0)+H659,1),27)),"-")</f>
        <v>b</v>
      </c>
      <c r="J659" s="1">
        <f>IFERROR(_xll.RtGet("EBOND_LDN",B659,-20270)*1,"-")</f>
        <v>0.3</v>
      </c>
      <c r="K659" s="1" t="str">
        <f>_xll.RtGet("EBOND_LDN",$B659,-20271)</f>
        <v>on</v>
      </c>
      <c r="L659" s="1">
        <f>_xll.BDP(A659&amp;" @CBKG Corp","bid")</f>
        <v>101.00700000000001</v>
      </c>
      <c r="M659" s="1">
        <f>_xll.BDP(A659&amp;" @CBKG Corp","ask")</f>
        <v>101.307</v>
      </c>
      <c r="N659" s="1" t="s">
        <v>1456</v>
      </c>
      <c r="O659" s="1" t="str">
        <f>_xll.BDP(A659&amp;" @"&amp;N659&amp;" Corp","LAST_UPDATE")</f>
        <v>07:01:51</v>
      </c>
      <c r="P659" s="57">
        <f>_xll.BDP(A659&amp;" @"&amp;N659&amp;" Corp","LAST_PRICE")</f>
        <v>101.099</v>
      </c>
      <c r="Q659" s="1">
        <f>INDEX(control!$F$12:$F$22,MATCH(C659,control!$C$12:$C$22,0))</f>
        <v>100</v>
      </c>
      <c r="R659" s="1">
        <f>P659-J659*INDEX(bias[value],MATCH(I659,bias[symbol],0))*(Q659/100)</f>
        <v>100.98650000000001</v>
      </c>
      <c r="S659" s="1">
        <f t="shared" ref="S659" si="759">R659+J659*(Q659/100)</f>
        <v>101.2865</v>
      </c>
      <c r="T659" s="4"/>
      <c r="U659" s="4"/>
      <c r="V659" s="1">
        <f t="shared" ref="V659" si="760">P659</f>
        <v>101.099</v>
      </c>
      <c r="W659" s="1">
        <f t="shared" ref="W659" si="761">IF(ISNUMBER(T659),T659,R659)</f>
        <v>100.98650000000001</v>
      </c>
      <c r="X659" s="1">
        <f t="shared" ref="X659" si="762">IF(ISNUMBER(U659),U659,S659)</f>
        <v>101.2865</v>
      </c>
      <c r="Y659" s="13">
        <f t="shared" ref="Y659" si="763">IF(ISERROR((W659+X659)-(L659+M659)),"err",((W659+X659)-(L659+M659)))</f>
        <v>-4.0999999999996817E-2</v>
      </c>
      <c r="Z659" s="1">
        <v>1</v>
      </c>
      <c r="AA659" s="1">
        <f t="shared" ref="AA659" si="764">IF(K659="on",1,0)</f>
        <v>1</v>
      </c>
      <c r="AB659" s="1">
        <f t="shared" ref="AB659" si="765">IF(ISNUMBER(V659),1,0)*IF(ISNUMBER(W659),1,0)*IF(ISNUMBER(X659),1,0)</f>
        <v>1</v>
      </c>
      <c r="AC659" s="1">
        <f>IF(ISNUMBER(INDEX(bias[value],MATCH(I659,bias[symbol],0))),1,0)</f>
        <v>1</v>
      </c>
      <c r="AD659" s="1">
        <f t="shared" ref="AD659" si="766">IF(ISNUMBER(J659),1,0)</f>
        <v>1</v>
      </c>
      <c r="AE659" s="1">
        <f t="shared" ref="AE659" si="767">IF(AB659,IF(W659&gt;X659,0,1),0)</f>
        <v>1</v>
      </c>
      <c r="AF659" s="1">
        <f t="shared" ca="1" si="757"/>
        <v>0</v>
      </c>
      <c r="AG659" s="1">
        <f t="shared" ref="AG659" ca="1" si="768">PRODUCT(Z659:AF659)</f>
        <v>0</v>
      </c>
      <c r="AH659" s="1" t="str">
        <f ca="1">IF(AG659=1,_xll.RtContribute("DDS_BONDS",$B659&amp;"=EXT",$V$3:$X$3,V659:X659,"FTC:CHANGED;SCOPE:SERVER"),"-")</f>
        <v>-</v>
      </c>
      <c r="AI659" s="1" t="str">
        <f>_xll.RtGet("DDS_BONDS",B659&amp;"=EXT",3)</f>
        <v>21184823=EXT</v>
      </c>
      <c r="AJ659" s="32">
        <f>_xll.BDP($A659&amp;" @"&amp; $N659 &amp;"  Corp","risk_mid")</f>
        <v>6.0411081619434981</v>
      </c>
      <c r="AK659" s="25">
        <f t="shared" ref="AK659" si="769">IFERROR(G659*AJ659/10000,"-")</f>
        <v>789.57283676601514</v>
      </c>
      <c r="AL659" s="1" t="str">
        <f t="shared" ref="AL659" si="770">IFERROR(INDEX(repoRate,MATCH(A659,repoIsin,0)),"-")</f>
        <v>-</v>
      </c>
      <c r="AM659" s="38">
        <f t="shared" ref="AM659" si="771">IFERROR(G659*1,0)*IFERROR(P659*1,0)/100*IF(AL659="-",$AM$3,AL659)/100/360</f>
        <v>11.745457155555556</v>
      </c>
      <c r="AN659" s="12">
        <f>_xll.BDP($A659&amp;" @"&amp; $N659 &amp;"  Corp","asset_swap_spd_mid")</f>
        <v>142.64051614087455</v>
      </c>
      <c r="AO659" s="25">
        <f t="shared" ref="AO659" si="772">IFERROR(G659*1,0)*IFERROR(AN659*1,0)/10000</f>
        <v>18643.115459612305</v>
      </c>
      <c r="AP659" s="25">
        <f>IFERROR(_xll.BDP($A659&amp;" @"&amp; $N659 &amp;"  Corp","coupon")*G659/100/365,"-")</f>
        <v>93.996575342465746</v>
      </c>
      <c r="AQ659" s="1" t="str">
        <f>_xll.RtGet("EBOND_LDN",B659,"DSPLY_NAME")</f>
        <v>PSMGR 2 5/8 15 A</v>
      </c>
      <c r="AR659" s="38">
        <f>_xll.RtGet("EBOND_LDN", B659, -18560)</f>
        <v>176.30631574018901</v>
      </c>
      <c r="AS659" s="38">
        <f>_xll.RtGet("EBOND_LDN", B659, -18562)</f>
        <v>171.51673271542401</v>
      </c>
      <c r="AT659" s="58" t="str">
        <f ca="1">IF(Main[[#This Row],[maturity]]&lt;TODAY(),"matured","-")</f>
        <v>-</v>
      </c>
      <c r="AU659" s="1" t="str">
        <f>IF(Main[[#This Row],[spread bid]]=Main[[#This Row],[spread ask]],"error","-")</f>
        <v>-</v>
      </c>
    </row>
    <row r="660" spans="1:47" x14ac:dyDescent="0.2">
      <c r="A660" s="1" t="s">
        <v>1628</v>
      </c>
      <c r="B660" s="1">
        <v>21238127</v>
      </c>
      <c r="C660" s="9">
        <v>1994227</v>
      </c>
      <c r="D660" s="9" t="str">
        <f>_xll.BDP($A660&amp;" Corp",D$4)</f>
        <v>PSON</v>
      </c>
      <c r="E660" s="9">
        <f>IF(_xll.BDP($A660&amp;" Corp","cpn typ")="floating","frn",_xll.BDP($A660&amp;" Corp",E$4))</f>
        <v>1.875</v>
      </c>
      <c r="F660" s="50">
        <f>IF(LEFT(_xll.BDP($A660&amp;" Corp","mty_typ"),4)="perp","perp",_xll.BDP($A660&amp;" Corp",F$4)*1)</f>
        <v>44335</v>
      </c>
      <c r="G660" s="31">
        <f>_xll.RtGet("EBOND_POSITION",INDEX(bookMap[eBondID],MATCH(TEXT(C660,"0"),bookMap[bbgID],0))&amp;"="&amp;B660,"AMOUNT")</f>
        <v>2300000</v>
      </c>
      <c r="H660" s="1">
        <f>INDEX(control!$E$12:$E$22,MATCH(C660,control!$C$12:$C$22,0))</f>
        <v>0</v>
      </c>
      <c r="I660" s="1" t="str">
        <f>IFERROR(INDEX(bias[symbol],MIN(MAX(MATCH(IF($I$2="manual",_xll.RtGet("EBOND_LDN",B660,-20268),$I$2),bias[symbol],0)+H660,1),27)),"-")</f>
        <v>b</v>
      </c>
      <c r="J660" s="1">
        <f>IFERROR(_xll.RtGet("EBOND_LDN",B660,-20270)*1,"-")</f>
        <v>0.25</v>
      </c>
      <c r="K660" s="1" t="str">
        <f>_xll.RtGet("EBOND_LDN",$B660,-20271)</f>
        <v>on</v>
      </c>
      <c r="L660" s="1">
        <f>_xll.BDP(A660&amp;" @CBKG Corp","bid")</f>
        <v>101.023</v>
      </c>
      <c r="M660" s="1">
        <f>_xll.BDP(A660&amp;" @CBKG Corp","ask")</f>
        <v>101.273</v>
      </c>
      <c r="N660" s="1" t="s">
        <v>1456</v>
      </c>
      <c r="O660" s="1" t="str">
        <f>_xll.BDP(A660&amp;" @"&amp;N660&amp;" Corp","LAST_UPDATE")</f>
        <v>11/06/2014</v>
      </c>
      <c r="P660" s="57">
        <f>_xll.BDP(A660&amp;" @"&amp;N660&amp;" Corp","LAST_PRICE")</f>
        <v>101.09</v>
      </c>
      <c r="Q660" s="1">
        <f>INDEX(control!$F$12:$F$22,MATCH(C660,control!$C$12:$C$22,0))</f>
        <v>100</v>
      </c>
      <c r="R660" s="1">
        <f>P660-J660*INDEX(bias[value],MATCH(I660,bias[symbol],0))*(Q660/100)</f>
        <v>100.99625</v>
      </c>
      <c r="S660" s="1">
        <f>R660+J660*(Q660/100)</f>
        <v>101.24625</v>
      </c>
      <c r="T660" s="4"/>
      <c r="U660" s="4"/>
      <c r="V660" s="1">
        <f>P660</f>
        <v>101.09</v>
      </c>
      <c r="W660" s="1">
        <f>IF(ISNUMBER(T660),T660,R660)</f>
        <v>100.99625</v>
      </c>
      <c r="X660" s="1">
        <f>IF(ISNUMBER(U660),U660,S660)</f>
        <v>101.24625</v>
      </c>
      <c r="Y660" s="13">
        <f>IF(ISERROR((W660+X660)-(L660+M660)),"err",((W660+X660)-(L660+M660)))</f>
        <v>-5.3499999999985448E-2</v>
      </c>
      <c r="Z660" s="1">
        <v>1</v>
      </c>
      <c r="AA660" s="1">
        <f>IF(K660="on",1,0)</f>
        <v>1</v>
      </c>
      <c r="AB660" s="1">
        <f>IF(ISNUMBER(V660),1,0)*IF(ISNUMBER(W660),1,0)*IF(ISNUMBER(X660),1,0)</f>
        <v>1</v>
      </c>
      <c r="AC660" s="1">
        <f>IF(ISNUMBER(INDEX(bias[value],MATCH(I660,bias[symbol],0))),1,0)</f>
        <v>1</v>
      </c>
      <c r="AD660" s="1">
        <f>IF(ISNUMBER(J660),1,0)</f>
        <v>1</v>
      </c>
      <c r="AE660" s="1">
        <f>IF(AB660,IF(W660&gt;X660,0,1),0)</f>
        <v>1</v>
      </c>
      <c r="AF660" s="1">
        <f ca="1">IF($C$3="update",1,0)</f>
        <v>0</v>
      </c>
      <c r="AG660" s="1">
        <f ca="1">PRODUCT(Z660:AF660)</f>
        <v>0</v>
      </c>
      <c r="AH660" s="1" t="str">
        <f ca="1">IF(AG660=1,_xll.RtContribute("DDS_BONDS",$B660&amp;"=EXT",$V$3:$X$3,V660:X660,"FTC:CHANGED;SCOPE:SERVER"),"-")</f>
        <v>-</v>
      </c>
      <c r="AI660" s="1" t="str">
        <f>_xll.RtGet("DDS_BONDS",B660&amp;"=EXT",3)</f>
        <v>21238127=EXT</v>
      </c>
      <c r="AJ660" s="32">
        <f>_xll.BDP($A660&amp;" @"&amp; $N660 &amp;"  Corp","risk_mid")</f>
        <v>6.5119426819670423</v>
      </c>
      <c r="AK660" s="25">
        <f>IFERROR(G660*AJ660/10000,"-")</f>
        <v>1497.7468168524197</v>
      </c>
      <c r="AL660" s="1" t="str">
        <f>IFERROR(INDEX(repoRate,MATCH(A660,repoIsin,0)),"-")</f>
        <v>-</v>
      </c>
      <c r="AM660" s="38">
        <f>IFERROR(G660*1,0)*IFERROR(P660*1,0)/100*IF(AL660="-",$AM$3,AL660)/100/360</f>
        <v>20.667288888888891</v>
      </c>
      <c r="AN660" s="12">
        <f>_xll.BDP($A660&amp;" @"&amp; $N660 &amp;"  Corp","asset_swap_spd_mid")</f>
        <v>62.327421134265215</v>
      </c>
      <c r="AO660" s="25">
        <f>IFERROR(G660*1,0)*IFERROR(AN660*1,0)/10000</f>
        <v>14335.306860881001</v>
      </c>
      <c r="AP660" s="25">
        <f>IFERROR(_xll.BDP($A660&amp;" @"&amp; $N660 &amp;"  Corp","coupon")*G660/100/365,"-")</f>
        <v>118.15068493150685</v>
      </c>
      <c r="AQ660" s="1" t="str">
        <f>_xll.RtGet("EBOND_LDN",B660,"DSPLY_NAME")</f>
        <v>PSON 1 7/8 19 Ma</v>
      </c>
      <c r="AR660" s="38">
        <f>_xll.RtGet("EBOND_LDN", B660, -18560)</f>
        <v>100.40565579434799</v>
      </c>
      <c r="AS660" s="38">
        <f>_xll.RtGet("EBOND_LDN", B660, -18562)</f>
        <v>100.40565579434799</v>
      </c>
      <c r="AT660" s="58" t="str">
        <f ca="1">IF(Main[[#This Row],[maturity]]&lt;TODAY(),"matured","-")</f>
        <v>-</v>
      </c>
      <c r="AU660" s="1" t="str">
        <f>IF(Main[[#This Row],[spread bid]]=Main[[#This Row],[spread ask]],"error","-")</f>
        <v>error</v>
      </c>
    </row>
    <row r="661" spans="1:47" x14ac:dyDescent="0.2">
      <c r="A661" s="1" t="s">
        <v>609</v>
      </c>
      <c r="B661" s="1">
        <v>15985359</v>
      </c>
      <c r="C661" s="9">
        <v>1994227</v>
      </c>
      <c r="D661" s="9" t="str">
        <f>_xll.BDP($A661&amp;" Corp",D$4)</f>
        <v>SAPGR</v>
      </c>
      <c r="E661" s="9">
        <f>IF(_xll.BDP($A661&amp;" Corp","cpn typ")="floating","frn",_xll.BDP($A661&amp;" Corp",E$4))</f>
        <v>1</v>
      </c>
      <c r="F661" s="50">
        <f>IF(LEFT(_xll.BDP($A661&amp;" Corp","mty_typ"),4)="perp","perp",_xll.BDP($A661&amp;" Corp",F$4)*1)</f>
        <v>42321</v>
      </c>
      <c r="G661" s="31">
        <f>_xll.RtGet("EBOND_POSITION",INDEX(bookMap[eBondID],MATCH(TEXT(C661,"0"),bookMap[bbgID],0))&amp;"="&amp;B661,"AMOUNT")</f>
        <v>722000</v>
      </c>
      <c r="H661" s="1">
        <f>INDEX(control!$E$12:$E$22,MATCH(C661,control!$C$12:$C$22,0))</f>
        <v>0</v>
      </c>
      <c r="I661" s="1" t="str">
        <f>IFERROR(INDEX(bias[symbol],MIN(MAX(MATCH(IF($I$2="manual",_xll.RtGet("EBOND_LDN",B661,-20268),$I$2),bias[symbol],0)+H661,1),27)),"-")</f>
        <v>s</v>
      </c>
      <c r="J661" s="1">
        <f>IFERROR(_xll.RtGet("EBOND_LDN",B661,-20270)*1,"-")</f>
        <v>0.1</v>
      </c>
      <c r="K661" s="1" t="str">
        <f>_xll.RtGet("EBOND_LDN",$B661,-20271)</f>
        <v>on</v>
      </c>
      <c r="L661" s="1">
        <f>_xll.BDP(A661&amp;" @CBKG Corp","bid")</f>
        <v>100.57</v>
      </c>
      <c r="M661" s="1">
        <f>_xll.BDP(A661&amp;" @CBKG Corp","ask")</f>
        <v>100.67</v>
      </c>
      <c r="N661" s="1" t="s">
        <v>1456</v>
      </c>
      <c r="O661" s="1" t="str">
        <f>_xll.BDP(A661&amp;" @"&amp;N661&amp;" Corp","LAST_UPDATE")</f>
        <v>07:01:30</v>
      </c>
      <c r="P661" s="57">
        <f>_xll.BDP(A661&amp;" @"&amp;N661&amp;" Corp","LAST_PRICE")</f>
        <v>100.63200000000001</v>
      </c>
      <c r="Q661" s="1">
        <f>INDEX(control!$F$12:$F$22,MATCH(C661,control!$C$12:$C$22,0))</f>
        <v>100</v>
      </c>
      <c r="R661" s="1">
        <f>P661-J661*INDEX(bias[value],MATCH(I661,bias[symbol],0))*(Q661/100)</f>
        <v>100.56950000000001</v>
      </c>
      <c r="S661" s="1">
        <f t="shared" si="726"/>
        <v>100.6695</v>
      </c>
      <c r="T661" s="4"/>
      <c r="U661" s="4"/>
      <c r="V661" s="1">
        <f t="shared" si="727"/>
        <v>100.63200000000001</v>
      </c>
      <c r="W661" s="1">
        <f t="shared" si="728"/>
        <v>100.56950000000001</v>
      </c>
      <c r="X661" s="1">
        <f t="shared" si="729"/>
        <v>100.6695</v>
      </c>
      <c r="Y661" s="13">
        <f t="shared" si="730"/>
        <v>-1.0000000000047748E-3</v>
      </c>
      <c r="Z661" s="1">
        <v>1</v>
      </c>
      <c r="AA661" s="1">
        <f t="shared" si="731"/>
        <v>1</v>
      </c>
      <c r="AB661" s="1">
        <f t="shared" si="755"/>
        <v>1</v>
      </c>
      <c r="AC661" s="1">
        <f>IF(ISNUMBER(INDEX(bias[value],MATCH(I661,bias[symbol],0))),1,0)</f>
        <v>1</v>
      </c>
      <c r="AD661" s="1">
        <f t="shared" si="732"/>
        <v>1</v>
      </c>
      <c r="AE661" s="1">
        <f t="shared" si="756"/>
        <v>1</v>
      </c>
      <c r="AF661" s="1">
        <f t="shared" ca="1" si="757"/>
        <v>0</v>
      </c>
      <c r="AG661" s="1">
        <f t="shared" ca="1" si="758"/>
        <v>0</v>
      </c>
      <c r="AH661" s="1" t="str">
        <f ca="1">IF(AG661=1,_xll.RtContribute("DDS_BONDS",$B661&amp;"=EXT",$V$3:$X$3,V661:X661,"FTC:CHANGED;SCOPE:SERVER"),"-")</f>
        <v>-</v>
      </c>
      <c r="AI661" s="1" t="str">
        <f>_xll.RtGet("DDS_BONDS",B661&amp;"=EXT",3)</f>
        <v>15985359=EXT</v>
      </c>
      <c r="AJ661" s="32">
        <f>_xll.BDP($A661&amp;" @"&amp; $N661 &amp;"  Corp","risk_mid")</f>
        <v>1.4072493436593447</v>
      </c>
      <c r="AK661" s="25">
        <f t="shared" si="723"/>
        <v>101.60340261220469</v>
      </c>
      <c r="AL661" s="1" t="str">
        <f t="shared" si="742"/>
        <v>-</v>
      </c>
      <c r="AM661" s="38">
        <f t="shared" si="724"/>
        <v>6.4583381333333341</v>
      </c>
      <c r="AN661" s="12">
        <f>_xll.BDP($A661&amp;" @"&amp; $N661 &amp;"  Corp","asset_swap_spd_mid")</f>
        <v>19.920484196432689</v>
      </c>
      <c r="AO661" s="25">
        <f t="shared" si="725"/>
        <v>1438.2589589824402</v>
      </c>
      <c r="AP661" s="25">
        <f>IFERROR(_xll.BDP($A661&amp;" @"&amp; $N661 &amp;"  Corp","coupon")*G661/100/365,"-")</f>
        <v>19.780821917808218</v>
      </c>
      <c r="AQ661" s="1" t="str">
        <f>_xll.RtGet("EBOND_LDN",B661,"DSPLY_NAME")</f>
        <v>SAPGR 1 13 Nov 2</v>
      </c>
      <c r="AR661" s="38">
        <f>_xll.RtGet("EBOND_LDN", B661, -18560)</f>
        <v>56.459376735044003</v>
      </c>
      <c r="AS661" s="38">
        <f>_xll.RtGet("EBOND_LDN", B661, -18562)</f>
        <v>49.354400950196002</v>
      </c>
      <c r="AT661" s="58" t="str">
        <f ca="1">IF(Main[[#This Row],[maturity]]&lt;TODAY(),"matured","-")</f>
        <v>-</v>
      </c>
      <c r="AU661" s="1" t="str">
        <f>IF(Main[[#This Row],[spread bid]]=Main[[#This Row],[spread ask]],"error","-")</f>
        <v>-</v>
      </c>
    </row>
    <row r="662" spans="1:47" x14ac:dyDescent="0.2">
      <c r="A662" s="1" t="s">
        <v>610</v>
      </c>
      <c r="B662" s="1">
        <v>9037055</v>
      </c>
      <c r="C662" s="9">
        <v>1994227</v>
      </c>
      <c r="D662" s="9" t="str">
        <f>_xll.BDP($A662&amp;" Corp",D$4)</f>
        <v>SAPGR</v>
      </c>
      <c r="E662" s="9">
        <f>IF(_xll.BDP($A662&amp;" Corp","cpn typ")="floating","frn",_xll.BDP($A662&amp;" Corp",E$4))</f>
        <v>3.5</v>
      </c>
      <c r="F662" s="50">
        <f>IF(LEFT(_xll.BDP($A662&amp;" Corp","mty_typ"),4)="perp","perp",_xll.BDP($A662&amp;" Corp",F$4)*1)</f>
        <v>42835</v>
      </c>
      <c r="G662" s="31">
        <f>_xll.RtGet("EBOND_POSITION",INDEX(bookMap[eBondID],MATCH(TEXT(C662,"0"),bookMap[bbgID],0))&amp;"="&amp;B662,"AMOUNT")</f>
        <v>218000</v>
      </c>
      <c r="H662" s="1">
        <f>INDEX(control!$E$12:$E$22,MATCH(C662,control!$C$12:$C$22,0))</f>
        <v>0</v>
      </c>
      <c r="I662" s="1" t="str">
        <f>IFERROR(INDEX(bias[symbol],MIN(MAX(MATCH(IF($I$2="manual",_xll.RtGet("EBOND_LDN",B662,-20268),$I$2),bias[symbol],0)+H662,1),27)),"-")</f>
        <v>bb</v>
      </c>
      <c r="J662" s="1">
        <f>IFERROR(_xll.RtGet("EBOND_LDN",B662,-20270)*1,"-")</f>
        <v>0.2</v>
      </c>
      <c r="K662" s="1" t="str">
        <f>_xll.RtGet("EBOND_LDN",$B662,-20271)</f>
        <v>on</v>
      </c>
      <c r="L662" s="1">
        <f>_xll.BDP(A662&amp;" @CBKG Corp","bid")</f>
        <v>107.363</v>
      </c>
      <c r="M662" s="1">
        <f>_xll.BDP(A662&amp;" @CBKG Corp","ask")</f>
        <v>107.563</v>
      </c>
      <c r="N662" s="1" t="s">
        <v>1456</v>
      </c>
      <c r="O662" s="1" t="str">
        <f>_xll.BDP(A662&amp;" @"&amp;N662&amp;" Corp","LAST_UPDATE")</f>
        <v>07:01:35</v>
      </c>
      <c r="P662" s="57">
        <f>_xll.BDP(A662&amp;" @"&amp;N662&amp;" Corp","LAST_PRICE")</f>
        <v>107.39700000000001</v>
      </c>
      <c r="Q662" s="1">
        <f>INDEX(control!$F$12:$F$22,MATCH(C662,control!$C$12:$C$22,0))</f>
        <v>100</v>
      </c>
      <c r="R662" s="1">
        <f>P662-J662*INDEX(bias[value],MATCH(I662,bias[symbol],0))*(Q662/100)</f>
        <v>107.34700000000001</v>
      </c>
      <c r="S662" s="1">
        <f t="shared" si="726"/>
        <v>107.54700000000001</v>
      </c>
      <c r="T662" s="4"/>
      <c r="U662" s="4"/>
      <c r="V662" s="1">
        <f t="shared" si="727"/>
        <v>107.39700000000001</v>
      </c>
      <c r="W662" s="1">
        <f t="shared" si="728"/>
        <v>107.34700000000001</v>
      </c>
      <c r="X662" s="1">
        <f t="shared" si="729"/>
        <v>107.54700000000001</v>
      </c>
      <c r="Y662" s="13">
        <f t="shared" si="730"/>
        <v>-3.1999999999982265E-2</v>
      </c>
      <c r="Z662" s="1">
        <v>1</v>
      </c>
      <c r="AA662" s="1">
        <f t="shared" si="731"/>
        <v>1</v>
      </c>
      <c r="AB662" s="1">
        <f t="shared" si="755"/>
        <v>1</v>
      </c>
      <c r="AC662" s="1">
        <f>IF(ISNUMBER(INDEX(bias[value],MATCH(I662,bias[symbol],0))),1,0)</f>
        <v>1</v>
      </c>
      <c r="AD662" s="1">
        <f t="shared" si="732"/>
        <v>1</v>
      </c>
      <c r="AE662" s="1">
        <f t="shared" si="756"/>
        <v>1</v>
      </c>
      <c r="AF662" s="1">
        <f t="shared" ca="1" si="757"/>
        <v>0</v>
      </c>
      <c r="AG662" s="1">
        <f t="shared" ca="1" si="758"/>
        <v>0</v>
      </c>
      <c r="AH662" s="1" t="str">
        <f ca="1">IF(AG662=1,_xll.RtContribute("DDS_BONDS",$B662&amp;"=EXT",$V$3:$X$3,V662:X662,"FTC:CHANGED;SCOPE:SERVER"),"-")</f>
        <v>-</v>
      </c>
      <c r="AI662" s="1" t="str">
        <f>_xll.RtGet("DDS_BONDS",B662&amp;"=EXT",3)</f>
        <v>9037055=EXT</v>
      </c>
      <c r="AJ662" s="32">
        <f>_xll.BDP($A662&amp;" @"&amp; $N662 &amp;"  Corp","risk_mid")</f>
        <v>2.9121264693955595</v>
      </c>
      <c r="AK662" s="25">
        <f t="shared" si="723"/>
        <v>63.484357032823205</v>
      </c>
      <c r="AL662" s="1">
        <f t="shared" si="742"/>
        <v>-0.6</v>
      </c>
      <c r="AM662" s="38">
        <f t="shared" si="724"/>
        <v>-3.9020909999999995</v>
      </c>
      <c r="AN662" s="12">
        <f>_xll.BDP($A662&amp;" @"&amp; $N662 &amp;"  Corp","asset_swap_spd_mid")</f>
        <v>45.877879398863485</v>
      </c>
      <c r="AO662" s="25">
        <f t="shared" si="725"/>
        <v>1000.1377708952239</v>
      </c>
      <c r="AP662" s="25">
        <f>IFERROR(_xll.BDP($A662&amp;" @"&amp; $N662 &amp;"  Corp","coupon")*G662/100/365,"-")</f>
        <v>20.904109589041095</v>
      </c>
      <c r="AQ662" s="1" t="str">
        <f>_xll.RtGet("EBOND_LDN",B662,"DSPLY_NAME")</f>
        <v>SAPGR 3 1/2 10 A</v>
      </c>
      <c r="AR662" s="38">
        <f>_xll.RtGet("EBOND_LDN", B662, -18560)</f>
        <v>79.415923130124995</v>
      </c>
      <c r="AS662" s="38">
        <f>_xll.RtGet("EBOND_LDN", B662, -18562)</f>
        <v>72.552275893800996</v>
      </c>
      <c r="AT662" s="58" t="str">
        <f ca="1">IF(Main[[#This Row],[maturity]]&lt;TODAY(),"matured","-")</f>
        <v>-</v>
      </c>
      <c r="AU662" s="1" t="str">
        <f>IF(Main[[#This Row],[spread bid]]=Main[[#This Row],[spread ask]],"error","-")</f>
        <v>-</v>
      </c>
    </row>
    <row r="663" spans="1:47" x14ac:dyDescent="0.2">
      <c r="A663" s="1" t="s">
        <v>611</v>
      </c>
      <c r="B663" s="1">
        <v>15985365</v>
      </c>
      <c r="C663" s="9">
        <v>1994227</v>
      </c>
      <c r="D663" s="9" t="str">
        <f>_xll.BDP($A663&amp;" Corp",D$4)</f>
        <v>SAPGR</v>
      </c>
      <c r="E663" s="9">
        <f>IF(_xll.BDP($A663&amp;" Corp","cpn typ")="floating","frn",_xll.BDP($A663&amp;" Corp",E$4))</f>
        <v>2.125</v>
      </c>
      <c r="F663" s="50">
        <f>IF(LEFT(_xll.BDP($A663&amp;" Corp","mty_typ"),4)="perp","perp",_xll.BDP($A663&amp;" Corp",F$4)*1)</f>
        <v>43782</v>
      </c>
      <c r="G663" s="31">
        <f>_xll.RtGet("EBOND_POSITION",INDEX(bookMap[eBondID],MATCH(TEXT(C663,"0"),bookMap[bbgID],0))&amp;"="&amp;B663,"AMOUNT")</f>
        <v>1699000</v>
      </c>
      <c r="H663" s="1">
        <f>INDEX(control!$E$12:$E$22,MATCH(C663,control!$C$12:$C$22,0))</f>
        <v>0</v>
      </c>
      <c r="I663" s="1" t="str">
        <f>IFERROR(INDEX(bias[symbol],MIN(MAX(MATCH(IF($I$2="manual",_xll.RtGet("EBOND_LDN",B663,-20268),$I$2),bias[symbol],0)+H663,1),27)),"-")</f>
        <v>b</v>
      </c>
      <c r="J663" s="1">
        <f>IFERROR(_xll.RtGet("EBOND_LDN",B663,-20270)*1,"-")</f>
        <v>0.25</v>
      </c>
      <c r="K663" s="1" t="str">
        <f>_xll.RtGet("EBOND_LDN",$B663,-20271)</f>
        <v>on</v>
      </c>
      <c r="L663" s="1">
        <f>_xll.BDP(A663&amp;" @CBKG Corp","bid")</f>
        <v>104.261</v>
      </c>
      <c r="M663" s="1">
        <f>_xll.BDP(A663&amp;" @CBKG Corp","ask")</f>
        <v>104.511</v>
      </c>
      <c r="N663" s="1" t="s">
        <v>1456</v>
      </c>
      <c r="O663" s="1" t="str">
        <f>_xll.BDP(A663&amp;" @"&amp;N663&amp;" Corp","LAST_UPDATE")</f>
        <v>07:01:28</v>
      </c>
      <c r="P663" s="57">
        <f>_xll.BDP(A663&amp;" @"&amp;N663&amp;" Corp","LAST_PRICE")</f>
        <v>104.345</v>
      </c>
      <c r="Q663" s="1">
        <f>INDEX(control!$F$12:$F$22,MATCH(C663,control!$C$12:$C$22,0))</f>
        <v>100</v>
      </c>
      <c r="R663" s="1">
        <f>P663-J663*INDEX(bias[value],MATCH(I663,bias[symbol],0))*(Q663/100)</f>
        <v>104.25125</v>
      </c>
      <c r="S663" s="1">
        <f t="shared" si="726"/>
        <v>104.50125</v>
      </c>
      <c r="T663" s="4"/>
      <c r="U663" s="4"/>
      <c r="V663" s="1">
        <f t="shared" si="727"/>
        <v>104.345</v>
      </c>
      <c r="W663" s="1">
        <f t="shared" si="728"/>
        <v>104.25125</v>
      </c>
      <c r="X663" s="1">
        <f t="shared" si="729"/>
        <v>104.50125</v>
      </c>
      <c r="Y663" s="13">
        <f t="shared" si="730"/>
        <v>-1.9499999999993634E-2</v>
      </c>
      <c r="Z663" s="1">
        <v>1</v>
      </c>
      <c r="AA663" s="1">
        <f t="shared" si="731"/>
        <v>1</v>
      </c>
      <c r="AB663" s="1">
        <f t="shared" si="755"/>
        <v>1</v>
      </c>
      <c r="AC663" s="1">
        <f>IF(ISNUMBER(INDEX(bias[value],MATCH(I663,bias[symbol],0))),1,0)</f>
        <v>1</v>
      </c>
      <c r="AD663" s="1">
        <f t="shared" si="732"/>
        <v>1</v>
      </c>
      <c r="AE663" s="1">
        <f t="shared" si="756"/>
        <v>1</v>
      </c>
      <c r="AF663" s="1">
        <f t="shared" ca="1" si="757"/>
        <v>0</v>
      </c>
      <c r="AG663" s="1">
        <f t="shared" ca="1" si="758"/>
        <v>0</v>
      </c>
      <c r="AH663" s="1" t="str">
        <f ca="1">IF(AG663=1,_xll.RtContribute("DDS_BONDS",$B663&amp;"=EXT",$V$3:$X$3,V663:X663,"FTC:CHANGED;SCOPE:SERVER"),"-")</f>
        <v>-</v>
      </c>
      <c r="AI663" s="1" t="str">
        <f>_xll.RtGet("DDS_BONDS",B663&amp;"=EXT",3)</f>
        <v>15985365=EXT</v>
      </c>
      <c r="AJ663" s="32">
        <f>_xll.BDP($A663&amp;" @"&amp; $N663 &amp;"  Corp","risk_mid")</f>
        <v>5.3280130971586459</v>
      </c>
      <c r="AK663" s="25">
        <f t="shared" si="723"/>
        <v>905.22942520725394</v>
      </c>
      <c r="AL663" s="1" t="str">
        <f t="shared" si="742"/>
        <v>-</v>
      </c>
      <c r="AM663" s="38">
        <f t="shared" si="724"/>
        <v>15.758413777777779</v>
      </c>
      <c r="AN663" s="12">
        <f>_xll.BDP($A663&amp;" @"&amp; $N663 &amp;"  Corp","asset_swap_spd_mid")</f>
        <v>51.639325439464436</v>
      </c>
      <c r="AO663" s="25">
        <f t="shared" si="725"/>
        <v>8773.5213921650084</v>
      </c>
      <c r="AP663" s="25">
        <f>IFERROR(_xll.BDP($A663&amp;" @"&amp; $N663 &amp;"  Corp","coupon")*G663/100/365,"-")</f>
        <v>98.914383561643831</v>
      </c>
      <c r="AQ663" s="1" t="str">
        <f>_xll.RtGet("EBOND_LDN",B663,"DSPLY_NAME")</f>
        <v>SAPGR 2 1/8 13 N</v>
      </c>
      <c r="AR663" s="38">
        <f>_xll.RtGet("EBOND_LDN", B663, -18560)</f>
        <v>92.826837683163006</v>
      </c>
      <c r="AS663" s="38">
        <f>_xll.RtGet("EBOND_LDN", B663, -18562)</f>
        <v>88.138832371253002</v>
      </c>
      <c r="AT663" s="58" t="str">
        <f ca="1">IF(Main[[#This Row],[maturity]]&lt;TODAY(),"matured","-")</f>
        <v>-</v>
      </c>
      <c r="AU663" s="1" t="str">
        <f>IF(Main[[#This Row],[spread bid]]=Main[[#This Row],[spread ask]],"error","-")</f>
        <v>-</v>
      </c>
    </row>
    <row r="664" spans="1:47" x14ac:dyDescent="0.2">
      <c r="A664" s="1" t="s">
        <v>612</v>
      </c>
      <c r="B664" s="1">
        <v>19327810</v>
      </c>
      <c r="C664" s="9">
        <v>1994227</v>
      </c>
      <c r="D664" s="9" t="str">
        <f>_xll.BDP($A664&amp;" Corp",D$4)</f>
        <v>SCMNVX</v>
      </c>
      <c r="E664" s="9">
        <f>IF(_xll.BDP($A664&amp;" Corp","cpn typ")="floating","frn",_xll.BDP($A664&amp;" Corp",E$4))</f>
        <v>2</v>
      </c>
      <c r="F664" s="50">
        <f>IF(LEFT(_xll.BDP($A664&amp;" Corp","mty_typ"),4)="perp","perp",_xll.BDP($A664&amp;" Corp",F$4)*1)</f>
        <v>44104</v>
      </c>
      <c r="G664" s="31" t="str">
        <f>_xll.RtGet("EBOND_POSITION",INDEX(bookMap[eBondID],MATCH(TEXT(C664,"0"),bookMap[bbgID],0))&amp;"="&amp;B664,"AMOUNT")</f>
        <v>#N/A</v>
      </c>
      <c r="H664" s="1">
        <f>INDEX(control!$E$12:$E$22,MATCH(C664,control!$C$12:$C$22,0))</f>
        <v>0</v>
      </c>
      <c r="I664" s="1" t="str">
        <f>IFERROR(INDEX(bias[symbol],MIN(MAX(MATCH(IF($I$2="manual",_xll.RtGet("EBOND_LDN",B664,-20268),$I$2),bias[symbol],0)+H664,1),27)),"-")</f>
        <v>m</v>
      </c>
      <c r="J664" s="1">
        <f>IFERROR(_xll.RtGet("EBOND_LDN",B664,-20270)*1,"-")</f>
        <v>0.2</v>
      </c>
      <c r="K664" s="1" t="str">
        <f>_xll.RtGet("EBOND_LDN",$B664,-20271)</f>
        <v>on</v>
      </c>
      <c r="L664" s="1" t="str">
        <f>_xll.BDP(A664&amp;" @CBKG Corp","bid")</f>
        <v>#N/A Real Time</v>
      </c>
      <c r="M664" s="1" t="str">
        <f>_xll.BDP(A664&amp;" @CBKG Corp","ask")</f>
        <v>#N/A Real Time</v>
      </c>
      <c r="N664" s="1" t="s">
        <v>1456</v>
      </c>
      <c r="O664" s="1" t="str">
        <f>_xll.BDP(A664&amp;" @"&amp;N664&amp;" Corp","LAST_UPDATE")</f>
        <v>11/06/2014</v>
      </c>
      <c r="P664" s="57">
        <f>_xll.BDP(A664&amp;" @"&amp;N664&amp;" Corp","LAST_PRICE")</f>
        <v>103.36799999999999</v>
      </c>
      <c r="Q664" s="1">
        <f>INDEX(control!$F$12:$F$22,MATCH(C664,control!$C$12:$C$22,0))</f>
        <v>100</v>
      </c>
      <c r="R664" s="1">
        <f>P664-J664*INDEX(bias[value],MATCH(I664,bias[symbol],0))*(Q664/100)</f>
        <v>103.268</v>
      </c>
      <c r="S664" s="1">
        <f t="shared" si="726"/>
        <v>103.468</v>
      </c>
      <c r="T664" s="4"/>
      <c r="U664" s="4"/>
      <c r="V664" s="1">
        <f t="shared" si="727"/>
        <v>103.36799999999999</v>
      </c>
      <c r="W664" s="1">
        <f t="shared" si="728"/>
        <v>103.268</v>
      </c>
      <c r="X664" s="1">
        <f t="shared" si="729"/>
        <v>103.468</v>
      </c>
      <c r="Y664" s="13" t="str">
        <f t="shared" si="730"/>
        <v>err</v>
      </c>
      <c r="Z664" s="1">
        <v>1</v>
      </c>
      <c r="AA664" s="1">
        <f t="shared" si="731"/>
        <v>1</v>
      </c>
      <c r="AB664" s="1">
        <f t="shared" si="755"/>
        <v>1</v>
      </c>
      <c r="AC664" s="1">
        <f>IF(ISNUMBER(INDEX(bias[value],MATCH(I664,bias[symbol],0))),1,0)</f>
        <v>1</v>
      </c>
      <c r="AD664" s="1">
        <f t="shared" si="732"/>
        <v>1</v>
      </c>
      <c r="AE664" s="1">
        <f t="shared" si="756"/>
        <v>1</v>
      </c>
      <c r="AF664" s="1">
        <f t="shared" ca="1" si="757"/>
        <v>0</v>
      </c>
      <c r="AG664" s="1">
        <f t="shared" ca="1" si="758"/>
        <v>0</v>
      </c>
      <c r="AH664" s="1" t="str">
        <f ca="1">IF(AG664=1,_xll.RtContribute("DDS_BONDS",$B664&amp;"=EXT",$V$3:$X$3,V664:X664,"FTC:CHANGED;SCOPE:SERVER"),"-")</f>
        <v>-</v>
      </c>
      <c r="AI664" s="1" t="str">
        <f>_xll.RtGet("DDS_BONDS",B664&amp;"=EXT",3)</f>
        <v>19327810=EXT</v>
      </c>
      <c r="AJ664" s="32">
        <f>_xll.BDP($A664&amp;" @"&amp; $N664 &amp;"  Corp","risk_mid")</f>
        <v>6.0883409923910392</v>
      </c>
      <c r="AK664" s="25" t="str">
        <f t="shared" ref="AK664:AK726" si="773">IFERROR(G664*AJ664/10000,"-")</f>
        <v>-</v>
      </c>
      <c r="AL664" s="1" t="str">
        <f t="shared" si="742"/>
        <v>-</v>
      </c>
      <c r="AM664" s="38">
        <f t="shared" ref="AM664:AM726" si="774">IFERROR(G664*1,0)*IFERROR(P664*1,0)/100*IF(AL664="-",$AM$3,AL664)/100/360</f>
        <v>0</v>
      </c>
      <c r="AN664" s="12">
        <f>_xll.BDP($A664&amp;" @"&amp; $N664 &amp;"  Corp","asset_swap_spd_mid")</f>
        <v>48.93837298743567</v>
      </c>
      <c r="AO664" s="25">
        <f t="shared" ref="AO664:AO726" si="775">IFERROR(G664*1,0)*IFERROR(AN664*1,0)/10000</f>
        <v>0</v>
      </c>
      <c r="AP664" s="25" t="str">
        <f>IFERROR(_xll.BDP($A664&amp;" @"&amp; $N664 &amp;"  Corp","coupon")*G664/100/365,"-")</f>
        <v>-</v>
      </c>
      <c r="AQ664" s="1" t="str">
        <f>_xll.RtGet("EBOND_LDN",B664,"DSPLY_NAME")</f>
        <v xml:space="preserve">SCMNVX 2 30 Sep </v>
      </c>
      <c r="AR664" s="38">
        <f>_xll.RtGet("EBOND_LDN", B664, -18560)</f>
        <v>81.835763511376996</v>
      </c>
      <c r="AS664" s="38">
        <f>_xll.RtGet("EBOND_LDN", B664, -18562)</f>
        <v>78.553306461904</v>
      </c>
      <c r="AT664" s="58" t="str">
        <f ca="1">IF(Main[[#This Row],[maturity]]&lt;TODAY(),"matured","-")</f>
        <v>-</v>
      </c>
      <c r="AU664" s="1" t="str">
        <f>IF(Main[[#This Row],[spread bid]]=Main[[#This Row],[spread ask]],"error","-")</f>
        <v>-</v>
      </c>
    </row>
    <row r="665" spans="1:47" x14ac:dyDescent="0.2">
      <c r="A665" s="1" t="s">
        <v>1559</v>
      </c>
      <c r="B665" s="1">
        <v>21157298</v>
      </c>
      <c r="C665" s="9">
        <v>1994227</v>
      </c>
      <c r="D665" s="9" t="str">
        <f>_xll.BDP($A665&amp;" Corp",D$4)</f>
        <v>SCMNVX</v>
      </c>
      <c r="E665" s="9">
        <f>IF(_xll.BDP($A665&amp;" Corp","cpn typ")="floating","frn",_xll.BDP($A665&amp;" Corp",E$4))</f>
        <v>1.875</v>
      </c>
      <c r="F665" s="50">
        <f>IF(LEFT(_xll.BDP($A665&amp;" Corp","mty_typ"),4)="perp","perp",_xll.BDP($A665&amp;" Corp",F$4)*1)</f>
        <v>44447</v>
      </c>
      <c r="G665" s="31">
        <f>_xll.RtGet("EBOND_POSITION",INDEX(bookMap[eBondID],MATCH(TEXT(C665,"0"),bookMap[bbgID],0))&amp;"="&amp;B665,"AMOUNT")</f>
        <v>3026000</v>
      </c>
      <c r="H665" s="1">
        <f>INDEX(control!$E$12:$E$22,MATCH(C665,control!$C$12:$C$22,0))</f>
        <v>0</v>
      </c>
      <c r="I665" s="1" t="str">
        <f>IFERROR(INDEX(bias[symbol],MIN(MAX(MATCH(IF($I$2="manual",_xll.RtGet("EBOND_LDN",B665,-20268),$I$2),bias[symbol],0)+H665,1),27)),"-")</f>
        <v>m</v>
      </c>
      <c r="J665" s="1">
        <f>IFERROR(_xll.RtGet("EBOND_LDN",B665,-20270)*1,"-")</f>
        <v>0.15</v>
      </c>
      <c r="K665" s="1" t="str">
        <f>_xll.RtGet("EBOND_LDN",$B665,-20271)</f>
        <v>on</v>
      </c>
      <c r="L665" s="1">
        <f>_xll.BDP(A665&amp;" @CBKG Corp","bid")</f>
        <v>101.75</v>
      </c>
      <c r="M665" s="1">
        <f>_xll.BDP(A665&amp;" @CBKG Corp","ask")</f>
        <v>101.9</v>
      </c>
      <c r="N665" s="1" t="s">
        <v>1456</v>
      </c>
      <c r="O665" s="1" t="str">
        <f>_xll.BDP(A665&amp;" @"&amp;N665&amp;" Corp","LAST_UPDATE")</f>
        <v>11/06/2014</v>
      </c>
      <c r="P665" s="57">
        <f>_xll.BDP(A665&amp;" @"&amp;N665&amp;" Corp","LAST_PRICE")</f>
        <v>101.827</v>
      </c>
      <c r="Q665" s="1">
        <f>INDEX(control!$F$12:$F$22,MATCH(C665,control!$C$12:$C$22,0))</f>
        <v>100</v>
      </c>
      <c r="R665" s="1">
        <f>P665-J665*INDEX(bias[value],MATCH(I665,bias[symbol],0))*(Q665/100)</f>
        <v>101.752</v>
      </c>
      <c r="S665" s="1">
        <f t="shared" ref="S665" si="776">R665+J665*(Q665/100)</f>
        <v>101.902</v>
      </c>
      <c r="T665" s="4"/>
      <c r="U665" s="4"/>
      <c r="V665" s="1">
        <f t="shared" ref="V665" si="777">P665</f>
        <v>101.827</v>
      </c>
      <c r="W665" s="1">
        <f t="shared" ref="W665" si="778">IF(ISNUMBER(T665),T665,R665)</f>
        <v>101.752</v>
      </c>
      <c r="X665" s="1">
        <f t="shared" ref="X665" si="779">IF(ISNUMBER(U665),U665,S665)</f>
        <v>101.902</v>
      </c>
      <c r="Y665" s="13">
        <f t="shared" ref="Y665" si="780">IF(ISERROR((W665+X665)-(L665+M665)),"err",((W665+X665)-(L665+M665)))</f>
        <v>3.9999999999906777E-3</v>
      </c>
      <c r="Z665" s="1">
        <v>1</v>
      </c>
      <c r="AA665" s="1">
        <f t="shared" ref="AA665" si="781">IF(K665="on",1,0)</f>
        <v>1</v>
      </c>
      <c r="AB665" s="1">
        <f t="shared" ref="AB665" si="782">IF(ISNUMBER(V665),1,0)*IF(ISNUMBER(W665),1,0)*IF(ISNUMBER(X665),1,0)</f>
        <v>1</v>
      </c>
      <c r="AC665" s="1">
        <f>IF(ISNUMBER(INDEX(bias[value],MATCH(I665,bias[symbol],0))),1,0)</f>
        <v>1</v>
      </c>
      <c r="AD665" s="1">
        <f t="shared" ref="AD665" si="783">IF(ISNUMBER(J665),1,0)</f>
        <v>1</v>
      </c>
      <c r="AE665" s="1">
        <f t="shared" ref="AE665" si="784">IF(AB665,IF(W665&gt;X665,0,1),0)</f>
        <v>1</v>
      </c>
      <c r="AF665" s="1">
        <f t="shared" ca="1" si="757"/>
        <v>0</v>
      </c>
      <c r="AG665" s="1">
        <f t="shared" ref="AG665" ca="1" si="785">PRODUCT(Z665:AF665)</f>
        <v>0</v>
      </c>
      <c r="AH665" s="1" t="str">
        <f ca="1">IF(AG665=1,_xll.RtContribute("DDS_BONDS",$B665&amp;"=EXT",$V$3:$X$3,V665:X665,"FTC:CHANGED;SCOPE:SERVER"),"-")</f>
        <v>-</v>
      </c>
      <c r="AI665" s="1" t="str">
        <f>_xll.RtGet("DDS_BONDS",B665&amp;"=EXT",3)</f>
        <v>21157298=EXT</v>
      </c>
      <c r="AJ665" s="32">
        <f>_xll.BDP($A665&amp;" @"&amp; $N665 &amp;"  Corp","risk_mid")</f>
        <v>6.8376196415499635</v>
      </c>
      <c r="AK665" s="25">
        <f t="shared" ref="AK665" si="786">IFERROR(G665*AJ665/10000,"-")</f>
        <v>2069.0637035330192</v>
      </c>
      <c r="AL665" s="1" t="str">
        <f t="shared" si="742"/>
        <v>-</v>
      </c>
      <c r="AM665" s="38">
        <f t="shared" ref="AM665" si="787">IFERROR(G665*1,0)*IFERROR(P665*1,0)/100*IF(AL665="-",$AM$3,AL665)/100/360</f>
        <v>27.389200177777781</v>
      </c>
      <c r="AN665" s="12">
        <f>_xll.BDP($A665&amp;" @"&amp; $N665 &amp;"  Corp","asset_swap_spd_mid")</f>
        <v>47.121870157091138</v>
      </c>
      <c r="AO665" s="25">
        <f t="shared" ref="AO665" si="788">IFERROR(G665*1,0)*IFERROR(AN665*1,0)/10000</f>
        <v>14259.077909535778</v>
      </c>
      <c r="AP665" s="25">
        <f>IFERROR(_xll.BDP($A665&amp;" @"&amp; $N665 &amp;"  Corp","coupon")*G665/100/365,"-")</f>
        <v>155.44520547945206</v>
      </c>
      <c r="AQ665" s="1" t="str">
        <f>_xll.RtGet("EBOND_LDN",B665,"DSPLY_NAME")</f>
        <v xml:space="preserve">SCMNVX 1 7/8 08 </v>
      </c>
      <c r="AR665" s="38">
        <f>_xll.RtGet("EBOND_LDN", B665, -18560)</f>
        <v>76.732724235944005</v>
      </c>
      <c r="AS665" s="38">
        <f>_xll.RtGet("EBOND_LDN", B665, -18562)</f>
        <v>74.541217837638996</v>
      </c>
      <c r="AT665" s="58" t="str">
        <f ca="1">IF(Main[[#This Row],[maturity]]&lt;TODAY(),"matured","-")</f>
        <v>-</v>
      </c>
      <c r="AU665" s="1" t="str">
        <f>IF(Main[[#This Row],[spread bid]]=Main[[#This Row],[spread ask]],"error","-")</f>
        <v>-</v>
      </c>
    </row>
    <row r="666" spans="1:47" x14ac:dyDescent="0.2">
      <c r="A666" s="1" t="s">
        <v>613</v>
      </c>
      <c r="B666" s="1">
        <v>8330932</v>
      </c>
      <c r="C666" s="9">
        <v>1994227</v>
      </c>
      <c r="D666" s="9" t="str">
        <f>_xll.BDP($A666&amp;" Corp",D$4)</f>
        <v>SESGFP</v>
      </c>
      <c r="E666" s="9">
        <f>IF(_xll.BDP($A666&amp;" Corp","cpn typ")="floating","frn",_xll.BDP($A666&amp;" Corp",E$4))</f>
        <v>4.875</v>
      </c>
      <c r="F666" s="50">
        <f>IF(LEFT(_xll.BDP($A666&amp;" Corp","mty_typ"),4)="perp","perp",_xll.BDP($A666&amp;" Corp",F$4)*1)</f>
        <v>41829</v>
      </c>
      <c r="G666" s="31">
        <f>_xll.RtGet("EBOND_POSITION",INDEX(bookMap[eBondID],MATCH(TEXT(C666,"0"),bookMap[bbgID],0))&amp;"="&amp;B666,"AMOUNT")</f>
        <v>0</v>
      </c>
      <c r="H666" s="1">
        <f>INDEX(control!$E$12:$E$22,MATCH(C666,control!$C$12:$C$22,0))</f>
        <v>0</v>
      </c>
      <c r="I666" s="1" t="str">
        <f>IFERROR(INDEX(bias[symbol],MIN(MAX(MATCH(IF($I$2="manual",_xll.RtGet("EBOND_LDN",B666,-20268),$I$2),bias[symbol],0)+H666,1),27)),"-")</f>
        <v>m</v>
      </c>
      <c r="J666" s="1">
        <f>IFERROR(_xll.RtGet("EBOND_LDN",B666,-20270)*1,"-")</f>
        <v>0.25</v>
      </c>
      <c r="K666" s="1" t="str">
        <f>_xll.RtGet("EBOND_LDN",$B666,-20271)</f>
        <v>on</v>
      </c>
      <c r="L666" s="1" t="str">
        <f>_xll.BDP(A666&amp;" @CBKG Corp","bid")</f>
        <v>#N/A Real Time</v>
      </c>
      <c r="M666" s="1" t="str">
        <f>_xll.BDP(A666&amp;" @CBKG Corp","ask")</f>
        <v>#N/A Real Time</v>
      </c>
      <c r="N666" s="1" t="s">
        <v>1456</v>
      </c>
      <c r="O666" s="1" t="str">
        <f>_xll.BDP(A666&amp;" @"&amp;N666&amp;" Corp","LAST_UPDATE")</f>
        <v>07:01:28</v>
      </c>
      <c r="P666" s="57">
        <f>_xll.BDP(A666&amp;" @"&amp;N666&amp;" Corp","LAST_PRICE")</f>
        <v>100.27200000000001</v>
      </c>
      <c r="Q666" s="1">
        <f>INDEX(control!$F$12:$F$22,MATCH(C666,control!$C$12:$C$22,0))</f>
        <v>100</v>
      </c>
      <c r="R666" s="1">
        <f>P666-J666*INDEX(bias[value],MATCH(I666,bias[symbol],0))*(Q666/100)</f>
        <v>100.14700000000001</v>
      </c>
      <c r="S666" s="1">
        <f t="shared" si="726"/>
        <v>100.39700000000001</v>
      </c>
      <c r="T666" s="4"/>
      <c r="U666" s="4"/>
      <c r="V666" s="1">
        <f t="shared" si="727"/>
        <v>100.27200000000001</v>
      </c>
      <c r="W666" s="1">
        <f t="shared" si="728"/>
        <v>100.14700000000001</v>
      </c>
      <c r="X666" s="1">
        <f t="shared" si="729"/>
        <v>100.39700000000001</v>
      </c>
      <c r="Y666" s="13" t="str">
        <f t="shared" si="730"/>
        <v>err</v>
      </c>
      <c r="Z666" s="1">
        <v>1</v>
      </c>
      <c r="AA666" s="1">
        <f t="shared" si="731"/>
        <v>1</v>
      </c>
      <c r="AB666" s="1">
        <f t="shared" si="755"/>
        <v>1</v>
      </c>
      <c r="AC666" s="1">
        <f>IF(ISNUMBER(INDEX(bias[value],MATCH(I666,bias[symbol],0))),1,0)</f>
        <v>1</v>
      </c>
      <c r="AD666" s="1">
        <f t="shared" si="732"/>
        <v>1</v>
      </c>
      <c r="AE666" s="1">
        <f t="shared" si="756"/>
        <v>1</v>
      </c>
      <c r="AF666" s="1">
        <f t="shared" ca="1" si="757"/>
        <v>0</v>
      </c>
      <c r="AG666" s="1">
        <f t="shared" ca="1" si="758"/>
        <v>0</v>
      </c>
      <c r="AH666" s="1" t="str">
        <f ca="1">IF(AG666=1,_xll.RtContribute("DDS_BONDS",$B666&amp;"=EXT",$V$3:$X$3,V666:X666,"FTC:CHANGED;SCOPE:SERVER"),"-")</f>
        <v>-</v>
      </c>
      <c r="AI666" s="1" t="str">
        <f>_xll.RtGet("DDS_BONDS",B666&amp;"=EXT",3)</f>
        <v>8330932=EXT</v>
      </c>
      <c r="AJ666" s="32">
        <f>_xll.BDP($A666&amp;" @"&amp; $N666 &amp;"  Corp","risk_mid")</f>
        <v>6.3186009121807274E-2</v>
      </c>
      <c r="AK666" s="25">
        <f t="shared" si="773"/>
        <v>0</v>
      </c>
      <c r="AL666" s="1" t="str">
        <f t="shared" si="742"/>
        <v>-</v>
      </c>
      <c r="AM666" s="38">
        <f t="shared" si="774"/>
        <v>0</v>
      </c>
      <c r="AN666" s="12">
        <f>_xll.BDP($A666&amp;" @"&amp; $N666 &amp;"  Corp","asset_swap_spd_mid")</f>
        <v>20.012372193409455</v>
      </c>
      <c r="AO666" s="25">
        <f t="shared" si="775"/>
        <v>0</v>
      </c>
      <c r="AP666" s="25">
        <f>IFERROR(_xll.BDP($A666&amp;" @"&amp; $N666 &amp;"  Corp","coupon")*G666/100/365,"-")</f>
        <v>0</v>
      </c>
      <c r="AQ666" s="1" t="str">
        <f>_xll.RtGet("EBOND_LDN",B666,"DSPLY_NAME")</f>
        <v xml:space="preserve">SESGFP 4 7/8 09 </v>
      </c>
      <c r="AR666" s="38">
        <f>_xll.RtGet("EBOND_LDN", B666, -18560)</f>
        <v>0</v>
      </c>
      <c r="AS666" s="38">
        <f>_xll.RtGet("EBOND_LDN", B666, -18562)</f>
        <v>0</v>
      </c>
      <c r="AT666" s="58" t="str">
        <f ca="1">IF(Main[[#This Row],[maturity]]&lt;TODAY(),"matured","-")</f>
        <v>-</v>
      </c>
      <c r="AU666" s="1" t="str">
        <f>IF(Main[[#This Row],[spread bid]]=Main[[#This Row],[spread ask]],"error","-")</f>
        <v>error</v>
      </c>
    </row>
    <row r="667" spans="1:47" x14ac:dyDescent="0.2">
      <c r="A667" s="1" t="s">
        <v>614</v>
      </c>
      <c r="B667" s="1">
        <v>8366060</v>
      </c>
      <c r="C667" s="9">
        <v>1994227</v>
      </c>
      <c r="D667" s="9" t="str">
        <f>_xll.BDP($A667&amp;" Corp",D$4)</f>
        <v>SESGFP</v>
      </c>
      <c r="E667" s="9">
        <f>IF(_xll.BDP($A667&amp;" Corp","cpn typ")="floating","frn",_xll.BDP($A667&amp;" Corp",E$4))</f>
        <v>5.05</v>
      </c>
      <c r="F667" s="50">
        <f>IF(LEFT(_xll.BDP($A667&amp;" Corp","mty_typ"),4)="perp","perp",_xll.BDP($A667&amp;" Corp",F$4)*1)</f>
        <v>42587</v>
      </c>
      <c r="G667" s="31" t="str">
        <f>_xll.RtGet("EBOND_POSITION",INDEX(bookMap[eBondID],MATCH(TEXT(C667,"0"),bookMap[bbgID],0))&amp;"="&amp;B667,"AMOUNT")</f>
        <v>#N/A</v>
      </c>
      <c r="H667" s="1">
        <f>INDEX(control!$E$12:$E$22,MATCH(C667,control!$C$12:$C$22,0))</f>
        <v>0</v>
      </c>
      <c r="I667" s="1" t="str">
        <f>IFERROR(INDEX(bias[symbol],MIN(MAX(MATCH(IF($I$2="manual",_xll.RtGet("EBOND_LDN",B667,-20268),$I$2),bias[symbol],0)+H667,1),27)),"-")</f>
        <v>-</v>
      </c>
      <c r="J667" s="1" t="str">
        <f>IFERROR(_xll.RtGet("EBOND_LDN",B667,-20270)*1,"-")</f>
        <v>-</v>
      </c>
      <c r="K667" s="1" t="str">
        <f>_xll.RtGet("EBOND_LDN",$B667,-20271)</f>
        <v>#N/A</v>
      </c>
      <c r="L667" s="1" t="str">
        <f>_xll.BDP(A667&amp;" @CBKG Corp","bid")</f>
        <v>#N/A Real Time</v>
      </c>
      <c r="M667" s="1" t="str">
        <f>_xll.BDP(A667&amp;" @CBKG Corp","ask")</f>
        <v>#N/A Real Time</v>
      </c>
      <c r="N667" s="1" t="s">
        <v>1457</v>
      </c>
      <c r="O667" s="1" t="str">
        <f>_xll.BDP(A667&amp;" @"&amp;N667&amp;" Corp","LAST_UPDATE")</f>
        <v>11/06/2014</v>
      </c>
      <c r="P667" s="57">
        <f>_xll.BDP(A667&amp;" @"&amp;N667&amp;" Corp","LAST_PRICE")</f>
        <v>107.81</v>
      </c>
      <c r="Q667" s="1">
        <f>INDEX(control!$F$12:$F$22,MATCH(C667,control!$C$12:$C$22,0))</f>
        <v>100</v>
      </c>
      <c r="R667" s="1" t="e">
        <f>P667-J667*INDEX(bias[value],MATCH(I667,bias[symbol],0))*(Q667/100)</f>
        <v>#VALUE!</v>
      </c>
      <c r="S667" s="1" t="e">
        <f t="shared" si="726"/>
        <v>#VALUE!</v>
      </c>
      <c r="T667" s="4"/>
      <c r="U667" s="4"/>
      <c r="V667" s="1">
        <f t="shared" si="727"/>
        <v>107.81</v>
      </c>
      <c r="W667" s="1" t="e">
        <f t="shared" si="728"/>
        <v>#VALUE!</v>
      </c>
      <c r="X667" s="1" t="e">
        <f t="shared" si="729"/>
        <v>#VALUE!</v>
      </c>
      <c r="Y667" s="13" t="str">
        <f t="shared" si="730"/>
        <v>err</v>
      </c>
      <c r="Z667" s="1">
        <v>1</v>
      </c>
      <c r="AA667" s="1">
        <f t="shared" si="731"/>
        <v>0</v>
      </c>
      <c r="AB667" s="1">
        <f t="shared" si="755"/>
        <v>0</v>
      </c>
      <c r="AC667" s="1">
        <f>IF(ISNUMBER(INDEX(bias[value],MATCH(I667,bias[symbol],0))),1,0)</f>
        <v>0</v>
      </c>
      <c r="AD667" s="1">
        <f t="shared" si="732"/>
        <v>0</v>
      </c>
      <c r="AE667" s="1">
        <f t="shared" si="756"/>
        <v>0</v>
      </c>
      <c r="AF667" s="1">
        <f t="shared" ca="1" si="757"/>
        <v>0</v>
      </c>
      <c r="AG667" s="1">
        <f t="shared" ca="1" si="758"/>
        <v>0</v>
      </c>
      <c r="AH667" s="1" t="str">
        <f ca="1">IF(AG667=1,_xll.RtContribute("DDS_BONDS",$B667&amp;"=EXT",$V$3:$X$3,V667:X667,"FTC:CHANGED;SCOPE:SERVER"),"-")</f>
        <v>-</v>
      </c>
      <c r="AI667" s="1" t="str">
        <f>_xll.RtGet("DDS_BONDS",B667&amp;"=EXT",3)</f>
        <v>8366060=EXT</v>
      </c>
      <c r="AJ667" s="32">
        <f>_xll.BDP($A667&amp;" @"&amp; $N667 &amp;"  Corp","risk_mid")</f>
        <v>2.2141169611380462</v>
      </c>
      <c r="AK667" s="25" t="str">
        <f t="shared" si="773"/>
        <v>-</v>
      </c>
      <c r="AL667" s="1" t="str">
        <f t="shared" si="742"/>
        <v>-</v>
      </c>
      <c r="AM667" s="38">
        <f t="shared" si="774"/>
        <v>0</v>
      </c>
      <c r="AN667" s="12">
        <f>_xll.BDP($A667&amp;" @"&amp; $N667 &amp;"  Corp","asset_swap_spd_mid")</f>
        <v>101.65730850879936</v>
      </c>
      <c r="AO667" s="25">
        <f t="shared" si="775"/>
        <v>0</v>
      </c>
      <c r="AP667" s="25" t="str">
        <f>IFERROR(_xll.BDP($A667&amp;" @"&amp; $N667 &amp;"  Corp","coupon")*G667/100/365,"-")</f>
        <v>-</v>
      </c>
      <c r="AQ667" s="1" t="str">
        <f>_xll.RtGet("EBOND_LDN",B667,"DSPLY_NAME")</f>
        <v>#N/A</v>
      </c>
      <c r="AR667" s="38" t="str">
        <f>_xll.RtGet("EBOND_LDN", B667, -18560)</f>
        <v>#N/A</v>
      </c>
      <c r="AS667" s="38" t="str">
        <f>_xll.RtGet("EBOND_LDN", B667, -18562)</f>
        <v>#N/A</v>
      </c>
      <c r="AT667" s="58" t="str">
        <f ca="1">IF(Main[[#This Row],[maturity]]&lt;TODAY(),"matured","-")</f>
        <v>-</v>
      </c>
      <c r="AU667" s="1" t="str">
        <f>IF(Main[[#This Row],[spread bid]]=Main[[#This Row],[spread ask]],"error","-")</f>
        <v>error</v>
      </c>
    </row>
    <row r="668" spans="1:47" x14ac:dyDescent="0.2">
      <c r="A668" s="1" t="s">
        <v>615</v>
      </c>
      <c r="B668" s="1">
        <v>19684226</v>
      </c>
      <c r="C668" s="9">
        <v>1994227</v>
      </c>
      <c r="D668" s="9" t="str">
        <f>_xll.BDP($A668&amp;" Corp",D$4)</f>
        <v>SESGFP</v>
      </c>
      <c r="E668" s="9">
        <f>IF(_xll.BDP($A668&amp;" Corp","cpn typ")="floating","frn",_xll.BDP($A668&amp;" Corp",E$4))</f>
        <v>1.875</v>
      </c>
      <c r="F668" s="50">
        <f>IF(LEFT(_xll.BDP($A668&amp;" Corp","mty_typ"),4)="perp","perp",_xll.BDP($A668&amp;" Corp",F$4)*1)</f>
        <v>43397</v>
      </c>
      <c r="G668" s="31">
        <f>_xll.RtGet("EBOND_POSITION",INDEX(bookMap[eBondID],MATCH(TEXT(C668,"0"),bookMap[bbgID],0))&amp;"="&amp;B668,"AMOUNT")</f>
        <v>0</v>
      </c>
      <c r="H668" s="1">
        <f>INDEX(control!$E$12:$E$22,MATCH(C668,control!$C$12:$C$22,0))</f>
        <v>0</v>
      </c>
      <c r="I668" s="1" t="str">
        <f>IFERROR(INDEX(bias[symbol],MIN(MAX(MATCH(IF($I$2="manual",_xll.RtGet("EBOND_LDN",B668,-20268),$I$2),bias[symbol],0)+H668,1),27)),"-")</f>
        <v>m</v>
      </c>
      <c r="J668" s="1">
        <f>IFERROR(_xll.RtGet("EBOND_LDN",B668,-20270)*1,"-")</f>
        <v>0.15</v>
      </c>
      <c r="K668" s="1" t="str">
        <f>_xll.RtGet("EBOND_LDN",$B668,-20271)</f>
        <v>on</v>
      </c>
      <c r="L668" s="1">
        <f>_xll.BDP(A668&amp;" @CBKG Corp","bid")</f>
        <v>103.095</v>
      </c>
      <c r="M668" s="1">
        <f>_xll.BDP(A668&amp;" @CBKG Corp","ask")</f>
        <v>103.245</v>
      </c>
      <c r="N668" s="1" t="s">
        <v>1456</v>
      </c>
      <c r="O668" s="1" t="str">
        <f>_xll.BDP(A668&amp;" @"&amp;N668&amp;" Corp","LAST_UPDATE")</f>
        <v>07:01:36</v>
      </c>
      <c r="P668" s="57">
        <f>_xll.BDP(A668&amp;" @"&amp;N668&amp;" Corp","LAST_PRICE")</f>
        <v>103.214</v>
      </c>
      <c r="Q668" s="1">
        <f>INDEX(control!$F$12:$F$22,MATCH(C668,control!$C$12:$C$22,0))</f>
        <v>100</v>
      </c>
      <c r="R668" s="1">
        <f>P668-J668*INDEX(bias[value],MATCH(I668,bias[symbol],0))*(Q668/100)</f>
        <v>103.139</v>
      </c>
      <c r="S668" s="1">
        <f t="shared" si="726"/>
        <v>103.289</v>
      </c>
      <c r="T668" s="4"/>
      <c r="U668" s="4"/>
      <c r="V668" s="1">
        <f t="shared" si="727"/>
        <v>103.214</v>
      </c>
      <c r="W668" s="1">
        <f t="shared" si="728"/>
        <v>103.139</v>
      </c>
      <c r="X668" s="1">
        <f t="shared" si="729"/>
        <v>103.289</v>
      </c>
      <c r="Y668" s="13">
        <f t="shared" si="730"/>
        <v>8.7999999999993861E-2</v>
      </c>
      <c r="Z668" s="1">
        <v>1</v>
      </c>
      <c r="AA668" s="1">
        <f t="shared" si="731"/>
        <v>1</v>
      </c>
      <c r="AB668" s="1">
        <f t="shared" si="755"/>
        <v>1</v>
      </c>
      <c r="AC668" s="1">
        <f>IF(ISNUMBER(INDEX(bias[value],MATCH(I668,bias[symbol],0))),1,0)</f>
        <v>1</v>
      </c>
      <c r="AD668" s="1">
        <f t="shared" si="732"/>
        <v>1</v>
      </c>
      <c r="AE668" s="1">
        <f t="shared" si="756"/>
        <v>1</v>
      </c>
      <c r="AF668" s="1">
        <f t="shared" ca="1" si="757"/>
        <v>0</v>
      </c>
      <c r="AG668" s="1">
        <f t="shared" ca="1" si="758"/>
        <v>0</v>
      </c>
      <c r="AH668" s="1" t="str">
        <f ca="1">IF(AG668=1,_xll.RtContribute("DDS_BONDS",$B668&amp;"=EXT",$V$3:$X$3,V668:X668,"FTC:CHANGED;SCOPE:SERVER"),"-")</f>
        <v>-</v>
      </c>
      <c r="AI668" s="1" t="str">
        <f>_xll.RtGet("DDS_BONDS",B668&amp;"=EXT",3)</f>
        <v>19684226=EXT</v>
      </c>
      <c r="AJ668" s="32">
        <f>_xll.BDP($A668&amp;" @"&amp; $N668 &amp;"  Corp","risk_mid")</f>
        <v>4.3091068324372372</v>
      </c>
      <c r="AK668" s="25">
        <f t="shared" si="773"/>
        <v>0</v>
      </c>
      <c r="AL668" s="1" t="str">
        <f t="shared" si="742"/>
        <v>-</v>
      </c>
      <c r="AM668" s="38">
        <f t="shared" si="774"/>
        <v>0</v>
      </c>
      <c r="AN668" s="12">
        <f>_xll.BDP($A668&amp;" @"&amp; $N668 &amp;"  Corp","asset_swap_spd_mid")</f>
        <v>52.134100722786641</v>
      </c>
      <c r="AO668" s="25">
        <f t="shared" si="775"/>
        <v>0</v>
      </c>
      <c r="AP668" s="25">
        <f>IFERROR(_xll.BDP($A668&amp;" @"&amp; $N668 &amp;"  Corp","coupon")*G668/100/365,"-")</f>
        <v>0</v>
      </c>
      <c r="AQ668" s="1" t="str">
        <f>_xll.RtGet("EBOND_LDN",B668,"DSPLY_NAME")</f>
        <v xml:space="preserve">SESGFP 1 7/8 24 </v>
      </c>
      <c r="AR668" s="38">
        <f>_xll.RtGet("EBOND_LDN", B668, -18560)</f>
        <v>84.163882305883007</v>
      </c>
      <c r="AS668" s="38">
        <f>_xll.RtGet("EBOND_LDN", B668, -18562)</f>
        <v>80.686305323610995</v>
      </c>
      <c r="AT668" s="58" t="str">
        <f ca="1">IF(Main[[#This Row],[maturity]]&lt;TODAY(),"matured","-")</f>
        <v>-</v>
      </c>
      <c r="AU668" s="1" t="str">
        <f>IF(Main[[#This Row],[spread bid]]=Main[[#This Row],[spread ask]],"error","-")</f>
        <v>-</v>
      </c>
    </row>
    <row r="669" spans="1:47" x14ac:dyDescent="0.2">
      <c r="A669" s="1" t="s">
        <v>616</v>
      </c>
      <c r="B669" s="1">
        <v>8952037</v>
      </c>
      <c r="C669" s="9">
        <v>1994227</v>
      </c>
      <c r="D669" s="9" t="str">
        <f>_xll.BDP($A669&amp;" Corp",D$4)</f>
        <v>SESGFP</v>
      </c>
      <c r="E669" s="9">
        <f>IF(_xll.BDP($A669&amp;" Corp","cpn typ")="floating","frn",_xll.BDP($A669&amp;" Corp",E$4))</f>
        <v>4.625</v>
      </c>
      <c r="F669" s="50">
        <f>IF(LEFT(_xll.BDP($A669&amp;" Corp","mty_typ"),4)="perp","perp",_xll.BDP($A669&amp;" Corp",F$4)*1)</f>
        <v>43899</v>
      </c>
      <c r="G669" s="31">
        <f>_xll.RtGet("EBOND_POSITION",INDEX(bookMap[eBondID],MATCH(TEXT(C669,"0"),bookMap[bbgID],0))&amp;"="&amp;B669,"AMOUNT")</f>
        <v>0</v>
      </c>
      <c r="H669" s="1">
        <f>INDEX(control!$E$12:$E$22,MATCH(C669,control!$C$12:$C$22,0))</f>
        <v>0</v>
      </c>
      <c r="I669" s="1" t="str">
        <f>IFERROR(INDEX(bias[symbol],MIN(MAX(MATCH(IF($I$2="manual",_xll.RtGet("EBOND_LDN",B669,-20268),$I$2),bias[symbol],0)+H669,1),27)),"-")</f>
        <v>m</v>
      </c>
      <c r="J669" s="1">
        <f>IFERROR(_xll.RtGet("EBOND_LDN",B669,-20270)*1,"-")</f>
        <v>0.5</v>
      </c>
      <c r="K669" s="1" t="str">
        <f>_xll.RtGet("EBOND_LDN",$B669,-20271)</f>
        <v>on</v>
      </c>
      <c r="L669" s="1" t="str">
        <f>_xll.BDP(A669&amp;" @CBKG Corp","bid")</f>
        <v>#N/A Real Time</v>
      </c>
      <c r="M669" s="1" t="str">
        <f>_xll.BDP(A669&amp;" @CBKG Corp","ask")</f>
        <v>#N/A Real Time</v>
      </c>
      <c r="N669" s="1" t="s">
        <v>1456</v>
      </c>
      <c r="O669" s="1" t="str">
        <f>_xll.BDP(A669&amp;" @"&amp;N669&amp;" Corp","LAST_UPDATE")</f>
        <v>11/06/2014</v>
      </c>
      <c r="P669" s="57">
        <f>_xll.BDP(A669&amp;" @"&amp;N669&amp;" Corp","LAST_PRICE")</f>
        <v>117.03400000000001</v>
      </c>
      <c r="Q669" s="1">
        <f>INDEX(control!$F$12:$F$22,MATCH(C669,control!$C$12:$C$22,0))</f>
        <v>100</v>
      </c>
      <c r="R669" s="1">
        <f>P669-J669*INDEX(bias[value],MATCH(I669,bias[symbol],0))*(Q669/100)</f>
        <v>116.78400000000001</v>
      </c>
      <c r="S669" s="1">
        <f t="shared" si="726"/>
        <v>117.28400000000001</v>
      </c>
      <c r="T669" s="4"/>
      <c r="U669" s="4"/>
      <c r="V669" s="1">
        <f t="shared" si="727"/>
        <v>117.03400000000001</v>
      </c>
      <c r="W669" s="1">
        <f t="shared" si="728"/>
        <v>116.78400000000001</v>
      </c>
      <c r="X669" s="1">
        <f t="shared" si="729"/>
        <v>117.28400000000001</v>
      </c>
      <c r="Y669" s="13" t="str">
        <f t="shared" si="730"/>
        <v>err</v>
      </c>
      <c r="Z669" s="1">
        <v>1</v>
      </c>
      <c r="AA669" s="1">
        <f t="shared" si="731"/>
        <v>1</v>
      </c>
      <c r="AB669" s="1">
        <f t="shared" si="755"/>
        <v>1</v>
      </c>
      <c r="AC669" s="1">
        <f>IF(ISNUMBER(INDEX(bias[value],MATCH(I669,bias[symbol],0))),1,0)</f>
        <v>1</v>
      </c>
      <c r="AD669" s="1">
        <f t="shared" si="732"/>
        <v>1</v>
      </c>
      <c r="AE669" s="1">
        <f t="shared" si="756"/>
        <v>1</v>
      </c>
      <c r="AF669" s="1">
        <f t="shared" ca="1" si="757"/>
        <v>0</v>
      </c>
      <c r="AG669" s="1">
        <f t="shared" ca="1" si="758"/>
        <v>0</v>
      </c>
      <c r="AH669" s="1" t="str">
        <f ca="1">IF(AG669=1,_xll.RtContribute("DDS_BONDS",$B669&amp;"=EXT",$V$3:$X$3,V669:X669,"FTC:CHANGED;SCOPE:SERVER"),"-")</f>
        <v>-</v>
      </c>
      <c r="AI669" s="1" t="str">
        <f>_xll.RtGet("DDS_BONDS",B669&amp;"=EXT",3)</f>
        <v>8952037=EXT</v>
      </c>
      <c r="AJ669" s="32">
        <f>_xll.BDP($A669&amp;" @"&amp; $N669 &amp;"  Corp","risk_mid")</f>
        <v>6.0068649863694645</v>
      </c>
      <c r="AK669" s="25">
        <f t="shared" si="773"/>
        <v>0</v>
      </c>
      <c r="AL669" s="1" t="str">
        <f t="shared" si="742"/>
        <v>-</v>
      </c>
      <c r="AM669" s="38">
        <f t="shared" si="774"/>
        <v>0</v>
      </c>
      <c r="AN669" s="12">
        <f>_xll.BDP($A669&amp;" @"&amp; $N669 &amp;"  Corp","asset_swap_spd_mid")</f>
        <v>72.074487830009645</v>
      </c>
      <c r="AO669" s="25">
        <f t="shared" si="775"/>
        <v>0</v>
      </c>
      <c r="AP669" s="25">
        <f>IFERROR(_xll.BDP($A669&amp;" @"&amp; $N669 &amp;"  Corp","coupon")*G669/100/365,"-")</f>
        <v>0</v>
      </c>
      <c r="AQ669" s="1" t="str">
        <f>_xll.RtGet("EBOND_LDN",B669,"DSPLY_NAME")</f>
        <v xml:space="preserve">SESGFP 4 5/8 09 </v>
      </c>
      <c r="AR669" s="38">
        <f>_xll.RtGet("EBOND_LDN", B669, -18560)</f>
        <v>105.7102138061</v>
      </c>
      <c r="AS669" s="38">
        <f>_xll.RtGet("EBOND_LDN", B669, -18562)</f>
        <v>97.392106486526004</v>
      </c>
      <c r="AT669" s="58" t="str">
        <f ca="1">IF(Main[[#This Row],[maturity]]&lt;TODAY(),"matured","-")</f>
        <v>-</v>
      </c>
      <c r="AU669" s="1" t="str">
        <f>IF(Main[[#This Row],[spread bid]]=Main[[#This Row],[spread ask]],"error","-")</f>
        <v>-</v>
      </c>
    </row>
    <row r="670" spans="1:47" x14ac:dyDescent="0.2">
      <c r="A670" s="1" t="s">
        <v>617</v>
      </c>
      <c r="B670" s="1">
        <v>10159824</v>
      </c>
      <c r="C670" s="9">
        <v>1994227</v>
      </c>
      <c r="D670" s="9" t="str">
        <f>_xll.BDP($A670&amp;" Corp",D$4)</f>
        <v>SESGFP</v>
      </c>
      <c r="E670" s="9">
        <f>IF(_xll.BDP($A670&amp;" Corp","cpn typ")="floating","frn",_xll.BDP($A670&amp;" Corp",E$4))</f>
        <v>4.75</v>
      </c>
      <c r="F670" s="50">
        <f>IF(LEFT(_xll.BDP($A670&amp;" Corp","mty_typ"),4)="perp","perp",_xll.BDP($A670&amp;" Corp",F$4)*1)</f>
        <v>44266</v>
      </c>
      <c r="G670" s="31">
        <f>_xll.RtGet("EBOND_POSITION",INDEX(bookMap[eBondID],MATCH(TEXT(C670,"0"),bookMap[bbgID],0))&amp;"="&amp;B670,"AMOUNT")</f>
        <v>0</v>
      </c>
      <c r="H670" s="1">
        <f>INDEX(control!$E$12:$E$22,MATCH(C670,control!$C$12:$C$22,0))</f>
        <v>0</v>
      </c>
      <c r="I670" s="1" t="str">
        <f>IFERROR(INDEX(bias[symbol],MIN(MAX(MATCH(IF($I$2="manual",_xll.RtGet("EBOND_LDN",B670,-20268),$I$2),bias[symbol],0)+H670,1),27)),"-")</f>
        <v>m</v>
      </c>
      <c r="J670" s="1">
        <f>IFERROR(_xll.RtGet("EBOND_LDN",B670,-20270)*1,"-")</f>
        <v>0.5</v>
      </c>
      <c r="K670" s="1" t="str">
        <f>_xll.RtGet("EBOND_LDN",$B670,-20271)</f>
        <v>on</v>
      </c>
      <c r="L670" s="1" t="str">
        <f>_xll.BDP(A670&amp;" @CBKG Corp","bid")</f>
        <v>#N/A Real Time</v>
      </c>
      <c r="M670" s="1" t="str">
        <f>_xll.BDP(A670&amp;" @CBKG Corp","ask")</f>
        <v>#N/A Real Time</v>
      </c>
      <c r="N670" s="1" t="s">
        <v>1456</v>
      </c>
      <c r="O670" s="1" t="str">
        <f>_xll.BDP(A670&amp;" @"&amp;N670&amp;" Corp","LAST_UPDATE")</f>
        <v>11/06/2014</v>
      </c>
      <c r="P670" s="57">
        <f>_xll.BDP(A670&amp;" @"&amp;N670&amp;" Corp","LAST_PRICE")</f>
        <v>119.04</v>
      </c>
      <c r="Q670" s="1">
        <f>INDEX(control!$F$12:$F$22,MATCH(C670,control!$C$12:$C$22,0))</f>
        <v>100</v>
      </c>
      <c r="R670" s="1">
        <f>P670-J670*INDEX(bias[value],MATCH(I670,bias[symbol],0))*(Q670/100)</f>
        <v>118.79</v>
      </c>
      <c r="S670" s="1">
        <f t="shared" si="726"/>
        <v>119.29</v>
      </c>
      <c r="T670" s="4"/>
      <c r="U670" s="4"/>
      <c r="V670" s="1">
        <f t="shared" si="727"/>
        <v>119.04</v>
      </c>
      <c r="W670" s="1">
        <f t="shared" si="728"/>
        <v>118.79</v>
      </c>
      <c r="X670" s="1">
        <f t="shared" si="729"/>
        <v>119.29</v>
      </c>
      <c r="Y670" s="13" t="str">
        <f t="shared" si="730"/>
        <v>err</v>
      </c>
      <c r="Z670" s="1">
        <v>1</v>
      </c>
      <c r="AA670" s="1">
        <f t="shared" si="731"/>
        <v>1</v>
      </c>
      <c r="AB670" s="1">
        <f t="shared" si="755"/>
        <v>1</v>
      </c>
      <c r="AC670" s="1">
        <f>IF(ISNUMBER(INDEX(bias[value],MATCH(I670,bias[symbol],0))),1,0)</f>
        <v>1</v>
      </c>
      <c r="AD670" s="1">
        <f t="shared" si="732"/>
        <v>1</v>
      </c>
      <c r="AE670" s="1">
        <f t="shared" si="756"/>
        <v>1</v>
      </c>
      <c r="AF670" s="1">
        <f t="shared" ca="1" si="757"/>
        <v>0</v>
      </c>
      <c r="AG670" s="1">
        <f t="shared" ca="1" si="758"/>
        <v>0</v>
      </c>
      <c r="AH670" s="1" t="str">
        <f ca="1">IF(AG670=1,_xll.RtContribute("DDS_BONDS",$B670&amp;"=EXT",$V$3:$X$3,V670:X670,"FTC:CHANGED;SCOPE:SERVER"),"-")</f>
        <v>-</v>
      </c>
      <c r="AI670" s="1" t="str">
        <f>_xll.RtGet("DDS_BONDS",B670&amp;"=EXT",3)</f>
        <v>10159824=EXT</v>
      </c>
      <c r="AJ670" s="32">
        <f>_xll.BDP($A670&amp;" @"&amp; $N670 &amp;"  Corp","risk_mid")</f>
        <v>7.0145966614369115</v>
      </c>
      <c r="AK670" s="25">
        <f t="shared" si="773"/>
        <v>0</v>
      </c>
      <c r="AL670" s="1" t="str">
        <f t="shared" si="742"/>
        <v>-</v>
      </c>
      <c r="AM670" s="38">
        <f t="shared" si="774"/>
        <v>0</v>
      </c>
      <c r="AN670" s="12">
        <f>_xll.BDP($A670&amp;" @"&amp; $N670 &amp;"  Corp","asset_swap_spd_mid")</f>
        <v>78.497673845739129</v>
      </c>
      <c r="AO670" s="25">
        <f t="shared" si="775"/>
        <v>0</v>
      </c>
      <c r="AP670" s="25">
        <f>IFERROR(_xll.BDP($A670&amp;" @"&amp; $N670 &amp;"  Corp","coupon")*G670/100/365,"-")</f>
        <v>0</v>
      </c>
      <c r="AQ670" s="1" t="str">
        <f>_xll.RtGet("EBOND_LDN",B670,"DSPLY_NAME")</f>
        <v xml:space="preserve">SESGFP 4 3/4 11 </v>
      </c>
      <c r="AR670" s="38">
        <f>_xll.RtGet("EBOND_LDN", B670, -18560)</f>
        <v>106.14050845228</v>
      </c>
      <c r="AS670" s="38">
        <f>_xll.RtGet("EBOND_LDN", B670, -18562)</f>
        <v>99.018049827492007</v>
      </c>
      <c r="AT670" s="58" t="str">
        <f ca="1">IF(Main[[#This Row],[maturity]]&lt;TODAY(),"matured","-")</f>
        <v>-</v>
      </c>
      <c r="AU670" s="1" t="str">
        <f>IF(Main[[#This Row],[spread bid]]=Main[[#This Row],[spread ask]],"error","-")</f>
        <v>-</v>
      </c>
    </row>
    <row r="671" spans="1:47" x14ac:dyDescent="0.2">
      <c r="A671" s="1" t="s">
        <v>618</v>
      </c>
      <c r="B671" s="1">
        <v>7116814</v>
      </c>
      <c r="C671" s="9">
        <v>1994227</v>
      </c>
      <c r="D671" s="9" t="str">
        <f>_xll.BDP($A671&amp;" Corp",D$4)</f>
        <v>SIEGR</v>
      </c>
      <c r="E671" s="9">
        <f>IF(_xll.BDP($A671&amp;" Corp","cpn typ")="floating","frn",_xll.BDP($A671&amp;" Corp",E$4))</f>
        <v>5.375</v>
      </c>
      <c r="F671" s="50">
        <f>IF(LEFT(_xll.BDP($A671&amp;" Corp","mty_typ"),4)="perp","perp",_xll.BDP($A671&amp;" Corp",F$4)*1)</f>
        <v>41801</v>
      </c>
      <c r="G671" s="31">
        <f>_xll.RtGet("EBOND_POSITION",INDEX(bookMap[eBondID],MATCH(TEXT(C671,"0"),bookMap[bbgID],0))&amp;"="&amp;B671,"AMOUNT")</f>
        <v>0</v>
      </c>
      <c r="H671" s="1">
        <f>INDEX(control!$E$12:$E$22,MATCH(C671,control!$C$12:$C$22,0))</f>
        <v>0</v>
      </c>
      <c r="I671" s="1" t="str">
        <f>IFERROR(INDEX(bias[symbol],MIN(MAX(MATCH(IF($I$2="manual",_xll.RtGet("EBOND_LDN",B671,-20268),$I$2),bias[symbol],0)+H671,1),27)),"-")</f>
        <v>m</v>
      </c>
      <c r="J671" s="1">
        <f>IFERROR(_xll.RtGet("EBOND_LDN",B671,-20270)*1,"-")</f>
        <v>0.25</v>
      </c>
      <c r="K671" s="1" t="str">
        <f>_xll.RtGet("EBOND_LDN",$B671,-20271)</f>
        <v>on</v>
      </c>
      <c r="L671" s="1" t="str">
        <f>_xll.BDP(A671&amp;" @CBKG Corp","bid")</f>
        <v>#N/A Real Time</v>
      </c>
      <c r="M671" s="1" t="str">
        <f>_xll.BDP(A671&amp;" @CBKG Corp","ask")</f>
        <v>#N/A Real Time</v>
      </c>
      <c r="N671" s="1" t="s">
        <v>1456</v>
      </c>
      <c r="O671" s="1" t="str">
        <f>_xll.BDP(A671&amp;" @"&amp;N671&amp;" Corp","LAST_UPDATE")</f>
        <v>11/06/2014</v>
      </c>
      <c r="P671" s="57">
        <f>_xll.BDP(A671&amp;" @"&amp;N671&amp;" Corp","LAST_PRICE")</f>
        <v>100.033</v>
      </c>
      <c r="Q671" s="1">
        <f>INDEX(control!$F$12:$F$22,MATCH(C671,control!$C$12:$C$22,0))</f>
        <v>100</v>
      </c>
      <c r="R671" s="1">
        <f>P671-J671*INDEX(bias[value],MATCH(I671,bias[symbol],0))*(Q671/100)</f>
        <v>99.908000000000001</v>
      </c>
      <c r="S671" s="1">
        <f t="shared" si="726"/>
        <v>100.158</v>
      </c>
      <c r="T671" s="4"/>
      <c r="U671" s="4"/>
      <c r="V671" s="1">
        <f t="shared" si="727"/>
        <v>100.033</v>
      </c>
      <c r="W671" s="1">
        <f t="shared" si="728"/>
        <v>99.908000000000001</v>
      </c>
      <c r="X671" s="1">
        <f t="shared" si="729"/>
        <v>100.158</v>
      </c>
      <c r="Y671" s="13" t="str">
        <f t="shared" si="730"/>
        <v>err</v>
      </c>
      <c r="Z671" s="1">
        <v>1</v>
      </c>
      <c r="AA671" s="1">
        <f t="shared" si="731"/>
        <v>1</v>
      </c>
      <c r="AB671" s="1">
        <f t="shared" si="755"/>
        <v>1</v>
      </c>
      <c r="AC671" s="1">
        <f>IF(ISNUMBER(INDEX(bias[value],MATCH(I671,bias[symbol],0))),1,0)</f>
        <v>1</v>
      </c>
      <c r="AD671" s="1">
        <f t="shared" si="732"/>
        <v>1</v>
      </c>
      <c r="AE671" s="1">
        <f t="shared" si="756"/>
        <v>1</v>
      </c>
      <c r="AF671" s="1">
        <f t="shared" ca="1" si="757"/>
        <v>0</v>
      </c>
      <c r="AG671" s="1">
        <f t="shared" ca="1" si="758"/>
        <v>0</v>
      </c>
      <c r="AH671" s="1" t="str">
        <f ca="1">IF(AG671=1,_xll.RtContribute("DDS_BONDS",$B671&amp;"=EXT",$V$3:$X$3,V671:X671,"FTC:CHANGED;SCOPE:SERVER"),"-")</f>
        <v>-</v>
      </c>
      <c r="AI671" s="1" t="str">
        <f>_xll.RtGet("DDS_BONDS",B671&amp;"=EXT",3)</f>
        <v>7116814=EXT</v>
      </c>
      <c r="AJ671" s="32" t="str">
        <f>_xll.BDP($A671&amp;" @"&amp; $N671 &amp;"  Corp","risk_mid")</f>
        <v>#N/A N/A</v>
      </c>
      <c r="AK671" s="25" t="str">
        <f t="shared" si="773"/>
        <v>-</v>
      </c>
      <c r="AL671" s="1" t="str">
        <f t="shared" si="742"/>
        <v>-</v>
      </c>
      <c r="AM671" s="38">
        <f t="shared" si="774"/>
        <v>0</v>
      </c>
      <c r="AN671" s="12" t="str">
        <f>_xll.BDP($A671&amp;" @"&amp; $N671 &amp;"  Corp","asset_swap_spd_mid")</f>
        <v>#N/A Field Not Applicable</v>
      </c>
      <c r="AO671" s="25">
        <f t="shared" si="775"/>
        <v>0</v>
      </c>
      <c r="AP671" s="25">
        <f>IFERROR(_xll.BDP($A671&amp;" @"&amp; $N671 &amp;"  Corp","coupon")*G671/100/365,"-")</f>
        <v>0</v>
      </c>
      <c r="AQ671" s="1" t="str">
        <f>_xll.RtGet("EBOND_LDN",B671,"DSPLY_NAME")</f>
        <v>SIEGR 5 3/8 11 J</v>
      </c>
      <c r="AR671" s="38">
        <f>_xll.RtGet("EBOND_LDN", B671, -18560)</f>
        <v>0</v>
      </c>
      <c r="AS671" s="38">
        <f>_xll.RtGet("EBOND_LDN", B671, -18562)</f>
        <v>0</v>
      </c>
      <c r="AT671" s="58" t="str">
        <f ca="1">IF(Main[[#This Row],[maturity]]&lt;TODAY(),"matured","-")</f>
        <v>matured</v>
      </c>
      <c r="AU671" s="1" t="str">
        <f>IF(Main[[#This Row],[spread bid]]=Main[[#This Row],[spread ask]],"error","-")</f>
        <v>error</v>
      </c>
    </row>
    <row r="672" spans="1:47" x14ac:dyDescent="0.2">
      <c r="A672" s="1" t="s">
        <v>619</v>
      </c>
      <c r="B672" s="1">
        <v>15277465</v>
      </c>
      <c r="C672" s="9">
        <v>1994227</v>
      </c>
      <c r="D672" s="9" t="str">
        <f>_xll.BDP($A672&amp;" Corp",D$4)</f>
        <v>SIEGR</v>
      </c>
      <c r="E672" s="9">
        <f>IF(_xll.BDP($A672&amp;" Corp","cpn typ")="floating","frn",_xll.BDP($A672&amp;" Corp",E$4))</f>
        <v>0.375</v>
      </c>
      <c r="F672" s="50">
        <f>IF(LEFT(_xll.BDP($A672&amp;" Corp","mty_typ"),4)="perp","perp",_xll.BDP($A672&amp;" Corp",F$4)*1)</f>
        <v>41892</v>
      </c>
      <c r="G672" s="31">
        <f>_xll.RtGet("EBOND_POSITION",INDEX(bookMap[eBondID],MATCH(TEXT(C672,"0"),bookMap[bbgID],0))&amp;"="&amp;B672,"AMOUNT")</f>
        <v>0</v>
      </c>
      <c r="H672" s="1">
        <f>INDEX(control!$E$12:$E$22,MATCH(C672,control!$C$12:$C$22,0))</f>
        <v>0</v>
      </c>
      <c r="I672" s="1" t="str">
        <f>IFERROR(INDEX(bias[symbol],MIN(MAX(MATCH(IF($I$2="manual",_xll.RtGet("EBOND_LDN",B672,-20268),$I$2),bias[symbol],0)+H672,1),27)),"-")</f>
        <v>b</v>
      </c>
      <c r="J672" s="1">
        <f>IFERROR(_xll.RtGet("EBOND_LDN",B672,-20270)*1,"-")</f>
        <v>0.25</v>
      </c>
      <c r="K672" s="1" t="str">
        <f>_xll.RtGet("EBOND_LDN",$B672,-20271)</f>
        <v>on</v>
      </c>
      <c r="L672" s="1">
        <f>_xll.BDP(A672&amp;" @CBKG Corp","bid")</f>
        <v>99.944000000000003</v>
      </c>
      <c r="M672" s="1">
        <f>_xll.BDP(A672&amp;" @CBKG Corp","ask")</f>
        <v>100.194</v>
      </c>
      <c r="N672" s="1" t="s">
        <v>1456</v>
      </c>
      <c r="O672" s="1" t="str">
        <f>_xll.BDP(A672&amp;" @"&amp;N672&amp;" Corp","LAST_UPDATE")</f>
        <v>07:01:21</v>
      </c>
      <c r="P672" s="57">
        <f>_xll.BDP(A672&amp;" @"&amp;N672&amp;" Corp","LAST_PRICE")</f>
        <v>100.038</v>
      </c>
      <c r="Q672" s="1">
        <f>INDEX(control!$F$12:$F$22,MATCH(C672,control!$C$12:$C$22,0))</f>
        <v>100</v>
      </c>
      <c r="R672" s="1">
        <f>P672-J672*INDEX(bias[value],MATCH(I672,bias[symbol],0))*(Q672/100)</f>
        <v>99.944249999999997</v>
      </c>
      <c r="S672" s="1">
        <f t="shared" si="726"/>
        <v>100.19425</v>
      </c>
      <c r="T672" s="4"/>
      <c r="U672" s="4"/>
      <c r="V672" s="1">
        <f t="shared" ref="V672:V734" si="789">P672</f>
        <v>100.038</v>
      </c>
      <c r="W672" s="1">
        <f t="shared" ref="W672:W734" si="790">IF(ISNUMBER(T672),T672,R672)</f>
        <v>99.944249999999997</v>
      </c>
      <c r="X672" s="1">
        <f t="shared" ref="X672:X734" si="791">IF(ISNUMBER(U672),U672,S672)</f>
        <v>100.19425</v>
      </c>
      <c r="Y672" s="13">
        <f t="shared" ref="Y672:Y734" si="792">IF(ISERROR((W672+X672)-(L672+M672)),"err",((W672+X672)-(L672+M672)))</f>
        <v>4.9999999998817657E-4</v>
      </c>
      <c r="Z672" s="1">
        <v>1</v>
      </c>
      <c r="AA672" s="1">
        <f t="shared" ref="AA672:AA734" si="793">IF(K672="on",1,0)</f>
        <v>1</v>
      </c>
      <c r="AB672" s="1">
        <f t="shared" si="755"/>
        <v>1</v>
      </c>
      <c r="AC672" s="1">
        <f>IF(ISNUMBER(INDEX(bias[value],MATCH(I672,bias[symbol],0))),1,0)</f>
        <v>1</v>
      </c>
      <c r="AD672" s="1">
        <f t="shared" ref="AD672:AD734" si="794">IF(ISNUMBER(J672),1,0)</f>
        <v>1</v>
      </c>
      <c r="AE672" s="1">
        <f t="shared" si="756"/>
        <v>1</v>
      </c>
      <c r="AF672" s="1">
        <f t="shared" ca="1" si="757"/>
        <v>0</v>
      </c>
      <c r="AG672" s="1">
        <f t="shared" ca="1" si="758"/>
        <v>0</v>
      </c>
      <c r="AH672" s="1" t="str">
        <f ca="1">IF(AG672=1,_xll.RtContribute("DDS_BONDS",$B672&amp;"=EXT",$V$3:$X$3,V672:X672,"FTC:CHANGED;SCOPE:SERVER"),"-")</f>
        <v>-</v>
      </c>
      <c r="AI672" s="1" t="str">
        <f>_xll.RtGet("DDS_BONDS",B672&amp;"=EXT",3)</f>
        <v>15277465=EXT</v>
      </c>
      <c r="AJ672" s="32">
        <f>_xll.BDP($A672&amp;" @"&amp; $N672 &amp;"  Corp","risk_mid")</f>
        <v>0.23350866819171756</v>
      </c>
      <c r="AK672" s="25">
        <f t="shared" si="773"/>
        <v>0</v>
      </c>
      <c r="AL672" s="1" t="str">
        <f t="shared" si="742"/>
        <v>-</v>
      </c>
      <c r="AM672" s="38">
        <f t="shared" si="774"/>
        <v>0</v>
      </c>
      <c r="AN672" s="12">
        <f>_xll.BDP($A672&amp;" @"&amp; $N672 &amp;"  Corp","asset_swap_spd_mid")</f>
        <v>-2.4670617168161821</v>
      </c>
      <c r="AO672" s="25">
        <f t="shared" si="775"/>
        <v>0</v>
      </c>
      <c r="AP672" s="25">
        <f>IFERROR(_xll.BDP($A672&amp;" @"&amp; $N672 &amp;"  Corp","coupon")*G672/100/365,"-")</f>
        <v>0</v>
      </c>
      <c r="AQ672" s="1" t="str">
        <f>_xll.RtGet("EBOND_LDN",B672,"DSPLY_NAME")</f>
        <v>SIEGR 0 3/8 10 S</v>
      </c>
      <c r="AR672" s="38">
        <f>_xll.RtGet("EBOND_LDN", B672, -18560)</f>
        <v>59.461237953497999</v>
      </c>
      <c r="AS672" s="38">
        <f>_xll.RtGet("EBOND_LDN", B672, -18562)</f>
        <v>-47.529336785780004</v>
      </c>
      <c r="AT672" s="58" t="str">
        <f ca="1">IF(Main[[#This Row],[maturity]]&lt;TODAY(),"matured","-")</f>
        <v>-</v>
      </c>
      <c r="AU672" s="1" t="str">
        <f>IF(Main[[#This Row],[spread bid]]=Main[[#This Row],[spread ask]],"error","-")</f>
        <v>-</v>
      </c>
    </row>
    <row r="673" spans="1:47" x14ac:dyDescent="0.2">
      <c r="A673" s="1" t="s">
        <v>620</v>
      </c>
      <c r="B673" s="1">
        <v>4744872</v>
      </c>
      <c r="C673" s="9">
        <v>1994227</v>
      </c>
      <c r="D673" s="9" t="str">
        <f>_xll.BDP($A673&amp;" Corp",D$4)</f>
        <v>SIEGR</v>
      </c>
      <c r="E673" s="9">
        <f>IF(_xll.BDP($A673&amp;" Corp","cpn typ")="floating","frn",_xll.BDP($A673&amp;" Corp",E$4))</f>
        <v>5.625</v>
      </c>
      <c r="F673" s="50">
        <f>IF(LEFT(_xll.BDP($A673&amp;" Corp","mty_typ"),4)="perp","perp",_xll.BDP($A673&amp;" Corp",F$4)*1)</f>
        <v>42445</v>
      </c>
      <c r="G673" s="31" t="str">
        <f>_xll.RtGet("EBOND_POSITION",INDEX(bookMap[eBondID],MATCH(TEXT(C673,"0"),bookMap[bbgID],0))&amp;"="&amp;B673,"AMOUNT")</f>
        <v>#N/A</v>
      </c>
      <c r="H673" s="1">
        <f>INDEX(control!$E$12:$E$22,MATCH(C673,control!$C$12:$C$22,0))</f>
        <v>0</v>
      </c>
      <c r="I673" s="1" t="str">
        <f>IFERROR(INDEX(bias[symbol],MIN(MAX(MATCH(IF($I$2="manual",_xll.RtGet("EBOND_LDN",B673,-20268),$I$2),bias[symbol],0)+H673,1),27)),"-")</f>
        <v>-</v>
      </c>
      <c r="J673" s="1">
        <f>IFERROR(_xll.RtGet("EBOND_LDN",B673,-20270)*1,"-")</f>
        <v>0.2</v>
      </c>
      <c r="K673" s="1" t="str">
        <f>_xll.RtGet("EBOND_LDN",$B673,-20271)</f>
        <v>on</v>
      </c>
      <c r="L673" s="1" t="str">
        <f>_xll.BDP(A673&amp;" @CBKG Corp","bid")</f>
        <v>#N/A Real Time</v>
      </c>
      <c r="M673" s="1" t="str">
        <f>_xll.BDP(A673&amp;" @CBKG Corp","ask")</f>
        <v>#N/A Real Time</v>
      </c>
      <c r="N673" s="1" t="s">
        <v>1456</v>
      </c>
      <c r="O673" s="1" t="str">
        <f>_xll.BDP(A673&amp;" @"&amp;N673&amp;" Corp","LAST_UPDATE")</f>
        <v>07:01:13</v>
      </c>
      <c r="P673" s="57">
        <f>_xll.BDP(A673&amp;" @"&amp;N673&amp;" Corp","LAST_PRICE")</f>
        <v>108.518</v>
      </c>
      <c r="Q673" s="1">
        <f>INDEX(control!$F$12:$F$22,MATCH(C673,control!$C$12:$C$22,0))</f>
        <v>100</v>
      </c>
      <c r="R673" s="1" t="e">
        <f>P673-J673*INDEX(bias[value],MATCH(I673,bias[symbol],0))*(Q673/100)</f>
        <v>#N/A</v>
      </c>
      <c r="S673" s="1" t="e">
        <f t="shared" si="726"/>
        <v>#N/A</v>
      </c>
      <c r="T673" s="4"/>
      <c r="U673" s="4"/>
      <c r="V673" s="1">
        <f t="shared" si="789"/>
        <v>108.518</v>
      </c>
      <c r="W673" s="1" t="e">
        <f t="shared" si="790"/>
        <v>#N/A</v>
      </c>
      <c r="X673" s="1" t="e">
        <f t="shared" si="791"/>
        <v>#N/A</v>
      </c>
      <c r="Y673" s="13" t="str">
        <f t="shared" si="792"/>
        <v>err</v>
      </c>
      <c r="Z673" s="1">
        <v>1</v>
      </c>
      <c r="AA673" s="1">
        <f t="shared" si="793"/>
        <v>1</v>
      </c>
      <c r="AB673" s="1">
        <f t="shared" si="755"/>
        <v>0</v>
      </c>
      <c r="AC673" s="1">
        <f>IF(ISNUMBER(INDEX(bias[value],MATCH(I673,bias[symbol],0))),1,0)</f>
        <v>0</v>
      </c>
      <c r="AD673" s="1">
        <f t="shared" si="794"/>
        <v>1</v>
      </c>
      <c r="AE673" s="1">
        <f t="shared" si="756"/>
        <v>0</v>
      </c>
      <c r="AF673" s="1">
        <f t="shared" ca="1" si="757"/>
        <v>0</v>
      </c>
      <c r="AG673" s="1">
        <f t="shared" ca="1" si="758"/>
        <v>0</v>
      </c>
      <c r="AH673" s="1" t="str">
        <f ca="1">IF(AG673=1,_xll.RtContribute("DDS_BONDS",$B673&amp;"=EXT",$V$3:$X$3,V673:X673,"FTC:CHANGED;SCOPE:SERVER"),"-")</f>
        <v>-</v>
      </c>
      <c r="AI673" s="1" t="str">
        <f>_xll.RtGet("DDS_BONDS",B673&amp;"=EXT",3)</f>
        <v>4744872=EXT</v>
      </c>
      <c r="AJ673" s="32">
        <f>_xll.BDP($A673&amp;" @"&amp; $N673 &amp;"  Corp","risk_mid")</f>
        <v>1.8517160190704374</v>
      </c>
      <c r="AK673" s="25" t="str">
        <f t="shared" si="773"/>
        <v>-</v>
      </c>
      <c r="AL673" s="1" t="str">
        <f t="shared" si="742"/>
        <v>-</v>
      </c>
      <c r="AM673" s="38">
        <f t="shared" si="774"/>
        <v>0</v>
      </c>
      <c r="AN673" s="12">
        <f>_xll.BDP($A673&amp;" @"&amp; $N673 &amp;"  Corp","asset_swap_spd_mid")</f>
        <v>14.082267573650265</v>
      </c>
      <c r="AO673" s="25">
        <f t="shared" si="775"/>
        <v>0</v>
      </c>
      <c r="AP673" s="25" t="str">
        <f>IFERROR(_xll.BDP($A673&amp;" @"&amp; $N673 &amp;"  Corp","coupon")*G673/100/365,"-")</f>
        <v>-</v>
      </c>
      <c r="AQ673" s="1" t="str">
        <f>_xll.RtGet("EBOND_LDN",B673,"DSPLY_NAME")</f>
        <v>SIEGR 5 5/8 16 M</v>
      </c>
      <c r="AR673" s="38">
        <f>_xll.RtGet("EBOND_LDN", B673, -18560)</f>
        <v>0</v>
      </c>
      <c r="AS673" s="38">
        <f>_xll.RtGet("EBOND_LDN", B673, -18562)</f>
        <v>0</v>
      </c>
      <c r="AT673" s="58" t="str">
        <f ca="1">IF(Main[[#This Row],[maturity]]&lt;TODAY(),"matured","-")</f>
        <v>-</v>
      </c>
      <c r="AU673" s="1" t="str">
        <f>IF(Main[[#This Row],[spread bid]]=Main[[#This Row],[spread ask]],"error","-")</f>
        <v>error</v>
      </c>
    </row>
    <row r="674" spans="1:47" x14ac:dyDescent="0.2">
      <c r="A674" s="1" t="s">
        <v>621</v>
      </c>
      <c r="B674" s="1">
        <v>7945526</v>
      </c>
      <c r="C674" s="9">
        <v>1994227</v>
      </c>
      <c r="D674" s="9" t="str">
        <f>_xll.BDP($A674&amp;" Corp",D$4)</f>
        <v>SIEGR</v>
      </c>
      <c r="E674" s="9">
        <f>IF(_xll.BDP($A674&amp;" Corp","cpn typ")="floating","frn",_xll.BDP($A674&amp;" Corp",E$4))</f>
        <v>5.125</v>
      </c>
      <c r="F674" s="50">
        <f>IF(LEFT(_xll.BDP($A674&amp;" Corp","mty_typ"),4)="perp","perp",_xll.BDP($A674&amp;" Corp",F$4)*1)</f>
        <v>42786</v>
      </c>
      <c r="G674" s="31">
        <f>_xll.RtGet("EBOND_POSITION",INDEX(bookMap[eBondID],MATCH(TEXT(C674,"0"),bookMap[bbgID],0))&amp;"="&amp;B674,"AMOUNT")</f>
        <v>-808000</v>
      </c>
      <c r="H674" s="1">
        <f>INDEX(control!$E$12:$E$22,MATCH(C674,control!$C$12:$C$22,0))</f>
        <v>0</v>
      </c>
      <c r="I674" s="1" t="str">
        <f>IFERROR(INDEX(bias[symbol],MIN(MAX(MATCH(IF($I$2="manual",_xll.RtGet("EBOND_LDN",B674,-20268),$I$2),bias[symbol],0)+H674,1),27)),"-")</f>
        <v>b</v>
      </c>
      <c r="J674" s="1">
        <f>IFERROR(_xll.RtGet("EBOND_LDN",B674,-20270)*1,"-")</f>
        <v>0.2</v>
      </c>
      <c r="K674" s="1" t="str">
        <f>_xll.RtGet("EBOND_LDN",$B674,-20271)</f>
        <v>on</v>
      </c>
      <c r="L674" s="1">
        <f>_xll.BDP(A674&amp;" @CBKG Corp","bid")</f>
        <v>111.93300000000001</v>
      </c>
      <c r="M674" s="1">
        <f>_xll.BDP(A674&amp;" @CBKG Corp","ask")</f>
        <v>112.133</v>
      </c>
      <c r="N674" s="1" t="s">
        <v>1456</v>
      </c>
      <c r="O674" s="1" t="str">
        <f>_xll.BDP(A674&amp;" @"&amp;N674&amp;" Corp","LAST_UPDATE")</f>
        <v>07:01:54</v>
      </c>
      <c r="P674" s="57">
        <f>_xll.BDP(A674&amp;" @"&amp;N674&amp;" Corp","LAST_PRICE")</f>
        <v>111.99299999999999</v>
      </c>
      <c r="Q674" s="1">
        <f>INDEX(control!$F$12:$F$22,MATCH(C674,control!$C$12:$C$22,0))</f>
        <v>100</v>
      </c>
      <c r="R674" s="1">
        <f>P674-J674*INDEX(bias[value],MATCH(I674,bias[symbol],0))*(Q674/100)</f>
        <v>111.91799999999999</v>
      </c>
      <c r="S674" s="1">
        <f t="shared" ref="S674:S735" si="795">R674+J674*(Q674/100)</f>
        <v>112.11799999999999</v>
      </c>
      <c r="T674" s="4"/>
      <c r="U674" s="4"/>
      <c r="V674" s="1">
        <f t="shared" si="789"/>
        <v>111.99299999999999</v>
      </c>
      <c r="W674" s="1">
        <f t="shared" si="790"/>
        <v>111.91799999999999</v>
      </c>
      <c r="X674" s="1">
        <f t="shared" si="791"/>
        <v>112.11799999999999</v>
      </c>
      <c r="Y674" s="13">
        <f t="shared" si="792"/>
        <v>-3.0000000000001137E-2</v>
      </c>
      <c r="Z674" s="1">
        <v>1</v>
      </c>
      <c r="AA674" s="1">
        <f t="shared" si="793"/>
        <v>1</v>
      </c>
      <c r="AB674" s="1">
        <f t="shared" si="755"/>
        <v>1</v>
      </c>
      <c r="AC674" s="1">
        <f>IF(ISNUMBER(INDEX(bias[value],MATCH(I674,bias[symbol],0))),1,0)</f>
        <v>1</v>
      </c>
      <c r="AD674" s="1">
        <f t="shared" si="794"/>
        <v>1</v>
      </c>
      <c r="AE674" s="1">
        <f t="shared" si="756"/>
        <v>1</v>
      </c>
      <c r="AF674" s="1">
        <f t="shared" ca="1" si="757"/>
        <v>0</v>
      </c>
      <c r="AG674" s="1">
        <f t="shared" ca="1" si="758"/>
        <v>0</v>
      </c>
      <c r="AH674" s="1" t="str">
        <f ca="1">IF(AG674=1,_xll.RtContribute("DDS_BONDS",$B674&amp;"=EXT",$V$3:$X$3,V674:X674,"FTC:CHANGED;SCOPE:SERVER"),"-")</f>
        <v>-</v>
      </c>
      <c r="AI674" s="1" t="str">
        <f>_xll.RtGet("DDS_BONDS",B674&amp;"=EXT",3)</f>
        <v>7945526=EXT</v>
      </c>
      <c r="AJ674" s="32">
        <f>_xll.BDP($A674&amp;" @"&amp; $N674 &amp;"  Corp","risk_mid")</f>
        <v>2.8736167995923267</v>
      </c>
      <c r="AK674" s="25">
        <f t="shared" si="773"/>
        <v>-232.18823740706</v>
      </c>
      <c r="AL674" s="1" t="str">
        <f t="shared" si="742"/>
        <v>-</v>
      </c>
      <c r="AM674" s="38">
        <f t="shared" si="774"/>
        <v>-8.0435861333333332</v>
      </c>
      <c r="AN674" s="12">
        <f>_xll.BDP($A674&amp;" @"&amp; $N674 &amp;"  Corp","asset_swap_spd_mid")</f>
        <v>23.616369185232607</v>
      </c>
      <c r="AO674" s="25">
        <f t="shared" si="775"/>
        <v>-1908.2026301667947</v>
      </c>
      <c r="AP674" s="25">
        <f>IFERROR(_xll.BDP($A674&amp;" @"&amp; $N674 &amp;"  Corp","coupon")*G674/100/365,"-")</f>
        <v>-113.45205479452055</v>
      </c>
      <c r="AQ674" s="1" t="str">
        <f>_xll.RtGet("EBOND_LDN",B674,"DSPLY_NAME")</f>
        <v>SIEGR 5 1/8 20 F</v>
      </c>
      <c r="AR674" s="38">
        <f>_xll.RtGet("EBOND_LDN", B674, -18560)</f>
        <v>57.290770555567001</v>
      </c>
      <c r="AS674" s="38">
        <f>_xll.RtGet("EBOND_LDN", B674, -18562)</f>
        <v>50.335913007889999</v>
      </c>
      <c r="AT674" s="58" t="str">
        <f ca="1">IF(Main[[#This Row],[maturity]]&lt;TODAY(),"matured","-")</f>
        <v>-</v>
      </c>
      <c r="AU674" s="1" t="str">
        <f>IF(Main[[#This Row],[spread bid]]=Main[[#This Row],[spread ask]],"error","-")</f>
        <v>-</v>
      </c>
    </row>
    <row r="675" spans="1:47" x14ac:dyDescent="0.2">
      <c r="A675" s="1" t="s">
        <v>622</v>
      </c>
      <c r="B675" s="1">
        <v>7118888</v>
      </c>
      <c r="C675" s="9">
        <v>1994227</v>
      </c>
      <c r="D675" s="9" t="str">
        <f>_xll.BDP($A675&amp;" Corp",D$4)</f>
        <v>SIEGR</v>
      </c>
      <c r="E675" s="9">
        <f>IF(_xll.BDP($A675&amp;" Corp","cpn typ")="floating","frn",_xll.BDP($A675&amp;" Corp",E$4))</f>
        <v>5.625</v>
      </c>
      <c r="F675" s="50">
        <f>IF(LEFT(_xll.BDP($A675&amp;" Corp","mty_typ"),4)="perp","perp",_xll.BDP($A675&amp;" Corp",F$4)*1)</f>
        <v>43262</v>
      </c>
      <c r="G675" s="31">
        <f>_xll.RtGet("EBOND_POSITION",INDEX(bookMap[eBondID],MATCH(TEXT(C675,"0"),bookMap[bbgID],0))&amp;"="&amp;B675,"AMOUNT")</f>
        <v>-39000</v>
      </c>
      <c r="H675" s="1">
        <f>INDEX(control!$E$12:$E$22,MATCH(C675,control!$C$12:$C$22,0))</f>
        <v>0</v>
      </c>
      <c r="I675" s="1" t="str">
        <f>IFERROR(INDEX(bias[symbol],MIN(MAX(MATCH(IF($I$2="manual",_xll.RtGet("EBOND_LDN",B675,-20268),$I$2),bias[symbol],0)+H675,1),27)),"-")</f>
        <v>m</v>
      </c>
      <c r="J675" s="1">
        <f>IFERROR(_xll.RtGet("EBOND_LDN",B675,-20270)*1,"-")</f>
        <v>0.2</v>
      </c>
      <c r="K675" s="1" t="str">
        <f>_xll.RtGet("EBOND_LDN",$B675,-20271)</f>
        <v>on</v>
      </c>
      <c r="L675" s="1">
        <f>_xll.BDP(A675&amp;" @CBKG Corp","bid")</f>
        <v>118.798</v>
      </c>
      <c r="M675" s="1">
        <f>_xll.BDP(A675&amp;" @CBKG Corp","ask")</f>
        <v>118.998</v>
      </c>
      <c r="N675" s="1" t="s">
        <v>1456</v>
      </c>
      <c r="O675" s="1" t="str">
        <f>_xll.BDP(A675&amp;" @"&amp;N675&amp;" Corp","LAST_UPDATE")</f>
        <v>07:01:27</v>
      </c>
      <c r="P675" s="57">
        <f>_xll.BDP(A675&amp;" @"&amp;N675&amp;" Corp","LAST_PRICE")</f>
        <v>118.89</v>
      </c>
      <c r="Q675" s="1">
        <f>INDEX(control!$F$12:$F$22,MATCH(C675,control!$C$12:$C$22,0))</f>
        <v>100</v>
      </c>
      <c r="R675" s="1">
        <f>P675-J675*INDEX(bias[value],MATCH(I675,bias[symbol],0))*(Q675/100)</f>
        <v>118.79</v>
      </c>
      <c r="S675" s="1">
        <f t="shared" si="795"/>
        <v>118.99000000000001</v>
      </c>
      <c r="T675" s="4"/>
      <c r="U675" s="4"/>
      <c r="V675" s="1">
        <f t="shared" si="789"/>
        <v>118.89</v>
      </c>
      <c r="W675" s="1">
        <f t="shared" si="790"/>
        <v>118.79</v>
      </c>
      <c r="X675" s="1">
        <f t="shared" si="791"/>
        <v>118.99000000000001</v>
      </c>
      <c r="Y675" s="13">
        <f t="shared" si="792"/>
        <v>-1.5999999999962711E-2</v>
      </c>
      <c r="Z675" s="1">
        <v>1</v>
      </c>
      <c r="AA675" s="1">
        <f t="shared" si="793"/>
        <v>1</v>
      </c>
      <c r="AB675" s="1">
        <f t="shared" si="755"/>
        <v>1</v>
      </c>
      <c r="AC675" s="1">
        <f>IF(ISNUMBER(INDEX(bias[value],MATCH(I675,bias[symbol],0))),1,0)</f>
        <v>1</v>
      </c>
      <c r="AD675" s="1">
        <f t="shared" si="794"/>
        <v>1</v>
      </c>
      <c r="AE675" s="1">
        <f t="shared" si="756"/>
        <v>1</v>
      </c>
      <c r="AF675" s="1">
        <f t="shared" ca="1" si="757"/>
        <v>0</v>
      </c>
      <c r="AG675" s="1">
        <f t="shared" ca="1" si="758"/>
        <v>0</v>
      </c>
      <c r="AH675" s="1" t="str">
        <f ca="1">IF(AG675=1,_xll.RtContribute("DDS_BONDS",$B675&amp;"=EXT",$V$3:$X$3,V675:X675,"FTC:CHANGED;SCOPE:SERVER"),"-")</f>
        <v>-</v>
      </c>
      <c r="AI675" s="1" t="str">
        <f>_xll.RtGet("DDS_BONDS",B675&amp;"=EXT",3)</f>
        <v>7118888=EXT</v>
      </c>
      <c r="AJ675" s="32">
        <f>_xll.BDP($A675&amp;" @"&amp; $N675 &amp;"  Corp","risk_mid")</f>
        <v>4.3710879955192183</v>
      </c>
      <c r="AK675" s="25">
        <f t="shared" si="773"/>
        <v>-17.047243182524952</v>
      </c>
      <c r="AL675" s="1" t="str">
        <f t="shared" si="742"/>
        <v>-</v>
      </c>
      <c r="AM675" s="38">
        <f t="shared" si="774"/>
        <v>-0.41215199999999996</v>
      </c>
      <c r="AN675" s="12">
        <f>_xll.BDP($A675&amp;" @"&amp; $N675 &amp;"  Corp","asset_swap_spd_mid")</f>
        <v>29.510727345879264</v>
      </c>
      <c r="AO675" s="25">
        <f t="shared" si="775"/>
        <v>-115.09183664892912</v>
      </c>
      <c r="AP675" s="25">
        <f>IFERROR(_xll.BDP($A675&amp;" @"&amp; $N675 &amp;"  Corp","coupon")*G675/100/365,"-")</f>
        <v>-6.0102739726027394</v>
      </c>
      <c r="AQ675" s="1" t="str">
        <f>_xll.RtGet("EBOND_LDN",B675,"DSPLY_NAME")</f>
        <v>SIEGR 5 5/8 11 J</v>
      </c>
      <c r="AR675" s="38">
        <f>_xll.RtGet("EBOND_LDN", B675, -18560)</f>
        <v>67.552830284538999</v>
      </c>
      <c r="AS675" s="38">
        <f>_xll.RtGet("EBOND_LDN", B675, -18562)</f>
        <v>62.978342827132998</v>
      </c>
      <c r="AT675" s="58" t="str">
        <f ca="1">IF(Main[[#This Row],[maturity]]&lt;TODAY(),"matured","-")</f>
        <v>-</v>
      </c>
      <c r="AU675" s="1" t="str">
        <f>IF(Main[[#This Row],[spread bid]]=Main[[#This Row],[spread ask]],"error","-")</f>
        <v>-</v>
      </c>
    </row>
    <row r="676" spans="1:47" x14ac:dyDescent="0.2">
      <c r="A676" s="1" t="s">
        <v>623</v>
      </c>
      <c r="B676" s="1">
        <v>15277467</v>
      </c>
      <c r="C676" s="9">
        <v>1994227</v>
      </c>
      <c r="D676" s="9" t="str">
        <f>_xll.BDP($A676&amp;" Corp",D$4)</f>
        <v>SIEGR</v>
      </c>
      <c r="E676" s="9">
        <f>IF(_xll.BDP($A676&amp;" Corp","cpn typ")="floating","frn",_xll.BDP($A676&amp;" Corp",E$4))</f>
        <v>1.5</v>
      </c>
      <c r="F676" s="50">
        <f>IF(LEFT(_xll.BDP($A676&amp;" Corp","mty_typ"),4)="perp","perp",_xll.BDP($A676&amp;" Corp",F$4)*1)</f>
        <v>43900</v>
      </c>
      <c r="G676" s="31">
        <f>_xll.RtGet("EBOND_POSITION",INDEX(bookMap[eBondID],MATCH(TEXT(C676,"0"),bookMap[bbgID],0))&amp;"="&amp;B676,"AMOUNT")</f>
        <v>5731000</v>
      </c>
      <c r="H676" s="1">
        <f>INDEX(control!$E$12:$E$22,MATCH(C676,control!$C$12:$C$22,0))</f>
        <v>0</v>
      </c>
      <c r="I676" s="1" t="str">
        <f>IFERROR(INDEX(bias[symbol],MIN(MAX(MATCH(IF($I$2="manual",_xll.RtGet("EBOND_LDN",B676,-20268),$I$2),bias[symbol],0)+H676,1),27)),"-")</f>
        <v>m</v>
      </c>
      <c r="J676" s="1">
        <f>IFERROR(_xll.RtGet("EBOND_LDN",B676,-20270)*1,"-")</f>
        <v>0.2</v>
      </c>
      <c r="K676" s="1" t="str">
        <f>_xll.RtGet("EBOND_LDN",$B676,-20271)</f>
        <v>on</v>
      </c>
      <c r="L676" s="1">
        <f>_xll.BDP(A676&amp;" @CBKG Corp","bid")</f>
        <v>102.43</v>
      </c>
      <c r="M676" s="1">
        <f>_xll.BDP(A676&amp;" @CBKG Corp","ask")</f>
        <v>102.63</v>
      </c>
      <c r="N676" s="1" t="s">
        <v>1456</v>
      </c>
      <c r="O676" s="1" t="str">
        <f>_xll.BDP(A676&amp;" @"&amp;N676&amp;" Corp","LAST_UPDATE")</f>
        <v>07:01:41</v>
      </c>
      <c r="P676" s="57">
        <f>_xll.BDP(A676&amp;" @"&amp;N676&amp;" Corp","LAST_PRICE")</f>
        <v>102.521</v>
      </c>
      <c r="Q676" s="1">
        <f>INDEX(control!$F$12:$F$22,MATCH(C676,control!$C$12:$C$22,0))</f>
        <v>100</v>
      </c>
      <c r="R676" s="1">
        <f>P676-J676*INDEX(bias[value],MATCH(I676,bias[symbol],0))*(Q676/100)</f>
        <v>102.42100000000001</v>
      </c>
      <c r="S676" s="1">
        <f t="shared" si="795"/>
        <v>102.62100000000001</v>
      </c>
      <c r="T676" s="4"/>
      <c r="U676" s="4"/>
      <c r="V676" s="1">
        <f t="shared" si="789"/>
        <v>102.521</v>
      </c>
      <c r="W676" s="1">
        <f t="shared" si="790"/>
        <v>102.42100000000001</v>
      </c>
      <c r="X676" s="1">
        <f t="shared" si="791"/>
        <v>102.62100000000001</v>
      </c>
      <c r="Y676" s="13">
        <f t="shared" si="792"/>
        <v>-1.799999999997226E-2</v>
      </c>
      <c r="Z676" s="1">
        <v>1</v>
      </c>
      <c r="AA676" s="1">
        <f t="shared" si="793"/>
        <v>1</v>
      </c>
      <c r="AB676" s="1">
        <f t="shared" si="755"/>
        <v>1</v>
      </c>
      <c r="AC676" s="1">
        <f>IF(ISNUMBER(INDEX(bias[value],MATCH(I676,bias[symbol],0))),1,0)</f>
        <v>1</v>
      </c>
      <c r="AD676" s="1">
        <f t="shared" si="794"/>
        <v>1</v>
      </c>
      <c r="AE676" s="1">
        <f t="shared" si="756"/>
        <v>1</v>
      </c>
      <c r="AF676" s="1">
        <f t="shared" ca="1" si="757"/>
        <v>0</v>
      </c>
      <c r="AG676" s="1">
        <f t="shared" ca="1" si="758"/>
        <v>0</v>
      </c>
      <c r="AH676" s="1" t="str">
        <f ca="1">IF(AG676=1,_xll.RtContribute("DDS_BONDS",$B676&amp;"=EXT",$V$3:$X$3,V676:X676,"FTC:CHANGED;SCOPE:SERVER"),"-")</f>
        <v>-</v>
      </c>
      <c r="AI676" s="1" t="str">
        <f>_xll.RtGet("DDS_BONDS",B676&amp;"=EXT",3)</f>
        <v>15277467=EXT</v>
      </c>
      <c r="AJ676" s="32">
        <f>_xll.BDP($A676&amp;" @"&amp; $N676 &amp;"  Corp","risk_mid")</f>
        <v>5.6091723709805308</v>
      </c>
      <c r="AK676" s="25">
        <f t="shared" si="773"/>
        <v>3214.6166858089423</v>
      </c>
      <c r="AL676" s="1">
        <f t="shared" si="742"/>
        <v>-0.7</v>
      </c>
      <c r="AM676" s="38">
        <f t="shared" si="774"/>
        <v>-114.24541547222219</v>
      </c>
      <c r="AN676" s="12">
        <f>_xll.BDP($A676&amp;" @"&amp; $N676 &amp;"  Corp","asset_swap_spd_mid")</f>
        <v>20.40081769132501</v>
      </c>
      <c r="AO676" s="25">
        <f t="shared" si="775"/>
        <v>11691.708618898363</v>
      </c>
      <c r="AP676" s="25">
        <f>IFERROR(_xll.BDP($A676&amp;" @"&amp; $N676 &amp;"  Corp","coupon")*G676/100/365,"-")</f>
        <v>235.52054794520549</v>
      </c>
      <c r="AQ676" s="1" t="str">
        <f>_xll.RtGet("EBOND_LDN",B676,"DSPLY_NAME")</f>
        <v>SIEGR 1 1/2 10 M</v>
      </c>
      <c r="AR676" s="38">
        <f>_xll.RtGet("EBOND_LDN", B676, -18560)</f>
        <v>57.999131502284001</v>
      </c>
      <c r="AS676" s="38">
        <f>_xll.RtGet("EBOND_LDN", B676, -18562)</f>
        <v>54.438887068846</v>
      </c>
      <c r="AT676" s="58" t="str">
        <f ca="1">IF(Main[[#This Row],[maturity]]&lt;TODAY(),"matured","-")</f>
        <v>-</v>
      </c>
      <c r="AU676" s="1" t="str">
        <f>IF(Main[[#This Row],[spread bid]]=Main[[#This Row],[spread ask]],"error","-")</f>
        <v>-</v>
      </c>
    </row>
    <row r="677" spans="1:47" x14ac:dyDescent="0.2">
      <c r="A677" s="1" t="s">
        <v>624</v>
      </c>
      <c r="B677" s="1">
        <v>17138900</v>
      </c>
      <c r="C677" s="9">
        <v>1994227</v>
      </c>
      <c r="D677" s="9" t="str">
        <f>_xll.BDP($A677&amp;" Corp",D$4)</f>
        <v>SIEGR</v>
      </c>
      <c r="E677" s="9">
        <f>IF(_xll.BDP($A677&amp;" Corp","cpn typ")="floating","frn",_xll.BDP($A677&amp;" Corp",E$4))</f>
        <v>1.75</v>
      </c>
      <c r="F677" s="50">
        <f>IF(LEFT(_xll.BDP($A677&amp;" Corp","mty_typ"),4)="perp","perp",_xll.BDP($A677&amp;" Corp",F$4)*1)</f>
        <v>44267</v>
      </c>
      <c r="G677" s="31">
        <f>_xll.RtGet("EBOND_POSITION",INDEX(bookMap[eBondID],MATCH(TEXT(C677,"0"),bookMap[bbgID],0))&amp;"="&amp;B677,"AMOUNT")</f>
        <v>0</v>
      </c>
      <c r="H677" s="1">
        <f>INDEX(control!$E$12:$E$22,MATCH(C677,control!$C$12:$C$22,0))</f>
        <v>0</v>
      </c>
      <c r="I677" s="1" t="str">
        <f>IFERROR(INDEX(bias[symbol],MIN(MAX(MATCH(IF($I$2="manual",_xll.RtGet("EBOND_LDN",B677,-20268),$I$2),bias[symbol],0)+H677,1),27)),"-")</f>
        <v>m</v>
      </c>
      <c r="J677" s="1">
        <f>IFERROR(_xll.RtGet("EBOND_LDN",B677,-20270)*1,"-")</f>
        <v>0.25</v>
      </c>
      <c r="K677" s="1" t="str">
        <f>_xll.RtGet("EBOND_LDN",$B677,-20271)</f>
        <v>on</v>
      </c>
      <c r="L677" s="1">
        <f>_xll.BDP(A677&amp;" @CBKG Corp","bid")</f>
        <v>102.86199999999999</v>
      </c>
      <c r="M677" s="1">
        <f>_xll.BDP(A677&amp;" @CBKG Corp","ask")</f>
        <v>103.11199999999999</v>
      </c>
      <c r="N677" s="1" t="s">
        <v>1456</v>
      </c>
      <c r="O677" s="1" t="str">
        <f>_xll.BDP(A677&amp;" @"&amp;N677&amp;" Corp","LAST_UPDATE")</f>
        <v>07:01:27</v>
      </c>
      <c r="P677" s="57">
        <f>_xll.BDP(A677&amp;" @"&amp;N677&amp;" Corp","LAST_PRICE")</f>
        <v>102.97</v>
      </c>
      <c r="Q677" s="1">
        <f>INDEX(control!$F$12:$F$22,MATCH(C677,control!$C$12:$C$22,0))</f>
        <v>100</v>
      </c>
      <c r="R677" s="1">
        <f>P677-J677*INDEX(bias[value],MATCH(I677,bias[symbol],0))*(Q677/100)</f>
        <v>102.845</v>
      </c>
      <c r="S677" s="1">
        <f t="shared" si="795"/>
        <v>103.095</v>
      </c>
      <c r="T677" s="4"/>
      <c r="U677" s="4"/>
      <c r="V677" s="1">
        <f t="shared" si="789"/>
        <v>102.97</v>
      </c>
      <c r="W677" s="1">
        <f t="shared" si="790"/>
        <v>102.845</v>
      </c>
      <c r="X677" s="1">
        <f t="shared" si="791"/>
        <v>103.095</v>
      </c>
      <c r="Y677" s="13">
        <f t="shared" si="792"/>
        <v>-3.3999999999991815E-2</v>
      </c>
      <c r="Z677" s="1">
        <v>1</v>
      </c>
      <c r="AA677" s="1">
        <f t="shared" si="793"/>
        <v>1</v>
      </c>
      <c r="AB677" s="1">
        <f t="shared" si="755"/>
        <v>1</v>
      </c>
      <c r="AC677" s="1">
        <f>IF(ISNUMBER(INDEX(bias[value],MATCH(I677,bias[symbol],0))),1,0)</f>
        <v>1</v>
      </c>
      <c r="AD677" s="1">
        <f t="shared" si="794"/>
        <v>1</v>
      </c>
      <c r="AE677" s="1">
        <f t="shared" si="756"/>
        <v>1</v>
      </c>
      <c r="AF677" s="1">
        <f t="shared" ca="1" si="757"/>
        <v>0</v>
      </c>
      <c r="AG677" s="1">
        <f t="shared" ca="1" si="758"/>
        <v>0</v>
      </c>
      <c r="AH677" s="1" t="str">
        <f ca="1">IF(AG677=1,_xll.RtContribute("DDS_BONDS",$B677&amp;"=EXT",$V$3:$X$3,V677:X677,"FTC:CHANGED;SCOPE:SERVER"),"-")</f>
        <v>-</v>
      </c>
      <c r="AI677" s="1" t="str">
        <f>_xll.RtGet("DDS_BONDS",B677&amp;"=EXT",3)</f>
        <v>17138900=EXT</v>
      </c>
      <c r="AJ677" s="32">
        <f>_xll.BDP($A677&amp;" @"&amp; $N677 &amp;"  Corp","risk_mid")</f>
        <v>6.5190543733848472</v>
      </c>
      <c r="AK677" s="25">
        <f t="shared" si="773"/>
        <v>0</v>
      </c>
      <c r="AL677" s="1" t="str">
        <f t="shared" si="742"/>
        <v>-</v>
      </c>
      <c r="AM677" s="38">
        <f t="shared" si="774"/>
        <v>0</v>
      </c>
      <c r="AN677" s="12">
        <f>_xll.BDP($A677&amp;" @"&amp; $N677 &amp;"  Corp","asset_swap_spd_mid")</f>
        <v>26.365429019825218</v>
      </c>
      <c r="AO677" s="25">
        <f t="shared" si="775"/>
        <v>0</v>
      </c>
      <c r="AP677" s="25">
        <f>IFERROR(_xll.BDP($A677&amp;" @"&amp; $N677 &amp;"  Corp","coupon")*G677/100/365,"-")</f>
        <v>0</v>
      </c>
      <c r="AQ677" s="1" t="str">
        <f>_xll.RtGet("EBOND_LDN",B677,"DSPLY_NAME")</f>
        <v>SIEGR 1 3/4 12 M</v>
      </c>
      <c r="AR677" s="38">
        <f>_xll.RtGet("EBOND_LDN", B677, -18560)</f>
        <v>60.315217537736999</v>
      </c>
      <c r="AS677" s="38">
        <f>_xll.RtGet("EBOND_LDN", B677, -18562)</f>
        <v>56.483899424628</v>
      </c>
      <c r="AT677" s="58" t="str">
        <f ca="1">IF(Main[[#This Row],[maturity]]&lt;TODAY(),"matured","-")</f>
        <v>-</v>
      </c>
      <c r="AU677" s="1" t="str">
        <f>IF(Main[[#This Row],[spread bid]]=Main[[#This Row],[spread ask]],"error","-")</f>
        <v>-</v>
      </c>
    </row>
    <row r="678" spans="1:47" x14ac:dyDescent="0.2">
      <c r="A678" s="1" t="s">
        <v>625</v>
      </c>
      <c r="B678" s="1">
        <v>17138999</v>
      </c>
      <c r="C678" s="9">
        <v>1994227</v>
      </c>
      <c r="D678" s="9" t="str">
        <f>_xll.BDP($A678&amp;" Corp",D$4)</f>
        <v>SIEGR</v>
      </c>
      <c r="E678" s="9">
        <f>IF(_xll.BDP($A678&amp;" Corp","cpn typ")="floating","frn",_xll.BDP($A678&amp;" Corp",E$4))</f>
        <v>2.875</v>
      </c>
      <c r="F678" s="50">
        <f>IF(LEFT(_xll.BDP($A678&amp;" Corp","mty_typ"),4)="perp","perp",_xll.BDP($A678&amp;" Corp",F$4)*1)</f>
        <v>46822</v>
      </c>
      <c r="G678" s="31">
        <f>_xll.RtGet("EBOND_POSITION",INDEX(bookMap[eBondID],MATCH(TEXT(C678,"0"),bookMap[bbgID],0))&amp;"="&amp;B678,"AMOUNT")</f>
        <v>1705000</v>
      </c>
      <c r="H678" s="1">
        <f>INDEX(control!$E$12:$E$22,MATCH(C678,control!$C$12:$C$22,0))</f>
        <v>0</v>
      </c>
      <c r="I678" s="1" t="str">
        <f>IFERROR(INDEX(bias[symbol],MIN(MAX(MATCH(IF($I$2="manual",_xll.RtGet("EBOND_LDN",B678,-20268),$I$2),bias[symbol],0)+H678,1),27)),"-")</f>
        <v>s</v>
      </c>
      <c r="J678" s="1">
        <f>IFERROR(_xll.RtGet("EBOND_LDN",B678,-20270)*1,"-")</f>
        <v>0.3</v>
      </c>
      <c r="K678" s="1" t="str">
        <f>_xll.RtGet("EBOND_LDN",$B678,-20271)</f>
        <v>on</v>
      </c>
      <c r="L678" s="1">
        <f>_xll.BDP(A678&amp;" @CBKG Corp","bid")</f>
        <v>106.35899999999999</v>
      </c>
      <c r="M678" s="1">
        <f>_xll.BDP(A678&amp;" @CBKG Corp","ask")</f>
        <v>106.65900000000001</v>
      </c>
      <c r="N678" s="1" t="s">
        <v>1456</v>
      </c>
      <c r="O678" s="1" t="str">
        <f>_xll.BDP(A678&amp;" @"&amp;N678&amp;" Corp","LAST_UPDATE")</f>
        <v>07:01:27</v>
      </c>
      <c r="P678" s="57">
        <f>_xll.BDP(A678&amp;" @"&amp;N678&amp;" Corp","LAST_PRICE")</f>
        <v>106.518</v>
      </c>
      <c r="Q678" s="1">
        <f>INDEX(control!$F$12:$F$22,MATCH(C678,control!$C$12:$C$22,0))</f>
        <v>100</v>
      </c>
      <c r="R678" s="1">
        <f>P678-J678*INDEX(bias[value],MATCH(I678,bias[symbol],0))*(Q678/100)</f>
        <v>106.3305</v>
      </c>
      <c r="S678" s="1">
        <f t="shared" si="795"/>
        <v>106.6305</v>
      </c>
      <c r="T678" s="4"/>
      <c r="U678" s="4"/>
      <c r="V678" s="1">
        <f t="shared" si="789"/>
        <v>106.518</v>
      </c>
      <c r="W678" s="1">
        <f t="shared" si="790"/>
        <v>106.3305</v>
      </c>
      <c r="X678" s="1">
        <f t="shared" si="791"/>
        <v>106.6305</v>
      </c>
      <c r="Y678" s="13">
        <f t="shared" si="792"/>
        <v>-5.6999999999987949E-2</v>
      </c>
      <c r="Z678" s="1">
        <v>1</v>
      </c>
      <c r="AA678" s="1">
        <f t="shared" si="793"/>
        <v>1</v>
      </c>
      <c r="AB678" s="1">
        <f t="shared" si="755"/>
        <v>1</v>
      </c>
      <c r="AC678" s="1">
        <f>IF(ISNUMBER(INDEX(bias[value],MATCH(I678,bias[symbol],0))),1,0)</f>
        <v>1</v>
      </c>
      <c r="AD678" s="1">
        <f t="shared" si="794"/>
        <v>1</v>
      </c>
      <c r="AE678" s="1">
        <f t="shared" si="756"/>
        <v>1</v>
      </c>
      <c r="AF678" s="1">
        <f t="shared" ca="1" si="757"/>
        <v>0</v>
      </c>
      <c r="AG678" s="1">
        <f t="shared" ca="1" si="758"/>
        <v>0</v>
      </c>
      <c r="AH678" s="1" t="str">
        <f ca="1">IF(AG678=1,_xll.RtContribute("DDS_BONDS",$B678&amp;"=EXT",$V$3:$X$3,V678:X678,"FTC:CHANGED;SCOPE:SERVER"),"-")</f>
        <v>-</v>
      </c>
      <c r="AI678" s="1" t="str">
        <f>_xll.RtGet("DDS_BONDS",B678&amp;"=EXT",3)</f>
        <v>17138999=EXT</v>
      </c>
      <c r="AJ678" s="32">
        <f>_xll.BDP($A678&amp;" @"&amp; $N678 &amp;"  Corp","risk_mid")</f>
        <v>12.058237478458267</v>
      </c>
      <c r="AK678" s="25">
        <f t="shared" si="773"/>
        <v>2055.9294900771347</v>
      </c>
      <c r="AL678" s="1" t="str">
        <f t="shared" si="742"/>
        <v>-</v>
      </c>
      <c r="AM678" s="38">
        <f t="shared" si="774"/>
        <v>16.143394666666666</v>
      </c>
      <c r="AN678" s="12">
        <f>_xll.BDP($A678&amp;" @"&amp; $N678 &amp;"  Corp","asset_swap_spd_mid")</f>
        <v>39.190095363038317</v>
      </c>
      <c r="AO678" s="25">
        <f t="shared" si="775"/>
        <v>6681.9112593980326</v>
      </c>
      <c r="AP678" s="25">
        <f>IFERROR(_xll.BDP($A678&amp;" @"&amp; $N678 &amp;"  Corp","coupon")*G678/100/365,"-")</f>
        <v>134.29794520547946</v>
      </c>
      <c r="AQ678" s="1" t="str">
        <f>_xll.RtGet("EBOND_LDN",B678,"DSPLY_NAME")</f>
        <v>SIEGR 2 7/8 10 M</v>
      </c>
      <c r="AR678" s="38">
        <f>_xll.RtGet("EBOND_LDN", B678, -18560)</f>
        <v>116.820081706325</v>
      </c>
      <c r="AS678" s="38">
        <f>_xll.RtGet("EBOND_LDN", B678, -18562)</f>
        <v>114.339014241825</v>
      </c>
      <c r="AT678" s="58" t="str">
        <f ca="1">IF(Main[[#This Row],[maturity]]&lt;TODAY(),"matured","-")</f>
        <v>-</v>
      </c>
      <c r="AU678" s="1" t="str">
        <f>IF(Main[[#This Row],[spread bid]]=Main[[#This Row],[spread ask]],"error","-")</f>
        <v>-</v>
      </c>
    </row>
    <row r="679" spans="1:47" x14ac:dyDescent="0.2">
      <c r="A679" s="1" t="s">
        <v>626</v>
      </c>
      <c r="B679" s="1">
        <v>19956556</v>
      </c>
      <c r="C679" s="9">
        <v>1994227</v>
      </c>
      <c r="D679" s="9" t="str">
        <f>_xll.BDP($A679&amp;" Corp",D$4)</f>
        <v>T</v>
      </c>
      <c r="E679" s="9">
        <f>IF(_xll.BDP($A679&amp;" Corp","cpn typ")="floating","frn",_xll.BDP($A679&amp;" Corp",E$4))</f>
        <v>2.65</v>
      </c>
      <c r="F679" s="50">
        <f>IF(LEFT(_xll.BDP($A679&amp;" Corp","mty_typ"),4)="perp","perp",_xll.BDP($A679&amp;" Corp",F$4)*1)</f>
        <v>44547</v>
      </c>
      <c r="G679" s="31">
        <f>_xll.RtGet("EBOND_POSITION",INDEX(bookMap[eBondID],MATCH(TEXT(C679,"0"),bookMap[bbgID],0))&amp;"="&amp;B679,"AMOUNT")</f>
        <v>2200000</v>
      </c>
      <c r="H679" s="1">
        <f>INDEX(control!$E$12:$E$22,MATCH(C679,control!$C$12:$C$22,0))</f>
        <v>0</v>
      </c>
      <c r="I679" s="1" t="str">
        <f>IFERROR(INDEX(bias[symbol],MIN(MAX(MATCH(IF($I$2="manual",_xll.RtGet("EBOND_LDN",B679,-20268),$I$2),bias[symbol],0)+H679,1),27)),"-")</f>
        <v>s</v>
      </c>
      <c r="J679" s="1">
        <f>IFERROR(_xll.RtGet("EBOND_LDN",B679,-20270)*1,"-")</f>
        <v>0.3</v>
      </c>
      <c r="K679" s="1" t="str">
        <f>_xll.RtGet("EBOND_LDN",$B679,-20271)</f>
        <v>on</v>
      </c>
      <c r="L679" s="1">
        <f>_xll.BDP(A679&amp;" @CBKG Corp","bid")</f>
        <v>105.967</v>
      </c>
      <c r="M679" s="1">
        <f>_xll.BDP(A679&amp;" @CBKG Corp","ask")</f>
        <v>106.267</v>
      </c>
      <c r="N679" s="1" t="s">
        <v>1456</v>
      </c>
      <c r="O679" s="1" t="str">
        <f>_xll.BDP(A679&amp;" @"&amp;N679&amp;" Corp","LAST_UPDATE")</f>
        <v>11/06/2014</v>
      </c>
      <c r="P679" s="57">
        <f>_xll.BDP(A679&amp;" @"&amp;N679&amp;" Corp","LAST_PRICE")</f>
        <v>106.139</v>
      </c>
      <c r="Q679" s="1">
        <f>INDEX(control!$F$12:$F$22,MATCH(C679,control!$C$12:$C$22,0))</f>
        <v>100</v>
      </c>
      <c r="R679" s="1">
        <f>P679-J679*INDEX(bias[value],MATCH(I679,bias[symbol],0))*(Q679/100)</f>
        <v>105.9515</v>
      </c>
      <c r="S679" s="1">
        <f t="shared" si="795"/>
        <v>106.25149999999999</v>
      </c>
      <c r="T679" s="4"/>
      <c r="U679" s="4"/>
      <c r="V679" s="1">
        <f t="shared" si="789"/>
        <v>106.139</v>
      </c>
      <c r="W679" s="1">
        <f t="shared" si="790"/>
        <v>105.9515</v>
      </c>
      <c r="X679" s="1">
        <f t="shared" si="791"/>
        <v>106.25149999999999</v>
      </c>
      <c r="Y679" s="13">
        <f t="shared" si="792"/>
        <v>-3.1000000000005912E-2</v>
      </c>
      <c r="Z679" s="1">
        <v>1</v>
      </c>
      <c r="AA679" s="1">
        <f t="shared" si="793"/>
        <v>1</v>
      </c>
      <c r="AB679" s="1">
        <f t="shared" si="755"/>
        <v>1</v>
      </c>
      <c r="AC679" s="1">
        <f>IF(ISNUMBER(INDEX(bias[value],MATCH(I679,bias[symbol],0))),1,0)</f>
        <v>1</v>
      </c>
      <c r="AD679" s="1">
        <f t="shared" si="794"/>
        <v>1</v>
      </c>
      <c r="AE679" s="1">
        <f t="shared" si="756"/>
        <v>1</v>
      </c>
      <c r="AF679" s="1">
        <f t="shared" ca="1" si="757"/>
        <v>0</v>
      </c>
      <c r="AG679" s="1">
        <f t="shared" ca="1" si="758"/>
        <v>0</v>
      </c>
      <c r="AH679" s="1" t="str">
        <f ca="1">IF(AG679=1,_xll.RtContribute("DDS_BONDS",$B679&amp;"=EXT",$V$3:$X$3,V679:X679,"FTC:CHANGED;SCOPE:SERVER"),"-")</f>
        <v>-</v>
      </c>
      <c r="AI679" s="1" t="str">
        <f>_xll.RtGet("DDS_BONDS",B679&amp;"=EXT",3)</f>
        <v>19956556=EXT</v>
      </c>
      <c r="AJ679" s="32">
        <f>_xll.BDP($A679&amp;" @"&amp; $N679 &amp;"  Corp","risk_mid")</f>
        <v>6.99824465949348</v>
      </c>
      <c r="AK679" s="25">
        <f t="shared" si="773"/>
        <v>1539.6138250885656</v>
      </c>
      <c r="AL679" s="1" t="str">
        <f t="shared" si="742"/>
        <v>-</v>
      </c>
      <c r="AM679" s="38">
        <f t="shared" si="774"/>
        <v>20.756071111111112</v>
      </c>
      <c r="AN679" s="12">
        <f>_xll.BDP($A679&amp;" @"&amp; $N679 &amp;"  Corp","asset_swap_spd_mid")</f>
        <v>62.646754169054361</v>
      </c>
      <c r="AO679" s="25">
        <f t="shared" si="775"/>
        <v>13782.285917191959</v>
      </c>
      <c r="AP679" s="25">
        <f>IFERROR(_xll.BDP($A679&amp;" @"&amp; $N679 &amp;"  Corp","coupon")*G679/100/365,"-")</f>
        <v>159.72602739726028</v>
      </c>
      <c r="AQ679" s="1" t="str">
        <f>_xll.RtGet("EBOND_LDN",B679,"DSPLY_NAME")</f>
        <v>T 2.65 17 Dec 20</v>
      </c>
      <c r="AR679" s="38">
        <f>_xll.RtGet("EBOND_LDN", B679, -18560)</f>
        <v>91.990279513483003</v>
      </c>
      <c r="AS679" s="38">
        <f>_xll.RtGet("EBOND_LDN", B679, -18562)</f>
        <v>87.711733980228999</v>
      </c>
      <c r="AT679" s="58" t="str">
        <f ca="1">IF(Main[[#This Row],[maturity]]&lt;TODAY(),"matured","-")</f>
        <v>-</v>
      </c>
      <c r="AU679" s="1" t="str">
        <f>IF(Main[[#This Row],[spread bid]]=Main[[#This Row],[spread ask]],"error","-")</f>
        <v>-</v>
      </c>
    </row>
    <row r="680" spans="1:47" x14ac:dyDescent="0.2">
      <c r="A680" s="1" t="s">
        <v>627</v>
      </c>
      <c r="B680" s="1">
        <v>17216864</v>
      </c>
      <c r="C680" s="9">
        <v>1994227</v>
      </c>
      <c r="D680" s="9" t="str">
        <f>_xll.BDP($A680&amp;" Corp",D$4)</f>
        <v>T</v>
      </c>
      <c r="E680" s="9">
        <f>IF(_xll.BDP($A680&amp;" Corp","cpn typ")="floating","frn",_xll.BDP($A680&amp;" Corp",E$4))</f>
        <v>2.5</v>
      </c>
      <c r="F680" s="50">
        <f>IF(LEFT(_xll.BDP($A680&amp;" Corp","mty_typ"),4)="perp","perp",_xll.BDP($A680&amp;" Corp",F$4)*1)</f>
        <v>45000</v>
      </c>
      <c r="G680" s="31">
        <f>_xll.RtGet("EBOND_POSITION",INDEX(bookMap[eBondID],MATCH(TEXT(C680,"0"),bookMap[bbgID],0))&amp;"="&amp;B680,"AMOUNT")</f>
        <v>1300000</v>
      </c>
      <c r="H680" s="1">
        <f>INDEX(control!$E$12:$E$22,MATCH(C680,control!$C$12:$C$22,0))</f>
        <v>0</v>
      </c>
      <c r="I680" s="1" t="str">
        <f>IFERROR(INDEX(bias[symbol],MIN(MAX(MATCH(IF($I$2="manual",_xll.RtGet("EBOND_LDN",B680,-20268),$I$2),bias[symbol],0)+H680,1),27)),"-")</f>
        <v>b</v>
      </c>
      <c r="J680" s="1">
        <f>IFERROR(_xll.RtGet("EBOND_LDN",B680,-20270)*1,"-")</f>
        <v>0.5</v>
      </c>
      <c r="K680" s="1" t="str">
        <f>_xll.RtGet("EBOND_LDN",$B680,-20271)</f>
        <v>on</v>
      </c>
      <c r="L680" s="1">
        <f>_xll.BDP(A680&amp;" @CBKG Corp","bid")</f>
        <v>103.29</v>
      </c>
      <c r="M680" s="1">
        <f>_xll.BDP(A680&amp;" @CBKG Corp","ask")</f>
        <v>103.79</v>
      </c>
      <c r="N680" s="1" t="s">
        <v>1456</v>
      </c>
      <c r="O680" s="1" t="str">
        <f>_xll.BDP(A680&amp;" @"&amp;N680&amp;" Corp","LAST_UPDATE")</f>
        <v>11/06/2014</v>
      </c>
      <c r="P680" s="57">
        <f>_xll.BDP(A680&amp;" @"&amp;N680&amp;" Corp","LAST_PRICE")</f>
        <v>103.45099999999999</v>
      </c>
      <c r="Q680" s="1">
        <f>INDEX(control!$F$12:$F$22,MATCH(C680,control!$C$12:$C$22,0))</f>
        <v>100</v>
      </c>
      <c r="R680" s="1">
        <f>P680-J680*INDEX(bias[value],MATCH(I680,bias[symbol],0))*(Q680/100)</f>
        <v>103.26349999999999</v>
      </c>
      <c r="S680" s="1">
        <f t="shared" si="795"/>
        <v>103.76349999999999</v>
      </c>
      <c r="T680" s="4"/>
      <c r="U680" s="4"/>
      <c r="V680" s="1">
        <f t="shared" si="789"/>
        <v>103.45099999999999</v>
      </c>
      <c r="W680" s="1">
        <f t="shared" si="790"/>
        <v>103.26349999999999</v>
      </c>
      <c r="X680" s="1">
        <f t="shared" si="791"/>
        <v>103.76349999999999</v>
      </c>
      <c r="Y680" s="13">
        <f t="shared" si="792"/>
        <v>-5.3000000000025693E-2</v>
      </c>
      <c r="Z680" s="1">
        <v>1</v>
      </c>
      <c r="AA680" s="1">
        <f t="shared" si="793"/>
        <v>1</v>
      </c>
      <c r="AB680" s="1">
        <f t="shared" si="755"/>
        <v>1</v>
      </c>
      <c r="AC680" s="1">
        <f>IF(ISNUMBER(INDEX(bias[value],MATCH(I680,bias[symbol],0))),1,0)</f>
        <v>1</v>
      </c>
      <c r="AD680" s="1">
        <f t="shared" si="794"/>
        <v>1</v>
      </c>
      <c r="AE680" s="1">
        <f t="shared" si="756"/>
        <v>1</v>
      </c>
      <c r="AF680" s="1">
        <f t="shared" ca="1" si="757"/>
        <v>0</v>
      </c>
      <c r="AG680" s="1">
        <f t="shared" ca="1" si="758"/>
        <v>0</v>
      </c>
      <c r="AH680" s="1" t="str">
        <f ca="1">IF(AG680=1,_xll.RtContribute("DDS_BONDS",$B680&amp;"=EXT",$V$3:$X$3,V680:X680,"FTC:CHANGED;SCOPE:SERVER"),"-")</f>
        <v>-</v>
      </c>
      <c r="AI680" s="1" t="str">
        <f>_xll.RtGet("DDS_BONDS",B680&amp;"=EXT",3)</f>
        <v>17216864=EXT</v>
      </c>
      <c r="AJ680" s="32">
        <f>_xll.BDP($A680&amp;" @"&amp; $N680 &amp;"  Corp","risk_mid")</f>
        <v>7.8658608351013015</v>
      </c>
      <c r="AK680" s="25">
        <f t="shared" si="773"/>
        <v>1022.5619085631693</v>
      </c>
      <c r="AL680" s="1" t="str">
        <f t="shared" si="742"/>
        <v>-</v>
      </c>
      <c r="AM680" s="38">
        <f t="shared" si="774"/>
        <v>11.954337777777777</v>
      </c>
      <c r="AN680" s="12">
        <f>_xll.BDP($A680&amp;" @"&amp; $N680 &amp;"  Corp","asset_swap_spd_mid")</f>
        <v>70.723329560413816</v>
      </c>
      <c r="AO680" s="25">
        <f t="shared" si="775"/>
        <v>9194.032842853796</v>
      </c>
      <c r="AP680" s="25">
        <f>IFERROR(_xll.BDP($A680&amp;" @"&amp; $N680 &amp;"  Corp","coupon")*G680/100/365,"-")</f>
        <v>89.041095890410958</v>
      </c>
      <c r="AQ680" s="1" t="str">
        <f>_xll.RtGet("EBOND_LDN",B680,"DSPLY_NAME")</f>
        <v>T 2 1/2 15 Mar 2</v>
      </c>
      <c r="AR680" s="38">
        <f>_xll.RtGet("EBOND_LDN", B680, -18560)</f>
        <v>92.547012432372</v>
      </c>
      <c r="AS680" s="38">
        <f>_xll.RtGet("EBOND_LDN", B680, -18562)</f>
        <v>86.376011109624997</v>
      </c>
      <c r="AT680" s="58" t="str">
        <f ca="1">IF(Main[[#This Row],[maturity]]&lt;TODAY(),"matured","-")</f>
        <v>-</v>
      </c>
      <c r="AU680" s="1" t="str">
        <f>IF(Main[[#This Row],[spread bid]]=Main[[#This Row],[spread ask]],"error","-")</f>
        <v>-</v>
      </c>
    </row>
    <row r="681" spans="1:47" x14ac:dyDescent="0.2">
      <c r="A681" s="1" t="s">
        <v>1651</v>
      </c>
      <c r="B681" s="1">
        <v>21266116</v>
      </c>
      <c r="C681" s="9">
        <v>1994227</v>
      </c>
      <c r="D681" s="9" t="str">
        <f>_xll.BDP($A681&amp;" Corp",D$4)</f>
        <v>T</v>
      </c>
      <c r="E681" s="9">
        <f>IF(_xll.BDP($A681&amp;" Corp","cpn typ")="floating","frn",_xll.BDP($A681&amp;" Corp",E$4))</f>
        <v>2.4</v>
      </c>
      <c r="F681" s="50">
        <f>IF(LEFT(_xll.BDP($A681&amp;" Corp","mty_typ"),4)="perp","perp",_xll.BDP($A681&amp;" Corp",F$4)*1)</f>
        <v>45366</v>
      </c>
      <c r="G681" s="31">
        <f>_xll.RtGet("EBOND_POSITION",INDEX(bookMap[eBondID],MATCH(TEXT(C681,"0"),bookMap[bbgID],0))&amp;"="&amp;B681,"AMOUNT")</f>
        <v>5500000</v>
      </c>
      <c r="H681" s="1">
        <f>INDEX(control!$E$12:$E$22,MATCH(C681,control!$C$12:$C$22,0))</f>
        <v>0</v>
      </c>
      <c r="I681" s="1" t="str">
        <f>IFERROR(INDEX(bias[symbol],MIN(MAX(MATCH(IF($I$2="manual",_xll.RtGet("EBOND_LDN",B681,-20268),$I$2),bias[symbol],0)+H681,1),27)),"-")</f>
        <v>m</v>
      </c>
      <c r="J681" s="1">
        <f>IFERROR(_xll.RtGet("EBOND_LDN",B681,-20270)*1,"-")</f>
        <v>0.26</v>
      </c>
      <c r="K681" s="1" t="str">
        <f>_xll.RtGet("EBOND_LDN",$B681,-20271)</f>
        <v>on</v>
      </c>
      <c r="L681" s="1">
        <f>_xll.BDP(A681&amp;" @CBKG Corp","bid")</f>
        <v>101.04900000000001</v>
      </c>
      <c r="M681" s="1">
        <f>_xll.BDP(A681&amp;" @CBKG Corp","ask")</f>
        <v>101.309</v>
      </c>
      <c r="N681" s="1" t="s">
        <v>1456</v>
      </c>
      <c r="O681" s="1" t="str">
        <f>_xll.BDP(A681&amp;" @"&amp;N681&amp;" Corp","LAST_UPDATE")</f>
        <v>11/06/2014</v>
      </c>
      <c r="P681" s="57">
        <f>_xll.BDP(A681&amp;" @"&amp;N681&amp;" Corp","LAST_PRICE")</f>
        <v>101.152</v>
      </c>
      <c r="Q681" s="1">
        <f>INDEX(control!$F$12:$F$22,MATCH(C681,control!$C$12:$C$22,0))</f>
        <v>100</v>
      </c>
      <c r="R681" s="1">
        <f>P681-J681*INDEX(bias[value],MATCH(I681,bias[symbol],0))*(Q681/100)</f>
        <v>101.02200000000001</v>
      </c>
      <c r="S681" s="1">
        <f>R681+J681*(Q681/100)</f>
        <v>101.28200000000001</v>
      </c>
      <c r="T681" s="4"/>
      <c r="U681" s="4"/>
      <c r="V681" s="1">
        <f>P681</f>
        <v>101.152</v>
      </c>
      <c r="W681" s="1">
        <f>IF(ISNUMBER(T681),T681,R681)</f>
        <v>101.02200000000001</v>
      </c>
      <c r="X681" s="1">
        <f>IF(ISNUMBER(U681),U681,S681)</f>
        <v>101.28200000000001</v>
      </c>
      <c r="Y681" s="13">
        <f>IF(ISERROR((W681+X681)-(L681+M681)),"err",((W681+X681)-(L681+M681)))</f>
        <v>-5.3999999999973625E-2</v>
      </c>
      <c r="Z681" s="1">
        <v>1</v>
      </c>
      <c r="AA681" s="1">
        <f>IF(K681="on",1,0)</f>
        <v>1</v>
      </c>
      <c r="AB681" s="1">
        <f>IF(ISNUMBER(V681),1,0)*IF(ISNUMBER(W681),1,0)*IF(ISNUMBER(X681),1,0)</f>
        <v>1</v>
      </c>
      <c r="AC681" s="1">
        <f>IF(ISNUMBER(INDEX(bias[value],MATCH(I681,bias[symbol],0))),1,0)</f>
        <v>1</v>
      </c>
      <c r="AD681" s="1">
        <f>IF(ISNUMBER(J681),1,0)</f>
        <v>1</v>
      </c>
      <c r="AE681" s="1">
        <f>IF(AB681,IF(W681&gt;X681,0,1),0)</f>
        <v>1</v>
      </c>
      <c r="AF681" s="1">
        <f ca="1">IF($C$3="update",1,0)</f>
        <v>0</v>
      </c>
      <c r="AG681" s="1">
        <f ca="1">PRODUCT(Z681:AF681)</f>
        <v>0</v>
      </c>
      <c r="AH681" s="1" t="str">
        <f ca="1">IF(AG681=1,_xll.RtContribute("DDS_BONDS",$B681&amp;"=EXT",$V$3:$X$3,V681:X681,"FTC:CHANGED;SCOPE:SERVER"),"-")</f>
        <v>-</v>
      </c>
      <c r="AI681" s="1" t="str">
        <f>_xll.RtGet("DDS_BONDS",B681&amp;"=EXT",3)</f>
        <v>21266116=EXT</v>
      </c>
      <c r="AJ681" s="32">
        <f>_xll.BDP($A681&amp;" @"&amp; $N681 &amp;"  Corp","risk_mid")</f>
        <v>8.5022192637367766</v>
      </c>
      <c r="AK681" s="25">
        <f>IFERROR(G681*AJ681/10000,"-")</f>
        <v>4676.220595055227</v>
      </c>
      <c r="AL681" s="1" t="str">
        <f>IFERROR(INDEX(repoRate,MATCH(A681,repoIsin,0)),"-")</f>
        <v>-</v>
      </c>
      <c r="AM681" s="38">
        <f>IFERROR(G681*1,0)*IFERROR(P681*1,0)/100*IF(AL681="-",$AM$3,AL681)/100/360</f>
        <v>49.452088888888888</v>
      </c>
      <c r="AN681" s="12">
        <f>_xll.BDP($A681&amp;" @"&amp; $N681 &amp;"  Corp","asset_swap_spd_mid")</f>
        <v>74.907028109511032</v>
      </c>
      <c r="AO681" s="25">
        <f>IFERROR(G681*1,0)*IFERROR(AN681*1,0)/10000</f>
        <v>41198.865460231063</v>
      </c>
      <c r="AP681" s="25">
        <f>IFERROR(_xll.BDP($A681&amp;" @"&amp; $N681 &amp;"  Corp","coupon")*G681/100/365,"-")</f>
        <v>361.64383561643837</v>
      </c>
      <c r="AQ681" s="1" t="str">
        <f>_xll.RtGet("EBOND_LDN",B681,"DSPLY_NAME")</f>
        <v>T 2.4 15 Mar 202</v>
      </c>
      <c r="AR681" s="38">
        <f>_xll.RtGet("EBOND_LDN", B681, -18560)</f>
        <v>92.528255882688001</v>
      </c>
      <c r="AS681" s="38">
        <f>_xll.RtGet("EBOND_LDN", B681, -18562)</f>
        <v>92.528255882688001</v>
      </c>
      <c r="AT681" s="58" t="str">
        <f ca="1">IF(Main[[#This Row],[maturity]]&lt;TODAY(),"matured","-")</f>
        <v>-</v>
      </c>
      <c r="AU681" s="1" t="str">
        <f>IF(Main[[#This Row],[spread bid]]=Main[[#This Row],[spread ask]],"error","-")</f>
        <v>error</v>
      </c>
    </row>
    <row r="682" spans="1:47" x14ac:dyDescent="0.2">
      <c r="A682" s="1" t="s">
        <v>628</v>
      </c>
      <c r="B682" s="1">
        <v>19948096</v>
      </c>
      <c r="C682" s="9">
        <v>1994227</v>
      </c>
      <c r="D682" s="9" t="str">
        <f>_xll.BDP($A682&amp;" Corp",D$4)</f>
        <v>T</v>
      </c>
      <c r="E682" s="9">
        <f>IF(_xll.BDP($A682&amp;" Corp","cpn typ")="floating","frn",_xll.BDP($A682&amp;" Corp",E$4))</f>
        <v>3.5</v>
      </c>
      <c r="F682" s="50">
        <f>IF(LEFT(_xll.BDP($A682&amp;" Corp","mty_typ"),4)="perp","perp",_xll.BDP($A682&amp;" Corp",F$4)*1)</f>
        <v>46008</v>
      </c>
      <c r="G682" s="31">
        <f>_xll.RtGet("EBOND_POSITION",INDEX(bookMap[eBondID],MATCH(TEXT(C682,"0"),bookMap[bbgID],0))&amp;"="&amp;B682,"AMOUNT")</f>
        <v>-1900000</v>
      </c>
      <c r="H682" s="1">
        <f>INDEX(control!$E$12:$E$22,MATCH(C682,control!$C$12:$C$22,0))</f>
        <v>0</v>
      </c>
      <c r="I682" s="1" t="str">
        <f>IFERROR(INDEX(bias[symbol],MIN(MAX(MATCH(IF($I$2="manual",_xll.RtGet("EBOND_LDN",B682,-20268),$I$2),bias[symbol],0)+H682,1),27)),"-")</f>
        <v>bbb</v>
      </c>
      <c r="J682" s="1">
        <f>IFERROR(_xll.RtGet("EBOND_LDN",B682,-20270)*1,"-")</f>
        <v>0.35</v>
      </c>
      <c r="K682" s="1" t="str">
        <f>_xll.RtGet("EBOND_LDN",$B682,-20271)</f>
        <v>on</v>
      </c>
      <c r="L682" s="1">
        <f>_xll.BDP(A682&amp;" @CBKG Corp","bid")</f>
        <v>109.65900000000001</v>
      </c>
      <c r="M682" s="1">
        <f>_xll.BDP(A682&amp;" @CBKG Corp","ask")</f>
        <v>110.009</v>
      </c>
      <c r="N682" s="1" t="s">
        <v>1456</v>
      </c>
      <c r="O682" s="1" t="str">
        <f>_xll.BDP(A682&amp;" @"&amp;N682&amp;" Corp","LAST_UPDATE")</f>
        <v>11/06/2014</v>
      </c>
      <c r="P682" s="57">
        <f>_xll.BDP(A682&amp;" @"&amp;N682&amp;" Corp","LAST_PRICE")</f>
        <v>109.65900000000001</v>
      </c>
      <c r="Q682" s="1">
        <f>INDEX(control!$F$12:$F$22,MATCH(C682,control!$C$12:$C$22,0))</f>
        <v>100</v>
      </c>
      <c r="R682" s="1">
        <f>P682-J682*INDEX(bias[value],MATCH(I682,bias[symbol],0))*(Q682/100)</f>
        <v>109.61525</v>
      </c>
      <c r="S682" s="1">
        <f t="shared" si="795"/>
        <v>109.96525</v>
      </c>
      <c r="T682" s="4"/>
      <c r="U682" s="4"/>
      <c r="V682" s="1">
        <f t="shared" si="789"/>
        <v>109.65900000000001</v>
      </c>
      <c r="W682" s="1">
        <f t="shared" si="790"/>
        <v>109.61525</v>
      </c>
      <c r="X682" s="1">
        <f t="shared" si="791"/>
        <v>109.96525</v>
      </c>
      <c r="Y682" s="13">
        <f t="shared" si="792"/>
        <v>-8.7500000000005684E-2</v>
      </c>
      <c r="Z682" s="1">
        <v>1</v>
      </c>
      <c r="AA682" s="1">
        <f t="shared" si="793"/>
        <v>1</v>
      </c>
      <c r="AB682" s="1">
        <f t="shared" si="755"/>
        <v>1</v>
      </c>
      <c r="AC682" s="1">
        <f>IF(ISNUMBER(INDEX(bias[value],MATCH(I682,bias[symbol],0))),1,0)</f>
        <v>1</v>
      </c>
      <c r="AD682" s="1">
        <f t="shared" si="794"/>
        <v>1</v>
      </c>
      <c r="AE682" s="1">
        <f t="shared" si="756"/>
        <v>1</v>
      </c>
      <c r="AF682" s="1">
        <f t="shared" ca="1" si="757"/>
        <v>0</v>
      </c>
      <c r="AG682" s="1">
        <f t="shared" ca="1" si="758"/>
        <v>0</v>
      </c>
      <c r="AH682" s="1" t="str">
        <f ca="1">IF(AG682=1,_xll.RtContribute("DDS_BONDS",$B682&amp;"=EXT",$V$3:$X$3,V682:X682,"FTC:CHANGED;SCOPE:SERVER"),"-")</f>
        <v>-</v>
      </c>
      <c r="AI682" s="1" t="str">
        <f>_xll.RtGet("DDS_BONDS",B682&amp;"=EXT",3)</f>
        <v>19948096=EXT</v>
      </c>
      <c r="AJ682" s="32">
        <f>_xll.BDP($A682&amp;" @"&amp; $N682 &amp;"  Corp","risk_mid")</f>
        <v>10.247248973776379</v>
      </c>
      <c r="AK682" s="25">
        <f t="shared" si="773"/>
        <v>-1946.977305017512</v>
      </c>
      <c r="AL682" s="1" t="str">
        <f t="shared" si="742"/>
        <v>-</v>
      </c>
      <c r="AM682" s="38">
        <f t="shared" si="774"/>
        <v>-18.520186666666664</v>
      </c>
      <c r="AN682" s="12">
        <f>_xll.BDP($A682&amp;" @"&amp; $N682 &amp;"  Corp","asset_swap_spd_mid")</f>
        <v>83.494055722075061</v>
      </c>
      <c r="AO682" s="25">
        <f t="shared" si="775"/>
        <v>-15863.87058719426</v>
      </c>
      <c r="AP682" s="25">
        <f>IFERROR(_xll.BDP($A682&amp;" @"&amp; $N682 &amp;"  Corp","coupon")*G682/100/365,"-")</f>
        <v>-182.1917808219178</v>
      </c>
      <c r="AQ682" s="1" t="str">
        <f>_xll.RtGet("EBOND_LDN",B682,"DSPLY_NAME")</f>
        <v>T 3 1/2 17 Dec 2</v>
      </c>
      <c r="AR682" s="38">
        <f>_xll.RtGet("EBOND_LDN", B682, -18560)</f>
        <v>127.665821977325</v>
      </c>
      <c r="AS682" s="38">
        <f>_xll.RtGet("EBOND_LDN", B682, -18562)</f>
        <v>124.320539064076</v>
      </c>
      <c r="AT682" s="58" t="str">
        <f ca="1">IF(Main[[#This Row],[maturity]]&lt;TODAY(),"matured","-")</f>
        <v>-</v>
      </c>
      <c r="AU682" s="1" t="str">
        <f>IF(Main[[#This Row],[spread bid]]=Main[[#This Row],[spread ask]],"error","-")</f>
        <v>-</v>
      </c>
    </row>
    <row r="683" spans="1:47" x14ac:dyDescent="0.2">
      <c r="A683" s="1" t="s">
        <v>1652</v>
      </c>
      <c r="B683" s="1">
        <v>21266121</v>
      </c>
      <c r="C683" s="9">
        <v>1994227</v>
      </c>
      <c r="D683" s="9" t="str">
        <f>_xll.BDP($A683&amp;" Corp",D$4)</f>
        <v>T</v>
      </c>
      <c r="E683" s="9">
        <f>IF(_xll.BDP($A683&amp;" Corp","cpn typ")="floating","frn",_xll.BDP($A683&amp;" Corp",E$4))</f>
        <v>3.375</v>
      </c>
      <c r="F683" s="50">
        <f>IF(LEFT(_xll.BDP($A683&amp;" Corp","mty_typ"),4)="perp","perp",_xll.BDP($A683&amp;" Corp",F$4)*1)</f>
        <v>49018</v>
      </c>
      <c r="G683" s="31">
        <f>_xll.RtGet("EBOND_POSITION",INDEX(bookMap[eBondID],MATCH(TEXT(C683,"0"),bookMap[bbgID],0))&amp;"="&amp;B683,"AMOUNT")</f>
        <v>3730000</v>
      </c>
      <c r="H683" s="1">
        <f>INDEX(control!$E$12:$E$22,MATCH(C683,control!$C$12:$C$22,0))</f>
        <v>0</v>
      </c>
      <c r="I683" s="1" t="str">
        <f>IFERROR(INDEX(bias[symbol],MIN(MAX(MATCH(IF($I$2="manual",_xll.RtGet("EBOND_LDN",B683,-20268),$I$2),bias[symbol],0)+H683,1),27)),"-")</f>
        <v>m</v>
      </c>
      <c r="J683" s="1">
        <f>IFERROR(_xll.RtGet("EBOND_LDN",B683,-20270)*1,"-")</f>
        <v>0.4</v>
      </c>
      <c r="K683" s="1" t="str">
        <f>_xll.RtGet("EBOND_LDN",$B683,-20271)</f>
        <v>on</v>
      </c>
      <c r="L683" s="1">
        <f>_xll.BDP(A683&amp;" @CBKG Corp","bid")</f>
        <v>100.846</v>
      </c>
      <c r="M683" s="1">
        <f>_xll.BDP(A683&amp;" @CBKG Corp","ask")</f>
        <v>101.246</v>
      </c>
      <c r="N683" s="1" t="s">
        <v>1456</v>
      </c>
      <c r="O683" s="1" t="str">
        <f>_xll.BDP(A683&amp;" @"&amp;N683&amp;" Corp","LAST_UPDATE")</f>
        <v>11/06/2014</v>
      </c>
      <c r="P683" s="57">
        <f>_xll.BDP(A683&amp;" @"&amp;N683&amp;" Corp","LAST_PRICE")</f>
        <v>101.02500000000001</v>
      </c>
      <c r="Q683" s="1">
        <f>INDEX(control!$F$12:$F$22,MATCH(C683,control!$C$12:$C$22,0))</f>
        <v>100</v>
      </c>
      <c r="R683" s="1">
        <f>P683-J683*INDEX(bias[value],MATCH(I683,bias[symbol],0))*(Q683/100)</f>
        <v>100.825</v>
      </c>
      <c r="S683" s="1">
        <f>R683+J683*(Q683/100)</f>
        <v>101.22500000000001</v>
      </c>
      <c r="T683" s="4"/>
      <c r="U683" s="4"/>
      <c r="V683" s="1">
        <f>P683</f>
        <v>101.02500000000001</v>
      </c>
      <c r="W683" s="1">
        <f>IF(ISNUMBER(T683),T683,R683)</f>
        <v>100.825</v>
      </c>
      <c r="X683" s="1">
        <f>IF(ISNUMBER(U683),U683,S683)</f>
        <v>101.22500000000001</v>
      </c>
      <c r="Y683" s="13">
        <f>IF(ISERROR((W683+X683)-(L683+M683)),"err",((W683+X683)-(L683+M683)))</f>
        <v>-4.199999999997317E-2</v>
      </c>
      <c r="Z683" s="1">
        <v>1</v>
      </c>
      <c r="AA683" s="1">
        <f>IF(K683="on",1,0)</f>
        <v>1</v>
      </c>
      <c r="AB683" s="1">
        <f>IF(ISNUMBER(V683),1,0)*IF(ISNUMBER(W683),1,0)*IF(ISNUMBER(X683),1,0)</f>
        <v>1</v>
      </c>
      <c r="AC683" s="1">
        <f>IF(ISNUMBER(INDEX(bias[value],MATCH(I683,bias[symbol],0))),1,0)</f>
        <v>1</v>
      </c>
      <c r="AD683" s="1">
        <f>IF(ISNUMBER(J683),1,0)</f>
        <v>1</v>
      </c>
      <c r="AE683" s="1">
        <f>IF(AB683,IF(W683&gt;X683,0,1),0)</f>
        <v>1</v>
      </c>
      <c r="AF683" s="1">
        <f ca="1">IF($C$3="update",1,0)</f>
        <v>0</v>
      </c>
      <c r="AG683" s="1">
        <f ca="1">PRODUCT(Z683:AF683)</f>
        <v>0</v>
      </c>
      <c r="AH683" s="1" t="str">
        <f ca="1">IF(AG683=1,_xll.RtContribute("DDS_BONDS",$B683&amp;"=EXT",$V$3:$X$3,V683:X683,"FTC:CHANGED;SCOPE:SERVER"),"-")</f>
        <v>-</v>
      </c>
      <c r="AI683" s="1" t="str">
        <f>_xll.RtGet("DDS_BONDS",B683&amp;"=EXT",3)</f>
        <v>21266121=EXT</v>
      </c>
      <c r="AJ683" s="32">
        <f>_xll.BDP($A683&amp;" @"&amp; $N683 &amp;"  Corp","risk_mid")</f>
        <v>14.316070624731481</v>
      </c>
      <c r="AK683" s="25">
        <f>IFERROR(G683*AJ683/10000,"-")</f>
        <v>5339.8943430248428</v>
      </c>
      <c r="AL683" s="1" t="str">
        <f>IFERROR(INDEX(repoRate,MATCH(A683,repoIsin,0)),"-")</f>
        <v>-</v>
      </c>
      <c r="AM683" s="38">
        <f>IFERROR(G683*1,0)*IFERROR(P683*1,0)/100*IF(AL683="-",$AM$3,AL683)/100/360</f>
        <v>33.495400000000004</v>
      </c>
      <c r="AN683" s="12">
        <f>_xll.BDP($A683&amp;" @"&amp; $N683 &amp;"  Corp","asset_swap_spd_mid")</f>
        <v>103.28137316931111</v>
      </c>
      <c r="AO683" s="25">
        <f>IFERROR(G683*1,0)*IFERROR(AN683*1,0)/10000</f>
        <v>38523.95219215304</v>
      </c>
      <c r="AP683" s="25">
        <f>IFERROR(_xll.BDP($A683&amp;" @"&amp; $N683 &amp;"  Corp","coupon")*G683/100/365,"-")</f>
        <v>344.89726027397262</v>
      </c>
      <c r="AQ683" s="1" t="str">
        <f>_xll.RtGet("EBOND_LDN",B683,"DSPLY_NAME")</f>
        <v>T 3 3/8 15 Mar 2</v>
      </c>
      <c r="AR683" s="38">
        <f>_xll.RtGet("EBOND_LDN", B683, -18560)</f>
        <v>109.112035392462</v>
      </c>
      <c r="AS683" s="38">
        <f>_xll.RtGet("EBOND_LDN", B683, -18562)</f>
        <v>109.112035392462</v>
      </c>
      <c r="AT683" s="58" t="str">
        <f ca="1">IF(Main[[#This Row],[maturity]]&lt;TODAY(),"matured","-")</f>
        <v>-</v>
      </c>
      <c r="AU683" s="1" t="str">
        <f>IF(Main[[#This Row],[spread bid]]=Main[[#This Row],[spread ask]],"error","-")</f>
        <v>error</v>
      </c>
    </row>
    <row r="684" spans="1:47" x14ac:dyDescent="0.2">
      <c r="A684" s="1" t="s">
        <v>629</v>
      </c>
      <c r="B684" s="1">
        <v>8962457</v>
      </c>
      <c r="C684" s="9">
        <v>1994227</v>
      </c>
      <c r="D684" s="9" t="str">
        <f>_xll.BDP($A684&amp;" Corp",D$4)</f>
        <v>TELEFO</v>
      </c>
      <c r="E684" s="9">
        <f>IF(_xll.BDP($A684&amp;" Corp","cpn typ")="floating","frn",_xll.BDP($A684&amp;" Corp",E$4))</f>
        <v>3.4060000000000001</v>
      </c>
      <c r="F684" s="50">
        <f>IF(LEFT(_xll.BDP($A684&amp;" Corp","mty_typ"),4)="perp","perp",_xll.BDP($A684&amp;" Corp",F$4)*1)</f>
        <v>42087</v>
      </c>
      <c r="G684" s="31">
        <f>_xll.RtGet("EBOND_POSITION",INDEX(bookMap[eBondID],MATCH(TEXT(C684,"0"),bookMap[bbgID],0))&amp;"="&amp;B684,"AMOUNT")</f>
        <v>0</v>
      </c>
      <c r="H684" s="1">
        <f>INDEX(control!$E$12:$E$22,MATCH(C684,control!$C$12:$C$22,0))</f>
        <v>0</v>
      </c>
      <c r="I684" s="1" t="str">
        <f>IFERROR(INDEX(bias[symbol],MIN(MAX(MATCH(IF($I$2="manual",_xll.RtGet("EBOND_LDN",B684,-20268),$I$2),bias[symbol],0)+H684,1),27)),"-")</f>
        <v>b</v>
      </c>
      <c r="J684" s="1">
        <f>IFERROR(_xll.RtGet("EBOND_LDN",B684,-20270)*1,"-")</f>
        <v>0.25</v>
      </c>
      <c r="K684" s="1" t="str">
        <f>_xll.RtGet("EBOND_LDN",$B684,-20271)</f>
        <v>on</v>
      </c>
      <c r="L684" s="1">
        <f>_xll.BDP(A684&amp;" @CBKG Corp","bid")</f>
        <v>102.102</v>
      </c>
      <c r="M684" s="1">
        <f>_xll.BDP(A684&amp;" @CBKG Corp","ask")</f>
        <v>102.352</v>
      </c>
      <c r="N684" s="1" t="s">
        <v>1456</v>
      </c>
      <c r="O684" s="1" t="str">
        <f>_xll.BDP(A684&amp;" @"&amp;N684&amp;" Corp","LAST_UPDATE")</f>
        <v>07:01:28</v>
      </c>
      <c r="P684" s="57">
        <f>_xll.BDP(A684&amp;" @"&amp;N684&amp;" Corp","LAST_PRICE")</f>
        <v>102.199</v>
      </c>
      <c r="Q684" s="1">
        <f>INDEX(control!$F$12:$F$22,MATCH(C684,control!$C$12:$C$22,0))</f>
        <v>100</v>
      </c>
      <c r="R684" s="1">
        <f>P684-J684*INDEX(bias[value],MATCH(I684,bias[symbol],0))*(Q684/100)</f>
        <v>102.10525</v>
      </c>
      <c r="S684" s="1">
        <f t="shared" si="795"/>
        <v>102.35525</v>
      </c>
      <c r="T684" s="4"/>
      <c r="U684" s="4"/>
      <c r="V684" s="1">
        <f t="shared" si="789"/>
        <v>102.199</v>
      </c>
      <c r="W684" s="1">
        <f t="shared" si="790"/>
        <v>102.10525</v>
      </c>
      <c r="X684" s="1">
        <f t="shared" si="791"/>
        <v>102.35525</v>
      </c>
      <c r="Y684" s="13">
        <f t="shared" si="792"/>
        <v>6.4999999999884039E-3</v>
      </c>
      <c r="Z684" s="1">
        <v>1</v>
      </c>
      <c r="AA684" s="1">
        <f t="shared" si="793"/>
        <v>1</v>
      </c>
      <c r="AB684" s="1">
        <f t="shared" si="755"/>
        <v>1</v>
      </c>
      <c r="AC684" s="1">
        <f>IF(ISNUMBER(INDEX(bias[value],MATCH(I684,bias[symbol],0))),1,0)</f>
        <v>1</v>
      </c>
      <c r="AD684" s="1">
        <f t="shared" si="794"/>
        <v>1</v>
      </c>
      <c r="AE684" s="1">
        <f t="shared" si="756"/>
        <v>1</v>
      </c>
      <c r="AF684" s="1">
        <f t="shared" ca="1" si="757"/>
        <v>0</v>
      </c>
      <c r="AG684" s="1">
        <f t="shared" ca="1" si="758"/>
        <v>0</v>
      </c>
      <c r="AH684" s="1" t="str">
        <f ca="1">IF(AG684=1,_xll.RtContribute("DDS_BONDS",$B684&amp;"=EXT",$V$3:$X$3,V684:X684,"FTC:CHANGED;SCOPE:SERVER"),"-")</f>
        <v>-</v>
      </c>
      <c r="AI684" s="1" t="str">
        <f>_xll.RtGet("DDS_BONDS",B684&amp;"=EXT",3)</f>
        <v>8962457=EXT</v>
      </c>
      <c r="AJ684" s="32">
        <f>_xll.BDP($A684&amp;" @"&amp; $N684 &amp;"  Corp","risk_mid")</f>
        <v>0.7868311233906411</v>
      </c>
      <c r="AK684" s="25">
        <f t="shared" si="773"/>
        <v>0</v>
      </c>
      <c r="AL684" s="1" t="str">
        <f t="shared" si="742"/>
        <v>-</v>
      </c>
      <c r="AM684" s="38">
        <f t="shared" si="774"/>
        <v>0</v>
      </c>
      <c r="AN684" s="12">
        <f>_xll.BDP($A684&amp;" @"&amp; $N684 &amp;"  Corp","asset_swap_spd_mid")</f>
        <v>8.4139907097939837</v>
      </c>
      <c r="AO684" s="25">
        <f t="shared" si="775"/>
        <v>0</v>
      </c>
      <c r="AP684" s="25">
        <f>IFERROR(_xll.BDP($A684&amp;" @"&amp; $N684 &amp;"  Corp","coupon")*G684/100/365,"-")</f>
        <v>0</v>
      </c>
      <c r="AQ684" s="1" t="str">
        <f>_xll.RtGet("EBOND_LDN",B684,"DSPLY_NAME")</f>
        <v xml:space="preserve">TELEFO 3.406 24 </v>
      </c>
      <c r="AR684" s="38">
        <f>_xll.RtGet("EBOND_LDN", B684, -18560)</f>
        <v>63.070659993801002</v>
      </c>
      <c r="AS684" s="38">
        <f>_xll.RtGet("EBOND_LDN", B684, -18562)</f>
        <v>31.320258144505001</v>
      </c>
      <c r="AT684" s="58" t="str">
        <f ca="1">IF(Main[[#This Row],[maturity]]&lt;TODAY(),"matured","-")</f>
        <v>-</v>
      </c>
      <c r="AU684" s="1" t="str">
        <f>IF(Main[[#This Row],[spread bid]]=Main[[#This Row],[spread ask]],"error","-")</f>
        <v>-</v>
      </c>
    </row>
    <row r="685" spans="1:47" x14ac:dyDescent="0.2">
      <c r="A685" s="1" t="s">
        <v>630</v>
      </c>
      <c r="B685" s="1">
        <v>8538327</v>
      </c>
      <c r="C685" s="9">
        <v>1994227</v>
      </c>
      <c r="D685" s="9" t="str">
        <f>_xll.BDP($A685&amp;" Corp",D$4)</f>
        <v>TELEFO</v>
      </c>
      <c r="E685" s="9" t="str">
        <f>IF(_xll.BDP($A685&amp;" Corp","cpn typ")="floating","frn",_xll.BDP($A685&amp;" Corp",E$4))</f>
        <v>frn</v>
      </c>
      <c r="F685" s="50">
        <f>IF(LEFT(_xll.BDP($A685&amp;" Corp","mty_typ"),4)="perp","perp",_xll.BDP($A685&amp;" Corp",F$4)*1)</f>
        <v>42157</v>
      </c>
      <c r="G685" s="31">
        <f>_xll.RtGet("EBOND_POSITION",INDEX(bookMap[eBondID],MATCH(TEXT(C685,"0"),bookMap[bbgID],0))&amp;"="&amp;B685,"AMOUNT")</f>
        <v>0</v>
      </c>
      <c r="H685" s="1">
        <f>INDEX(control!$E$12:$E$22,MATCH(C685,control!$C$12:$C$22,0))</f>
        <v>0</v>
      </c>
      <c r="I685" s="1" t="str">
        <f>IFERROR(INDEX(bias[symbol],MIN(MAX(MATCH(IF($I$2="manual",_xll.RtGet("EBOND_LDN",B685,-20268),$I$2),bias[symbol],0)+H685,1),27)),"-")</f>
        <v>b</v>
      </c>
      <c r="J685" s="1">
        <f>IFERROR(_xll.RtGet("EBOND_LDN",B685,-20270)*1,"-")</f>
        <v>0.25</v>
      </c>
      <c r="K685" s="1" t="str">
        <f>_xll.RtGet("EBOND_LDN",$B685,-20271)</f>
        <v>on</v>
      </c>
      <c r="L685" s="1" t="str">
        <f>_xll.BDP(A685&amp;" @CBKG Corp","bid")</f>
        <v>#N/A Real Time</v>
      </c>
      <c r="M685" s="1" t="str">
        <f>_xll.BDP(A685&amp;" @CBKG Corp","ask")</f>
        <v>#N/A Real Time</v>
      </c>
      <c r="N685" s="1" t="s">
        <v>1456</v>
      </c>
      <c r="O685" s="1" t="str">
        <f>_xll.BDP(A685&amp;" @"&amp;N685&amp;" Corp","LAST_UPDATE")</f>
        <v>07:01:03</v>
      </c>
      <c r="P685" s="57">
        <f>_xll.BDP(A685&amp;" @"&amp;N685&amp;" Corp","LAST_PRICE")</f>
        <v>101.453</v>
      </c>
      <c r="Q685" s="1">
        <f>INDEX(control!$F$12:$F$22,MATCH(C685,control!$C$12:$C$22,0))</f>
        <v>100</v>
      </c>
      <c r="R685" s="1">
        <f>P685-J685*INDEX(bias[value],MATCH(I685,bias[symbol],0))*(Q685/100)</f>
        <v>101.35925</v>
      </c>
      <c r="S685" s="1">
        <f t="shared" si="795"/>
        <v>101.60925</v>
      </c>
      <c r="T685" s="4"/>
      <c r="U685" s="4"/>
      <c r="V685" s="1">
        <f t="shared" si="789"/>
        <v>101.453</v>
      </c>
      <c r="W685" s="1">
        <f t="shared" si="790"/>
        <v>101.35925</v>
      </c>
      <c r="X685" s="1">
        <f t="shared" si="791"/>
        <v>101.60925</v>
      </c>
      <c r="Y685" s="13" t="str">
        <f t="shared" si="792"/>
        <v>err</v>
      </c>
      <c r="Z685" s="1">
        <v>1</v>
      </c>
      <c r="AA685" s="1">
        <f t="shared" si="793"/>
        <v>1</v>
      </c>
      <c r="AB685" s="1">
        <f t="shared" si="755"/>
        <v>1</v>
      </c>
      <c r="AC685" s="1">
        <f>IF(ISNUMBER(INDEX(bias[value],MATCH(I685,bias[symbol],0))),1,0)</f>
        <v>1</v>
      </c>
      <c r="AD685" s="1">
        <f t="shared" si="794"/>
        <v>1</v>
      </c>
      <c r="AE685" s="1">
        <f t="shared" si="756"/>
        <v>1</v>
      </c>
      <c r="AF685" s="1">
        <f t="shared" ca="1" si="757"/>
        <v>0</v>
      </c>
      <c r="AG685" s="1">
        <f t="shared" ca="1" si="758"/>
        <v>0</v>
      </c>
      <c r="AH685" s="1" t="str">
        <f ca="1">IF(AG685=1,_xll.RtContribute("DDS_BONDS",$B685&amp;"=EXT",$V$3:$X$3,V685:X685,"FTC:CHANGED;SCOPE:SERVER"),"-")</f>
        <v>-</v>
      </c>
      <c r="AI685" s="1" t="str">
        <f>_xll.RtGet("DDS_BONDS",B685&amp;"=EXT",3)</f>
        <v>8538327=EXT</v>
      </c>
      <c r="AJ685" s="32">
        <f>_xll.BDP($A685&amp;" @"&amp; $N685 &amp;"  Corp","risk_mid")</f>
        <v>0.2193521209328253</v>
      </c>
      <c r="AK685" s="25">
        <f t="shared" si="773"/>
        <v>0</v>
      </c>
      <c r="AL685" s="1" t="str">
        <f t="shared" si="742"/>
        <v>-</v>
      </c>
      <c r="AM685" s="38">
        <f t="shared" si="774"/>
        <v>0</v>
      </c>
      <c r="AN685" s="12">
        <f>_xll.BDP($A685&amp;" @"&amp; $N685 &amp;"  Corp","asset_swap_spd_mid")</f>
        <v>38.54548676785074</v>
      </c>
      <c r="AO685" s="25">
        <f t="shared" si="775"/>
        <v>0</v>
      </c>
      <c r="AP685" s="25">
        <f>IFERROR(_xll.BDP($A685&amp;" @"&amp; $N685 &amp;"  Corp","coupon")*G685/100/365,"-")</f>
        <v>0</v>
      </c>
      <c r="AQ685" s="1" t="str">
        <f>_xll.RtGet("EBOND_LDN",B685,"DSPLY_NAME")</f>
        <v xml:space="preserve">TELEFO 0 02 Jun </v>
      </c>
      <c r="AR685" s="38">
        <f>_xll.RtGet("EBOND_LDN", B685, -18560)</f>
        <v>0</v>
      </c>
      <c r="AS685" s="38">
        <f>_xll.RtGet("EBOND_LDN", B685, -18562)</f>
        <v>0</v>
      </c>
      <c r="AT685" s="58" t="str">
        <f ca="1">IF(Main[[#This Row],[maturity]]&lt;TODAY(),"matured","-")</f>
        <v>-</v>
      </c>
      <c r="AU685" s="1" t="str">
        <f>IF(Main[[#This Row],[spread bid]]=Main[[#This Row],[spread ask]],"error","-")</f>
        <v>error</v>
      </c>
    </row>
    <row r="686" spans="1:47" x14ac:dyDescent="0.2">
      <c r="A686" s="1" t="s">
        <v>631</v>
      </c>
      <c r="B686" s="1">
        <v>4631841</v>
      </c>
      <c r="C686" s="9">
        <v>1994227</v>
      </c>
      <c r="D686" s="9" t="str">
        <f>_xll.BDP($A686&amp;" Corp",D$4)</f>
        <v>TELEFO</v>
      </c>
      <c r="E686" s="9">
        <f>IF(_xll.BDP($A686&amp;" Corp","cpn typ")="floating","frn",_xll.BDP($A686&amp;" Corp",E$4))</f>
        <v>4.375</v>
      </c>
      <c r="F686" s="50">
        <f>IF(LEFT(_xll.BDP($A686&amp;" Corp","mty_typ"),4)="perp","perp",_xll.BDP($A686&amp;" Corp",F$4)*1)</f>
        <v>42402</v>
      </c>
      <c r="G686" s="31">
        <f>_xll.RtGet("EBOND_POSITION",INDEX(bookMap[eBondID],MATCH(TEXT(C686,"0"),bookMap[bbgID],0))&amp;"="&amp;B686,"AMOUNT")</f>
        <v>0</v>
      </c>
      <c r="H686" s="1">
        <f>INDEX(control!$E$12:$E$22,MATCH(C686,control!$C$12:$C$22,0))</f>
        <v>0</v>
      </c>
      <c r="I686" s="1" t="str">
        <f>IFERROR(INDEX(bias[symbol],MIN(MAX(MATCH(IF($I$2="manual",_xll.RtGet("EBOND_LDN",B686,-20268),$I$2),bias[symbol],0)+H686,1),27)),"-")</f>
        <v>b</v>
      </c>
      <c r="J686" s="1">
        <f>IFERROR(_xll.RtGet("EBOND_LDN",B686,-20270)*1,"-")</f>
        <v>0.25</v>
      </c>
      <c r="K686" s="1" t="str">
        <f>_xll.RtGet("EBOND_LDN",$B686,-20271)</f>
        <v>on</v>
      </c>
      <c r="L686" s="1">
        <f>_xll.BDP(A686&amp;" @CBKG Corp","bid")</f>
        <v>105.783</v>
      </c>
      <c r="M686" s="1">
        <f>_xll.BDP(A686&amp;" @CBKG Corp","ask")</f>
        <v>106.033</v>
      </c>
      <c r="N686" s="1" t="s">
        <v>1456</v>
      </c>
      <c r="O686" s="1" t="str">
        <f>_xll.BDP(A686&amp;" @"&amp;N686&amp;" Corp","LAST_UPDATE")</f>
        <v>07:01:56</v>
      </c>
      <c r="P686" s="57">
        <f>_xll.BDP(A686&amp;" @"&amp;N686&amp;" Corp","LAST_PRICE")</f>
        <v>105.88</v>
      </c>
      <c r="Q686" s="1">
        <f>INDEX(control!$F$12:$F$22,MATCH(C686,control!$C$12:$C$22,0))</f>
        <v>100</v>
      </c>
      <c r="R686" s="1">
        <f>P686-J686*INDEX(bias[value],MATCH(I686,bias[symbol],0))*(Q686/100)</f>
        <v>105.78625</v>
      </c>
      <c r="S686" s="1">
        <f t="shared" si="795"/>
        <v>106.03625</v>
      </c>
      <c r="T686" s="4"/>
      <c r="U686" s="4"/>
      <c r="V686" s="1">
        <f t="shared" si="789"/>
        <v>105.88</v>
      </c>
      <c r="W686" s="1">
        <f t="shared" si="790"/>
        <v>105.78625</v>
      </c>
      <c r="X686" s="1">
        <f t="shared" si="791"/>
        <v>106.03625</v>
      </c>
      <c r="Y686" s="13">
        <f t="shared" si="792"/>
        <v>6.4999999999884039E-3</v>
      </c>
      <c r="Z686" s="1">
        <v>1</v>
      </c>
      <c r="AA686" s="1">
        <f t="shared" si="793"/>
        <v>1</v>
      </c>
      <c r="AB686" s="1">
        <f t="shared" si="755"/>
        <v>1</v>
      </c>
      <c r="AC686" s="1">
        <f>IF(ISNUMBER(INDEX(bias[value],MATCH(I686,bias[symbol],0))),1,0)</f>
        <v>1</v>
      </c>
      <c r="AD686" s="1">
        <f t="shared" si="794"/>
        <v>1</v>
      </c>
      <c r="AE686" s="1">
        <f t="shared" si="756"/>
        <v>1</v>
      </c>
      <c r="AF686" s="1">
        <f t="shared" ca="1" si="757"/>
        <v>0</v>
      </c>
      <c r="AG686" s="1">
        <f t="shared" ca="1" si="758"/>
        <v>0</v>
      </c>
      <c r="AH686" s="1" t="str">
        <f ca="1">IF(AG686=1,_xll.RtContribute("DDS_BONDS",$B686&amp;"=EXT",$V$3:$X$3,V686:X686,"FTC:CHANGED;SCOPE:SERVER"),"-")</f>
        <v>-</v>
      </c>
      <c r="AI686" s="1" t="str">
        <f>_xll.RtGet("DDS_BONDS",B686&amp;"=EXT",3)</f>
        <v>4631841=EXT</v>
      </c>
      <c r="AJ686" s="32">
        <f>_xll.BDP($A686&amp;" @"&amp; $N686 &amp;"  Corp","risk_mid")</f>
        <v>1.6970275010415037</v>
      </c>
      <c r="AK686" s="25">
        <f t="shared" si="773"/>
        <v>0</v>
      </c>
      <c r="AL686" s="1" t="str">
        <f t="shared" si="742"/>
        <v>-</v>
      </c>
      <c r="AM686" s="38">
        <f t="shared" si="774"/>
        <v>0</v>
      </c>
      <c r="AN686" s="12">
        <f>_xll.BDP($A686&amp;" @"&amp; $N686 &amp;"  Corp","asset_swap_spd_mid")</f>
        <v>41.22771377476878</v>
      </c>
      <c r="AO686" s="25">
        <f t="shared" si="775"/>
        <v>0</v>
      </c>
      <c r="AP686" s="25">
        <f>IFERROR(_xll.BDP($A686&amp;" @"&amp; $N686 &amp;"  Corp","coupon")*G686/100/365,"-")</f>
        <v>0</v>
      </c>
      <c r="AQ686" s="1" t="str">
        <f>_xll.RtGet("EBOND_LDN",B686,"DSPLY_NAME")</f>
        <v xml:space="preserve">TELEFO 4 3/8 02 </v>
      </c>
      <c r="AR686" s="38">
        <f>_xll.RtGet("EBOND_LDN", B686, -18560)</f>
        <v>76.762349221712995</v>
      </c>
      <c r="AS686" s="38">
        <f>_xll.RtGet("EBOND_LDN", B686, -18562)</f>
        <v>62.032439422026002</v>
      </c>
      <c r="AT686" s="58" t="str">
        <f ca="1">IF(Main[[#This Row],[maturity]]&lt;TODAY(),"matured","-")</f>
        <v>-</v>
      </c>
      <c r="AU686" s="1" t="str">
        <f>IF(Main[[#This Row],[spread bid]]=Main[[#This Row],[spread ask]],"error","-")</f>
        <v>-</v>
      </c>
    </row>
    <row r="687" spans="1:47" x14ac:dyDescent="0.2">
      <c r="A687" s="1" t="s">
        <v>632</v>
      </c>
      <c r="B687" s="1">
        <v>12065314</v>
      </c>
      <c r="C687" s="9">
        <v>1994227</v>
      </c>
      <c r="D687" s="9" t="str">
        <f>_xll.BDP($A687&amp;" Corp",D$4)</f>
        <v>TELEFO</v>
      </c>
      <c r="E687" s="9">
        <f>IF(_xll.BDP($A687&amp;" Corp","cpn typ")="floating","frn",_xll.BDP($A687&amp;" Corp",E$4))</f>
        <v>4.9669999999999996</v>
      </c>
      <c r="F687" s="50">
        <f>IF(LEFT(_xll.BDP($A687&amp;" Corp","mty_typ"),4)="perp","perp",_xll.BDP($A687&amp;" Corp",F$4)*1)</f>
        <v>42403</v>
      </c>
      <c r="G687" s="31">
        <f>_xll.RtGet("EBOND_POSITION",INDEX(bookMap[eBondID],MATCH(TEXT(C687,"0"),bookMap[bbgID],0))&amp;"="&amp;B687,"AMOUNT")</f>
        <v>0</v>
      </c>
      <c r="H687" s="1">
        <f>INDEX(control!$E$12:$E$22,MATCH(C687,control!$C$12:$C$22,0))</f>
        <v>0</v>
      </c>
      <c r="I687" s="1" t="str">
        <f>IFERROR(INDEX(bias[symbol],MIN(MAX(MATCH(IF($I$2="manual",_xll.RtGet("EBOND_LDN",B687,-20268),$I$2),bias[symbol],0)+H687,1),27)),"-")</f>
        <v>b</v>
      </c>
      <c r="J687" s="1">
        <f>IFERROR(_xll.RtGet("EBOND_LDN",B687,-20270)*1,"-")</f>
        <v>0.25</v>
      </c>
      <c r="K687" s="1" t="str">
        <f>_xll.RtGet("EBOND_LDN",$B687,-20271)</f>
        <v>on</v>
      </c>
      <c r="L687" s="1">
        <f>_xll.BDP(A687&amp;" @CBKG Corp","bid")</f>
        <v>106.73699999999999</v>
      </c>
      <c r="M687" s="1">
        <f>_xll.BDP(A687&amp;" @CBKG Corp","ask")</f>
        <v>106.98699999999999</v>
      </c>
      <c r="N687" s="1" t="s">
        <v>1456</v>
      </c>
      <c r="O687" s="1" t="str">
        <f>_xll.BDP(A687&amp;" @"&amp;N687&amp;" Corp","LAST_UPDATE")</f>
        <v>07:01:17</v>
      </c>
      <c r="P687" s="57">
        <f>_xll.BDP(A687&amp;" @"&amp;N687&amp;" Corp","LAST_PRICE")</f>
        <v>106.83199999999999</v>
      </c>
      <c r="Q687" s="1">
        <f>INDEX(control!$F$12:$F$22,MATCH(C687,control!$C$12:$C$22,0))</f>
        <v>100</v>
      </c>
      <c r="R687" s="1">
        <f>P687-J687*INDEX(bias[value],MATCH(I687,bias[symbol],0))*(Q687/100)</f>
        <v>106.73824999999999</v>
      </c>
      <c r="S687" s="1">
        <f t="shared" si="795"/>
        <v>106.98824999999999</v>
      </c>
      <c r="T687" s="4"/>
      <c r="U687" s="4"/>
      <c r="V687" s="1">
        <f t="shared" si="789"/>
        <v>106.83199999999999</v>
      </c>
      <c r="W687" s="1">
        <f t="shared" si="790"/>
        <v>106.73824999999999</v>
      </c>
      <c r="X687" s="1">
        <f t="shared" si="791"/>
        <v>106.98824999999999</v>
      </c>
      <c r="Y687" s="13">
        <f t="shared" si="792"/>
        <v>2.4999999999977263E-3</v>
      </c>
      <c r="Z687" s="1">
        <v>1</v>
      </c>
      <c r="AA687" s="1">
        <f t="shared" si="793"/>
        <v>1</v>
      </c>
      <c r="AB687" s="1">
        <f t="shared" si="755"/>
        <v>1</v>
      </c>
      <c r="AC687" s="1">
        <f>IF(ISNUMBER(INDEX(bias[value],MATCH(I687,bias[symbol],0))),1,0)</f>
        <v>1</v>
      </c>
      <c r="AD687" s="1">
        <f t="shared" si="794"/>
        <v>1</v>
      </c>
      <c r="AE687" s="1">
        <f t="shared" si="756"/>
        <v>1</v>
      </c>
      <c r="AF687" s="1">
        <f t="shared" ca="1" si="757"/>
        <v>0</v>
      </c>
      <c r="AG687" s="1">
        <f t="shared" ca="1" si="758"/>
        <v>0</v>
      </c>
      <c r="AH687" s="1" t="str">
        <f ca="1">IF(AG687=1,_xll.RtContribute("DDS_BONDS",$B687&amp;"=EXT",$V$3:$X$3,V687:X687,"FTC:CHANGED;SCOPE:SERVER"),"-")</f>
        <v>-</v>
      </c>
      <c r="AI687" s="1" t="str">
        <f>_xll.RtGet("DDS_BONDS",B687&amp;"=EXT",3)</f>
        <v>12065314=EXT</v>
      </c>
      <c r="AJ687" s="32">
        <f>_xll.BDP($A687&amp;" @"&amp; $N687 &amp;"  Corp","risk_mid")</f>
        <v>1.711499219143775</v>
      </c>
      <c r="AK687" s="25">
        <f t="shared" si="773"/>
        <v>0</v>
      </c>
      <c r="AL687" s="1" t="str">
        <f t="shared" si="742"/>
        <v>-</v>
      </c>
      <c r="AM687" s="38">
        <f t="shared" si="774"/>
        <v>0</v>
      </c>
      <c r="AN687" s="12">
        <f>_xll.BDP($A687&amp;" @"&amp; $N687 &amp;"  Corp","asset_swap_spd_mid")</f>
        <v>44.338017541497294</v>
      </c>
      <c r="AO687" s="25">
        <f t="shared" si="775"/>
        <v>0</v>
      </c>
      <c r="AP687" s="25">
        <f>IFERROR(_xll.BDP($A687&amp;" @"&amp; $N687 &amp;"  Corp","coupon")*G687/100/365,"-")</f>
        <v>0</v>
      </c>
      <c r="AQ687" s="1" t="str">
        <f>_xll.RtGet("EBOND_LDN",B687,"DSPLY_NAME")</f>
        <v xml:space="preserve">TELEFO 4.967 03 </v>
      </c>
      <c r="AR687" s="38">
        <f>_xll.RtGet("EBOND_LDN", B687, -18560)</f>
        <v>76.861078879572005</v>
      </c>
      <c r="AS687" s="38">
        <f>_xll.RtGet("EBOND_LDN", B687, -18562)</f>
        <v>62.266106544338001</v>
      </c>
      <c r="AT687" s="58" t="str">
        <f ca="1">IF(Main[[#This Row],[maturity]]&lt;TODAY(),"matured","-")</f>
        <v>-</v>
      </c>
      <c r="AU687" s="1" t="str">
        <f>IF(Main[[#This Row],[spread bid]]=Main[[#This Row],[spread ask]],"error","-")</f>
        <v>-</v>
      </c>
    </row>
    <row r="688" spans="1:47" x14ac:dyDescent="0.2">
      <c r="A688" s="1" t="s">
        <v>633</v>
      </c>
      <c r="B688" s="1">
        <v>8047969</v>
      </c>
      <c r="C688" s="9">
        <v>1994227</v>
      </c>
      <c r="D688" s="9" t="str">
        <f>_xll.BDP($A688&amp;" Corp",D$4)</f>
        <v>TELEFO</v>
      </c>
      <c r="E688" s="9">
        <f>IF(_xll.BDP($A688&amp;" Corp","cpn typ")="floating","frn",_xll.BDP($A688&amp;" Corp",E$4))</f>
        <v>5.4960000000000004</v>
      </c>
      <c r="F688" s="50">
        <f>IF(LEFT(_xll.BDP($A688&amp;" Corp","mty_typ"),4)="perp","perp",_xll.BDP($A688&amp;" Corp",F$4)*1)</f>
        <v>42461</v>
      </c>
      <c r="G688" s="31">
        <f>_xll.RtGet("EBOND_POSITION",INDEX(bookMap[eBondID],MATCH(TEXT(C688,"0"),bookMap[bbgID],0))&amp;"="&amp;B688,"AMOUNT")</f>
        <v>50000</v>
      </c>
      <c r="H688" s="1">
        <f>INDEX(control!$E$12:$E$22,MATCH(C688,control!$C$12:$C$22,0))</f>
        <v>0</v>
      </c>
      <c r="I688" s="1" t="str">
        <f>IFERROR(INDEX(bias[symbol],MIN(MAX(MATCH(IF($I$2="manual",_xll.RtGet("EBOND_LDN",B688,-20268),$I$2),bias[symbol],0)+H688,1),27)),"-")</f>
        <v>b</v>
      </c>
      <c r="J688" s="1">
        <f>IFERROR(_xll.RtGet("EBOND_LDN",B688,-20270)*1,"-")</f>
        <v>0.25</v>
      </c>
      <c r="K688" s="1" t="str">
        <f>_xll.RtGet("EBOND_LDN",$B688,-20271)</f>
        <v>on</v>
      </c>
      <c r="L688" s="1">
        <f>_xll.BDP(A688&amp;" @CBKG Corp","bid")</f>
        <v>108.35599999999999</v>
      </c>
      <c r="M688" s="1">
        <f>_xll.BDP(A688&amp;" @CBKG Corp","ask")</f>
        <v>108.60599999999999</v>
      </c>
      <c r="N688" s="1" t="s">
        <v>1456</v>
      </c>
      <c r="O688" s="1" t="str">
        <f>_xll.BDP(A688&amp;" @"&amp;N688&amp;" Corp","LAST_UPDATE")</f>
        <v>07:01:31</v>
      </c>
      <c r="P688" s="57">
        <f>_xll.BDP(A688&amp;" @"&amp;N688&amp;" Corp","LAST_PRICE")</f>
        <v>108.447</v>
      </c>
      <c r="Q688" s="1">
        <f>INDEX(control!$F$12:$F$22,MATCH(C688,control!$C$12:$C$22,0))</f>
        <v>100</v>
      </c>
      <c r="R688" s="1">
        <f>P688-J688*INDEX(bias[value],MATCH(I688,bias[symbol],0))*(Q688/100)</f>
        <v>108.35325</v>
      </c>
      <c r="S688" s="1">
        <f t="shared" si="795"/>
        <v>108.60325</v>
      </c>
      <c r="T688" s="4"/>
      <c r="U688" s="4"/>
      <c r="V688" s="1">
        <f t="shared" si="789"/>
        <v>108.447</v>
      </c>
      <c r="W688" s="1">
        <f t="shared" si="790"/>
        <v>108.35325</v>
      </c>
      <c r="X688" s="1">
        <f t="shared" si="791"/>
        <v>108.60325</v>
      </c>
      <c r="Y688" s="13">
        <f t="shared" si="792"/>
        <v>-5.4999999999836291E-3</v>
      </c>
      <c r="Z688" s="1">
        <v>1</v>
      </c>
      <c r="AA688" s="1">
        <f t="shared" si="793"/>
        <v>1</v>
      </c>
      <c r="AB688" s="1">
        <f t="shared" si="755"/>
        <v>1</v>
      </c>
      <c r="AC688" s="1">
        <f>IF(ISNUMBER(INDEX(bias[value],MATCH(I688,bias[symbol],0))),1,0)</f>
        <v>1</v>
      </c>
      <c r="AD688" s="1">
        <f t="shared" si="794"/>
        <v>1</v>
      </c>
      <c r="AE688" s="1">
        <f t="shared" si="756"/>
        <v>1</v>
      </c>
      <c r="AF688" s="1">
        <f t="shared" ca="1" si="757"/>
        <v>0</v>
      </c>
      <c r="AG688" s="1">
        <f t="shared" ca="1" si="758"/>
        <v>0</v>
      </c>
      <c r="AH688" s="1" t="str">
        <f ca="1">IF(AG688=1,_xll.RtContribute("DDS_BONDS",$B688&amp;"=EXT",$V$3:$X$3,V688:X688,"FTC:CHANGED;SCOPE:SERVER"),"-")</f>
        <v>-</v>
      </c>
      <c r="AI688" s="1" t="str">
        <f>_xll.RtGet("DDS_BONDS",B688&amp;"=EXT",3)</f>
        <v>8047969=EXT</v>
      </c>
      <c r="AJ688" s="32">
        <f>_xll.BDP($A688&amp;" @"&amp; $N688 &amp;"  Corp","risk_mid")</f>
        <v>1.8923599953126313</v>
      </c>
      <c r="AK688" s="25">
        <f t="shared" si="773"/>
        <v>9.4617999765631566</v>
      </c>
      <c r="AL688" s="1" t="str">
        <f t="shared" si="742"/>
        <v>-</v>
      </c>
      <c r="AM688" s="38">
        <f t="shared" si="774"/>
        <v>0.48198666666666667</v>
      </c>
      <c r="AN688" s="12">
        <f>_xll.BDP($A688&amp;" @"&amp; $N688 &amp;"  Corp","asset_swap_spd_mid")</f>
        <v>41.507210380834344</v>
      </c>
      <c r="AO688" s="25">
        <f t="shared" si="775"/>
        <v>207.53605190417173</v>
      </c>
      <c r="AP688" s="25">
        <f>IFERROR(_xll.BDP($A688&amp;" @"&amp; $N688 &amp;"  Corp","coupon")*G688/100/365,"-")</f>
        <v>7.5287671232876709</v>
      </c>
      <c r="AQ688" s="1" t="str">
        <f>_xll.RtGet("EBOND_LDN",B688,"DSPLY_NAME")</f>
        <v xml:space="preserve">TELEFO 5.496 01 </v>
      </c>
      <c r="AR688" s="38">
        <f>_xll.RtGet("EBOND_LDN", B688, -18560)</f>
        <v>75.578894898887995</v>
      </c>
      <c r="AS688" s="38">
        <f>_xll.RtGet("EBOND_LDN", B688, -18562)</f>
        <v>62.375100585401</v>
      </c>
      <c r="AT688" s="58" t="str">
        <f ca="1">IF(Main[[#This Row],[maturity]]&lt;TODAY(),"matured","-")</f>
        <v>-</v>
      </c>
      <c r="AU688" s="1" t="str">
        <f>IF(Main[[#This Row],[spread bid]]=Main[[#This Row],[spread ask]],"error","-")</f>
        <v>-</v>
      </c>
    </row>
    <row r="689" spans="1:47" x14ac:dyDescent="0.2">
      <c r="A689" s="1" t="s">
        <v>634</v>
      </c>
      <c r="B689" s="1">
        <v>9975796</v>
      </c>
      <c r="C689" s="9">
        <v>1994227</v>
      </c>
      <c r="D689" s="9" t="str">
        <f>_xll.BDP($A689&amp;" Corp",D$4)</f>
        <v>TELEFO</v>
      </c>
      <c r="E689" s="9">
        <f>IF(_xll.BDP($A689&amp;" Corp","cpn typ")="floating","frn",_xll.BDP($A689&amp;" Corp",E$4))</f>
        <v>4.75</v>
      </c>
      <c r="F689" s="50">
        <f>IF(LEFT(_xll.BDP($A689&amp;" Corp","mty_typ"),4)="perp","perp",_xll.BDP($A689&amp;" Corp",F$4)*1)</f>
        <v>42773</v>
      </c>
      <c r="G689" s="31">
        <f>_xll.RtGet("EBOND_POSITION",INDEX(bookMap[eBondID],MATCH(TEXT(C689,"0"),bookMap[bbgID],0))&amp;"="&amp;B689,"AMOUNT")</f>
        <v>0</v>
      </c>
      <c r="H689" s="1">
        <f>INDEX(control!$E$12:$E$22,MATCH(C689,control!$C$12:$C$22,0))</f>
        <v>0</v>
      </c>
      <c r="I689" s="1" t="str">
        <f>IFERROR(INDEX(bias[symbol],MIN(MAX(MATCH(IF($I$2="manual",_xll.RtGet("EBOND_LDN",B689,-20268),$I$2),bias[symbol],0)+H689,1),27)),"-")</f>
        <v>b</v>
      </c>
      <c r="J689" s="1">
        <f>IFERROR(_xll.RtGet("EBOND_LDN",B689,-20270)*1,"-")</f>
        <v>0.25</v>
      </c>
      <c r="K689" s="1" t="str">
        <f>_xll.RtGet("EBOND_LDN",$B689,-20271)</f>
        <v>on</v>
      </c>
      <c r="L689" s="1">
        <f>_xll.BDP(A689&amp;" @CBKG Corp","bid")</f>
        <v>109.889</v>
      </c>
      <c r="M689" s="1">
        <f>_xll.BDP(A689&amp;" @CBKG Corp","ask")</f>
        <v>110.139</v>
      </c>
      <c r="N689" s="1" t="s">
        <v>1456</v>
      </c>
      <c r="O689" s="1" t="str">
        <f>_xll.BDP(A689&amp;" @"&amp;N689&amp;" Corp","LAST_UPDATE")</f>
        <v>07:01:29</v>
      </c>
      <c r="P689" s="57">
        <f>_xll.BDP(A689&amp;" @"&amp;N689&amp;" Corp","LAST_PRICE")</f>
        <v>109.976</v>
      </c>
      <c r="Q689" s="1">
        <f>INDEX(control!$F$12:$F$22,MATCH(C689,control!$C$12:$C$22,0))</f>
        <v>100</v>
      </c>
      <c r="R689" s="1">
        <f>P689-J689*INDEX(bias[value],MATCH(I689,bias[symbol],0))*(Q689/100)</f>
        <v>109.88225</v>
      </c>
      <c r="S689" s="1">
        <f t="shared" si="795"/>
        <v>110.13225</v>
      </c>
      <c r="T689" s="4"/>
      <c r="U689" s="4"/>
      <c r="V689" s="1">
        <f t="shared" si="789"/>
        <v>109.976</v>
      </c>
      <c r="W689" s="1">
        <f t="shared" si="790"/>
        <v>109.88225</v>
      </c>
      <c r="X689" s="1">
        <f t="shared" si="791"/>
        <v>110.13225</v>
      </c>
      <c r="Y689" s="13">
        <f t="shared" si="792"/>
        <v>-1.3499999999993406E-2</v>
      </c>
      <c r="Z689" s="1">
        <v>1</v>
      </c>
      <c r="AA689" s="1">
        <f t="shared" si="793"/>
        <v>1</v>
      </c>
      <c r="AB689" s="1">
        <f t="shared" si="755"/>
        <v>1</v>
      </c>
      <c r="AC689" s="1">
        <f>IF(ISNUMBER(INDEX(bias[value],MATCH(I689,bias[symbol],0))),1,0)</f>
        <v>1</v>
      </c>
      <c r="AD689" s="1">
        <f t="shared" si="794"/>
        <v>1</v>
      </c>
      <c r="AE689" s="1">
        <f t="shared" si="756"/>
        <v>1</v>
      </c>
      <c r="AF689" s="1">
        <f t="shared" ca="1" si="757"/>
        <v>0</v>
      </c>
      <c r="AG689" s="1">
        <f t="shared" ca="1" si="758"/>
        <v>0</v>
      </c>
      <c r="AH689" s="1" t="str">
        <f ca="1">IF(AG689=1,_xll.RtContribute("DDS_BONDS",$B689&amp;"=EXT",$V$3:$X$3,V689:X689,"FTC:CHANGED;SCOPE:SERVER"),"-")</f>
        <v>-</v>
      </c>
      <c r="AI689" s="1" t="str">
        <f>_xll.RtGet("DDS_BONDS",B689&amp;"=EXT",3)</f>
        <v>9975796=EXT</v>
      </c>
      <c r="AJ689" s="32">
        <f>_xll.BDP($A689&amp;" @"&amp; $N689 &amp;"  Corp","risk_mid")</f>
        <v>2.7838138586730565</v>
      </c>
      <c r="AK689" s="25">
        <f t="shared" si="773"/>
        <v>0</v>
      </c>
      <c r="AL689" s="1" t="str">
        <f t="shared" si="742"/>
        <v>-</v>
      </c>
      <c r="AM689" s="38">
        <f t="shared" si="774"/>
        <v>0</v>
      </c>
      <c r="AN689" s="12">
        <f>_xll.BDP($A689&amp;" @"&amp; $N689 &amp;"  Corp","asset_swap_spd_mid")</f>
        <v>56.714825027286452</v>
      </c>
      <c r="AO689" s="25">
        <f t="shared" si="775"/>
        <v>0</v>
      </c>
      <c r="AP689" s="25">
        <f>IFERROR(_xll.BDP($A689&amp;" @"&amp; $N689 &amp;"  Corp","coupon")*G689/100/365,"-")</f>
        <v>0</v>
      </c>
      <c r="AQ689" s="1" t="str">
        <f>_xll.RtGet("EBOND_LDN",B689,"DSPLY_NAME")</f>
        <v xml:space="preserve">TELEFO 4 3/4 07 </v>
      </c>
      <c r="AR689" s="38">
        <f>_xll.RtGet("EBOND_LDN", B689, -18560)</f>
        <v>89.396010008006002</v>
      </c>
      <c r="AS689" s="38">
        <f>_xll.RtGet("EBOND_LDN", B689, -18562)</f>
        <v>80.425074286511006</v>
      </c>
      <c r="AT689" s="58" t="str">
        <f ca="1">IF(Main[[#This Row],[maturity]]&lt;TODAY(),"matured","-")</f>
        <v>-</v>
      </c>
      <c r="AU689" s="1" t="str">
        <f>IF(Main[[#This Row],[spread bid]]=Main[[#This Row],[spread ask]],"error","-")</f>
        <v>-</v>
      </c>
    </row>
    <row r="690" spans="1:47" x14ac:dyDescent="0.2">
      <c r="A690" s="1" t="s">
        <v>635</v>
      </c>
      <c r="B690" s="1">
        <v>15336280</v>
      </c>
      <c r="C690" s="9">
        <v>1994227</v>
      </c>
      <c r="D690" s="9" t="str">
        <f>_xll.BDP($A690&amp;" Corp",D$4)</f>
        <v>TELEFO</v>
      </c>
      <c r="E690" s="9">
        <f>IF(_xll.BDP($A690&amp;" Corp","cpn typ")="floating","frn",_xll.BDP($A690&amp;" Corp",E$4))</f>
        <v>5.8109999999999999</v>
      </c>
      <c r="F690" s="50">
        <f>IF(LEFT(_xll.BDP($A690&amp;" Corp","mty_typ"),4)="perp","perp",_xll.BDP($A690&amp;" Corp",F$4)*1)</f>
        <v>42983</v>
      </c>
      <c r="G690" s="31">
        <f>_xll.RtGet("EBOND_POSITION",INDEX(bookMap[eBondID],MATCH(TEXT(C690,"0"),bookMap[bbgID],0))&amp;"="&amp;B690,"AMOUNT")</f>
        <v>0</v>
      </c>
      <c r="H690" s="1">
        <f>INDEX(control!$E$12:$E$22,MATCH(C690,control!$C$12:$C$22,0))</f>
        <v>0</v>
      </c>
      <c r="I690" s="1" t="str">
        <f>IFERROR(INDEX(bias[symbol],MIN(MAX(MATCH(IF($I$2="manual",_xll.RtGet("EBOND_LDN",B690,-20268),$I$2),bias[symbol],0)+H690,1),27)),"-")</f>
        <v>b</v>
      </c>
      <c r="J690" s="1">
        <f>IFERROR(_xll.RtGet("EBOND_LDN",B690,-20270)*1,"-")</f>
        <v>0.25</v>
      </c>
      <c r="K690" s="1" t="str">
        <f>_xll.RtGet("EBOND_LDN",$B690,-20271)</f>
        <v>on</v>
      </c>
      <c r="L690" s="1">
        <f>_xll.BDP(A690&amp;" @CBKG Corp","bid")</f>
        <v>115.129</v>
      </c>
      <c r="M690" s="1">
        <f>_xll.BDP(A690&amp;" @CBKG Corp","ask")</f>
        <v>115.379</v>
      </c>
      <c r="N690" s="1" t="s">
        <v>1456</v>
      </c>
      <c r="O690" s="1" t="str">
        <f>_xll.BDP(A690&amp;" @"&amp;N690&amp;" Corp","LAST_UPDATE")</f>
        <v>07:01:30</v>
      </c>
      <c r="P690" s="57">
        <f>_xll.BDP(A690&amp;" @"&amp;N690&amp;" Corp","LAST_PRICE")</f>
        <v>115.211</v>
      </c>
      <c r="Q690" s="1">
        <f>INDEX(control!$F$12:$F$22,MATCH(C690,control!$C$12:$C$22,0))</f>
        <v>100</v>
      </c>
      <c r="R690" s="1">
        <f>P690-J690*INDEX(bias[value],MATCH(I690,bias[symbol],0))*(Q690/100)</f>
        <v>115.11725</v>
      </c>
      <c r="S690" s="1">
        <f t="shared" si="795"/>
        <v>115.36725</v>
      </c>
      <c r="T690" s="4"/>
      <c r="U690" s="4"/>
      <c r="V690" s="1">
        <f t="shared" si="789"/>
        <v>115.211</v>
      </c>
      <c r="W690" s="1">
        <f t="shared" si="790"/>
        <v>115.11725</v>
      </c>
      <c r="X690" s="1">
        <f t="shared" si="791"/>
        <v>115.36725</v>
      </c>
      <c r="Y690" s="13">
        <f t="shared" si="792"/>
        <v>-2.3500000000012733E-2</v>
      </c>
      <c r="Z690" s="1">
        <v>1</v>
      </c>
      <c r="AA690" s="1">
        <f t="shared" si="793"/>
        <v>1</v>
      </c>
      <c r="AB690" s="1">
        <f t="shared" si="755"/>
        <v>1</v>
      </c>
      <c r="AC690" s="1">
        <f>IF(ISNUMBER(INDEX(bias[value],MATCH(I690,bias[symbol],0))),1,0)</f>
        <v>1</v>
      </c>
      <c r="AD690" s="1">
        <f t="shared" si="794"/>
        <v>1</v>
      </c>
      <c r="AE690" s="1">
        <f t="shared" si="756"/>
        <v>1</v>
      </c>
      <c r="AF690" s="1">
        <f t="shared" ca="1" si="757"/>
        <v>0</v>
      </c>
      <c r="AG690" s="1">
        <f t="shared" ca="1" si="758"/>
        <v>0</v>
      </c>
      <c r="AH690" s="1" t="str">
        <f ca="1">IF(AG690=1,_xll.RtContribute("DDS_BONDS",$B690&amp;"=EXT",$V$3:$X$3,V690:X690,"FTC:CHANGED;SCOPE:SERVER"),"-")</f>
        <v>-</v>
      </c>
      <c r="AI690" s="1" t="str">
        <f>_xll.RtGet("DDS_BONDS",B690&amp;"=EXT",3)</f>
        <v>15336280=EXT</v>
      </c>
      <c r="AJ690" s="32">
        <f>_xll.BDP($A690&amp;" @"&amp; $N690 &amp;"  Corp","risk_mid")</f>
        <v>3.4729604606155817</v>
      </c>
      <c r="AK690" s="25">
        <f t="shared" si="773"/>
        <v>0</v>
      </c>
      <c r="AL690" s="1" t="str">
        <f t="shared" si="742"/>
        <v>-</v>
      </c>
      <c r="AM690" s="38">
        <f t="shared" si="774"/>
        <v>0</v>
      </c>
      <c r="AN690" s="12">
        <f>_xll.BDP($A690&amp;" @"&amp; $N690 &amp;"  Corp","asset_swap_spd_mid")</f>
        <v>60.389517934461651</v>
      </c>
      <c r="AO690" s="25">
        <f t="shared" si="775"/>
        <v>0</v>
      </c>
      <c r="AP690" s="25">
        <f>IFERROR(_xll.BDP($A690&amp;" @"&amp; $N690 &amp;"  Corp","coupon")*G690/100/365,"-")</f>
        <v>0</v>
      </c>
      <c r="AQ690" s="1" t="str">
        <f>_xll.RtGet("EBOND_LDN",B690,"DSPLY_NAME")</f>
        <v xml:space="preserve">TELEFO 5.811 05 </v>
      </c>
      <c r="AR690" s="38">
        <f>_xll.RtGet("EBOND_LDN", B690, -18560)</f>
        <v>93.734032074408006</v>
      </c>
      <c r="AS690" s="38">
        <f>_xll.RtGet("EBOND_LDN", B690, -18562)</f>
        <v>86.542442478100995</v>
      </c>
      <c r="AT690" s="58" t="str">
        <f ca="1">IF(Main[[#This Row],[maturity]]&lt;TODAY(),"matured","-")</f>
        <v>-</v>
      </c>
      <c r="AU690" s="1" t="str">
        <f>IF(Main[[#This Row],[spread bid]]=Main[[#This Row],[spread ask]],"error","-")</f>
        <v>-</v>
      </c>
    </row>
    <row r="691" spans="1:47" x14ac:dyDescent="0.2">
      <c r="A691" s="1" t="s">
        <v>636</v>
      </c>
      <c r="B691" s="1">
        <v>9464349</v>
      </c>
      <c r="C691" s="9">
        <v>1994227</v>
      </c>
      <c r="D691" s="9" t="str">
        <f>_xll.BDP($A691&amp;" Corp",D$4)</f>
        <v>TELEFO</v>
      </c>
      <c r="E691" s="9">
        <f>IF(_xll.BDP($A691&amp;" Corp","cpn typ")="floating","frn",_xll.BDP($A691&amp;" Corp",E$4))</f>
        <v>3.661</v>
      </c>
      <c r="F691" s="50">
        <f>IF(LEFT(_xll.BDP($A691&amp;" Corp","mty_typ"),4)="perp","perp",_xll.BDP($A691&amp;" Corp",F$4)*1)</f>
        <v>42996</v>
      </c>
      <c r="G691" s="31">
        <f>_xll.RtGet("EBOND_POSITION",INDEX(bookMap[eBondID],MATCH(TEXT(C691,"0"),bookMap[bbgID],0))&amp;"="&amp;B691,"AMOUNT")</f>
        <v>100000</v>
      </c>
      <c r="H691" s="1">
        <f>INDEX(control!$E$12:$E$22,MATCH(C691,control!$C$12:$C$22,0))</f>
        <v>0</v>
      </c>
      <c r="I691" s="1" t="str">
        <f>IFERROR(INDEX(bias[symbol],MIN(MAX(MATCH(IF($I$2="manual",_xll.RtGet("EBOND_LDN",B691,-20268),$I$2),bias[symbol],0)+H691,1),27)),"-")</f>
        <v>b</v>
      </c>
      <c r="J691" s="1">
        <f>IFERROR(_xll.RtGet("EBOND_LDN",B691,-20270)*1,"-")</f>
        <v>0.25</v>
      </c>
      <c r="K691" s="1" t="str">
        <f>_xll.RtGet("EBOND_LDN",$B691,-20271)</f>
        <v>on</v>
      </c>
      <c r="L691" s="1">
        <f>_xll.BDP(A691&amp;" @CBKG Corp","bid")</f>
        <v>108.411</v>
      </c>
      <c r="M691" s="1">
        <f>_xll.BDP(A691&amp;" @CBKG Corp","ask")</f>
        <v>108.661</v>
      </c>
      <c r="N691" s="1" t="s">
        <v>1456</v>
      </c>
      <c r="O691" s="1" t="str">
        <f>_xll.BDP(A691&amp;" @"&amp;N691&amp;" Corp","LAST_UPDATE")</f>
        <v>07:01:55</v>
      </c>
      <c r="P691" s="57">
        <f>_xll.BDP(A691&amp;" @"&amp;N691&amp;" Corp","LAST_PRICE")</f>
        <v>108.49299999999999</v>
      </c>
      <c r="Q691" s="1">
        <f>INDEX(control!$F$12:$F$22,MATCH(C691,control!$C$12:$C$22,0))</f>
        <v>100</v>
      </c>
      <c r="R691" s="1">
        <f>P691-J691*INDEX(bias[value],MATCH(I691,bias[symbol],0))*(Q691/100)</f>
        <v>108.39924999999999</v>
      </c>
      <c r="S691" s="1">
        <f t="shared" si="795"/>
        <v>108.64924999999999</v>
      </c>
      <c r="T691" s="4"/>
      <c r="U691" s="4"/>
      <c r="V691" s="1">
        <f t="shared" si="789"/>
        <v>108.49299999999999</v>
      </c>
      <c r="W691" s="1">
        <f t="shared" si="790"/>
        <v>108.39924999999999</v>
      </c>
      <c r="X691" s="1">
        <f t="shared" si="791"/>
        <v>108.64924999999999</v>
      </c>
      <c r="Y691" s="13">
        <f t="shared" si="792"/>
        <v>-2.3500000000012733E-2</v>
      </c>
      <c r="Z691" s="1">
        <v>1</v>
      </c>
      <c r="AA691" s="1">
        <f t="shared" si="793"/>
        <v>1</v>
      </c>
      <c r="AB691" s="1">
        <f t="shared" si="755"/>
        <v>1</v>
      </c>
      <c r="AC691" s="1">
        <f>IF(ISNUMBER(INDEX(bias[value],MATCH(I691,bias[symbol],0))),1,0)</f>
        <v>1</v>
      </c>
      <c r="AD691" s="1">
        <f t="shared" si="794"/>
        <v>1</v>
      </c>
      <c r="AE691" s="1">
        <f t="shared" si="756"/>
        <v>1</v>
      </c>
      <c r="AF691" s="1">
        <f t="shared" ca="1" si="757"/>
        <v>0</v>
      </c>
      <c r="AG691" s="1">
        <f t="shared" ca="1" si="758"/>
        <v>0</v>
      </c>
      <c r="AH691" s="1" t="str">
        <f ca="1">IF(AG691=1,_xll.RtContribute("DDS_BONDS",$B691&amp;"=EXT",$V$3:$X$3,V691:X691,"FTC:CHANGED;SCOPE:SERVER"),"-")</f>
        <v>-</v>
      </c>
      <c r="AI691" s="1" t="str">
        <f>_xll.RtGet("DDS_BONDS",B691&amp;"=EXT",3)</f>
        <v>9464349=EXT</v>
      </c>
      <c r="AJ691" s="32">
        <f>_xll.BDP($A691&amp;" @"&amp; $N691 &amp;"  Corp","risk_mid")</f>
        <v>3.3687654254173083</v>
      </c>
      <c r="AK691" s="25">
        <f t="shared" si="773"/>
        <v>33.687654254173083</v>
      </c>
      <c r="AL691" s="1" t="str">
        <f t="shared" si="742"/>
        <v>-</v>
      </c>
      <c r="AM691" s="38">
        <f t="shared" si="774"/>
        <v>0.96438222222222236</v>
      </c>
      <c r="AN691" s="12">
        <f>_xll.BDP($A691&amp;" @"&amp; $N691 &amp;"  Corp","asset_swap_spd_mid")</f>
        <v>58.046704723980604</v>
      </c>
      <c r="AO691" s="25">
        <f t="shared" si="775"/>
        <v>580.46704723980599</v>
      </c>
      <c r="AP691" s="25">
        <f>IFERROR(_xll.BDP($A691&amp;" @"&amp; $N691 &amp;"  Corp","coupon")*G691/100/365,"-")</f>
        <v>10.03013698630137</v>
      </c>
      <c r="AQ691" s="1" t="str">
        <f>_xll.RtGet("EBOND_LDN",B691,"DSPLY_NAME")</f>
        <v xml:space="preserve">TELEFO 3.661 18 </v>
      </c>
      <c r="AR691" s="38">
        <f>_xll.RtGet("EBOND_LDN", B691, -18560)</f>
        <v>92.886478611018006</v>
      </c>
      <c r="AS691" s="38">
        <f>_xll.RtGet("EBOND_LDN", B691, -18562)</f>
        <v>85.468353356565004</v>
      </c>
      <c r="AT691" s="58" t="str">
        <f ca="1">IF(Main[[#This Row],[maturity]]&lt;TODAY(),"matured","-")</f>
        <v>-</v>
      </c>
      <c r="AU691" s="1" t="str">
        <f>IF(Main[[#This Row],[spread bid]]=Main[[#This Row],[spread ask]],"error","-")</f>
        <v>-</v>
      </c>
    </row>
    <row r="692" spans="1:47" x14ac:dyDescent="0.2">
      <c r="A692" s="1" t="s">
        <v>637</v>
      </c>
      <c r="B692" s="1">
        <v>13208966</v>
      </c>
      <c r="C692" s="9">
        <v>1994227</v>
      </c>
      <c r="D692" s="9" t="str">
        <f>_xll.BDP($A692&amp;" Corp",D$4)</f>
        <v>TELEFO</v>
      </c>
      <c r="E692" s="9">
        <f>IF(_xll.BDP($A692&amp;" Corp","cpn typ")="floating","frn",_xll.BDP($A692&amp;" Corp",E$4))</f>
        <v>4.7969999999999997</v>
      </c>
      <c r="F692" s="50">
        <f>IF(LEFT(_xll.BDP($A692&amp;" Corp","mty_typ"),4)="perp","perp",_xll.BDP($A692&amp;" Corp",F$4)*1)</f>
        <v>43152</v>
      </c>
      <c r="G692" s="31">
        <f>_xll.RtGet("EBOND_POSITION",INDEX(bookMap[eBondID],MATCH(TEXT(C692,"0"),bookMap[bbgID],0))&amp;"="&amp;B692,"AMOUNT")</f>
        <v>0</v>
      </c>
      <c r="H692" s="1">
        <f>INDEX(control!$E$12:$E$22,MATCH(C692,control!$C$12:$C$22,0))</f>
        <v>0</v>
      </c>
      <c r="I692" s="1" t="str">
        <f>IFERROR(INDEX(bias[symbol],MIN(MAX(MATCH(IF($I$2="manual",_xll.RtGet("EBOND_LDN",B692,-20268),$I$2),bias[symbol],0)+H692,1),27)),"-")</f>
        <v>b</v>
      </c>
      <c r="J692" s="1">
        <f>IFERROR(_xll.RtGet("EBOND_LDN",B692,-20270)*1,"-")</f>
        <v>0.25</v>
      </c>
      <c r="K692" s="1" t="str">
        <f>_xll.RtGet("EBOND_LDN",$B692,-20271)</f>
        <v>on</v>
      </c>
      <c r="L692" s="1">
        <f>_xll.BDP(A692&amp;" @CBKG Corp","bid")</f>
        <v>113.215</v>
      </c>
      <c r="M692" s="1">
        <f>_xll.BDP(A692&amp;" @CBKG Corp","ask")</f>
        <v>113.465</v>
      </c>
      <c r="N692" s="1" t="s">
        <v>1456</v>
      </c>
      <c r="O692" s="1" t="str">
        <f>_xll.BDP(A692&amp;" @"&amp;N692&amp;" Corp","LAST_UPDATE")</f>
        <v>07:01:31</v>
      </c>
      <c r="P692" s="57">
        <f>_xll.BDP(A692&amp;" @"&amp;N692&amp;" Corp","LAST_PRICE")</f>
        <v>113.30200000000001</v>
      </c>
      <c r="Q692" s="1">
        <f>INDEX(control!$F$12:$F$22,MATCH(C692,control!$C$12:$C$22,0))</f>
        <v>100</v>
      </c>
      <c r="R692" s="1">
        <f>P692-J692*INDEX(bias[value],MATCH(I692,bias[symbol],0))*(Q692/100)</f>
        <v>113.20825000000001</v>
      </c>
      <c r="S692" s="1">
        <f t="shared" si="795"/>
        <v>113.45825000000001</v>
      </c>
      <c r="T692" s="4"/>
      <c r="U692" s="4"/>
      <c r="V692" s="1">
        <f t="shared" si="789"/>
        <v>113.30200000000001</v>
      </c>
      <c r="W692" s="1">
        <f t="shared" si="790"/>
        <v>113.20825000000001</v>
      </c>
      <c r="X692" s="1">
        <f t="shared" si="791"/>
        <v>113.45825000000001</v>
      </c>
      <c r="Y692" s="13">
        <f t="shared" si="792"/>
        <v>-1.3499999999993406E-2</v>
      </c>
      <c r="Z692" s="1">
        <v>1</v>
      </c>
      <c r="AA692" s="1">
        <f t="shared" si="793"/>
        <v>1</v>
      </c>
      <c r="AB692" s="1">
        <f t="shared" si="755"/>
        <v>1</v>
      </c>
      <c r="AC692" s="1">
        <f>IF(ISNUMBER(INDEX(bias[value],MATCH(I692,bias[symbol],0))),1,0)</f>
        <v>1</v>
      </c>
      <c r="AD692" s="1">
        <f t="shared" si="794"/>
        <v>1</v>
      </c>
      <c r="AE692" s="1">
        <f t="shared" si="756"/>
        <v>1</v>
      </c>
      <c r="AF692" s="1">
        <f t="shared" ca="1" si="757"/>
        <v>0</v>
      </c>
      <c r="AG692" s="1">
        <f t="shared" ca="1" si="758"/>
        <v>0</v>
      </c>
      <c r="AH692" s="1" t="str">
        <f ca="1">IF(AG692=1,_xll.RtContribute("DDS_BONDS",$B692&amp;"=EXT",$V$3:$X$3,V692:X692,"FTC:CHANGED;SCOPE:SERVER"),"-")</f>
        <v>-</v>
      </c>
      <c r="AI692" s="1" t="str">
        <f>_xll.RtGet("DDS_BONDS",B692&amp;"=EXT",3)</f>
        <v>13208966=EXT</v>
      </c>
      <c r="AJ692" s="32">
        <f>_xll.BDP($A692&amp;" @"&amp; $N692 &amp;"  Corp","risk_mid")</f>
        <v>3.9007397881647421</v>
      </c>
      <c r="AK692" s="25">
        <f t="shared" si="773"/>
        <v>0</v>
      </c>
      <c r="AL692" s="1" t="str">
        <f t="shared" si="742"/>
        <v>-</v>
      </c>
      <c r="AM692" s="38">
        <f t="shared" si="774"/>
        <v>0</v>
      </c>
      <c r="AN692" s="12">
        <f>_xll.BDP($A692&amp;" @"&amp; $N692 &amp;"  Corp","asset_swap_spd_mid")</f>
        <v>65.157276932915664</v>
      </c>
      <c r="AO692" s="25">
        <f t="shared" si="775"/>
        <v>0</v>
      </c>
      <c r="AP692" s="25">
        <f>IFERROR(_xll.BDP($A692&amp;" @"&amp; $N692 &amp;"  Corp","coupon")*G692/100/365,"-")</f>
        <v>0</v>
      </c>
      <c r="AQ692" s="1" t="str">
        <f>_xll.RtGet("EBOND_LDN",B692,"DSPLY_NAME")</f>
        <v xml:space="preserve">TELEFO 4.797 21 </v>
      </c>
      <c r="AR692" s="38">
        <f>_xll.RtGet("EBOND_LDN", B692, -18560)</f>
        <v>97.764473967219999</v>
      </c>
      <c r="AS692" s="38">
        <f>_xll.RtGet("EBOND_LDN", B692, -18562)</f>
        <v>91.359730298917995</v>
      </c>
      <c r="AT692" s="58" t="str">
        <f ca="1">IF(Main[[#This Row],[maturity]]&lt;TODAY(),"matured","-")</f>
        <v>-</v>
      </c>
      <c r="AU692" s="1" t="str">
        <f>IF(Main[[#This Row],[spread bid]]=Main[[#This Row],[spread ask]],"error","-")</f>
        <v>-</v>
      </c>
    </row>
    <row r="693" spans="1:47" x14ac:dyDescent="0.2">
      <c r="A693" s="1" t="s">
        <v>638</v>
      </c>
      <c r="B693" s="1">
        <v>17938581</v>
      </c>
      <c r="C693" s="9">
        <v>1994227</v>
      </c>
      <c r="D693" s="9" t="str">
        <f>_xll.BDP($A693&amp;" Corp",D$4)</f>
        <v>TELEFO</v>
      </c>
      <c r="E693" s="9">
        <f>IF(_xll.BDP($A693&amp;" Corp","cpn typ")="floating","frn",_xll.BDP($A693&amp;" Corp",E$4))</f>
        <v>2.7360000000000002</v>
      </c>
      <c r="F693" s="50">
        <f>IF(LEFT(_xll.BDP($A693&amp;" Corp","mty_typ"),4)="perp","perp",_xll.BDP($A693&amp;" Corp",F$4)*1)</f>
        <v>43614</v>
      </c>
      <c r="G693" s="31">
        <f>_xll.RtGet("EBOND_POSITION",INDEX(bookMap[eBondID],MATCH(TEXT(C693,"0"),bookMap[bbgID],0))&amp;"="&amp;B693,"AMOUNT")</f>
        <v>0</v>
      </c>
      <c r="H693" s="1">
        <f>INDEX(control!$E$12:$E$22,MATCH(C693,control!$C$12:$C$22,0))</f>
        <v>0</v>
      </c>
      <c r="I693" s="1" t="str">
        <f>IFERROR(INDEX(bias[symbol],MIN(MAX(MATCH(IF($I$2="manual",_xll.RtGet("EBOND_LDN",B693,-20268),$I$2),bias[symbol],0)+H693,1),27)),"-")</f>
        <v>b</v>
      </c>
      <c r="J693" s="1">
        <f>IFERROR(_xll.RtGet("EBOND_LDN",B693,-20270)*1,"-")</f>
        <v>0.25</v>
      </c>
      <c r="K693" s="1" t="str">
        <f>_xll.RtGet("EBOND_LDN",$B693,-20271)</f>
        <v>on</v>
      </c>
      <c r="L693" s="1">
        <f>_xll.BDP(A693&amp;" @CBKG Corp","bid")</f>
        <v>106.75</v>
      </c>
      <c r="M693" s="1">
        <f>_xll.BDP(A693&amp;" @CBKG Corp","ask")</f>
        <v>107</v>
      </c>
      <c r="N693" s="1" t="s">
        <v>1456</v>
      </c>
      <c r="O693" s="1" t="str">
        <f>_xll.BDP(A693&amp;" @"&amp;N693&amp;" Corp","LAST_UPDATE")</f>
        <v>07:01:28</v>
      </c>
      <c r="P693" s="57">
        <f>_xll.BDP(A693&amp;" @"&amp;N693&amp;" Corp","LAST_PRICE")</f>
        <v>106.857</v>
      </c>
      <c r="Q693" s="1">
        <f>INDEX(control!$F$12:$F$22,MATCH(C693,control!$C$12:$C$22,0))</f>
        <v>100</v>
      </c>
      <c r="R693" s="1">
        <f>P693-J693*INDEX(bias[value],MATCH(I693,bias[symbol],0))*(Q693/100)</f>
        <v>106.76325</v>
      </c>
      <c r="S693" s="1">
        <f t="shared" si="795"/>
        <v>107.01325</v>
      </c>
      <c r="T693" s="4"/>
      <c r="U693" s="4"/>
      <c r="V693" s="1">
        <f t="shared" si="789"/>
        <v>106.857</v>
      </c>
      <c r="W693" s="1">
        <f t="shared" si="790"/>
        <v>106.76325</v>
      </c>
      <c r="X693" s="1">
        <f t="shared" si="791"/>
        <v>107.01325</v>
      </c>
      <c r="Y693" s="13">
        <f t="shared" si="792"/>
        <v>2.6499999999998636E-2</v>
      </c>
      <c r="Z693" s="1">
        <v>1</v>
      </c>
      <c r="AA693" s="1">
        <f t="shared" si="793"/>
        <v>1</v>
      </c>
      <c r="AB693" s="1">
        <f t="shared" si="755"/>
        <v>1</v>
      </c>
      <c r="AC693" s="1">
        <f>IF(ISNUMBER(INDEX(bias[value],MATCH(I693,bias[symbol],0))),1,0)</f>
        <v>1</v>
      </c>
      <c r="AD693" s="1">
        <f t="shared" si="794"/>
        <v>1</v>
      </c>
      <c r="AE693" s="1">
        <f t="shared" si="756"/>
        <v>1</v>
      </c>
      <c r="AF693" s="1">
        <f t="shared" ca="1" si="757"/>
        <v>0</v>
      </c>
      <c r="AG693" s="1">
        <f t="shared" ca="1" si="758"/>
        <v>0</v>
      </c>
      <c r="AH693" s="1" t="str">
        <f ca="1">IF(AG693=1,_xll.RtContribute("DDS_BONDS",$B693&amp;"=EXT",$V$3:$X$3,V693:X693,"FTC:CHANGED;SCOPE:SERVER"),"-")</f>
        <v>-</v>
      </c>
      <c r="AI693" s="1" t="str">
        <f>_xll.RtGet("DDS_BONDS",B693&amp;"=EXT",3)</f>
        <v>17938581=EXT</v>
      </c>
      <c r="AJ693" s="32">
        <f>_xll.BDP($A693&amp;" @"&amp; $N693 &amp;"  Corp","risk_mid")</f>
        <v>4.9552834900893572</v>
      </c>
      <c r="AK693" s="25">
        <f t="shared" si="773"/>
        <v>0</v>
      </c>
      <c r="AL693" s="1">
        <f t="shared" si="742"/>
        <v>-0.5</v>
      </c>
      <c r="AM693" s="38">
        <f t="shared" si="774"/>
        <v>0</v>
      </c>
      <c r="AN693" s="12">
        <f>_xll.BDP($A693&amp;" @"&amp; $N693 &amp;"  Corp","asset_swap_spd_mid")</f>
        <v>61.931752395378645</v>
      </c>
      <c r="AO693" s="25">
        <f t="shared" si="775"/>
        <v>0</v>
      </c>
      <c r="AP693" s="25">
        <f>IFERROR(_xll.BDP($A693&amp;" @"&amp; $N693 &amp;"  Corp","coupon")*G693/100/365,"-")</f>
        <v>0</v>
      </c>
      <c r="AQ693" s="1" t="str">
        <f>_xll.RtGet("EBOND_LDN",B693,"DSPLY_NAME")</f>
        <v xml:space="preserve">TELEFO 2.736 29 </v>
      </c>
      <c r="AR693" s="38">
        <f>_xll.RtGet("EBOND_LDN", B693, -18560)</f>
        <v>102.879663483885</v>
      </c>
      <c r="AS693" s="38">
        <f>_xll.RtGet("EBOND_LDN", B693, -18562)</f>
        <v>97.844316512583006</v>
      </c>
      <c r="AT693" s="58" t="str">
        <f ca="1">IF(Main[[#This Row],[maturity]]&lt;TODAY(),"matured","-")</f>
        <v>-</v>
      </c>
      <c r="AU693" s="1" t="str">
        <f>IF(Main[[#This Row],[spread bid]]=Main[[#This Row],[spread ask]],"error","-")</f>
        <v>-</v>
      </c>
    </row>
    <row r="694" spans="1:47" x14ac:dyDescent="0.2">
      <c r="A694" s="1" t="s">
        <v>639</v>
      </c>
      <c r="B694" s="1">
        <v>8623859</v>
      </c>
      <c r="C694" s="9">
        <v>1994227</v>
      </c>
      <c r="D694" s="9" t="str">
        <f>_xll.BDP($A694&amp;" Corp",D$4)</f>
        <v>TELEFO</v>
      </c>
      <c r="E694" s="9">
        <f>IF(_xll.BDP($A694&amp;" Corp","cpn typ")="floating","frn",_xll.BDP($A694&amp;" Corp",E$4))</f>
        <v>4.6929999999999996</v>
      </c>
      <c r="F694" s="50">
        <f>IF(LEFT(_xll.BDP($A694&amp;" Corp","mty_typ"),4)="perp","perp",_xll.BDP($A694&amp;" Corp",F$4)*1)</f>
        <v>43780</v>
      </c>
      <c r="G694" s="31">
        <f>_xll.RtGet("EBOND_POSITION",INDEX(bookMap[eBondID],MATCH(TEXT(C694,"0"),bookMap[bbgID],0))&amp;"="&amp;B694,"AMOUNT")</f>
        <v>700000</v>
      </c>
      <c r="H694" s="1">
        <f>INDEX(control!$E$12:$E$22,MATCH(C694,control!$C$12:$C$22,0))</f>
        <v>0</v>
      </c>
      <c r="I694" s="1" t="str">
        <f>IFERROR(INDEX(bias[symbol],MIN(MAX(MATCH(IF($I$2="manual",_xll.RtGet("EBOND_LDN",B694,-20268),$I$2),bias[symbol],0)+H694,1),27)),"-")</f>
        <v>b</v>
      </c>
      <c r="J694" s="1">
        <f>IFERROR(_xll.RtGet("EBOND_LDN",B694,-20270)*1,"-")</f>
        <v>0.25</v>
      </c>
      <c r="K694" s="1" t="str">
        <f>_xll.RtGet("EBOND_LDN",$B694,-20271)</f>
        <v>on</v>
      </c>
      <c r="L694" s="1">
        <f>_xll.BDP(A694&amp;" @CBKG Corp","bid")</f>
        <v>116.547</v>
      </c>
      <c r="M694" s="1">
        <f>_xll.BDP(A694&amp;" @CBKG Corp","ask")</f>
        <v>116.797</v>
      </c>
      <c r="N694" s="1" t="s">
        <v>1456</v>
      </c>
      <c r="O694" s="1" t="str">
        <f>_xll.BDP(A694&amp;" @"&amp;N694&amp;" Corp","LAST_UPDATE")</f>
        <v>07:01:35</v>
      </c>
      <c r="P694" s="57">
        <f>_xll.BDP(A694&amp;" @"&amp;N694&amp;" Corp","LAST_PRICE")</f>
        <v>116.637</v>
      </c>
      <c r="Q694" s="1">
        <f>INDEX(control!$F$12:$F$22,MATCH(C694,control!$C$12:$C$22,0))</f>
        <v>100</v>
      </c>
      <c r="R694" s="1">
        <f>P694-J694*INDEX(bias[value],MATCH(I694,bias[symbol],0))*(Q694/100)</f>
        <v>116.54325</v>
      </c>
      <c r="S694" s="1">
        <f t="shared" si="795"/>
        <v>116.79325</v>
      </c>
      <c r="T694" s="4"/>
      <c r="U694" s="4"/>
      <c r="V694" s="1">
        <f t="shared" si="789"/>
        <v>116.637</v>
      </c>
      <c r="W694" s="1">
        <f t="shared" si="790"/>
        <v>116.54325</v>
      </c>
      <c r="X694" s="1">
        <f t="shared" si="791"/>
        <v>116.79325</v>
      </c>
      <c r="Y694" s="13">
        <f t="shared" si="792"/>
        <v>-7.4999999999931788E-3</v>
      </c>
      <c r="Z694" s="1">
        <v>1</v>
      </c>
      <c r="AA694" s="1">
        <f t="shared" si="793"/>
        <v>1</v>
      </c>
      <c r="AB694" s="1">
        <f t="shared" si="755"/>
        <v>1</v>
      </c>
      <c r="AC694" s="1">
        <f>IF(ISNUMBER(INDEX(bias[value],MATCH(I694,bias[symbol],0))),1,0)</f>
        <v>1</v>
      </c>
      <c r="AD694" s="1">
        <f t="shared" si="794"/>
        <v>1</v>
      </c>
      <c r="AE694" s="1">
        <f t="shared" si="756"/>
        <v>1</v>
      </c>
      <c r="AF694" s="1">
        <f t="shared" ca="1" si="757"/>
        <v>0</v>
      </c>
      <c r="AG694" s="1">
        <f t="shared" ca="1" si="758"/>
        <v>0</v>
      </c>
      <c r="AH694" s="1" t="str">
        <f ca="1">IF(AG694=1,_xll.RtContribute("DDS_BONDS",$B694&amp;"=EXT",$V$3:$X$3,V694:X694,"FTC:CHANGED;SCOPE:SERVER"),"-")</f>
        <v>-</v>
      </c>
      <c r="AI694" s="1" t="str">
        <f>_xll.RtGet("DDS_BONDS",B694&amp;"=EXT",3)</f>
        <v>8623859=EXT</v>
      </c>
      <c r="AJ694" s="32">
        <f>_xll.BDP($A694&amp;" @"&amp; $N694 &amp;"  Corp","risk_mid")</f>
        <v>5.6795498412846257</v>
      </c>
      <c r="AK694" s="25">
        <f t="shared" si="773"/>
        <v>397.5684888899238</v>
      </c>
      <c r="AL694" s="1" t="str">
        <f t="shared" si="742"/>
        <v>-</v>
      </c>
      <c r="AM694" s="38">
        <f t="shared" si="774"/>
        <v>7.257413333333333</v>
      </c>
      <c r="AN694" s="12">
        <f>_xll.BDP($A694&amp;" @"&amp; $N694 &amp;"  Corp","asset_swap_spd_mid")</f>
        <v>75.975433506119344</v>
      </c>
      <c r="AO694" s="25">
        <f t="shared" si="775"/>
        <v>5318.2803454283539</v>
      </c>
      <c r="AP694" s="25">
        <f>IFERROR(_xll.BDP($A694&amp;" @"&amp; $N694 &amp;"  Corp","coupon")*G694/100/365,"-")</f>
        <v>90.002739726027372</v>
      </c>
      <c r="AQ694" s="1" t="str">
        <f>_xll.RtGet("EBOND_LDN",B694,"DSPLY_NAME")</f>
        <v xml:space="preserve">TELEFO 4.693 11 </v>
      </c>
      <c r="AR694" s="38">
        <f>_xll.RtGet("EBOND_LDN", B694, -18560)</f>
        <v>110.565145750277</v>
      </c>
      <c r="AS694" s="38">
        <f>_xll.RtGet("EBOND_LDN", B694, -18562)</f>
        <v>106.167701795108</v>
      </c>
      <c r="AT694" s="58" t="str">
        <f ca="1">IF(Main[[#This Row],[maturity]]&lt;TODAY(),"matured","-")</f>
        <v>-</v>
      </c>
      <c r="AU694" s="1" t="str">
        <f>IF(Main[[#This Row],[spread bid]]=Main[[#This Row],[spread ask]],"error","-")</f>
        <v>-</v>
      </c>
    </row>
    <row r="695" spans="1:47" x14ac:dyDescent="0.2">
      <c r="A695" s="1" t="s">
        <v>640</v>
      </c>
      <c r="B695" s="1">
        <v>15682884</v>
      </c>
      <c r="C695" s="9">
        <v>1994227</v>
      </c>
      <c r="D695" s="9" t="str">
        <f>_xll.BDP($A695&amp;" Corp",D$4)</f>
        <v>TELEFO</v>
      </c>
      <c r="E695" s="9">
        <f>IF(_xll.BDP($A695&amp;" Corp","cpn typ")="floating","frn",_xll.BDP($A695&amp;" Corp",E$4))</f>
        <v>4.71</v>
      </c>
      <c r="F695" s="50">
        <f>IF(LEFT(_xll.BDP($A695&amp;" Corp","mty_typ"),4)="perp","perp",_xll.BDP($A695&amp;" Corp",F$4)*1)</f>
        <v>43850</v>
      </c>
      <c r="G695" s="31">
        <f>_xll.RtGet("EBOND_POSITION",INDEX(bookMap[eBondID],MATCH(TEXT(C695,"0"),bookMap[bbgID],0))&amp;"="&amp;B695,"AMOUNT")</f>
        <v>0</v>
      </c>
      <c r="H695" s="1">
        <f>INDEX(control!$E$12:$E$22,MATCH(C695,control!$C$12:$C$22,0))</f>
        <v>0</v>
      </c>
      <c r="I695" s="1" t="str">
        <f>IFERROR(INDEX(bias[symbol],MIN(MAX(MATCH(IF($I$2="manual",_xll.RtGet("EBOND_LDN",B695,-20268),$I$2),bias[symbol],0)+H695,1),27)),"-")</f>
        <v>b</v>
      </c>
      <c r="J695" s="1">
        <f>IFERROR(_xll.RtGet("EBOND_LDN",B695,-20270)*1,"-")</f>
        <v>0.3</v>
      </c>
      <c r="K695" s="1" t="str">
        <f>_xll.RtGet("EBOND_LDN",$B695,-20271)</f>
        <v>on</v>
      </c>
      <c r="L695" s="1">
        <f>_xll.BDP(A695&amp;" @CBKG Corp","bid")</f>
        <v>116.598</v>
      </c>
      <c r="M695" s="1">
        <f>_xll.BDP(A695&amp;" @CBKG Corp","ask")</f>
        <v>116.898</v>
      </c>
      <c r="N695" s="1" t="s">
        <v>1456</v>
      </c>
      <c r="O695" s="1" t="str">
        <f>_xll.BDP(A695&amp;" @"&amp;N695&amp;" Corp","LAST_UPDATE")</f>
        <v>07:01:27</v>
      </c>
      <c r="P695" s="57">
        <f>_xll.BDP(A695&amp;" @"&amp;N695&amp;" Corp","LAST_PRICE")</f>
        <v>116.70699999999999</v>
      </c>
      <c r="Q695" s="1">
        <f>INDEX(control!$F$12:$F$22,MATCH(C695,control!$C$12:$C$22,0))</f>
        <v>100</v>
      </c>
      <c r="R695" s="1">
        <f>P695-J695*INDEX(bias[value],MATCH(I695,bias[symbol],0))*(Q695/100)</f>
        <v>116.5945</v>
      </c>
      <c r="S695" s="1">
        <f t="shared" si="795"/>
        <v>116.89449999999999</v>
      </c>
      <c r="T695" s="4"/>
      <c r="U695" s="4"/>
      <c r="V695" s="1">
        <f t="shared" si="789"/>
        <v>116.70699999999999</v>
      </c>
      <c r="W695" s="1">
        <f t="shared" si="790"/>
        <v>116.5945</v>
      </c>
      <c r="X695" s="1">
        <f t="shared" si="791"/>
        <v>116.89449999999999</v>
      </c>
      <c r="Y695" s="13">
        <f t="shared" si="792"/>
        <v>-7.0000000000050022E-3</v>
      </c>
      <c r="Z695" s="1">
        <v>1</v>
      </c>
      <c r="AA695" s="1">
        <f t="shared" si="793"/>
        <v>1</v>
      </c>
      <c r="AB695" s="1">
        <f t="shared" si="755"/>
        <v>1</v>
      </c>
      <c r="AC695" s="1">
        <f>IF(ISNUMBER(INDEX(bias[value],MATCH(I695,bias[symbol],0))),1,0)</f>
        <v>1</v>
      </c>
      <c r="AD695" s="1">
        <f t="shared" si="794"/>
        <v>1</v>
      </c>
      <c r="AE695" s="1">
        <f t="shared" si="756"/>
        <v>1</v>
      </c>
      <c r="AF695" s="1">
        <f t="shared" ca="1" si="757"/>
        <v>0</v>
      </c>
      <c r="AG695" s="1">
        <f t="shared" ca="1" si="758"/>
        <v>0</v>
      </c>
      <c r="AH695" s="1" t="str">
        <f ca="1">IF(AG695=1,_xll.RtContribute("DDS_BONDS",$B695&amp;"=EXT",$V$3:$X$3,V695:X695,"FTC:CHANGED;SCOPE:SERVER"),"-")</f>
        <v>-</v>
      </c>
      <c r="AI695" s="1" t="str">
        <f>_xll.RtGet("DDS_BONDS",B695&amp;"=EXT",3)</f>
        <v>15682884=EXT</v>
      </c>
      <c r="AJ695" s="32">
        <f>_xll.BDP($A695&amp;" @"&amp; $N695 &amp;"  Corp","risk_mid")</f>
        <v>5.849859067512142</v>
      </c>
      <c r="AK695" s="25">
        <f t="shared" si="773"/>
        <v>0</v>
      </c>
      <c r="AL695" s="1" t="str">
        <f t="shared" si="742"/>
        <v>-</v>
      </c>
      <c r="AM695" s="38">
        <f t="shared" si="774"/>
        <v>0</v>
      </c>
      <c r="AN695" s="12">
        <f>_xll.BDP($A695&amp;" @"&amp; $N695 &amp;"  Corp","asset_swap_spd_mid")</f>
        <v>83.372027102246378</v>
      </c>
      <c r="AO695" s="25">
        <f t="shared" si="775"/>
        <v>0</v>
      </c>
      <c r="AP695" s="25">
        <f>IFERROR(_xll.BDP($A695&amp;" @"&amp; $N695 &amp;"  Corp","coupon")*G695/100/365,"-")</f>
        <v>0</v>
      </c>
      <c r="AQ695" s="1" t="str">
        <f>_xll.RtGet("EBOND_LDN",B695,"DSPLY_NAME")</f>
        <v>TELEFO 4.71 20 J</v>
      </c>
      <c r="AR695" s="38">
        <f>_xll.RtGet("EBOND_LDN", B695, -18560)</f>
        <v>110.33104777612201</v>
      </c>
      <c r="AS695" s="38">
        <f>_xll.RtGet("EBOND_LDN", B695, -18562)</f>
        <v>105.212352729801</v>
      </c>
      <c r="AT695" s="58" t="str">
        <f ca="1">IF(Main[[#This Row],[maturity]]&lt;TODAY(),"matured","-")</f>
        <v>-</v>
      </c>
      <c r="AU695" s="1" t="str">
        <f>IF(Main[[#This Row],[spread bid]]=Main[[#This Row],[spread ask]],"error","-")</f>
        <v>-</v>
      </c>
    </row>
    <row r="696" spans="1:47" x14ac:dyDescent="0.2">
      <c r="A696" s="1" t="s">
        <v>641</v>
      </c>
      <c r="B696" s="1">
        <v>17313512</v>
      </c>
      <c r="C696" s="9">
        <v>1994227</v>
      </c>
      <c r="D696" s="9" t="str">
        <f>_xll.BDP($A696&amp;" Corp",D$4)</f>
        <v>TELEFO</v>
      </c>
      <c r="E696" s="9">
        <f>IF(_xll.BDP($A696&amp;" Corp","cpn typ")="floating","frn",_xll.BDP($A696&amp;" Corp",E$4))</f>
        <v>3.9609999999999999</v>
      </c>
      <c r="F696" s="50">
        <f>IF(LEFT(_xll.BDP($A696&amp;" Corp","mty_typ"),4)="perp","perp",_xll.BDP($A696&amp;" Corp",F$4)*1)</f>
        <v>44281</v>
      </c>
      <c r="G696" s="31">
        <f>_xll.RtGet("EBOND_POSITION",INDEX(bookMap[eBondID],MATCH(TEXT(C696,"0"),bookMap[bbgID],0))&amp;"="&amp;B696,"AMOUNT")</f>
        <v>-1500000</v>
      </c>
      <c r="H696" s="1">
        <f>INDEX(control!$E$12:$E$22,MATCH(C696,control!$C$12:$C$22,0))</f>
        <v>0</v>
      </c>
      <c r="I696" s="1" t="str">
        <f>IFERROR(INDEX(bias[symbol],MIN(MAX(MATCH(IF($I$2="manual",_xll.RtGet("EBOND_LDN",B696,-20268),$I$2),bias[symbol],0)+H696,1),27)),"-")</f>
        <v>b</v>
      </c>
      <c r="J696" s="1">
        <f>IFERROR(_xll.RtGet("EBOND_LDN",B696,-20270)*1,"-")</f>
        <v>0.3</v>
      </c>
      <c r="K696" s="1" t="str">
        <f>_xll.RtGet("EBOND_LDN",$B696,-20271)</f>
        <v>on</v>
      </c>
      <c r="L696" s="1">
        <f>_xll.BDP(A696&amp;" @CBKG Corp","bid")</f>
        <v>113.401</v>
      </c>
      <c r="M696" s="1">
        <f>_xll.BDP(A696&amp;" @CBKG Corp","ask")</f>
        <v>113.70099999999999</v>
      </c>
      <c r="N696" s="1" t="s">
        <v>1456</v>
      </c>
      <c r="O696" s="1" t="str">
        <f>_xll.BDP(A696&amp;" @"&amp;N696&amp;" Corp","LAST_UPDATE")</f>
        <v>07:01:39</v>
      </c>
      <c r="P696" s="57">
        <f>_xll.BDP(A696&amp;" @"&amp;N696&amp;" Corp","LAST_PRICE")</f>
        <v>113.498</v>
      </c>
      <c r="Q696" s="1">
        <f>INDEX(control!$F$12:$F$22,MATCH(C696,control!$C$12:$C$22,0))</f>
        <v>100</v>
      </c>
      <c r="R696" s="1">
        <f>P696-J696*INDEX(bias[value],MATCH(I696,bias[symbol],0))*(Q696/100)</f>
        <v>113.38550000000001</v>
      </c>
      <c r="S696" s="1">
        <f t="shared" si="795"/>
        <v>113.6855</v>
      </c>
      <c r="T696" s="4"/>
      <c r="U696" s="4"/>
      <c r="V696" s="1">
        <f t="shared" si="789"/>
        <v>113.498</v>
      </c>
      <c r="W696" s="1">
        <f t="shared" si="790"/>
        <v>113.38550000000001</v>
      </c>
      <c r="X696" s="1">
        <f t="shared" si="791"/>
        <v>113.6855</v>
      </c>
      <c r="Y696" s="13">
        <f t="shared" si="792"/>
        <v>-3.0999999999949068E-2</v>
      </c>
      <c r="Z696" s="1">
        <v>1</v>
      </c>
      <c r="AA696" s="1">
        <f t="shared" si="793"/>
        <v>1</v>
      </c>
      <c r="AB696" s="1">
        <f t="shared" si="755"/>
        <v>1</v>
      </c>
      <c r="AC696" s="1">
        <f>IF(ISNUMBER(INDEX(bias[value],MATCH(I696,bias[symbol],0))),1,0)</f>
        <v>1</v>
      </c>
      <c r="AD696" s="1">
        <f t="shared" si="794"/>
        <v>1</v>
      </c>
      <c r="AE696" s="1">
        <f t="shared" si="756"/>
        <v>1</v>
      </c>
      <c r="AF696" s="1">
        <f t="shared" ca="1" si="757"/>
        <v>0</v>
      </c>
      <c r="AG696" s="1">
        <f t="shared" ca="1" si="758"/>
        <v>0</v>
      </c>
      <c r="AH696" s="1" t="str">
        <f ca="1">IF(AG696=1,_xll.RtContribute("DDS_BONDS",$B696&amp;"=EXT",$V$3:$X$3,V696:X696,"FTC:CHANGED;SCOPE:SERVER"),"-")</f>
        <v>-</v>
      </c>
      <c r="AI696" s="1" t="str">
        <f>_xll.RtGet("DDS_BONDS",B696&amp;"=EXT",3)</f>
        <v>17313512=EXT</v>
      </c>
      <c r="AJ696" s="32">
        <f>_xll.BDP($A696&amp;" @"&amp; $N696 &amp;"  Corp","risk_mid")</f>
        <v>6.8201409114585942</v>
      </c>
      <c r="AK696" s="25">
        <f t="shared" si="773"/>
        <v>-1023.0211367187891</v>
      </c>
      <c r="AL696" s="1" t="str">
        <f t="shared" si="742"/>
        <v>-</v>
      </c>
      <c r="AM696" s="38">
        <f t="shared" si="774"/>
        <v>-15.133066666666668</v>
      </c>
      <c r="AN696" s="12">
        <f>_xll.BDP($A696&amp;" @"&amp; $N696 &amp;"  Corp","asset_swap_spd_mid")</f>
        <v>86.358578263794598</v>
      </c>
      <c r="AO696" s="25">
        <f t="shared" si="775"/>
        <v>-12953.78673956919</v>
      </c>
      <c r="AP696" s="25">
        <f>IFERROR(_xll.BDP($A696&amp;" @"&amp; $N696 &amp;"  Corp","coupon")*G696/100/365,"-")</f>
        <v>-162.78082191780823</v>
      </c>
      <c r="AQ696" s="1" t="str">
        <f>_xll.RtGet("EBOND_LDN",B696,"DSPLY_NAME")</f>
        <v xml:space="preserve">TELEFO 3.961 26 </v>
      </c>
      <c r="AR696" s="38">
        <f>_xll.RtGet("EBOND_LDN", B696, -18560)</f>
        <v>113.73460463869201</v>
      </c>
      <c r="AS696" s="38">
        <f>_xll.RtGet("EBOND_LDN", B696, -18562)</f>
        <v>109.342100605287</v>
      </c>
      <c r="AT696" s="58" t="str">
        <f ca="1">IF(Main[[#This Row],[maturity]]&lt;TODAY(),"matured","-")</f>
        <v>-</v>
      </c>
      <c r="AU696" s="1" t="str">
        <f>IF(Main[[#This Row],[spread bid]]=Main[[#This Row],[spread ask]],"error","-")</f>
        <v>-</v>
      </c>
    </row>
    <row r="697" spans="1:47" x14ac:dyDescent="0.2">
      <c r="A697" s="1" t="s">
        <v>1633</v>
      </c>
      <c r="B697" s="1">
        <v>21239274</v>
      </c>
      <c r="C697" s="9">
        <v>1994227</v>
      </c>
      <c r="D697" s="9" t="str">
        <f>_xll.BDP($A697&amp;" Corp",D$4)</f>
        <v>TELEFO</v>
      </c>
      <c r="E697" s="9">
        <f>IF(_xll.BDP($A697&amp;" Corp","cpn typ")="floating","frn",_xll.BDP($A697&amp;" Corp",E$4))</f>
        <v>2.242</v>
      </c>
      <c r="F697" s="50">
        <f>IF(LEFT(_xll.BDP($A697&amp;" Corp","mty_typ"),4)="perp","perp",_xll.BDP($A697&amp;" Corp",F$4)*1)</f>
        <v>44708</v>
      </c>
      <c r="G697" s="31">
        <f>_xll.RtGet("EBOND_POSITION",INDEX(bookMap[eBondID],MATCH(TEXT(C697,"0"),bookMap[bbgID],0))&amp;"="&amp;B697,"AMOUNT")</f>
        <v>1000000</v>
      </c>
      <c r="H697" s="1">
        <f>INDEX(control!$E$12:$E$22,MATCH(C697,control!$C$12:$C$22,0))</f>
        <v>0</v>
      </c>
      <c r="I697" s="1" t="str">
        <f>IFERROR(INDEX(bias[symbol],MIN(MAX(MATCH(IF($I$2="manual",_xll.RtGet("EBOND_LDN",B697,-20268),$I$2),bias[symbol],0)+H697,1),27)),"-")</f>
        <v>b</v>
      </c>
      <c r="J697" s="1">
        <f>IFERROR(_xll.RtGet("EBOND_LDN",B697,-20270)*1,"-")</f>
        <v>0.28000000000000003</v>
      </c>
      <c r="K697" s="1" t="str">
        <f>_xll.RtGet("EBOND_LDN",$B697,-20271)</f>
        <v>on</v>
      </c>
      <c r="L697" s="1">
        <f>_xll.BDP(A697&amp;" @CBKG Corp","bid")</f>
        <v>101.343</v>
      </c>
      <c r="M697" s="1">
        <f>_xll.BDP(A697&amp;" @CBKG Corp","ask")</f>
        <v>101.623</v>
      </c>
      <c r="N697" s="1" t="s">
        <v>1456</v>
      </c>
      <c r="O697" s="1" t="str">
        <f>_xll.BDP(A697&amp;" @"&amp;N697&amp;" Corp","LAST_UPDATE")</f>
        <v>07:01:33</v>
      </c>
      <c r="P697" s="57">
        <f>_xll.BDP(A697&amp;" @"&amp;N697&amp;" Corp","LAST_PRICE")</f>
        <v>101.434</v>
      </c>
      <c r="Q697" s="1">
        <f>INDEX(control!$F$12:$F$22,MATCH(C697,control!$C$12:$C$22,0))</f>
        <v>100</v>
      </c>
      <c r="R697" s="1">
        <f>P697-J697*INDEX(bias[value],MATCH(I697,bias[symbol],0))*(Q697/100)</f>
        <v>101.32899999999999</v>
      </c>
      <c r="S697" s="1">
        <f>R697+J697*(Q697/100)</f>
        <v>101.60899999999999</v>
      </c>
      <c r="T697" s="4"/>
      <c r="U697" s="4"/>
      <c r="V697" s="1">
        <f>P697</f>
        <v>101.434</v>
      </c>
      <c r="W697" s="1">
        <f>IF(ISNUMBER(T697),T697,R697)</f>
        <v>101.32899999999999</v>
      </c>
      <c r="X697" s="1">
        <f>IF(ISNUMBER(U697),U697,S697)</f>
        <v>101.60899999999999</v>
      </c>
      <c r="Y697" s="13">
        <f>IF(ISERROR((W697+X697)-(L697+M697)),"err",((W697+X697)-(L697+M697)))</f>
        <v>-2.8000000000020009E-2</v>
      </c>
      <c r="Z697" s="1">
        <v>1</v>
      </c>
      <c r="AA697" s="1">
        <f>IF(K697="on",1,0)</f>
        <v>1</v>
      </c>
      <c r="AB697" s="1">
        <f>IF(ISNUMBER(V697),1,0)*IF(ISNUMBER(W697),1,0)*IF(ISNUMBER(X697),1,0)</f>
        <v>1</v>
      </c>
      <c r="AC697" s="1">
        <f>IF(ISNUMBER(INDEX(bias[value],MATCH(I697,bias[symbol],0))),1,0)</f>
        <v>1</v>
      </c>
      <c r="AD697" s="1">
        <f>IF(ISNUMBER(J697),1,0)</f>
        <v>1</v>
      </c>
      <c r="AE697" s="1">
        <f>IF(AB697,IF(W697&gt;X697,0,1),0)</f>
        <v>1</v>
      </c>
      <c r="AF697" s="1">
        <f ca="1">IF($C$3="update",1,0)</f>
        <v>0</v>
      </c>
      <c r="AG697" s="1">
        <f ca="1">PRODUCT(Z697:AF697)</f>
        <v>0</v>
      </c>
      <c r="AH697" s="1" t="str">
        <f ca="1">IF(AG697=1,_xll.RtContribute("DDS_BONDS",$B697&amp;"=EXT",$V$3:$X$3,V697:X697,"FTC:CHANGED;SCOPE:SERVER"),"-")</f>
        <v>-</v>
      </c>
      <c r="AI697" s="1" t="str">
        <f>_xll.RtGet("DDS_BONDS",B697&amp;"=EXT",3)</f>
        <v>21239274=EXT</v>
      </c>
      <c r="AJ697" s="32">
        <f>_xll.BDP($A697&amp;" @"&amp; $N697 &amp;"  Corp","risk_mid")</f>
        <v>7.3097834627517955</v>
      </c>
      <c r="AK697" s="25">
        <f>IFERROR(G697*AJ697/10000,"-")</f>
        <v>730.97834627517955</v>
      </c>
      <c r="AL697" s="1" t="str">
        <f>IFERROR(INDEX(repoRate,MATCH(A697,repoIsin,0)),"-")</f>
        <v>-</v>
      </c>
      <c r="AM697" s="38">
        <f>IFERROR(G697*1,0)*IFERROR(P697*1,0)/100*IF(AL697="-",$AM$3,AL697)/100/360</f>
        <v>9.0163555555555561</v>
      </c>
      <c r="AN697" s="12">
        <f>_xll.BDP($A697&amp;" @"&amp; $N697 &amp;"  Corp","asset_swap_spd_mid")</f>
        <v>79.058112089212315</v>
      </c>
      <c r="AO697" s="25">
        <f>IFERROR(G697*1,0)*IFERROR(AN697*1,0)/10000</f>
        <v>7905.8112089212309</v>
      </c>
      <c r="AP697" s="25">
        <f>IFERROR(_xll.BDP($A697&amp;" @"&amp; $N697 &amp;"  Corp","coupon")*G697/100/365,"-")</f>
        <v>61.424657534246577</v>
      </c>
      <c r="AQ697" s="1" t="str">
        <f>_xll.RtGet("EBOND_LDN",B697,"DSPLY_NAME")</f>
        <v xml:space="preserve">TELEFO 2.242 27 </v>
      </c>
      <c r="AR697" s="38">
        <f>_xll.RtGet("EBOND_LDN", B697, -18560)</f>
        <v>112.063606773969</v>
      </c>
      <c r="AS697" s="38">
        <f>_xll.RtGet("EBOND_LDN", B697, -18562)</f>
        <v>112.063606773969</v>
      </c>
      <c r="AT697" s="58" t="str">
        <f ca="1">IF(Main[[#This Row],[maturity]]&lt;TODAY(),"matured","-")</f>
        <v>-</v>
      </c>
      <c r="AU697" s="1" t="str">
        <f>IF(Main[[#This Row],[spread bid]]=Main[[#This Row],[spread ask]],"error","-")</f>
        <v>error</v>
      </c>
    </row>
    <row r="698" spans="1:47" x14ac:dyDescent="0.2">
      <c r="A698" s="1" t="s">
        <v>642</v>
      </c>
      <c r="B698" s="1">
        <v>16535814</v>
      </c>
      <c r="C698" s="9">
        <v>1994227</v>
      </c>
      <c r="D698" s="9" t="str">
        <f>_xll.BDP($A698&amp;" Corp",D$4)</f>
        <v>TELEFO</v>
      </c>
      <c r="E698" s="9">
        <f>IF(_xll.BDP($A698&amp;" Corp","cpn typ")="floating","frn",_xll.BDP($A698&amp;" Corp",E$4))</f>
        <v>3.9870000000000001</v>
      </c>
      <c r="F698" s="50">
        <f>IF(LEFT(_xll.BDP($A698&amp;" Corp","mty_typ"),4)="perp","perp",_xll.BDP($A698&amp;" Corp",F$4)*1)</f>
        <v>44949</v>
      </c>
      <c r="G698" s="31">
        <f>_xll.RtGet("EBOND_POSITION",INDEX(bookMap[eBondID],MATCH(TEXT(C698,"0"),bookMap[bbgID],0))&amp;"="&amp;B698,"AMOUNT")</f>
        <v>0</v>
      </c>
      <c r="H698" s="1">
        <f>INDEX(control!$E$12:$E$22,MATCH(C698,control!$C$12:$C$22,0))</f>
        <v>0</v>
      </c>
      <c r="I698" s="1" t="str">
        <f>IFERROR(INDEX(bias[symbol],MIN(MAX(MATCH(IF($I$2="manual",_xll.RtGet("EBOND_LDN",B698,-20268),$I$2),bias[symbol],0)+H698,1),27)),"-")</f>
        <v>b</v>
      </c>
      <c r="J698" s="1">
        <f>IFERROR(_xll.RtGet("EBOND_LDN",B698,-20270)*1,"-")</f>
        <v>0.35</v>
      </c>
      <c r="K698" s="1" t="str">
        <f>_xll.RtGet("EBOND_LDN",$B698,-20271)</f>
        <v>on</v>
      </c>
      <c r="L698" s="1">
        <f>_xll.BDP(A698&amp;" @CBKG Corp","bid")</f>
        <v>113.429</v>
      </c>
      <c r="M698" s="1">
        <f>_xll.BDP(A698&amp;" @CBKG Corp","ask")</f>
        <v>113.779</v>
      </c>
      <c r="N698" s="1" t="s">
        <v>1456</v>
      </c>
      <c r="O698" s="1" t="str">
        <f>_xll.BDP(A698&amp;" @"&amp;N698&amp;" Corp","LAST_UPDATE")</f>
        <v>07:01:30</v>
      </c>
      <c r="P698" s="57">
        <f>_xll.BDP(A698&amp;" @"&amp;N698&amp;" Corp","LAST_PRICE")</f>
        <v>113.541</v>
      </c>
      <c r="Q698" s="1">
        <f>INDEX(control!$F$12:$F$22,MATCH(C698,control!$C$12:$C$22,0))</f>
        <v>100</v>
      </c>
      <c r="R698" s="1">
        <f>P698-J698*INDEX(bias[value],MATCH(I698,bias[symbol],0))*(Q698/100)</f>
        <v>113.40975</v>
      </c>
      <c r="S698" s="1">
        <f t="shared" si="795"/>
        <v>113.75975</v>
      </c>
      <c r="T698" s="4"/>
      <c r="U698" s="4"/>
      <c r="V698" s="1">
        <f t="shared" si="789"/>
        <v>113.541</v>
      </c>
      <c r="W698" s="1">
        <f t="shared" si="790"/>
        <v>113.40975</v>
      </c>
      <c r="X698" s="1">
        <f t="shared" si="791"/>
        <v>113.75975</v>
      </c>
      <c r="Y698" s="13">
        <f t="shared" si="792"/>
        <v>-3.8499999999999091E-2</v>
      </c>
      <c r="Z698" s="1">
        <v>1</v>
      </c>
      <c r="AA698" s="1">
        <f t="shared" si="793"/>
        <v>1</v>
      </c>
      <c r="AB698" s="1">
        <f t="shared" si="755"/>
        <v>1</v>
      </c>
      <c r="AC698" s="1">
        <f>IF(ISNUMBER(INDEX(bias[value],MATCH(I698,bias[symbol],0))),1,0)</f>
        <v>1</v>
      </c>
      <c r="AD698" s="1">
        <f t="shared" si="794"/>
        <v>1</v>
      </c>
      <c r="AE698" s="1">
        <f t="shared" si="756"/>
        <v>1</v>
      </c>
      <c r="AF698" s="1">
        <f t="shared" ca="1" si="757"/>
        <v>0</v>
      </c>
      <c r="AG698" s="1">
        <f t="shared" ca="1" si="758"/>
        <v>0</v>
      </c>
      <c r="AH698" s="1" t="str">
        <f ca="1">IF(AG698=1,_xll.RtContribute("DDS_BONDS",$B698&amp;"=EXT",$V$3:$X$3,V698:X698,"FTC:CHANGED;SCOPE:SERVER"),"-")</f>
        <v>-</v>
      </c>
      <c r="AI698" s="1" t="str">
        <f>_xll.RtGet("DDS_BONDS",B698&amp;"=EXT",3)</f>
        <v>16535814=EXT</v>
      </c>
      <c r="AJ698" s="32">
        <f>_xll.BDP($A698&amp;" @"&amp; $N698 &amp;"  Corp","risk_mid")</f>
        <v>8.3503770217461692</v>
      </c>
      <c r="AK698" s="25">
        <f t="shared" si="773"/>
        <v>0</v>
      </c>
      <c r="AL698" s="1" t="str">
        <f t="shared" si="742"/>
        <v>-</v>
      </c>
      <c r="AM698" s="38">
        <f t="shared" si="774"/>
        <v>0</v>
      </c>
      <c r="AN698" s="12">
        <f>_xll.BDP($A698&amp;" @"&amp; $N698 &amp;"  Corp","asset_swap_spd_mid")</f>
        <v>96.613731921791526</v>
      </c>
      <c r="AO698" s="25">
        <f t="shared" si="775"/>
        <v>0</v>
      </c>
      <c r="AP698" s="25">
        <f>IFERROR(_xll.BDP($A698&amp;" @"&amp; $N698 &amp;"  Corp","coupon")*G698/100/365,"-")</f>
        <v>0</v>
      </c>
      <c r="AQ698" s="1" t="str">
        <f>_xll.RtGet("EBOND_LDN",B698,"DSPLY_NAME")</f>
        <v xml:space="preserve">TELEFO 3.987 23 </v>
      </c>
      <c r="AR698" s="38">
        <f>_xll.RtGet("EBOND_LDN", B698, -18560)</f>
        <v>117.892077019103</v>
      </c>
      <c r="AS698" s="38">
        <f>_xll.RtGet("EBOND_LDN", B698, -18562)</f>
        <v>113.71257493143</v>
      </c>
      <c r="AT698" s="58" t="str">
        <f ca="1">IF(Main[[#This Row],[maturity]]&lt;TODAY(),"matured","-")</f>
        <v>-</v>
      </c>
      <c r="AU698" s="1" t="str">
        <f>IF(Main[[#This Row],[spread bid]]=Main[[#This Row],[spread ask]],"error","-")</f>
        <v>-</v>
      </c>
    </row>
    <row r="699" spans="1:47" x14ac:dyDescent="0.2">
      <c r="A699" s="1" t="s">
        <v>643</v>
      </c>
      <c r="B699" s="1">
        <v>2126037</v>
      </c>
      <c r="C699" s="9">
        <v>1994227</v>
      </c>
      <c r="D699" s="9" t="str">
        <f>_xll.BDP($A699&amp;" Corp",D$4)</f>
        <v>TELEFO</v>
      </c>
      <c r="E699" s="9">
        <f>IF(_xll.BDP($A699&amp;" Corp","cpn typ")="floating","frn",_xll.BDP($A699&amp;" Corp",E$4))</f>
        <v>5.875</v>
      </c>
      <c r="F699" s="50">
        <f>IF(LEFT(_xll.BDP($A699&amp;" Corp","mty_typ"),4)="perp","perp",_xll.BDP($A699&amp;" Corp",F$4)*1)</f>
        <v>48624</v>
      </c>
      <c r="G699" s="31">
        <f>_xll.RtGet("EBOND_POSITION",INDEX(bookMap[eBondID],MATCH(TEXT(C699,"0"),bookMap[bbgID],0))&amp;"="&amp;B699,"AMOUNT")</f>
        <v>0</v>
      </c>
      <c r="H699" s="1">
        <f>INDEX(control!$E$12:$E$22,MATCH(C699,control!$C$12:$C$22,0))</f>
        <v>0</v>
      </c>
      <c r="I699" s="1" t="str">
        <f>IFERROR(INDEX(bias[symbol],MIN(MAX(MATCH(IF($I$2="manual",_xll.RtGet("EBOND_LDN",B699,-20268),$I$2),bias[symbol],0)+H699,1),27)),"-")</f>
        <v>b</v>
      </c>
      <c r="J699" s="1">
        <f>IFERROR(_xll.RtGet("EBOND_LDN",B699,-20270)*1,"-")</f>
        <v>0.7</v>
      </c>
      <c r="K699" s="1" t="str">
        <f>_xll.RtGet("EBOND_LDN",$B699,-20271)</f>
        <v>on</v>
      </c>
      <c r="L699" s="1" t="str">
        <f>_xll.BDP(A699&amp;" @CBKG Corp","bid")</f>
        <v>#N/A Real Time</v>
      </c>
      <c r="M699" s="1" t="str">
        <f>_xll.BDP(A699&amp;" @CBKG Corp","ask")</f>
        <v>#N/A Real Time</v>
      </c>
      <c r="N699" s="1" t="s">
        <v>1456</v>
      </c>
      <c r="O699" s="1" t="str">
        <f>_xll.BDP(A699&amp;" @"&amp;N699&amp;" Corp","LAST_UPDATE")</f>
        <v>07:01:34</v>
      </c>
      <c r="P699" s="57">
        <f>_xll.BDP(A699&amp;" @"&amp;N699&amp;" Corp","LAST_PRICE")</f>
        <v>130.94999999999999</v>
      </c>
      <c r="Q699" s="1">
        <f>INDEX(control!$F$12:$F$22,MATCH(C699,control!$C$12:$C$22,0))</f>
        <v>100</v>
      </c>
      <c r="R699" s="1">
        <f>P699-J699*INDEX(bias[value],MATCH(I699,bias[symbol],0))*(Q699/100)</f>
        <v>130.6875</v>
      </c>
      <c r="S699" s="1">
        <f t="shared" si="795"/>
        <v>131.38749999999999</v>
      </c>
      <c r="T699" s="4"/>
      <c r="U699" s="4"/>
      <c r="V699" s="1">
        <f t="shared" si="789"/>
        <v>130.94999999999999</v>
      </c>
      <c r="W699" s="1">
        <f t="shared" si="790"/>
        <v>130.6875</v>
      </c>
      <c r="X699" s="1">
        <f t="shared" si="791"/>
        <v>131.38749999999999</v>
      </c>
      <c r="Y699" s="13" t="str">
        <f t="shared" si="792"/>
        <v>err</v>
      </c>
      <c r="Z699" s="1">
        <v>1</v>
      </c>
      <c r="AA699" s="1">
        <f t="shared" si="793"/>
        <v>1</v>
      </c>
      <c r="AB699" s="1">
        <f t="shared" si="755"/>
        <v>1</v>
      </c>
      <c r="AC699" s="1">
        <f>IF(ISNUMBER(INDEX(bias[value],MATCH(I699,bias[symbol],0))),1,0)</f>
        <v>1</v>
      </c>
      <c r="AD699" s="1">
        <f t="shared" si="794"/>
        <v>1</v>
      </c>
      <c r="AE699" s="1">
        <f t="shared" si="756"/>
        <v>1</v>
      </c>
      <c r="AF699" s="1">
        <f t="shared" ca="1" si="757"/>
        <v>0</v>
      </c>
      <c r="AG699" s="1">
        <f t="shared" ca="1" si="758"/>
        <v>0</v>
      </c>
      <c r="AH699" s="1" t="str">
        <f ca="1">IF(AG699=1,_xll.RtContribute("DDS_BONDS",$B699&amp;"=EXT",$V$3:$X$3,V699:X699,"FTC:CHANGED;SCOPE:SERVER"),"-")</f>
        <v>-</v>
      </c>
      <c r="AI699" s="1" t="str">
        <f>_xll.RtGet("DDS_BONDS",B699&amp;"=EXT",3)</f>
        <v>2126037=EXT</v>
      </c>
      <c r="AJ699" s="32">
        <f>_xll.BDP($A699&amp;" @"&amp; $N699 &amp;"  Corp","risk_mid")</f>
        <v>16.044976044474879</v>
      </c>
      <c r="AK699" s="25">
        <f t="shared" si="773"/>
        <v>0</v>
      </c>
      <c r="AL699" s="1" t="str">
        <f t="shared" si="742"/>
        <v>-</v>
      </c>
      <c r="AM699" s="38">
        <f t="shared" si="774"/>
        <v>0</v>
      </c>
      <c r="AN699" s="12">
        <f>_xll.BDP($A699&amp;" @"&amp; $N699 &amp;"  Corp","asset_swap_spd_mid")</f>
        <v>167.48160677205576</v>
      </c>
      <c r="AO699" s="25">
        <f t="shared" si="775"/>
        <v>0</v>
      </c>
      <c r="AP699" s="25">
        <f>IFERROR(_xll.BDP($A699&amp;" @"&amp; $N699 &amp;"  Corp","coupon")*G699/100/365,"-")</f>
        <v>0</v>
      </c>
      <c r="AQ699" s="1" t="str">
        <f>_xll.RtGet("EBOND_LDN",B699,"DSPLY_NAME")</f>
        <v xml:space="preserve">TELEFO 5 7/8 14 </v>
      </c>
      <c r="AR699" s="38">
        <f>_xll.RtGet("EBOND_LDN", B699, -18560)</f>
        <v>153.028124372295</v>
      </c>
      <c r="AS699" s="38">
        <f>_xll.RtGet("EBOND_LDN", B699, -18562)</f>
        <v>148.68348505142501</v>
      </c>
      <c r="AT699" s="58" t="str">
        <f ca="1">IF(Main[[#This Row],[maturity]]&lt;TODAY(),"matured","-")</f>
        <v>-</v>
      </c>
      <c r="AU699" s="1" t="str">
        <f>IF(Main[[#This Row],[spread bid]]=Main[[#This Row],[spread ask]],"error","-")</f>
        <v>-</v>
      </c>
    </row>
    <row r="700" spans="1:47" x14ac:dyDescent="0.2">
      <c r="A700" s="1" t="s">
        <v>644</v>
      </c>
      <c r="B700" s="1">
        <v>4982169</v>
      </c>
      <c r="C700" s="9">
        <v>1994227</v>
      </c>
      <c r="D700" s="9" t="str">
        <f>_xll.BDP($A700&amp;" Corp",D$4)</f>
        <v>TELEFO</v>
      </c>
      <c r="E700" s="9">
        <f>IF(_xll.BDP($A700&amp;" Corp","cpn typ")="floating","frn",_xll.BDP($A700&amp;" Corp",E$4))</f>
        <v>7.0449999999999999</v>
      </c>
      <c r="F700" s="50">
        <f>IF(LEFT(_xll.BDP($A700&amp;" Corp","mty_typ"),4)="perp","perp",_xll.BDP($A700&amp;" Corp",F$4)*1)</f>
        <v>49846</v>
      </c>
      <c r="G700" s="31" t="str">
        <f>_xll.RtGet("EBOND_POSITION",INDEX(bookMap[eBondID],MATCH(TEXT(C700,"0"),bookMap[bbgID],0))&amp;"="&amp;B700,"AMOUNT")</f>
        <v>#N/A</v>
      </c>
      <c r="H700" s="1">
        <f>INDEX(control!$E$12:$E$22,MATCH(C700,control!$C$12:$C$22,0))</f>
        <v>0</v>
      </c>
      <c r="I700" s="1" t="str">
        <f>IFERROR(INDEX(bias[symbol],MIN(MAX(MATCH(IF($I$2="manual",_xll.RtGet("EBOND_LDN",B700,-20268),$I$2),bias[symbol],0)+H700,1),27)),"-")</f>
        <v>b</v>
      </c>
      <c r="J700" s="1">
        <f>IFERROR(_xll.RtGet("EBOND_LDN",B700,-20270)*1,"-")</f>
        <v>0.9</v>
      </c>
      <c r="K700" s="1" t="str">
        <f>_xll.RtGet("EBOND_LDN",$B700,-20271)</f>
        <v>on</v>
      </c>
      <c r="L700" s="1" t="str">
        <f>_xll.BDP(A700&amp;" @CBKG Corp","bid")</f>
        <v>#N/A Real Time</v>
      </c>
      <c r="M700" s="1" t="str">
        <f>_xll.BDP(A700&amp;" @CBKG Corp","ask")</f>
        <v>#N/A Real Time</v>
      </c>
      <c r="N700" s="1" t="s">
        <v>1456</v>
      </c>
      <c r="O700" s="1" t="str">
        <f>_xll.BDP(A700&amp;" @"&amp;N700&amp;" Corp","LAST_UPDATE")</f>
        <v>07:01:53</v>
      </c>
      <c r="P700" s="57">
        <f>_xll.BDP(A700&amp;" @"&amp;N700&amp;" Corp","LAST_PRICE")</f>
        <v>125.675</v>
      </c>
      <c r="Q700" s="1">
        <f>INDEX(control!$F$12:$F$22,MATCH(C700,control!$C$12:$C$22,0))</f>
        <v>100</v>
      </c>
      <c r="R700" s="1">
        <f>P700-J700*INDEX(bias[value],MATCH(I700,bias[symbol],0))*(Q700/100)</f>
        <v>125.33749999999999</v>
      </c>
      <c r="S700" s="1">
        <f t="shared" si="795"/>
        <v>126.2375</v>
      </c>
      <c r="T700" s="4"/>
      <c r="U700" s="4"/>
      <c r="V700" s="1">
        <f t="shared" si="789"/>
        <v>125.675</v>
      </c>
      <c r="W700" s="1">
        <f t="shared" si="790"/>
        <v>125.33749999999999</v>
      </c>
      <c r="X700" s="1">
        <f t="shared" si="791"/>
        <v>126.2375</v>
      </c>
      <c r="Y700" s="13" t="str">
        <f t="shared" si="792"/>
        <v>err</v>
      </c>
      <c r="Z700" s="1">
        <v>1</v>
      </c>
      <c r="AA700" s="1">
        <f t="shared" si="793"/>
        <v>1</v>
      </c>
      <c r="AB700" s="1">
        <f t="shared" si="755"/>
        <v>1</v>
      </c>
      <c r="AC700" s="1">
        <f>IF(ISNUMBER(INDEX(bias[value],MATCH(I700,bias[symbol],0))),1,0)</f>
        <v>1</v>
      </c>
      <c r="AD700" s="1">
        <f t="shared" si="794"/>
        <v>1</v>
      </c>
      <c r="AE700" s="1">
        <f t="shared" si="756"/>
        <v>1</v>
      </c>
      <c r="AF700" s="1">
        <f t="shared" ca="1" si="757"/>
        <v>0</v>
      </c>
      <c r="AG700" s="1">
        <f t="shared" ca="1" si="758"/>
        <v>0</v>
      </c>
      <c r="AH700" s="1" t="str">
        <f ca="1">IF(AG700=1,_xll.RtContribute("DDS_BONDS",$B700&amp;"=EXT",$V$3:$X$3,V700:X700,"FTC:CHANGED;SCOPE:SERVER"),"-")</f>
        <v>-</v>
      </c>
      <c r="AI700" s="1" t="str">
        <f>_xll.RtGet("DDS_BONDS",B700&amp;"=EXT",3)</f>
        <v>4982169=EXT</v>
      </c>
      <c r="AJ700" s="32">
        <f>_xll.BDP($A700&amp;" @"&amp; $N700 &amp;"  Corp","risk_mid")</f>
        <v>15.472897440677968</v>
      </c>
      <c r="AK700" s="25" t="str">
        <f t="shared" si="773"/>
        <v>-</v>
      </c>
      <c r="AL700" s="1" t="str">
        <f t="shared" si="742"/>
        <v>-</v>
      </c>
      <c r="AM700" s="38">
        <f t="shared" si="774"/>
        <v>0</v>
      </c>
      <c r="AN700" s="12">
        <f>_xll.BDP($A700&amp;" @"&amp; $N700 &amp;"  Corp","asset_swap_spd_mid")</f>
        <v>204.07197133888323</v>
      </c>
      <c r="AO700" s="25">
        <f t="shared" si="775"/>
        <v>0</v>
      </c>
      <c r="AP700" s="25" t="str">
        <f>IFERROR(_xll.BDP($A700&amp;" @"&amp; $N700 &amp;"  Corp","coupon")*G700/100/365,"-")</f>
        <v>-</v>
      </c>
      <c r="AQ700" s="1" t="str">
        <f>_xll.RtGet("EBOND_LDN",B700,"DSPLY_NAME")</f>
        <v xml:space="preserve">TELEFO 7.045 20 </v>
      </c>
      <c r="AR700" s="38">
        <f>_xll.RtGet("EBOND_LDN", B700, -18560)</f>
        <v>0</v>
      </c>
      <c r="AS700" s="38">
        <f>_xll.RtGet("EBOND_LDN", B700, -18562)</f>
        <v>0</v>
      </c>
      <c r="AT700" s="58" t="str">
        <f ca="1">IF(Main[[#This Row],[maturity]]&lt;TODAY(),"matured","-")</f>
        <v>-</v>
      </c>
      <c r="AU700" s="1" t="str">
        <f>IF(Main[[#This Row],[spread bid]]=Main[[#This Row],[spread ask]],"error","-")</f>
        <v>error</v>
      </c>
    </row>
    <row r="701" spans="1:47" x14ac:dyDescent="0.2">
      <c r="A701" s="1" t="s">
        <v>645</v>
      </c>
      <c r="B701" s="1">
        <v>6120519</v>
      </c>
      <c r="C701" s="9">
        <v>1994227</v>
      </c>
      <c r="D701" s="9" t="str">
        <f>_xll.BDP($A701&amp;" Corp",D$4)</f>
        <v>TELNO</v>
      </c>
      <c r="E701" s="9">
        <f>IF(_xll.BDP($A701&amp;" Corp","cpn typ")="floating","frn",_xll.BDP($A701&amp;" Corp",E$4))</f>
        <v>4.875</v>
      </c>
      <c r="F701" s="50">
        <f>IF(LEFT(_xll.BDP($A701&amp;" Corp","mty_typ"),4)="perp","perp",_xll.BDP($A701&amp;" Corp",F$4)*1)</f>
        <v>42884</v>
      </c>
      <c r="G701" s="31">
        <f>_xll.RtGet("EBOND_POSITION",INDEX(bookMap[eBondID],MATCH(TEXT(C701,"0"),bookMap[bbgID],0))&amp;"="&amp;B701,"AMOUNT")</f>
        <v>0</v>
      </c>
      <c r="H701" s="1">
        <f>INDEX(control!$E$12:$E$22,MATCH(C701,control!$C$12:$C$22,0))</f>
        <v>0</v>
      </c>
      <c r="I701" s="1" t="str">
        <f>IFERROR(INDEX(bias[symbol],MIN(MAX(MATCH(IF($I$2="manual",_xll.RtGet("EBOND_LDN",B701,-20268),$I$2),bias[symbol],0)+H701,1),27)),"-")</f>
        <v>m</v>
      </c>
      <c r="J701" s="1">
        <f>IFERROR(_xll.RtGet("EBOND_LDN",B701,-20270)*1,"-")</f>
        <v>0.25</v>
      </c>
      <c r="K701" s="1" t="str">
        <f>_xll.RtGet("EBOND_LDN",$B701,-20271)</f>
        <v>on</v>
      </c>
      <c r="L701" s="1" t="str">
        <f>_xll.BDP(A701&amp;" @CBKG Corp","bid")</f>
        <v>#N/A Real Time</v>
      </c>
      <c r="M701" s="1" t="str">
        <f>_xll.BDP(A701&amp;" @CBKG Corp","ask")</f>
        <v>#N/A Real Time</v>
      </c>
      <c r="N701" s="1" t="s">
        <v>1456</v>
      </c>
      <c r="O701" s="1" t="str">
        <f>_xll.BDP(A701&amp;" @"&amp;N701&amp;" Corp","LAST_UPDATE")</f>
        <v>07:01:35</v>
      </c>
      <c r="P701" s="57">
        <f>_xll.BDP(A701&amp;" @"&amp;N701&amp;" Corp","LAST_PRICE")</f>
        <v>112.148</v>
      </c>
      <c r="Q701" s="1">
        <f>INDEX(control!$F$12:$F$22,MATCH(C701,control!$C$12:$C$22,0))</f>
        <v>100</v>
      </c>
      <c r="R701" s="1">
        <f>P701-J701*INDEX(bias[value],MATCH(I701,bias[symbol],0))*(Q701/100)</f>
        <v>112.023</v>
      </c>
      <c r="S701" s="1">
        <f t="shared" si="795"/>
        <v>112.273</v>
      </c>
      <c r="T701" s="4"/>
      <c r="U701" s="4"/>
      <c r="V701" s="1">
        <f t="shared" si="789"/>
        <v>112.148</v>
      </c>
      <c r="W701" s="1">
        <f t="shared" si="790"/>
        <v>112.023</v>
      </c>
      <c r="X701" s="1">
        <f t="shared" si="791"/>
        <v>112.273</v>
      </c>
      <c r="Y701" s="13" t="str">
        <f t="shared" si="792"/>
        <v>err</v>
      </c>
      <c r="Z701" s="1">
        <v>1</v>
      </c>
      <c r="AA701" s="1">
        <f t="shared" si="793"/>
        <v>1</v>
      </c>
      <c r="AB701" s="1">
        <f t="shared" si="755"/>
        <v>1</v>
      </c>
      <c r="AC701" s="1">
        <f>IF(ISNUMBER(INDEX(bias[value],MATCH(I701,bias[symbol],0))),1,0)</f>
        <v>1</v>
      </c>
      <c r="AD701" s="1">
        <f t="shared" si="794"/>
        <v>1</v>
      </c>
      <c r="AE701" s="1">
        <f t="shared" si="756"/>
        <v>1</v>
      </c>
      <c r="AF701" s="1">
        <f t="shared" ca="1" si="757"/>
        <v>0</v>
      </c>
      <c r="AG701" s="1">
        <f t="shared" ca="1" si="758"/>
        <v>0</v>
      </c>
      <c r="AH701" s="1" t="str">
        <f ca="1">IF(AG701=1,_xll.RtContribute("DDS_BONDS",$B701&amp;"=EXT",$V$3:$X$3,V701:X701,"FTC:CHANGED;SCOPE:SERVER"),"-")</f>
        <v>-</v>
      </c>
      <c r="AI701" s="1" t="str">
        <f>_xll.RtGet("DDS_BONDS",B701&amp;"=EXT",3)</f>
        <v>6120519=EXT</v>
      </c>
      <c r="AJ701" s="32">
        <f>_xll.BDP($A701&amp;" @"&amp; $N701 &amp;"  Corp","risk_mid")</f>
        <v>3.1448580963299833</v>
      </c>
      <c r="AK701" s="25">
        <f t="shared" si="773"/>
        <v>0</v>
      </c>
      <c r="AL701" s="1" t="str">
        <f t="shared" si="742"/>
        <v>-</v>
      </c>
      <c r="AM701" s="38">
        <f t="shared" si="774"/>
        <v>0</v>
      </c>
      <c r="AN701" s="12">
        <f>_xll.BDP($A701&amp;" @"&amp; $N701 &amp;"  Corp","asset_swap_spd_mid")</f>
        <v>32.420477808771999</v>
      </c>
      <c r="AO701" s="25">
        <f t="shared" si="775"/>
        <v>0</v>
      </c>
      <c r="AP701" s="25">
        <f>IFERROR(_xll.BDP($A701&amp;" @"&amp; $N701 &amp;"  Corp","coupon")*G701/100/365,"-")</f>
        <v>0</v>
      </c>
      <c r="AQ701" s="1" t="str">
        <f>_xll.RtGet("EBOND_LDN",B701,"DSPLY_NAME")</f>
        <v>TELNO 4 7/8 29 M</v>
      </c>
      <c r="AR701" s="38">
        <f>_xll.RtGet("EBOND_LDN", B701, -18560)</f>
        <v>68.514363971508999</v>
      </c>
      <c r="AS701" s="38">
        <f>_xll.RtGet("EBOND_LDN", B701, -18562)</f>
        <v>60.569411102791001</v>
      </c>
      <c r="AT701" s="58" t="str">
        <f ca="1">IF(Main[[#This Row],[maturity]]&lt;TODAY(),"matured","-")</f>
        <v>-</v>
      </c>
      <c r="AU701" s="1" t="str">
        <f>IF(Main[[#This Row],[spread bid]]=Main[[#This Row],[spread ask]],"error","-")</f>
        <v>-</v>
      </c>
    </row>
    <row r="702" spans="1:47" x14ac:dyDescent="0.2">
      <c r="A702" s="1" t="s">
        <v>646</v>
      </c>
      <c r="B702" s="1">
        <v>17926177</v>
      </c>
      <c r="C702" s="9">
        <v>1994227</v>
      </c>
      <c r="D702" s="9" t="str">
        <f>_xll.BDP($A702&amp;" Corp",D$4)</f>
        <v>TELNO</v>
      </c>
      <c r="E702" s="9">
        <f>IF(_xll.BDP($A702&amp;" Corp","cpn typ")="floating","frn",_xll.BDP($A702&amp;" Corp",E$4))</f>
        <v>2.5</v>
      </c>
      <c r="F702" s="50">
        <f>IF(LEFT(_xll.BDP($A702&amp;" Corp","mty_typ"),4)="perp","perp",_xll.BDP($A702&amp;" Corp",F$4)*1)</f>
        <v>45799</v>
      </c>
      <c r="G702" s="31">
        <f>_xll.RtGet("EBOND_POSITION",INDEX(bookMap[eBondID],MATCH(TEXT(C702,"0"),bookMap[bbgID],0))&amp;"="&amp;B702,"AMOUNT")</f>
        <v>255000</v>
      </c>
      <c r="H702" s="1">
        <f>INDEX(control!$E$12:$E$22,MATCH(C702,control!$C$12:$C$22,0))</f>
        <v>0</v>
      </c>
      <c r="I702" s="1" t="str">
        <f>IFERROR(INDEX(bias[symbol],MIN(MAX(MATCH(IF($I$2="manual",_xll.RtGet("EBOND_LDN",B702,-20268),$I$2),bias[symbol],0)+H702,1),27)),"-")</f>
        <v>m</v>
      </c>
      <c r="J702" s="1">
        <f>IFERROR(_xll.RtGet("EBOND_LDN",B702,-20270)*1,"-")</f>
        <v>0.5</v>
      </c>
      <c r="K702" s="1" t="str">
        <f>_xll.RtGet("EBOND_LDN",$B702,-20271)</f>
        <v>on</v>
      </c>
      <c r="L702" s="1">
        <f>_xll.BDP(A702&amp;" @CBKG Corp","bid")</f>
        <v>101.958</v>
      </c>
      <c r="M702" s="1">
        <f>_xll.BDP(A702&amp;" @CBKG Corp","ask")</f>
        <v>102.458</v>
      </c>
      <c r="N702" s="1" t="s">
        <v>1456</v>
      </c>
      <c r="O702" s="1" t="str">
        <f>_xll.BDP(A702&amp;" @"&amp;N702&amp;" Corp","LAST_UPDATE")</f>
        <v>07:01:54</v>
      </c>
      <c r="P702" s="57">
        <f>_xll.BDP(A702&amp;" @"&amp;N702&amp;" Corp","LAST_PRICE")</f>
        <v>102.17700000000001</v>
      </c>
      <c r="Q702" s="1">
        <f>INDEX(control!$F$12:$F$22,MATCH(C702,control!$C$12:$C$22,0))</f>
        <v>100</v>
      </c>
      <c r="R702" s="1">
        <f>P702-J702*INDEX(bias[value],MATCH(I702,bias[symbol],0))*(Q702/100)</f>
        <v>101.92700000000001</v>
      </c>
      <c r="S702" s="1">
        <f t="shared" si="795"/>
        <v>102.42700000000001</v>
      </c>
      <c r="T702" s="4"/>
      <c r="U702" s="4"/>
      <c r="V702" s="1">
        <f t="shared" si="789"/>
        <v>102.17700000000001</v>
      </c>
      <c r="W702" s="1">
        <f t="shared" si="790"/>
        <v>101.92700000000001</v>
      </c>
      <c r="X702" s="1">
        <f t="shared" si="791"/>
        <v>102.42700000000001</v>
      </c>
      <c r="Y702" s="13">
        <f t="shared" si="792"/>
        <v>-6.1999999999983402E-2</v>
      </c>
      <c r="Z702" s="1">
        <v>1</v>
      </c>
      <c r="AA702" s="1">
        <f t="shared" si="793"/>
        <v>1</v>
      </c>
      <c r="AB702" s="1">
        <f t="shared" si="755"/>
        <v>1</v>
      </c>
      <c r="AC702" s="1">
        <f>IF(ISNUMBER(INDEX(bias[value],MATCH(I702,bias[symbol],0))),1,0)</f>
        <v>1</v>
      </c>
      <c r="AD702" s="1">
        <f t="shared" si="794"/>
        <v>1</v>
      </c>
      <c r="AE702" s="1">
        <f t="shared" si="756"/>
        <v>1</v>
      </c>
      <c r="AF702" s="1">
        <f t="shared" ca="1" si="757"/>
        <v>0</v>
      </c>
      <c r="AG702" s="1">
        <f t="shared" ca="1" si="758"/>
        <v>0</v>
      </c>
      <c r="AH702" s="1" t="str">
        <f ca="1">IF(AG702=1,_xll.RtContribute("DDS_BONDS",$B702&amp;"=EXT",$V$3:$X$3,V702:X702,"FTC:CHANGED;SCOPE:SERVER"),"-")</f>
        <v>-</v>
      </c>
      <c r="AI702" s="1" t="str">
        <f>_xll.RtGet("DDS_BONDS",B702&amp;"=EXT",3)</f>
        <v>17926177=EXT</v>
      </c>
      <c r="AJ702" s="32">
        <f>_xll.BDP($A702&amp;" @"&amp; $N702 &amp;"  Corp","risk_mid")</f>
        <v>9.6820123206995845</v>
      </c>
      <c r="AK702" s="25">
        <f t="shared" si="773"/>
        <v>246.8913141778394</v>
      </c>
      <c r="AL702" s="1" t="str">
        <f t="shared" si="742"/>
        <v>-</v>
      </c>
      <c r="AM702" s="38">
        <f t="shared" si="774"/>
        <v>2.3160120000000002</v>
      </c>
      <c r="AN702" s="12">
        <f>_xll.BDP($A702&amp;" @"&amp; $N702 &amp;"  Corp","asset_swap_spd_mid")</f>
        <v>59.861811148861541</v>
      </c>
      <c r="AO702" s="25">
        <f t="shared" si="775"/>
        <v>1526.4761842959692</v>
      </c>
      <c r="AP702" s="25">
        <f>IFERROR(_xll.BDP($A702&amp;" @"&amp; $N702 &amp;"  Corp","coupon")*G702/100/365,"-")</f>
        <v>17.465753424657535</v>
      </c>
      <c r="AQ702" s="1" t="str">
        <f>_xll.RtGet("EBOND_LDN",B702,"DSPLY_NAME")</f>
        <v>TELNO 2 1/2 22 M</v>
      </c>
      <c r="AR702" s="38">
        <f>_xll.RtGet("EBOND_LDN", B702, -18560)</f>
        <v>113.626999746197</v>
      </c>
      <c r="AS702" s="38">
        <f>_xll.RtGet("EBOND_LDN", B702, -18562)</f>
        <v>108.47494714940299</v>
      </c>
      <c r="AT702" s="58" t="str">
        <f ca="1">IF(Main[[#This Row],[maturity]]&lt;TODAY(),"matured","-")</f>
        <v>-</v>
      </c>
      <c r="AU702" s="1" t="str">
        <f>IF(Main[[#This Row],[spread bid]]=Main[[#This Row],[spread ask]],"error","-")</f>
        <v>-</v>
      </c>
    </row>
    <row r="703" spans="1:47" x14ac:dyDescent="0.2">
      <c r="A703" s="1" t="s">
        <v>647</v>
      </c>
      <c r="B703" s="1">
        <v>14439699</v>
      </c>
      <c r="C703" s="9">
        <v>1994227</v>
      </c>
      <c r="D703" s="9" t="str">
        <f>_xll.BDP($A703&amp;" Corp",D$4)</f>
        <v>TITIM</v>
      </c>
      <c r="E703" s="9">
        <f>IF(_xll.BDP($A703&amp;" Corp","cpn typ")="floating","frn",_xll.BDP($A703&amp;" Corp",E$4))</f>
        <v>4.625</v>
      </c>
      <c r="F703" s="50">
        <f>IF(LEFT(_xll.BDP($A703&amp;" Corp","mty_typ"),4)="perp","perp",_xll.BDP($A703&amp;" Corp",F$4)*1)</f>
        <v>42170</v>
      </c>
      <c r="G703" s="31">
        <f>_xll.RtGet("EBOND_POSITION",INDEX(bookMap[eBondID],MATCH(TEXT(C703,"0"),bookMap[bbgID],0))&amp;"="&amp;B703,"AMOUNT")</f>
        <v>150000</v>
      </c>
      <c r="H703" s="1">
        <f>INDEX(control!$E$12:$E$22,MATCH(C703,control!$C$12:$C$22,0))</f>
        <v>0</v>
      </c>
      <c r="I703" s="1" t="str">
        <f>IFERROR(INDEX(bias[symbol],MIN(MAX(MATCH(IF($I$2="manual",_xll.RtGet("EBOND_LDN",B703,-20268),$I$2),bias[symbol],0)+H703,1),27)),"-")</f>
        <v>m</v>
      </c>
      <c r="J703" s="1">
        <f>IFERROR(_xll.RtGet("EBOND_LDN",B703,-20270)*1,"-")</f>
        <v>0.25</v>
      </c>
      <c r="K703" s="1" t="str">
        <f>_xll.RtGet("EBOND_LDN",$B703,-20271)</f>
        <v>on</v>
      </c>
      <c r="L703" s="1">
        <f>_xll.BDP(A703&amp;" @CBKG Corp","bid")</f>
        <v>103.557</v>
      </c>
      <c r="M703" s="1">
        <f>_xll.BDP(A703&amp;" @CBKG Corp","ask")</f>
        <v>103.807</v>
      </c>
      <c r="N703" s="1" t="s">
        <v>1456</v>
      </c>
      <c r="O703" s="1" t="str">
        <f>_xll.BDP(A703&amp;" @"&amp;N703&amp;" Corp","LAST_UPDATE")</f>
        <v>07:01:29</v>
      </c>
      <c r="P703" s="57">
        <f>_xll.BDP(A703&amp;" @"&amp;N703&amp;" Corp","LAST_PRICE")</f>
        <v>103.678</v>
      </c>
      <c r="Q703" s="1">
        <f>INDEX(control!$F$12:$F$22,MATCH(C703,control!$C$12:$C$22,0))</f>
        <v>100</v>
      </c>
      <c r="R703" s="1">
        <f>P703-J703*INDEX(bias[value],MATCH(I703,bias[symbol],0))*(Q703/100)</f>
        <v>103.553</v>
      </c>
      <c r="S703" s="1">
        <f t="shared" si="795"/>
        <v>103.803</v>
      </c>
      <c r="T703" s="4"/>
      <c r="U703" s="4"/>
      <c r="V703" s="1">
        <f t="shared" si="789"/>
        <v>103.678</v>
      </c>
      <c r="W703" s="1">
        <f t="shared" si="790"/>
        <v>103.553</v>
      </c>
      <c r="X703" s="1">
        <f t="shared" si="791"/>
        <v>103.803</v>
      </c>
      <c r="Y703" s="13">
        <f t="shared" si="792"/>
        <v>-8.0000000000097771E-3</v>
      </c>
      <c r="Z703" s="1">
        <v>1</v>
      </c>
      <c r="AA703" s="1">
        <f t="shared" si="793"/>
        <v>1</v>
      </c>
      <c r="AB703" s="1">
        <f t="shared" si="755"/>
        <v>1</v>
      </c>
      <c r="AC703" s="1">
        <f>IF(ISNUMBER(INDEX(bias[value],MATCH(I703,bias[symbol],0))),1,0)</f>
        <v>1</v>
      </c>
      <c r="AD703" s="1">
        <f t="shared" si="794"/>
        <v>1</v>
      </c>
      <c r="AE703" s="1">
        <f t="shared" si="756"/>
        <v>1</v>
      </c>
      <c r="AF703" s="1">
        <f t="shared" ca="1" si="757"/>
        <v>0</v>
      </c>
      <c r="AG703" s="1">
        <f t="shared" ca="1" si="758"/>
        <v>0</v>
      </c>
      <c r="AH703" s="1" t="str">
        <f ca="1">IF(AG703=1,_xll.RtContribute("DDS_BONDS",$B703&amp;"=EXT",$V$3:$X$3,V703:X703,"FTC:CHANGED;SCOPE:SERVER"),"-")</f>
        <v>-</v>
      </c>
      <c r="AI703" s="1" t="str">
        <f>_xll.RtGet("DDS_BONDS",B703&amp;"=EXT",3)</f>
        <v>14439699=EXT</v>
      </c>
      <c r="AJ703" s="32">
        <f>_xll.BDP($A703&amp;" @"&amp; $N703 &amp;"  Corp","risk_mid")</f>
        <v>1.021999593646683</v>
      </c>
      <c r="AK703" s="25">
        <f t="shared" si="773"/>
        <v>15.329993904700247</v>
      </c>
      <c r="AL703" s="1" t="str">
        <f t="shared" ref="AL703:AL764" si="796">IFERROR(INDEX(repoRate,MATCH(A703,repoIsin,0)),"-")</f>
        <v>-</v>
      </c>
      <c r="AM703" s="38">
        <f t="shared" si="774"/>
        <v>1.3823733333333335</v>
      </c>
      <c r="AN703" s="12">
        <f>_xll.BDP($A703&amp;" @"&amp; $N703 &amp;"  Corp","asset_swap_spd_mid")</f>
        <v>39.553515465800039</v>
      </c>
      <c r="AO703" s="25">
        <f t="shared" si="775"/>
        <v>593.30273198700058</v>
      </c>
      <c r="AP703" s="25">
        <f>IFERROR(_xll.BDP($A703&amp;" @"&amp; $N703 &amp;"  Corp","coupon")*G703/100/365,"-")</f>
        <v>19.006849315068493</v>
      </c>
      <c r="AQ703" s="1" t="str">
        <f>_xll.RtGet("EBOND_LDN",B703,"DSPLY_NAME")</f>
        <v>TITIM 4 5/8 15 J</v>
      </c>
      <c r="AR703" s="38">
        <f>_xll.RtGet("EBOND_LDN", B703, -18560)</f>
        <v>99.274649703212006</v>
      </c>
      <c r="AS703" s="38">
        <f>_xll.RtGet("EBOND_LDN", B703, -18562)</f>
        <v>74.819133102623994</v>
      </c>
      <c r="AT703" s="58" t="str">
        <f ca="1">IF(Main[[#This Row],[maturity]]&lt;TODAY(),"matured","-")</f>
        <v>-</v>
      </c>
      <c r="AU703" s="1" t="str">
        <f>IF(Main[[#This Row],[spread bid]]=Main[[#This Row],[spread ask]],"error","-")</f>
        <v>-</v>
      </c>
    </row>
    <row r="704" spans="1:47" x14ac:dyDescent="0.2">
      <c r="A704" s="1" t="s">
        <v>648</v>
      </c>
      <c r="B704" s="1">
        <v>9946860</v>
      </c>
      <c r="C704" s="9">
        <v>1994227</v>
      </c>
      <c r="D704" s="9" t="str">
        <f>_xll.BDP($A704&amp;" Corp",D$4)</f>
        <v>TITIM</v>
      </c>
      <c r="E704" s="9">
        <f>IF(_xll.BDP($A704&amp;" Corp","cpn typ")="floating","frn",_xll.BDP($A704&amp;" Corp",E$4))</f>
        <v>5.125</v>
      </c>
      <c r="F704" s="50">
        <f>IF(LEFT(_xll.BDP($A704&amp;" Corp","mty_typ"),4)="perp","perp",_xll.BDP($A704&amp;" Corp",F$4)*1)</f>
        <v>42394</v>
      </c>
      <c r="G704" s="31">
        <f>_xll.RtGet("EBOND_POSITION",INDEX(bookMap[eBondID],MATCH(TEXT(C704,"0"),bookMap[bbgID],0))&amp;"="&amp;B704,"AMOUNT")</f>
        <v>0</v>
      </c>
      <c r="H704" s="1">
        <f>INDEX(control!$E$12:$E$22,MATCH(C704,control!$C$12:$C$22,0))</f>
        <v>0</v>
      </c>
      <c r="I704" s="1" t="str">
        <f>IFERROR(INDEX(bias[symbol],MIN(MAX(MATCH(IF($I$2="manual",_xll.RtGet("EBOND_LDN",B704,-20268),$I$2),bias[symbol],0)+H704,1),27)),"-")</f>
        <v>m</v>
      </c>
      <c r="J704" s="1">
        <f>IFERROR(_xll.RtGet("EBOND_LDN",B704,-20270)*1,"-")</f>
        <v>0.25</v>
      </c>
      <c r="K704" s="1" t="str">
        <f>_xll.RtGet("EBOND_LDN",$B704,-20271)</f>
        <v>on</v>
      </c>
      <c r="L704" s="1">
        <f>_xll.BDP(A704&amp;" @CBKG Corp","bid")</f>
        <v>105.923</v>
      </c>
      <c r="M704" s="1">
        <f>_xll.BDP(A704&amp;" @CBKG Corp","ask")</f>
        <v>106.173</v>
      </c>
      <c r="N704" s="1" t="s">
        <v>1456</v>
      </c>
      <c r="O704" s="1" t="str">
        <f>_xll.BDP(A704&amp;" @"&amp;N704&amp;" Corp","LAST_UPDATE")</f>
        <v>07:01:29</v>
      </c>
      <c r="P704" s="57">
        <f>_xll.BDP(A704&amp;" @"&amp;N704&amp;" Corp","LAST_PRICE")</f>
        <v>106.04300000000001</v>
      </c>
      <c r="Q704" s="1">
        <f>INDEX(control!$F$12:$F$22,MATCH(C704,control!$C$12:$C$22,0))</f>
        <v>100</v>
      </c>
      <c r="R704" s="1">
        <f>P704-J704*INDEX(bias[value],MATCH(I704,bias[symbol],0))*(Q704/100)</f>
        <v>105.91800000000001</v>
      </c>
      <c r="S704" s="1">
        <f t="shared" si="795"/>
        <v>106.16800000000001</v>
      </c>
      <c r="T704" s="4"/>
      <c r="U704" s="4"/>
      <c r="V704" s="1">
        <f t="shared" si="789"/>
        <v>106.04300000000001</v>
      </c>
      <c r="W704" s="1">
        <f t="shared" si="790"/>
        <v>105.91800000000001</v>
      </c>
      <c r="X704" s="1">
        <f t="shared" si="791"/>
        <v>106.16800000000001</v>
      </c>
      <c r="Y704" s="13">
        <f t="shared" si="792"/>
        <v>-9.9999999999909051E-3</v>
      </c>
      <c r="Z704" s="1">
        <v>1</v>
      </c>
      <c r="AA704" s="1">
        <f t="shared" si="793"/>
        <v>1</v>
      </c>
      <c r="AB704" s="1">
        <f t="shared" si="755"/>
        <v>1</v>
      </c>
      <c r="AC704" s="1">
        <f>IF(ISNUMBER(INDEX(bias[value],MATCH(I704,bias[symbol],0))),1,0)</f>
        <v>1</v>
      </c>
      <c r="AD704" s="1">
        <f t="shared" si="794"/>
        <v>1</v>
      </c>
      <c r="AE704" s="1">
        <f t="shared" si="756"/>
        <v>1</v>
      </c>
      <c r="AF704" s="1">
        <f t="shared" ca="1" si="757"/>
        <v>0</v>
      </c>
      <c r="AG704" s="1">
        <f t="shared" ca="1" si="758"/>
        <v>0</v>
      </c>
      <c r="AH704" s="1" t="str">
        <f ca="1">IF(AG704=1,_xll.RtContribute("DDS_BONDS",$B704&amp;"=EXT",$V$3:$X$3,V704:X704,"FTC:CHANGED;SCOPE:SERVER"),"-")</f>
        <v>-</v>
      </c>
      <c r="AI704" s="1" t="str">
        <f>_xll.RtGet("DDS_BONDS",B704&amp;"=EXT",3)</f>
        <v>9946860=EXT</v>
      </c>
      <c r="AJ704" s="32">
        <f>_xll.BDP($A704&amp;" @"&amp; $N704 &amp;"  Corp","risk_mid")</f>
        <v>1.6647588334592456</v>
      </c>
      <c r="AK704" s="25">
        <f t="shared" si="773"/>
        <v>0</v>
      </c>
      <c r="AL704" s="1" t="str">
        <f t="shared" si="796"/>
        <v>-</v>
      </c>
      <c r="AM704" s="38">
        <f t="shared" si="774"/>
        <v>0</v>
      </c>
      <c r="AN704" s="12">
        <f>_xll.BDP($A704&amp;" @"&amp; $N704 &amp;"  Corp","asset_swap_spd_mid")</f>
        <v>102.0792125758269</v>
      </c>
      <c r="AO704" s="25">
        <f t="shared" si="775"/>
        <v>0</v>
      </c>
      <c r="AP704" s="25">
        <f>IFERROR(_xll.BDP($A704&amp;" @"&amp; $N704 &amp;"  Corp","coupon")*G704/100/365,"-")</f>
        <v>0</v>
      </c>
      <c r="AQ704" s="1" t="str">
        <f>_xll.RtGet("EBOND_LDN",B704,"DSPLY_NAME")</f>
        <v>TITIM 5 1/8 25 J</v>
      </c>
      <c r="AR704" s="38">
        <f>_xll.RtGet("EBOND_LDN", B704, -18560)</f>
        <v>135.52375400468901</v>
      </c>
      <c r="AS704" s="38">
        <f>_xll.RtGet("EBOND_LDN", B704, -18562)</f>
        <v>120.510698687592</v>
      </c>
      <c r="AT704" s="58" t="str">
        <f ca="1">IF(Main[[#This Row],[maturity]]&lt;TODAY(),"matured","-")</f>
        <v>-</v>
      </c>
      <c r="AU704" s="1" t="str">
        <f>IF(Main[[#This Row],[spread bid]]=Main[[#This Row],[spread ask]],"error","-")</f>
        <v>-</v>
      </c>
    </row>
    <row r="705" spans="1:47" x14ac:dyDescent="0.2">
      <c r="A705" s="1" t="s">
        <v>649</v>
      </c>
      <c r="B705" s="1">
        <v>8031701</v>
      </c>
      <c r="C705" s="9">
        <v>1994227</v>
      </c>
      <c r="D705" s="9" t="str">
        <f>_xll.BDP($A705&amp;" Corp",D$4)</f>
        <v>TITIM</v>
      </c>
      <c r="E705" s="9">
        <f>IF(_xll.BDP($A705&amp;" Corp","cpn typ")="floating","frn",_xll.BDP($A705&amp;" Corp",E$4))</f>
        <v>8.25</v>
      </c>
      <c r="F705" s="50">
        <f>IF(LEFT(_xll.BDP($A705&amp;" Corp","mty_typ"),4)="perp","perp",_xll.BDP($A705&amp;" Corp",F$4)*1)</f>
        <v>42450</v>
      </c>
      <c r="G705" s="31">
        <f>_xll.RtGet("EBOND_POSITION",INDEX(bookMap[eBondID],MATCH(TEXT(C705,"0"),bookMap[bbgID],0))&amp;"="&amp;B705,"AMOUNT")</f>
        <v>-5000000</v>
      </c>
      <c r="H705" s="1">
        <f>INDEX(control!$E$12:$E$22,MATCH(C705,control!$C$12:$C$22,0))</f>
        <v>0</v>
      </c>
      <c r="I705" s="1" t="str">
        <f>IFERROR(INDEX(bias[symbol],MIN(MAX(MATCH(IF($I$2="manual",_xll.RtGet("EBOND_LDN",B705,-20268),$I$2),bias[symbol],0)+H705,1),27)),"-")</f>
        <v>bbb</v>
      </c>
      <c r="J705" s="1">
        <f>IFERROR(_xll.RtGet("EBOND_LDN",B705,-20270)*1,"-")</f>
        <v>0.25</v>
      </c>
      <c r="K705" s="1" t="str">
        <f>_xll.RtGet("EBOND_LDN",$B705,-20271)</f>
        <v>on</v>
      </c>
      <c r="L705" s="1">
        <f>_xll.BDP(A705&amp;" @CBKG Corp","bid")</f>
        <v>111.77500000000001</v>
      </c>
      <c r="M705" s="1">
        <f>_xll.BDP(A705&amp;" @CBKG Corp","ask")</f>
        <v>112.02500000000001</v>
      </c>
      <c r="N705" s="1" t="s">
        <v>1456</v>
      </c>
      <c r="O705" s="1" t="str">
        <f>_xll.BDP(A705&amp;" @"&amp;N705&amp;" Corp","LAST_UPDATE")</f>
        <v>07:01:31</v>
      </c>
      <c r="P705" s="57">
        <f>_xll.BDP(A705&amp;" @"&amp;N705&amp;" Corp","LAST_PRICE")</f>
        <v>111.806</v>
      </c>
      <c r="Q705" s="1">
        <f>INDEX(control!$F$12:$F$22,MATCH(C705,control!$C$12:$C$22,0))</f>
        <v>100</v>
      </c>
      <c r="R705" s="1">
        <f>P705-J705*INDEX(bias[value],MATCH(I705,bias[symbol],0))*(Q705/100)</f>
        <v>111.77475</v>
      </c>
      <c r="S705" s="1">
        <f t="shared" si="795"/>
        <v>112.02475</v>
      </c>
      <c r="T705" s="4"/>
      <c r="U705" s="4"/>
      <c r="V705" s="1">
        <f t="shared" si="789"/>
        <v>111.806</v>
      </c>
      <c r="W705" s="1">
        <f t="shared" si="790"/>
        <v>111.77475</v>
      </c>
      <c r="X705" s="1">
        <f t="shared" si="791"/>
        <v>112.02475</v>
      </c>
      <c r="Y705" s="13">
        <f t="shared" si="792"/>
        <v>-5.0000000001659828E-4</v>
      </c>
      <c r="Z705" s="1">
        <v>1</v>
      </c>
      <c r="AA705" s="1">
        <f t="shared" si="793"/>
        <v>1</v>
      </c>
      <c r="AB705" s="1">
        <f t="shared" si="755"/>
        <v>1</v>
      </c>
      <c r="AC705" s="1">
        <f>IF(ISNUMBER(INDEX(bias[value],MATCH(I705,bias[symbol],0))),1,0)</f>
        <v>1</v>
      </c>
      <c r="AD705" s="1">
        <f t="shared" si="794"/>
        <v>1</v>
      </c>
      <c r="AE705" s="1">
        <f t="shared" si="756"/>
        <v>1</v>
      </c>
      <c r="AF705" s="1">
        <f t="shared" ca="1" si="757"/>
        <v>0</v>
      </c>
      <c r="AG705" s="1">
        <f t="shared" ca="1" si="758"/>
        <v>0</v>
      </c>
      <c r="AH705" s="1" t="str">
        <f ca="1">IF(AG705=1,_xll.RtContribute("DDS_BONDS",$B705&amp;"=EXT",$V$3:$X$3,V705:X705,"FTC:CHANGED;SCOPE:SERVER"),"-")</f>
        <v>-</v>
      </c>
      <c r="AI705" s="1" t="str">
        <f>_xll.RtGet("DDS_BONDS",B705&amp;"=EXT",3)</f>
        <v>8031701=EXT</v>
      </c>
      <c r="AJ705" s="32">
        <f>_xll.BDP($A705&amp;" @"&amp; $N705 &amp;"  Corp","risk_mid")</f>
        <v>1.893143450118373</v>
      </c>
      <c r="AK705" s="25">
        <f t="shared" si="773"/>
        <v>-946.57172505918652</v>
      </c>
      <c r="AL705" s="1" t="str">
        <f t="shared" si="796"/>
        <v>-</v>
      </c>
      <c r="AM705" s="38">
        <f t="shared" si="774"/>
        <v>-49.691555555555553</v>
      </c>
      <c r="AN705" s="12">
        <f>_xll.BDP($A705&amp;" @"&amp; $N705 &amp;"  Corp","asset_swap_spd_mid")</f>
        <v>115.7354198886005</v>
      </c>
      <c r="AO705" s="25">
        <f t="shared" si="775"/>
        <v>-57867.709944300244</v>
      </c>
      <c r="AP705" s="25">
        <f>IFERROR(_xll.BDP($A705&amp;" @"&amp; $N705 &amp;"  Corp","coupon")*G705/100/365,"-")</f>
        <v>-1130.1369863013699</v>
      </c>
      <c r="AQ705" s="1" t="str">
        <f>_xll.RtGet("EBOND_LDN",B705,"DSPLY_NAME")</f>
        <v>TITIM 8 1/4 21 M</v>
      </c>
      <c r="AR705" s="38">
        <f>_xll.RtGet("EBOND_LDN", B705, -18560)</f>
        <v>139.96512179767501</v>
      </c>
      <c r="AS705" s="38">
        <f>_xll.RtGet("EBOND_LDN", B705, -18562)</f>
        <v>126.778715718095</v>
      </c>
      <c r="AT705" s="58" t="str">
        <f ca="1">IF(Main[[#This Row],[maturity]]&lt;TODAY(),"matured","-")</f>
        <v>-</v>
      </c>
      <c r="AU705" s="1" t="str">
        <f>IF(Main[[#This Row],[spread bid]]=Main[[#This Row],[spread ask]],"error","-")</f>
        <v>-</v>
      </c>
    </row>
    <row r="706" spans="1:47" x14ac:dyDescent="0.2">
      <c r="A706" s="1" t="s">
        <v>650</v>
      </c>
      <c r="B706" s="1">
        <v>6171504</v>
      </c>
      <c r="C706" s="9">
        <v>1994227</v>
      </c>
      <c r="D706" s="9" t="str">
        <f>_xll.BDP($A706&amp;" Corp",D$4)</f>
        <v>TITIM</v>
      </c>
      <c r="E706" s="9" t="str">
        <f>IF(_xll.BDP($A706&amp;" Corp","cpn typ")="floating","frn",_xll.BDP($A706&amp;" Corp",E$4))</f>
        <v>frn</v>
      </c>
      <c r="F706" s="50">
        <f>IF(LEFT(_xll.BDP($A706&amp;" Corp","mty_typ"),4)="perp","perp",_xll.BDP($A706&amp;" Corp",F$4)*1)</f>
        <v>42528</v>
      </c>
      <c r="G706" s="31">
        <f>_xll.RtGet("EBOND_POSITION",INDEX(bookMap[eBondID],MATCH(TEXT(C706,"0"),bookMap[bbgID],0))&amp;"="&amp;B706,"AMOUNT")</f>
        <v>0</v>
      </c>
      <c r="H706" s="1">
        <f>INDEX(control!$E$12:$E$22,MATCH(C706,control!$C$12:$C$22,0))</f>
        <v>0</v>
      </c>
      <c r="I706" s="1" t="str">
        <f>IFERROR(INDEX(bias[symbol],MIN(MAX(MATCH(IF($I$2="manual",_xll.RtGet("EBOND_LDN",B706,-20268),$I$2),bias[symbol],0)+H706,1),27)),"-")</f>
        <v>m</v>
      </c>
      <c r="J706" s="1">
        <f>IFERROR(_xll.RtGet("EBOND_LDN",B706,-20270)*1,"-")</f>
        <v>0.3</v>
      </c>
      <c r="K706" s="1" t="str">
        <f>_xll.RtGet("EBOND_LDN",$B706,-20271)</f>
        <v>on</v>
      </c>
      <c r="L706" s="1" t="str">
        <f>_xll.BDP(A706&amp;" @CBKG Corp","bid")</f>
        <v>#N/A Real Time</v>
      </c>
      <c r="M706" s="1" t="str">
        <f>_xll.BDP(A706&amp;" @CBKG Corp","ask")</f>
        <v>#N/A Real Time</v>
      </c>
      <c r="N706" s="1" t="s">
        <v>1456</v>
      </c>
      <c r="O706" s="1" t="str">
        <f>_xll.BDP(A706&amp;" @"&amp;N706&amp;" Corp","LAST_UPDATE")</f>
        <v>07:01:51</v>
      </c>
      <c r="P706" s="57">
        <f>_xll.BDP(A706&amp;" @"&amp;N706&amp;" Corp","LAST_PRICE")</f>
        <v>99.165999999999997</v>
      </c>
      <c r="Q706" s="1">
        <f>INDEX(control!$F$12:$F$22,MATCH(C706,control!$C$12:$C$22,0))</f>
        <v>100</v>
      </c>
      <c r="R706" s="1">
        <f>P706-J706*INDEX(bias[value],MATCH(I706,bias[symbol],0))*(Q706/100)</f>
        <v>99.015999999999991</v>
      </c>
      <c r="S706" s="1">
        <f t="shared" si="795"/>
        <v>99.315999999999988</v>
      </c>
      <c r="T706" s="4"/>
      <c r="U706" s="4"/>
      <c r="V706" s="1">
        <f t="shared" si="789"/>
        <v>99.165999999999997</v>
      </c>
      <c r="W706" s="1">
        <f t="shared" si="790"/>
        <v>99.015999999999991</v>
      </c>
      <c r="X706" s="1">
        <f t="shared" si="791"/>
        <v>99.315999999999988</v>
      </c>
      <c r="Y706" s="13" t="str">
        <f t="shared" si="792"/>
        <v>err</v>
      </c>
      <c r="Z706" s="1">
        <v>1</v>
      </c>
      <c r="AA706" s="1">
        <f t="shared" si="793"/>
        <v>1</v>
      </c>
      <c r="AB706" s="1">
        <f t="shared" si="755"/>
        <v>1</v>
      </c>
      <c r="AC706" s="1">
        <f>IF(ISNUMBER(INDEX(bias[value],MATCH(I706,bias[symbol],0))),1,0)</f>
        <v>1</v>
      </c>
      <c r="AD706" s="1">
        <f t="shared" si="794"/>
        <v>1</v>
      </c>
      <c r="AE706" s="1">
        <f t="shared" si="756"/>
        <v>1</v>
      </c>
      <c r="AF706" s="1">
        <f t="shared" ca="1" si="757"/>
        <v>0</v>
      </c>
      <c r="AG706" s="1">
        <f t="shared" ca="1" si="758"/>
        <v>0</v>
      </c>
      <c r="AH706" s="1" t="str">
        <f ca="1">IF(AG706=1,_xll.RtContribute("DDS_BONDS",$B706&amp;"=EXT",$V$3:$X$3,V706:X706,"FTC:CHANGED;SCOPE:SERVER"),"-")</f>
        <v>-</v>
      </c>
      <c r="AI706" s="1" t="str">
        <f>_xll.RtGet("DDS_BONDS",B706&amp;"=EXT",3)</f>
        <v>6171504=EXT</v>
      </c>
      <c r="AJ706" s="32">
        <f>_xll.BDP($A706&amp;" @"&amp; $N706 &amp;"  Corp","risk_mid")</f>
        <v>0.22635859119475299</v>
      </c>
      <c r="AK706" s="25">
        <f t="shared" si="773"/>
        <v>0</v>
      </c>
      <c r="AL706" s="1" t="str">
        <f t="shared" si="796"/>
        <v>-</v>
      </c>
      <c r="AM706" s="38">
        <f t="shared" si="774"/>
        <v>0</v>
      </c>
      <c r="AN706" s="12">
        <f>_xll.BDP($A706&amp;" @"&amp; $N706 &amp;"  Corp","asset_swap_spd_mid")</f>
        <v>118.81767673150297</v>
      </c>
      <c r="AO706" s="25">
        <f t="shared" si="775"/>
        <v>0</v>
      </c>
      <c r="AP706" s="25">
        <f>IFERROR(_xll.BDP($A706&amp;" @"&amp; $N706 &amp;"  Corp","coupon")*G706/100/365,"-")</f>
        <v>0</v>
      </c>
      <c r="AQ706" s="1" t="str">
        <f>_xll.RtGet("EBOND_LDN",B706,"DSPLY_NAME")</f>
        <v>TITIM 0 07 Jun 2</v>
      </c>
      <c r="AR706" s="38">
        <f>_xll.RtGet("EBOND_LDN", B706, -18560)</f>
        <v>0</v>
      </c>
      <c r="AS706" s="38">
        <f>_xll.RtGet("EBOND_LDN", B706, -18562)</f>
        <v>0</v>
      </c>
      <c r="AT706" s="58" t="str">
        <f ca="1">IF(Main[[#This Row],[maturity]]&lt;TODAY(),"matured","-")</f>
        <v>-</v>
      </c>
      <c r="AU706" s="1" t="str">
        <f>IF(Main[[#This Row],[spread bid]]=Main[[#This Row],[spread ask]],"error","-")</f>
        <v>error</v>
      </c>
    </row>
    <row r="707" spans="1:47" x14ac:dyDescent="0.2">
      <c r="A707" s="1" t="s">
        <v>651</v>
      </c>
      <c r="B707" s="1">
        <v>12025071</v>
      </c>
      <c r="C707" s="9">
        <v>1994227</v>
      </c>
      <c r="D707" s="9" t="str">
        <f>_xll.BDP($A707&amp;" Corp",D$4)</f>
        <v>TITIM</v>
      </c>
      <c r="E707" s="9">
        <f>IF(_xll.BDP($A707&amp;" Corp","cpn typ")="floating","frn",_xll.BDP($A707&amp;" Corp",E$4))</f>
        <v>7</v>
      </c>
      <c r="F707" s="50">
        <f>IF(LEFT(_xll.BDP($A707&amp;" Corp","mty_typ"),4)="perp","perp",_xll.BDP($A707&amp;" Corp",F$4)*1)</f>
        <v>42755</v>
      </c>
      <c r="G707" s="31">
        <f>_xll.RtGet("EBOND_POSITION",INDEX(bookMap[eBondID],MATCH(TEXT(C707,"0"),bookMap[bbgID],0))&amp;"="&amp;B707,"AMOUNT")</f>
        <v>0</v>
      </c>
      <c r="H707" s="1">
        <f>INDEX(control!$E$12:$E$22,MATCH(C707,control!$C$12:$C$22,0))</f>
        <v>0</v>
      </c>
      <c r="I707" s="1" t="str">
        <f>IFERROR(INDEX(bias[symbol],MIN(MAX(MATCH(IF($I$2="manual",_xll.RtGet("EBOND_LDN",B707,-20268),$I$2),bias[symbol],0)+H707,1),27)),"-")</f>
        <v>m</v>
      </c>
      <c r="J707" s="1" t="str">
        <f>IFERROR(_xll.RtGet("EBOND_LDN",B707,-20270)*1,"-")</f>
        <v>-</v>
      </c>
      <c r="K707" s="1" t="str">
        <f>_xll.RtGet("EBOND_LDN",$B707,-20271)</f>
        <v>on</v>
      </c>
      <c r="L707" s="1">
        <f>_xll.BDP(A707&amp;" @CBKG Corp","bid")</f>
        <v>112.90300000000001</v>
      </c>
      <c r="M707" s="1">
        <f>_xll.BDP(A707&amp;" @CBKG Corp","ask")</f>
        <v>113.203</v>
      </c>
      <c r="N707" s="1" t="s">
        <v>1456</v>
      </c>
      <c r="O707" s="1" t="str">
        <f>_xll.BDP(A707&amp;" @"&amp;N707&amp;" Corp","LAST_UPDATE")</f>
        <v>07:01:31</v>
      </c>
      <c r="P707" s="57">
        <f>_xll.BDP(A707&amp;" @"&amp;N707&amp;" Corp","LAST_PRICE")</f>
        <v>113.485</v>
      </c>
      <c r="Q707" s="1">
        <f>INDEX(control!$F$12:$F$22,MATCH(C707,control!$C$12:$C$22,0))</f>
        <v>100</v>
      </c>
      <c r="R707" s="1" t="e">
        <f>P707-J707*INDEX(bias[value],MATCH(I707,bias[symbol],0))*(Q707/100)</f>
        <v>#VALUE!</v>
      </c>
      <c r="S707" s="1" t="e">
        <f t="shared" si="795"/>
        <v>#VALUE!</v>
      </c>
      <c r="T707" s="4"/>
      <c r="U707" s="4"/>
      <c r="V707" s="1">
        <f t="shared" si="789"/>
        <v>113.485</v>
      </c>
      <c r="W707" s="1" t="e">
        <f t="shared" si="790"/>
        <v>#VALUE!</v>
      </c>
      <c r="X707" s="1" t="e">
        <f t="shared" si="791"/>
        <v>#VALUE!</v>
      </c>
      <c r="Y707" s="13" t="str">
        <f t="shared" si="792"/>
        <v>err</v>
      </c>
      <c r="Z707" s="1">
        <v>1</v>
      </c>
      <c r="AA707" s="1">
        <f t="shared" si="793"/>
        <v>1</v>
      </c>
      <c r="AB707" s="1">
        <f t="shared" si="755"/>
        <v>0</v>
      </c>
      <c r="AC707" s="1">
        <f>IF(ISNUMBER(INDEX(bias[value],MATCH(I707,bias[symbol],0))),1,0)</f>
        <v>1</v>
      </c>
      <c r="AD707" s="1">
        <f t="shared" si="794"/>
        <v>0</v>
      </c>
      <c r="AE707" s="1">
        <f t="shared" si="756"/>
        <v>0</v>
      </c>
      <c r="AF707" s="1">
        <f t="shared" ca="1" si="757"/>
        <v>0</v>
      </c>
      <c r="AG707" s="1">
        <f t="shared" ca="1" si="758"/>
        <v>0</v>
      </c>
      <c r="AH707" s="1" t="str">
        <f ca="1">IF(AG707=1,_xll.RtContribute("DDS_BONDS",$B707&amp;"=EXT",$V$3:$X$3,V707:X707,"FTC:CHANGED;SCOPE:SERVER"),"-")</f>
        <v>-</v>
      </c>
      <c r="AI707" s="1" t="str">
        <f>_xll.RtGet("DDS_BONDS",B707&amp;"=EXT",3)</f>
        <v>12025071=EXT</v>
      </c>
      <c r="AJ707" s="32">
        <f>_xll.BDP($A707&amp;" @"&amp; $N707 &amp;"  Corp","risk_mid")</f>
        <v>2.7637797072202375</v>
      </c>
      <c r="AK707" s="25">
        <f t="shared" si="773"/>
        <v>0</v>
      </c>
      <c r="AL707" s="1" t="str">
        <f t="shared" si="796"/>
        <v>-</v>
      </c>
      <c r="AM707" s="38">
        <f t="shared" si="774"/>
        <v>0</v>
      </c>
      <c r="AN707" s="12">
        <f>_xll.BDP($A707&amp;" @"&amp; $N707 &amp;"  Corp","asset_swap_spd_mid")</f>
        <v>138.57173964097385</v>
      </c>
      <c r="AO707" s="25">
        <f t="shared" si="775"/>
        <v>0</v>
      </c>
      <c r="AP707" s="25">
        <f>IFERROR(_xll.BDP($A707&amp;" @"&amp; $N707 &amp;"  Corp","coupon")*G707/100/365,"-")</f>
        <v>0</v>
      </c>
      <c r="AQ707" s="1" t="str">
        <f>_xll.RtGet("EBOND_LDN",B707,"DSPLY_NAME")</f>
        <v>TITIM 7 20 Jan 2</v>
      </c>
      <c r="AR707" s="38">
        <f>_xll.RtGet("EBOND_LDN", B707, -18560)</f>
        <v>180.26464065978701</v>
      </c>
      <c r="AS707" s="38">
        <f>_xll.RtGet("EBOND_LDN", B707, -18562)</f>
        <v>169.35849691470801</v>
      </c>
      <c r="AT707" s="58" t="str">
        <f ca="1">IF(Main[[#This Row],[maturity]]&lt;TODAY(),"matured","-")</f>
        <v>-</v>
      </c>
      <c r="AU707" s="1" t="str">
        <f>IF(Main[[#This Row],[spread bid]]=Main[[#This Row],[spread ask]],"error","-")</f>
        <v>-</v>
      </c>
    </row>
    <row r="708" spans="1:47" x14ac:dyDescent="0.2">
      <c r="A708" s="1" t="s">
        <v>652</v>
      </c>
      <c r="B708" s="1">
        <v>15425689</v>
      </c>
      <c r="C708" s="9">
        <v>1994227</v>
      </c>
      <c r="D708" s="9" t="str">
        <f>_xll.BDP($A708&amp;" Corp",D$4)</f>
        <v>TITIM</v>
      </c>
      <c r="E708" s="9">
        <f>IF(_xll.BDP($A708&amp;" Corp","cpn typ")="floating","frn",_xll.BDP($A708&amp;" Corp",E$4))</f>
        <v>4.5</v>
      </c>
      <c r="F708" s="50">
        <f>IF(LEFT(_xll.BDP($A708&amp;" Corp","mty_typ"),4)="perp","perp",_xll.BDP($A708&amp;" Corp",F$4)*1)</f>
        <v>42998</v>
      </c>
      <c r="G708" s="31">
        <f>_xll.RtGet("EBOND_POSITION",INDEX(bookMap[eBondID],MATCH(TEXT(C708,"0"),bookMap[bbgID],0))&amp;"="&amp;B708,"AMOUNT")</f>
        <v>1612000</v>
      </c>
      <c r="H708" s="1">
        <f>INDEX(control!$E$12:$E$22,MATCH(C708,control!$C$12:$C$22,0))</f>
        <v>0</v>
      </c>
      <c r="I708" s="1" t="str">
        <f>IFERROR(INDEX(bias[symbol],MIN(MAX(MATCH(IF($I$2="manual",_xll.RtGet("EBOND_LDN",B708,-20268),$I$2),bias[symbol],0)+H708,1),27)),"-")</f>
        <v>ss</v>
      </c>
      <c r="J708" s="1">
        <f>IFERROR(_xll.RtGet("EBOND_LDN",B708,-20270)*1,"-")</f>
        <v>0.35</v>
      </c>
      <c r="K708" s="1" t="str">
        <f>_xll.RtGet("EBOND_LDN",$B708,-20271)</f>
        <v>on</v>
      </c>
      <c r="L708" s="1">
        <f>_xll.BDP(A708&amp;" @CBKG Corp","bid")</f>
        <v>108.113</v>
      </c>
      <c r="M708" s="1">
        <f>_xll.BDP(A708&amp;" @CBKG Corp","ask")</f>
        <v>108.46299999999999</v>
      </c>
      <c r="N708" s="1" t="s">
        <v>1456</v>
      </c>
      <c r="O708" s="1" t="str">
        <f>_xll.BDP(A708&amp;" @"&amp;N708&amp;" Corp","LAST_UPDATE")</f>
        <v>07:01:32</v>
      </c>
      <c r="P708" s="57">
        <f>_xll.BDP(A708&amp;" @"&amp;N708&amp;" Corp","LAST_PRICE")</f>
        <v>108.39700000000001</v>
      </c>
      <c r="Q708" s="1">
        <f>INDEX(control!$F$12:$F$22,MATCH(C708,control!$C$12:$C$22,0))</f>
        <v>100</v>
      </c>
      <c r="R708" s="1">
        <f>P708-J708*INDEX(bias[value],MATCH(I708,bias[symbol],0))*(Q708/100)</f>
        <v>108.1345</v>
      </c>
      <c r="S708" s="1">
        <f t="shared" si="795"/>
        <v>108.4845</v>
      </c>
      <c r="T708" s="4"/>
      <c r="U708" s="4"/>
      <c r="V708" s="1">
        <f t="shared" si="789"/>
        <v>108.39700000000001</v>
      </c>
      <c r="W708" s="1">
        <f t="shared" si="790"/>
        <v>108.1345</v>
      </c>
      <c r="X708" s="1">
        <f t="shared" si="791"/>
        <v>108.4845</v>
      </c>
      <c r="Y708" s="13">
        <f t="shared" si="792"/>
        <v>4.3000000000006366E-2</v>
      </c>
      <c r="Z708" s="1">
        <v>1</v>
      </c>
      <c r="AA708" s="1">
        <f t="shared" si="793"/>
        <v>1</v>
      </c>
      <c r="AB708" s="1">
        <f t="shared" si="755"/>
        <v>1</v>
      </c>
      <c r="AC708" s="1">
        <f>IF(ISNUMBER(INDEX(bias[value],MATCH(I708,bias[symbol],0))),1,0)</f>
        <v>1</v>
      </c>
      <c r="AD708" s="1">
        <f t="shared" si="794"/>
        <v>1</v>
      </c>
      <c r="AE708" s="1">
        <f t="shared" si="756"/>
        <v>1</v>
      </c>
      <c r="AF708" s="1">
        <f t="shared" ca="1" si="757"/>
        <v>0</v>
      </c>
      <c r="AG708" s="1">
        <f t="shared" ca="1" si="758"/>
        <v>0</v>
      </c>
      <c r="AH708" s="1" t="str">
        <f ca="1">IF(AG708=1,_xll.RtContribute("DDS_BONDS",$B708&amp;"=EXT",$V$3:$X$3,V708:X708,"FTC:CHANGED;SCOPE:SERVER"),"-")</f>
        <v>-</v>
      </c>
      <c r="AI708" s="1" t="str">
        <f>_xll.RtGet("DDS_BONDS",B708&amp;"=EXT",3)</f>
        <v>15425689=EXT</v>
      </c>
      <c r="AJ708" s="32">
        <f>_xll.BDP($A708&amp;" @"&amp; $N708 &amp;"  Corp","risk_mid")</f>
        <v>3.3169027839306864</v>
      </c>
      <c r="AK708" s="25">
        <f t="shared" si="773"/>
        <v>534.68472876962664</v>
      </c>
      <c r="AL708" s="1" t="str">
        <f t="shared" si="796"/>
        <v>-</v>
      </c>
      <c r="AM708" s="38">
        <f t="shared" si="774"/>
        <v>15.532085688888888</v>
      </c>
      <c r="AN708" s="12">
        <f>_xll.BDP($A708&amp;" @"&amp; $N708 &amp;"  Corp","asset_swap_spd_mid")</f>
        <v>144.41020015614109</v>
      </c>
      <c r="AO708" s="25">
        <f t="shared" si="775"/>
        <v>23278.924265169942</v>
      </c>
      <c r="AP708" s="25">
        <f>IFERROR(_xll.BDP($A708&amp;" @"&amp; $N708 &amp;"  Corp","coupon")*G708/100/365,"-")</f>
        <v>198.73972602739727</v>
      </c>
      <c r="AQ708" s="1" t="str">
        <f>_xll.RtGet("EBOND_LDN",B708,"DSPLY_NAME")</f>
        <v>TITIM 4 1/2 20 S</v>
      </c>
      <c r="AR708" s="38">
        <f>_xll.RtGet("EBOND_LDN", B708, -18560)</f>
        <v>177.68055309491101</v>
      </c>
      <c r="AS708" s="38">
        <f>_xll.RtGet("EBOND_LDN", B708, -18562)</f>
        <v>167.11614683052801</v>
      </c>
      <c r="AT708" s="58" t="str">
        <f ca="1">IF(Main[[#This Row],[maturity]]&lt;TODAY(),"matured","-")</f>
        <v>-</v>
      </c>
      <c r="AU708" s="1" t="str">
        <f>IF(Main[[#This Row],[spread bid]]=Main[[#This Row],[spread ask]],"error","-")</f>
        <v>-</v>
      </c>
    </row>
    <row r="709" spans="1:47" x14ac:dyDescent="0.2">
      <c r="A709" s="1" t="s">
        <v>653</v>
      </c>
      <c r="B709" s="1">
        <v>10594016</v>
      </c>
      <c r="C709" s="9">
        <v>1994227</v>
      </c>
      <c r="D709" s="9" t="str">
        <f>_xll.BDP($A709&amp;" Corp",D$4)</f>
        <v>TITIM</v>
      </c>
      <c r="E709" s="9">
        <f>IF(_xll.BDP($A709&amp;" Corp","cpn typ")="floating","frn",_xll.BDP($A709&amp;" Corp",E$4))</f>
        <v>4.75</v>
      </c>
      <c r="F709" s="50">
        <f>IF(LEFT(_xll.BDP($A709&amp;" Corp","mty_typ"),4)="perp","perp",_xll.BDP($A709&amp;" Corp",F$4)*1)</f>
        <v>43245</v>
      </c>
      <c r="G709" s="31">
        <f>_xll.RtGet("EBOND_POSITION",INDEX(bookMap[eBondID],MATCH(TEXT(C709,"0"),bookMap[bbgID],0))&amp;"="&amp;B709,"AMOUNT")</f>
        <v>0</v>
      </c>
      <c r="H709" s="1">
        <f>INDEX(control!$E$12:$E$22,MATCH(C709,control!$C$12:$C$22,0))</f>
        <v>0</v>
      </c>
      <c r="I709" s="1" t="str">
        <f>IFERROR(INDEX(bias[symbol],MIN(MAX(MATCH(IF($I$2="manual",_xll.RtGet("EBOND_LDN",B709,-20268),$I$2),bias[symbol],0)+H709,1),27)),"-")</f>
        <v>ss</v>
      </c>
      <c r="J709" s="1">
        <f>IFERROR(_xll.RtGet("EBOND_LDN",B709,-20270)*1,"-")</f>
        <v>0.35</v>
      </c>
      <c r="K709" s="1" t="str">
        <f>_xll.RtGet("EBOND_LDN",$B709,-20271)</f>
        <v>on</v>
      </c>
      <c r="L709" s="1">
        <f>_xll.BDP(A709&amp;" @CBKG Corp","bid")</f>
        <v>109.087</v>
      </c>
      <c r="M709" s="1">
        <f>_xll.BDP(A709&amp;" @CBKG Corp","ask")</f>
        <v>109.437</v>
      </c>
      <c r="N709" s="1" t="s">
        <v>1456</v>
      </c>
      <c r="O709" s="1" t="str">
        <f>_xll.BDP(A709&amp;" @"&amp;N709&amp;" Corp","LAST_UPDATE")</f>
        <v>07:01:24</v>
      </c>
      <c r="P709" s="57">
        <f>_xll.BDP(A709&amp;" @"&amp;N709&amp;" Corp","LAST_PRICE")</f>
        <v>109.37</v>
      </c>
      <c r="Q709" s="1">
        <f>INDEX(control!$F$12:$F$22,MATCH(C709,control!$C$12:$C$22,0))</f>
        <v>100</v>
      </c>
      <c r="R709" s="1">
        <f>P709-J709*INDEX(bias[value],MATCH(I709,bias[symbol],0))*(Q709/100)</f>
        <v>109.1075</v>
      </c>
      <c r="S709" s="1">
        <f t="shared" si="795"/>
        <v>109.4575</v>
      </c>
      <c r="T709" s="4"/>
      <c r="U709" s="4"/>
      <c r="V709" s="1">
        <f t="shared" si="789"/>
        <v>109.37</v>
      </c>
      <c r="W709" s="1">
        <f t="shared" si="790"/>
        <v>109.1075</v>
      </c>
      <c r="X709" s="1">
        <f t="shared" si="791"/>
        <v>109.4575</v>
      </c>
      <c r="Y709" s="13">
        <f t="shared" si="792"/>
        <v>4.0999999999996817E-2</v>
      </c>
      <c r="Z709" s="1">
        <v>1</v>
      </c>
      <c r="AA709" s="1">
        <f t="shared" si="793"/>
        <v>1</v>
      </c>
      <c r="AB709" s="1">
        <f t="shared" si="755"/>
        <v>1</v>
      </c>
      <c r="AC709" s="1">
        <f>IF(ISNUMBER(INDEX(bias[value],MATCH(I709,bias[symbol],0))),1,0)</f>
        <v>1</v>
      </c>
      <c r="AD709" s="1">
        <f t="shared" si="794"/>
        <v>1</v>
      </c>
      <c r="AE709" s="1">
        <f t="shared" si="756"/>
        <v>1</v>
      </c>
      <c r="AF709" s="1">
        <f t="shared" ca="1" si="757"/>
        <v>0</v>
      </c>
      <c r="AG709" s="1">
        <f t="shared" ca="1" si="758"/>
        <v>0</v>
      </c>
      <c r="AH709" s="1" t="str">
        <f ca="1">IF(AG709=1,_xll.RtContribute("DDS_BONDS",$B709&amp;"=EXT",$V$3:$X$3,V709:X709,"FTC:CHANGED;SCOPE:SERVER"),"-")</f>
        <v>-</v>
      </c>
      <c r="AI709" s="1" t="str">
        <f>_xll.RtGet("DDS_BONDS",B709&amp;"=EXT",3)</f>
        <v>10594016=EXT</v>
      </c>
      <c r="AJ709" s="32">
        <f>_xll.BDP($A709&amp;" @"&amp; $N709 &amp;"  Corp","risk_mid")</f>
        <v>3.9537533720363172</v>
      </c>
      <c r="AK709" s="25">
        <f t="shared" si="773"/>
        <v>0</v>
      </c>
      <c r="AL709" s="1" t="str">
        <f t="shared" si="796"/>
        <v>-</v>
      </c>
      <c r="AM709" s="38">
        <f t="shared" si="774"/>
        <v>0</v>
      </c>
      <c r="AN709" s="12">
        <f>_xll.BDP($A709&amp;" @"&amp; $N709 &amp;"  Corp","asset_swap_spd_mid")</f>
        <v>179.02673619401699</v>
      </c>
      <c r="AO709" s="25">
        <f t="shared" si="775"/>
        <v>0</v>
      </c>
      <c r="AP709" s="25">
        <f>IFERROR(_xll.BDP($A709&amp;" @"&amp; $N709 &amp;"  Corp","coupon")*G709/100/365,"-")</f>
        <v>0</v>
      </c>
      <c r="AQ709" s="1" t="str">
        <f>_xll.RtGet("EBOND_LDN",B709,"DSPLY_NAME")</f>
        <v>TITIM 4 3/4 25 M</v>
      </c>
      <c r="AR709" s="38">
        <f>_xll.RtGet("EBOND_LDN", B709, -18560)</f>
        <v>216.6209343008</v>
      </c>
      <c r="AS709" s="38">
        <f>_xll.RtGet("EBOND_LDN", B709, -18562)</f>
        <v>207.760160653231</v>
      </c>
      <c r="AT709" s="58" t="str">
        <f ca="1">IF(Main[[#This Row],[maturity]]&lt;TODAY(),"matured","-")</f>
        <v>-</v>
      </c>
      <c r="AU709" s="1" t="str">
        <f>IF(Main[[#This Row],[spread bid]]=Main[[#This Row],[spread ask]],"error","-")</f>
        <v>-</v>
      </c>
    </row>
    <row r="710" spans="1:47" x14ac:dyDescent="0.2">
      <c r="A710" s="1" t="s">
        <v>654</v>
      </c>
      <c r="B710" s="1">
        <v>14440585</v>
      </c>
      <c r="C710" s="9">
        <v>1994227</v>
      </c>
      <c r="D710" s="9" t="str">
        <f>_xll.BDP($A710&amp;" Corp",D$4)</f>
        <v>TITIM</v>
      </c>
      <c r="E710" s="9">
        <f>IF(_xll.BDP($A710&amp;" Corp","cpn typ")="floating","frn",_xll.BDP($A710&amp;" Corp",E$4))</f>
        <v>6.125</v>
      </c>
      <c r="F710" s="50">
        <f>IF(LEFT(_xll.BDP($A710&amp;" Corp","mty_typ"),4)="perp","perp",_xll.BDP($A710&amp;" Corp",F$4)*1)</f>
        <v>43448</v>
      </c>
      <c r="G710" s="31">
        <f>_xll.RtGet("EBOND_POSITION",INDEX(bookMap[eBondID],MATCH(TEXT(C710,"0"),bookMap[bbgID],0))&amp;"="&amp;B710,"AMOUNT")</f>
        <v>0</v>
      </c>
      <c r="H710" s="1">
        <f>INDEX(control!$E$12:$E$22,MATCH(C710,control!$C$12:$C$22,0))</f>
        <v>0</v>
      </c>
      <c r="I710" s="1" t="str">
        <f>IFERROR(INDEX(bias[symbol],MIN(MAX(MATCH(IF($I$2="manual",_xll.RtGet("EBOND_LDN",B710,-20268),$I$2),bias[symbol],0)+H710,1),27)),"-")</f>
        <v>ss</v>
      </c>
      <c r="J710" s="1">
        <f>IFERROR(_xll.RtGet("EBOND_LDN",B710,-20270)*1,"-")</f>
        <v>0.35</v>
      </c>
      <c r="K710" s="1" t="str">
        <f>_xll.RtGet("EBOND_LDN",$B710,-20271)</f>
        <v>on</v>
      </c>
      <c r="L710" s="1">
        <f>_xll.BDP(A710&amp;" @CBKG Corp","bid")</f>
        <v>115.318</v>
      </c>
      <c r="M710" s="1">
        <f>_xll.BDP(A710&amp;" @CBKG Corp","ask")</f>
        <v>115.66800000000001</v>
      </c>
      <c r="N710" s="1" t="s">
        <v>1456</v>
      </c>
      <c r="O710" s="1" t="str">
        <f>_xll.BDP(A710&amp;" @"&amp;N710&amp;" Corp","LAST_UPDATE")</f>
        <v>07:01:30</v>
      </c>
      <c r="P710" s="57">
        <f>_xll.BDP(A710&amp;" @"&amp;N710&amp;" Corp","LAST_PRICE")</f>
        <v>115.63</v>
      </c>
      <c r="Q710" s="1">
        <f>INDEX(control!$F$12:$F$22,MATCH(C710,control!$C$12:$C$22,0))</f>
        <v>100</v>
      </c>
      <c r="R710" s="1">
        <f>P710-J710*INDEX(bias[value],MATCH(I710,bias[symbol],0))*(Q710/100)</f>
        <v>115.36749999999999</v>
      </c>
      <c r="S710" s="1">
        <f t="shared" si="795"/>
        <v>115.71749999999999</v>
      </c>
      <c r="T710" s="4"/>
      <c r="U710" s="4"/>
      <c r="V710" s="1">
        <f t="shared" si="789"/>
        <v>115.63</v>
      </c>
      <c r="W710" s="1">
        <f t="shared" si="790"/>
        <v>115.36749999999999</v>
      </c>
      <c r="X710" s="1">
        <f t="shared" si="791"/>
        <v>115.71749999999999</v>
      </c>
      <c r="Y710" s="13">
        <f t="shared" si="792"/>
        <v>9.8999999999989541E-2</v>
      </c>
      <c r="Z710" s="1">
        <v>1</v>
      </c>
      <c r="AA710" s="1">
        <f t="shared" si="793"/>
        <v>1</v>
      </c>
      <c r="AB710" s="1">
        <f t="shared" si="755"/>
        <v>1</v>
      </c>
      <c r="AC710" s="1">
        <f>IF(ISNUMBER(INDEX(bias[value],MATCH(I710,bias[symbol],0))),1,0)</f>
        <v>1</v>
      </c>
      <c r="AD710" s="1">
        <f t="shared" si="794"/>
        <v>1</v>
      </c>
      <c r="AE710" s="1">
        <f t="shared" si="756"/>
        <v>1</v>
      </c>
      <c r="AF710" s="1">
        <f t="shared" ca="1" si="757"/>
        <v>0</v>
      </c>
      <c r="AG710" s="1">
        <f t="shared" ca="1" si="758"/>
        <v>0</v>
      </c>
      <c r="AH710" s="1" t="str">
        <f ca="1">IF(AG710=1,_xll.RtContribute("DDS_BONDS",$B710&amp;"=EXT",$V$3:$X$3,V710:X710,"FTC:CHANGED;SCOPE:SERVER"),"-")</f>
        <v>-</v>
      </c>
      <c r="AI710" s="1" t="str">
        <f>_xll.RtGet("DDS_BONDS",B710&amp;"=EXT",3)</f>
        <v>14440585=EXT</v>
      </c>
      <c r="AJ710" s="32">
        <f>_xll.BDP($A710&amp;" @"&amp; $N710 &amp;"  Corp","risk_mid")</f>
        <v>4.6278122937181365</v>
      </c>
      <c r="AK710" s="25">
        <f t="shared" si="773"/>
        <v>0</v>
      </c>
      <c r="AL710" s="1" t="str">
        <f t="shared" si="796"/>
        <v>-</v>
      </c>
      <c r="AM710" s="38">
        <f t="shared" si="774"/>
        <v>0</v>
      </c>
      <c r="AN710" s="12">
        <f>_xll.BDP($A710&amp;" @"&amp; $N710 &amp;"  Corp","asset_swap_spd_mid")</f>
        <v>194.75501647712079</v>
      </c>
      <c r="AO710" s="25">
        <f t="shared" si="775"/>
        <v>0</v>
      </c>
      <c r="AP710" s="25">
        <f>IFERROR(_xll.BDP($A710&amp;" @"&amp; $N710 &amp;"  Corp","coupon")*G710/100/365,"-")</f>
        <v>0</v>
      </c>
      <c r="AQ710" s="1" t="str">
        <f>_xll.RtGet("EBOND_LDN",B710,"DSPLY_NAME")</f>
        <v>TITIM 6 1/8 14 D</v>
      </c>
      <c r="AR710" s="38">
        <f>_xll.RtGet("EBOND_LDN", B710, -18560)</f>
        <v>225.77767636502</v>
      </c>
      <c r="AS710" s="38">
        <f>_xll.RtGet("EBOND_LDN", B710, -18562)</f>
        <v>218.21423247121899</v>
      </c>
      <c r="AT710" s="58" t="str">
        <f ca="1">IF(Main[[#This Row],[maturity]]&lt;TODAY(),"matured","-")</f>
        <v>-</v>
      </c>
      <c r="AU710" s="1" t="str">
        <f>IF(Main[[#This Row],[spread bid]]=Main[[#This Row],[spread ask]],"error","-")</f>
        <v>-</v>
      </c>
    </row>
    <row r="711" spans="1:47" x14ac:dyDescent="0.2">
      <c r="A711" s="1" t="s">
        <v>655</v>
      </c>
      <c r="B711" s="1">
        <v>2355554</v>
      </c>
      <c r="C711" s="9">
        <v>1994227</v>
      </c>
      <c r="D711" s="9" t="str">
        <f>_xll.BDP($A711&amp;" Corp",D$4)</f>
        <v>TITIM</v>
      </c>
      <c r="E711" s="9">
        <f>IF(_xll.BDP($A711&amp;" Corp","cpn typ")="floating","frn",_xll.BDP($A711&amp;" Corp",E$4))</f>
        <v>5.375</v>
      </c>
      <c r="F711" s="50">
        <f>IF(LEFT(_xll.BDP($A711&amp;" Corp","mty_typ"),4)="perp","perp",_xll.BDP($A711&amp;" Corp",F$4)*1)</f>
        <v>43494</v>
      </c>
      <c r="G711" s="31">
        <f>_xll.RtGet("EBOND_POSITION",INDEX(bookMap[eBondID],MATCH(TEXT(C711,"0"),bookMap[bbgID],0))&amp;"="&amp;B711,"AMOUNT")</f>
        <v>0</v>
      </c>
      <c r="H711" s="1">
        <f>INDEX(control!$E$12:$E$22,MATCH(C711,control!$C$12:$C$22,0))</f>
        <v>0</v>
      </c>
      <c r="I711" s="1" t="str">
        <f>IFERROR(INDEX(bias[symbol],MIN(MAX(MATCH(IF($I$2="manual",_xll.RtGet("EBOND_LDN",B711,-20268),$I$2),bias[symbol],0)+H711,1),27)),"-")</f>
        <v>ss</v>
      </c>
      <c r="J711" s="1">
        <f>IFERROR(_xll.RtGet("EBOND_LDN",B711,-20270)*1,"-")</f>
        <v>0.35</v>
      </c>
      <c r="K711" s="1" t="str">
        <f>_xll.RtGet("EBOND_LDN",$B711,-20271)</f>
        <v>on</v>
      </c>
      <c r="L711" s="1">
        <f>_xll.BDP(A711&amp;" @CBKG Corp","bid")</f>
        <v>112.14700000000001</v>
      </c>
      <c r="M711" s="1">
        <f>_xll.BDP(A711&amp;" @CBKG Corp","ask")</f>
        <v>112.497</v>
      </c>
      <c r="N711" s="1" t="s">
        <v>1456</v>
      </c>
      <c r="O711" s="1" t="str">
        <f>_xll.BDP(A711&amp;" @"&amp;N711&amp;" Corp","LAST_UPDATE")</f>
        <v>07:01:28</v>
      </c>
      <c r="P711" s="57">
        <f>_xll.BDP(A711&amp;" @"&amp;N711&amp;" Corp","LAST_PRICE")</f>
        <v>112.411</v>
      </c>
      <c r="Q711" s="1">
        <f>INDEX(control!$F$12:$F$22,MATCH(C711,control!$C$12:$C$22,0))</f>
        <v>100</v>
      </c>
      <c r="R711" s="1">
        <f>P711-J711*INDEX(bias[value],MATCH(I711,bias[symbol],0))*(Q711/100)</f>
        <v>112.1485</v>
      </c>
      <c r="S711" s="1">
        <f t="shared" si="795"/>
        <v>112.49849999999999</v>
      </c>
      <c r="T711" s="4"/>
      <c r="U711" s="4"/>
      <c r="V711" s="1">
        <f t="shared" si="789"/>
        <v>112.411</v>
      </c>
      <c r="W711" s="1">
        <f t="shared" si="790"/>
        <v>112.1485</v>
      </c>
      <c r="X711" s="1">
        <f t="shared" si="791"/>
        <v>112.49849999999999</v>
      </c>
      <c r="Y711" s="13">
        <f t="shared" si="792"/>
        <v>2.9999999999859028E-3</v>
      </c>
      <c r="Z711" s="1">
        <v>1</v>
      </c>
      <c r="AA711" s="1">
        <f t="shared" si="793"/>
        <v>1</v>
      </c>
      <c r="AB711" s="1">
        <f t="shared" si="755"/>
        <v>1</v>
      </c>
      <c r="AC711" s="1">
        <f>IF(ISNUMBER(INDEX(bias[value],MATCH(I711,bias[symbol],0))),1,0)</f>
        <v>1</v>
      </c>
      <c r="AD711" s="1">
        <f t="shared" si="794"/>
        <v>1</v>
      </c>
      <c r="AE711" s="1">
        <f t="shared" si="756"/>
        <v>1</v>
      </c>
      <c r="AF711" s="1">
        <f t="shared" ca="1" si="757"/>
        <v>0</v>
      </c>
      <c r="AG711" s="1">
        <f t="shared" ca="1" si="758"/>
        <v>0</v>
      </c>
      <c r="AH711" s="1" t="str">
        <f ca="1">IF(AG711=1,_xll.RtContribute("DDS_BONDS",$B711&amp;"=EXT",$V$3:$X$3,V711:X711,"FTC:CHANGED;SCOPE:SERVER"),"-")</f>
        <v>-</v>
      </c>
      <c r="AI711" s="1" t="str">
        <f>_xll.RtGet("DDS_BONDS",B711&amp;"=EXT",3)</f>
        <v>2355554=EXT</v>
      </c>
      <c r="AJ711" s="32">
        <f>_xll.BDP($A711&amp;" @"&amp; $N711 &amp;"  Corp","risk_mid")</f>
        <v>4.6566284101075439</v>
      </c>
      <c r="AK711" s="25">
        <f t="shared" si="773"/>
        <v>0</v>
      </c>
      <c r="AL711" s="1" t="str">
        <f t="shared" si="796"/>
        <v>-</v>
      </c>
      <c r="AM711" s="38">
        <f t="shared" si="774"/>
        <v>0</v>
      </c>
      <c r="AN711" s="12">
        <f>_xll.BDP($A711&amp;" @"&amp; $N711 &amp;"  Corp","asset_swap_spd_mid")</f>
        <v>195.66478598680132</v>
      </c>
      <c r="AO711" s="25">
        <f t="shared" si="775"/>
        <v>0</v>
      </c>
      <c r="AP711" s="25">
        <f>IFERROR(_xll.BDP($A711&amp;" @"&amp; $N711 &amp;"  Corp","coupon")*G711/100/365,"-")</f>
        <v>0</v>
      </c>
      <c r="AQ711" s="1" t="str">
        <f>_xll.RtGet("EBOND_LDN",B711,"DSPLY_NAME")</f>
        <v>TITIM 5 3/8 29 J</v>
      </c>
      <c r="AR711" s="38">
        <f>_xll.RtGet("EBOND_LDN", B711, -18560)</f>
        <v>226.37754990337601</v>
      </c>
      <c r="AS711" s="38">
        <f>_xll.RtGet("EBOND_LDN", B711, -18562)</f>
        <v>218.85012040957599</v>
      </c>
      <c r="AT711" s="58" t="str">
        <f ca="1">IF(Main[[#This Row],[maturity]]&lt;TODAY(),"matured","-")</f>
        <v>-</v>
      </c>
      <c r="AU711" s="1" t="str">
        <f>IF(Main[[#This Row],[spread bid]]=Main[[#This Row],[spread ask]],"error","-")</f>
        <v>-</v>
      </c>
    </row>
    <row r="712" spans="1:47" x14ac:dyDescent="0.2">
      <c r="A712" s="1" t="s">
        <v>656</v>
      </c>
      <c r="B712" s="1">
        <v>16360686</v>
      </c>
      <c r="C712" s="9">
        <v>1994227</v>
      </c>
      <c r="D712" s="9" t="str">
        <f>_xll.BDP($A712&amp;" Corp",D$4)</f>
        <v>TITIM</v>
      </c>
      <c r="E712" s="9">
        <f>IF(_xll.BDP($A712&amp;" Corp","cpn typ")="floating","frn",_xll.BDP($A712&amp;" Corp",E$4))</f>
        <v>4</v>
      </c>
      <c r="F712" s="50">
        <f>IF(LEFT(_xll.BDP($A712&amp;" Corp","mty_typ"),4)="perp","perp",_xll.BDP($A712&amp;" Corp",F$4)*1)</f>
        <v>43851</v>
      </c>
      <c r="G712" s="31">
        <f>_xll.RtGet("EBOND_POSITION",INDEX(bookMap[eBondID],MATCH(TEXT(C712,"0"),bookMap[bbgID],0))&amp;"="&amp;B712,"AMOUNT")</f>
        <v>1542000</v>
      </c>
      <c r="H712" s="1">
        <f>INDEX(control!$E$12:$E$22,MATCH(C712,control!$C$12:$C$22,0))</f>
        <v>0</v>
      </c>
      <c r="I712" s="1" t="str">
        <f>IFERROR(INDEX(bias[symbol],MIN(MAX(MATCH(IF($I$2="manual",_xll.RtGet("EBOND_LDN",B712,-20268),$I$2),bias[symbol],0)+H712,1),27)),"-")</f>
        <v>ss</v>
      </c>
      <c r="J712" s="1">
        <f>IFERROR(_xll.RtGet("EBOND_LDN",B712,-20270)*1,"-")</f>
        <v>0.35</v>
      </c>
      <c r="K712" s="1" t="str">
        <f>_xll.RtGet("EBOND_LDN",$B712,-20271)</f>
        <v>on</v>
      </c>
      <c r="L712" s="1">
        <f>_xll.BDP(A712&amp;" @CBKG Corp","bid")</f>
        <v>105.688</v>
      </c>
      <c r="M712" s="1">
        <f>_xll.BDP(A712&amp;" @CBKG Corp","ask")</f>
        <v>106.038</v>
      </c>
      <c r="N712" s="1" t="s">
        <v>1456</v>
      </c>
      <c r="O712" s="1" t="str">
        <f>_xll.BDP(A712&amp;" @"&amp;N712&amp;" Corp","LAST_UPDATE")</f>
        <v>07:01:23</v>
      </c>
      <c r="P712" s="57">
        <f>_xll.BDP(A712&amp;" @"&amp;N712&amp;" Corp","LAST_PRICE")</f>
        <v>105.959</v>
      </c>
      <c r="Q712" s="1">
        <f>INDEX(control!$F$12:$F$22,MATCH(C712,control!$C$12:$C$22,0))</f>
        <v>100</v>
      </c>
      <c r="R712" s="1">
        <f>P712-J712*INDEX(bias[value],MATCH(I712,bias[symbol],0))*(Q712/100)</f>
        <v>105.6965</v>
      </c>
      <c r="S712" s="1">
        <f t="shared" si="795"/>
        <v>106.04649999999999</v>
      </c>
      <c r="T712" s="4"/>
      <c r="U712" s="4"/>
      <c r="V712" s="1">
        <f t="shared" si="789"/>
        <v>105.959</v>
      </c>
      <c r="W712" s="1">
        <f t="shared" si="790"/>
        <v>105.6965</v>
      </c>
      <c r="X712" s="1">
        <f t="shared" si="791"/>
        <v>106.04649999999999</v>
      </c>
      <c r="Y712" s="13">
        <f t="shared" si="792"/>
        <v>1.6999999999995907E-2</v>
      </c>
      <c r="Z712" s="1">
        <v>1</v>
      </c>
      <c r="AA712" s="1">
        <f t="shared" si="793"/>
        <v>1</v>
      </c>
      <c r="AB712" s="1">
        <f t="shared" si="755"/>
        <v>1</v>
      </c>
      <c r="AC712" s="1">
        <f>IF(ISNUMBER(INDEX(bias[value],MATCH(I712,bias[symbol],0))),1,0)</f>
        <v>1</v>
      </c>
      <c r="AD712" s="1">
        <f t="shared" si="794"/>
        <v>1</v>
      </c>
      <c r="AE712" s="1">
        <f t="shared" si="756"/>
        <v>1</v>
      </c>
      <c r="AF712" s="1">
        <f t="shared" ca="1" si="757"/>
        <v>0</v>
      </c>
      <c r="AG712" s="1">
        <f t="shared" ca="1" si="758"/>
        <v>0</v>
      </c>
      <c r="AH712" s="1" t="str">
        <f ca="1">IF(AG712=1,_xll.RtContribute("DDS_BONDS",$B712&amp;"=EXT",$V$3:$X$3,V712:X712,"FTC:CHANGED;SCOPE:SERVER"),"-")</f>
        <v>-</v>
      </c>
      <c r="AI712" s="1" t="str">
        <f>_xll.RtGet("DDS_BONDS",B712&amp;"=EXT",3)</f>
        <v>16360686=EXT</v>
      </c>
      <c r="AJ712" s="32">
        <f>_xll.BDP($A712&amp;" @"&amp; $N712 &amp;"  Corp","risk_mid")</f>
        <v>5.3062348691476302</v>
      </c>
      <c r="AK712" s="25">
        <f t="shared" si="773"/>
        <v>818.22141682256461</v>
      </c>
      <c r="AL712" s="1" t="str">
        <f t="shared" si="796"/>
        <v>-</v>
      </c>
      <c r="AM712" s="38">
        <f t="shared" si="774"/>
        <v>14.523446933333334</v>
      </c>
      <c r="AN712" s="12">
        <f>_xll.BDP($A712&amp;" @"&amp; $N712 &amp;"  Corp","asset_swap_spd_mid")</f>
        <v>202.97027807856077</v>
      </c>
      <c r="AO712" s="25">
        <f t="shared" si="775"/>
        <v>31298.016879714072</v>
      </c>
      <c r="AP712" s="25">
        <f>IFERROR(_xll.BDP($A712&amp;" @"&amp; $N712 &amp;"  Corp","coupon")*G712/100/365,"-")</f>
        <v>168.98630136986301</v>
      </c>
      <c r="AQ712" s="1" t="str">
        <f>_xll.RtGet("EBOND_LDN",B712,"DSPLY_NAME")</f>
        <v>TITIM 4 21 Jan 2</v>
      </c>
      <c r="AR712" s="38">
        <f>_xll.RtGet("EBOND_LDN", B712, -18560)</f>
        <v>239.88816824399601</v>
      </c>
      <c r="AS712" s="38">
        <f>_xll.RtGet("EBOND_LDN", B712, -18562)</f>
        <v>233.280092372952</v>
      </c>
      <c r="AT712" s="58" t="str">
        <f ca="1">IF(Main[[#This Row],[maturity]]&lt;TODAY(),"matured","-")</f>
        <v>-</v>
      </c>
      <c r="AU712" s="1" t="str">
        <f>IF(Main[[#This Row],[spread bid]]=Main[[#This Row],[spread ask]],"error","-")</f>
        <v>-</v>
      </c>
    </row>
    <row r="713" spans="1:47" x14ac:dyDescent="0.2">
      <c r="A713" s="1" t="s">
        <v>657</v>
      </c>
      <c r="B713" s="1">
        <v>19327711</v>
      </c>
      <c r="C713" s="9">
        <v>1994227</v>
      </c>
      <c r="D713" s="9" t="str">
        <f>_xll.BDP($A713&amp;" Corp",D$4)</f>
        <v>TITIM</v>
      </c>
      <c r="E713" s="9">
        <f>IF(_xll.BDP($A713&amp;" Corp","cpn typ")="floating","frn",_xll.BDP($A713&amp;" Corp",E$4))</f>
        <v>4.875</v>
      </c>
      <c r="F713" s="50">
        <f>IF(LEFT(_xll.BDP($A713&amp;" Corp","mty_typ"),4)="perp","perp",_xll.BDP($A713&amp;" Corp",F$4)*1)</f>
        <v>44099</v>
      </c>
      <c r="G713" s="31">
        <f>_xll.RtGet("EBOND_POSITION",INDEX(bookMap[eBondID],MATCH(TEXT(C713,"0"),bookMap[bbgID],0))&amp;"="&amp;B713,"AMOUNT")</f>
        <v>2000000</v>
      </c>
      <c r="H713" s="1">
        <f>INDEX(control!$E$12:$E$22,MATCH(C713,control!$C$12:$C$22,0))</f>
        <v>0</v>
      </c>
      <c r="I713" s="1" t="str">
        <f>IFERROR(INDEX(bias[symbol],MIN(MAX(MATCH(IF($I$2="manual",_xll.RtGet("EBOND_LDN",B713,-20268),$I$2),bias[symbol],0)+H713,1),27)),"-")</f>
        <v>ss</v>
      </c>
      <c r="J713" s="1">
        <f>IFERROR(_xll.RtGet("EBOND_LDN",B713,-20270)*1,"-")</f>
        <v>0.35</v>
      </c>
      <c r="K713" s="1" t="str">
        <f>_xll.RtGet("EBOND_LDN",$B713,-20271)</f>
        <v>on</v>
      </c>
      <c r="L713" s="1">
        <f>_xll.BDP(A713&amp;" @CBKG Corp","bid")</f>
        <v>110.229</v>
      </c>
      <c r="M713" s="1">
        <f>_xll.BDP(A713&amp;" @CBKG Corp","ask")</f>
        <v>110.57899999999999</v>
      </c>
      <c r="N713" s="1" t="s">
        <v>1456</v>
      </c>
      <c r="O713" s="1" t="str">
        <f>_xll.BDP(A713&amp;" @"&amp;N713&amp;" Corp","LAST_UPDATE")</f>
        <v>07:01:27</v>
      </c>
      <c r="P713" s="57">
        <f>_xll.BDP(A713&amp;" @"&amp;N713&amp;" Corp","LAST_PRICE")</f>
        <v>110.48699999999999</v>
      </c>
      <c r="Q713" s="1">
        <f>INDEX(control!$F$12:$F$22,MATCH(C713,control!$C$12:$C$22,0))</f>
        <v>100</v>
      </c>
      <c r="R713" s="1">
        <f>P713-J713*INDEX(bias[value],MATCH(I713,bias[symbol],0))*(Q713/100)</f>
        <v>110.22449999999999</v>
      </c>
      <c r="S713" s="1">
        <f t="shared" si="795"/>
        <v>110.57449999999999</v>
      </c>
      <c r="T713" s="4"/>
      <c r="U713" s="4"/>
      <c r="V713" s="1">
        <f t="shared" si="789"/>
        <v>110.48699999999999</v>
      </c>
      <c r="W713" s="1">
        <f t="shared" si="790"/>
        <v>110.22449999999999</v>
      </c>
      <c r="X713" s="1">
        <f t="shared" si="791"/>
        <v>110.57449999999999</v>
      </c>
      <c r="Y713" s="13">
        <f t="shared" si="792"/>
        <v>-9.0000000000145519E-3</v>
      </c>
      <c r="Z713" s="1">
        <v>1</v>
      </c>
      <c r="AA713" s="1">
        <f t="shared" si="793"/>
        <v>1</v>
      </c>
      <c r="AB713" s="1">
        <f t="shared" si="755"/>
        <v>1</v>
      </c>
      <c r="AC713" s="1">
        <f>IF(ISNUMBER(INDEX(bias[value],MATCH(I713,bias[symbol],0))),1,0)</f>
        <v>1</v>
      </c>
      <c r="AD713" s="1">
        <f t="shared" si="794"/>
        <v>1</v>
      </c>
      <c r="AE713" s="1">
        <f t="shared" si="756"/>
        <v>1</v>
      </c>
      <c r="AF713" s="1">
        <f t="shared" ca="1" si="757"/>
        <v>0</v>
      </c>
      <c r="AG713" s="1">
        <f t="shared" ca="1" si="758"/>
        <v>0</v>
      </c>
      <c r="AH713" s="1" t="str">
        <f ca="1">IF(AG713=1,_xll.RtContribute("DDS_BONDS",$B713&amp;"=EXT",$V$3:$X$3,V713:X713,"FTC:CHANGED;SCOPE:SERVER"),"-")</f>
        <v>-</v>
      </c>
      <c r="AI713" s="1" t="str">
        <f>_xll.RtGet("DDS_BONDS",B713&amp;"=EXT",3)</f>
        <v>19327711=EXT</v>
      </c>
      <c r="AJ713" s="32">
        <f>_xll.BDP($A713&amp;" @"&amp; $N713 &amp;"  Corp","risk_mid")</f>
        <v>6.0122294435899448</v>
      </c>
      <c r="AK713" s="25">
        <f t="shared" si="773"/>
        <v>1202.445888717989</v>
      </c>
      <c r="AL713" s="1" t="str">
        <f t="shared" si="796"/>
        <v>-</v>
      </c>
      <c r="AM713" s="38">
        <f t="shared" si="774"/>
        <v>19.642133333333334</v>
      </c>
      <c r="AN713" s="12">
        <f>_xll.BDP($A713&amp;" @"&amp; $N713 &amp;"  Corp","asset_swap_spd_mid")</f>
        <v>213.79034714414027</v>
      </c>
      <c r="AO713" s="25">
        <f t="shared" si="775"/>
        <v>42758.069428828057</v>
      </c>
      <c r="AP713" s="25">
        <f>IFERROR(_xll.BDP($A713&amp;" @"&amp; $N713 &amp;"  Corp","coupon")*G713/100/365,"-")</f>
        <v>267.1232876712329</v>
      </c>
      <c r="AQ713" s="1" t="str">
        <f>_xll.RtGet("EBOND_LDN",B713,"DSPLY_NAME")</f>
        <v>TITIM 4 7/8 25 S</v>
      </c>
      <c r="AR713" s="38">
        <f>_xll.RtGet("EBOND_LDN", B713, -18560)</f>
        <v>242.32104141559901</v>
      </c>
      <c r="AS713" s="38">
        <f>_xll.RtGet("EBOND_LDN", B713, -18562)</f>
        <v>236.48743481761201</v>
      </c>
      <c r="AT713" s="58" t="str">
        <f ca="1">IF(Main[[#This Row],[maturity]]&lt;TODAY(),"matured","-")</f>
        <v>-</v>
      </c>
      <c r="AU713" s="1" t="str">
        <f>IF(Main[[#This Row],[spread bid]]=Main[[#This Row],[spread ask]],"error","-")</f>
        <v>-</v>
      </c>
    </row>
    <row r="714" spans="1:47" x14ac:dyDescent="0.2">
      <c r="A714" s="1" t="s">
        <v>1470</v>
      </c>
      <c r="B714" s="1">
        <v>21069995</v>
      </c>
      <c r="C714" s="9">
        <v>1994227</v>
      </c>
      <c r="D714" s="9" t="str">
        <f>_xll.BDP($A714&amp;" Corp",D$4)</f>
        <v>TITIM</v>
      </c>
      <c r="E714" s="9">
        <f>IF(_xll.BDP($A714&amp;" Corp","cpn typ")="floating","frn",_xll.BDP($A714&amp;" Corp",E$4))</f>
        <v>4.5</v>
      </c>
      <c r="F714" s="50">
        <f>IF(LEFT(_xll.BDP($A714&amp;" Corp","mty_typ"),4)="perp","perp",_xll.BDP($A714&amp;" Corp",F$4)*1)</f>
        <v>44221</v>
      </c>
      <c r="G714" s="31">
        <f>_xll.RtGet("EBOND_POSITION",INDEX(bookMap[eBondID],MATCH(TEXT(C714,"0"),bookMap[bbgID],0))&amp;"="&amp;B714,"AMOUNT")</f>
        <v>150000</v>
      </c>
      <c r="H714" s="1">
        <f>INDEX(control!$E$12:$E$22,MATCH(C714,control!$C$12:$C$22,0))</f>
        <v>0</v>
      </c>
      <c r="I714" s="1" t="str">
        <f>IFERROR(INDEX(bias[symbol],MIN(MAX(MATCH(IF($I$2="manual",_xll.RtGet("EBOND_LDN",B714,-20268),$I$2),bias[symbol],0)+H714,1),27)),"-")</f>
        <v>ss</v>
      </c>
      <c r="J714" s="1">
        <f>IFERROR(_xll.RtGet("EBOND_LDN",B714,-20270)*1,"-")</f>
        <v>0.35</v>
      </c>
      <c r="K714" s="1" t="str">
        <f>_xll.RtGet("EBOND_LDN",$B714,-20271)</f>
        <v>on</v>
      </c>
      <c r="L714" s="1">
        <f>_xll.BDP(A714&amp;" @CBKG Corp","bid")</f>
        <v>108.152</v>
      </c>
      <c r="M714" s="1">
        <f>_xll.BDP(A714&amp;" @CBKG Corp","ask")</f>
        <v>108.502</v>
      </c>
      <c r="N714" s="1" t="s">
        <v>1456</v>
      </c>
      <c r="O714" s="1" t="str">
        <f>_xll.BDP(A714&amp;" @"&amp;N714&amp;" Corp","LAST_UPDATE")</f>
        <v>07:01:27</v>
      </c>
      <c r="P714" s="57">
        <f>_xll.BDP(A714&amp;" @"&amp;N714&amp;" Corp","LAST_PRICE")</f>
        <v>108.41500000000001</v>
      </c>
      <c r="Q714" s="1">
        <f>INDEX(control!$F$12:$F$22,MATCH(C714,control!$C$12:$C$22,0))</f>
        <v>100</v>
      </c>
      <c r="R714" s="1">
        <f>P714-J714*INDEX(bias[value],MATCH(I714,bias[symbol],0))*(Q714/100)</f>
        <v>108.1525</v>
      </c>
      <c r="S714" s="1">
        <f t="shared" ref="S714" si="797">R714+J714*(Q714/100)</f>
        <v>108.5025</v>
      </c>
      <c r="T714" s="4"/>
      <c r="U714" s="4"/>
      <c r="V714" s="1">
        <f t="shared" ref="V714" si="798">P714</f>
        <v>108.41500000000001</v>
      </c>
      <c r="W714" s="1">
        <f t="shared" ref="W714" si="799">IF(ISNUMBER(T714),T714,R714)</f>
        <v>108.1525</v>
      </c>
      <c r="X714" s="1">
        <f t="shared" ref="X714" si="800">IF(ISNUMBER(U714),U714,S714)</f>
        <v>108.5025</v>
      </c>
      <c r="Y714" s="13">
        <f t="shared" ref="Y714" si="801">IF(ISERROR((W714+X714)-(L714+M714)),"err",((W714+X714)-(L714+M714)))</f>
        <v>1.0000000000047748E-3</v>
      </c>
      <c r="Z714" s="1">
        <v>1</v>
      </c>
      <c r="AA714" s="1">
        <f t="shared" ref="AA714" si="802">IF(K714="on",1,0)</f>
        <v>1</v>
      </c>
      <c r="AB714" s="1">
        <f t="shared" ref="AB714" si="803">IF(ISNUMBER(V714),1,0)*IF(ISNUMBER(W714),1,0)*IF(ISNUMBER(X714),1,0)</f>
        <v>1</v>
      </c>
      <c r="AC714" s="1">
        <f>IF(ISNUMBER(INDEX(bias[value],MATCH(I714,bias[symbol],0))),1,0)</f>
        <v>1</v>
      </c>
      <c r="AD714" s="1">
        <f t="shared" ref="AD714" si="804">IF(ISNUMBER(J714),1,0)</f>
        <v>1</v>
      </c>
      <c r="AE714" s="1">
        <f t="shared" ref="AE714" si="805">IF(AB714,IF(W714&gt;X714,0,1),0)</f>
        <v>1</v>
      </c>
      <c r="AF714" s="1">
        <f t="shared" ca="1" si="757"/>
        <v>0</v>
      </c>
      <c r="AG714" s="1">
        <f t="shared" ca="1" si="758"/>
        <v>0</v>
      </c>
      <c r="AH714" s="1" t="str">
        <f ca="1">IF(AG714=1,_xll.RtContribute("DDS_BONDS",$B714&amp;"=EXT",$V$3:$X$3,V714:X714,"FTC:CHANGED;SCOPE:SERVER"),"-")</f>
        <v>-</v>
      </c>
      <c r="AI714" s="1" t="str">
        <f>_xll.RtGet("DDS_BONDS",B714&amp;"=EXT",3)</f>
        <v>21069995=EXT</v>
      </c>
      <c r="AJ714" s="32">
        <f>_xll.BDP($A714&amp;" @"&amp; $N714 &amp;"  Corp","risk_mid")</f>
        <v>6.2112465490791635</v>
      </c>
      <c r="AK714" s="25">
        <f t="shared" si="773"/>
        <v>93.168698236187453</v>
      </c>
      <c r="AL714" s="1">
        <f t="shared" si="796"/>
        <v>-0.75</v>
      </c>
      <c r="AM714" s="38">
        <f t="shared" si="774"/>
        <v>-3.3879687500000006</v>
      </c>
      <c r="AN714" s="12">
        <f>_xll.BDP($A714&amp;" @"&amp; $N714 &amp;"  Corp","asset_swap_spd_mid")</f>
        <v>211.29037996591967</v>
      </c>
      <c r="AO714" s="25">
        <f t="shared" si="775"/>
        <v>3169.3556994887954</v>
      </c>
      <c r="AP714" s="25">
        <f>IFERROR(_xll.BDP($A714&amp;" @"&amp; $N714 &amp;"  Corp","coupon")*G714/100/365,"-")</f>
        <v>18.493150684931507</v>
      </c>
      <c r="AQ714" s="1" t="str">
        <f>_xll.RtGet("EBOND_LDN",B714,"DSPLY_NAME")</f>
        <v>TITIM 4 1/2 25 J</v>
      </c>
      <c r="AR714" s="38">
        <f>_xll.RtGet("EBOND_LDN", B714, -18560)</f>
        <v>241.071672763142</v>
      </c>
      <c r="AS714" s="38">
        <f>_xll.RtGet("EBOND_LDN", B714, -18562)</f>
        <v>235.42751840972599</v>
      </c>
      <c r="AT714" s="58" t="str">
        <f ca="1">IF(Main[[#This Row],[maturity]]&lt;TODAY(),"matured","-")</f>
        <v>-</v>
      </c>
      <c r="AU714" s="1" t="str">
        <f>IF(Main[[#This Row],[spread bid]]=Main[[#This Row],[spread ask]],"error","-")</f>
        <v>-</v>
      </c>
    </row>
    <row r="715" spans="1:47" x14ac:dyDescent="0.2">
      <c r="A715" s="1" t="s">
        <v>658</v>
      </c>
      <c r="B715" s="1">
        <v>8863238</v>
      </c>
      <c r="C715" s="9">
        <v>1994227</v>
      </c>
      <c r="D715" s="9" t="str">
        <f>_xll.BDP($A715&amp;" Corp",D$4)</f>
        <v>TITIM</v>
      </c>
      <c r="E715" s="9">
        <f>IF(_xll.BDP($A715&amp;" Corp","cpn typ")="floating","frn",_xll.BDP($A715&amp;" Corp",E$4))</f>
        <v>5.25</v>
      </c>
      <c r="F715" s="50">
        <f>IF(LEFT(_xll.BDP($A715&amp;" Corp","mty_typ"),4)="perp","perp",_xll.BDP($A715&amp;" Corp",F$4)*1)</f>
        <v>44602</v>
      </c>
      <c r="G715" s="31">
        <f>_xll.RtGet("EBOND_POSITION",INDEX(bookMap[eBondID],MATCH(TEXT(C715,"0"),bookMap[bbgID],0))&amp;"="&amp;B715,"AMOUNT")</f>
        <v>1150000</v>
      </c>
      <c r="H715" s="1">
        <f>INDEX(control!$E$12:$E$22,MATCH(C715,control!$C$12:$C$22,0))</f>
        <v>0</v>
      </c>
      <c r="I715" s="1" t="str">
        <f>IFERROR(INDEX(bias[symbol],MIN(MAX(MATCH(IF($I$2="manual",_xll.RtGet("EBOND_LDN",B715,-20268),$I$2),bias[symbol],0)+H715,1),27)),"-")</f>
        <v>ss</v>
      </c>
      <c r="J715" s="1">
        <f>IFERROR(_xll.RtGet("EBOND_LDN",B715,-20270)*1,"-")</f>
        <v>0.35</v>
      </c>
      <c r="K715" s="1" t="str">
        <f>_xll.RtGet("EBOND_LDN",$B715,-20271)</f>
        <v>on</v>
      </c>
      <c r="L715" s="1">
        <f>_xll.BDP(A715&amp;" @CBKG Corp","bid")</f>
        <v>111.386</v>
      </c>
      <c r="M715" s="1">
        <f>_xll.BDP(A715&amp;" @CBKG Corp","ask")</f>
        <v>111.736</v>
      </c>
      <c r="N715" s="1" t="s">
        <v>1456</v>
      </c>
      <c r="O715" s="1" t="str">
        <f>_xll.BDP(A715&amp;" @"&amp;N715&amp;" Corp","LAST_UPDATE")</f>
        <v>07:01:34</v>
      </c>
      <c r="P715" s="57">
        <f>_xll.BDP(A715&amp;" @"&amp;N715&amp;" Corp","LAST_PRICE")</f>
        <v>111.65</v>
      </c>
      <c r="Q715" s="1">
        <f>INDEX(control!$F$12:$F$22,MATCH(C715,control!$C$12:$C$22,0))</f>
        <v>100</v>
      </c>
      <c r="R715" s="1">
        <f>P715-J715*INDEX(bias[value],MATCH(I715,bias[symbol],0))*(Q715/100)</f>
        <v>111.3875</v>
      </c>
      <c r="S715" s="1">
        <f t="shared" si="795"/>
        <v>111.7375</v>
      </c>
      <c r="T715" s="4"/>
      <c r="U715" s="4"/>
      <c r="V715" s="1">
        <f t="shared" si="789"/>
        <v>111.65</v>
      </c>
      <c r="W715" s="1">
        <f t="shared" si="790"/>
        <v>111.3875</v>
      </c>
      <c r="X715" s="1">
        <f t="shared" si="791"/>
        <v>111.7375</v>
      </c>
      <c r="Y715" s="13">
        <f t="shared" si="792"/>
        <v>2.9999999999859028E-3</v>
      </c>
      <c r="Z715" s="1">
        <v>1</v>
      </c>
      <c r="AA715" s="1">
        <f t="shared" si="793"/>
        <v>1</v>
      </c>
      <c r="AB715" s="1">
        <f t="shared" si="755"/>
        <v>1</v>
      </c>
      <c r="AC715" s="1">
        <f>IF(ISNUMBER(INDEX(bias[value],MATCH(I715,bias[symbol],0))),1,0)</f>
        <v>1</v>
      </c>
      <c r="AD715" s="1">
        <f t="shared" si="794"/>
        <v>1</v>
      </c>
      <c r="AE715" s="1">
        <f t="shared" si="756"/>
        <v>1</v>
      </c>
      <c r="AF715" s="1">
        <f t="shared" ca="1" si="757"/>
        <v>0</v>
      </c>
      <c r="AG715" s="1">
        <f t="shared" ca="1" si="758"/>
        <v>0</v>
      </c>
      <c r="AH715" s="1" t="str">
        <f ca="1">IF(AG715=1,_xll.RtContribute("DDS_BONDS",$B715&amp;"=EXT",$V$3:$X$3,V715:X715,"FTC:CHANGED;SCOPE:SERVER"),"-")</f>
        <v>-</v>
      </c>
      <c r="AI715" s="1" t="str">
        <f>_xll.RtGet("DDS_BONDS",B715&amp;"=EXT",3)</f>
        <v>8863238=EXT</v>
      </c>
      <c r="AJ715" s="32">
        <f>_xll.BDP($A715&amp;" @"&amp; $N715 &amp;"  Corp","risk_mid")</f>
        <v>7.1039838189889792</v>
      </c>
      <c r="AK715" s="25">
        <f t="shared" si="773"/>
        <v>816.95813918373256</v>
      </c>
      <c r="AL715" s="1" t="str">
        <f t="shared" si="796"/>
        <v>-</v>
      </c>
      <c r="AM715" s="38">
        <f t="shared" si="774"/>
        <v>11.413111111111112</v>
      </c>
      <c r="AN715" s="12">
        <f>_xll.BDP($A715&amp;" @"&amp; $N715 &amp;"  Corp","asset_swap_spd_mid")</f>
        <v>238.57040003975968</v>
      </c>
      <c r="AO715" s="25">
        <f t="shared" si="775"/>
        <v>27435.596004572362</v>
      </c>
      <c r="AP715" s="25">
        <f>IFERROR(_xll.BDP($A715&amp;" @"&amp; $N715 &amp;"  Corp","coupon")*G715/100/365,"-")</f>
        <v>165.41095890410958</v>
      </c>
      <c r="AQ715" s="1" t="str">
        <f>_xll.RtGet("EBOND_LDN",B715,"DSPLY_NAME")</f>
        <v>TITIM 5 1/4 10 F</v>
      </c>
      <c r="AR715" s="38">
        <f>_xll.RtGet("EBOND_LDN", B715, -18560)</f>
        <v>304.13087341147599</v>
      </c>
      <c r="AS715" s="38">
        <f>_xll.RtGet("EBOND_LDN", B715, -18562)</f>
        <v>299.19052287111703</v>
      </c>
      <c r="AT715" s="58" t="str">
        <f ca="1">IF(Main[[#This Row],[maturity]]&lt;TODAY(),"matured","-")</f>
        <v>-</v>
      </c>
      <c r="AU715" s="1" t="str">
        <f>IF(Main[[#This Row],[spread bid]]=Main[[#This Row],[spread ask]],"error","-")</f>
        <v>-</v>
      </c>
    </row>
    <row r="716" spans="1:47" x14ac:dyDescent="0.2">
      <c r="A716" s="1" t="s">
        <v>659</v>
      </c>
      <c r="B716" s="1">
        <v>2124796</v>
      </c>
      <c r="C716" s="9">
        <v>1994227</v>
      </c>
      <c r="D716" s="9" t="str">
        <f>_xll.BDP($A716&amp;" Corp",D$4)</f>
        <v>TITIM</v>
      </c>
      <c r="E716" s="9">
        <f>IF(_xll.BDP($A716&amp;" Corp","cpn typ")="floating","frn",_xll.BDP($A716&amp;" Corp",E$4))</f>
        <v>7.75</v>
      </c>
      <c r="F716" s="50">
        <f>IF(LEFT(_xll.BDP($A716&amp;" Corp","mty_typ"),4)="perp","perp",_xll.BDP($A716&amp;" Corp",F$4)*1)</f>
        <v>48603</v>
      </c>
      <c r="G716" s="31">
        <f>_xll.RtGet("EBOND_POSITION",INDEX(bookMap[eBondID],MATCH(TEXT(C716,"0"),bookMap[bbgID],0))&amp;"="&amp;B716,"AMOUNT")</f>
        <v>0</v>
      </c>
      <c r="H716" s="1">
        <f>INDEX(control!$E$12:$E$22,MATCH(C716,control!$C$12:$C$22,0))</f>
        <v>0</v>
      </c>
      <c r="I716" s="1" t="str">
        <f>IFERROR(INDEX(bias[symbol],MIN(MAX(MATCH(IF($I$2="manual",_xll.RtGet("EBOND_LDN",B716,-20268),$I$2),bias[symbol],0)+H716,1),27)),"-")</f>
        <v>m</v>
      </c>
      <c r="J716" s="1">
        <f>IFERROR(_xll.RtGet("EBOND_LDN",B716,-20270)*1,"-")</f>
        <v>0.8</v>
      </c>
      <c r="K716" s="1" t="str">
        <f>_xll.RtGet("EBOND_LDN",$B716,-20271)</f>
        <v>on</v>
      </c>
      <c r="L716" s="1" t="str">
        <f>_xll.BDP(A716&amp;" @CBKG Corp","bid")</f>
        <v>#N/A Real Time</v>
      </c>
      <c r="M716" s="1" t="str">
        <f>_xll.BDP(A716&amp;" @CBKG Corp","ask")</f>
        <v>#N/A Real Time</v>
      </c>
      <c r="N716" s="1" t="s">
        <v>1456</v>
      </c>
      <c r="O716" s="1" t="str">
        <f>_xll.BDP(A716&amp;" @"&amp;N716&amp;" Corp","LAST_UPDATE")</f>
        <v>11/06/2014</v>
      </c>
      <c r="P716" s="57">
        <f>_xll.BDP(A716&amp;" @"&amp;N716&amp;" Corp","LAST_PRICE")</f>
        <v>132.089</v>
      </c>
      <c r="Q716" s="1">
        <f>INDEX(control!$F$12:$F$22,MATCH(C716,control!$C$12:$C$22,0))</f>
        <v>100</v>
      </c>
      <c r="R716" s="1">
        <f>P716-J716*INDEX(bias[value],MATCH(I716,bias[symbol],0))*(Q716/100)</f>
        <v>131.68899999999999</v>
      </c>
      <c r="S716" s="1">
        <f t="shared" si="795"/>
        <v>132.489</v>
      </c>
      <c r="T716" s="4"/>
      <c r="U716" s="4"/>
      <c r="V716" s="1">
        <f t="shared" si="789"/>
        <v>132.089</v>
      </c>
      <c r="W716" s="1">
        <f t="shared" si="790"/>
        <v>131.68899999999999</v>
      </c>
      <c r="X716" s="1">
        <f t="shared" si="791"/>
        <v>132.489</v>
      </c>
      <c r="Y716" s="13" t="str">
        <f t="shared" si="792"/>
        <v>err</v>
      </c>
      <c r="Z716" s="1">
        <v>1</v>
      </c>
      <c r="AA716" s="1">
        <f t="shared" si="793"/>
        <v>1</v>
      </c>
      <c r="AB716" s="1">
        <f t="shared" si="755"/>
        <v>1</v>
      </c>
      <c r="AC716" s="1">
        <f>IF(ISNUMBER(INDEX(bias[value],MATCH(I716,bias[symbol],0))),1,0)</f>
        <v>1</v>
      </c>
      <c r="AD716" s="1">
        <f t="shared" si="794"/>
        <v>1</v>
      </c>
      <c r="AE716" s="1">
        <f t="shared" si="756"/>
        <v>1</v>
      </c>
      <c r="AF716" s="1">
        <f t="shared" ca="1" si="757"/>
        <v>0</v>
      </c>
      <c r="AG716" s="1">
        <f t="shared" ca="1" si="758"/>
        <v>0</v>
      </c>
      <c r="AH716" s="1" t="str">
        <f ca="1">IF(AG716=1,_xll.RtContribute("DDS_BONDS",$B716&amp;"=EXT",$V$3:$X$3,V716:X716,"FTC:CHANGED;SCOPE:SERVER"),"-")</f>
        <v>-</v>
      </c>
      <c r="AI716" s="1" t="str">
        <f>_xll.RtGet("DDS_BONDS",B716&amp;"=EXT",3)</f>
        <v>2124796=EXT</v>
      </c>
      <c r="AJ716" s="32">
        <f>_xll.BDP($A716&amp;" @"&amp; $N716 &amp;"  Corp","risk_mid")</f>
        <v>14.520105492844948</v>
      </c>
      <c r="AK716" s="25">
        <f t="shared" si="773"/>
        <v>0</v>
      </c>
      <c r="AL716" s="1" t="str">
        <f t="shared" si="796"/>
        <v>-</v>
      </c>
      <c r="AM716" s="38">
        <f t="shared" si="774"/>
        <v>0</v>
      </c>
      <c r="AN716" s="12">
        <f>_xll.BDP($A716&amp;" @"&amp; $N716 &amp;"  Corp","asset_swap_spd_mid")</f>
        <v>340.77329802505022</v>
      </c>
      <c r="AO716" s="25">
        <f t="shared" si="775"/>
        <v>0</v>
      </c>
      <c r="AP716" s="25">
        <f>IFERROR(_xll.BDP($A716&amp;" @"&amp; $N716 &amp;"  Corp","coupon")*G716/100/365,"-")</f>
        <v>0</v>
      </c>
      <c r="AQ716" s="1" t="str">
        <f>_xll.RtGet("EBOND_LDN",B716,"DSPLY_NAME")</f>
        <v>TITIM 7 3/4 24 J</v>
      </c>
      <c r="AR716" s="38">
        <f>_xll.RtGet("EBOND_LDN", B716, -18560)</f>
        <v>301.565605824785</v>
      </c>
      <c r="AS716" s="38">
        <f>_xll.RtGet("EBOND_LDN", B716, -18562)</f>
        <v>296.03583716118999</v>
      </c>
      <c r="AT716" s="58" t="str">
        <f ca="1">IF(Main[[#This Row],[maturity]]&lt;TODAY(),"matured","-")</f>
        <v>-</v>
      </c>
      <c r="AU716" s="1" t="str">
        <f>IF(Main[[#This Row],[spread bid]]=Main[[#This Row],[spread ask]],"error","-")</f>
        <v>-</v>
      </c>
    </row>
    <row r="717" spans="1:47" x14ac:dyDescent="0.2">
      <c r="A717" s="1" t="s">
        <v>660</v>
      </c>
      <c r="B717" s="1">
        <v>3668585</v>
      </c>
      <c r="C717" s="9">
        <v>1994227</v>
      </c>
      <c r="D717" s="9" t="str">
        <f>_xll.BDP($A717&amp;" Corp",D$4)</f>
        <v>TITIM</v>
      </c>
      <c r="E717" s="9">
        <f>IF(_xll.BDP($A717&amp;" Corp","cpn typ")="floating","frn",_xll.BDP($A717&amp;" Corp",E$4))</f>
        <v>5.25</v>
      </c>
      <c r="F717" s="50">
        <f>IF(LEFT(_xll.BDP($A717&amp;" Corp","mty_typ"),4)="perp","perp",_xll.BDP($A717&amp;" Corp",F$4)*1)</f>
        <v>56690</v>
      </c>
      <c r="G717" s="31">
        <f>_xll.RtGet("EBOND_POSITION",INDEX(bookMap[eBondID],MATCH(TEXT(C717,"0"),bookMap[bbgID],0))&amp;"="&amp;B717,"AMOUNT")</f>
        <v>0</v>
      </c>
      <c r="H717" s="1">
        <f>INDEX(control!$E$12:$E$22,MATCH(C717,control!$C$12:$C$22,0))</f>
        <v>0</v>
      </c>
      <c r="I717" s="1" t="str">
        <f>IFERROR(INDEX(bias[symbol],MIN(MAX(MATCH(IF($I$2="manual",_xll.RtGet("EBOND_LDN",B717,-20268),$I$2),bias[symbol],0)+H717,1),27)),"-")</f>
        <v>m</v>
      </c>
      <c r="J717" s="1">
        <f>IFERROR(_xll.RtGet("EBOND_LDN",B717,-20270)*1,"-")</f>
        <v>2</v>
      </c>
      <c r="K717" s="1" t="str">
        <f>_xll.RtGet("EBOND_LDN",$B717,-20271)</f>
        <v>on</v>
      </c>
      <c r="L717" s="1">
        <f>_xll.BDP(A717&amp;" @CBKG Corp","bid")</f>
        <v>96.731999999999999</v>
      </c>
      <c r="M717" s="1">
        <f>_xll.BDP(A717&amp;" @CBKG Corp","ask")</f>
        <v>98.731999999999999</v>
      </c>
      <c r="N717" s="1" t="s">
        <v>1456</v>
      </c>
      <c r="O717" s="1" t="str">
        <f>_xll.BDP(A717&amp;" @"&amp;N717&amp;" Corp","LAST_UPDATE")</f>
        <v>07:01:33</v>
      </c>
      <c r="P717" s="57">
        <f>_xll.BDP(A717&amp;" @"&amp;N717&amp;" Corp","LAST_PRICE")</f>
        <v>97.402000000000001</v>
      </c>
      <c r="Q717" s="1">
        <f>INDEX(control!$F$12:$F$22,MATCH(C717,control!$C$12:$C$22,0))</f>
        <v>100</v>
      </c>
      <c r="R717" s="1">
        <f>P717-J717*INDEX(bias[value],MATCH(I717,bias[symbol],0))*(Q717/100)</f>
        <v>96.402000000000001</v>
      </c>
      <c r="S717" s="1">
        <f t="shared" si="795"/>
        <v>98.402000000000001</v>
      </c>
      <c r="T717" s="4"/>
      <c r="U717" s="4"/>
      <c r="V717" s="1">
        <f t="shared" si="789"/>
        <v>97.402000000000001</v>
      </c>
      <c r="W717" s="1">
        <f t="shared" si="790"/>
        <v>96.402000000000001</v>
      </c>
      <c r="X717" s="1">
        <f t="shared" si="791"/>
        <v>98.402000000000001</v>
      </c>
      <c r="Y717" s="13">
        <f t="shared" si="792"/>
        <v>-0.65999999999999659</v>
      </c>
      <c r="Z717" s="1">
        <v>1</v>
      </c>
      <c r="AA717" s="1">
        <f t="shared" si="793"/>
        <v>1</v>
      </c>
      <c r="AB717" s="1">
        <f t="shared" si="755"/>
        <v>1</v>
      </c>
      <c r="AC717" s="1">
        <f>IF(ISNUMBER(INDEX(bias[value],MATCH(I717,bias[symbol],0))),1,0)</f>
        <v>1</v>
      </c>
      <c r="AD717" s="1">
        <f t="shared" si="794"/>
        <v>1</v>
      </c>
      <c r="AE717" s="1">
        <f t="shared" si="756"/>
        <v>1</v>
      </c>
      <c r="AF717" s="1">
        <f t="shared" ca="1" si="757"/>
        <v>0</v>
      </c>
      <c r="AG717" s="1">
        <f t="shared" ca="1" si="758"/>
        <v>0</v>
      </c>
      <c r="AH717" s="1" t="str">
        <f ca="1">IF(AG717=1,_xll.RtContribute("DDS_BONDS",$B717&amp;"=EXT",$V$3:$X$3,V717:X717,"FTC:CHANGED;SCOPE:SERVER"),"-")</f>
        <v>-</v>
      </c>
      <c r="AI717" s="1" t="str">
        <f>_xll.RtGet("DDS_BONDS",B717&amp;"=EXT",3)</f>
        <v>3668585=EXT</v>
      </c>
      <c r="AJ717" s="32">
        <f>_xll.BDP($A717&amp;" @"&amp; $N717 &amp;"  Corp","risk_mid")</f>
        <v>16.004608429452816</v>
      </c>
      <c r="AK717" s="25">
        <f t="shared" si="773"/>
        <v>0</v>
      </c>
      <c r="AL717" s="1" t="str">
        <f t="shared" si="796"/>
        <v>-</v>
      </c>
      <c r="AM717" s="38">
        <f t="shared" si="774"/>
        <v>0</v>
      </c>
      <c r="AN717" s="12">
        <f>_xll.BDP($A717&amp;" @"&amp; $N717 &amp;"  Corp","asset_swap_spd_mid")</f>
        <v>290.41535489599227</v>
      </c>
      <c r="AO717" s="25">
        <f t="shared" si="775"/>
        <v>0</v>
      </c>
      <c r="AP717" s="25">
        <f>IFERROR(_xll.BDP($A717&amp;" @"&amp; $N717 &amp;"  Corp","coupon")*G717/100/365,"-")</f>
        <v>0</v>
      </c>
      <c r="AQ717" s="1" t="str">
        <f>_xll.RtGet("EBOND_LDN",B717,"DSPLY_NAME")</f>
        <v>TITIM 5 1/4 17 M</v>
      </c>
      <c r="AR717" s="38">
        <f>_xll.RtGet("EBOND_LDN", B717, -18560)</f>
        <v>253.01152121877399</v>
      </c>
      <c r="AS717" s="38">
        <f>_xll.RtGet("EBOND_LDN", B717, -18562)</f>
        <v>240.50314841111299</v>
      </c>
      <c r="AT717" s="58" t="str">
        <f ca="1">IF(Main[[#This Row],[maturity]]&lt;TODAY(),"matured","-")</f>
        <v>-</v>
      </c>
      <c r="AU717" s="1" t="str">
        <f>IF(Main[[#This Row],[spread bid]]=Main[[#This Row],[spread ask]],"error","-")</f>
        <v>-</v>
      </c>
    </row>
    <row r="718" spans="1:47" x14ac:dyDescent="0.2">
      <c r="A718" s="1" t="s">
        <v>661</v>
      </c>
      <c r="B718" s="1">
        <v>7869498</v>
      </c>
      <c r="C718" s="9">
        <v>1994227</v>
      </c>
      <c r="D718" s="9" t="str">
        <f>_xll.BDP($A718&amp;" Corp",D$4)</f>
        <v>TKAAV</v>
      </c>
      <c r="E718" s="9">
        <f>IF(_xll.BDP($A718&amp;" Corp","cpn typ")="floating","frn",_xll.BDP($A718&amp;" Corp",E$4))</f>
        <v>6.375</v>
      </c>
      <c r="F718" s="50">
        <f>IF(LEFT(_xll.BDP($A718&amp;" Corp","mty_typ"),4)="perp","perp",_xll.BDP($A718&amp;" Corp",F$4)*1)</f>
        <v>42398</v>
      </c>
      <c r="G718" s="31">
        <f>_xll.RtGet("EBOND_POSITION",INDEX(bookMap[eBondID],MATCH(TEXT(C718,"0"),bookMap[bbgID],0))&amp;"="&amp;B718,"AMOUNT")</f>
        <v>9974000</v>
      </c>
      <c r="H718" s="1">
        <f>INDEX(control!$E$12:$E$22,MATCH(C718,control!$C$12:$C$22,0))</f>
        <v>0</v>
      </c>
      <c r="I718" s="1" t="str">
        <f>IFERROR(INDEX(bias[symbol],MIN(MAX(MATCH(IF($I$2="manual",_xll.RtGet("EBOND_LDN",B718,-20268),$I$2),bias[symbol],0)+H718,1),27)),"-")</f>
        <v>m</v>
      </c>
      <c r="J718" s="1">
        <f>IFERROR(_xll.RtGet("EBOND_LDN",B718,-20270)*1,"-")</f>
        <v>0.2</v>
      </c>
      <c r="K718" s="1" t="str">
        <f>_xll.RtGet("EBOND_LDN",$B718,-20271)</f>
        <v>on</v>
      </c>
      <c r="L718" s="1">
        <f>_xll.BDP(A718&amp;" @CBKG Corp","bid")</f>
        <v>109.105</v>
      </c>
      <c r="M718" s="1">
        <f>_xll.BDP(A718&amp;" @CBKG Corp","ask")</f>
        <v>109.30500000000001</v>
      </c>
      <c r="N718" s="1" t="s">
        <v>1456</v>
      </c>
      <c r="O718" s="1" t="str">
        <f>_xll.BDP(A718&amp;" @"&amp;N718&amp;" Corp","LAST_UPDATE")</f>
        <v>07:01:26</v>
      </c>
      <c r="P718" s="57">
        <f>_xll.BDP(A718&amp;" @"&amp;N718&amp;" Corp","LAST_PRICE")</f>
        <v>109.2</v>
      </c>
      <c r="Q718" s="1">
        <f>INDEX(control!$F$12:$F$22,MATCH(C718,control!$C$12:$C$22,0))</f>
        <v>100</v>
      </c>
      <c r="R718" s="1">
        <f>P718-J718*INDEX(bias[value],MATCH(I718,bias[symbol],0))*(Q718/100)</f>
        <v>109.10000000000001</v>
      </c>
      <c r="S718" s="1">
        <f t="shared" si="795"/>
        <v>109.30000000000001</v>
      </c>
      <c r="T718" s="4"/>
      <c r="U718" s="4"/>
      <c r="V718" s="1">
        <f t="shared" si="789"/>
        <v>109.2</v>
      </c>
      <c r="W718" s="1">
        <f t="shared" si="790"/>
        <v>109.10000000000001</v>
      </c>
      <c r="X718" s="1">
        <f t="shared" si="791"/>
        <v>109.30000000000001</v>
      </c>
      <c r="Y718" s="13">
        <f t="shared" si="792"/>
        <v>-9.9999999999909051E-3</v>
      </c>
      <c r="Z718" s="1">
        <v>1</v>
      </c>
      <c r="AA718" s="1">
        <f t="shared" si="793"/>
        <v>1</v>
      </c>
      <c r="AB718" s="1">
        <f t="shared" si="755"/>
        <v>1</v>
      </c>
      <c r="AC718" s="1">
        <f>IF(ISNUMBER(INDEX(bias[value],MATCH(I718,bias[symbol],0))),1,0)</f>
        <v>1</v>
      </c>
      <c r="AD718" s="1">
        <f t="shared" si="794"/>
        <v>1</v>
      </c>
      <c r="AE718" s="1">
        <f t="shared" si="756"/>
        <v>1</v>
      </c>
      <c r="AF718" s="1">
        <f t="shared" ca="1" si="757"/>
        <v>0</v>
      </c>
      <c r="AG718" s="1">
        <f t="shared" ca="1" si="758"/>
        <v>0</v>
      </c>
      <c r="AH718" s="1" t="str">
        <f ca="1">IF(AG718=1,_xll.RtContribute("DDS_BONDS",$B718&amp;"=EXT",$V$3:$X$3,V718:X718,"FTC:CHANGED;SCOPE:SERVER"),"-")</f>
        <v>-</v>
      </c>
      <c r="AI718" s="1" t="str">
        <f>_xll.RtGet("DDS_BONDS",B718&amp;"=EXT",3)</f>
        <v>7869498=EXT</v>
      </c>
      <c r="AJ718" s="32">
        <f>_xll.BDP($A718&amp;" @"&amp; $N718 &amp;"  Corp","risk_mid")</f>
        <v>1.7331340834573439</v>
      </c>
      <c r="AK718" s="25">
        <f t="shared" si="773"/>
        <v>1728.6279348403548</v>
      </c>
      <c r="AL718" s="1" t="str">
        <f t="shared" si="796"/>
        <v>-</v>
      </c>
      <c r="AM718" s="38">
        <f t="shared" si="774"/>
        <v>96.814293333333339</v>
      </c>
      <c r="AN718" s="12">
        <f>_xll.BDP($A718&amp;" @"&amp; $N718 &amp;"  Corp","asset_swap_spd_mid")</f>
        <v>33.823509001318783</v>
      </c>
      <c r="AO718" s="25">
        <f t="shared" si="775"/>
        <v>33735.567877915353</v>
      </c>
      <c r="AP718" s="25">
        <f>IFERROR(_xll.BDP($A718&amp;" @"&amp; $N718 &amp;"  Corp","coupon")*G718/100/365,"-")</f>
        <v>1742.0342465753424</v>
      </c>
      <c r="AQ718" s="1" t="str">
        <f>_xll.RtGet("EBOND_LDN",B718,"DSPLY_NAME")</f>
        <v>TKAAV 6 3/8 29 J</v>
      </c>
      <c r="AR718" s="38">
        <f>_xll.RtGet("EBOND_LDN", B718, -18560)</f>
        <v>68.141443508606002</v>
      </c>
      <c r="AS718" s="38">
        <f>_xll.RtGet("EBOND_LDN", B718, -18562)</f>
        <v>56.599586482855003</v>
      </c>
      <c r="AT718" s="58" t="str">
        <f ca="1">IF(Main[[#This Row],[maturity]]&lt;TODAY(),"matured","-")</f>
        <v>-</v>
      </c>
      <c r="AU718" s="1" t="str">
        <f>IF(Main[[#This Row],[spread bid]]=Main[[#This Row],[spread ask]],"error","-")</f>
        <v>-</v>
      </c>
    </row>
    <row r="719" spans="1:47" x14ac:dyDescent="0.2">
      <c r="A719" s="1" t="s">
        <v>662</v>
      </c>
      <c r="B719" s="1">
        <v>3528690</v>
      </c>
      <c r="C719" s="9">
        <v>1994227</v>
      </c>
      <c r="D719" s="9" t="str">
        <f>_xll.BDP($A719&amp;" Corp",D$4)</f>
        <v>TKAAV</v>
      </c>
      <c r="E719" s="9">
        <f>IF(_xll.BDP($A719&amp;" Corp","cpn typ")="floating","frn",_xll.BDP($A719&amp;" Corp",E$4))</f>
        <v>4.25</v>
      </c>
      <c r="F719" s="50">
        <f>IF(LEFT(_xll.BDP($A719&amp;" Corp","mty_typ"),4)="perp","perp",_xll.BDP($A719&amp;" Corp",F$4)*1)</f>
        <v>42762</v>
      </c>
      <c r="G719" s="31">
        <f>_xll.RtGet("EBOND_POSITION",INDEX(bookMap[eBondID],MATCH(TEXT(C719,"0"),bookMap[bbgID],0))&amp;"="&amp;B719,"AMOUNT")</f>
        <v>0</v>
      </c>
      <c r="H719" s="1">
        <f>INDEX(control!$E$12:$E$22,MATCH(C719,control!$C$12:$C$22,0))</f>
        <v>0</v>
      </c>
      <c r="I719" s="1" t="str">
        <f>IFERROR(INDEX(bias[symbol],MIN(MAX(MATCH(IF($I$2="manual",_xll.RtGet("EBOND_LDN",B719,-20268),$I$2),bias[symbol],0)+H719,1),27)),"-")</f>
        <v>m</v>
      </c>
      <c r="J719" s="1">
        <f>IFERROR(_xll.RtGet("EBOND_LDN",B719,-20270)*1,"-")</f>
        <v>0.25</v>
      </c>
      <c r="K719" s="1" t="str">
        <f>_xll.RtGet("EBOND_LDN",$B719,-20271)</f>
        <v>on</v>
      </c>
      <c r="L719" s="1">
        <f>_xll.BDP(A719&amp;" @CBKG Corp","bid")</f>
        <v>109.11799999999999</v>
      </c>
      <c r="M719" s="1">
        <f>_xll.BDP(A719&amp;" @CBKG Corp","ask")</f>
        <v>109.36799999999999</v>
      </c>
      <c r="N719" s="1" t="s">
        <v>1456</v>
      </c>
      <c r="O719" s="1" t="str">
        <f>_xll.BDP(A719&amp;" @"&amp;N719&amp;" Corp","LAST_UPDATE")</f>
        <v>07:01:04</v>
      </c>
      <c r="P719" s="57">
        <f>_xll.BDP(A719&amp;" @"&amp;N719&amp;" Corp","LAST_PRICE")</f>
        <v>109.241</v>
      </c>
      <c r="Q719" s="1">
        <f>INDEX(control!$F$12:$F$22,MATCH(C719,control!$C$12:$C$22,0))</f>
        <v>100</v>
      </c>
      <c r="R719" s="1">
        <f>P719-J719*INDEX(bias[value],MATCH(I719,bias[symbol],0))*(Q719/100)</f>
        <v>109.116</v>
      </c>
      <c r="S719" s="1">
        <f t="shared" si="795"/>
        <v>109.366</v>
      </c>
      <c r="T719" s="4"/>
      <c r="U719" s="4"/>
      <c r="V719" s="1">
        <f t="shared" si="789"/>
        <v>109.241</v>
      </c>
      <c r="W719" s="1">
        <f t="shared" si="790"/>
        <v>109.116</v>
      </c>
      <c r="X719" s="1">
        <f t="shared" si="791"/>
        <v>109.366</v>
      </c>
      <c r="Y719" s="13">
        <f t="shared" si="792"/>
        <v>-3.9999999999906777E-3</v>
      </c>
      <c r="Z719" s="1">
        <v>1</v>
      </c>
      <c r="AA719" s="1">
        <f t="shared" si="793"/>
        <v>1</v>
      </c>
      <c r="AB719" s="1">
        <f t="shared" ref="AB719:AB755" si="806">IF(ISNUMBER(V719),1,0)*IF(ISNUMBER(W719),1,0)*IF(ISNUMBER(X719),1,0)</f>
        <v>1</v>
      </c>
      <c r="AC719" s="1">
        <f>IF(ISNUMBER(INDEX(bias[value],MATCH(I719,bias[symbol],0))),1,0)</f>
        <v>1</v>
      </c>
      <c r="AD719" s="1">
        <f t="shared" si="794"/>
        <v>1</v>
      </c>
      <c r="AE719" s="1">
        <f t="shared" ref="AE719:AE755" si="807">IF(AB719,IF(W719&gt;X719,0,1),0)</f>
        <v>1</v>
      </c>
      <c r="AF719" s="1">
        <f t="shared" ca="1" si="757"/>
        <v>0</v>
      </c>
      <c r="AG719" s="1">
        <f t="shared" ca="1" si="758"/>
        <v>0</v>
      </c>
      <c r="AH719" s="1" t="str">
        <f ca="1">IF(AG719=1,_xll.RtContribute("DDS_BONDS",$B719&amp;"=EXT",$V$3:$X$3,V719:X719,"FTC:CHANGED;SCOPE:SERVER"),"-")</f>
        <v>-</v>
      </c>
      <c r="AI719" s="1" t="str">
        <f>_xll.RtGet("DDS_BONDS",B719&amp;"=EXT",3)</f>
        <v>3528690=EXT</v>
      </c>
      <c r="AJ719" s="32">
        <f>_xll.BDP($A719&amp;" @"&amp; $N719 &amp;"  Corp","risk_mid")</f>
        <v>2.7523206725994953</v>
      </c>
      <c r="AK719" s="25">
        <f t="shared" si="773"/>
        <v>0</v>
      </c>
      <c r="AL719" s="1">
        <f t="shared" si="796"/>
        <v>-0.6</v>
      </c>
      <c r="AM719" s="38">
        <f t="shared" si="774"/>
        <v>0</v>
      </c>
      <c r="AN719" s="12">
        <f>_xll.BDP($A719&amp;" @"&amp; $N719 &amp;"  Corp","asset_swap_spd_mid")</f>
        <v>30.440411233451634</v>
      </c>
      <c r="AO719" s="25">
        <f t="shared" si="775"/>
        <v>0</v>
      </c>
      <c r="AP719" s="25">
        <f>IFERROR(_xll.BDP($A719&amp;" @"&amp; $N719 &amp;"  Corp","coupon")*G719/100/365,"-")</f>
        <v>0</v>
      </c>
      <c r="AQ719" s="1" t="str">
        <f>_xll.RtGet("EBOND_LDN",B719,"DSPLY_NAME")</f>
        <v>TKAAV 4 1/4 27 J</v>
      </c>
      <c r="AR719" s="38">
        <f>_xll.RtGet("EBOND_LDN", B719, -18560)</f>
        <v>71.804902343273</v>
      </c>
      <c r="AS719" s="38">
        <f>_xll.RtGet("EBOND_LDN", B719, -18562)</f>
        <v>62.723874747986997</v>
      </c>
      <c r="AT719" s="58" t="str">
        <f ca="1">IF(Main[[#This Row],[maturity]]&lt;TODAY(),"matured","-")</f>
        <v>-</v>
      </c>
      <c r="AU719" s="1" t="str">
        <f>IF(Main[[#This Row],[spread bid]]=Main[[#This Row],[spread ask]],"error","-")</f>
        <v>-</v>
      </c>
    </row>
    <row r="720" spans="1:47" x14ac:dyDescent="0.2">
      <c r="A720" s="1" t="s">
        <v>663</v>
      </c>
      <c r="B720" s="1">
        <v>20201790</v>
      </c>
      <c r="C720" s="9">
        <v>1994227</v>
      </c>
      <c r="D720" s="9" t="str">
        <f>_xll.BDP($A720&amp;" Corp",D$4)</f>
        <v>TKAAV</v>
      </c>
      <c r="E720" s="9">
        <f>IF(_xll.BDP($A720&amp;" Corp","cpn typ")="floating","frn",_xll.BDP($A720&amp;" Corp",E$4))</f>
        <v>3.125</v>
      </c>
      <c r="F720" s="50">
        <f>IF(LEFT(_xll.BDP($A720&amp;" Corp","mty_typ"),4)="perp","perp",_xll.BDP($A720&amp;" Corp",F$4)*1)</f>
        <v>44533</v>
      </c>
      <c r="G720" s="31">
        <f>_xll.RtGet("EBOND_POSITION",INDEX(bookMap[eBondID],MATCH(TEXT(C720,"0"),bookMap[bbgID],0))&amp;"="&amp;B720,"AMOUNT")</f>
        <v>0</v>
      </c>
      <c r="H720" s="1">
        <f>INDEX(control!$E$12:$E$22,MATCH(C720,control!$C$12:$C$22,0))</f>
        <v>0</v>
      </c>
      <c r="I720" s="1" t="str">
        <f>IFERROR(INDEX(bias[symbol],MIN(MAX(MATCH(IF($I$2="manual",_xll.RtGet("EBOND_LDN",B720,-20268),$I$2),bias[symbol],0)+H720,1),27)),"-")</f>
        <v>m</v>
      </c>
      <c r="J720" s="1">
        <f>IFERROR(_xll.RtGet("EBOND_LDN",B720,-20270)*1,"-")</f>
        <v>0.3</v>
      </c>
      <c r="K720" s="1" t="str">
        <f>_xll.RtGet("EBOND_LDN",$B720,-20271)</f>
        <v>on</v>
      </c>
      <c r="L720" s="1">
        <f>_xll.BDP(A720&amp;" @CBKG Corp","bid")</f>
        <v>108.23399999999999</v>
      </c>
      <c r="M720" s="1">
        <f>_xll.BDP(A720&amp;" @CBKG Corp","ask")</f>
        <v>108.53400000000001</v>
      </c>
      <c r="N720" s="1" t="s">
        <v>1456</v>
      </c>
      <c r="O720" s="1" t="str">
        <f>_xll.BDP(A720&amp;" @"&amp;N720&amp;" Corp","LAST_UPDATE")</f>
        <v>07:01:27</v>
      </c>
      <c r="P720" s="57">
        <f>_xll.BDP(A720&amp;" @"&amp;N720&amp;" Corp","LAST_PRICE")</f>
        <v>108.36799999999999</v>
      </c>
      <c r="Q720" s="1">
        <f>INDEX(control!$F$12:$F$22,MATCH(C720,control!$C$12:$C$22,0))</f>
        <v>100</v>
      </c>
      <c r="R720" s="1">
        <f>P720-J720*INDEX(bias[value],MATCH(I720,bias[symbol],0))*(Q720/100)</f>
        <v>108.21799999999999</v>
      </c>
      <c r="S720" s="1">
        <f t="shared" si="795"/>
        <v>108.51799999999999</v>
      </c>
      <c r="T720" s="4"/>
      <c r="U720" s="4"/>
      <c r="V720" s="1">
        <f t="shared" si="789"/>
        <v>108.36799999999999</v>
      </c>
      <c r="W720" s="1">
        <f t="shared" si="790"/>
        <v>108.21799999999999</v>
      </c>
      <c r="X720" s="1">
        <f t="shared" si="791"/>
        <v>108.51799999999999</v>
      </c>
      <c r="Y720" s="13">
        <f t="shared" si="792"/>
        <v>-3.2000000000010687E-2</v>
      </c>
      <c r="Z720" s="1">
        <v>1</v>
      </c>
      <c r="AA720" s="1">
        <f t="shared" si="793"/>
        <v>1</v>
      </c>
      <c r="AB720" s="1">
        <f t="shared" si="806"/>
        <v>1</v>
      </c>
      <c r="AC720" s="1">
        <f>IF(ISNUMBER(INDEX(bias[value],MATCH(I720,bias[symbol],0))),1,0)</f>
        <v>1</v>
      </c>
      <c r="AD720" s="1">
        <f t="shared" si="794"/>
        <v>1</v>
      </c>
      <c r="AE720" s="1">
        <f t="shared" si="807"/>
        <v>1</v>
      </c>
      <c r="AF720" s="1">
        <f t="shared" ca="1" si="757"/>
        <v>0</v>
      </c>
      <c r="AG720" s="1">
        <f t="shared" ca="1" si="758"/>
        <v>0</v>
      </c>
      <c r="AH720" s="1" t="str">
        <f ca="1">IF(AG720=1,_xll.RtContribute("DDS_BONDS",$B720&amp;"=EXT",$V$3:$X$3,V720:X720,"FTC:CHANGED;SCOPE:SERVER"),"-")</f>
        <v>-</v>
      </c>
      <c r="AI720" s="1" t="str">
        <f>_xll.RtGet("DDS_BONDS",B720&amp;"=EXT",3)</f>
        <v>20201790=EXT</v>
      </c>
      <c r="AJ720" s="32">
        <f>_xll.BDP($A720&amp;" @"&amp; $N720 &amp;"  Corp","risk_mid")</f>
        <v>7.2248537083034137</v>
      </c>
      <c r="AK720" s="25">
        <f t="shared" si="773"/>
        <v>0</v>
      </c>
      <c r="AL720" s="1" t="str">
        <f t="shared" si="796"/>
        <v>-</v>
      </c>
      <c r="AM720" s="38">
        <f t="shared" si="774"/>
        <v>0</v>
      </c>
      <c r="AN720" s="12">
        <f>_xll.BDP($A720&amp;" @"&amp; $N720 &amp;"  Corp","asset_swap_spd_mid")</f>
        <v>78.569515229181746</v>
      </c>
      <c r="AO720" s="25">
        <f t="shared" si="775"/>
        <v>0</v>
      </c>
      <c r="AP720" s="25">
        <f>IFERROR(_xll.BDP($A720&amp;" @"&amp; $N720 &amp;"  Corp","coupon")*G720/100/365,"-")</f>
        <v>0</v>
      </c>
      <c r="AQ720" s="1" t="str">
        <f>_xll.RtGet("EBOND_LDN",B720,"DSPLY_NAME")</f>
        <v>TKAAV 3 1/8 03 D</v>
      </c>
      <c r="AR720" s="38">
        <f>_xll.RtGet("EBOND_LDN", B720, -18560)</f>
        <v>108.18615489170899</v>
      </c>
      <c r="AS720" s="38">
        <f>_xll.RtGet("EBOND_LDN", B720, -18562)</f>
        <v>104.04186112449599</v>
      </c>
      <c r="AT720" s="58" t="str">
        <f ca="1">IF(Main[[#This Row],[maturity]]&lt;TODAY(),"matured","-")</f>
        <v>-</v>
      </c>
      <c r="AU720" s="1" t="str">
        <f>IF(Main[[#This Row],[spread bid]]=Main[[#This Row],[spread ask]],"error","-")</f>
        <v>-</v>
      </c>
    </row>
    <row r="721" spans="1:47" x14ac:dyDescent="0.2">
      <c r="A721" s="1" t="s">
        <v>664</v>
      </c>
      <c r="B721" s="1">
        <v>18423101</v>
      </c>
      <c r="C721" s="9">
        <v>1994227</v>
      </c>
      <c r="D721" s="9" t="str">
        <f>_xll.BDP($A721&amp;" Corp",D$4)</f>
        <v>TKAAV</v>
      </c>
      <c r="E721" s="9">
        <f>IF(_xll.BDP($A721&amp;" Corp","cpn typ")="floating","frn",_xll.BDP($A721&amp;" Corp",E$4))</f>
        <v>3.5</v>
      </c>
      <c r="F721" s="50">
        <f>IF(LEFT(_xll.BDP($A721&amp;" Corp","mty_typ"),4)="perp","perp",_xll.BDP($A721&amp;" Corp",F$4)*1)</f>
        <v>45111</v>
      </c>
      <c r="G721" s="31">
        <f>_xll.RtGet("EBOND_POSITION",INDEX(bookMap[eBondID],MATCH(TEXT(C721,"0"),bookMap[bbgID],0))&amp;"="&amp;B721,"AMOUNT")</f>
        <v>0</v>
      </c>
      <c r="H721" s="1">
        <f>INDEX(control!$E$12:$E$22,MATCH(C721,control!$C$12:$C$22,0))</f>
        <v>0</v>
      </c>
      <c r="I721" s="1" t="str">
        <f>IFERROR(INDEX(bias[symbol],MIN(MAX(MATCH(IF($I$2="manual",_xll.RtGet("EBOND_LDN",B721,-20268),$I$2),bias[symbol],0)+H721,1),27)),"-")</f>
        <v>m</v>
      </c>
      <c r="J721" s="1">
        <f>IFERROR(_xll.RtGet("EBOND_LDN",B721,-20270)*1,"-")</f>
        <v>0.5</v>
      </c>
      <c r="K721" s="1" t="str">
        <f>_xll.RtGet("EBOND_LDN",$B721,-20271)</f>
        <v>on</v>
      </c>
      <c r="L721" s="1">
        <f>_xll.BDP(A721&amp;" @CBKG Corp","bid")</f>
        <v>109.586</v>
      </c>
      <c r="M721" s="1">
        <f>_xll.BDP(A721&amp;" @CBKG Corp","ask")</f>
        <v>110.086</v>
      </c>
      <c r="N721" s="1" t="s">
        <v>1456</v>
      </c>
      <c r="O721" s="1" t="str">
        <f>_xll.BDP(A721&amp;" @"&amp;N721&amp;" Corp","LAST_UPDATE")</f>
        <v>07:01:30</v>
      </c>
      <c r="P721" s="57">
        <f>_xll.BDP(A721&amp;" @"&amp;N721&amp;" Corp","LAST_PRICE")</f>
        <v>109.825</v>
      </c>
      <c r="Q721" s="1">
        <f>INDEX(control!$F$12:$F$22,MATCH(C721,control!$C$12:$C$22,0))</f>
        <v>100</v>
      </c>
      <c r="R721" s="1">
        <f>P721-J721*INDEX(bias[value],MATCH(I721,bias[symbol],0))*(Q721/100)</f>
        <v>109.575</v>
      </c>
      <c r="S721" s="1">
        <f t="shared" si="795"/>
        <v>110.075</v>
      </c>
      <c r="T721" s="4"/>
      <c r="U721" s="4"/>
      <c r="V721" s="1">
        <f t="shared" si="789"/>
        <v>109.825</v>
      </c>
      <c r="W721" s="1">
        <f t="shared" si="790"/>
        <v>109.575</v>
      </c>
      <c r="X721" s="1">
        <f t="shared" si="791"/>
        <v>110.075</v>
      </c>
      <c r="Y721" s="13">
        <f t="shared" si="792"/>
        <v>-2.199999999999136E-2</v>
      </c>
      <c r="Z721" s="1">
        <v>1</v>
      </c>
      <c r="AA721" s="1">
        <f t="shared" si="793"/>
        <v>1</v>
      </c>
      <c r="AB721" s="1">
        <f t="shared" si="806"/>
        <v>1</v>
      </c>
      <c r="AC721" s="1">
        <f>IF(ISNUMBER(INDEX(bias[value],MATCH(I721,bias[symbol],0))),1,0)</f>
        <v>1</v>
      </c>
      <c r="AD721" s="1">
        <f t="shared" si="794"/>
        <v>1</v>
      </c>
      <c r="AE721" s="1">
        <f t="shared" si="807"/>
        <v>1</v>
      </c>
      <c r="AF721" s="1">
        <f t="shared" ref="AF721:AF784" ca="1" si="808">IF($C$3="update",1,0)</f>
        <v>0</v>
      </c>
      <c r="AG721" s="1">
        <f t="shared" ref="AG721:AG784" ca="1" si="809">PRODUCT(Z721:AF721)</f>
        <v>0</v>
      </c>
      <c r="AH721" s="1" t="str">
        <f ca="1">IF(AG721=1,_xll.RtContribute("DDS_BONDS",$B721&amp;"=EXT",$V$3:$X$3,V721:X721,"FTC:CHANGED;SCOPE:SERVER"),"-")</f>
        <v>-</v>
      </c>
      <c r="AI721" s="1" t="str">
        <f>_xll.RtGet("DDS_BONDS",B721&amp;"=EXT",3)</f>
        <v>18423101=EXT</v>
      </c>
      <c r="AJ721" s="32">
        <f>_xll.BDP($A721&amp;" @"&amp; $N721 &amp;"  Corp","risk_mid")</f>
        <v>8.5435023110022712</v>
      </c>
      <c r="AK721" s="25">
        <f t="shared" si="773"/>
        <v>0</v>
      </c>
      <c r="AL721" s="1" t="str">
        <f t="shared" si="796"/>
        <v>-</v>
      </c>
      <c r="AM721" s="38">
        <f t="shared" si="774"/>
        <v>0</v>
      </c>
      <c r="AN721" s="12">
        <f>_xll.BDP($A721&amp;" @"&amp; $N721 &amp;"  Corp","asset_swap_spd_mid")</f>
        <v>91.171182334405856</v>
      </c>
      <c r="AO721" s="25">
        <f t="shared" si="775"/>
        <v>0</v>
      </c>
      <c r="AP721" s="25">
        <f>IFERROR(_xll.BDP($A721&amp;" @"&amp; $N721 &amp;"  Corp","coupon")*G721/100/365,"-")</f>
        <v>0</v>
      </c>
      <c r="AQ721" s="1" t="str">
        <f>_xll.RtGet("EBOND_LDN",B721,"DSPLY_NAME")</f>
        <v>TKAAV 3 1/2 04 J</v>
      </c>
      <c r="AR721" s="38">
        <f>_xll.RtGet("EBOND_LDN", B721, -18560)</f>
        <v>110.395075189463</v>
      </c>
      <c r="AS721" s="38">
        <f>_xll.RtGet("EBOND_LDN", B721, -18562)</f>
        <v>104.552932901631</v>
      </c>
      <c r="AT721" s="58" t="str">
        <f ca="1">IF(Main[[#This Row],[maturity]]&lt;TODAY(),"matured","-")</f>
        <v>-</v>
      </c>
      <c r="AU721" s="1" t="str">
        <f>IF(Main[[#This Row],[spread bid]]=Main[[#This Row],[spread ask]],"error","-")</f>
        <v>-</v>
      </c>
    </row>
    <row r="722" spans="1:47" x14ac:dyDescent="0.2">
      <c r="A722" s="1" t="s">
        <v>665</v>
      </c>
      <c r="B722" s="1">
        <v>5915312</v>
      </c>
      <c r="C722" s="9">
        <v>1994227</v>
      </c>
      <c r="D722" s="9" t="str">
        <f>_xll.BDP($A722&amp;" Corp",D$4)</f>
        <v>TLSAU</v>
      </c>
      <c r="E722" s="9">
        <f>IF(_xll.BDP($A722&amp;" Corp","cpn typ")="floating","frn",_xll.BDP($A722&amp;" Corp",E$4))</f>
        <v>4.75</v>
      </c>
      <c r="F722" s="50">
        <f>IF(LEFT(_xll.BDP($A722&amp;" Corp","mty_typ"),4)="perp","perp",_xll.BDP($A722&amp;" Corp",F$4)*1)</f>
        <v>42815</v>
      </c>
      <c r="G722" s="31">
        <f>_xll.RtGet("EBOND_POSITION",INDEX(bookMap[eBondID],MATCH(TEXT(C722,"0"),bookMap[bbgID],0))&amp;"="&amp;B722,"AMOUNT")</f>
        <v>0</v>
      </c>
      <c r="H722" s="1">
        <f>INDEX(control!$E$12:$E$22,MATCH(C722,control!$C$12:$C$22,0))</f>
        <v>0</v>
      </c>
      <c r="I722" s="1" t="str">
        <f>IFERROR(INDEX(bias[symbol],MIN(MAX(MATCH(IF($I$2="manual",_xll.RtGet("EBOND_LDN",B722,-20268),$I$2),bias[symbol],0)+H722,1),27)),"-")</f>
        <v>m</v>
      </c>
      <c r="J722" s="1">
        <f>IFERROR(_xll.RtGet("EBOND_LDN",B722,-20270)*1,"-")</f>
        <v>0.25</v>
      </c>
      <c r="K722" s="1" t="str">
        <f>_xll.RtGet("EBOND_LDN",$B722,-20271)</f>
        <v>on</v>
      </c>
      <c r="L722" s="1" t="str">
        <f>_xll.BDP(A722&amp;" @CBKG Corp","bid")</f>
        <v>#N/A Real Time</v>
      </c>
      <c r="M722" s="1" t="str">
        <f>_xll.BDP(A722&amp;" @CBKG Corp","ask")</f>
        <v>#N/A Real Time</v>
      </c>
      <c r="N722" s="1" t="s">
        <v>1603</v>
      </c>
      <c r="O722" s="1" t="str">
        <f>_xll.BDP(A722&amp;" @"&amp;N722&amp;" Corp","LAST_UPDATE")</f>
        <v>07:01:38</v>
      </c>
      <c r="P722" s="57">
        <f>_xll.BDP(A722&amp;" @"&amp;N722&amp;" Corp","LAST_PRICE")</f>
        <v>111.167</v>
      </c>
      <c r="Q722" s="1">
        <f>INDEX(control!$F$12:$F$22,MATCH(C722,control!$C$12:$C$22,0))</f>
        <v>100</v>
      </c>
      <c r="R722" s="1">
        <f>P722-J722*INDEX(bias[value],MATCH(I722,bias[symbol],0))*(Q722/100)</f>
        <v>111.042</v>
      </c>
      <c r="S722" s="1">
        <f t="shared" si="795"/>
        <v>111.292</v>
      </c>
      <c r="T722" s="4"/>
      <c r="U722" s="4"/>
      <c r="V722" s="1">
        <f t="shared" si="789"/>
        <v>111.167</v>
      </c>
      <c r="W722" s="1">
        <f t="shared" si="790"/>
        <v>111.042</v>
      </c>
      <c r="X722" s="1">
        <f t="shared" si="791"/>
        <v>111.292</v>
      </c>
      <c r="Y722" s="13" t="str">
        <f t="shared" si="792"/>
        <v>err</v>
      </c>
      <c r="Z722" s="1">
        <v>1</v>
      </c>
      <c r="AA722" s="1">
        <f t="shared" si="793"/>
        <v>1</v>
      </c>
      <c r="AB722" s="1">
        <f t="shared" si="806"/>
        <v>1</v>
      </c>
      <c r="AC722" s="1">
        <f>IF(ISNUMBER(INDEX(bias[value],MATCH(I722,bias[symbol],0))),1,0)</f>
        <v>1</v>
      </c>
      <c r="AD722" s="1">
        <f t="shared" si="794"/>
        <v>1</v>
      </c>
      <c r="AE722" s="1">
        <f t="shared" si="807"/>
        <v>1</v>
      </c>
      <c r="AF722" s="1">
        <f t="shared" ca="1" si="808"/>
        <v>0</v>
      </c>
      <c r="AG722" s="1">
        <f t="shared" ca="1" si="809"/>
        <v>0</v>
      </c>
      <c r="AH722" s="1" t="str">
        <f ca="1">IF(AG722=1,_xll.RtContribute("DDS_BONDS",$B722&amp;"=EXT",$V$3:$X$3,V722:X722,"FTC:CHANGED;SCOPE:SERVER"),"-")</f>
        <v>-</v>
      </c>
      <c r="AI722" s="1" t="str">
        <f>_xll.RtGet("DDS_BONDS",B722&amp;"=EXT",3)</f>
        <v>5915312=EXT</v>
      </c>
      <c r="AJ722" s="32">
        <f>_xll.BDP($A722&amp;" @"&amp; $N722 &amp;"  Corp","risk_mid")</f>
        <v>2.9340256940869835</v>
      </c>
      <c r="AK722" s="25">
        <f t="shared" si="773"/>
        <v>0</v>
      </c>
      <c r="AL722" s="1" t="str">
        <f t="shared" si="796"/>
        <v>-</v>
      </c>
      <c r="AM722" s="38">
        <f t="shared" si="774"/>
        <v>0</v>
      </c>
      <c r="AN722" s="12">
        <f>_xll.BDP($A722&amp;" @"&amp; $N722 &amp;"  Corp","asset_swap_spd_mid")</f>
        <v>28.330577273077168</v>
      </c>
      <c r="AO722" s="25">
        <f t="shared" si="775"/>
        <v>0</v>
      </c>
      <c r="AP722" s="25">
        <f>IFERROR(_xll.BDP($A722&amp;" @"&amp; $N722 &amp;"  Corp","coupon")*G722/100/365,"-")</f>
        <v>0</v>
      </c>
      <c r="AQ722" s="1" t="str">
        <f>_xll.RtGet("EBOND_LDN",B722,"DSPLY_NAME")</f>
        <v>TLSAU 4 3/4 21 M</v>
      </c>
      <c r="AR722" s="38">
        <f>_xll.RtGet("EBOND_LDN", B722, -18560)</f>
        <v>64.259459549124998</v>
      </c>
      <c r="AS722" s="38">
        <f>_xll.RtGet("EBOND_LDN", B722, -18562)</f>
        <v>55.750110041578999</v>
      </c>
      <c r="AT722" s="58" t="str">
        <f ca="1">IF(Main[[#This Row],[maturity]]&lt;TODAY(),"matured","-")</f>
        <v>-</v>
      </c>
      <c r="AU722" s="1" t="str">
        <f>IF(Main[[#This Row],[spread bid]]=Main[[#This Row],[spread ask]],"error","-")</f>
        <v>-</v>
      </c>
    </row>
    <row r="723" spans="1:47" x14ac:dyDescent="0.2">
      <c r="A723" s="1" t="s">
        <v>666</v>
      </c>
      <c r="B723" s="1">
        <v>8992580</v>
      </c>
      <c r="C723" s="9">
        <v>1994227</v>
      </c>
      <c r="D723" s="9" t="str">
        <f>_xll.BDP($A723&amp;" Corp",D$4)</f>
        <v>TLSAU</v>
      </c>
      <c r="E723" s="9">
        <f>IF(_xll.BDP($A723&amp;" Corp","cpn typ")="floating","frn",_xll.BDP($A723&amp;" Corp",E$4))</f>
        <v>4.25</v>
      </c>
      <c r="F723" s="50">
        <f>IF(LEFT(_xll.BDP($A723&amp;" Corp","mty_typ"),4)="perp","perp",_xll.BDP($A723&amp;" Corp",F$4)*1)</f>
        <v>43913</v>
      </c>
      <c r="G723" s="31">
        <f>_xll.RtGet("EBOND_POSITION",INDEX(bookMap[eBondID],MATCH(TEXT(C723,"0"),bookMap[bbgID],0))&amp;"="&amp;B723,"AMOUNT")</f>
        <v>0</v>
      </c>
      <c r="H723" s="1">
        <f>INDEX(control!$E$12:$E$22,MATCH(C723,control!$C$12:$C$22,0))</f>
        <v>0</v>
      </c>
      <c r="I723" s="1" t="str">
        <f>IFERROR(INDEX(bias[symbol],MIN(MAX(MATCH(IF($I$2="manual",_xll.RtGet("EBOND_LDN",B723,-20268),$I$2),bias[symbol],0)+H723,1),27)),"-")</f>
        <v>m</v>
      </c>
      <c r="J723" s="1">
        <f>IFERROR(_xll.RtGet("EBOND_LDN",B723,-20270)*1,"-")</f>
        <v>0.5</v>
      </c>
      <c r="K723" s="1" t="str">
        <f>_xll.RtGet("EBOND_LDN",$B723,-20271)</f>
        <v>on</v>
      </c>
      <c r="L723" s="1" t="str">
        <f>_xll.BDP(A723&amp;" @CBKG Corp","bid")</f>
        <v>#N/A Real Time</v>
      </c>
      <c r="M723" s="1" t="str">
        <f>_xll.BDP(A723&amp;" @CBKG Corp","ask")</f>
        <v>#N/A Real Time</v>
      </c>
      <c r="N723" s="1" t="s">
        <v>1603</v>
      </c>
      <c r="O723" s="1" t="str">
        <f>_xll.BDP(A723&amp;" @"&amp;N723&amp;" Corp","LAST_UPDATE")</f>
        <v>07:01:45</v>
      </c>
      <c r="P723" s="57">
        <f>_xll.BDP(A723&amp;" @"&amp;N723&amp;" Corp","LAST_PRICE")</f>
        <v>116.13200000000001</v>
      </c>
      <c r="Q723" s="1">
        <f>INDEX(control!$F$12:$F$22,MATCH(C723,control!$C$12:$C$22,0))</f>
        <v>100</v>
      </c>
      <c r="R723" s="1">
        <f>P723-J723*INDEX(bias[value],MATCH(I723,bias[symbol],0))*(Q723/100)</f>
        <v>115.88200000000001</v>
      </c>
      <c r="S723" s="1">
        <f t="shared" si="795"/>
        <v>116.38200000000001</v>
      </c>
      <c r="T723" s="4"/>
      <c r="U723" s="4"/>
      <c r="V723" s="1">
        <f t="shared" si="789"/>
        <v>116.13200000000001</v>
      </c>
      <c r="W723" s="1">
        <f t="shared" si="790"/>
        <v>115.88200000000001</v>
      </c>
      <c r="X723" s="1">
        <f t="shared" si="791"/>
        <v>116.38200000000001</v>
      </c>
      <c r="Y723" s="13" t="str">
        <f t="shared" si="792"/>
        <v>err</v>
      </c>
      <c r="Z723" s="1">
        <v>1</v>
      </c>
      <c r="AA723" s="1">
        <f t="shared" si="793"/>
        <v>1</v>
      </c>
      <c r="AB723" s="1">
        <f t="shared" si="806"/>
        <v>1</v>
      </c>
      <c r="AC723" s="1">
        <f>IF(ISNUMBER(INDEX(bias[value],MATCH(I723,bias[symbol],0))),1,0)</f>
        <v>1</v>
      </c>
      <c r="AD723" s="1">
        <f t="shared" si="794"/>
        <v>1</v>
      </c>
      <c r="AE723" s="1">
        <f t="shared" si="807"/>
        <v>1</v>
      </c>
      <c r="AF723" s="1">
        <f t="shared" ca="1" si="808"/>
        <v>0</v>
      </c>
      <c r="AG723" s="1">
        <f t="shared" ca="1" si="809"/>
        <v>0</v>
      </c>
      <c r="AH723" s="1" t="str">
        <f ca="1">IF(AG723=1,_xll.RtContribute("DDS_BONDS",$B723&amp;"=EXT",$V$3:$X$3,V723:X723,"FTC:CHANGED;SCOPE:SERVER"),"-")</f>
        <v>-</v>
      </c>
      <c r="AI723" s="1" t="str">
        <f>_xll.RtGet("DDS_BONDS",B723&amp;"=EXT",3)</f>
        <v>8992580=EXT</v>
      </c>
      <c r="AJ723" s="32">
        <f>_xll.BDP($A723&amp;" @"&amp; $N723 &amp;"  Corp","risk_mid")</f>
        <v>6.0403454310446136</v>
      </c>
      <c r="AK723" s="25">
        <f t="shared" si="773"/>
        <v>0</v>
      </c>
      <c r="AL723" s="1" t="str">
        <f t="shared" si="796"/>
        <v>-</v>
      </c>
      <c r="AM723" s="38">
        <f t="shared" si="774"/>
        <v>0</v>
      </c>
      <c r="AN723" s="12">
        <f>_xll.BDP($A723&amp;" @"&amp; $N723 &amp;"  Corp","asset_swap_spd_mid")</f>
        <v>54.083082990721621</v>
      </c>
      <c r="AO723" s="25">
        <f t="shared" si="775"/>
        <v>0</v>
      </c>
      <c r="AP723" s="25">
        <f>IFERROR(_xll.BDP($A723&amp;" @"&amp; $N723 &amp;"  Corp","coupon")*G723/100/365,"-")</f>
        <v>0</v>
      </c>
      <c r="AQ723" s="1" t="str">
        <f>_xll.RtGet("EBOND_LDN",B723,"DSPLY_NAME")</f>
        <v>TLSAU 4 1/4 23 M</v>
      </c>
      <c r="AR723" s="38">
        <f>_xll.RtGet("EBOND_LDN", B723, -18560)</f>
        <v>88.337206836998007</v>
      </c>
      <c r="AS723" s="38">
        <f>_xll.RtGet("EBOND_LDN", B723, -18562)</f>
        <v>80.074997417836002</v>
      </c>
      <c r="AT723" s="58" t="str">
        <f ca="1">IF(Main[[#This Row],[maturity]]&lt;TODAY(),"matured","-")</f>
        <v>-</v>
      </c>
      <c r="AU723" s="1" t="str">
        <f>IF(Main[[#This Row],[spread bid]]=Main[[#This Row],[spread ask]],"error","-")</f>
        <v>-</v>
      </c>
    </row>
    <row r="724" spans="1:47" x14ac:dyDescent="0.2">
      <c r="A724" s="1" t="s">
        <v>667</v>
      </c>
      <c r="B724" s="1">
        <v>9616225</v>
      </c>
      <c r="C724" s="9">
        <v>1994227</v>
      </c>
      <c r="D724" s="9" t="str">
        <f>_xll.BDP($A724&amp;" Corp",D$4)</f>
        <v>TLSAU</v>
      </c>
      <c r="E724" s="9">
        <f>IF(_xll.BDP($A724&amp;" Corp","cpn typ")="floating","frn",_xll.BDP($A724&amp;" Corp",E$4))</f>
        <v>3.625</v>
      </c>
      <c r="F724" s="50">
        <f>IF(LEFT(_xll.BDP($A724&amp;" Corp","mty_typ"),4)="perp","perp",_xll.BDP($A724&amp;" Corp",F$4)*1)</f>
        <v>44270</v>
      </c>
      <c r="G724" s="31">
        <f>_xll.RtGet("EBOND_POSITION",INDEX(bookMap[eBondID],MATCH(TEXT(C724,"0"),bookMap[bbgID],0))&amp;"="&amp;B724,"AMOUNT")</f>
        <v>0</v>
      </c>
      <c r="H724" s="1">
        <f>INDEX(control!$E$12:$E$22,MATCH(C724,control!$C$12:$C$22,0))</f>
        <v>0</v>
      </c>
      <c r="I724" s="1" t="str">
        <f>IFERROR(INDEX(bias[symbol],MIN(MAX(MATCH(IF($I$2="manual",_xll.RtGet("EBOND_LDN",B724,-20268),$I$2),bias[symbol],0)+H724,1),27)),"-")</f>
        <v>m</v>
      </c>
      <c r="J724" s="1">
        <f>IFERROR(_xll.RtGet("EBOND_LDN",B724,-20270)*1,"-")</f>
        <v>0.5</v>
      </c>
      <c r="K724" s="1" t="str">
        <f>_xll.RtGet("EBOND_LDN",$B724,-20271)</f>
        <v>on</v>
      </c>
      <c r="L724" s="1" t="str">
        <f>_xll.BDP(A724&amp;" @CBKG Corp","bid")</f>
        <v>#N/A Real Time</v>
      </c>
      <c r="M724" s="1" t="str">
        <f>_xll.BDP(A724&amp;" @CBKG Corp","ask")</f>
        <v>#N/A Real Time</v>
      </c>
      <c r="N724" s="1" t="s">
        <v>1603</v>
      </c>
      <c r="O724" s="1" t="str">
        <f>_xll.BDP(A724&amp;" @"&amp;N724&amp;" Corp","LAST_UPDATE")</f>
        <v>07:01:40</v>
      </c>
      <c r="P724" s="57">
        <f>_xll.BDP(A724&amp;" @"&amp;N724&amp;" Corp","LAST_PRICE")</f>
        <v>113.176</v>
      </c>
      <c r="Q724" s="1">
        <f>INDEX(control!$F$12:$F$22,MATCH(C724,control!$C$12:$C$22,0))</f>
        <v>100</v>
      </c>
      <c r="R724" s="1">
        <f>P724-J724*INDEX(bias[value],MATCH(I724,bias[symbol],0))*(Q724/100)</f>
        <v>112.926</v>
      </c>
      <c r="S724" s="1">
        <f t="shared" si="795"/>
        <v>113.426</v>
      </c>
      <c r="T724" s="4"/>
      <c r="U724" s="4"/>
      <c r="V724" s="1">
        <f t="shared" si="789"/>
        <v>113.176</v>
      </c>
      <c r="W724" s="1">
        <f t="shared" si="790"/>
        <v>112.926</v>
      </c>
      <c r="X724" s="1">
        <f t="shared" si="791"/>
        <v>113.426</v>
      </c>
      <c r="Y724" s="13" t="str">
        <f t="shared" si="792"/>
        <v>err</v>
      </c>
      <c r="Z724" s="1">
        <v>1</v>
      </c>
      <c r="AA724" s="1">
        <f t="shared" si="793"/>
        <v>1</v>
      </c>
      <c r="AB724" s="1">
        <f t="shared" si="806"/>
        <v>1</v>
      </c>
      <c r="AC724" s="1">
        <f>IF(ISNUMBER(INDEX(bias[value],MATCH(I724,bias[symbol],0))),1,0)</f>
        <v>1</v>
      </c>
      <c r="AD724" s="1">
        <f t="shared" si="794"/>
        <v>1</v>
      </c>
      <c r="AE724" s="1">
        <f t="shared" si="807"/>
        <v>1</v>
      </c>
      <c r="AF724" s="1">
        <f t="shared" ca="1" si="808"/>
        <v>0</v>
      </c>
      <c r="AG724" s="1">
        <f t="shared" ca="1" si="809"/>
        <v>0</v>
      </c>
      <c r="AH724" s="1" t="str">
        <f ca="1">IF(AG724=1,_xll.RtContribute("DDS_BONDS",$B724&amp;"=EXT",$V$3:$X$3,V724:X724,"FTC:CHANGED;SCOPE:SERVER"),"-")</f>
        <v>-</v>
      </c>
      <c r="AI724" s="1" t="str">
        <f>_xll.RtGet("DDS_BONDS",B724&amp;"=EXT",3)</f>
        <v>9616225=EXT</v>
      </c>
      <c r="AJ724" s="32">
        <f>_xll.BDP($A724&amp;" @"&amp; $N724 &amp;"  Corp","risk_mid")</f>
        <v>6.8399000520628306</v>
      </c>
      <c r="AK724" s="25">
        <f t="shared" si="773"/>
        <v>0</v>
      </c>
      <c r="AL724" s="1" t="str">
        <f t="shared" si="796"/>
        <v>-</v>
      </c>
      <c r="AM724" s="38">
        <f t="shared" si="774"/>
        <v>0</v>
      </c>
      <c r="AN724" s="12">
        <f>_xll.BDP($A724&amp;" @"&amp; $N724 &amp;"  Corp","asset_swap_spd_mid")</f>
        <v>57.783719951096835</v>
      </c>
      <c r="AO724" s="25">
        <f t="shared" si="775"/>
        <v>0</v>
      </c>
      <c r="AP724" s="25">
        <f>IFERROR(_xll.BDP($A724&amp;" @"&amp; $N724 &amp;"  Corp","coupon")*G724/100/365,"-")</f>
        <v>0</v>
      </c>
      <c r="AQ724" s="1" t="str">
        <f>_xll.RtGet("EBOND_LDN",B724,"DSPLY_NAME")</f>
        <v>TLSAU 3 5/8 15 M</v>
      </c>
      <c r="AR724" s="38">
        <f>_xll.RtGet("EBOND_LDN", B724, -18560)</f>
        <v>95.389629598829998</v>
      </c>
      <c r="AS724" s="38">
        <f>_xll.RtGet("EBOND_LDN", B724, -18562)</f>
        <v>88.094355330503006</v>
      </c>
      <c r="AT724" s="58" t="str">
        <f ca="1">IF(Main[[#This Row],[maturity]]&lt;TODAY(),"matured","-")</f>
        <v>-</v>
      </c>
      <c r="AU724" s="1" t="str">
        <f>IF(Main[[#This Row],[spread bid]]=Main[[#This Row],[spread ask]],"error","-")</f>
        <v>-</v>
      </c>
    </row>
    <row r="725" spans="1:47" x14ac:dyDescent="0.2">
      <c r="A725" s="1" t="s">
        <v>668</v>
      </c>
      <c r="B725" s="1">
        <v>13631662</v>
      </c>
      <c r="C725" s="9">
        <v>1994227</v>
      </c>
      <c r="D725" s="9" t="str">
        <f>_xll.BDP($A725&amp;" Corp",D$4)</f>
        <v>TLSAU</v>
      </c>
      <c r="E725" s="9">
        <f>IF(_xll.BDP($A725&amp;" Corp","cpn typ")="floating","frn",_xll.BDP($A725&amp;" Corp",E$4))</f>
        <v>3.5</v>
      </c>
      <c r="F725" s="50">
        <f>IF(LEFT(_xll.BDP($A725&amp;" Corp","mty_typ"),4)="perp","perp",_xll.BDP($A725&amp;" Corp",F$4)*1)</f>
        <v>44825</v>
      </c>
      <c r="G725" s="31">
        <f>_xll.RtGet("EBOND_POSITION",INDEX(bookMap[eBondID],MATCH(TEXT(C725,"0"),bookMap[bbgID],0))&amp;"="&amp;B725,"AMOUNT")</f>
        <v>0</v>
      </c>
      <c r="H725" s="1">
        <f>INDEX(control!$E$12:$E$22,MATCH(C725,control!$C$12:$C$22,0))</f>
        <v>0</v>
      </c>
      <c r="I725" s="1" t="str">
        <f>IFERROR(INDEX(bias[symbol],MIN(MAX(MATCH(IF($I$2="manual",_xll.RtGet("EBOND_LDN",B725,-20268),$I$2),bias[symbol],0)+H725,1),27)),"-")</f>
        <v>m</v>
      </c>
      <c r="J725" s="1">
        <f>IFERROR(_xll.RtGet("EBOND_LDN",B725,-20270)*1,"-")</f>
        <v>0.5</v>
      </c>
      <c r="K725" s="1" t="str">
        <f>_xll.RtGet("EBOND_LDN",$B725,-20271)</f>
        <v>on</v>
      </c>
      <c r="L725" s="1" t="str">
        <f>_xll.BDP(A725&amp;" @CBKG Corp","bid")</f>
        <v>#N/A Real Time</v>
      </c>
      <c r="M725" s="1" t="str">
        <f>_xll.BDP(A725&amp;" @CBKG Corp","ask")</f>
        <v>#N/A Real Time</v>
      </c>
      <c r="N725" s="1" t="s">
        <v>1603</v>
      </c>
      <c r="O725" s="1" t="str">
        <f>_xll.BDP(A725&amp;" @"&amp;N725&amp;" Corp","LAST_UPDATE")</f>
        <v>07:01:39</v>
      </c>
      <c r="P725" s="57">
        <f>_xll.BDP(A725&amp;" @"&amp;N725&amp;" Corp","LAST_PRICE")</f>
        <v>112.393</v>
      </c>
      <c r="Q725" s="1">
        <f>INDEX(control!$F$12:$F$22,MATCH(C725,control!$C$12:$C$22,0))</f>
        <v>100</v>
      </c>
      <c r="R725" s="1">
        <f>P725-J725*INDEX(bias[value],MATCH(I725,bias[symbol],0))*(Q725/100)</f>
        <v>112.143</v>
      </c>
      <c r="S725" s="1">
        <f t="shared" si="795"/>
        <v>112.643</v>
      </c>
      <c r="T725" s="4"/>
      <c r="U725" s="4"/>
      <c r="V725" s="1">
        <f t="shared" si="789"/>
        <v>112.393</v>
      </c>
      <c r="W725" s="1">
        <f t="shared" si="790"/>
        <v>112.143</v>
      </c>
      <c r="X725" s="1">
        <f t="shared" si="791"/>
        <v>112.643</v>
      </c>
      <c r="Y725" s="13" t="str">
        <f t="shared" si="792"/>
        <v>err</v>
      </c>
      <c r="Z725" s="1">
        <v>1</v>
      </c>
      <c r="AA725" s="1">
        <f t="shared" si="793"/>
        <v>1</v>
      </c>
      <c r="AB725" s="1">
        <f t="shared" si="806"/>
        <v>1</v>
      </c>
      <c r="AC725" s="1">
        <f>IF(ISNUMBER(INDEX(bias[value],MATCH(I725,bias[symbol],0))),1,0)</f>
        <v>1</v>
      </c>
      <c r="AD725" s="1">
        <f t="shared" si="794"/>
        <v>1</v>
      </c>
      <c r="AE725" s="1">
        <f t="shared" si="807"/>
        <v>1</v>
      </c>
      <c r="AF725" s="1">
        <f t="shared" ca="1" si="808"/>
        <v>0</v>
      </c>
      <c r="AG725" s="1">
        <f t="shared" ca="1" si="809"/>
        <v>0</v>
      </c>
      <c r="AH725" s="1" t="str">
        <f ca="1">IF(AG725=1,_xll.RtContribute("DDS_BONDS",$B725&amp;"=EXT",$V$3:$X$3,V725:X725,"FTC:CHANGED;SCOPE:SERVER"),"-")</f>
        <v>-</v>
      </c>
      <c r="AI725" s="1" t="str">
        <f>_xll.RtGet("DDS_BONDS",B725&amp;"=EXT",3)</f>
        <v>13631662=EXT</v>
      </c>
      <c r="AJ725" s="32">
        <f>_xll.BDP($A725&amp;" @"&amp; $N725 &amp;"  Corp","risk_mid")</f>
        <v>8.1267934041683532</v>
      </c>
      <c r="AK725" s="25">
        <f t="shared" si="773"/>
        <v>0</v>
      </c>
      <c r="AL725" s="1" t="str">
        <f t="shared" si="796"/>
        <v>-</v>
      </c>
      <c r="AM725" s="38">
        <f t="shared" si="774"/>
        <v>0</v>
      </c>
      <c r="AN725" s="12">
        <f>_xll.BDP($A725&amp;" @"&amp; $N725 &amp;"  Corp","asset_swap_spd_mid")</f>
        <v>62.679888144844192</v>
      </c>
      <c r="AO725" s="25">
        <f t="shared" si="775"/>
        <v>0</v>
      </c>
      <c r="AP725" s="25">
        <f>IFERROR(_xll.BDP($A725&amp;" @"&amp; $N725 &amp;"  Corp","coupon")*G725/100/365,"-")</f>
        <v>0</v>
      </c>
      <c r="AQ725" s="1" t="str">
        <f>_xll.RtGet("EBOND_LDN",B725,"DSPLY_NAME")</f>
        <v>TLSAU 3 1/2 21 S</v>
      </c>
      <c r="AR725" s="38">
        <f>_xll.RtGet("EBOND_LDN", B725, -18560)</f>
        <v>97.375326395683999</v>
      </c>
      <c r="AS725" s="38">
        <f>_xll.RtGet("EBOND_LDN", B725, -18562)</f>
        <v>91.237630417445004</v>
      </c>
      <c r="AT725" s="58" t="str">
        <f ca="1">IF(Main[[#This Row],[maturity]]&lt;TODAY(),"matured","-")</f>
        <v>-</v>
      </c>
      <c r="AU725" s="1" t="str">
        <f>IF(Main[[#This Row],[spread bid]]=Main[[#This Row],[spread ask]],"error","-")</f>
        <v>-</v>
      </c>
    </row>
    <row r="726" spans="1:47" x14ac:dyDescent="0.2">
      <c r="A726" s="1" t="s">
        <v>669</v>
      </c>
      <c r="B726" s="1">
        <v>17205701</v>
      </c>
      <c r="C726" s="9">
        <v>1994227</v>
      </c>
      <c r="D726" s="9" t="str">
        <f>_xll.BDP($A726&amp;" Corp",D$4)</f>
        <v>TLSAU</v>
      </c>
      <c r="E726" s="9">
        <f>IF(_xll.BDP($A726&amp;" Corp","cpn typ")="floating","frn",_xll.BDP($A726&amp;" Corp",E$4))</f>
        <v>2.5</v>
      </c>
      <c r="F726" s="50">
        <f>IF(LEFT(_xll.BDP($A726&amp;" Corp","mty_typ"),4)="perp","perp",_xll.BDP($A726&amp;" Corp",F$4)*1)</f>
        <v>45184</v>
      </c>
      <c r="G726" s="31">
        <f>_xll.RtGet("EBOND_POSITION",INDEX(bookMap[eBondID],MATCH(TEXT(C726,"0"),bookMap[bbgID],0))&amp;"="&amp;B726,"AMOUNT")</f>
        <v>0</v>
      </c>
      <c r="H726" s="1">
        <f>INDEX(control!$E$12:$E$22,MATCH(C726,control!$C$12:$C$22,0))</f>
        <v>0</v>
      </c>
      <c r="I726" s="1" t="str">
        <f>IFERROR(INDEX(bias[symbol],MIN(MAX(MATCH(IF($I$2="manual",_xll.RtGet("EBOND_LDN",B726,-20268),$I$2),bias[symbol],0)+H726,1),27)),"-")</f>
        <v>b</v>
      </c>
      <c r="J726" s="1">
        <f>IFERROR(_xll.RtGet("EBOND_LDN",B726,-20270)*1,"-")</f>
        <v>0.5</v>
      </c>
      <c r="K726" s="1" t="str">
        <f>_xll.RtGet("EBOND_LDN",$B726,-20271)</f>
        <v>on</v>
      </c>
      <c r="L726" s="1">
        <f>_xll.BDP(A726&amp;" @CBKG Corp","bid")</f>
        <v>103.851</v>
      </c>
      <c r="M726" s="1">
        <f>_xll.BDP(A726&amp;" @CBKG Corp","ask")</f>
        <v>104.351</v>
      </c>
      <c r="N726" s="1" t="s">
        <v>1603</v>
      </c>
      <c r="O726" s="1" t="str">
        <f>_xll.BDP(A726&amp;" @"&amp;N726&amp;" Corp","LAST_UPDATE")</f>
        <v>07:01:39</v>
      </c>
      <c r="P726" s="57">
        <f>_xll.BDP(A726&amp;" @"&amp;N726&amp;" Corp","LAST_PRICE")</f>
        <v>103.962</v>
      </c>
      <c r="Q726" s="1">
        <f>INDEX(control!$F$12:$F$22,MATCH(C726,control!$C$12:$C$22,0))</f>
        <v>100</v>
      </c>
      <c r="R726" s="1">
        <f>P726-J726*INDEX(bias[value],MATCH(I726,bias[symbol],0))*(Q726/100)</f>
        <v>103.7745</v>
      </c>
      <c r="S726" s="1">
        <f t="shared" si="795"/>
        <v>104.2745</v>
      </c>
      <c r="T726" s="4"/>
      <c r="U726" s="4"/>
      <c r="V726" s="1">
        <f t="shared" si="789"/>
        <v>103.962</v>
      </c>
      <c r="W726" s="1">
        <f t="shared" si="790"/>
        <v>103.7745</v>
      </c>
      <c r="X726" s="1">
        <f t="shared" si="791"/>
        <v>104.2745</v>
      </c>
      <c r="Y726" s="13">
        <f t="shared" si="792"/>
        <v>-0.15299999999999159</v>
      </c>
      <c r="Z726" s="1">
        <v>1</v>
      </c>
      <c r="AA726" s="1">
        <f t="shared" si="793"/>
        <v>1</v>
      </c>
      <c r="AB726" s="1">
        <f t="shared" si="806"/>
        <v>1</v>
      </c>
      <c r="AC726" s="1">
        <f>IF(ISNUMBER(INDEX(bias[value],MATCH(I726,bias[symbol],0))),1,0)</f>
        <v>1</v>
      </c>
      <c r="AD726" s="1">
        <f t="shared" si="794"/>
        <v>1</v>
      </c>
      <c r="AE726" s="1">
        <f t="shared" si="807"/>
        <v>1</v>
      </c>
      <c r="AF726" s="1">
        <f t="shared" ca="1" si="808"/>
        <v>0</v>
      </c>
      <c r="AG726" s="1">
        <f t="shared" ca="1" si="809"/>
        <v>0</v>
      </c>
      <c r="AH726" s="1" t="str">
        <f ca="1">IF(AG726=1,_xll.RtContribute("DDS_BONDS",$B726&amp;"=EXT",$V$3:$X$3,V726:X726,"FTC:CHANGED;SCOPE:SERVER"),"-")</f>
        <v>-</v>
      </c>
      <c r="AI726" s="1" t="str">
        <f>_xll.RtGet("DDS_BONDS",B726&amp;"=EXT",3)</f>
        <v>17205701=EXT</v>
      </c>
      <c r="AJ726" s="32">
        <f>_xll.BDP($A726&amp;" @"&amp; $N726 &amp;"  Corp","risk_mid")</f>
        <v>8.5421313480424033</v>
      </c>
      <c r="AK726" s="25">
        <f t="shared" si="773"/>
        <v>0</v>
      </c>
      <c r="AL726" s="1">
        <f t="shared" si="796"/>
        <v>-0.4</v>
      </c>
      <c r="AM726" s="38">
        <f t="shared" si="774"/>
        <v>0</v>
      </c>
      <c r="AN726" s="12">
        <f>_xll.BDP($A726&amp;" @"&amp; $N726 &amp;"  Corp","asset_swap_spd_mid")</f>
        <v>58.283746979288374</v>
      </c>
      <c r="AO726" s="25">
        <f t="shared" si="775"/>
        <v>0</v>
      </c>
      <c r="AP726" s="25">
        <f>IFERROR(_xll.BDP($A726&amp;" @"&amp; $N726 &amp;"  Corp","coupon")*G726/100/365,"-")</f>
        <v>0</v>
      </c>
      <c r="AQ726" s="1" t="str">
        <f>_xll.RtGet("EBOND_LDN",B726,"DSPLY_NAME")</f>
        <v>TLSAU 2 1/2 15 S</v>
      </c>
      <c r="AR726" s="38">
        <f>_xll.RtGet("EBOND_LDN", B726, -18560)</f>
        <v>88.509234142093007</v>
      </c>
      <c r="AS726" s="38">
        <f>_xll.RtGet("EBOND_LDN", B726, -18562)</f>
        <v>82.666567526001998</v>
      </c>
      <c r="AT726" s="58" t="str">
        <f ca="1">IF(Main[[#This Row],[maturity]]&lt;TODAY(),"matured","-")</f>
        <v>-</v>
      </c>
      <c r="AU726" s="1" t="str">
        <f>IF(Main[[#This Row],[spread bid]]=Main[[#This Row],[spread ask]],"error","-")</f>
        <v>-</v>
      </c>
    </row>
    <row r="727" spans="1:47" x14ac:dyDescent="0.2">
      <c r="A727" s="1" t="s">
        <v>670</v>
      </c>
      <c r="B727" s="1">
        <v>3734046</v>
      </c>
      <c r="C727" s="9">
        <v>1994227</v>
      </c>
      <c r="D727" s="9" t="str">
        <f>_xll.BDP($A727&amp;" Corp",D$4)</f>
        <v>TLSNSS</v>
      </c>
      <c r="E727" s="9">
        <f>IF(_xll.BDP($A727&amp;" Corp","cpn typ")="floating","frn",_xll.BDP($A727&amp;" Corp",E$4))</f>
        <v>4.125</v>
      </c>
      <c r="F727" s="50">
        <f>IF(LEFT(_xll.BDP($A727&amp;" Corp","mty_typ"),4)="perp","perp",_xll.BDP($A727&amp;" Corp",F$4)*1)</f>
        <v>42135</v>
      </c>
      <c r="G727" s="31">
        <f>_xll.RtGet("EBOND_POSITION",INDEX(bookMap[eBondID],MATCH(TEXT(C727,"0"),bookMap[bbgID],0))&amp;"="&amp;B727,"AMOUNT")</f>
        <v>0</v>
      </c>
      <c r="H727" s="1">
        <f>INDEX(control!$E$12:$E$22,MATCH(C727,control!$C$12:$C$22,0))</f>
        <v>0</v>
      </c>
      <c r="I727" s="1" t="str">
        <f>IFERROR(INDEX(bias[symbol],MIN(MAX(MATCH(IF($I$2="manual",_xll.RtGet("EBOND_LDN",B727,-20268),$I$2),bias[symbol],0)+H727,1),27)),"-")</f>
        <v>m</v>
      </c>
      <c r="J727" s="1">
        <f>IFERROR(_xll.RtGet("EBOND_LDN",B727,-20270)*1,"-")</f>
        <v>0.25</v>
      </c>
      <c r="K727" s="1" t="str">
        <f>_xll.RtGet("EBOND_LDN",$B727,-20271)</f>
        <v>on</v>
      </c>
      <c r="L727" s="1" t="str">
        <f>_xll.BDP(A727&amp;" @CBKG Corp","bid")</f>
        <v>#N/A Real Time</v>
      </c>
      <c r="M727" s="1" t="str">
        <f>_xll.BDP(A727&amp;" @CBKG Corp","ask")</f>
        <v>#N/A Real Time</v>
      </c>
      <c r="N727" s="1" t="s">
        <v>1456</v>
      </c>
      <c r="O727" s="1" t="str">
        <f>_xll.BDP(A727&amp;" @"&amp;N727&amp;" Corp","LAST_UPDATE")</f>
        <v>07:01:06</v>
      </c>
      <c r="P727" s="57">
        <f>_xll.BDP(A727&amp;" @"&amp;N727&amp;" Corp","LAST_PRICE")</f>
        <v>103.41</v>
      </c>
      <c r="Q727" s="1">
        <f>INDEX(control!$F$12:$F$22,MATCH(C727,control!$C$12:$C$22,0))</f>
        <v>100</v>
      </c>
      <c r="R727" s="1">
        <f>P727-J727*INDEX(bias[value],MATCH(I727,bias[symbol],0))*(Q727/100)</f>
        <v>103.285</v>
      </c>
      <c r="S727" s="1">
        <f t="shared" si="795"/>
        <v>103.535</v>
      </c>
      <c r="T727" s="4"/>
      <c r="U727" s="4"/>
      <c r="V727" s="1">
        <f t="shared" si="789"/>
        <v>103.41</v>
      </c>
      <c r="W727" s="1">
        <f t="shared" si="790"/>
        <v>103.285</v>
      </c>
      <c r="X727" s="1">
        <f t="shared" si="791"/>
        <v>103.535</v>
      </c>
      <c r="Y727" s="13" t="str">
        <f t="shared" si="792"/>
        <v>err</v>
      </c>
      <c r="Z727" s="1">
        <v>1</v>
      </c>
      <c r="AA727" s="1">
        <f t="shared" si="793"/>
        <v>1</v>
      </c>
      <c r="AB727" s="1">
        <f t="shared" si="806"/>
        <v>1</v>
      </c>
      <c r="AC727" s="1">
        <f>IF(ISNUMBER(INDEX(bias[value],MATCH(I727,bias[symbol],0))),1,0)</f>
        <v>1</v>
      </c>
      <c r="AD727" s="1">
        <f t="shared" si="794"/>
        <v>1</v>
      </c>
      <c r="AE727" s="1">
        <f t="shared" si="807"/>
        <v>1</v>
      </c>
      <c r="AF727" s="1">
        <f t="shared" ca="1" si="808"/>
        <v>0</v>
      </c>
      <c r="AG727" s="1">
        <f t="shared" ca="1" si="809"/>
        <v>0</v>
      </c>
      <c r="AH727" s="1" t="str">
        <f ca="1">IF(AG727=1,_xll.RtContribute("DDS_BONDS",$B727&amp;"=EXT",$V$3:$X$3,V727:X727,"FTC:CHANGED;SCOPE:SERVER"),"-")</f>
        <v>-</v>
      </c>
      <c r="AI727" s="1" t="str">
        <f>_xll.RtGet("DDS_BONDS",B727&amp;"=EXT",3)</f>
        <v>3734046=EXT</v>
      </c>
      <c r="AJ727" s="32">
        <f>_xll.BDP($A727&amp;" @"&amp; $N727 &amp;"  Corp","risk_mid")</f>
        <v>0.93013812461393286</v>
      </c>
      <c r="AK727" s="25">
        <f t="shared" ref="AK727:AK790" si="810">IFERROR(G727*AJ727/10000,"-")</f>
        <v>0</v>
      </c>
      <c r="AL727" s="1" t="str">
        <f t="shared" si="796"/>
        <v>-</v>
      </c>
      <c r="AM727" s="38">
        <f t="shared" ref="AM727:AM790" si="811">IFERROR(G727*1,0)*IFERROR(P727*1,0)/100*IF(AL727="-",$AM$3,AL727)/100/360</f>
        <v>0</v>
      </c>
      <c r="AN727" s="12">
        <f>_xll.BDP($A727&amp;" @"&amp; $N727 &amp;"  Corp","asset_swap_spd_mid")</f>
        <v>-16.87189265929911</v>
      </c>
      <c r="AO727" s="25">
        <f t="shared" ref="AO727:AO790" si="812">IFERROR(G727*1,0)*IFERROR(AN727*1,0)/10000</f>
        <v>0</v>
      </c>
      <c r="AP727" s="25">
        <f>IFERROR(_xll.BDP($A727&amp;" @"&amp; $N727 &amp;"  Corp","coupon")*G727/100/365,"-")</f>
        <v>0</v>
      </c>
      <c r="AQ727" s="1" t="str">
        <f>_xll.RtGet("EBOND_LDN",B727,"DSPLY_NAME")</f>
        <v xml:space="preserve">TLSNSS 4 1/8 11 </v>
      </c>
      <c r="AR727" s="38">
        <f>_xll.RtGet("EBOND_LDN", B727, -18560)</f>
        <v>45.507713953531997</v>
      </c>
      <c r="AS727" s="38">
        <f>_xll.RtGet("EBOND_LDN", B727, -18562)</f>
        <v>18.636676402557001</v>
      </c>
      <c r="AT727" s="58" t="str">
        <f ca="1">IF(Main[[#This Row],[maturity]]&lt;TODAY(),"matured","-")</f>
        <v>-</v>
      </c>
      <c r="AU727" s="1" t="str">
        <f>IF(Main[[#This Row],[spread bid]]=Main[[#This Row],[spread ask]],"error","-")</f>
        <v>-</v>
      </c>
    </row>
    <row r="728" spans="1:47" x14ac:dyDescent="0.2">
      <c r="A728" s="1" t="s">
        <v>671</v>
      </c>
      <c r="B728" s="1">
        <v>5859955</v>
      </c>
      <c r="C728" s="9">
        <v>1994227</v>
      </c>
      <c r="D728" s="9" t="str">
        <f>_xll.BDP($A728&amp;" Corp",D$4)</f>
        <v>TLSNSS</v>
      </c>
      <c r="E728" s="9">
        <f>IF(_xll.BDP($A728&amp;" Corp","cpn typ")="floating","frn",_xll.BDP($A728&amp;" Corp",E$4))</f>
        <v>4.75</v>
      </c>
      <c r="F728" s="50">
        <f>IF(LEFT(_xll.BDP($A728&amp;" Corp","mty_typ"),4)="perp","perp",_xll.BDP($A728&amp;" Corp",F$4)*1)</f>
        <v>42801</v>
      </c>
      <c r="G728" s="31">
        <f>_xll.RtGet("EBOND_POSITION",INDEX(bookMap[eBondID],MATCH(TEXT(C728,"0"),bookMap[bbgID],0))&amp;"="&amp;B728,"AMOUNT")</f>
        <v>0</v>
      </c>
      <c r="H728" s="1">
        <f>INDEX(control!$E$12:$E$22,MATCH(C728,control!$C$12:$C$22,0))</f>
        <v>0</v>
      </c>
      <c r="I728" s="1" t="str">
        <f>IFERROR(INDEX(bias[symbol],MIN(MAX(MATCH(IF($I$2="manual",_xll.RtGet("EBOND_LDN",B728,-20268),$I$2),bias[symbol],0)+H728,1),27)),"-")</f>
        <v>m</v>
      </c>
      <c r="J728" s="1">
        <f>IFERROR(_xll.RtGet("EBOND_LDN",B728,-20270)*1,"-")</f>
        <v>0.25</v>
      </c>
      <c r="K728" s="1" t="str">
        <f>_xll.RtGet("EBOND_LDN",$B728,-20271)</f>
        <v>on</v>
      </c>
      <c r="L728" s="1" t="str">
        <f>_xll.BDP(A728&amp;" @CBKG Corp","bid")</f>
        <v>#N/A Real Time</v>
      </c>
      <c r="M728" s="1" t="str">
        <f>_xll.BDP(A728&amp;" @CBKG Corp","ask")</f>
        <v>#N/A Real Time</v>
      </c>
      <c r="N728" s="1" t="s">
        <v>1456</v>
      </c>
      <c r="O728" s="1" t="str">
        <f>_xll.BDP(A728&amp;" @"&amp;N728&amp;" Corp","LAST_UPDATE")</f>
        <v>07:01:28</v>
      </c>
      <c r="P728" s="57">
        <f>_xll.BDP(A728&amp;" @"&amp;N728&amp;" Corp","LAST_PRICE")</f>
        <v>111.026</v>
      </c>
      <c r="Q728" s="1">
        <f>INDEX(control!$F$12:$F$22,MATCH(C728,control!$C$12:$C$22,0))</f>
        <v>100</v>
      </c>
      <c r="R728" s="1">
        <f>P728-J728*INDEX(bias[value],MATCH(I728,bias[symbol],0))*(Q728/100)</f>
        <v>110.901</v>
      </c>
      <c r="S728" s="1">
        <f t="shared" si="795"/>
        <v>111.151</v>
      </c>
      <c r="T728" s="4"/>
      <c r="U728" s="4"/>
      <c r="V728" s="1">
        <f t="shared" si="789"/>
        <v>111.026</v>
      </c>
      <c r="W728" s="1">
        <f t="shared" si="790"/>
        <v>110.901</v>
      </c>
      <c r="X728" s="1">
        <f t="shared" si="791"/>
        <v>111.151</v>
      </c>
      <c r="Y728" s="13" t="str">
        <f t="shared" si="792"/>
        <v>err</v>
      </c>
      <c r="Z728" s="1">
        <v>1</v>
      </c>
      <c r="AA728" s="1">
        <f t="shared" si="793"/>
        <v>1</v>
      </c>
      <c r="AB728" s="1">
        <f t="shared" si="806"/>
        <v>1</v>
      </c>
      <c r="AC728" s="1">
        <f>IF(ISNUMBER(INDEX(bias[value],MATCH(I728,bias[symbol],0))),1,0)</f>
        <v>1</v>
      </c>
      <c r="AD728" s="1">
        <f t="shared" si="794"/>
        <v>1</v>
      </c>
      <c r="AE728" s="1">
        <f t="shared" si="807"/>
        <v>1</v>
      </c>
      <c r="AF728" s="1">
        <f t="shared" ca="1" si="808"/>
        <v>0</v>
      </c>
      <c r="AG728" s="1">
        <f t="shared" ca="1" si="809"/>
        <v>0</v>
      </c>
      <c r="AH728" s="1" t="str">
        <f ca="1">IF(AG728=1,_xll.RtContribute("DDS_BONDS",$B728&amp;"=EXT",$V$3:$X$3,V728:X728,"FTC:CHANGED;SCOPE:SERVER"),"-")</f>
        <v>-</v>
      </c>
      <c r="AI728" s="1" t="str">
        <f>_xll.RtGet("DDS_BONDS",B728&amp;"=EXT",3)</f>
        <v>5859955=EXT</v>
      </c>
      <c r="AJ728" s="32">
        <f>_xll.BDP($A728&amp;" @"&amp; $N728 &amp;"  Corp","risk_mid")</f>
        <v>2.8964048711820567</v>
      </c>
      <c r="AK728" s="25">
        <f t="shared" si="810"/>
        <v>0</v>
      </c>
      <c r="AL728" s="1" t="str">
        <f t="shared" si="796"/>
        <v>-</v>
      </c>
      <c r="AM728" s="38">
        <f t="shared" si="811"/>
        <v>0</v>
      </c>
      <c r="AN728" s="12">
        <f>_xll.BDP($A728&amp;" @"&amp; $N728 &amp;"  Corp","asset_swap_spd_mid")</f>
        <v>28.566053117109099</v>
      </c>
      <c r="AO728" s="25">
        <f t="shared" si="812"/>
        <v>0</v>
      </c>
      <c r="AP728" s="25">
        <f>IFERROR(_xll.BDP($A728&amp;" @"&amp; $N728 &amp;"  Corp","coupon")*G728/100/365,"-")</f>
        <v>0</v>
      </c>
      <c r="AQ728" s="1" t="str">
        <f>_xll.RtGet("EBOND_LDN",B728,"DSPLY_NAME")</f>
        <v xml:space="preserve">TLSNSS 4 3/4 07 </v>
      </c>
      <c r="AR728" s="38">
        <f>_xll.RtGet("EBOND_LDN", B728, -18560)</f>
        <v>63.864630894138003</v>
      </c>
      <c r="AS728" s="38">
        <f>_xll.RtGet("EBOND_LDN", B728, -18562)</f>
        <v>55.233071569008999</v>
      </c>
      <c r="AT728" s="58" t="str">
        <f ca="1">IF(Main[[#This Row],[maturity]]&lt;TODAY(),"matured","-")</f>
        <v>-</v>
      </c>
      <c r="AU728" s="1" t="str">
        <f>IF(Main[[#This Row],[spread bid]]=Main[[#This Row],[spread ask]],"error","-")</f>
        <v>-</v>
      </c>
    </row>
    <row r="729" spans="1:47" x14ac:dyDescent="0.2">
      <c r="A729" s="1" t="s">
        <v>1527</v>
      </c>
      <c r="B729" s="1">
        <v>21095667</v>
      </c>
      <c r="C729" s="9">
        <v>1994227</v>
      </c>
      <c r="D729" s="9" t="str">
        <f>_xll.BDP($A729&amp;" Corp",D$4)</f>
        <v>TLSNSS</v>
      </c>
      <c r="E729" s="9">
        <f>IF(_xll.BDP($A729&amp;" Corp","cpn typ")="floating","frn",_xll.BDP($A729&amp;" Corp",E$4))</f>
        <v>1.375</v>
      </c>
      <c r="F729" s="50">
        <f>IF(LEFT(_xll.BDP($A729&amp;" Corp","mty_typ"),4)="perp","perp",_xll.BDP($A729&amp;" Corp",F$4)*1)</f>
        <v>43514</v>
      </c>
      <c r="G729" s="31">
        <f>_xll.RtGet("EBOND_POSITION",INDEX(bookMap[eBondID],MATCH(TEXT(C729,"0"),bookMap[bbgID],0))&amp;"="&amp;B729,"AMOUNT")</f>
        <v>0</v>
      </c>
      <c r="H729" s="1">
        <f>INDEX(control!$E$12:$E$22,MATCH(C729,control!$C$12:$C$22,0))</f>
        <v>0</v>
      </c>
      <c r="I729" s="1" t="str">
        <f>IFERROR(INDEX(bias[symbol],MIN(MAX(MATCH(IF($I$2="manual",_xll.RtGet("EBOND_LDN",B729,-20268),$I$2),bias[symbol],0)+H729,1),27)),"-")</f>
        <v>m</v>
      </c>
      <c r="J729" s="1">
        <f>IFERROR(_xll.RtGet("EBOND_LDN",B729,-20270)*1,"-")</f>
        <v>0.2</v>
      </c>
      <c r="K729" s="1" t="str">
        <f>_xll.RtGet("EBOND_LDN",$B729,-20271)</f>
        <v>on</v>
      </c>
      <c r="L729" s="1">
        <f>_xll.BDP(A729&amp;" @CBKG Corp","bid")</f>
        <v>101.79300000000001</v>
      </c>
      <c r="M729" s="1">
        <f>_xll.BDP(A729&amp;" @CBKG Corp","ask")</f>
        <v>101.99299999999999</v>
      </c>
      <c r="N729" s="1" t="s">
        <v>1456</v>
      </c>
      <c r="O729" s="1" t="str">
        <f>_xll.BDP(A729&amp;" @"&amp;N729&amp;" Corp","LAST_UPDATE")</f>
        <v>07:01:34</v>
      </c>
      <c r="P729" s="57">
        <f>_xll.BDP(A729&amp;" @"&amp;N729&amp;" Corp","LAST_PRICE")</f>
        <v>101.88800000000001</v>
      </c>
      <c r="Q729" s="1">
        <f>INDEX(control!$F$12:$F$22,MATCH(C729,control!$C$12:$C$22,0))</f>
        <v>100</v>
      </c>
      <c r="R729" s="1">
        <f>P729-J729*INDEX(bias[value],MATCH(I729,bias[symbol],0))*(Q729/100)</f>
        <v>101.78800000000001</v>
      </c>
      <c r="S729" s="1">
        <f t="shared" ref="S729" si="813">R729+J729*(Q729/100)</f>
        <v>101.98800000000001</v>
      </c>
      <c r="T729" s="4"/>
      <c r="U729" s="4"/>
      <c r="V729" s="1">
        <f t="shared" ref="V729" si="814">P729</f>
        <v>101.88800000000001</v>
      </c>
      <c r="W729" s="1">
        <f t="shared" ref="W729" si="815">IF(ISNUMBER(T729),T729,R729)</f>
        <v>101.78800000000001</v>
      </c>
      <c r="X729" s="1">
        <f t="shared" ref="X729" si="816">IF(ISNUMBER(U729),U729,S729)</f>
        <v>101.98800000000001</v>
      </c>
      <c r="Y729" s="13">
        <f t="shared" ref="Y729" si="817">IF(ISERROR((W729+X729)-(L729+M729)),"err",((W729+X729)-(L729+M729)))</f>
        <v>-9.9999999999909051E-3</v>
      </c>
      <c r="Z729" s="1">
        <v>1</v>
      </c>
      <c r="AA729" s="1">
        <f t="shared" ref="AA729" si="818">IF(K729="on",1,0)</f>
        <v>1</v>
      </c>
      <c r="AB729" s="1">
        <f t="shared" ref="AB729" si="819">IF(ISNUMBER(V729),1,0)*IF(ISNUMBER(W729),1,0)*IF(ISNUMBER(X729),1,0)</f>
        <v>1</v>
      </c>
      <c r="AC729" s="1">
        <f>IF(ISNUMBER(INDEX(bias[value],MATCH(I729,bias[symbol],0))),1,0)</f>
        <v>1</v>
      </c>
      <c r="AD729" s="1">
        <f t="shared" ref="AD729" si="820">IF(ISNUMBER(J729),1,0)</f>
        <v>1</v>
      </c>
      <c r="AE729" s="1">
        <f t="shared" ref="AE729" si="821">IF(AB729,IF(W729&gt;X729,0,1),0)</f>
        <v>1</v>
      </c>
      <c r="AF729" s="1">
        <f t="shared" ca="1" si="808"/>
        <v>0</v>
      </c>
      <c r="AG729" s="1">
        <f t="shared" ref="AG729" ca="1" si="822">PRODUCT(Z729:AF729)</f>
        <v>0</v>
      </c>
      <c r="AH729" s="1" t="str">
        <f ca="1">IF(AG729=1,_xll.RtContribute("DDS_BONDS",$B729&amp;"=EXT",$V$3:$X$3,V729:X729,"FTC:CHANGED;SCOPE:SERVER"),"-")</f>
        <v>-</v>
      </c>
      <c r="AI729" s="1" t="str">
        <f>_xll.RtGet("DDS_BONDS",B729&amp;"=EXT",3)</f>
        <v>21095667=EXT</v>
      </c>
      <c r="AJ729" s="32">
        <f>_xll.BDP($A729&amp;" @"&amp; $N729 &amp;"  Corp","risk_mid")</f>
        <v>4.5970903739345204</v>
      </c>
      <c r="AK729" s="25">
        <f t="shared" ref="AK729" si="823">IFERROR(G729*AJ729/10000,"-")</f>
        <v>0</v>
      </c>
      <c r="AL729" s="1" t="str">
        <f t="shared" si="796"/>
        <v>-</v>
      </c>
      <c r="AM729" s="38">
        <f t="shared" ref="AM729" si="824">IFERROR(G729*1,0)*IFERROR(P729*1,0)/100*IF(AL729="-",$AM$3,AL729)/100/360</f>
        <v>0</v>
      </c>
      <c r="AN729" s="12">
        <f>_xll.BDP($A729&amp;" @"&amp; $N729 &amp;"  Corp","asset_swap_spd_mid")</f>
        <v>31.035859286350167</v>
      </c>
      <c r="AO729" s="25">
        <f t="shared" ref="AO729" si="825">IFERROR(G729*1,0)*IFERROR(AN729*1,0)/10000</f>
        <v>0</v>
      </c>
      <c r="AP729" s="25">
        <f>IFERROR(_xll.BDP($A729&amp;" @"&amp; $N729 &amp;"  Corp","coupon")*G729/100/365,"-")</f>
        <v>0</v>
      </c>
      <c r="AQ729" s="1" t="str">
        <f>_xll.RtGet("EBOND_LDN",B729,"DSPLY_NAME")</f>
        <v xml:space="preserve">TLSNSS 1 3/8 18 </v>
      </c>
      <c r="AR729" s="38">
        <f>_xll.RtGet("EBOND_LDN", B729, -18560)</f>
        <v>62.366277958994999</v>
      </c>
      <c r="AS729" s="38">
        <f>_xll.RtGet("EBOND_LDN", B729, -18562)</f>
        <v>58.021910560446003</v>
      </c>
      <c r="AT729" s="58" t="str">
        <f ca="1">IF(Main[[#This Row],[maturity]]&lt;TODAY(),"matured","-")</f>
        <v>-</v>
      </c>
      <c r="AU729" s="1" t="str">
        <f>IF(Main[[#This Row],[spread bid]]=Main[[#This Row],[spread ask]],"error","-")</f>
        <v>-</v>
      </c>
    </row>
    <row r="730" spans="1:47" x14ac:dyDescent="0.2">
      <c r="A730" s="1" t="s">
        <v>672</v>
      </c>
      <c r="B730" s="1">
        <v>10053273</v>
      </c>
      <c r="C730" s="9">
        <v>1994227</v>
      </c>
      <c r="D730" s="9" t="str">
        <f>_xll.BDP($A730&amp;" Corp",D$4)</f>
        <v>TLSNSS</v>
      </c>
      <c r="E730" s="9">
        <f>IF(_xll.BDP($A730&amp;" Corp","cpn typ")="floating","frn",_xll.BDP($A730&amp;" Corp",E$4))</f>
        <v>4.25</v>
      </c>
      <c r="F730" s="50">
        <f>IF(LEFT(_xll.BDP($A730&amp;" Corp","mty_typ"),4)="perp","perp",_xll.BDP($A730&amp;" Corp",F$4)*1)</f>
        <v>43879</v>
      </c>
      <c r="G730" s="31">
        <f>_xll.RtGet("EBOND_POSITION",INDEX(bookMap[eBondID],MATCH(TEXT(C730,"0"),bookMap[bbgID],0))&amp;"="&amp;B730,"AMOUNT")</f>
        <v>0</v>
      </c>
      <c r="H730" s="1">
        <f>INDEX(control!$E$12:$E$22,MATCH(C730,control!$C$12:$C$22,0))</f>
        <v>0</v>
      </c>
      <c r="I730" s="1" t="str">
        <f>IFERROR(INDEX(bias[symbol],MIN(MAX(MATCH(IF($I$2="manual",_xll.RtGet("EBOND_LDN",B730,-20268),$I$2),bias[symbol],0)+H730,1),27)),"-")</f>
        <v>m</v>
      </c>
      <c r="J730" s="1">
        <f>IFERROR(_xll.RtGet("EBOND_LDN",B730,-20270)*1,"-")</f>
        <v>0.4</v>
      </c>
      <c r="K730" s="1" t="str">
        <f>_xll.RtGet("EBOND_LDN",$B730,-20271)</f>
        <v>on</v>
      </c>
      <c r="L730" s="1" t="str">
        <f>_xll.BDP(A730&amp;" @CBKG Corp","bid")</f>
        <v>#N/A Real Time</v>
      </c>
      <c r="M730" s="1" t="str">
        <f>_xll.BDP(A730&amp;" @CBKG Corp","ask")</f>
        <v>#N/A Real Time</v>
      </c>
      <c r="N730" s="1" t="s">
        <v>1456</v>
      </c>
      <c r="O730" s="1" t="str">
        <f>_xll.BDP(A730&amp;" @"&amp;N730&amp;" Corp","LAST_UPDATE")</f>
        <v>07:01:34</v>
      </c>
      <c r="P730" s="57">
        <f>_xll.BDP(A730&amp;" @"&amp;N730&amp;" Corp","LAST_PRICE")</f>
        <v>116.194</v>
      </c>
      <c r="Q730" s="1">
        <f>INDEX(control!$F$12:$F$22,MATCH(C730,control!$C$12:$C$22,0))</f>
        <v>100</v>
      </c>
      <c r="R730" s="1">
        <f>P730-J730*INDEX(bias[value],MATCH(I730,bias[symbol],0))*(Q730/100)</f>
        <v>115.994</v>
      </c>
      <c r="S730" s="1">
        <f t="shared" si="795"/>
        <v>116.39400000000001</v>
      </c>
      <c r="T730" s="4"/>
      <c r="U730" s="4"/>
      <c r="V730" s="1">
        <f t="shared" si="789"/>
        <v>116.194</v>
      </c>
      <c r="W730" s="1">
        <f t="shared" si="790"/>
        <v>115.994</v>
      </c>
      <c r="X730" s="1">
        <f t="shared" si="791"/>
        <v>116.39400000000001</v>
      </c>
      <c r="Y730" s="13" t="str">
        <f t="shared" si="792"/>
        <v>err</v>
      </c>
      <c r="Z730" s="1">
        <v>1</v>
      </c>
      <c r="AA730" s="1">
        <f t="shared" si="793"/>
        <v>1</v>
      </c>
      <c r="AB730" s="1">
        <f t="shared" si="806"/>
        <v>1</v>
      </c>
      <c r="AC730" s="1">
        <f>IF(ISNUMBER(INDEX(bias[value],MATCH(I730,bias[symbol],0))),1,0)</f>
        <v>1</v>
      </c>
      <c r="AD730" s="1">
        <f t="shared" si="794"/>
        <v>1</v>
      </c>
      <c r="AE730" s="1">
        <f t="shared" si="807"/>
        <v>1</v>
      </c>
      <c r="AF730" s="1">
        <f t="shared" ca="1" si="808"/>
        <v>0</v>
      </c>
      <c r="AG730" s="1">
        <f t="shared" ca="1" si="809"/>
        <v>0</v>
      </c>
      <c r="AH730" s="1" t="str">
        <f ca="1">IF(AG730=1,_xll.RtContribute("DDS_BONDS",$B730&amp;"=EXT",$V$3:$X$3,V730:X730,"FTC:CHANGED;SCOPE:SERVER"),"-")</f>
        <v>-</v>
      </c>
      <c r="AI730" s="1" t="str">
        <f>_xll.RtGet("DDS_BONDS",B730&amp;"=EXT",3)</f>
        <v>10053273=EXT</v>
      </c>
      <c r="AJ730" s="32">
        <f>_xll.BDP($A730&amp;" @"&amp; $N730 &amp;"  Corp","risk_mid")</f>
        <v>5.9646233161842588</v>
      </c>
      <c r="AK730" s="25">
        <f t="shared" si="810"/>
        <v>0</v>
      </c>
      <c r="AL730" s="1" t="str">
        <f t="shared" si="796"/>
        <v>-</v>
      </c>
      <c r="AM730" s="38">
        <f t="shared" si="811"/>
        <v>0</v>
      </c>
      <c r="AN730" s="12">
        <f>_xll.BDP($A730&amp;" @"&amp; $N730 &amp;"  Corp","asset_swap_spd_mid")</f>
        <v>49.858821189032476</v>
      </c>
      <c r="AO730" s="25">
        <f t="shared" si="812"/>
        <v>0</v>
      </c>
      <c r="AP730" s="25">
        <f>IFERROR(_xll.BDP($A730&amp;" @"&amp; $N730 &amp;"  Corp","coupon")*G730/100/365,"-")</f>
        <v>0</v>
      </c>
      <c r="AQ730" s="1" t="str">
        <f>_xll.RtGet("EBOND_LDN",B730,"DSPLY_NAME")</f>
        <v xml:space="preserve">TLSNSS 4 1/4 18 </v>
      </c>
      <c r="AR730" s="38">
        <f>_xll.RtGet("EBOND_LDN", B730, -18560)</f>
        <v>82.406574379163004</v>
      </c>
      <c r="AS730" s="38">
        <f>_xll.RtGet("EBOND_LDN", B730, -18562)</f>
        <v>75.710683137860997</v>
      </c>
      <c r="AT730" s="58" t="str">
        <f ca="1">IF(Main[[#This Row],[maturity]]&lt;TODAY(),"matured","-")</f>
        <v>-</v>
      </c>
      <c r="AU730" s="1" t="str">
        <f>IF(Main[[#This Row],[spread bid]]=Main[[#This Row],[spread ask]],"error","-")</f>
        <v>-</v>
      </c>
    </row>
    <row r="731" spans="1:47" x14ac:dyDescent="0.2">
      <c r="A731" s="1" t="s">
        <v>673</v>
      </c>
      <c r="B731" s="1">
        <v>8648273</v>
      </c>
      <c r="C731" s="9">
        <v>1994227</v>
      </c>
      <c r="D731" s="9" t="str">
        <f>_xll.BDP($A731&amp;" Corp",D$4)</f>
        <v>TLSNSS</v>
      </c>
      <c r="E731" s="9">
        <f>IF(_xll.BDP($A731&amp;" Corp","cpn typ")="floating","frn",_xll.BDP($A731&amp;" Corp",E$4))</f>
        <v>4.75</v>
      </c>
      <c r="F731" s="50">
        <f>IF(LEFT(_xll.BDP($A731&amp;" Corp","mty_typ"),4)="perp","perp",_xll.BDP($A731&amp;" Corp",F$4)*1)</f>
        <v>44516</v>
      </c>
      <c r="G731" s="31" t="str">
        <f>_xll.RtGet("EBOND_POSITION",INDEX(bookMap[eBondID],MATCH(TEXT(C731,"0"),bookMap[bbgID],0))&amp;"="&amp;B731,"AMOUNT")</f>
        <v>#N/A</v>
      </c>
      <c r="H731" s="1">
        <f>INDEX(control!$E$12:$E$22,MATCH(C731,control!$C$12:$C$22,0))</f>
        <v>0</v>
      </c>
      <c r="I731" s="1" t="str">
        <f>IFERROR(INDEX(bias[symbol],MIN(MAX(MATCH(IF($I$2="manual",_xll.RtGet("EBOND_LDN",B731,-20268),$I$2),bias[symbol],0)+H731,1),27)),"-")</f>
        <v>m</v>
      </c>
      <c r="J731" s="1">
        <f>IFERROR(_xll.RtGet("EBOND_LDN",B731,-20270)*1,"-")</f>
        <v>0.45</v>
      </c>
      <c r="K731" s="1" t="str">
        <f>_xll.RtGet("EBOND_LDN",$B731,-20271)</f>
        <v>on</v>
      </c>
      <c r="L731" s="1" t="str">
        <f>_xll.BDP(A731&amp;" @CBKG Corp","bid")</f>
        <v>#N/A Real Time</v>
      </c>
      <c r="M731" s="1" t="str">
        <f>_xll.BDP(A731&amp;" @CBKG Corp","ask")</f>
        <v>#N/A Real Time</v>
      </c>
      <c r="N731" s="1" t="s">
        <v>1456</v>
      </c>
      <c r="O731" s="1" t="str">
        <f>_xll.BDP(A731&amp;" @"&amp;N731&amp;" Corp","LAST_UPDATE")</f>
        <v>07:01:26</v>
      </c>
      <c r="P731" s="57">
        <f>_xll.BDP(A731&amp;" @"&amp;N731&amp;" Corp","LAST_PRICE")</f>
        <v>121.57599999999999</v>
      </c>
      <c r="Q731" s="1">
        <f>INDEX(control!$F$12:$F$22,MATCH(C731,control!$C$12:$C$22,0))</f>
        <v>100</v>
      </c>
      <c r="R731" s="1">
        <f>P731-J731*INDEX(bias[value],MATCH(I731,bias[symbol],0))*(Q731/100)</f>
        <v>121.351</v>
      </c>
      <c r="S731" s="1">
        <f t="shared" si="795"/>
        <v>121.801</v>
      </c>
      <c r="T731" s="4"/>
      <c r="U731" s="4"/>
      <c r="V731" s="1">
        <f t="shared" si="789"/>
        <v>121.57599999999999</v>
      </c>
      <c r="W731" s="1">
        <f t="shared" si="790"/>
        <v>121.351</v>
      </c>
      <c r="X731" s="1">
        <f t="shared" si="791"/>
        <v>121.801</v>
      </c>
      <c r="Y731" s="13" t="str">
        <f t="shared" si="792"/>
        <v>err</v>
      </c>
      <c r="Z731" s="1">
        <v>1</v>
      </c>
      <c r="AA731" s="1">
        <f t="shared" si="793"/>
        <v>1</v>
      </c>
      <c r="AB731" s="1">
        <f t="shared" si="806"/>
        <v>1</v>
      </c>
      <c r="AC731" s="1">
        <f>IF(ISNUMBER(INDEX(bias[value],MATCH(I731,bias[symbol],0))),1,0)</f>
        <v>1</v>
      </c>
      <c r="AD731" s="1">
        <f t="shared" si="794"/>
        <v>1</v>
      </c>
      <c r="AE731" s="1">
        <f t="shared" si="807"/>
        <v>1</v>
      </c>
      <c r="AF731" s="1">
        <f t="shared" ca="1" si="808"/>
        <v>0</v>
      </c>
      <c r="AG731" s="1">
        <f t="shared" ca="1" si="809"/>
        <v>0</v>
      </c>
      <c r="AH731" s="1" t="str">
        <f ca="1">IF(AG731=1,_xll.RtContribute("DDS_BONDS",$B731&amp;"=EXT",$V$3:$X$3,V731:X731,"FTC:CHANGED;SCOPE:SERVER"),"-")</f>
        <v>-</v>
      </c>
      <c r="AI731" s="1" t="str">
        <f>_xll.RtGet("DDS_BONDS",B731&amp;"=EXT",3)</f>
        <v>8648273=EXT</v>
      </c>
      <c r="AJ731" s="32">
        <f>_xll.BDP($A731&amp;" @"&amp; $N731 &amp;"  Corp","risk_mid")</f>
        <v>7.7991019638183445</v>
      </c>
      <c r="AK731" s="25" t="str">
        <f t="shared" si="810"/>
        <v>-</v>
      </c>
      <c r="AL731" s="1" t="str">
        <f t="shared" si="796"/>
        <v>-</v>
      </c>
      <c r="AM731" s="38">
        <f t="shared" si="811"/>
        <v>0</v>
      </c>
      <c r="AN731" s="12">
        <f>_xll.BDP($A731&amp;" @"&amp; $N731 &amp;"  Corp","asset_swap_spd_mid")</f>
        <v>56.520868527704913</v>
      </c>
      <c r="AO731" s="25">
        <f t="shared" si="812"/>
        <v>0</v>
      </c>
      <c r="AP731" s="25" t="str">
        <f>IFERROR(_xll.BDP($A731&amp;" @"&amp; $N731 &amp;"  Corp","coupon")*G731/100/365,"-")</f>
        <v>-</v>
      </c>
      <c r="AQ731" s="1" t="str">
        <f>_xll.RtGet("EBOND_LDN",B731,"DSPLY_NAME")</f>
        <v xml:space="preserve">TLSNSS 4 3/4 16 </v>
      </c>
      <c r="AR731" s="38">
        <f>_xll.RtGet("EBOND_LDN", B731, -18560)</f>
        <v>128.76980739666001</v>
      </c>
      <c r="AS731" s="38">
        <f>_xll.RtGet("EBOND_LDN", B731, -18562)</f>
        <v>123.011632743869</v>
      </c>
      <c r="AT731" s="58" t="str">
        <f ca="1">IF(Main[[#This Row],[maturity]]&lt;TODAY(),"matured","-")</f>
        <v>-</v>
      </c>
      <c r="AU731" s="1" t="str">
        <f>IF(Main[[#This Row],[spread bid]]=Main[[#This Row],[spread ask]],"error","-")</f>
        <v>-</v>
      </c>
    </row>
    <row r="732" spans="1:47" x14ac:dyDescent="0.2">
      <c r="A732" s="1" t="s">
        <v>674</v>
      </c>
      <c r="B732" s="1">
        <v>11764181</v>
      </c>
      <c r="C732" s="9">
        <v>1994227</v>
      </c>
      <c r="D732" s="9" t="str">
        <f>_xll.BDP($A732&amp;" Corp",D$4)</f>
        <v>TLSNSS</v>
      </c>
      <c r="E732" s="9">
        <f>IF(_xll.BDP($A732&amp;" Corp","cpn typ")="floating","frn",_xll.BDP($A732&amp;" Corp",E$4))</f>
        <v>4</v>
      </c>
      <c r="F732" s="50">
        <f>IF(LEFT(_xll.BDP($A732&amp;" Corp","mty_typ"),4)="perp","perp",_xll.BDP($A732&amp;" Corp",F$4)*1)</f>
        <v>44642</v>
      </c>
      <c r="G732" s="31" t="str">
        <f>_xll.RtGet("EBOND_POSITION",INDEX(bookMap[eBondID],MATCH(TEXT(C732,"0"),bookMap[bbgID],0))&amp;"="&amp;B732,"AMOUNT")</f>
        <v>#N/A</v>
      </c>
      <c r="H732" s="1">
        <f>INDEX(control!$E$12:$E$22,MATCH(C732,control!$C$12:$C$22,0))</f>
        <v>0</v>
      </c>
      <c r="I732" s="1" t="str">
        <f>IFERROR(INDEX(bias[symbol],MIN(MAX(MATCH(IF($I$2="manual",_xll.RtGet("EBOND_LDN",B732,-20268),$I$2),bias[symbol],0)+H732,1),27)),"-")</f>
        <v>m</v>
      </c>
      <c r="J732" s="1">
        <f>IFERROR(_xll.RtGet("EBOND_LDN",B732,-20270)*1,"-")</f>
        <v>0.5</v>
      </c>
      <c r="K732" s="1" t="str">
        <f>_xll.RtGet("EBOND_LDN",$B732,-20271)</f>
        <v>on</v>
      </c>
      <c r="L732" s="1" t="str">
        <f>_xll.BDP(A732&amp;" @CBKG Corp","bid")</f>
        <v>#N/A Real Time</v>
      </c>
      <c r="M732" s="1" t="str">
        <f>_xll.BDP(A732&amp;" @CBKG Corp","ask")</f>
        <v>#N/A Real Time</v>
      </c>
      <c r="N732" s="1" t="s">
        <v>1456</v>
      </c>
      <c r="O732" s="1" t="str">
        <f>_xll.BDP(A732&amp;" @"&amp;N732&amp;" Corp","LAST_UPDATE")</f>
        <v>07:01:33</v>
      </c>
      <c r="P732" s="57">
        <f>_xll.BDP(A732&amp;" @"&amp;N732&amp;" Corp","LAST_PRICE")</f>
        <v>116.139</v>
      </c>
      <c r="Q732" s="1">
        <f>INDEX(control!$F$12:$F$22,MATCH(C732,control!$C$12:$C$22,0))</f>
        <v>100</v>
      </c>
      <c r="R732" s="1">
        <f>P732-J732*INDEX(bias[value],MATCH(I732,bias[symbol],0))*(Q732/100)</f>
        <v>115.889</v>
      </c>
      <c r="S732" s="1">
        <f t="shared" si="795"/>
        <v>116.389</v>
      </c>
      <c r="T732" s="4"/>
      <c r="U732" s="4"/>
      <c r="V732" s="1">
        <f t="shared" si="789"/>
        <v>116.139</v>
      </c>
      <c r="W732" s="1">
        <f t="shared" si="790"/>
        <v>115.889</v>
      </c>
      <c r="X732" s="1">
        <f t="shared" si="791"/>
        <v>116.389</v>
      </c>
      <c r="Y732" s="13" t="str">
        <f t="shared" si="792"/>
        <v>err</v>
      </c>
      <c r="Z732" s="1">
        <v>1</v>
      </c>
      <c r="AA732" s="1">
        <f t="shared" si="793"/>
        <v>1</v>
      </c>
      <c r="AB732" s="1">
        <f t="shared" si="806"/>
        <v>1</v>
      </c>
      <c r="AC732" s="1">
        <f>IF(ISNUMBER(INDEX(bias[value],MATCH(I732,bias[symbol],0))),1,0)</f>
        <v>1</v>
      </c>
      <c r="AD732" s="1">
        <f t="shared" si="794"/>
        <v>1</v>
      </c>
      <c r="AE732" s="1">
        <f t="shared" si="807"/>
        <v>1</v>
      </c>
      <c r="AF732" s="1">
        <f t="shared" ca="1" si="808"/>
        <v>0</v>
      </c>
      <c r="AG732" s="1">
        <f t="shared" ca="1" si="809"/>
        <v>0</v>
      </c>
      <c r="AH732" s="1" t="str">
        <f ca="1">IF(AG732=1,_xll.RtContribute("DDS_BONDS",$B732&amp;"=EXT",$V$3:$X$3,V732:X732,"FTC:CHANGED;SCOPE:SERVER"),"-")</f>
        <v>-</v>
      </c>
      <c r="AI732" s="1" t="str">
        <f>_xll.RtGet("DDS_BONDS",B732&amp;"=EXT",3)</f>
        <v>11764181=EXT</v>
      </c>
      <c r="AJ732" s="32">
        <f>_xll.BDP($A732&amp;" @"&amp; $N732 &amp;"  Corp","risk_mid")</f>
        <v>7.8653532760569078</v>
      </c>
      <c r="AK732" s="25" t="str">
        <f t="shared" si="810"/>
        <v>-</v>
      </c>
      <c r="AL732" s="1" t="str">
        <f t="shared" si="796"/>
        <v>-</v>
      </c>
      <c r="AM732" s="38">
        <f t="shared" si="811"/>
        <v>0</v>
      </c>
      <c r="AN732" s="12">
        <f>_xll.BDP($A732&amp;" @"&amp; $N732 &amp;"  Corp","asset_swap_spd_mid")</f>
        <v>61.648076255799417</v>
      </c>
      <c r="AO732" s="25">
        <f t="shared" si="812"/>
        <v>0</v>
      </c>
      <c r="AP732" s="25" t="str">
        <f>IFERROR(_xll.BDP($A732&amp;" @"&amp; $N732 &amp;"  Corp","coupon")*G732/100/365,"-")</f>
        <v>-</v>
      </c>
      <c r="AQ732" s="1" t="str">
        <f>_xll.RtGet("EBOND_LDN",B732,"DSPLY_NAME")</f>
        <v xml:space="preserve">TLSNSS 4 22 Mar </v>
      </c>
      <c r="AR732" s="38">
        <f>_xll.RtGet("EBOND_LDN", B732, -18560)</f>
        <v>98.948140382431006</v>
      </c>
      <c r="AS732" s="38">
        <f>_xll.RtGet("EBOND_LDN", B732, -18562)</f>
        <v>92.604514199731994</v>
      </c>
      <c r="AT732" s="58" t="str">
        <f ca="1">IF(Main[[#This Row],[maturity]]&lt;TODAY(),"matured","-")</f>
        <v>-</v>
      </c>
      <c r="AU732" s="1" t="str">
        <f>IF(Main[[#This Row],[spread bid]]=Main[[#This Row],[spread ask]],"error","-")</f>
        <v>-</v>
      </c>
    </row>
    <row r="733" spans="1:47" x14ac:dyDescent="0.2">
      <c r="A733" s="1" t="s">
        <v>675</v>
      </c>
      <c r="B733" s="1">
        <v>13195689</v>
      </c>
      <c r="C733" s="9">
        <v>1994227</v>
      </c>
      <c r="D733" s="9" t="str">
        <f>_xll.BDP($A733&amp;" Corp",D$4)</f>
        <v>TLSNSS</v>
      </c>
      <c r="E733" s="9">
        <f>IF(_xll.BDP($A733&amp;" Corp","cpn typ")="floating","frn",_xll.BDP($A733&amp;" Corp",E$4))</f>
        <v>3.625</v>
      </c>
      <c r="F733" s="50">
        <f>IF(LEFT(_xll.BDP($A733&amp;" Corp","mty_typ"),4)="perp","perp",_xll.BDP($A733&amp;" Corp",F$4)*1)</f>
        <v>45336</v>
      </c>
      <c r="G733" s="31">
        <f>_xll.RtGet("EBOND_POSITION",INDEX(bookMap[eBondID],MATCH(TEXT(C733,"0"),bookMap[bbgID],0))&amp;"="&amp;B733,"AMOUNT")</f>
        <v>0</v>
      </c>
      <c r="H733" s="1">
        <f>INDEX(control!$E$12:$E$22,MATCH(C733,control!$C$12:$C$22,0))</f>
        <v>0</v>
      </c>
      <c r="I733" s="1" t="str">
        <f>IFERROR(INDEX(bias[symbol],MIN(MAX(MATCH(IF($I$2="manual",_xll.RtGet("EBOND_LDN",B733,-20268),$I$2),bias[symbol],0)+H733,1),27)),"-")</f>
        <v>s</v>
      </c>
      <c r="J733" s="1">
        <f>IFERROR(_xll.RtGet("EBOND_LDN",B733,-20270)*1,"-")</f>
        <v>0.5</v>
      </c>
      <c r="K733" s="1" t="str">
        <f>_xll.RtGet("EBOND_LDN",$B733,-20271)</f>
        <v>on</v>
      </c>
      <c r="L733" s="1" t="str">
        <f>_xll.BDP(A733&amp;" @CBKG Corp","bid")</f>
        <v>#N/A Real Time</v>
      </c>
      <c r="M733" s="1" t="str">
        <f>_xll.BDP(A733&amp;" @CBKG Corp","ask")</f>
        <v>#N/A Real Time</v>
      </c>
      <c r="N733" s="1" t="s">
        <v>1456</v>
      </c>
      <c r="O733" s="1" t="str">
        <f>_xll.BDP(A733&amp;" @"&amp;N733&amp;" Corp","LAST_UPDATE")</f>
        <v>07:01:33</v>
      </c>
      <c r="P733" s="57">
        <f>_xll.BDP(A733&amp;" @"&amp;N733&amp;" Corp","LAST_PRICE")</f>
        <v>112.715</v>
      </c>
      <c r="Q733" s="1">
        <f>INDEX(control!$F$12:$F$22,MATCH(C733,control!$C$12:$C$22,0))</f>
        <v>100</v>
      </c>
      <c r="R733" s="1">
        <f>P733-J733*INDEX(bias[value],MATCH(I733,bias[symbol],0))*(Q733/100)</f>
        <v>112.4025</v>
      </c>
      <c r="S733" s="1">
        <f t="shared" si="795"/>
        <v>112.9025</v>
      </c>
      <c r="T733" s="4"/>
      <c r="U733" s="4"/>
      <c r="V733" s="1">
        <f t="shared" si="789"/>
        <v>112.715</v>
      </c>
      <c r="W733" s="1">
        <f t="shared" si="790"/>
        <v>112.4025</v>
      </c>
      <c r="X733" s="1">
        <f t="shared" si="791"/>
        <v>112.9025</v>
      </c>
      <c r="Y733" s="13" t="str">
        <f t="shared" si="792"/>
        <v>err</v>
      </c>
      <c r="Z733" s="1">
        <v>1</v>
      </c>
      <c r="AA733" s="1">
        <f t="shared" si="793"/>
        <v>1</v>
      </c>
      <c r="AB733" s="1">
        <f t="shared" si="806"/>
        <v>1</v>
      </c>
      <c r="AC733" s="1">
        <f>IF(ISNUMBER(INDEX(bias[value],MATCH(I733,bias[symbol],0))),1,0)</f>
        <v>1</v>
      </c>
      <c r="AD733" s="1">
        <f t="shared" si="794"/>
        <v>1</v>
      </c>
      <c r="AE733" s="1">
        <f t="shared" si="807"/>
        <v>1</v>
      </c>
      <c r="AF733" s="1">
        <f t="shared" ca="1" si="808"/>
        <v>0</v>
      </c>
      <c r="AG733" s="1">
        <f t="shared" ca="1" si="809"/>
        <v>0</v>
      </c>
      <c r="AH733" s="1" t="str">
        <f ca="1">IF(AG733=1,_xll.RtContribute("DDS_BONDS",$B733&amp;"=EXT",$V$3:$X$3,V733:X733,"FTC:CHANGED;SCOPE:SERVER"),"-")</f>
        <v>-</v>
      </c>
      <c r="AI733" s="1" t="str">
        <f>_xll.RtGet("DDS_BONDS",B733&amp;"=EXT",3)</f>
        <v>13195689=EXT</v>
      </c>
      <c r="AJ733" s="32">
        <f>_xll.BDP($A733&amp;" @"&amp; $N733 &amp;"  Corp","risk_mid")</f>
        <v>9.2654813314467788</v>
      </c>
      <c r="AK733" s="25">
        <f t="shared" si="810"/>
        <v>0</v>
      </c>
      <c r="AL733" s="1" t="str">
        <f t="shared" si="796"/>
        <v>-</v>
      </c>
      <c r="AM733" s="38">
        <f t="shared" si="811"/>
        <v>0</v>
      </c>
      <c r="AN733" s="12">
        <f>_xll.BDP($A733&amp;" @"&amp; $N733 &amp;"  Corp","asset_swap_spd_mid")</f>
        <v>69.634309342262341</v>
      </c>
      <c r="AO733" s="25">
        <f t="shared" si="812"/>
        <v>0</v>
      </c>
      <c r="AP733" s="25">
        <f>IFERROR(_xll.BDP($A733&amp;" @"&amp; $N733 &amp;"  Corp","coupon")*G733/100/365,"-")</f>
        <v>0</v>
      </c>
      <c r="AQ733" s="1" t="str">
        <f>_xll.RtGet("EBOND_LDN",B733,"DSPLY_NAME")</f>
        <v xml:space="preserve">TLSNSS 3 5/8 14 </v>
      </c>
      <c r="AR733" s="38">
        <f>_xll.RtGet("EBOND_LDN", B733, -18560)</f>
        <v>126.245668126532</v>
      </c>
      <c r="AS733" s="38">
        <f>_xll.RtGet("EBOND_LDN", B733, -18562)</f>
        <v>120.85906638665701</v>
      </c>
      <c r="AT733" s="58" t="str">
        <f ca="1">IF(Main[[#This Row],[maturity]]&lt;TODAY(),"matured","-")</f>
        <v>-</v>
      </c>
      <c r="AU733" s="1" t="str">
        <f>IF(Main[[#This Row],[spread bid]]=Main[[#This Row],[spread ask]],"error","-")</f>
        <v>-</v>
      </c>
    </row>
    <row r="734" spans="1:47" x14ac:dyDescent="0.2">
      <c r="A734" s="1" t="s">
        <v>676</v>
      </c>
      <c r="B734" s="1">
        <v>9535193</v>
      </c>
      <c r="C734" s="9">
        <v>1994227</v>
      </c>
      <c r="D734" s="9" t="str">
        <f>_xll.BDP($A734&amp;" Corp",D$4)</f>
        <v>TLSNSS</v>
      </c>
      <c r="E734" s="9">
        <f>IF(_xll.BDP($A734&amp;" Corp","cpn typ")="floating","frn",_xll.BDP($A734&amp;" Corp",E$4))</f>
        <v>3.875</v>
      </c>
      <c r="F734" s="50">
        <f>IF(LEFT(_xll.BDP($A734&amp;" Corp","mty_typ"),4)="perp","perp",_xll.BDP($A734&amp;" Corp",F$4)*1)</f>
        <v>45931</v>
      </c>
      <c r="G734" s="31">
        <f>_xll.RtGet("EBOND_POSITION",INDEX(bookMap[eBondID],MATCH(TEXT(C734,"0"),bookMap[bbgID],0))&amp;"="&amp;B734,"AMOUNT")</f>
        <v>0</v>
      </c>
      <c r="H734" s="1">
        <f>INDEX(control!$E$12:$E$22,MATCH(C734,control!$C$12:$C$22,0))</f>
        <v>0</v>
      </c>
      <c r="I734" s="1" t="str">
        <f>IFERROR(INDEX(bias[symbol],MIN(MAX(MATCH(IF($I$2="manual",_xll.RtGet("EBOND_LDN",B734,-20268),$I$2),bias[symbol],0)+H734,1),27)),"-")</f>
        <v>s</v>
      </c>
      <c r="J734" s="1">
        <f>IFERROR(_xll.RtGet("EBOND_LDN",B734,-20270)*1,"-")</f>
        <v>0.6</v>
      </c>
      <c r="K734" s="1" t="str">
        <f>_xll.RtGet("EBOND_LDN",$B734,-20271)</f>
        <v>on</v>
      </c>
      <c r="L734" s="1" t="str">
        <f>_xll.BDP(A734&amp;" @CBKG Corp","bid")</f>
        <v>#N/A Real Time</v>
      </c>
      <c r="M734" s="1" t="str">
        <f>_xll.BDP(A734&amp;" @CBKG Corp","ask")</f>
        <v>#N/A Real Time</v>
      </c>
      <c r="N734" s="1" t="s">
        <v>1456</v>
      </c>
      <c r="O734" s="1" t="str">
        <f>_xll.BDP(A734&amp;" @"&amp;N734&amp;" Corp","LAST_UPDATE")</f>
        <v>07:01:33</v>
      </c>
      <c r="P734" s="57">
        <f>_xll.BDP(A734&amp;" @"&amp;N734&amp;" Corp","LAST_PRICE")</f>
        <v>115.047</v>
      </c>
      <c r="Q734" s="1">
        <f>INDEX(control!$F$12:$F$22,MATCH(C734,control!$C$12:$C$22,0))</f>
        <v>100</v>
      </c>
      <c r="R734" s="1">
        <f>P734-J734*INDEX(bias[value],MATCH(I734,bias[symbol],0))*(Q734/100)</f>
        <v>114.672</v>
      </c>
      <c r="S734" s="1">
        <f t="shared" si="795"/>
        <v>115.27199999999999</v>
      </c>
      <c r="T734" s="4"/>
      <c r="U734" s="4"/>
      <c r="V734" s="1">
        <f t="shared" si="789"/>
        <v>115.047</v>
      </c>
      <c r="W734" s="1">
        <f t="shared" si="790"/>
        <v>114.672</v>
      </c>
      <c r="X734" s="1">
        <f t="shared" si="791"/>
        <v>115.27199999999999</v>
      </c>
      <c r="Y734" s="13" t="str">
        <f t="shared" si="792"/>
        <v>err</v>
      </c>
      <c r="Z734" s="1">
        <v>1</v>
      </c>
      <c r="AA734" s="1">
        <f t="shared" si="793"/>
        <v>1</v>
      </c>
      <c r="AB734" s="1">
        <f t="shared" si="806"/>
        <v>1</v>
      </c>
      <c r="AC734" s="1">
        <f>IF(ISNUMBER(INDEX(bias[value],MATCH(I734,bias[symbol],0))),1,0)</f>
        <v>1</v>
      </c>
      <c r="AD734" s="1">
        <f t="shared" si="794"/>
        <v>1</v>
      </c>
      <c r="AE734" s="1">
        <f t="shared" si="807"/>
        <v>1</v>
      </c>
      <c r="AF734" s="1">
        <f t="shared" ca="1" si="808"/>
        <v>0</v>
      </c>
      <c r="AG734" s="1">
        <f t="shared" ca="1" si="809"/>
        <v>0</v>
      </c>
      <c r="AH734" s="1" t="str">
        <f ca="1">IF(AG734=1,_xll.RtContribute("DDS_BONDS",$B734&amp;"=EXT",$V$3:$X$3,V734:X734,"FTC:CHANGED;SCOPE:SERVER"),"-")</f>
        <v>-</v>
      </c>
      <c r="AI734" s="1" t="str">
        <f>_xll.RtGet("DDS_BONDS",B734&amp;"=EXT",3)</f>
        <v>9535193=EXT</v>
      </c>
      <c r="AJ734" s="32">
        <f>_xll.BDP($A734&amp;" @"&amp; $N734 &amp;"  Corp","risk_mid")</f>
        <v>10.658465880781165</v>
      </c>
      <c r="AK734" s="25">
        <f t="shared" si="810"/>
        <v>0</v>
      </c>
      <c r="AL734" s="1" t="str">
        <f t="shared" si="796"/>
        <v>-</v>
      </c>
      <c r="AM734" s="38">
        <f t="shared" si="811"/>
        <v>0</v>
      </c>
      <c r="AN734" s="12">
        <f>_xll.BDP($A734&amp;" @"&amp; $N734 &amp;"  Corp","asset_swap_spd_mid")</f>
        <v>70.609784457883762</v>
      </c>
      <c r="AO734" s="25">
        <f t="shared" si="812"/>
        <v>0</v>
      </c>
      <c r="AP734" s="25">
        <f>IFERROR(_xll.BDP($A734&amp;" @"&amp; $N734 &amp;"  Corp","coupon")*G734/100/365,"-")</f>
        <v>0</v>
      </c>
      <c r="AQ734" s="1" t="str">
        <f>_xll.RtGet("EBOND_LDN",B734,"DSPLY_NAME")</f>
        <v xml:space="preserve">TLSNSS 3 7/8 01 </v>
      </c>
      <c r="AR734" s="38">
        <f>_xll.RtGet("EBOND_LDN", B734, -18560)</f>
        <v>174.35126018077199</v>
      </c>
      <c r="AS734" s="38">
        <f>_xll.RtGet("EBOND_LDN", B734, -18562)</f>
        <v>168.735699392225</v>
      </c>
      <c r="AT734" s="58" t="str">
        <f ca="1">IF(Main[[#This Row],[maturity]]&lt;TODAY(),"matured","-")</f>
        <v>-</v>
      </c>
      <c r="AU734" s="1" t="str">
        <f>IF(Main[[#This Row],[spread bid]]=Main[[#This Row],[spread ask]],"error","-")</f>
        <v>-</v>
      </c>
    </row>
    <row r="735" spans="1:47" x14ac:dyDescent="0.2">
      <c r="A735" s="1" t="s">
        <v>677</v>
      </c>
      <c r="B735" s="1">
        <v>8693505</v>
      </c>
      <c r="C735" s="9">
        <v>1994227</v>
      </c>
      <c r="D735" s="9" t="str">
        <f>_xll.BDP($A735&amp;" Corp",D$4)</f>
        <v>VIVFP</v>
      </c>
      <c r="E735" s="9">
        <f>IF(_xll.BDP($A735&amp;" Corp","cpn typ")="floating","frn",_xll.BDP($A735&amp;" Corp",E$4))</f>
        <v>4.25</v>
      </c>
      <c r="F735" s="50">
        <f>IF(LEFT(_xll.BDP($A735&amp;" Corp","mty_typ"),4)="perp","perp",_xll.BDP($A735&amp;" Corp",F$4)*1)</f>
        <v>42705</v>
      </c>
      <c r="G735" s="31">
        <f>_xll.RtGet("EBOND_POSITION",INDEX(bookMap[eBondID],MATCH(TEXT(C735,"0"),bookMap[bbgID],0))&amp;"="&amp;B735,"AMOUNT")</f>
        <v>700000</v>
      </c>
      <c r="H735" s="1">
        <f>INDEX(control!$E$12:$E$22,MATCH(C735,control!$C$12:$C$22,0))</f>
        <v>0</v>
      </c>
      <c r="I735" s="1" t="str">
        <f>IFERROR(INDEX(bias[symbol],MIN(MAX(MATCH(IF($I$2="manual",_xll.RtGet("EBOND_LDN",B735,-20268),$I$2),bias[symbol],0)+H735,1),27)),"-")</f>
        <v>m</v>
      </c>
      <c r="J735" s="1">
        <f>IFERROR(_xll.RtGet("EBOND_LDN",B735,-20270)*1,"-")</f>
        <v>0.25</v>
      </c>
      <c r="K735" s="1" t="str">
        <f>_xll.RtGet("EBOND_LDN",$B735,-20271)</f>
        <v>on</v>
      </c>
      <c r="L735" s="1">
        <f>_xll.BDP(A735&amp;" @CBKG Corp","bid")</f>
        <v>109.02200000000001</v>
      </c>
      <c r="M735" s="1">
        <f>_xll.BDP(A735&amp;" @CBKG Corp","ask")</f>
        <v>109.27200000000001</v>
      </c>
      <c r="N735" s="1" t="s">
        <v>1456</v>
      </c>
      <c r="O735" s="1" t="str">
        <f>_xll.BDP(A735&amp;" @"&amp;N735&amp;" Corp","LAST_UPDATE")</f>
        <v>07:01:30</v>
      </c>
      <c r="P735" s="57">
        <f>_xll.BDP(A735&amp;" @"&amp;N735&amp;" Corp","LAST_PRICE")</f>
        <v>109.136</v>
      </c>
      <c r="Q735" s="1">
        <f>INDEX(control!$F$12:$F$22,MATCH(C735,control!$C$12:$C$22,0))</f>
        <v>100</v>
      </c>
      <c r="R735" s="1">
        <f>P735-J735*INDEX(bias[value],MATCH(I735,bias[symbol],0))*(Q735/100)</f>
        <v>109.011</v>
      </c>
      <c r="S735" s="1">
        <f t="shared" si="795"/>
        <v>109.261</v>
      </c>
      <c r="T735" s="4"/>
      <c r="U735" s="4"/>
      <c r="V735" s="1">
        <f t="shared" ref="V735:V799" si="826">P735</f>
        <v>109.136</v>
      </c>
      <c r="W735" s="1">
        <f t="shared" ref="W735:W799" si="827">IF(ISNUMBER(T735),T735,R735)</f>
        <v>109.011</v>
      </c>
      <c r="X735" s="1">
        <f t="shared" ref="X735:X799" si="828">IF(ISNUMBER(U735),U735,S735)</f>
        <v>109.261</v>
      </c>
      <c r="Y735" s="13">
        <f t="shared" ref="Y735:Y799" si="829">IF(ISERROR((W735+X735)-(L735+M735)),"err",((W735+X735)-(L735+M735)))</f>
        <v>-2.2000000000019782E-2</v>
      </c>
      <c r="Z735" s="1">
        <v>1</v>
      </c>
      <c r="AA735" s="1">
        <f t="shared" ref="AA735:AA799" si="830">IF(K735="on",1,0)</f>
        <v>1</v>
      </c>
      <c r="AB735" s="1">
        <f t="shared" si="806"/>
        <v>1</v>
      </c>
      <c r="AC735" s="1">
        <f>IF(ISNUMBER(INDEX(bias[value],MATCH(I735,bias[symbol],0))),1,0)</f>
        <v>1</v>
      </c>
      <c r="AD735" s="1">
        <f t="shared" ref="AD735:AD799" si="831">IF(ISNUMBER(J735),1,0)</f>
        <v>1</v>
      </c>
      <c r="AE735" s="1">
        <f t="shared" si="807"/>
        <v>1</v>
      </c>
      <c r="AF735" s="1">
        <f t="shared" ca="1" si="808"/>
        <v>0</v>
      </c>
      <c r="AG735" s="1">
        <f t="shared" ca="1" si="809"/>
        <v>0</v>
      </c>
      <c r="AH735" s="1" t="str">
        <f ca="1">IF(AG735=1,_xll.RtContribute("DDS_BONDS",$B735&amp;"=EXT",$V$3:$X$3,V735:X735,"FTC:CHANGED;SCOPE:SERVER"),"-")</f>
        <v>-</v>
      </c>
      <c r="AI735" s="1" t="str">
        <f>_xll.RtGet("DDS_BONDS",B735&amp;"=EXT",3)</f>
        <v>8693505=EXT</v>
      </c>
      <c r="AJ735" s="32">
        <f>_xll.BDP($A735&amp;" @"&amp; $N735 &amp;"  Corp","risk_mid")</f>
        <v>2.597769658844129</v>
      </c>
      <c r="AK735" s="25">
        <f t="shared" si="810"/>
        <v>181.84387611908903</v>
      </c>
      <c r="AL735" s="1" t="str">
        <f t="shared" si="796"/>
        <v>-</v>
      </c>
      <c r="AM735" s="38">
        <f t="shared" si="811"/>
        <v>6.7906844444444445</v>
      </c>
      <c r="AN735" s="12">
        <f>_xll.BDP($A735&amp;" @"&amp; $N735 &amp;"  Corp","asset_swap_spd_mid")</f>
        <v>14.773223648827722</v>
      </c>
      <c r="AO735" s="25">
        <f t="shared" si="812"/>
        <v>1034.1256554179406</v>
      </c>
      <c r="AP735" s="25">
        <f>IFERROR(_xll.BDP($A735&amp;" @"&amp; $N735 &amp;"  Corp","coupon")*G735/100/365,"-")</f>
        <v>81.506849315068493</v>
      </c>
      <c r="AQ735" s="1" t="str">
        <f>_xll.RtGet("EBOND_LDN",B735,"DSPLY_NAME")</f>
        <v>VIVFP 4 1/4 01 D</v>
      </c>
      <c r="AR735" s="38">
        <f>_xll.RtGet("EBOND_LDN", B735, -18560)</f>
        <v>49.573019146318003</v>
      </c>
      <c r="AS735" s="38">
        <f>_xll.RtGet("EBOND_LDN", B735, -18562)</f>
        <v>39.952962042910002</v>
      </c>
      <c r="AT735" s="58" t="str">
        <f ca="1">IF(Main[[#This Row],[maturity]]&lt;TODAY(),"matured","-")</f>
        <v>-</v>
      </c>
      <c r="AU735" s="1" t="str">
        <f>IF(Main[[#This Row],[spread bid]]=Main[[#This Row],[spread ask]],"error","-")</f>
        <v>-</v>
      </c>
    </row>
    <row r="736" spans="1:47" x14ac:dyDescent="0.2">
      <c r="A736" s="1" t="s">
        <v>678</v>
      </c>
      <c r="B736" s="1">
        <v>9018013</v>
      </c>
      <c r="C736" s="9">
        <v>1994227</v>
      </c>
      <c r="D736" s="9" t="str">
        <f>_xll.BDP($A736&amp;" Corp",D$4)</f>
        <v>VIVFP</v>
      </c>
      <c r="E736" s="9">
        <f>IF(_xll.BDP($A736&amp;" Corp","cpn typ")="floating","frn",_xll.BDP($A736&amp;" Corp",E$4))</f>
        <v>4</v>
      </c>
      <c r="F736" s="50">
        <f>IF(LEFT(_xll.BDP($A736&amp;" Corp","mty_typ"),4)="perp","perp",_xll.BDP($A736&amp;" Corp",F$4)*1)</f>
        <v>42825</v>
      </c>
      <c r="G736" s="31">
        <f>_xll.RtGet("EBOND_POSITION",INDEX(bookMap[eBondID],MATCH(TEXT(C736,"0"),bookMap[bbgID],0))&amp;"="&amp;B736,"AMOUNT")</f>
        <v>0</v>
      </c>
      <c r="H736" s="1">
        <f>INDEX(control!$E$12:$E$22,MATCH(C736,control!$C$12:$C$22,0))</f>
        <v>0</v>
      </c>
      <c r="I736" s="1" t="str">
        <f>IFERROR(INDEX(bias[symbol],MIN(MAX(MATCH(IF($I$2="manual",_xll.RtGet("EBOND_LDN",B736,-20268),$I$2),bias[symbol],0)+H736,1),27)),"-")</f>
        <v>m</v>
      </c>
      <c r="J736" s="1">
        <f>IFERROR(_xll.RtGet("EBOND_LDN",B736,-20270)*1,"-")</f>
        <v>0.25</v>
      </c>
      <c r="K736" s="1" t="str">
        <f>_xll.RtGet("EBOND_LDN",$B736,-20271)</f>
        <v>on</v>
      </c>
      <c r="L736" s="1">
        <f>_xll.BDP(A736&amp;" @CBKG Corp","bid")</f>
        <v>109.11799999999999</v>
      </c>
      <c r="M736" s="1">
        <f>_xll.BDP(A736&amp;" @CBKG Corp","ask")</f>
        <v>109.36799999999999</v>
      </c>
      <c r="N736" s="1" t="s">
        <v>1456</v>
      </c>
      <c r="O736" s="1" t="str">
        <f>_xll.BDP(A736&amp;" @"&amp;N736&amp;" Corp","LAST_UPDATE")</f>
        <v>07:01:29</v>
      </c>
      <c r="P736" s="57">
        <f>_xll.BDP(A736&amp;" @"&amp;N736&amp;" Corp","LAST_PRICE")</f>
        <v>109.232</v>
      </c>
      <c r="Q736" s="1">
        <f>INDEX(control!$F$12:$F$22,MATCH(C736,control!$C$12:$C$22,0))</f>
        <v>100</v>
      </c>
      <c r="R736" s="1">
        <f>P736-J736*INDEX(bias[value],MATCH(I736,bias[symbol],0))*(Q736/100)</f>
        <v>109.107</v>
      </c>
      <c r="S736" s="1">
        <f t="shared" ref="S736:S801" si="832">R736+J736*(Q736/100)</f>
        <v>109.357</v>
      </c>
      <c r="T736" s="4"/>
      <c r="U736" s="4"/>
      <c r="V736" s="1">
        <f t="shared" si="826"/>
        <v>109.232</v>
      </c>
      <c r="W736" s="1">
        <f t="shared" si="827"/>
        <v>109.107</v>
      </c>
      <c r="X736" s="1">
        <f t="shared" si="828"/>
        <v>109.357</v>
      </c>
      <c r="Y736" s="13">
        <f t="shared" si="829"/>
        <v>-2.199999999999136E-2</v>
      </c>
      <c r="Z736" s="1">
        <v>1</v>
      </c>
      <c r="AA736" s="1">
        <f t="shared" si="830"/>
        <v>1</v>
      </c>
      <c r="AB736" s="1">
        <f t="shared" si="806"/>
        <v>1</v>
      </c>
      <c r="AC736" s="1">
        <f>IF(ISNUMBER(INDEX(bias[value],MATCH(I736,bias[symbol],0))),1,0)</f>
        <v>1</v>
      </c>
      <c r="AD736" s="1">
        <f t="shared" si="831"/>
        <v>1</v>
      </c>
      <c r="AE736" s="1">
        <f t="shared" si="807"/>
        <v>1</v>
      </c>
      <c r="AF736" s="1">
        <f t="shared" ca="1" si="808"/>
        <v>0</v>
      </c>
      <c r="AG736" s="1">
        <f t="shared" ca="1" si="809"/>
        <v>0</v>
      </c>
      <c r="AH736" s="1" t="str">
        <f ca="1">IF(AG736=1,_xll.RtContribute("DDS_BONDS",$B736&amp;"=EXT",$V$3:$X$3,V736:X736,"FTC:CHANGED;SCOPE:SERVER"),"-")</f>
        <v>-</v>
      </c>
      <c r="AI736" s="1" t="str">
        <f>_xll.RtGet("DDS_BONDS",B736&amp;"=EXT",3)</f>
        <v>9018013=EXT</v>
      </c>
      <c r="AJ736" s="32">
        <f>_xll.BDP($A736&amp;" @"&amp; $N736 &amp;"  Corp","risk_mid")</f>
        <v>2.9281738401536472</v>
      </c>
      <c r="AK736" s="25">
        <f t="shared" si="810"/>
        <v>0</v>
      </c>
      <c r="AL736" s="1" t="str">
        <f t="shared" si="796"/>
        <v>-</v>
      </c>
      <c r="AM736" s="38">
        <f t="shared" si="811"/>
        <v>0</v>
      </c>
      <c r="AN736" s="12">
        <f>_xll.BDP($A736&amp;" @"&amp; $N736 &amp;"  Corp","asset_swap_spd_mid")</f>
        <v>27.241033616617532</v>
      </c>
      <c r="AO736" s="25">
        <f t="shared" si="812"/>
        <v>0</v>
      </c>
      <c r="AP736" s="25">
        <f>IFERROR(_xll.BDP($A736&amp;" @"&amp; $N736 &amp;"  Corp","coupon")*G736/100/365,"-")</f>
        <v>0</v>
      </c>
      <c r="AQ736" s="1" t="str">
        <f>_xll.RtGet("EBOND_LDN",B736,"DSPLY_NAME")</f>
        <v>VIVFP 4 31 Mar 2</v>
      </c>
      <c r="AR736" s="38">
        <f>_xll.RtGet("EBOND_LDN", B736, -18560)</f>
        <v>63.635324383592</v>
      </c>
      <c r="AS736" s="38">
        <f>_xll.RtGet("EBOND_LDN", B736, -18562)</f>
        <v>55.100877659104</v>
      </c>
      <c r="AT736" s="58" t="str">
        <f ca="1">IF(Main[[#This Row],[maturity]]&lt;TODAY(),"matured","-")</f>
        <v>-</v>
      </c>
      <c r="AU736" s="1" t="str">
        <f>IF(Main[[#This Row],[spread bid]]=Main[[#This Row],[spread ask]],"error","-")</f>
        <v>-</v>
      </c>
    </row>
    <row r="737" spans="1:47" x14ac:dyDescent="0.2">
      <c r="A737" s="1" t="s">
        <v>679</v>
      </c>
      <c r="B737" s="1">
        <v>12755353</v>
      </c>
      <c r="C737" s="9">
        <v>1994227</v>
      </c>
      <c r="D737" s="9" t="str">
        <f>_xll.BDP($A737&amp;" Corp",D$4)</f>
        <v>VIVFP</v>
      </c>
      <c r="E737" s="9">
        <f>IF(_xll.BDP($A737&amp;" Corp","cpn typ")="floating","frn",_xll.BDP($A737&amp;" Corp",E$4))</f>
        <v>4.125</v>
      </c>
      <c r="F737" s="50">
        <f>IF(LEFT(_xll.BDP($A737&amp;" Corp","mty_typ"),4)="perp","perp",_xll.BDP($A737&amp;" Corp",F$4)*1)</f>
        <v>42934</v>
      </c>
      <c r="G737" s="31">
        <f>_xll.RtGet("EBOND_POSITION",INDEX(bookMap[eBondID],MATCH(TEXT(C737,"0"),bookMap[bbgID],0))&amp;"="&amp;B737,"AMOUNT")</f>
        <v>100000</v>
      </c>
      <c r="H737" s="1">
        <f>INDEX(control!$E$12:$E$22,MATCH(C737,control!$C$12:$C$22,0))</f>
        <v>0</v>
      </c>
      <c r="I737" s="1" t="str">
        <f>IFERROR(INDEX(bias[symbol],MIN(MAX(MATCH(IF($I$2="manual",_xll.RtGet("EBOND_LDN",B737,-20268),$I$2),bias[symbol],0)+H737,1),27)),"-")</f>
        <v>m</v>
      </c>
      <c r="J737" s="1">
        <f>IFERROR(_xll.RtGet("EBOND_LDN",B737,-20270)*1,"-")</f>
        <v>0.25</v>
      </c>
      <c r="K737" s="1" t="str">
        <f>_xll.RtGet("EBOND_LDN",$B737,-20271)</f>
        <v>on</v>
      </c>
      <c r="L737" s="1">
        <f>_xll.BDP(A737&amp;" @CBKG Corp","bid")</f>
        <v>110.27800000000001</v>
      </c>
      <c r="M737" s="1">
        <f>_xll.BDP(A737&amp;" @CBKG Corp","ask")</f>
        <v>110.52800000000001</v>
      </c>
      <c r="N737" s="1" t="s">
        <v>1456</v>
      </c>
      <c r="O737" s="1" t="str">
        <f>_xll.BDP(A737&amp;" @"&amp;N737&amp;" Corp","LAST_UPDATE")</f>
        <v>07:01:26</v>
      </c>
      <c r="P737" s="57">
        <f>_xll.BDP(A737&amp;" @"&amp;N737&amp;" Corp","LAST_PRICE")</f>
        <v>110.396</v>
      </c>
      <c r="Q737" s="1">
        <f>INDEX(control!$F$12:$F$22,MATCH(C737,control!$C$12:$C$22,0))</f>
        <v>100</v>
      </c>
      <c r="R737" s="1">
        <f>P737-J737*INDEX(bias[value],MATCH(I737,bias[symbol],0))*(Q737/100)</f>
        <v>110.271</v>
      </c>
      <c r="S737" s="1">
        <f t="shared" si="832"/>
        <v>110.521</v>
      </c>
      <c r="T737" s="4"/>
      <c r="U737" s="4"/>
      <c r="V737" s="1">
        <f t="shared" si="826"/>
        <v>110.396</v>
      </c>
      <c r="W737" s="1">
        <f t="shared" si="827"/>
        <v>110.271</v>
      </c>
      <c r="X737" s="1">
        <f t="shared" si="828"/>
        <v>110.521</v>
      </c>
      <c r="Y737" s="13">
        <f t="shared" si="829"/>
        <v>-1.4000000000010004E-2</v>
      </c>
      <c r="Z737" s="1">
        <v>1</v>
      </c>
      <c r="AA737" s="1">
        <f t="shared" si="830"/>
        <v>1</v>
      </c>
      <c r="AB737" s="1">
        <f t="shared" si="806"/>
        <v>1</v>
      </c>
      <c r="AC737" s="1">
        <f>IF(ISNUMBER(INDEX(bias[value],MATCH(I737,bias[symbol],0))),1,0)</f>
        <v>1</v>
      </c>
      <c r="AD737" s="1">
        <f t="shared" si="831"/>
        <v>1</v>
      </c>
      <c r="AE737" s="1">
        <f t="shared" si="807"/>
        <v>1</v>
      </c>
      <c r="AF737" s="1">
        <f t="shared" ca="1" si="808"/>
        <v>0</v>
      </c>
      <c r="AG737" s="1">
        <f t="shared" ca="1" si="809"/>
        <v>0</v>
      </c>
      <c r="AH737" s="1" t="str">
        <f ca="1">IF(AG737=1,_xll.RtContribute("DDS_BONDS",$B737&amp;"=EXT",$V$3:$X$3,V737:X737,"FTC:CHANGED;SCOPE:SERVER"),"-")</f>
        <v>-</v>
      </c>
      <c r="AI737" s="1" t="str">
        <f>_xll.RtGet("DDS_BONDS",B737&amp;"=EXT",3)</f>
        <v>12755353=EXT</v>
      </c>
      <c r="AJ737" s="32">
        <f>_xll.BDP($A737&amp;" @"&amp; $N737 &amp;"  Corp","risk_mid")</f>
        <v>3.2528032648620808</v>
      </c>
      <c r="AK737" s="25">
        <f t="shared" si="810"/>
        <v>32.528032648620808</v>
      </c>
      <c r="AL737" s="1" t="str">
        <f t="shared" si="796"/>
        <v>-</v>
      </c>
      <c r="AM737" s="38">
        <f t="shared" si="811"/>
        <v>0.98129777777777782</v>
      </c>
      <c r="AN737" s="12">
        <f>_xll.BDP($A737&amp;" @"&amp; $N737 &amp;"  Corp","asset_swap_spd_mid")</f>
        <v>30.704165833087711</v>
      </c>
      <c r="AO737" s="25">
        <f t="shared" si="812"/>
        <v>307.04165833087711</v>
      </c>
      <c r="AP737" s="25">
        <f>IFERROR(_xll.BDP($A737&amp;" @"&amp; $N737 &amp;"  Corp","coupon")*G737/100/365,"-")</f>
        <v>11.301369863013699</v>
      </c>
      <c r="AQ737" s="1" t="str">
        <f>_xll.RtGet("EBOND_LDN",B737,"DSPLY_NAME")</f>
        <v>VIVFP 4 1/8 18 J</v>
      </c>
      <c r="AR737" s="38">
        <f>_xll.RtGet("EBOND_LDN", B737, -18560)</f>
        <v>65.037177610751996</v>
      </c>
      <c r="AS737" s="38">
        <f>_xll.RtGet("EBOND_LDN", B737, -18562)</f>
        <v>57.351777154891998</v>
      </c>
      <c r="AT737" s="58" t="str">
        <f ca="1">IF(Main[[#This Row],[maturity]]&lt;TODAY(),"matured","-")</f>
        <v>-</v>
      </c>
      <c r="AU737" s="1" t="str">
        <f>IF(Main[[#This Row],[spread bid]]=Main[[#This Row],[spread ask]],"error","-")</f>
        <v>-</v>
      </c>
    </row>
    <row r="738" spans="1:47" x14ac:dyDescent="0.2">
      <c r="A738" s="1" t="s">
        <v>680</v>
      </c>
      <c r="B738" s="1">
        <v>12355353</v>
      </c>
      <c r="C738" s="9">
        <v>1994227</v>
      </c>
      <c r="D738" s="9" t="str">
        <f>_xll.BDP($A738&amp;" Corp",D$4)</f>
        <v>VIVFP</v>
      </c>
      <c r="E738" s="9">
        <f>IF(_xll.BDP($A738&amp;" Corp","cpn typ")="floating","frn",_xll.BDP($A738&amp;" Corp",E$4))</f>
        <v>4.875</v>
      </c>
      <c r="F738" s="50">
        <f>IF(LEFT(_xll.BDP($A738&amp;" Corp","mty_typ"),4)="perp","perp",_xll.BDP($A738&amp;" Corp",F$4)*1)</f>
        <v>43434</v>
      </c>
      <c r="G738" s="31">
        <f>_xll.RtGet("EBOND_POSITION",INDEX(bookMap[eBondID],MATCH(TEXT(C738,"0"),bookMap[bbgID],0))&amp;"="&amp;B738,"AMOUNT")</f>
        <v>2900000</v>
      </c>
      <c r="H738" s="1">
        <f>INDEX(control!$E$12:$E$22,MATCH(C738,control!$C$12:$C$22,0))</f>
        <v>0</v>
      </c>
      <c r="I738" s="1" t="str">
        <f>IFERROR(INDEX(bias[symbol],MIN(MAX(MATCH(IF($I$2="manual",_xll.RtGet("EBOND_LDN",B738,-20268),$I$2),bias[symbol],0)+H738,1),27)),"-")</f>
        <v>m</v>
      </c>
      <c r="J738" s="1">
        <f>IFERROR(_xll.RtGet("EBOND_LDN",B738,-20270)*1,"-")</f>
        <v>0.3</v>
      </c>
      <c r="K738" s="1" t="str">
        <f>_xll.RtGet("EBOND_LDN",$B738,-20271)</f>
        <v>on</v>
      </c>
      <c r="L738" s="1">
        <f>_xll.BDP(A738&amp;" @CBKG Corp","bid")</f>
        <v>116.093</v>
      </c>
      <c r="M738" s="1">
        <f>_xll.BDP(A738&amp;" @CBKG Corp","ask")</f>
        <v>116.393</v>
      </c>
      <c r="N738" s="1" t="s">
        <v>1456</v>
      </c>
      <c r="O738" s="1" t="str">
        <f>_xll.BDP(A738&amp;" @"&amp;N738&amp;" Corp","LAST_UPDATE")</f>
        <v>07:01:39</v>
      </c>
      <c r="P738" s="57">
        <f>_xll.BDP(A738&amp;" @"&amp;N738&amp;" Corp","LAST_PRICE")</f>
        <v>116.23699999999999</v>
      </c>
      <c r="Q738" s="1">
        <f>INDEX(control!$F$12:$F$22,MATCH(C738,control!$C$12:$C$22,0))</f>
        <v>100</v>
      </c>
      <c r="R738" s="1">
        <f>P738-J738*INDEX(bias[value],MATCH(I738,bias[symbol],0))*(Q738/100)</f>
        <v>116.08699999999999</v>
      </c>
      <c r="S738" s="1">
        <f t="shared" si="832"/>
        <v>116.38699999999999</v>
      </c>
      <c r="T738" s="4"/>
      <c r="U738" s="4"/>
      <c r="V738" s="1">
        <f t="shared" si="826"/>
        <v>116.23699999999999</v>
      </c>
      <c r="W738" s="1">
        <f t="shared" si="827"/>
        <v>116.08699999999999</v>
      </c>
      <c r="X738" s="1">
        <f t="shared" si="828"/>
        <v>116.38699999999999</v>
      </c>
      <c r="Y738" s="13">
        <f t="shared" si="829"/>
        <v>-1.2000000000000455E-2</v>
      </c>
      <c r="Z738" s="1">
        <v>1</v>
      </c>
      <c r="AA738" s="1">
        <f t="shared" si="830"/>
        <v>1</v>
      </c>
      <c r="AB738" s="1">
        <f t="shared" si="806"/>
        <v>1</v>
      </c>
      <c r="AC738" s="1">
        <f>IF(ISNUMBER(INDEX(bias[value],MATCH(I738,bias[symbol],0))),1,0)</f>
        <v>1</v>
      </c>
      <c r="AD738" s="1">
        <f t="shared" si="831"/>
        <v>1</v>
      </c>
      <c r="AE738" s="1">
        <f t="shared" si="807"/>
        <v>1</v>
      </c>
      <c r="AF738" s="1">
        <f t="shared" ca="1" si="808"/>
        <v>0</v>
      </c>
      <c r="AG738" s="1">
        <f t="shared" ca="1" si="809"/>
        <v>0</v>
      </c>
      <c r="AH738" s="1" t="str">
        <f ca="1">IF(AG738=1,_xll.RtContribute("DDS_BONDS",$B738&amp;"=EXT",$V$3:$X$3,V738:X738,"FTC:CHANGED;SCOPE:SERVER"),"-")</f>
        <v>-</v>
      </c>
      <c r="AI738" s="1" t="str">
        <f>_xll.RtGet("DDS_BONDS",B738&amp;"=EXT",3)</f>
        <v>12355353=EXT</v>
      </c>
      <c r="AJ738" s="32">
        <f>_xll.BDP($A738&amp;" @"&amp; $N738 &amp;"  Corp","risk_mid")</f>
        <v>4.7588244668325785</v>
      </c>
      <c r="AK738" s="25">
        <f t="shared" si="810"/>
        <v>1380.0590953814478</v>
      </c>
      <c r="AL738" s="1" t="str">
        <f t="shared" si="796"/>
        <v>-</v>
      </c>
      <c r="AM738" s="38">
        <f t="shared" si="811"/>
        <v>29.963315555555557</v>
      </c>
      <c r="AN738" s="12">
        <f>_xll.BDP($A738&amp;" @"&amp; $N738 &amp;"  Corp","asset_swap_spd_mid")</f>
        <v>55.550008663081513</v>
      </c>
      <c r="AO738" s="25">
        <f t="shared" si="812"/>
        <v>16109.50251229364</v>
      </c>
      <c r="AP738" s="25">
        <f>IFERROR(_xll.BDP($A738&amp;" @"&amp; $N738 &amp;"  Corp","coupon")*G738/100/365,"-")</f>
        <v>387.32876712328766</v>
      </c>
      <c r="AQ738" s="1" t="str">
        <f>_xll.RtGet("EBOND_LDN",B738,"DSPLY_NAME")</f>
        <v>VIVFP 4 7/8 30 N</v>
      </c>
      <c r="AR738" s="38">
        <f>_xll.RtGet("EBOND_LDN", B738, -18560)</f>
        <v>94.069049918041003</v>
      </c>
      <c r="AS738" s="38">
        <f>_xll.RtGet("EBOND_LDN", B738, -18562)</f>
        <v>87.771291188427995</v>
      </c>
      <c r="AT738" s="58" t="str">
        <f ca="1">IF(Main[[#This Row],[maturity]]&lt;TODAY(),"matured","-")</f>
        <v>-</v>
      </c>
      <c r="AU738" s="1" t="str">
        <f>IF(Main[[#This Row],[spread bid]]=Main[[#This Row],[spread ask]],"error","-")</f>
        <v>-</v>
      </c>
    </row>
    <row r="739" spans="1:47" x14ac:dyDescent="0.2">
      <c r="A739" s="1" t="s">
        <v>681</v>
      </c>
      <c r="B739" s="1">
        <v>18543541</v>
      </c>
      <c r="C739" s="9">
        <v>1994227</v>
      </c>
      <c r="D739" s="9" t="str">
        <f>_xll.BDP($A739&amp;" Corp",D$4)</f>
        <v>VIVFP</v>
      </c>
      <c r="E739" s="9">
        <f>IF(_xll.BDP($A739&amp;" Corp","cpn typ")="floating","frn",_xll.BDP($A739&amp;" Corp",E$4))</f>
        <v>2.375</v>
      </c>
      <c r="F739" s="50">
        <f>IF(LEFT(_xll.BDP($A739&amp;" Corp","mty_typ"),4)="perp","perp",_xll.BDP($A739&amp;" Corp",F$4)*1)</f>
        <v>43486</v>
      </c>
      <c r="G739" s="31">
        <f>_xll.RtGet("EBOND_POSITION",INDEX(bookMap[eBondID],MATCH(TEXT(C739,"0"),bookMap[bbgID],0))&amp;"="&amp;B739,"AMOUNT")</f>
        <v>300000</v>
      </c>
      <c r="H739" s="1">
        <f>INDEX(control!$E$12:$E$22,MATCH(C739,control!$C$12:$C$22,0))</f>
        <v>0</v>
      </c>
      <c r="I739" s="1" t="str">
        <f>IFERROR(INDEX(bias[symbol],MIN(MAX(MATCH(IF($I$2="manual",_xll.RtGet("EBOND_LDN",B739,-20268),$I$2),bias[symbol],0)+H739,1),27)),"-")</f>
        <v>m</v>
      </c>
      <c r="J739" s="1">
        <f>IFERROR(_xll.RtGet("EBOND_LDN",B739,-20270)*1,"-")</f>
        <v>0.35</v>
      </c>
      <c r="K739" s="1" t="str">
        <f>_xll.RtGet("EBOND_LDN",$B739,-20271)</f>
        <v>on</v>
      </c>
      <c r="L739" s="1">
        <f>_xll.BDP(A739&amp;" @CBKG Corp","bid")</f>
        <v>104.977</v>
      </c>
      <c r="M739" s="1">
        <f>_xll.BDP(A739&amp;" @CBKG Corp","ask")</f>
        <v>105.327</v>
      </c>
      <c r="N739" s="1" t="s">
        <v>1456</v>
      </c>
      <c r="O739" s="1" t="str">
        <f>_xll.BDP(A739&amp;" @"&amp;N739&amp;" Corp","LAST_UPDATE")</f>
        <v>07:01:26</v>
      </c>
      <c r="P739" s="57">
        <f>_xll.BDP(A739&amp;" @"&amp;N739&amp;" Corp","LAST_PRICE")</f>
        <v>105.143</v>
      </c>
      <c r="Q739" s="1">
        <f>INDEX(control!$F$12:$F$22,MATCH(C739,control!$C$12:$C$22,0))</f>
        <v>100</v>
      </c>
      <c r="R739" s="1">
        <f>P739-J739*INDEX(bias[value],MATCH(I739,bias[symbol],0))*(Q739/100)</f>
        <v>104.968</v>
      </c>
      <c r="S739" s="1">
        <f t="shared" si="832"/>
        <v>105.318</v>
      </c>
      <c r="T739" s="4"/>
      <c r="U739" s="4"/>
      <c r="V739" s="1">
        <f t="shared" si="826"/>
        <v>105.143</v>
      </c>
      <c r="W739" s="1">
        <f t="shared" si="827"/>
        <v>104.968</v>
      </c>
      <c r="X739" s="1">
        <f t="shared" si="828"/>
        <v>105.318</v>
      </c>
      <c r="Y739" s="13">
        <f t="shared" si="829"/>
        <v>-1.8000000000000682E-2</v>
      </c>
      <c r="Z739" s="1">
        <v>1</v>
      </c>
      <c r="AA739" s="1">
        <f t="shared" si="830"/>
        <v>1</v>
      </c>
      <c r="AB739" s="1">
        <f t="shared" si="806"/>
        <v>1</v>
      </c>
      <c r="AC739" s="1">
        <f>IF(ISNUMBER(INDEX(bias[value],MATCH(I739,bias[symbol],0))),1,0)</f>
        <v>1</v>
      </c>
      <c r="AD739" s="1">
        <f t="shared" si="831"/>
        <v>1</v>
      </c>
      <c r="AE739" s="1">
        <f t="shared" si="807"/>
        <v>1</v>
      </c>
      <c r="AF739" s="1">
        <f t="shared" ca="1" si="808"/>
        <v>0</v>
      </c>
      <c r="AG739" s="1">
        <f t="shared" ca="1" si="809"/>
        <v>0</v>
      </c>
      <c r="AH739" s="1" t="str">
        <f ca="1">IF(AG739=1,_xll.RtContribute("DDS_BONDS",$B739&amp;"=EXT",$V$3:$X$3,V739:X739,"FTC:CHANGED;SCOPE:SERVER"),"-")</f>
        <v>-</v>
      </c>
      <c r="AI739" s="1" t="str">
        <f>_xll.RtGet("DDS_BONDS",B739&amp;"=EXT",3)</f>
        <v>18543541=EXT</v>
      </c>
      <c r="AJ739" s="32">
        <f>_xll.BDP($A739&amp;" @"&amp; $N739 &amp;"  Corp","risk_mid")</f>
        <v>4.5840499891937725</v>
      </c>
      <c r="AK739" s="25">
        <f t="shared" si="810"/>
        <v>137.52149967581317</v>
      </c>
      <c r="AL739" s="1" t="str">
        <f t="shared" si="796"/>
        <v>-</v>
      </c>
      <c r="AM739" s="38">
        <f t="shared" si="811"/>
        <v>2.8038133333333333</v>
      </c>
      <c r="AN739" s="12">
        <f>_xll.BDP($A739&amp;" @"&amp; $N739 &amp;"  Corp","asset_swap_spd_mid")</f>
        <v>58.896590505862676</v>
      </c>
      <c r="AO739" s="25">
        <f t="shared" si="812"/>
        <v>1766.8977151758802</v>
      </c>
      <c r="AP739" s="25">
        <f>IFERROR(_xll.BDP($A739&amp;" @"&amp; $N739 &amp;"  Corp","coupon")*G739/100/365,"-")</f>
        <v>19.520547945205479</v>
      </c>
      <c r="AQ739" s="1" t="str">
        <f>_xll.RtGet("EBOND_LDN",B739,"DSPLY_NAME")</f>
        <v>VIVFP 2 3/8 21 J</v>
      </c>
      <c r="AR739" s="38">
        <f>_xll.RtGet("EBOND_LDN", B739, -18560)</f>
        <v>96.908368907042998</v>
      </c>
      <c r="AS739" s="38">
        <f>_xll.RtGet("EBOND_LDN", B739, -18562)</f>
        <v>89.281169826226005</v>
      </c>
      <c r="AT739" s="58" t="str">
        <f ca="1">IF(Main[[#This Row],[maturity]]&lt;TODAY(),"matured","-")</f>
        <v>-</v>
      </c>
      <c r="AU739" s="1" t="str">
        <f>IF(Main[[#This Row],[spread bid]]=Main[[#This Row],[spread ask]],"error","-")</f>
        <v>-</v>
      </c>
    </row>
    <row r="740" spans="1:47" x14ac:dyDescent="0.2">
      <c r="A740" s="1" t="s">
        <v>682</v>
      </c>
      <c r="B740" s="1">
        <v>8693507</v>
      </c>
      <c r="C740" s="9">
        <v>1994227</v>
      </c>
      <c r="D740" s="9" t="str">
        <f>_xll.BDP($A740&amp;" Corp",D$4)</f>
        <v>VIVFP</v>
      </c>
      <c r="E740" s="9">
        <f>IF(_xll.BDP($A740&amp;" Corp","cpn typ")="floating","frn",_xll.BDP($A740&amp;" Corp",E$4))</f>
        <v>4.875</v>
      </c>
      <c r="F740" s="50">
        <f>IF(LEFT(_xll.BDP($A740&amp;" Corp","mty_typ"),4)="perp","perp",_xll.BDP($A740&amp;" Corp",F$4)*1)</f>
        <v>43801</v>
      </c>
      <c r="G740" s="31">
        <f>_xll.RtGet("EBOND_POSITION",INDEX(bookMap[eBondID],MATCH(TEXT(C740,"0"),bookMap[bbgID],0))&amp;"="&amp;B740,"AMOUNT")</f>
        <v>0</v>
      </c>
      <c r="H740" s="1">
        <f>INDEX(control!$E$12:$E$22,MATCH(C740,control!$C$12:$C$22,0))</f>
        <v>0</v>
      </c>
      <c r="I740" s="1" t="str">
        <f>IFERROR(INDEX(bias[symbol],MIN(MAX(MATCH(IF($I$2="manual",_xll.RtGet("EBOND_LDN",B740,-20268),$I$2),bias[symbol],0)+H740,1),27)),"-")</f>
        <v>m</v>
      </c>
      <c r="J740" s="1">
        <f>IFERROR(_xll.RtGet("EBOND_LDN",B740,-20270)*1,"-")</f>
        <v>0.45</v>
      </c>
      <c r="K740" s="1" t="str">
        <f>_xll.RtGet("EBOND_LDN",$B740,-20271)</f>
        <v>on</v>
      </c>
      <c r="L740" s="1">
        <f>_xll.BDP(A740&amp;" @CBKG Corp","bid")</f>
        <v>118.024</v>
      </c>
      <c r="M740" s="1">
        <f>_xll.BDP(A740&amp;" @CBKG Corp","ask")</f>
        <v>118.474</v>
      </c>
      <c r="N740" s="1" t="s">
        <v>1456</v>
      </c>
      <c r="O740" s="1" t="str">
        <f>_xll.BDP(A740&amp;" @"&amp;N740&amp;" Corp","LAST_UPDATE")</f>
        <v>07:01:27</v>
      </c>
      <c r="P740" s="57">
        <f>_xll.BDP(A740&amp;" @"&amp;N740&amp;" Corp","LAST_PRICE")</f>
        <v>118.241</v>
      </c>
      <c r="Q740" s="1">
        <f>INDEX(control!$F$12:$F$22,MATCH(C740,control!$C$12:$C$22,0))</f>
        <v>100</v>
      </c>
      <c r="R740" s="1">
        <f>P740-J740*INDEX(bias[value],MATCH(I740,bias[symbol],0))*(Q740/100)</f>
        <v>118.01600000000001</v>
      </c>
      <c r="S740" s="1">
        <f t="shared" si="832"/>
        <v>118.46600000000001</v>
      </c>
      <c r="T740" s="4"/>
      <c r="U740" s="4"/>
      <c r="V740" s="1">
        <f t="shared" si="826"/>
        <v>118.241</v>
      </c>
      <c r="W740" s="1">
        <f t="shared" si="827"/>
        <v>118.01600000000001</v>
      </c>
      <c r="X740" s="1">
        <f t="shared" si="828"/>
        <v>118.46600000000001</v>
      </c>
      <c r="Y740" s="13">
        <f t="shared" si="829"/>
        <v>-1.5999999999962711E-2</v>
      </c>
      <c r="Z740" s="1">
        <v>1</v>
      </c>
      <c r="AA740" s="1">
        <f t="shared" si="830"/>
        <v>1</v>
      </c>
      <c r="AB740" s="1">
        <f t="shared" si="806"/>
        <v>1</v>
      </c>
      <c r="AC740" s="1">
        <f>IF(ISNUMBER(INDEX(bias[value],MATCH(I740,bias[symbol],0))),1,0)</f>
        <v>1</v>
      </c>
      <c r="AD740" s="1">
        <f t="shared" si="831"/>
        <v>1</v>
      </c>
      <c r="AE740" s="1">
        <f t="shared" si="807"/>
        <v>1</v>
      </c>
      <c r="AF740" s="1">
        <f t="shared" ca="1" si="808"/>
        <v>0</v>
      </c>
      <c r="AG740" s="1">
        <f t="shared" ca="1" si="809"/>
        <v>0</v>
      </c>
      <c r="AH740" s="1" t="str">
        <f ca="1">IF(AG740=1,_xll.RtContribute("DDS_BONDS",$B740&amp;"=EXT",$V$3:$X$3,V740:X740,"FTC:CHANGED;SCOPE:SERVER"),"-")</f>
        <v>-</v>
      </c>
      <c r="AI740" s="1" t="str">
        <f>_xll.RtGet("DDS_BONDS",B740&amp;"=EXT",3)</f>
        <v>8693507=EXT</v>
      </c>
      <c r="AJ740" s="32">
        <f>_xll.BDP($A740&amp;" @"&amp; $N740 &amp;"  Corp","risk_mid")</f>
        <v>5.7982204371349155</v>
      </c>
      <c r="AK740" s="25">
        <f t="shared" si="810"/>
        <v>0</v>
      </c>
      <c r="AL740" s="1" t="str">
        <f t="shared" si="796"/>
        <v>-</v>
      </c>
      <c r="AM740" s="38">
        <f t="shared" si="811"/>
        <v>0</v>
      </c>
      <c r="AN740" s="12">
        <f>_xll.BDP($A740&amp;" @"&amp; $N740 &amp;"  Corp","asset_swap_spd_mid")</f>
        <v>66.403381961160392</v>
      </c>
      <c r="AO740" s="25">
        <f t="shared" si="812"/>
        <v>0</v>
      </c>
      <c r="AP740" s="25">
        <f>IFERROR(_xll.BDP($A740&amp;" @"&amp; $N740 &amp;"  Corp","coupon")*G740/100/365,"-")</f>
        <v>0</v>
      </c>
      <c r="AQ740" s="1" t="str">
        <f>_xll.RtGet("EBOND_LDN",B740,"DSPLY_NAME")</f>
        <v>VIVFP 4 7/8 02 D</v>
      </c>
      <c r="AR740" s="38">
        <f>_xll.RtGet("EBOND_LDN", B740, -18560)</f>
        <v>104.403967516843</v>
      </c>
      <c r="AS740" s="38">
        <f>_xll.RtGet("EBOND_LDN", B740, -18562)</f>
        <v>96.653531492639004</v>
      </c>
      <c r="AT740" s="58" t="str">
        <f ca="1">IF(Main[[#This Row],[maturity]]&lt;TODAY(),"matured","-")</f>
        <v>-</v>
      </c>
      <c r="AU740" s="1" t="str">
        <f>IF(Main[[#This Row],[spread bid]]=Main[[#This Row],[spread ask]],"error","-")</f>
        <v>-</v>
      </c>
    </row>
    <row r="741" spans="1:47" x14ac:dyDescent="0.2">
      <c r="A741" s="1" t="s">
        <v>683</v>
      </c>
      <c r="B741" s="1">
        <v>16179733</v>
      </c>
      <c r="C741" s="9">
        <v>1994227</v>
      </c>
      <c r="D741" s="9" t="str">
        <f>_xll.BDP($A741&amp;" Corp",D$4)</f>
        <v>VIVFP</v>
      </c>
      <c r="E741" s="9">
        <f>IF(_xll.BDP($A741&amp;" Corp","cpn typ")="floating","frn",_xll.BDP($A741&amp;" Corp",E$4))</f>
        <v>2.5</v>
      </c>
      <c r="F741" s="50">
        <f>IF(LEFT(_xll.BDP($A741&amp;" Corp","mty_typ"),4)="perp","perp",_xll.BDP($A741&amp;" Corp",F$4)*1)</f>
        <v>43845</v>
      </c>
      <c r="G741" s="31">
        <f>_xll.RtGet("EBOND_POSITION",INDEX(bookMap[eBondID],MATCH(TEXT(C741,"0"),bookMap[bbgID],0))&amp;"="&amp;B741,"AMOUNT")</f>
        <v>2300000</v>
      </c>
      <c r="H741" s="1">
        <f>INDEX(control!$E$12:$E$22,MATCH(C741,control!$C$12:$C$22,0))</f>
        <v>0</v>
      </c>
      <c r="I741" s="1" t="str">
        <f>IFERROR(INDEX(bias[symbol],MIN(MAX(MATCH(IF($I$2="manual",_xll.RtGet("EBOND_LDN",B741,-20268),$I$2),bias[symbol],0)+H741,1),27)),"-")</f>
        <v>b</v>
      </c>
      <c r="J741" s="1">
        <f>IFERROR(_xll.RtGet("EBOND_LDN",B741,-20270)*1,"-")</f>
        <v>0.45</v>
      </c>
      <c r="K741" s="1" t="str">
        <f>_xll.RtGet("EBOND_LDN",$B741,-20271)</f>
        <v>on</v>
      </c>
      <c r="L741" s="1">
        <f>_xll.BDP(A741&amp;" @CBKG Corp","bid")</f>
        <v>105.21899999999999</v>
      </c>
      <c r="M741" s="1">
        <f>_xll.BDP(A741&amp;" @CBKG Corp","ask")</f>
        <v>105.669</v>
      </c>
      <c r="N741" s="1" t="s">
        <v>1456</v>
      </c>
      <c r="O741" s="1" t="str">
        <f>_xll.BDP(A741&amp;" @"&amp;N741&amp;" Corp","LAST_UPDATE")</f>
        <v>07:01:26</v>
      </c>
      <c r="P741" s="57">
        <f>_xll.BDP(A741&amp;" @"&amp;N741&amp;" Corp","LAST_PRICE")</f>
        <v>105.38</v>
      </c>
      <c r="Q741" s="1">
        <f>INDEX(control!$F$12:$F$22,MATCH(C741,control!$C$12:$C$22,0))</f>
        <v>100</v>
      </c>
      <c r="R741" s="1">
        <f>P741-J741*INDEX(bias[value],MATCH(I741,bias[symbol],0))*(Q741/100)</f>
        <v>105.21124999999999</v>
      </c>
      <c r="S741" s="1">
        <f t="shared" si="832"/>
        <v>105.66125</v>
      </c>
      <c r="T741" s="4"/>
      <c r="U741" s="4"/>
      <c r="V741" s="1">
        <f t="shared" si="826"/>
        <v>105.38</v>
      </c>
      <c r="W741" s="1">
        <f t="shared" si="827"/>
        <v>105.21124999999999</v>
      </c>
      <c r="X741" s="1">
        <f t="shared" si="828"/>
        <v>105.66125</v>
      </c>
      <c r="Y741" s="13">
        <f t="shared" si="829"/>
        <v>-1.5499999999974534E-2</v>
      </c>
      <c r="Z741" s="1">
        <v>1</v>
      </c>
      <c r="AA741" s="1">
        <f t="shared" si="830"/>
        <v>1</v>
      </c>
      <c r="AB741" s="1">
        <f t="shared" si="806"/>
        <v>1</v>
      </c>
      <c r="AC741" s="1">
        <f>IF(ISNUMBER(INDEX(bias[value],MATCH(I741,bias[symbol],0))),1,0)</f>
        <v>1</v>
      </c>
      <c r="AD741" s="1">
        <f t="shared" si="831"/>
        <v>1</v>
      </c>
      <c r="AE741" s="1">
        <f t="shared" si="807"/>
        <v>1</v>
      </c>
      <c r="AF741" s="1">
        <f t="shared" ca="1" si="808"/>
        <v>0</v>
      </c>
      <c r="AG741" s="1">
        <f t="shared" ca="1" si="809"/>
        <v>0</v>
      </c>
      <c r="AH741" s="1" t="str">
        <f ca="1">IF(AG741=1,_xll.RtContribute("DDS_BONDS",$B741&amp;"=EXT",$V$3:$X$3,V741:X741,"FTC:CHANGED;SCOPE:SERVER"),"-")</f>
        <v>-</v>
      </c>
      <c r="AI741" s="1" t="str">
        <f>_xll.RtGet("DDS_BONDS",B741&amp;"=EXT",3)</f>
        <v>16179733=EXT</v>
      </c>
      <c r="AJ741" s="32">
        <f>_xll.BDP($A741&amp;" @"&amp; $N741 &amp;"  Corp","risk_mid")</f>
        <v>5.4848693618616551</v>
      </c>
      <c r="AK741" s="25">
        <f t="shared" si="810"/>
        <v>1261.5199532281806</v>
      </c>
      <c r="AL741" s="1" t="str">
        <f t="shared" si="796"/>
        <v>-</v>
      </c>
      <c r="AM741" s="38">
        <f t="shared" si="811"/>
        <v>21.544355555555558</v>
      </c>
      <c r="AN741" s="12">
        <f>_xll.BDP($A741&amp;" @"&amp; $N741 &amp;"  Corp","asset_swap_spd_mid")</f>
        <v>69.003691169743675</v>
      </c>
      <c r="AO741" s="25">
        <f t="shared" si="812"/>
        <v>15870.848969041046</v>
      </c>
      <c r="AP741" s="25">
        <f>IFERROR(_xll.BDP($A741&amp;" @"&amp; $N741 &amp;"  Corp","coupon")*G741/100/365,"-")</f>
        <v>157.53424657534248</v>
      </c>
      <c r="AQ741" s="1" t="str">
        <f>_xll.RtGet("EBOND_LDN",B741,"DSPLY_NAME")</f>
        <v>VIVFP 2 1/2 15 J</v>
      </c>
      <c r="AR741" s="38">
        <f>_xll.RtGet("EBOND_LDN", B741, -18560)</f>
        <v>103.62781601021</v>
      </c>
      <c r="AS741" s="38">
        <f>_xll.RtGet("EBOND_LDN", B741, -18562)</f>
        <v>95.441238041342999</v>
      </c>
      <c r="AT741" s="58" t="str">
        <f ca="1">IF(Main[[#This Row],[maturity]]&lt;TODAY(),"matured","-")</f>
        <v>-</v>
      </c>
      <c r="AU741" s="1" t="str">
        <f>IF(Main[[#This Row],[spread bid]]=Main[[#This Row],[spread ask]],"error","-")</f>
        <v>-</v>
      </c>
    </row>
    <row r="742" spans="1:47" x14ac:dyDescent="0.2">
      <c r="A742" s="1" t="s">
        <v>684</v>
      </c>
      <c r="B742" s="1">
        <v>10835000</v>
      </c>
      <c r="C742" s="9">
        <v>1994227</v>
      </c>
      <c r="D742" s="9" t="str">
        <f>_xll.BDP($A742&amp;" Corp",D$4)</f>
        <v>VIVFP</v>
      </c>
      <c r="E742" s="9">
        <f>IF(_xll.BDP($A742&amp;" Corp","cpn typ")="floating","frn",_xll.BDP($A742&amp;" Corp",E$4))</f>
        <v>4.75</v>
      </c>
      <c r="F742" s="50">
        <f>IF(LEFT(_xll.BDP($A742&amp;" Corp","mty_typ"),4)="perp","perp",_xll.BDP($A742&amp;" Corp",F$4)*1)</f>
        <v>44390</v>
      </c>
      <c r="G742" s="31">
        <f>_xll.RtGet("EBOND_POSITION",INDEX(bookMap[eBondID],MATCH(TEXT(C742,"0"),bookMap[bbgID],0))&amp;"="&amp;B742,"AMOUNT")</f>
        <v>0</v>
      </c>
      <c r="H742" s="1">
        <f>INDEX(control!$E$12:$E$22,MATCH(C742,control!$C$12:$C$22,0))</f>
        <v>0</v>
      </c>
      <c r="I742" s="1" t="str">
        <f>IFERROR(INDEX(bias[symbol],MIN(MAX(MATCH(IF($I$2="manual",_xll.RtGet("EBOND_LDN",B742,-20268),$I$2),bias[symbol],0)+H742,1),27)),"-")</f>
        <v>b</v>
      </c>
      <c r="J742" s="1">
        <f>IFERROR(_xll.RtGet("EBOND_LDN",B742,-20270)*1,"-")</f>
        <v>0.45</v>
      </c>
      <c r="K742" s="1" t="str">
        <f>_xll.RtGet("EBOND_LDN",$B742,-20271)</f>
        <v>on</v>
      </c>
      <c r="L742" s="1">
        <f>_xll.BDP(A742&amp;" @CBKG Corp","bid")</f>
        <v>119.312</v>
      </c>
      <c r="M742" s="1">
        <f>_xll.BDP(A742&amp;" @CBKG Corp","ask")</f>
        <v>119.762</v>
      </c>
      <c r="N742" s="1" t="s">
        <v>1456</v>
      </c>
      <c r="O742" s="1" t="str">
        <f>_xll.BDP(A742&amp;" @"&amp;N742&amp;" Corp","LAST_UPDATE")</f>
        <v>07:01:26</v>
      </c>
      <c r="P742" s="57">
        <f>_xll.BDP(A742&amp;" @"&amp;N742&amp;" Corp","LAST_PRICE")</f>
        <v>119.471</v>
      </c>
      <c r="Q742" s="1">
        <f>INDEX(control!$F$12:$F$22,MATCH(C742,control!$C$12:$C$22,0))</f>
        <v>100</v>
      </c>
      <c r="R742" s="1">
        <f>P742-J742*INDEX(bias[value],MATCH(I742,bias[symbol],0))*(Q742/100)</f>
        <v>119.30225</v>
      </c>
      <c r="S742" s="1">
        <f t="shared" si="832"/>
        <v>119.75225</v>
      </c>
      <c r="T742" s="4"/>
      <c r="U742" s="4"/>
      <c r="V742" s="1">
        <f t="shared" si="826"/>
        <v>119.471</v>
      </c>
      <c r="W742" s="1">
        <f t="shared" si="827"/>
        <v>119.30225</v>
      </c>
      <c r="X742" s="1">
        <f t="shared" si="828"/>
        <v>119.75225</v>
      </c>
      <c r="Y742" s="13">
        <f t="shared" si="829"/>
        <v>-1.9499999999993634E-2</v>
      </c>
      <c r="Z742" s="1">
        <v>1</v>
      </c>
      <c r="AA742" s="1">
        <f t="shared" si="830"/>
        <v>1</v>
      </c>
      <c r="AB742" s="1">
        <f t="shared" si="806"/>
        <v>1</v>
      </c>
      <c r="AC742" s="1">
        <f>IF(ISNUMBER(INDEX(bias[value],MATCH(I742,bias[symbol],0))),1,0)</f>
        <v>1</v>
      </c>
      <c r="AD742" s="1">
        <f t="shared" si="831"/>
        <v>1</v>
      </c>
      <c r="AE742" s="1">
        <f t="shared" si="807"/>
        <v>1</v>
      </c>
      <c r="AF742" s="1">
        <f t="shared" ca="1" si="808"/>
        <v>0</v>
      </c>
      <c r="AG742" s="1">
        <f t="shared" ca="1" si="809"/>
        <v>0</v>
      </c>
      <c r="AH742" s="1" t="str">
        <f ca="1">IF(AG742=1,_xll.RtContribute("DDS_BONDS",$B742&amp;"=EXT",$V$3:$X$3,V742:X742,"FTC:CHANGED;SCOPE:SERVER"),"-")</f>
        <v>-</v>
      </c>
      <c r="AI742" s="1" t="str">
        <f>_xll.RtGet("DDS_BONDS",B742&amp;"=EXT",3)</f>
        <v>10835000=EXT</v>
      </c>
      <c r="AJ742" s="32">
        <f>_xll.BDP($A742&amp;" @"&amp; $N742 &amp;"  Corp","risk_mid")</f>
        <v>7.3386407277311605</v>
      </c>
      <c r="AK742" s="25">
        <f t="shared" si="810"/>
        <v>0</v>
      </c>
      <c r="AL742" s="1" t="str">
        <f t="shared" si="796"/>
        <v>-</v>
      </c>
      <c r="AM742" s="38">
        <f t="shared" si="811"/>
        <v>0</v>
      </c>
      <c r="AN742" s="12">
        <f>_xll.BDP($A742&amp;" @"&amp; $N742 &amp;"  Corp","asset_swap_spd_mid")</f>
        <v>80.442952978092137</v>
      </c>
      <c r="AO742" s="25">
        <f t="shared" si="812"/>
        <v>0</v>
      </c>
      <c r="AP742" s="25">
        <f>IFERROR(_xll.BDP($A742&amp;" @"&amp; $N742 &amp;"  Corp","coupon")*G742/100/365,"-")</f>
        <v>0</v>
      </c>
      <c r="AQ742" s="1" t="str">
        <f>_xll.RtGet("EBOND_LDN",B742,"DSPLY_NAME")</f>
        <v>VIVFP 4 3/4 13 J</v>
      </c>
      <c r="AR742" s="38">
        <f>_xll.RtGet("EBOND_LDN", B742, -18560)</f>
        <v>101.72519257170499</v>
      </c>
      <c r="AS742" s="38">
        <f>_xll.RtGet("EBOND_LDN", B742, -18562)</f>
        <v>95.602768395799004</v>
      </c>
      <c r="AT742" s="58" t="str">
        <f ca="1">IF(Main[[#This Row],[maturity]]&lt;TODAY(),"matured","-")</f>
        <v>-</v>
      </c>
      <c r="AU742" s="1" t="str">
        <f>IF(Main[[#This Row],[spread bid]]=Main[[#This Row],[spread ask]],"error","-")</f>
        <v>-</v>
      </c>
    </row>
    <row r="743" spans="1:47" x14ac:dyDescent="0.2">
      <c r="A743" s="1" t="s">
        <v>685</v>
      </c>
      <c r="B743" s="1">
        <v>6172964</v>
      </c>
      <c r="C743" s="9">
        <v>1994227</v>
      </c>
      <c r="D743" s="9" t="str">
        <f>_xll.BDP($A743&amp;" Corp",D$4)</f>
        <v>VOD</v>
      </c>
      <c r="E743" s="9" t="str">
        <f>IF(_xll.BDP($A743&amp;" Corp","cpn typ")="floating","frn",_xll.BDP($A743&amp;" Corp",E$4))</f>
        <v>frn</v>
      </c>
      <c r="F743" s="50">
        <f>IF(LEFT(_xll.BDP($A743&amp;" Corp","mty_typ"),4)="perp","perp",_xll.BDP($A743&amp;" Corp",F$4)*1)</f>
        <v>41796</v>
      </c>
      <c r="G743" s="31">
        <f>_xll.RtGet("EBOND_POSITION",INDEX(bookMap[eBondID],MATCH(TEXT(C743,"0"),bookMap[bbgID],0))&amp;"="&amp;B743,"AMOUNT")</f>
        <v>0</v>
      </c>
      <c r="H743" s="1">
        <f>INDEX(control!$E$12:$E$22,MATCH(C743,control!$C$12:$C$22,0))</f>
        <v>0</v>
      </c>
      <c r="I743" s="1" t="str">
        <f>IFERROR(INDEX(bias[symbol],MIN(MAX(MATCH(IF($I$2="manual",_xll.RtGet("EBOND_LDN",B743,-20268),$I$2),bias[symbol],0)+H743,1),27)),"-")</f>
        <v>-</v>
      </c>
      <c r="J743" s="1" t="str">
        <f>IFERROR(_xll.RtGet("EBOND_LDN",B743,-20270)*1,"-")</f>
        <v>-</v>
      </c>
      <c r="K743" s="1" t="str">
        <f>_xll.RtGet("EBOND_LDN",$B743,-20271)</f>
        <v>#N/A</v>
      </c>
      <c r="L743" s="1" t="str">
        <f>_xll.BDP(A743&amp;" @CBKG Corp","bid")</f>
        <v>#N/A Real Time</v>
      </c>
      <c r="M743" s="1" t="str">
        <f>_xll.BDP(A743&amp;" @CBKG Corp","ask")</f>
        <v>#N/A Real Time</v>
      </c>
      <c r="N743" s="1" t="s">
        <v>1456</v>
      </c>
      <c r="O743" s="1" t="str">
        <f>_xll.BDP(A743&amp;" @"&amp;N743&amp;" Corp","LAST_UPDATE")</f>
        <v>#N/A N/A</v>
      </c>
      <c r="P743" s="57" t="str">
        <f>_xll.BDP(A743&amp;" @"&amp;N743&amp;" Corp","LAST_PRICE")</f>
        <v>#N/A Real Time</v>
      </c>
      <c r="Q743" s="1">
        <f>INDEX(control!$F$12:$F$22,MATCH(C743,control!$C$12:$C$22,0))</f>
        <v>100</v>
      </c>
      <c r="R743" s="1" t="e">
        <f>P743-J743*INDEX(bias[value],MATCH(I743,bias[symbol],0))*(Q743/100)</f>
        <v>#VALUE!</v>
      </c>
      <c r="S743" s="1" t="e">
        <f t="shared" si="832"/>
        <v>#VALUE!</v>
      </c>
      <c r="T743" s="4"/>
      <c r="U743" s="4"/>
      <c r="V743" s="1" t="str">
        <f t="shared" si="826"/>
        <v>#N/A Real Time</v>
      </c>
      <c r="W743" s="1" t="e">
        <f t="shared" si="827"/>
        <v>#VALUE!</v>
      </c>
      <c r="X743" s="1" t="e">
        <f t="shared" si="828"/>
        <v>#VALUE!</v>
      </c>
      <c r="Y743" s="13" t="str">
        <f t="shared" si="829"/>
        <v>err</v>
      </c>
      <c r="Z743" s="1">
        <v>1</v>
      </c>
      <c r="AA743" s="1">
        <f t="shared" si="830"/>
        <v>0</v>
      </c>
      <c r="AB743" s="1">
        <f t="shared" si="806"/>
        <v>0</v>
      </c>
      <c r="AC743" s="1">
        <f>IF(ISNUMBER(INDEX(bias[value],MATCH(I743,bias[symbol],0))),1,0)</f>
        <v>0</v>
      </c>
      <c r="AD743" s="1">
        <f t="shared" si="831"/>
        <v>0</v>
      </c>
      <c r="AE743" s="1">
        <f t="shared" si="807"/>
        <v>0</v>
      </c>
      <c r="AF743" s="1">
        <f t="shared" ca="1" si="808"/>
        <v>0</v>
      </c>
      <c r="AG743" s="1">
        <f t="shared" ca="1" si="809"/>
        <v>0</v>
      </c>
      <c r="AH743" s="1" t="str">
        <f ca="1">IF(AG743=1,_xll.RtContribute("DDS_BONDS",$B743&amp;"=EXT",$V$3:$X$3,V743:X743,"FTC:CHANGED;SCOPE:SERVER"),"-")</f>
        <v>-</v>
      </c>
      <c r="AI743" s="1" t="str">
        <f>_xll.RtGet("DDS_BONDS",B743&amp;"=EXT",3)</f>
        <v>6172964=EXT</v>
      </c>
      <c r="AJ743" s="32" t="str">
        <f>_xll.BDP($A743&amp;" @"&amp; $N743 &amp;"  Corp","risk_mid")</f>
        <v>#N/A N/A</v>
      </c>
      <c r="AK743" s="25" t="str">
        <f t="shared" si="810"/>
        <v>-</v>
      </c>
      <c r="AL743" s="1" t="str">
        <f t="shared" si="796"/>
        <v>-</v>
      </c>
      <c r="AM743" s="38">
        <f t="shared" si="811"/>
        <v>0</v>
      </c>
      <c r="AN743" s="12" t="str">
        <f>_xll.BDP($A743&amp;" @"&amp; $N743 &amp;"  Corp","asset_swap_spd_mid")</f>
        <v>#N/A N/A</v>
      </c>
      <c r="AO743" s="25">
        <f t="shared" si="812"/>
        <v>0</v>
      </c>
      <c r="AP743" s="25">
        <f>IFERROR(_xll.BDP($A743&amp;" @"&amp; $N743 &amp;"  Corp","coupon")*G743/100/365,"-")</f>
        <v>0</v>
      </c>
      <c r="AQ743" s="1" t="str">
        <f>_xll.RtGet("EBOND_LDN",B743,"DSPLY_NAME")</f>
        <v>#N/A</v>
      </c>
      <c r="AR743" s="38" t="str">
        <f>_xll.RtGet("EBOND_LDN", B743, -18560)</f>
        <v>#N/A</v>
      </c>
      <c r="AS743" s="38" t="str">
        <f>_xll.RtGet("EBOND_LDN", B743, -18562)</f>
        <v>#N/A</v>
      </c>
      <c r="AT743" s="58" t="str">
        <f ca="1">IF(Main[[#This Row],[maturity]]&lt;TODAY(),"matured","-")</f>
        <v>matured</v>
      </c>
      <c r="AU743" s="1" t="str">
        <f>IF(Main[[#This Row],[spread bid]]=Main[[#This Row],[spread ask]],"error","-")</f>
        <v>error</v>
      </c>
    </row>
    <row r="744" spans="1:47" x14ac:dyDescent="0.2">
      <c r="A744" s="1" t="s">
        <v>686</v>
      </c>
      <c r="B744" s="1">
        <v>2196658</v>
      </c>
      <c r="C744" s="9">
        <v>1994227</v>
      </c>
      <c r="D744" s="9" t="str">
        <f>_xll.BDP($A744&amp;" Corp",D$4)</f>
        <v>VOD</v>
      </c>
      <c r="E744" s="9">
        <f>IF(_xll.BDP($A744&amp;" Corp","cpn typ")="floating","frn",_xll.BDP($A744&amp;" Corp",E$4))</f>
        <v>5.125</v>
      </c>
      <c r="F744" s="50">
        <f>IF(LEFT(_xll.BDP($A744&amp;" Corp","mty_typ"),4)="perp","perp",_xll.BDP($A744&amp;" Corp",F$4)*1)</f>
        <v>42104</v>
      </c>
      <c r="G744" s="31">
        <f>_xll.RtGet("EBOND_POSITION",INDEX(bookMap[eBondID],MATCH(TEXT(C744,"0"),bookMap[bbgID],0))&amp;"="&amp;B744,"AMOUNT")</f>
        <v>0</v>
      </c>
      <c r="H744" s="1">
        <f>INDEX(control!$E$12:$E$22,MATCH(C744,control!$C$12:$C$22,0))</f>
        <v>0</v>
      </c>
      <c r="I744" s="1" t="str">
        <f>IFERROR(INDEX(bias[symbol],MIN(MAX(MATCH(IF($I$2="manual",_xll.RtGet("EBOND_LDN",B744,-20268),$I$2),bias[symbol],0)+H744,1),27)),"-")</f>
        <v>b</v>
      </c>
      <c r="J744" s="1">
        <f>IFERROR(_xll.RtGet("EBOND_LDN",B744,-20270)*1,"-")</f>
        <v>0.25</v>
      </c>
      <c r="K744" s="1" t="str">
        <f>_xll.RtGet("EBOND_LDN",$B744,-20271)</f>
        <v>on</v>
      </c>
      <c r="L744" s="1">
        <f>_xll.BDP(A744&amp;" @CBKG Corp","bid")</f>
        <v>103.79600000000001</v>
      </c>
      <c r="M744" s="1">
        <f>_xll.BDP(A744&amp;" @CBKG Corp","ask")</f>
        <v>104.04600000000001</v>
      </c>
      <c r="N744" s="1" t="s">
        <v>1456</v>
      </c>
      <c r="O744" s="1" t="str">
        <f>_xll.BDP(A744&amp;" @"&amp;N744&amp;" Corp","LAST_UPDATE")</f>
        <v>11/06/2014</v>
      </c>
      <c r="P744" s="57">
        <f>_xll.BDP(A744&amp;" @"&amp;N744&amp;" Corp","LAST_PRICE")</f>
        <v>103.88800000000001</v>
      </c>
      <c r="Q744" s="1">
        <f>INDEX(control!$F$12:$F$22,MATCH(C744,control!$C$12:$C$22,0))</f>
        <v>100</v>
      </c>
      <c r="R744" s="1">
        <f>P744-J744*INDEX(bias[value],MATCH(I744,bias[symbol],0))*(Q744/100)</f>
        <v>103.79425000000001</v>
      </c>
      <c r="S744" s="1">
        <f t="shared" si="832"/>
        <v>104.04425000000001</v>
      </c>
      <c r="T744" s="4"/>
      <c r="U744" s="4"/>
      <c r="V744" s="1">
        <f t="shared" si="826"/>
        <v>103.88800000000001</v>
      </c>
      <c r="W744" s="1">
        <f t="shared" si="827"/>
        <v>103.79425000000001</v>
      </c>
      <c r="X744" s="1">
        <f t="shared" si="828"/>
        <v>104.04425000000001</v>
      </c>
      <c r="Y744" s="13">
        <f t="shared" si="829"/>
        <v>-3.5000000000025011E-3</v>
      </c>
      <c r="Z744" s="1">
        <v>1</v>
      </c>
      <c r="AA744" s="1">
        <f t="shared" si="830"/>
        <v>1</v>
      </c>
      <c r="AB744" s="1">
        <f t="shared" si="806"/>
        <v>1</v>
      </c>
      <c r="AC744" s="1">
        <f>IF(ISNUMBER(INDEX(bias[value],MATCH(I744,bias[symbol],0))),1,0)</f>
        <v>1</v>
      </c>
      <c r="AD744" s="1">
        <f t="shared" si="831"/>
        <v>1</v>
      </c>
      <c r="AE744" s="1">
        <f t="shared" si="807"/>
        <v>1</v>
      </c>
      <c r="AF744" s="1">
        <f t="shared" ca="1" si="808"/>
        <v>0</v>
      </c>
      <c r="AG744" s="1">
        <f t="shared" ca="1" si="809"/>
        <v>0</v>
      </c>
      <c r="AH744" s="1" t="str">
        <f ca="1">IF(AG744=1,_xll.RtContribute("DDS_BONDS",$B744&amp;"=EXT",$V$3:$X$3,V744:X744,"FTC:CHANGED;SCOPE:SERVER"),"-")</f>
        <v>-</v>
      </c>
      <c r="AI744" s="1" t="str">
        <f>_xll.RtGet("DDS_BONDS",B744&amp;"=EXT",3)</f>
        <v>2196658=EXT</v>
      </c>
      <c r="AJ744" s="32">
        <f>_xll.BDP($A744&amp;" @"&amp; $N744 &amp;"  Corp","risk_mid")</f>
        <v>0.85081425066064753</v>
      </c>
      <c r="AK744" s="25">
        <f t="shared" si="810"/>
        <v>0</v>
      </c>
      <c r="AL744" s="1" t="str">
        <f t="shared" si="796"/>
        <v>-</v>
      </c>
      <c r="AM744" s="38">
        <f t="shared" si="811"/>
        <v>0</v>
      </c>
      <c r="AN744" s="12">
        <f>_xll.BDP($A744&amp;" @"&amp; $N744 &amp;"  Corp","asset_swap_spd_mid")</f>
        <v>-12.467807699369182</v>
      </c>
      <c r="AO744" s="25">
        <f t="shared" si="812"/>
        <v>0</v>
      </c>
      <c r="AP744" s="25">
        <f>IFERROR(_xll.BDP($A744&amp;" @"&amp; $N744 &amp;"  Corp","coupon")*G744/100/365,"-")</f>
        <v>0</v>
      </c>
      <c r="AQ744" s="1" t="str">
        <f>_xll.RtGet("EBOND_LDN",B744,"DSPLY_NAME")</f>
        <v>VOD 5 1/8 10 Apr</v>
      </c>
      <c r="AR744" s="38">
        <f>_xll.RtGet("EBOND_LDN", B744, -18560)</f>
        <v>0</v>
      </c>
      <c r="AS744" s="38">
        <f>_xll.RtGet("EBOND_LDN", B744, -18562)</f>
        <v>0</v>
      </c>
      <c r="AT744" s="58" t="str">
        <f ca="1">IF(Main[[#This Row],[maturity]]&lt;TODAY(),"matured","-")</f>
        <v>-</v>
      </c>
      <c r="AU744" s="1" t="str">
        <f>IF(Main[[#This Row],[spread bid]]=Main[[#This Row],[spread ask]],"error","-")</f>
        <v>error</v>
      </c>
    </row>
    <row r="745" spans="1:47" x14ac:dyDescent="0.2">
      <c r="A745" s="1" t="s">
        <v>687</v>
      </c>
      <c r="B745" s="1">
        <v>7833661</v>
      </c>
      <c r="C745" s="9">
        <v>1994227</v>
      </c>
      <c r="D745" s="9" t="str">
        <f>_xll.BDP($A745&amp;" Corp",D$4)</f>
        <v>VOD</v>
      </c>
      <c r="E745" s="9">
        <f>IF(_xll.BDP($A745&amp;" Corp","cpn typ")="floating","frn",_xll.BDP($A745&amp;" Corp",E$4))</f>
        <v>6.25</v>
      </c>
      <c r="F745" s="50">
        <f>IF(LEFT(_xll.BDP($A745&amp;" Corp","mty_typ"),4)="perp","perp",_xll.BDP($A745&amp;" Corp",F$4)*1)</f>
        <v>42384</v>
      </c>
      <c r="G745" s="31">
        <f>_xll.RtGet("EBOND_POSITION",INDEX(bookMap[eBondID],MATCH(TEXT(C745,"0"),bookMap[bbgID],0))&amp;"="&amp;B745,"AMOUNT")</f>
        <v>0</v>
      </c>
      <c r="H745" s="1">
        <f>INDEX(control!$E$12:$E$22,MATCH(C745,control!$C$12:$C$22,0))</f>
        <v>0</v>
      </c>
      <c r="I745" s="1" t="str">
        <f>IFERROR(INDEX(bias[symbol],MIN(MAX(MATCH(IF($I$2="manual",_xll.RtGet("EBOND_LDN",B745,-20268),$I$2),bias[symbol],0)+H745,1),27)),"-")</f>
        <v>b</v>
      </c>
      <c r="J745" s="1">
        <f>IFERROR(_xll.RtGet("EBOND_LDN",B745,-20270)*1,"-")</f>
        <v>0.25</v>
      </c>
      <c r="K745" s="1" t="str">
        <f>_xll.RtGet("EBOND_LDN",$B745,-20271)</f>
        <v>on</v>
      </c>
      <c r="L745" s="1">
        <f>_xll.BDP(A745&amp;" @CBKG Corp","bid")</f>
        <v>108.89700000000001</v>
      </c>
      <c r="M745" s="1">
        <f>_xll.BDP(A745&amp;" @CBKG Corp","ask")</f>
        <v>109.14700000000001</v>
      </c>
      <c r="N745" s="1" t="s">
        <v>1456</v>
      </c>
      <c r="O745" s="1" t="str">
        <f>_xll.BDP(A745&amp;" @"&amp;N745&amp;" Corp","LAST_UPDATE")</f>
        <v>11/06/2014</v>
      </c>
      <c r="P745" s="57">
        <f>_xll.BDP(A745&amp;" @"&amp;N745&amp;" Corp","LAST_PRICE")</f>
        <v>108.989</v>
      </c>
      <c r="Q745" s="1">
        <f>INDEX(control!$F$12:$F$22,MATCH(C745,control!$C$12:$C$22,0))</f>
        <v>100</v>
      </c>
      <c r="R745" s="1">
        <f>P745-J745*INDEX(bias[value],MATCH(I745,bias[symbol],0))*(Q745/100)</f>
        <v>108.89525</v>
      </c>
      <c r="S745" s="1">
        <f t="shared" si="832"/>
        <v>109.14525</v>
      </c>
      <c r="T745" s="4"/>
      <c r="U745" s="4"/>
      <c r="V745" s="1">
        <f t="shared" si="826"/>
        <v>108.989</v>
      </c>
      <c r="W745" s="1">
        <f t="shared" si="827"/>
        <v>108.89525</v>
      </c>
      <c r="X745" s="1">
        <f t="shared" si="828"/>
        <v>109.14525</v>
      </c>
      <c r="Y745" s="13">
        <f t="shared" si="829"/>
        <v>-3.5000000000025011E-3</v>
      </c>
      <c r="Z745" s="1">
        <v>1</v>
      </c>
      <c r="AA745" s="1">
        <f t="shared" si="830"/>
        <v>1</v>
      </c>
      <c r="AB745" s="1">
        <f t="shared" si="806"/>
        <v>1</v>
      </c>
      <c r="AC745" s="1">
        <f>IF(ISNUMBER(INDEX(bias[value],MATCH(I745,bias[symbol],0))),1,0)</f>
        <v>1</v>
      </c>
      <c r="AD745" s="1">
        <f t="shared" si="831"/>
        <v>1</v>
      </c>
      <c r="AE745" s="1">
        <f t="shared" si="807"/>
        <v>1</v>
      </c>
      <c r="AF745" s="1">
        <f t="shared" ca="1" si="808"/>
        <v>0</v>
      </c>
      <c r="AG745" s="1">
        <f t="shared" ca="1" si="809"/>
        <v>0</v>
      </c>
      <c r="AH745" s="1" t="str">
        <f ca="1">IF(AG745=1,_xll.RtContribute("DDS_BONDS",$B745&amp;"=EXT",$V$3:$X$3,V745:X745,"FTC:CHANGED;SCOPE:SERVER"),"-")</f>
        <v>-</v>
      </c>
      <c r="AI745" s="1" t="str">
        <f>_xll.RtGet("DDS_BONDS",B745&amp;"=EXT",3)</f>
        <v>7833661=EXT</v>
      </c>
      <c r="AJ745" s="32">
        <f>_xll.BDP($A745&amp;" @"&amp; $N745 &amp;"  Corp","risk_mid")</f>
        <v>1.6932761678134511</v>
      </c>
      <c r="AK745" s="25">
        <f t="shared" si="810"/>
        <v>0</v>
      </c>
      <c r="AL745" s="1" t="str">
        <f t="shared" si="796"/>
        <v>-</v>
      </c>
      <c r="AM745" s="38">
        <f t="shared" si="811"/>
        <v>0</v>
      </c>
      <c r="AN745" s="12">
        <f>_xll.BDP($A745&amp;" @"&amp; $N745 &amp;"  Corp","asset_swap_spd_mid")</f>
        <v>20.539011826886306</v>
      </c>
      <c r="AO745" s="25">
        <f t="shared" si="812"/>
        <v>0</v>
      </c>
      <c r="AP745" s="25">
        <f>IFERROR(_xll.BDP($A745&amp;" @"&amp; $N745 &amp;"  Corp","coupon")*G745/100/365,"-")</f>
        <v>0</v>
      </c>
      <c r="AQ745" s="1" t="str">
        <f>_xll.RtGet("EBOND_LDN",B745,"DSPLY_NAME")</f>
        <v>VOD 6 1/4 15 Jan</v>
      </c>
      <c r="AR745" s="38">
        <f>_xll.RtGet("EBOND_LDN", B745, -18560)</f>
        <v>55.959545912122003</v>
      </c>
      <c r="AS745" s="38">
        <f>_xll.RtGet("EBOND_LDN", B745, -18562)</f>
        <v>41.201301878816999</v>
      </c>
      <c r="AT745" s="58" t="str">
        <f ca="1">IF(Main[[#This Row],[maturity]]&lt;TODAY(),"matured","-")</f>
        <v>-</v>
      </c>
      <c r="AU745" s="1" t="str">
        <f>IF(Main[[#This Row],[spread bid]]=Main[[#This Row],[spread ask]],"error","-")</f>
        <v>-</v>
      </c>
    </row>
    <row r="746" spans="1:47" x14ac:dyDescent="0.2">
      <c r="A746" s="1" t="s">
        <v>688</v>
      </c>
      <c r="B746" s="1">
        <v>4973669</v>
      </c>
      <c r="C746" s="9">
        <v>1994227</v>
      </c>
      <c r="D746" s="9" t="str">
        <f>_xll.BDP($A746&amp;" Corp",D$4)</f>
        <v>VOD</v>
      </c>
      <c r="E746" s="9">
        <f>IF(_xll.BDP($A746&amp;" Corp","cpn typ")="floating","frn",_xll.BDP($A746&amp;" Corp",E$4))</f>
        <v>4.75</v>
      </c>
      <c r="F746" s="50">
        <f>IF(LEFT(_xll.BDP($A746&amp;" Corp","mty_typ"),4)="perp","perp",_xll.BDP($A746&amp;" Corp",F$4)*1)</f>
        <v>42535</v>
      </c>
      <c r="G746" s="31">
        <f>_xll.RtGet("EBOND_POSITION",INDEX(bookMap[eBondID],MATCH(TEXT(C746,"0"),bookMap[bbgID],0))&amp;"="&amp;B746,"AMOUNT")</f>
        <v>0</v>
      </c>
      <c r="H746" s="1">
        <f>INDEX(control!$E$12:$E$22,MATCH(C746,control!$C$12:$C$22,0))</f>
        <v>0</v>
      </c>
      <c r="I746" s="1" t="str">
        <f>IFERROR(INDEX(bias[symbol],MIN(MAX(MATCH(IF($I$2="manual",_xll.RtGet("EBOND_LDN",B746,-20268),$I$2),bias[symbol],0)+H746,1),27)),"-")</f>
        <v>b</v>
      </c>
      <c r="J746" s="1">
        <f>IFERROR(_xll.RtGet("EBOND_LDN",B746,-20270)*1,"-")</f>
        <v>0.25</v>
      </c>
      <c r="K746" s="1" t="str">
        <f>_xll.RtGet("EBOND_LDN",$B746,-20271)</f>
        <v>on</v>
      </c>
      <c r="L746" s="1">
        <f>_xll.BDP(A746&amp;" @CBKG Corp","bid")</f>
        <v>108.18</v>
      </c>
      <c r="M746" s="1">
        <f>_xll.BDP(A746&amp;" @CBKG Corp","ask")</f>
        <v>108.43</v>
      </c>
      <c r="N746" s="1" t="s">
        <v>1456</v>
      </c>
      <c r="O746" s="1" t="str">
        <f>_xll.BDP(A746&amp;" @"&amp;N746&amp;" Corp","LAST_UPDATE")</f>
        <v>11/06/2014</v>
      </c>
      <c r="P746" s="57">
        <f>_xll.BDP(A746&amp;" @"&amp;N746&amp;" Corp","LAST_PRICE")</f>
        <v>108.277</v>
      </c>
      <c r="Q746" s="1">
        <f>INDEX(control!$F$12:$F$22,MATCH(C746,control!$C$12:$C$22,0))</f>
        <v>100</v>
      </c>
      <c r="R746" s="1">
        <f>P746-J746*INDEX(bias[value],MATCH(I746,bias[symbol],0))*(Q746/100)</f>
        <v>108.18325</v>
      </c>
      <c r="S746" s="1">
        <f t="shared" si="832"/>
        <v>108.43325</v>
      </c>
      <c r="T746" s="4"/>
      <c r="U746" s="4"/>
      <c r="V746" s="1">
        <f t="shared" si="826"/>
        <v>108.277</v>
      </c>
      <c r="W746" s="1">
        <f t="shared" si="827"/>
        <v>108.18325</v>
      </c>
      <c r="X746" s="1">
        <f t="shared" si="828"/>
        <v>108.43325</v>
      </c>
      <c r="Y746" s="13">
        <f t="shared" si="829"/>
        <v>6.4999999999884039E-3</v>
      </c>
      <c r="Z746" s="1">
        <v>1</v>
      </c>
      <c r="AA746" s="1">
        <f t="shared" si="830"/>
        <v>1</v>
      </c>
      <c r="AB746" s="1">
        <f t="shared" si="806"/>
        <v>1</v>
      </c>
      <c r="AC746" s="1">
        <f>IF(ISNUMBER(INDEX(bias[value],MATCH(I746,bias[symbol],0))),1,0)</f>
        <v>1</v>
      </c>
      <c r="AD746" s="1">
        <f t="shared" si="831"/>
        <v>1</v>
      </c>
      <c r="AE746" s="1">
        <f t="shared" si="807"/>
        <v>1</v>
      </c>
      <c r="AF746" s="1">
        <f t="shared" ca="1" si="808"/>
        <v>0</v>
      </c>
      <c r="AG746" s="1">
        <f t="shared" ca="1" si="809"/>
        <v>0</v>
      </c>
      <c r="AH746" s="1" t="str">
        <f ca="1">IF(AG746=1,_xll.RtContribute("DDS_BONDS",$B746&amp;"=EXT",$V$3:$X$3,V746:X746,"FTC:CHANGED;SCOPE:SERVER"),"-")</f>
        <v>-</v>
      </c>
      <c r="AI746" s="1" t="str">
        <f>_xll.RtGet("DDS_BONDS",B746&amp;"=EXT",3)</f>
        <v>4973669=EXT</v>
      </c>
      <c r="AJ746" s="32">
        <f>_xll.BDP($A746&amp;" @"&amp; $N746 &amp;"  Corp","risk_mid")</f>
        <v>2.0982760412309176</v>
      </c>
      <c r="AK746" s="25">
        <f t="shared" si="810"/>
        <v>0</v>
      </c>
      <c r="AL746" s="1" t="str">
        <f t="shared" si="796"/>
        <v>-</v>
      </c>
      <c r="AM746" s="38">
        <f t="shared" si="811"/>
        <v>0</v>
      </c>
      <c r="AN746" s="12">
        <f>_xll.BDP($A746&amp;" @"&amp; $N746 &amp;"  Corp","asset_swap_spd_mid")</f>
        <v>24.353895630375298</v>
      </c>
      <c r="AO746" s="25">
        <f t="shared" si="812"/>
        <v>0</v>
      </c>
      <c r="AP746" s="25">
        <f>IFERROR(_xll.BDP($A746&amp;" @"&amp; $N746 &amp;"  Corp","coupon")*G746/100/365,"-")</f>
        <v>0</v>
      </c>
      <c r="AQ746" s="1" t="str">
        <f>_xll.RtGet("EBOND_LDN",B746,"DSPLY_NAME")</f>
        <v>VOD 4 3/4 14 Jun</v>
      </c>
      <c r="AR746" s="38">
        <f>_xll.RtGet("EBOND_LDN", B746, -18560)</f>
        <v>58.563482600020997</v>
      </c>
      <c r="AS746" s="38">
        <f>_xll.RtGet("EBOND_LDN", B746, -18562)</f>
        <v>46.655088743691998</v>
      </c>
      <c r="AT746" s="58" t="str">
        <f ca="1">IF(Main[[#This Row],[maturity]]&lt;TODAY(),"matured","-")</f>
        <v>-</v>
      </c>
      <c r="AU746" s="1" t="str">
        <f>IF(Main[[#This Row],[spread bid]]=Main[[#This Row],[spread ask]],"error","-")</f>
        <v>-</v>
      </c>
    </row>
    <row r="747" spans="1:47" x14ac:dyDescent="0.2">
      <c r="A747" s="1" t="s">
        <v>689</v>
      </c>
      <c r="B747" s="1">
        <v>2223205</v>
      </c>
      <c r="C747" s="9">
        <v>1994227</v>
      </c>
      <c r="D747" s="9" t="str">
        <f>_xll.BDP($A747&amp;" Corp",D$4)</f>
        <v>VOD</v>
      </c>
      <c r="E747" s="9">
        <f>IF(_xll.BDP($A747&amp;" Corp","cpn typ")="floating","frn",_xll.BDP($A747&amp;" Corp",E$4))</f>
        <v>5</v>
      </c>
      <c r="F747" s="50">
        <f>IF(LEFT(_xll.BDP($A747&amp;" Corp","mty_typ"),4)="perp","perp",_xll.BDP($A747&amp;" Corp",F$4)*1)</f>
        <v>43255</v>
      </c>
      <c r="G747" s="31">
        <f>_xll.RtGet("EBOND_POSITION",INDEX(bookMap[eBondID],MATCH(TEXT(C747,"0"),bookMap[bbgID],0))&amp;"="&amp;B747,"AMOUNT")</f>
        <v>4000</v>
      </c>
      <c r="H747" s="1">
        <f>INDEX(control!$E$12:$E$22,MATCH(C747,control!$C$12:$C$22,0))</f>
        <v>0</v>
      </c>
      <c r="I747" s="1" t="str">
        <f>IFERROR(INDEX(bias[symbol],MIN(MAX(MATCH(IF($I$2="manual",_xll.RtGet("EBOND_LDN",B747,-20268),$I$2),bias[symbol],0)+H747,1),27)),"-")</f>
        <v>b</v>
      </c>
      <c r="J747" s="1">
        <f>IFERROR(_xll.RtGet("EBOND_LDN",B747,-20270)*1,"-")</f>
        <v>0.25</v>
      </c>
      <c r="K747" s="1" t="str">
        <f>_xll.RtGet("EBOND_LDN",$B747,-20271)</f>
        <v>on</v>
      </c>
      <c r="L747" s="1">
        <f>_xll.BDP(A747&amp;" @CBKG Corp","bid")</f>
        <v>115.98</v>
      </c>
      <c r="M747" s="1">
        <f>_xll.BDP(A747&amp;" @CBKG Corp","ask")</f>
        <v>116.23</v>
      </c>
      <c r="N747" s="1" t="s">
        <v>1456</v>
      </c>
      <c r="O747" s="1" t="str">
        <f>_xll.BDP(A747&amp;" @"&amp;N747&amp;" Corp","LAST_UPDATE")</f>
        <v>11/06/2014</v>
      </c>
      <c r="P747" s="57">
        <f>_xll.BDP(A747&amp;" @"&amp;N747&amp;" Corp","LAST_PRICE")</f>
        <v>116.066</v>
      </c>
      <c r="Q747" s="1">
        <f>INDEX(control!$F$12:$F$22,MATCH(C747,control!$C$12:$C$22,0))</f>
        <v>100</v>
      </c>
      <c r="R747" s="1">
        <f>P747-J747*INDEX(bias[value],MATCH(I747,bias[symbol],0))*(Q747/100)</f>
        <v>115.97225</v>
      </c>
      <c r="S747" s="1">
        <f t="shared" si="832"/>
        <v>116.22225</v>
      </c>
      <c r="T747" s="4"/>
      <c r="U747" s="4"/>
      <c r="V747" s="1">
        <f t="shared" si="826"/>
        <v>116.066</v>
      </c>
      <c r="W747" s="1">
        <f t="shared" si="827"/>
        <v>115.97225</v>
      </c>
      <c r="X747" s="1">
        <f t="shared" si="828"/>
        <v>116.22225</v>
      </c>
      <c r="Y747" s="13">
        <f t="shared" si="829"/>
        <v>-1.5500000000002956E-2</v>
      </c>
      <c r="Z747" s="1">
        <v>1</v>
      </c>
      <c r="AA747" s="1">
        <f t="shared" si="830"/>
        <v>1</v>
      </c>
      <c r="AB747" s="1">
        <f t="shared" si="806"/>
        <v>1</v>
      </c>
      <c r="AC747" s="1">
        <f>IF(ISNUMBER(INDEX(bias[value],MATCH(I747,bias[symbol],0))),1,0)</f>
        <v>1</v>
      </c>
      <c r="AD747" s="1">
        <f t="shared" si="831"/>
        <v>1</v>
      </c>
      <c r="AE747" s="1">
        <f t="shared" si="807"/>
        <v>1</v>
      </c>
      <c r="AF747" s="1">
        <f t="shared" ca="1" si="808"/>
        <v>0</v>
      </c>
      <c r="AG747" s="1">
        <f t="shared" ca="1" si="809"/>
        <v>0</v>
      </c>
      <c r="AH747" s="1" t="str">
        <f ca="1">IF(AG747=1,_xll.RtContribute("DDS_BONDS",$B747&amp;"=EXT",$V$3:$X$3,V747:X747,"FTC:CHANGED;SCOPE:SERVER"),"-")</f>
        <v>-</v>
      </c>
      <c r="AI747" s="1" t="str">
        <f>_xll.RtGet("DDS_BONDS",B747&amp;"=EXT",3)</f>
        <v>2223205=EXT</v>
      </c>
      <c r="AJ747" s="32">
        <f>_xll.BDP($A747&amp;" @"&amp; $N747 &amp;"  Corp","risk_mid")</f>
        <v>4.2750113743139195</v>
      </c>
      <c r="AK747" s="25">
        <f t="shared" si="810"/>
        <v>1.7100045497255676</v>
      </c>
      <c r="AL747" s="1" t="str">
        <f t="shared" si="796"/>
        <v>-</v>
      </c>
      <c r="AM747" s="38">
        <f t="shared" si="811"/>
        <v>4.1267911111111111E-2</v>
      </c>
      <c r="AN747" s="12">
        <f>_xll.BDP($A747&amp;" @"&amp; $N747 &amp;"  Corp","asset_swap_spd_mid")</f>
        <v>36.154000176131476</v>
      </c>
      <c r="AO747" s="25">
        <f t="shared" si="812"/>
        <v>14.461600070452592</v>
      </c>
      <c r="AP747" s="25">
        <f>IFERROR(_xll.BDP($A747&amp;" @"&amp; $N747 &amp;"  Corp","coupon")*G747/100/365,"-")</f>
        <v>0.54794520547945202</v>
      </c>
      <c r="AQ747" s="1" t="str">
        <f>_xll.RtGet("EBOND_LDN",B747,"DSPLY_NAME")</f>
        <v>VOD 5 04 Jun 201</v>
      </c>
      <c r="AR747" s="38">
        <f>_xll.RtGet("EBOND_LDN", B747, -18560)</f>
        <v>74.560528930529998</v>
      </c>
      <c r="AS747" s="38">
        <f>_xll.RtGet("EBOND_LDN", B747, -18562)</f>
        <v>68.715630088904007</v>
      </c>
      <c r="AT747" s="58" t="str">
        <f ca="1">IF(Main[[#This Row],[maturity]]&lt;TODAY(),"matured","-")</f>
        <v>-</v>
      </c>
      <c r="AU747" s="1" t="str">
        <f>IF(Main[[#This Row],[spread bid]]=Main[[#This Row],[spread ask]],"error","-")</f>
        <v>-</v>
      </c>
    </row>
    <row r="748" spans="1:47" x14ac:dyDescent="0.2">
      <c r="A748" s="1" t="s">
        <v>690</v>
      </c>
      <c r="B748" s="1">
        <v>8804444</v>
      </c>
      <c r="C748" s="9">
        <v>1994227</v>
      </c>
      <c r="D748" s="9" t="str">
        <f>_xll.BDP($A748&amp;" Corp",D$4)</f>
        <v>VOD</v>
      </c>
      <c r="E748" s="9">
        <f>IF(_xll.BDP($A748&amp;" Corp","cpn typ")="floating","frn",_xll.BDP($A748&amp;" Corp",E$4))</f>
        <v>4.6500000000000004</v>
      </c>
      <c r="F748" s="50">
        <f>IF(LEFT(_xll.BDP($A748&amp;" Corp","mty_typ"),4)="perp","perp",_xll.BDP($A748&amp;" Corp",F$4)*1)</f>
        <v>44581</v>
      </c>
      <c r="G748" s="31" t="str">
        <f>_xll.RtGet("EBOND_POSITION",INDEX(bookMap[eBondID],MATCH(TEXT(C748,"0"),bookMap[bbgID],0))&amp;"="&amp;B748,"AMOUNT")</f>
        <v>#N/A</v>
      </c>
      <c r="H748" s="1">
        <f>INDEX(control!$E$12:$E$22,MATCH(C748,control!$C$12:$C$22,0))</f>
        <v>0</v>
      </c>
      <c r="I748" s="1" t="str">
        <f>IFERROR(INDEX(bias[symbol],MIN(MAX(MATCH(IF($I$2="manual",_xll.RtGet("EBOND_LDN",B748,-20268),$I$2),bias[symbol],0)+H748,1),27)),"-")</f>
        <v>b</v>
      </c>
      <c r="J748" s="1">
        <f>IFERROR(_xll.RtGet("EBOND_LDN",B748,-20270)*1,"-")</f>
        <v>0.5</v>
      </c>
      <c r="K748" s="1" t="str">
        <f>_xll.RtGet("EBOND_LDN",$B748,-20271)</f>
        <v>on</v>
      </c>
      <c r="L748" s="1" t="str">
        <f>_xll.BDP(A748&amp;" @CBKG Corp","bid")</f>
        <v>#N/A Real Time</v>
      </c>
      <c r="M748" s="1" t="str">
        <f>_xll.BDP(A748&amp;" @CBKG Corp","ask")</f>
        <v>#N/A Real Time</v>
      </c>
      <c r="N748" s="1" t="s">
        <v>1456</v>
      </c>
      <c r="O748" s="1" t="str">
        <f>_xll.BDP(A748&amp;" @"&amp;N748&amp;" Corp","LAST_UPDATE")</f>
        <v>11/06/2014</v>
      </c>
      <c r="P748" s="57">
        <f>_xll.BDP(A748&amp;" @"&amp;N748&amp;" Corp","LAST_PRICE")</f>
        <v>120.10899999999999</v>
      </c>
      <c r="Q748" s="1">
        <f>INDEX(control!$F$12:$F$22,MATCH(C748,control!$C$12:$C$22,0))</f>
        <v>100</v>
      </c>
      <c r="R748" s="1">
        <f>P748-J748*INDEX(bias[value],MATCH(I748,bias[symbol],0))*(Q748/100)</f>
        <v>119.92149999999999</v>
      </c>
      <c r="S748" s="1">
        <f t="shared" si="832"/>
        <v>120.42149999999999</v>
      </c>
      <c r="T748" s="4"/>
      <c r="U748" s="4"/>
      <c r="V748" s="1">
        <f t="shared" si="826"/>
        <v>120.10899999999999</v>
      </c>
      <c r="W748" s="1">
        <f t="shared" si="827"/>
        <v>119.92149999999999</v>
      </c>
      <c r="X748" s="1">
        <f t="shared" si="828"/>
        <v>120.42149999999999</v>
      </c>
      <c r="Y748" s="13" t="str">
        <f t="shared" si="829"/>
        <v>err</v>
      </c>
      <c r="Z748" s="1">
        <v>1</v>
      </c>
      <c r="AA748" s="1">
        <f t="shared" si="830"/>
        <v>1</v>
      </c>
      <c r="AB748" s="1">
        <f t="shared" si="806"/>
        <v>1</v>
      </c>
      <c r="AC748" s="1">
        <f>IF(ISNUMBER(INDEX(bias[value],MATCH(I748,bias[symbol],0))),1,0)</f>
        <v>1</v>
      </c>
      <c r="AD748" s="1">
        <f t="shared" si="831"/>
        <v>1</v>
      </c>
      <c r="AE748" s="1">
        <f t="shared" si="807"/>
        <v>1</v>
      </c>
      <c r="AF748" s="1">
        <f t="shared" ca="1" si="808"/>
        <v>0</v>
      </c>
      <c r="AG748" s="1">
        <f t="shared" ca="1" si="809"/>
        <v>0</v>
      </c>
      <c r="AH748" s="1" t="str">
        <f ca="1">IF(AG748=1,_xll.RtContribute("DDS_BONDS",$B748&amp;"=EXT",$V$3:$X$3,V748:X748,"FTC:CHANGED;SCOPE:SERVER"),"-")</f>
        <v>-</v>
      </c>
      <c r="AI748" s="1" t="str">
        <f>_xll.RtGet("DDS_BONDS",B748&amp;"=EXT",3)</f>
        <v>8804444=EXT</v>
      </c>
      <c r="AJ748" s="32">
        <f>_xll.BDP($A748&amp;" @"&amp; $N748 &amp;"  Corp","risk_mid")</f>
        <v>7.8718938602328592</v>
      </c>
      <c r="AK748" s="25" t="str">
        <f t="shared" si="810"/>
        <v>-</v>
      </c>
      <c r="AL748" s="1" t="str">
        <f t="shared" si="796"/>
        <v>-</v>
      </c>
      <c r="AM748" s="38">
        <f t="shared" si="811"/>
        <v>0</v>
      </c>
      <c r="AN748" s="12">
        <f>_xll.BDP($A748&amp;" @"&amp; $N748 &amp;"  Corp","asset_swap_spd_mid")</f>
        <v>69.472277911271817</v>
      </c>
      <c r="AO748" s="25">
        <f t="shared" si="812"/>
        <v>0</v>
      </c>
      <c r="AP748" s="25" t="str">
        <f>IFERROR(_xll.BDP($A748&amp;" @"&amp; $N748 &amp;"  Corp","coupon")*G748/100/365,"-")</f>
        <v>-</v>
      </c>
      <c r="AQ748" s="1" t="str">
        <f>_xll.RtGet("EBOND_LDN",B748,"DSPLY_NAME")</f>
        <v xml:space="preserve">VOD 4.65 20 Jan </v>
      </c>
      <c r="AR748" s="38">
        <f>_xll.RtGet("EBOND_LDN", B748, -18560)</f>
        <v>133.470345961107</v>
      </c>
      <c r="AS748" s="38">
        <f>_xll.RtGet("EBOND_LDN", B748, -18562)</f>
        <v>127.128971377906</v>
      </c>
      <c r="AT748" s="58" t="str">
        <f ca="1">IF(Main[[#This Row],[maturity]]&lt;TODAY(),"matured","-")</f>
        <v>-</v>
      </c>
      <c r="AU748" s="1" t="str">
        <f>IF(Main[[#This Row],[spread bid]]=Main[[#This Row],[spread ask]],"error","-")</f>
        <v>-</v>
      </c>
    </row>
    <row r="749" spans="1:47" x14ac:dyDescent="0.2">
      <c r="A749" s="1" t="s">
        <v>1523</v>
      </c>
      <c r="B749" s="1">
        <v>21091199</v>
      </c>
      <c r="C749" s="9">
        <v>1994227</v>
      </c>
      <c r="D749" s="9" t="str">
        <f>_xll.BDP($A749&amp;" Corp",D$4)</f>
        <v>VZ</v>
      </c>
      <c r="E749" s="9">
        <f>IF(_xll.BDP($A749&amp;" Corp","cpn typ")="floating","frn",_xll.BDP($A749&amp;" Corp",E$4))</f>
        <v>2.375</v>
      </c>
      <c r="F749" s="50">
        <f>IF(LEFT(_xll.BDP($A749&amp;" Corp","mty_typ"),4)="perp","perp",_xll.BDP($A749&amp;" Corp",F$4)*1)</f>
        <v>44609</v>
      </c>
      <c r="G749" s="31">
        <f>_xll.RtGet("EBOND_POSITION",INDEX(bookMap[eBondID],MATCH(TEXT(C749,"0"),bookMap[bbgID],0))&amp;"="&amp;B749,"AMOUNT")</f>
        <v>0</v>
      </c>
      <c r="H749" s="1">
        <f>INDEX(control!$E$12:$E$22,MATCH(C749,control!$C$12:$C$22,0))</f>
        <v>0</v>
      </c>
      <c r="I749" s="1" t="str">
        <f>IFERROR(INDEX(bias[symbol],MIN(MAX(MATCH(IF($I$2="manual",_xll.RtGet("EBOND_LDN",B749,-20268),$I$2),bias[symbol],0)+H749,1),27)),"-")</f>
        <v>bb</v>
      </c>
      <c r="J749" s="1">
        <f>IFERROR(_xll.RtGet("EBOND_LDN",B749,-20270)*1,"-")</f>
        <v>0.2</v>
      </c>
      <c r="K749" s="1" t="str">
        <f>_xll.RtGet("EBOND_LDN",$B749,-20271)</f>
        <v>on</v>
      </c>
      <c r="L749" s="1">
        <f>_xll.BDP(A749&amp;" @CBKG Corp","bid")</f>
        <v>103.61</v>
      </c>
      <c r="M749" s="1">
        <f>_xll.BDP(A749&amp;" @CBKG Corp","ask")</f>
        <v>103.81</v>
      </c>
      <c r="N749" s="1" t="s">
        <v>1456</v>
      </c>
      <c r="O749" s="1" t="str">
        <f>_xll.BDP(A749&amp;" @"&amp;N749&amp;" Corp","LAST_UPDATE")</f>
        <v>07:01:24</v>
      </c>
      <c r="P749" s="57">
        <f>_xll.BDP(A749&amp;" @"&amp;N749&amp;" Corp","LAST_PRICE")</f>
        <v>103.646</v>
      </c>
      <c r="Q749" s="1">
        <f>INDEX(control!$F$12:$F$22,MATCH(C749,control!$C$12:$C$22,0))</f>
        <v>100</v>
      </c>
      <c r="R749" s="1">
        <f>P749-J749*INDEX(bias[value],MATCH(I749,bias[symbol],0))*(Q749/100)</f>
        <v>103.596</v>
      </c>
      <c r="S749" s="1">
        <f t="shared" ref="S749" si="833">R749+J749*(Q749/100)</f>
        <v>103.79600000000001</v>
      </c>
      <c r="T749" s="4"/>
      <c r="U749" s="4"/>
      <c r="V749" s="1">
        <f t="shared" ref="V749" si="834">P749</f>
        <v>103.646</v>
      </c>
      <c r="W749" s="1">
        <f t="shared" ref="W749" si="835">IF(ISNUMBER(T749),T749,R749)</f>
        <v>103.596</v>
      </c>
      <c r="X749" s="1">
        <f t="shared" ref="X749" si="836">IF(ISNUMBER(U749),U749,S749)</f>
        <v>103.79600000000001</v>
      </c>
      <c r="Y749" s="13">
        <f t="shared" ref="Y749" si="837">IF(ISERROR((W749+X749)-(L749+M749)),"err",((W749+X749)-(L749+M749)))</f>
        <v>-2.8000000000020009E-2</v>
      </c>
      <c r="Z749" s="1">
        <v>1</v>
      </c>
      <c r="AA749" s="1">
        <f t="shared" ref="AA749" si="838">IF(K749="on",1,0)</f>
        <v>1</v>
      </c>
      <c r="AB749" s="1">
        <f t="shared" ref="AB749" si="839">IF(ISNUMBER(V749),1,0)*IF(ISNUMBER(W749),1,0)*IF(ISNUMBER(X749),1,0)</f>
        <v>1</v>
      </c>
      <c r="AC749" s="1">
        <f>IF(ISNUMBER(INDEX(bias[value],MATCH(I749,bias[symbol],0))),1,0)</f>
        <v>1</v>
      </c>
      <c r="AD749" s="1">
        <f t="shared" ref="AD749" si="840">IF(ISNUMBER(J749),1,0)</f>
        <v>1</v>
      </c>
      <c r="AE749" s="1">
        <f t="shared" ref="AE749" si="841">IF(AB749,IF(W749&gt;X749,0,1),0)</f>
        <v>1</v>
      </c>
      <c r="AF749" s="1">
        <f t="shared" ca="1" si="808"/>
        <v>0</v>
      </c>
      <c r="AG749" s="1">
        <f t="shared" ref="AG749" ca="1" si="842">PRODUCT(Z749:AF749)</f>
        <v>0</v>
      </c>
      <c r="AH749" s="1" t="str">
        <f ca="1">IF(AG749=1,_xll.RtContribute("DDS_BONDS",$B749&amp;"=EXT",$V$3:$X$3,V749:X749,"FTC:CHANGED;SCOPE:SERVER"),"-")</f>
        <v>-</v>
      </c>
      <c r="AI749" s="1" t="str">
        <f>_xll.RtGet("DDS_BONDS",B749&amp;"=EXT",3)</f>
        <v>21091199=EXT</v>
      </c>
      <c r="AJ749" s="32">
        <f>_xll.BDP($A749&amp;" @"&amp; $N749 &amp;"  Corp","risk_mid")</f>
        <v>7.2314170471841521</v>
      </c>
      <c r="AK749" s="25">
        <f t="shared" ref="AK749" si="843">IFERROR(G749*AJ749/10000,"-")</f>
        <v>0</v>
      </c>
      <c r="AL749" s="1" t="str">
        <f t="shared" si="796"/>
        <v>-</v>
      </c>
      <c r="AM749" s="38">
        <f t="shared" ref="AM749" si="844">IFERROR(G749*1,0)*IFERROR(P749*1,0)/100*IF(AL749="-",$AM$3,AL749)/100/360</f>
        <v>0</v>
      </c>
      <c r="AN749" s="12">
        <f>_xll.BDP($A749&amp;" @"&amp; $N749 &amp;"  Corp","asset_swap_spd_mid")</f>
        <v>66.464203592199809</v>
      </c>
      <c r="AO749" s="25">
        <f t="shared" ref="AO749" si="845">IFERROR(G749*1,0)*IFERROR(AN749*1,0)/10000</f>
        <v>0</v>
      </c>
      <c r="AP749" s="25">
        <f>IFERROR(_xll.BDP($A749&amp;" @"&amp; $N749 &amp;"  Corp","coupon")*G749/100/365,"-")</f>
        <v>0</v>
      </c>
      <c r="AQ749" s="1" t="str">
        <f>_xll.RtGet("EBOND_LDN",B749,"DSPLY_NAME")</f>
        <v xml:space="preserve">VZ 2 3/8 17 Feb </v>
      </c>
      <c r="AR749" s="38">
        <f>_xll.RtGet("EBOND_LDN", B749, -18560)</f>
        <v>94.301934179046995</v>
      </c>
      <c r="AS749" s="38">
        <f>_xll.RtGet("EBOND_LDN", B749, -18562)</f>
        <v>91.542219419269003</v>
      </c>
      <c r="AT749" s="58" t="str">
        <f ca="1">IF(Main[[#This Row],[maturity]]&lt;TODAY(),"matured","-")</f>
        <v>-</v>
      </c>
      <c r="AU749" s="1" t="str">
        <f>IF(Main[[#This Row],[spread bid]]=Main[[#This Row],[spread ask]],"error","-")</f>
        <v>-</v>
      </c>
    </row>
    <row r="750" spans="1:47" x14ac:dyDescent="0.2">
      <c r="A750" s="1" t="s">
        <v>1524</v>
      </c>
      <c r="B750" s="1">
        <v>21091286</v>
      </c>
      <c r="C750" s="9">
        <v>1994227</v>
      </c>
      <c r="D750" s="9" t="str">
        <f>_xll.BDP($A750&amp;" Corp",D$4)</f>
        <v>VZ</v>
      </c>
      <c r="E750" s="9">
        <f>IF(_xll.BDP($A750&amp;" Corp","cpn typ")="floating","frn",_xll.BDP($A750&amp;" Corp",E$4))</f>
        <v>3.25</v>
      </c>
      <c r="F750" s="50">
        <f>IF(LEFT(_xll.BDP($A750&amp;" Corp","mty_typ"),4)="perp","perp",_xll.BDP($A750&amp;" Corp",F$4)*1)</f>
        <v>46070</v>
      </c>
      <c r="G750" s="31">
        <f>_xll.RtGet("EBOND_POSITION",INDEX(bookMap[eBondID],MATCH(TEXT(C750,"0"),bookMap[bbgID],0))&amp;"="&amp;B750,"AMOUNT")</f>
        <v>3225000</v>
      </c>
      <c r="H750" s="1">
        <f>INDEX(control!$E$12:$E$22,MATCH(C750,control!$C$12:$C$22,0))</f>
        <v>0</v>
      </c>
      <c r="I750" s="1" t="str">
        <f>IFERROR(INDEX(bias[symbol],MIN(MAX(MATCH(IF($I$2="manual",_xll.RtGet("EBOND_LDN",B750,-20268),$I$2),bias[symbol],0)+H750,1),27)),"-")</f>
        <v>b</v>
      </c>
      <c r="J750" s="1">
        <f>IFERROR(_xll.RtGet("EBOND_LDN",B750,-20270)*1,"-")</f>
        <v>0.3</v>
      </c>
      <c r="K750" s="1" t="str">
        <f>_xll.RtGet("EBOND_LDN",$B750,-20271)</f>
        <v>on</v>
      </c>
      <c r="L750" s="1">
        <f>_xll.BDP(A750&amp;" @CBKG Corp","bid")</f>
        <v>107.501</v>
      </c>
      <c r="M750" s="1">
        <f>_xll.BDP(A750&amp;" @CBKG Corp","ask")</f>
        <v>107.801</v>
      </c>
      <c r="N750" s="1" t="s">
        <v>1456</v>
      </c>
      <c r="O750" s="1" t="str">
        <f>_xll.BDP(A750&amp;" @"&amp;N750&amp;" Corp","LAST_UPDATE")</f>
        <v>07:01:31</v>
      </c>
      <c r="P750" s="57">
        <f>_xll.BDP(A750&amp;" @"&amp;N750&amp;" Corp","LAST_PRICE")</f>
        <v>107.587</v>
      </c>
      <c r="Q750" s="1">
        <f>INDEX(control!$F$12:$F$22,MATCH(C750,control!$C$12:$C$22,0))</f>
        <v>100</v>
      </c>
      <c r="R750" s="1">
        <f>P750-J750*INDEX(bias[value],MATCH(I750,bias[symbol],0))*(Q750/100)</f>
        <v>107.47450000000001</v>
      </c>
      <c r="S750" s="1">
        <f t="shared" ref="S750" si="846">R750+J750*(Q750/100)</f>
        <v>107.7745</v>
      </c>
      <c r="T750" s="4"/>
      <c r="U750" s="4"/>
      <c r="V750" s="1">
        <f t="shared" ref="V750" si="847">P750</f>
        <v>107.587</v>
      </c>
      <c r="W750" s="1">
        <f t="shared" ref="W750" si="848">IF(ISNUMBER(T750),T750,R750)</f>
        <v>107.47450000000001</v>
      </c>
      <c r="X750" s="1">
        <f t="shared" ref="X750" si="849">IF(ISNUMBER(U750),U750,S750)</f>
        <v>107.7745</v>
      </c>
      <c r="Y750" s="13">
        <f t="shared" ref="Y750" si="850">IF(ISERROR((W750+X750)-(L750+M750)),"err",((W750+X750)-(L750+M750)))</f>
        <v>-5.2999999999997272E-2</v>
      </c>
      <c r="Z750" s="1">
        <v>1</v>
      </c>
      <c r="AA750" s="1">
        <f t="shared" ref="AA750" si="851">IF(K750="on",1,0)</f>
        <v>1</v>
      </c>
      <c r="AB750" s="1">
        <f t="shared" ref="AB750" si="852">IF(ISNUMBER(V750),1,0)*IF(ISNUMBER(W750),1,0)*IF(ISNUMBER(X750),1,0)</f>
        <v>1</v>
      </c>
      <c r="AC750" s="1">
        <f>IF(ISNUMBER(INDEX(bias[value],MATCH(I750,bias[symbol],0))),1,0)</f>
        <v>1</v>
      </c>
      <c r="AD750" s="1">
        <f t="shared" ref="AD750" si="853">IF(ISNUMBER(J750),1,0)</f>
        <v>1</v>
      </c>
      <c r="AE750" s="1">
        <f t="shared" ref="AE750" si="854">IF(AB750,IF(W750&gt;X750,0,1),0)</f>
        <v>1</v>
      </c>
      <c r="AF750" s="1">
        <f t="shared" ca="1" si="808"/>
        <v>0</v>
      </c>
      <c r="AG750" s="1">
        <f t="shared" ref="AG750" ca="1" si="855">PRODUCT(Z750:AF750)</f>
        <v>0</v>
      </c>
      <c r="AH750" s="1" t="str">
        <f ca="1">IF(AG750=1,_xll.RtContribute("DDS_BONDS",$B750&amp;"=EXT",$V$3:$X$3,V750:X750,"FTC:CHANGED;SCOPE:SERVER"),"-")</f>
        <v>-</v>
      </c>
      <c r="AI750" s="1" t="str">
        <f>_xll.RtGet("DDS_BONDS",B750&amp;"=EXT",3)</f>
        <v>21091286=EXT</v>
      </c>
      <c r="AJ750" s="32">
        <f>_xll.BDP($A750&amp;" @"&amp; $N750 &amp;"  Corp","risk_mid")</f>
        <v>10.450956658218757</v>
      </c>
      <c r="AK750" s="25">
        <f t="shared" ref="AK750" si="856">IFERROR(G750*AJ750/10000,"-")</f>
        <v>3370.433522275549</v>
      </c>
      <c r="AL750" s="1" t="str">
        <f t="shared" si="796"/>
        <v>-</v>
      </c>
      <c r="AM750" s="38">
        <f t="shared" ref="AM750" si="857">IFERROR(G750*1,0)*IFERROR(P750*1,0)/100*IF(AL750="-",$AM$3,AL750)/100/360</f>
        <v>30.841606666666667</v>
      </c>
      <c r="AN750" s="12">
        <f>_xll.BDP($A750&amp;" @"&amp; $N750 &amp;"  Corp","asset_swap_spd_mid")</f>
        <v>76.026729531888932</v>
      </c>
      <c r="AO750" s="25">
        <f t="shared" ref="AO750" si="858">IFERROR(G750*1,0)*IFERROR(AN750*1,0)/10000</f>
        <v>24518.62027403418</v>
      </c>
      <c r="AP750" s="25">
        <f>IFERROR(_xll.BDP($A750&amp;" @"&amp; $N750 &amp;"  Corp","coupon")*G750/100/365,"-")</f>
        <v>287.15753424657532</v>
      </c>
      <c r="AQ750" s="1" t="str">
        <f>_xll.RtGet("EBOND_LDN",B750,"DSPLY_NAME")</f>
        <v xml:space="preserve">VZ 3 1/4 17 Feb </v>
      </c>
      <c r="AR750" s="38">
        <f>_xll.RtGet("EBOND_LDN", B750, -18560)</f>
        <v>116.050959255051</v>
      </c>
      <c r="AS750" s="38">
        <f>_xll.RtGet("EBOND_LDN", B750, -18562)</f>
        <v>113.187639740048</v>
      </c>
      <c r="AT750" s="58" t="str">
        <f ca="1">IF(Main[[#This Row],[maturity]]&lt;TODAY(),"matured","-")</f>
        <v>-</v>
      </c>
      <c r="AU750" s="1" t="str">
        <f>IF(Main[[#This Row],[spread bid]]=Main[[#This Row],[spread ask]],"error","-")</f>
        <v>-</v>
      </c>
    </row>
    <row r="751" spans="1:47" x14ac:dyDescent="0.2">
      <c r="A751" s="1" t="s">
        <v>691</v>
      </c>
      <c r="B751" s="1">
        <v>17304923</v>
      </c>
      <c r="C751" s="9">
        <v>1994227</v>
      </c>
      <c r="D751" s="9" t="str">
        <f>_xll.BDP($A751&amp;" Corp",D$4)</f>
        <v>WKLNA</v>
      </c>
      <c r="E751" s="9">
        <f>IF(_xll.BDP($A751&amp;" Corp","cpn typ")="floating","frn",_xll.BDP($A751&amp;" Corp",E$4))</f>
        <v>2.875</v>
      </c>
      <c r="F751" s="50">
        <f>IF(LEFT(_xll.BDP($A751&amp;" Corp","mty_typ"),4)="perp","perp",_xll.BDP($A751&amp;" Corp",F$4)*1)</f>
        <v>45006</v>
      </c>
      <c r="G751" s="31">
        <f>_xll.RtGet("EBOND_POSITION",INDEX(bookMap[eBondID],MATCH(TEXT(C751,"0"),bookMap[bbgID],0))&amp;"="&amp;B751,"AMOUNT")</f>
        <v>-932000</v>
      </c>
      <c r="H751" s="1">
        <f>INDEX(control!$E$12:$E$22,MATCH(C751,control!$C$12:$C$22,0))</f>
        <v>0</v>
      </c>
      <c r="I751" s="1" t="str">
        <f>IFERROR(INDEX(bias[symbol],MIN(MAX(MATCH(IF($I$2="manual",_xll.RtGet("EBOND_LDN",B751,-20268),$I$2),bias[symbol],0)+H751,1),27)),"-")</f>
        <v>bb</v>
      </c>
      <c r="J751" s="1">
        <f>IFERROR(_xll.RtGet("EBOND_LDN",B751,-20270)*1,"-")</f>
        <v>0.4</v>
      </c>
      <c r="K751" s="1" t="str">
        <f>_xll.RtGet("EBOND_LDN",$B751,-20271)</f>
        <v>on</v>
      </c>
      <c r="L751" s="1">
        <f>_xll.BDP(A751&amp;" @CBKG Corp","bid")</f>
        <v>105.706</v>
      </c>
      <c r="M751" s="1">
        <f>_xll.BDP(A751&amp;" @CBKG Corp","ask")</f>
        <v>106.10599999999999</v>
      </c>
      <c r="N751" s="1" t="s">
        <v>1456</v>
      </c>
      <c r="O751" s="1" t="str">
        <f>_xll.BDP(A751&amp;" @"&amp;N751&amp;" Corp","LAST_UPDATE")</f>
        <v>07:01:29</v>
      </c>
      <c r="P751" s="57">
        <f>_xll.BDP(A751&amp;" @"&amp;N751&amp;" Corp","LAST_PRICE")</f>
        <v>105.785</v>
      </c>
      <c r="Q751" s="1">
        <f>INDEX(control!$F$12:$F$22,MATCH(C751,control!$C$12:$C$22,0))</f>
        <v>100</v>
      </c>
      <c r="R751" s="1">
        <f>P751-J751*INDEX(bias[value],MATCH(I751,bias[symbol],0))*(Q751/100)</f>
        <v>105.685</v>
      </c>
      <c r="S751" s="1">
        <f t="shared" si="832"/>
        <v>106.08500000000001</v>
      </c>
      <c r="T751" s="4"/>
      <c r="U751" s="4"/>
      <c r="V751" s="1">
        <f t="shared" si="826"/>
        <v>105.785</v>
      </c>
      <c r="W751" s="1">
        <f t="shared" si="827"/>
        <v>105.685</v>
      </c>
      <c r="X751" s="1">
        <f t="shared" si="828"/>
        <v>106.08500000000001</v>
      </c>
      <c r="Y751" s="13">
        <f t="shared" si="829"/>
        <v>-4.2000000000001592E-2</v>
      </c>
      <c r="Z751" s="1">
        <v>1</v>
      </c>
      <c r="AA751" s="1">
        <f t="shared" si="830"/>
        <v>1</v>
      </c>
      <c r="AB751" s="1">
        <f t="shared" si="806"/>
        <v>1</v>
      </c>
      <c r="AC751" s="1">
        <f>IF(ISNUMBER(INDEX(bias[value],MATCH(I751,bias[symbol],0))),1,0)</f>
        <v>1</v>
      </c>
      <c r="AD751" s="1">
        <f t="shared" si="831"/>
        <v>1</v>
      </c>
      <c r="AE751" s="1">
        <f t="shared" si="807"/>
        <v>1</v>
      </c>
      <c r="AF751" s="1">
        <f t="shared" ca="1" si="808"/>
        <v>0</v>
      </c>
      <c r="AG751" s="1">
        <f t="shared" ca="1" si="809"/>
        <v>0</v>
      </c>
      <c r="AH751" s="1" t="str">
        <f ca="1">IF(AG751=1,_xll.RtContribute("DDS_BONDS",$B751&amp;"=EXT",$V$3:$X$3,V751:X751,"FTC:CHANGED;SCOPE:SERVER"),"-")</f>
        <v>-</v>
      </c>
      <c r="AI751" s="1" t="str">
        <f>_xll.RtGet("DDS_BONDS",B751&amp;"=EXT",3)</f>
        <v>17304923=EXT</v>
      </c>
      <c r="AJ751" s="32">
        <f>_xll.BDP($A751&amp;" @"&amp; $N751 &amp;"  Corp","risk_mid")</f>
        <v>8.1665780724016201</v>
      </c>
      <c r="AK751" s="25">
        <f t="shared" si="810"/>
        <v>-761.12507634783094</v>
      </c>
      <c r="AL751" s="1" t="str">
        <f t="shared" si="796"/>
        <v>-</v>
      </c>
      <c r="AM751" s="38">
        <f t="shared" si="811"/>
        <v>-8.7636995555555561</v>
      </c>
      <c r="AN751" s="12">
        <f>_xll.BDP($A751&amp;" @"&amp; $N751 &amp;"  Corp","asset_swap_spd_mid")</f>
        <v>78.069106725098507</v>
      </c>
      <c r="AO751" s="25">
        <f t="shared" si="812"/>
        <v>-7276.0407467791811</v>
      </c>
      <c r="AP751" s="25">
        <f>IFERROR(_xll.BDP($A751&amp;" @"&amp; $N751 &amp;"  Corp","coupon")*G751/100/365,"-")</f>
        <v>-73.410958904109592</v>
      </c>
      <c r="AQ751" s="1" t="str">
        <f>_xll.RtGet("EBOND_LDN",B751,"DSPLY_NAME")</f>
        <v>WKLNA 2 7/8 21 M</v>
      </c>
      <c r="AR751" s="38">
        <f>_xll.RtGet("EBOND_LDN", B751, -18560)</f>
        <v>99.297330990223003</v>
      </c>
      <c r="AS751" s="38">
        <f>_xll.RtGet("EBOND_LDN", B751, -18562)</f>
        <v>94.413357942174002</v>
      </c>
      <c r="AT751" s="58" t="str">
        <f ca="1">IF(Main[[#This Row],[maturity]]&lt;TODAY(),"matured","-")</f>
        <v>-</v>
      </c>
      <c r="AU751" s="1" t="str">
        <f>IF(Main[[#This Row],[spread bid]]=Main[[#This Row],[spread ask]],"error","-")</f>
        <v>-</v>
      </c>
    </row>
    <row r="752" spans="1:47" x14ac:dyDescent="0.2">
      <c r="A752" s="1" t="s">
        <v>1622</v>
      </c>
      <c r="B752" s="1">
        <v>21232097</v>
      </c>
      <c r="C752" s="9">
        <v>1994227</v>
      </c>
      <c r="D752" s="9" t="str">
        <f>_xll.BDP($A752&amp;" Corp",D$4)</f>
        <v>WKLNA</v>
      </c>
      <c r="E752" s="9">
        <f>IF(_xll.BDP($A752&amp;" Corp","cpn typ")="floating","frn",_xll.BDP($A752&amp;" Corp",E$4))</f>
        <v>2.5</v>
      </c>
      <c r="F752" s="50">
        <f>IF(LEFT(_xll.BDP($A752&amp;" Corp","mty_typ"),4)="perp","perp",_xll.BDP($A752&amp;" Corp",F$4)*1)</f>
        <v>45425</v>
      </c>
      <c r="G752" s="31">
        <f>_xll.RtGet("EBOND_POSITION",INDEX(bookMap[eBondID],MATCH(TEXT(C752,"0"),bookMap[bbgID],0))&amp;"="&amp;B752,"AMOUNT")</f>
        <v>-500000</v>
      </c>
      <c r="H752" s="1">
        <f>INDEX(control!$E$12:$E$22,MATCH(C752,control!$C$12:$C$22,0))</f>
        <v>0</v>
      </c>
      <c r="I752" s="1" t="str">
        <f>IFERROR(INDEX(bias[symbol],MIN(MAX(MATCH(IF($I$2="manual",_xll.RtGet("EBOND_LDN",B752,-20268),$I$2),bias[symbol],0)+H752,1),27)),"-")</f>
        <v>bbb</v>
      </c>
      <c r="J752" s="1">
        <f>IFERROR(_xll.RtGet("EBOND_LDN",B752,-20270)*1,"-")</f>
        <v>0.4</v>
      </c>
      <c r="K752" s="1" t="str">
        <f>_xll.RtGet("EBOND_LDN",$B752,-20271)</f>
        <v>on</v>
      </c>
      <c r="L752" s="1">
        <f>_xll.BDP(A752&amp;" @CBKG Corp","bid")</f>
        <v>101.164</v>
      </c>
      <c r="M752" s="1">
        <f>_xll.BDP(A752&amp;" @CBKG Corp","ask")</f>
        <v>101.56399999999999</v>
      </c>
      <c r="N752" s="1" t="s">
        <v>1456</v>
      </c>
      <c r="O752" s="1" t="str">
        <f>_xll.BDP(A752&amp;" @"&amp;N752&amp;" Corp","LAST_UPDATE")</f>
        <v>07:01:48</v>
      </c>
      <c r="P752" s="57">
        <f>_xll.BDP(A752&amp;" @"&amp;N752&amp;" Corp","LAST_PRICE")</f>
        <v>101.191</v>
      </c>
      <c r="Q752" s="1">
        <f>INDEX(control!$F$12:$F$22,MATCH(C752,control!$C$12:$C$22,0))</f>
        <v>100</v>
      </c>
      <c r="R752" s="1">
        <f>P752-J752*INDEX(bias[value],MATCH(I752,bias[symbol],0))*(Q752/100)</f>
        <v>101.14100000000001</v>
      </c>
      <c r="S752" s="1">
        <f>R752+J752*(Q752/100)</f>
        <v>101.54100000000001</v>
      </c>
      <c r="T752" s="4"/>
      <c r="U752" s="4"/>
      <c r="V752" s="1">
        <f>P752</f>
        <v>101.191</v>
      </c>
      <c r="W752" s="1">
        <f>IF(ISNUMBER(T752),T752,R752)</f>
        <v>101.14100000000001</v>
      </c>
      <c r="X752" s="1">
        <f>IF(ISNUMBER(U752),U752,S752)</f>
        <v>101.54100000000001</v>
      </c>
      <c r="Y752" s="13">
        <f>IF(ISERROR((W752+X752)-(L752+M752)),"err",((W752+X752)-(L752+M752)))</f>
        <v>-4.5999999999992269E-2</v>
      </c>
      <c r="Z752" s="1">
        <v>1</v>
      </c>
      <c r="AA752" s="1">
        <f>IF(K752="on",1,0)</f>
        <v>1</v>
      </c>
      <c r="AB752" s="1">
        <f>IF(ISNUMBER(V752),1,0)*IF(ISNUMBER(W752),1,0)*IF(ISNUMBER(X752),1,0)</f>
        <v>1</v>
      </c>
      <c r="AC752" s="1">
        <f>IF(ISNUMBER(INDEX(bias[value],MATCH(I752,bias[symbol],0))),1,0)</f>
        <v>1</v>
      </c>
      <c r="AD752" s="1">
        <f>IF(ISNUMBER(J752),1,0)</f>
        <v>1</v>
      </c>
      <c r="AE752" s="1">
        <f>IF(AB752,IF(W752&gt;X752,0,1),0)</f>
        <v>1</v>
      </c>
      <c r="AF752" s="1">
        <f ca="1">IF($C$3="update",1,0)</f>
        <v>0</v>
      </c>
      <c r="AG752" s="1">
        <f ca="1">PRODUCT(Z752:AF752)</f>
        <v>0</v>
      </c>
      <c r="AH752" s="1" t="str">
        <f ca="1">IF(AG752=1,_xll.RtContribute("DDS_BONDS",$B752&amp;"=EXT",$V$3:$X$3,V752:X752,"FTC:CHANGED;SCOPE:SERVER"),"-")</f>
        <v>-</v>
      </c>
      <c r="AI752" s="1" t="str">
        <f>_xll.RtGet("DDS_BONDS",B752&amp;"=EXT",3)</f>
        <v>21232097=EXT</v>
      </c>
      <c r="AJ752" s="32">
        <f>_xll.BDP($A752&amp;" @"&amp; $N752 &amp;"  Corp","risk_mid")</f>
        <v>8.5838546427439155</v>
      </c>
      <c r="AK752" s="25">
        <f>IFERROR(G752*AJ752/10000,"-")</f>
        <v>-429.19273213719578</v>
      </c>
      <c r="AL752" s="1" t="str">
        <f>IFERROR(INDEX(repoRate,MATCH(A752,repoIsin,0)),"-")</f>
        <v>-</v>
      </c>
      <c r="AM752" s="38">
        <f>IFERROR(G752*1,0)*IFERROR(P752*1,0)/100*IF(AL752="-",$AM$3,AL752)/100/360</f>
        <v>-4.4973777777777775</v>
      </c>
      <c r="AN752" s="12">
        <f>_xll.BDP($A752&amp;" @"&amp; $N752 &amp;"  Corp","asset_swap_spd_mid")</f>
        <v>83.804258844757811</v>
      </c>
      <c r="AO752" s="25">
        <f>IFERROR(G752*1,0)*IFERROR(AN752*1,0)/10000</f>
        <v>-4190.2129422378903</v>
      </c>
      <c r="AP752" s="25">
        <f>IFERROR(_xll.BDP($A752&amp;" @"&amp; $N752 &amp;"  Corp","coupon")*G752/100/365,"-")</f>
        <v>-34.246575342465754</v>
      </c>
      <c r="AQ752" s="1" t="str">
        <f>_xll.RtGet("EBOND_LDN",B752,"DSPLY_NAME")</f>
        <v>WKLNA 2 1/2 13 M</v>
      </c>
      <c r="AR752" s="38">
        <f>_xll.RtGet("EBOND_LDN", B752, -18560)</f>
        <v>102.129810092672</v>
      </c>
      <c r="AS752" s="38">
        <f>_xll.RtGet("EBOND_LDN", B752, -18562)</f>
        <v>102.129810092672</v>
      </c>
      <c r="AT752" s="58" t="str">
        <f ca="1">IF(Main[[#This Row],[maturity]]&lt;TODAY(),"matured","-")</f>
        <v>-</v>
      </c>
      <c r="AU752" s="1" t="str">
        <f>IF(Main[[#This Row],[spread bid]]=Main[[#This Row],[spread ask]],"error","-")</f>
        <v>error</v>
      </c>
    </row>
    <row r="753" spans="1:47" x14ac:dyDescent="0.2">
      <c r="A753" s="1" t="s">
        <v>692</v>
      </c>
      <c r="B753" s="1">
        <v>6533276</v>
      </c>
      <c r="C753" s="9">
        <v>1994227</v>
      </c>
      <c r="D753" s="9" t="str">
        <f>_xll.BDP($A753&amp;" Corp",D$4)</f>
        <v>WPPLN</v>
      </c>
      <c r="E753" s="9">
        <f>IF(_xll.BDP($A753&amp;" Corp","cpn typ")="floating","frn",_xll.BDP($A753&amp;" Corp",E$4))</f>
        <v>5.25</v>
      </c>
      <c r="F753" s="50">
        <f>IF(LEFT(_xll.BDP($A753&amp;" Corp","mty_typ"),4)="perp","perp",_xll.BDP($A753&amp;" Corp",F$4)*1)</f>
        <v>42034</v>
      </c>
      <c r="G753" s="31">
        <f>_xll.RtGet("EBOND_POSITION",INDEX(bookMap[eBondID],MATCH(TEXT(C753,"0"),bookMap[bbgID],0))&amp;"="&amp;B753,"AMOUNT")</f>
        <v>0</v>
      </c>
      <c r="H753" s="1">
        <f>INDEX(control!$E$12:$E$22,MATCH(C753,control!$C$12:$C$22,0))</f>
        <v>0</v>
      </c>
      <c r="I753" s="1" t="str">
        <f>IFERROR(INDEX(bias[symbol],MIN(MAX(MATCH(IF($I$2="manual",_xll.RtGet("EBOND_LDN",B753,-20268),$I$2),bias[symbol],0)+H753,1),27)),"-")</f>
        <v>m</v>
      </c>
      <c r="J753" s="1">
        <f>IFERROR(_xll.RtGet("EBOND_LDN",B753,-20270)*1,"-")</f>
        <v>0.25</v>
      </c>
      <c r="K753" s="1" t="str">
        <f>_xll.RtGet("EBOND_LDN",$B753,-20271)</f>
        <v>on</v>
      </c>
      <c r="L753" s="1" t="str">
        <f>_xll.BDP(A753&amp;" @CBKG Corp","bid")</f>
        <v>#N/A Real Time</v>
      </c>
      <c r="M753" s="1" t="str">
        <f>_xll.BDP(A753&amp;" @CBKG Corp","ask")</f>
        <v>#N/A Real Time</v>
      </c>
      <c r="N753" s="1" t="s">
        <v>1456</v>
      </c>
      <c r="O753" s="1" t="str">
        <f>_xll.BDP(A753&amp;" @"&amp;N753&amp;" Corp","LAST_UPDATE")</f>
        <v>07:00:48</v>
      </c>
      <c r="P753" s="57">
        <f>_xll.BDP(A753&amp;" @"&amp;N753&amp;" Corp","LAST_PRICE")</f>
        <v>102.96</v>
      </c>
      <c r="Q753" s="1">
        <f>INDEX(control!$F$12:$F$22,MATCH(C753,control!$C$12:$C$22,0))</f>
        <v>100</v>
      </c>
      <c r="R753" s="1">
        <f>P753-J753*INDEX(bias[value],MATCH(I753,bias[symbol],0))*(Q753/100)</f>
        <v>102.83499999999999</v>
      </c>
      <c r="S753" s="1">
        <f t="shared" si="832"/>
        <v>103.08499999999999</v>
      </c>
      <c r="T753" s="4"/>
      <c r="U753" s="4"/>
      <c r="V753" s="1">
        <f t="shared" si="826"/>
        <v>102.96</v>
      </c>
      <c r="W753" s="1">
        <f t="shared" si="827"/>
        <v>102.83499999999999</v>
      </c>
      <c r="X753" s="1">
        <f t="shared" si="828"/>
        <v>103.08499999999999</v>
      </c>
      <c r="Y753" s="13" t="str">
        <f t="shared" si="829"/>
        <v>err</v>
      </c>
      <c r="Z753" s="1">
        <v>1</v>
      </c>
      <c r="AA753" s="1">
        <f t="shared" si="830"/>
        <v>1</v>
      </c>
      <c r="AB753" s="1">
        <f t="shared" si="806"/>
        <v>1</v>
      </c>
      <c r="AC753" s="1">
        <f>IF(ISNUMBER(INDEX(bias[value],MATCH(I753,bias[symbol],0))),1,0)</f>
        <v>1</v>
      </c>
      <c r="AD753" s="1">
        <f t="shared" si="831"/>
        <v>1</v>
      </c>
      <c r="AE753" s="1">
        <f t="shared" si="807"/>
        <v>1</v>
      </c>
      <c r="AF753" s="1">
        <f t="shared" ca="1" si="808"/>
        <v>0</v>
      </c>
      <c r="AG753" s="1">
        <f t="shared" ca="1" si="809"/>
        <v>0</v>
      </c>
      <c r="AH753" s="1" t="str">
        <f ca="1">IF(AG753=1,_xll.RtContribute("DDS_BONDS",$B753&amp;"=EXT",$V$3:$X$3,V753:X753,"FTC:CHANGED;SCOPE:SERVER"),"-")</f>
        <v>-</v>
      </c>
      <c r="AI753" s="1" t="str">
        <f>_xll.RtGet("DDS_BONDS",B753&amp;"=EXT",3)</f>
        <v>6533276=EXT</v>
      </c>
      <c r="AJ753" s="32">
        <f>_xll.BDP($A753&amp;" @"&amp; $N753 &amp;"  Corp","risk_mid")</f>
        <v>0.65074223797907393</v>
      </c>
      <c r="AK753" s="25">
        <f t="shared" si="810"/>
        <v>0</v>
      </c>
      <c r="AL753" s="1" t="str">
        <f t="shared" si="796"/>
        <v>-</v>
      </c>
      <c r="AM753" s="38">
        <f t="shared" si="811"/>
        <v>0</v>
      </c>
      <c r="AN753" s="12">
        <f>_xll.BDP($A753&amp;" @"&amp; $N753 &amp;"  Corp","asset_swap_spd_mid")</f>
        <v>7.7219810974794099</v>
      </c>
      <c r="AO753" s="25">
        <f t="shared" si="812"/>
        <v>0</v>
      </c>
      <c r="AP753" s="25">
        <f>IFERROR(_xll.BDP($A753&amp;" @"&amp; $N753 &amp;"  Corp","coupon")*G753/100/365,"-")</f>
        <v>0</v>
      </c>
      <c r="AQ753" s="1" t="str">
        <f>_xll.RtGet("EBOND_LDN",B753,"DSPLY_NAME")</f>
        <v>WPPLN 5 1/4 30 J</v>
      </c>
      <c r="AR753" s="38">
        <f>_xll.RtGet("EBOND_LDN", B753, -18560)</f>
        <v>66.212601070909997</v>
      </c>
      <c r="AS753" s="38">
        <f>_xll.RtGet("EBOND_LDN", B753, -18562)</f>
        <v>27.797073689148998</v>
      </c>
      <c r="AT753" s="58" t="str">
        <f ca="1">IF(Main[[#This Row],[maturity]]&lt;TODAY(),"matured","-")</f>
        <v>-</v>
      </c>
      <c r="AU753" s="1" t="str">
        <f>IF(Main[[#This Row],[spread bid]]=Main[[#This Row],[spread ask]],"error","-")</f>
        <v>-</v>
      </c>
    </row>
    <row r="754" spans="1:47" x14ac:dyDescent="0.2">
      <c r="A754" s="1" t="s">
        <v>693</v>
      </c>
      <c r="B754" s="1">
        <v>7020050</v>
      </c>
      <c r="C754" s="9">
        <v>1994227</v>
      </c>
      <c r="D754" s="9" t="str">
        <f>_xll.BDP($A754&amp;" Corp",D$4)</f>
        <v>WPPLN</v>
      </c>
      <c r="E754" s="9">
        <f>IF(_xll.BDP($A754&amp;" Corp","cpn typ")="floating","frn",_xll.BDP($A754&amp;" Corp",E$4))</f>
        <v>6.625</v>
      </c>
      <c r="F754" s="50">
        <f>IF(LEFT(_xll.BDP($A754&amp;" Corp","mty_typ"),4)="perp","perp",_xll.BDP($A754&amp;" Corp",F$4)*1)</f>
        <v>42502</v>
      </c>
      <c r="G754" s="31" t="str">
        <f>_xll.RtGet("EBOND_POSITION",INDEX(bookMap[eBondID],MATCH(TEXT(C754,"0"),bookMap[bbgID],0))&amp;"="&amp;B754,"AMOUNT")</f>
        <v>#N/A</v>
      </c>
      <c r="H754" s="1">
        <f>INDEX(control!$E$12:$E$22,MATCH(C754,control!$C$12:$C$22,0))</f>
        <v>0</v>
      </c>
      <c r="I754" s="1" t="str">
        <f>IFERROR(INDEX(bias[symbol],MIN(MAX(MATCH(IF($I$2="manual",_xll.RtGet("EBOND_LDN",B754,-20268),$I$2),bias[symbol],0)+H754,1),27)),"-")</f>
        <v>m</v>
      </c>
      <c r="J754" s="1">
        <f>IFERROR(_xll.RtGet("EBOND_LDN",B754,-20270)*1,"-")</f>
        <v>0.25</v>
      </c>
      <c r="K754" s="1" t="str">
        <f>_xll.RtGet("EBOND_LDN",$B754,-20271)</f>
        <v>on</v>
      </c>
      <c r="L754" s="1" t="str">
        <f>_xll.BDP(A754&amp;" @CBKG Corp","bid")</f>
        <v>#N/A Real Time</v>
      </c>
      <c r="M754" s="1" t="str">
        <f>_xll.BDP(A754&amp;" @CBKG Corp","ask")</f>
        <v>#N/A Real Time</v>
      </c>
      <c r="N754" s="1" t="s">
        <v>1456</v>
      </c>
      <c r="O754" s="1" t="str">
        <f>_xll.BDP(A754&amp;" @"&amp;N754&amp;" Corp","LAST_UPDATE")</f>
        <v>11/06/2014</v>
      </c>
      <c r="P754" s="57">
        <f>_xll.BDP(A754&amp;" @"&amp;N754&amp;" Corp","LAST_PRICE")</f>
        <v>111.24</v>
      </c>
      <c r="Q754" s="1">
        <f>INDEX(control!$F$12:$F$22,MATCH(C754,control!$C$12:$C$22,0))</f>
        <v>100</v>
      </c>
      <c r="R754" s="1">
        <f>P754-J754*INDEX(bias[value],MATCH(I754,bias[symbol],0))*(Q754/100)</f>
        <v>111.11499999999999</v>
      </c>
      <c r="S754" s="1">
        <f t="shared" si="832"/>
        <v>111.36499999999999</v>
      </c>
      <c r="T754" s="4"/>
      <c r="U754" s="4"/>
      <c r="V754" s="1">
        <f t="shared" si="826"/>
        <v>111.24</v>
      </c>
      <c r="W754" s="1">
        <f t="shared" si="827"/>
        <v>111.11499999999999</v>
      </c>
      <c r="X754" s="1">
        <f t="shared" si="828"/>
        <v>111.36499999999999</v>
      </c>
      <c r="Y754" s="13" t="str">
        <f t="shared" si="829"/>
        <v>err</v>
      </c>
      <c r="Z754" s="1">
        <v>1</v>
      </c>
      <c r="AA754" s="1">
        <f t="shared" si="830"/>
        <v>1</v>
      </c>
      <c r="AB754" s="1">
        <f t="shared" si="806"/>
        <v>1</v>
      </c>
      <c r="AC754" s="1">
        <f>IF(ISNUMBER(INDEX(bias[value],MATCH(I754,bias[symbol],0))),1,0)</f>
        <v>1</v>
      </c>
      <c r="AD754" s="1">
        <f t="shared" si="831"/>
        <v>1</v>
      </c>
      <c r="AE754" s="1">
        <f t="shared" si="807"/>
        <v>1</v>
      </c>
      <c r="AF754" s="1">
        <f t="shared" ca="1" si="808"/>
        <v>0</v>
      </c>
      <c r="AG754" s="1">
        <f t="shared" ca="1" si="809"/>
        <v>0</v>
      </c>
      <c r="AH754" s="1" t="str">
        <f ca="1">IF(AG754=1,_xll.RtContribute("DDS_BONDS",$B754&amp;"=EXT",$V$3:$X$3,V754:X754,"FTC:CHANGED;SCOPE:SERVER"),"-")</f>
        <v>-</v>
      </c>
      <c r="AI754" s="1" t="str">
        <f>_xll.RtGet("DDS_BONDS",B754&amp;"=EXT",3)</f>
        <v>7020050=EXT</v>
      </c>
      <c r="AJ754" s="32">
        <f>_xll.BDP($A754&amp;" @"&amp; $N754 &amp;"  Corp","risk_mid")</f>
        <v>2.0478088890165225</v>
      </c>
      <c r="AK754" s="25" t="str">
        <f t="shared" si="810"/>
        <v>-</v>
      </c>
      <c r="AL754" s="1" t="str">
        <f t="shared" si="796"/>
        <v>-</v>
      </c>
      <c r="AM754" s="38">
        <f t="shared" si="811"/>
        <v>0</v>
      </c>
      <c r="AN754" s="12">
        <f>_xll.BDP($A754&amp;" @"&amp; $N754 &amp;"  Corp","asset_swap_spd_mid")</f>
        <v>34.762572585847003</v>
      </c>
      <c r="AO754" s="25">
        <f t="shared" si="812"/>
        <v>0</v>
      </c>
      <c r="AP754" s="25" t="str">
        <f>IFERROR(_xll.BDP($A754&amp;" @"&amp; $N754 &amp;"  Corp","coupon")*G754/100/365,"-")</f>
        <v>-</v>
      </c>
      <c r="AQ754" s="1" t="str">
        <f>_xll.RtGet("EBOND_LDN",B754,"DSPLY_NAME")</f>
        <v>WPPLN 6 5/8 12 M</v>
      </c>
      <c r="AR754" s="38">
        <f>_xll.RtGet("EBOND_LDN", B754, -18560)</f>
        <v>69.858693506687999</v>
      </c>
      <c r="AS754" s="38">
        <f>_xll.RtGet("EBOND_LDN", B754, -18562)</f>
        <v>57.652893971262998</v>
      </c>
      <c r="AT754" s="58" t="str">
        <f ca="1">IF(Main[[#This Row],[maturity]]&lt;TODAY(),"matured","-")</f>
        <v>-</v>
      </c>
      <c r="AU754" s="1" t="str">
        <f>IF(Main[[#This Row],[spread bid]]=Main[[#This Row],[spread ask]],"error","-")</f>
        <v>-</v>
      </c>
    </row>
    <row r="755" spans="1:47" x14ac:dyDescent="0.2">
      <c r="A755" s="7" t="s">
        <v>694</v>
      </c>
      <c r="B755" s="7">
        <v>20044787</v>
      </c>
      <c r="C755" s="7">
        <v>1994227</v>
      </c>
      <c r="D755" s="7" t="str">
        <f>_xll.BDP($A755&amp;" Corp",D$4)</f>
        <v>WPPLN</v>
      </c>
      <c r="E755" s="7">
        <f>IF(_xll.BDP($A755&amp;" Corp","cpn typ")="floating","frn",_xll.BDP($A755&amp;" Corp",E$4))</f>
        <v>3</v>
      </c>
      <c r="F755" s="50">
        <f>IF(LEFT(_xll.BDP($A755&amp;" Corp","mty_typ"),4)="perp","perp",_xll.BDP($A755&amp;" Corp",F$4)*1)</f>
        <v>45250</v>
      </c>
      <c r="G755" s="26">
        <f>_xll.RtGet("EBOND_POSITION",INDEX(bookMap[eBondID],MATCH(TEXT(C755,"0"),bookMap[bbgID],0))&amp;"="&amp;B755,"AMOUNT")</f>
        <v>-681000</v>
      </c>
      <c r="H755" s="1">
        <f>INDEX(control!$E$12:$E$22,MATCH(C755,control!$C$12:$C$22,0))</f>
        <v>0</v>
      </c>
      <c r="I755" s="1" t="str">
        <f>IFERROR(INDEX(bias[symbol],MIN(MAX(MATCH(IF($I$2="manual",_xll.RtGet("EBOND_LDN",B755,-20268),$I$2),bias[symbol],0)+H755,1),27)),"-")</f>
        <v>bb</v>
      </c>
      <c r="J755" s="1">
        <f>IFERROR(_xll.RtGet("EBOND_LDN",B755,-20270)*1,"-")</f>
        <v>0.4</v>
      </c>
      <c r="K755" s="7" t="str">
        <f>_xll.RtGet("EBOND_LDN",$B755,-20271)</f>
        <v>on</v>
      </c>
      <c r="L755" s="7">
        <f>_xll.BDP(A755&amp;" @CBKG Corp","bid")</f>
        <v>106.14100000000001</v>
      </c>
      <c r="M755" s="7">
        <f>_xll.BDP(A755&amp;" @CBKG Corp","ask")</f>
        <v>106.541</v>
      </c>
      <c r="N755" s="1" t="s">
        <v>1456</v>
      </c>
      <c r="O755" s="1" t="str">
        <f>_xll.BDP(A755&amp;" @"&amp;N755&amp;" Corp","LAST_UPDATE")</f>
        <v>11/06/2014</v>
      </c>
      <c r="P755" s="57">
        <f>_xll.BDP(A755&amp;" @"&amp;N755&amp;" Corp","LAST_PRICE")</f>
        <v>106.205</v>
      </c>
      <c r="Q755" s="1">
        <f>INDEX(control!$F$12:$F$22,MATCH(C755,control!$C$12:$C$22,0))</f>
        <v>100</v>
      </c>
      <c r="R755" s="7">
        <f>P755-J755*INDEX(bias[value],MATCH(I755,bias[symbol],0))*(Q755/100)</f>
        <v>106.105</v>
      </c>
      <c r="S755" s="7">
        <f t="shared" si="832"/>
        <v>106.50500000000001</v>
      </c>
      <c r="T755" s="11"/>
      <c r="U755" s="11"/>
      <c r="V755" s="7">
        <f t="shared" si="826"/>
        <v>106.205</v>
      </c>
      <c r="W755" s="7">
        <f t="shared" si="827"/>
        <v>106.105</v>
      </c>
      <c r="X755" s="7">
        <f t="shared" si="828"/>
        <v>106.50500000000001</v>
      </c>
      <c r="Y755" s="10">
        <f t="shared" si="829"/>
        <v>-7.2000000000002728E-2</v>
      </c>
      <c r="Z755" s="7">
        <v>1</v>
      </c>
      <c r="AA755" s="7">
        <f t="shared" si="830"/>
        <v>1</v>
      </c>
      <c r="AB755" s="7">
        <f t="shared" si="806"/>
        <v>1</v>
      </c>
      <c r="AC755" s="7">
        <f>IF(ISNUMBER(INDEX(bias[value],MATCH(I755,bias[symbol],0))),1,0)</f>
        <v>1</v>
      </c>
      <c r="AD755" s="7">
        <f t="shared" si="831"/>
        <v>1</v>
      </c>
      <c r="AE755" s="7">
        <f t="shared" si="807"/>
        <v>1</v>
      </c>
      <c r="AF755" s="7">
        <f t="shared" ca="1" si="808"/>
        <v>0</v>
      </c>
      <c r="AG755" s="7">
        <f t="shared" ca="1" si="809"/>
        <v>0</v>
      </c>
      <c r="AH755" s="7" t="str">
        <f ca="1">IF(AG755=1,_xll.RtContribute("DDS_BONDS",$B755&amp;"=EXT",$V$3:$X$3,V755:X755,"FTC:CHANGED;SCOPE:SERVER"),"-")</f>
        <v>-</v>
      </c>
      <c r="AI755" s="1" t="str">
        <f>_xll.RtGet("DDS_BONDS",B755&amp;"=EXT",3)</f>
        <v>20044787=EXT</v>
      </c>
      <c r="AJ755" s="32">
        <f>_xll.BDP($A755&amp;" @"&amp; $N755 &amp;"  Corp","risk_mid")</f>
        <v>8.700945601741239</v>
      </c>
      <c r="AK755" s="25">
        <f t="shared" si="810"/>
        <v>-592.5343954785784</v>
      </c>
      <c r="AL755" s="1" t="str">
        <f t="shared" si="796"/>
        <v>-</v>
      </c>
      <c r="AM755" s="38">
        <f t="shared" si="811"/>
        <v>-6.4289426666666678</v>
      </c>
      <c r="AN755" s="12">
        <f>_xll.BDP($A755&amp;" @"&amp; $N755 &amp;"  Corp","asset_swap_spd_mid")</f>
        <v>79.588538177349164</v>
      </c>
      <c r="AO755" s="25">
        <f t="shared" si="812"/>
        <v>-5419.9794498774781</v>
      </c>
      <c r="AP755" s="25">
        <f>IFERROR(_xll.BDP($A755&amp;" @"&amp; $N755 &amp;"  Corp","coupon")*G755/100/365,"-")</f>
        <v>-55.972602739726028</v>
      </c>
      <c r="AQ755" s="1" t="str">
        <f>_xll.RtGet("EBOND_LDN",B755,"DSPLY_NAME")</f>
        <v>WPPLN 3 20 Nov 2</v>
      </c>
      <c r="AR755" s="38">
        <f>_xll.RtGet("EBOND_LDN", B755, -18560)</f>
        <v>102.416649216235</v>
      </c>
      <c r="AS755" s="38">
        <f>_xll.RtGet("EBOND_LDN", B755, -18562)</f>
        <v>97.832505985221005</v>
      </c>
      <c r="AT755" s="58" t="str">
        <f ca="1">IF(Main[[#This Row],[maturity]]&lt;TODAY(),"matured","-")</f>
        <v>-</v>
      </c>
      <c r="AU755" s="1" t="str">
        <f>IF(Main[[#This Row],[spread bid]]=Main[[#This Row],[spread ask]],"error","-")</f>
        <v>-</v>
      </c>
    </row>
    <row r="756" spans="1:47" x14ac:dyDescent="0.2">
      <c r="A756" s="1" t="s">
        <v>697</v>
      </c>
      <c r="B756" s="1">
        <v>8494037</v>
      </c>
      <c r="C756" s="9">
        <v>1994223</v>
      </c>
      <c r="D756" s="9" t="str">
        <f>_xll.BDP($A756&amp;" Corp",D$4)</f>
        <v>BMW</v>
      </c>
      <c r="E756" s="9">
        <f>IF(_xll.BDP($A756&amp;" Corp","cpn typ")="floating","frn",_xll.BDP($A756&amp;" Corp",E$4))</f>
        <v>4</v>
      </c>
      <c r="F756" s="50">
        <f>IF(LEFT(_xll.BDP($A756&amp;" Corp","mty_typ"),4)="perp","perp",_xll.BDP($A756&amp;" Corp",F$4)*1)</f>
        <v>41899</v>
      </c>
      <c r="G756" s="31">
        <f>_xll.RtGet("EBOND_POSITION",INDEX(bookMap[eBondID],MATCH(TEXT(C756,"0"),bookMap[bbgID],0))&amp;"="&amp;B756,"AMOUNT")</f>
        <v>0</v>
      </c>
      <c r="H756" s="1">
        <f>INDEX(control!$E$12:$E$22,MATCH(C756,control!$C$12:$C$22,0))</f>
        <v>0</v>
      </c>
      <c r="I756" s="1" t="str">
        <f>IFERROR(INDEX(bias[symbol],MIN(MAX(MATCH(IF($I$2="manual",_xll.RtGet("EBOND_LDN",B756,-20268),$I$2),bias[symbol],0)+H756,1),27)),"-")</f>
        <v>b</v>
      </c>
      <c r="J756" s="1">
        <f>IFERROR(_xll.RtGet("EBOND_LDN",B756,-20270)*1,"-")</f>
        <v>0.05</v>
      </c>
      <c r="K756" s="1" t="str">
        <f>_xll.RtGet("EBOND_LDN",$B756,-20271)</f>
        <v>on</v>
      </c>
      <c r="L756" s="1">
        <f>_xll.BDP(A756&amp;" @CBKG Corp","bid")</f>
        <v>100.92100000000001</v>
      </c>
      <c r="M756" s="1">
        <f>_xll.BDP(A756&amp;" @CBKG Corp","ask")</f>
        <v>100.971</v>
      </c>
      <c r="N756" s="1" t="s">
        <v>1456</v>
      </c>
      <c r="O756" s="1" t="str">
        <f>_xll.BDP(A756&amp;" @"&amp;N756&amp;" Corp","LAST_UPDATE")</f>
        <v>07:01:24</v>
      </c>
      <c r="P756" s="57">
        <f>_xll.BDP(A756&amp;" @"&amp;N756&amp;" Corp","LAST_PRICE")</f>
        <v>100.94</v>
      </c>
      <c r="Q756" s="1">
        <f>INDEX(control!$F$12:$F$22,MATCH(C756,control!$C$12:$C$22,0))</f>
        <v>100</v>
      </c>
      <c r="R756" s="1">
        <f>P756-J756*INDEX(bias[value],MATCH(I756,bias[symbol],0))*(Q756/100)</f>
        <v>100.92125</v>
      </c>
      <c r="S756" s="1">
        <f t="shared" si="832"/>
        <v>100.97125</v>
      </c>
      <c r="T756" s="4"/>
      <c r="U756" s="4"/>
      <c r="V756" s="1">
        <f t="shared" si="826"/>
        <v>100.94</v>
      </c>
      <c r="W756" s="1">
        <f t="shared" si="827"/>
        <v>100.92125</v>
      </c>
      <c r="X756" s="1">
        <f t="shared" si="828"/>
        <v>100.97125</v>
      </c>
      <c r="Y756" s="13">
        <f t="shared" si="829"/>
        <v>4.9999999998817657E-4</v>
      </c>
      <c r="Z756" s="1">
        <v>1</v>
      </c>
      <c r="AA756" s="1">
        <f t="shared" si="830"/>
        <v>1</v>
      </c>
      <c r="AB756" s="1">
        <f t="shared" ref="AB756:AB810" si="859">IF(ISNUMBER(V756),1,0)*IF(ISNUMBER(W756),1,0)*IF(ISNUMBER(X756),1,0)</f>
        <v>1</v>
      </c>
      <c r="AC756" s="1">
        <f>IF(ISNUMBER(INDEX(bias[value],MATCH(I756,bias[symbol],0))),1,0)</f>
        <v>1</v>
      </c>
      <c r="AD756" s="1">
        <f t="shared" si="831"/>
        <v>1</v>
      </c>
      <c r="AE756" s="1">
        <f t="shared" ref="AE756:AE810" si="860">IF(AB756,IF(W756&gt;X756,0,1),0)</f>
        <v>1</v>
      </c>
      <c r="AF756" s="1">
        <f t="shared" ca="1" si="808"/>
        <v>0</v>
      </c>
      <c r="AG756" s="1">
        <f t="shared" ca="1" si="809"/>
        <v>0</v>
      </c>
      <c r="AH756" s="1" t="str">
        <f ca="1">IF(AG756=1,_xll.RtContribute("DDS_BONDS",$B756&amp;"=EXT",$V$3:$X$3,V756:X756,"FTC:CHANGED;SCOPE:SERVER"),"-")</f>
        <v>-</v>
      </c>
      <c r="AI756" s="1" t="str">
        <f>_xll.RtGet("DDS_BONDS",B756&amp;"=EXT",3)</f>
        <v>8494037=EXT</v>
      </c>
      <c r="AJ756" s="32">
        <f>_xll.BDP($A756&amp;" @"&amp; $N756 &amp;"  Corp","risk_mid")</f>
        <v>0.2617831243590274</v>
      </c>
      <c r="AK756" s="25">
        <f t="shared" si="810"/>
        <v>0</v>
      </c>
      <c r="AL756" s="1" t="str">
        <f t="shared" si="796"/>
        <v>-</v>
      </c>
      <c r="AM756" s="38">
        <f t="shared" si="811"/>
        <v>0</v>
      </c>
      <c r="AN756" s="12">
        <f>_xll.BDP($A756&amp;" @"&amp; $N756 &amp;"  Corp","asset_swap_spd_mid")</f>
        <v>0.33587571116487491</v>
      </c>
      <c r="AO756" s="25">
        <f t="shared" si="812"/>
        <v>0</v>
      </c>
      <c r="AP756" s="25">
        <f>IFERROR(_xll.BDP($A756&amp;" @"&amp; $N756 &amp;"  Corp","coupon")*G756/100/365,"-")</f>
        <v>0</v>
      </c>
      <c r="AQ756" s="1" t="str">
        <f>_xll.RtGet("EBOND_LDN",B756,"DSPLY_NAME")</f>
        <v>BMW 4 17 Sep 201</v>
      </c>
      <c r="AR756" s="38">
        <f>_xll.RtGet("EBOND_LDN", B756, -18560)</f>
        <v>0</v>
      </c>
      <c r="AS756" s="38">
        <f>_xll.RtGet("EBOND_LDN", B756, -18562)</f>
        <v>0</v>
      </c>
      <c r="AT756" s="58" t="str">
        <f ca="1">IF(Main[[#This Row],[maturity]]&lt;TODAY(),"matured","-")</f>
        <v>-</v>
      </c>
      <c r="AU756" s="1" t="str">
        <f>IF(Main[[#This Row],[spread bid]]=Main[[#This Row],[spread ask]],"error","-")</f>
        <v>error</v>
      </c>
    </row>
    <row r="757" spans="1:47" x14ac:dyDescent="0.2">
      <c r="A757" s="1" t="s">
        <v>698</v>
      </c>
      <c r="B757" s="1">
        <v>11745831</v>
      </c>
      <c r="C757" s="9">
        <v>1994223</v>
      </c>
      <c r="D757" s="9" t="str">
        <f>_xll.BDP($A757&amp;" Corp",D$4)</f>
        <v>BMW</v>
      </c>
      <c r="E757" s="9">
        <f>IF(_xll.BDP($A757&amp;" Corp","cpn typ")="floating","frn",_xll.BDP($A757&amp;" Corp",E$4))</f>
        <v>3</v>
      </c>
      <c r="F757" s="50">
        <f>IF(LEFT(_xll.BDP($A757&amp;" Corp","mty_typ"),4)="perp","perp",_xll.BDP($A757&amp;" Corp",F$4)*1)</f>
        <v>41901</v>
      </c>
      <c r="G757" s="31">
        <f>_xll.RtGet("EBOND_POSITION",INDEX(bookMap[eBondID],MATCH(TEXT(C757,"0"),bookMap[bbgID],0))&amp;"="&amp;B757,"AMOUNT")</f>
        <v>0</v>
      </c>
      <c r="H757" s="1">
        <f>INDEX(control!$E$12:$E$22,MATCH(C757,control!$C$12:$C$22,0))</f>
        <v>0</v>
      </c>
      <c r="I757" s="1" t="str">
        <f>IFERROR(INDEX(bias[symbol],MIN(MAX(MATCH(IF($I$2="manual",_xll.RtGet("EBOND_LDN",B757,-20268),$I$2),bias[symbol],0)+H757,1),27)),"-")</f>
        <v>-</v>
      </c>
      <c r="J757" s="1">
        <f>IFERROR(_xll.RtGet("EBOND_LDN",B757,-20270)*1,"-")</f>
        <v>0.2</v>
      </c>
      <c r="K757" s="1" t="str">
        <f>_xll.RtGet("EBOND_LDN",$B757,-20271)</f>
        <v>on</v>
      </c>
      <c r="L757" s="1">
        <f>_xll.BDP(A757&amp;" @CBKG Corp","bid")</f>
        <v>100.254</v>
      </c>
      <c r="M757" s="1">
        <f>_xll.BDP(A757&amp;" @CBKG Corp","ask")</f>
        <v>100.324</v>
      </c>
      <c r="N757" s="1" t="s">
        <v>1456</v>
      </c>
      <c r="O757" s="1" t="str">
        <f>_xll.BDP(A757&amp;" @"&amp;N757&amp;" Corp","LAST_UPDATE")</f>
        <v>07:01:20</v>
      </c>
      <c r="P757" s="57">
        <f>_xll.BDP(A757&amp;" @"&amp;N757&amp;" Corp","LAST_PRICE")</f>
        <v>100.28</v>
      </c>
      <c r="Q757" s="1">
        <f>INDEX(control!$F$12:$F$22,MATCH(C757,control!$C$12:$C$22,0))</f>
        <v>100</v>
      </c>
      <c r="R757" s="1" t="e">
        <f>P757-J757*INDEX(bias[value],MATCH(I757,bias[symbol],0))*(Q757/100)</f>
        <v>#N/A</v>
      </c>
      <c r="S757" s="1" t="e">
        <f t="shared" si="832"/>
        <v>#N/A</v>
      </c>
      <c r="T757" s="4"/>
      <c r="U757" s="4"/>
      <c r="V757" s="1">
        <f t="shared" si="826"/>
        <v>100.28</v>
      </c>
      <c r="W757" s="1" t="e">
        <f t="shared" si="827"/>
        <v>#N/A</v>
      </c>
      <c r="X757" s="1" t="e">
        <f t="shared" si="828"/>
        <v>#N/A</v>
      </c>
      <c r="Y757" s="13" t="str">
        <f t="shared" si="829"/>
        <v>err</v>
      </c>
      <c r="Z757" s="1">
        <v>1</v>
      </c>
      <c r="AA757" s="1">
        <f t="shared" si="830"/>
        <v>1</v>
      </c>
      <c r="AB757" s="1">
        <f t="shared" si="859"/>
        <v>0</v>
      </c>
      <c r="AC757" s="1">
        <f>IF(ISNUMBER(INDEX(bias[value],MATCH(I757,bias[symbol],0))),1,0)</f>
        <v>0</v>
      </c>
      <c r="AD757" s="1">
        <f t="shared" si="831"/>
        <v>1</v>
      </c>
      <c r="AE757" s="1">
        <f t="shared" si="860"/>
        <v>0</v>
      </c>
      <c r="AF757" s="1">
        <f t="shared" ca="1" si="808"/>
        <v>0</v>
      </c>
      <c r="AG757" s="1">
        <f t="shared" ca="1" si="809"/>
        <v>0</v>
      </c>
      <c r="AH757" s="1" t="str">
        <f ca="1">IF(AG757=1,_xll.RtContribute("DDS_BONDS",$B757&amp;"=EXT",$V$3:$X$3,V757:X757,"FTC:CHANGED;SCOPE:SERVER"),"-")</f>
        <v>-</v>
      </c>
      <c r="AI757" s="1" t="str">
        <f>_xll.RtGet("DDS_BONDS",B757&amp;"=EXT",3)</f>
        <v>11745831=EXT</v>
      </c>
      <c r="AJ757" s="32">
        <f>_xll.BDP($A757&amp;" @"&amp; $N757 &amp;"  Corp","risk_mid")</f>
        <v>0.26280599627810375</v>
      </c>
      <c r="AK757" s="25">
        <f t="shared" si="810"/>
        <v>0</v>
      </c>
      <c r="AL757" s="1" t="str">
        <f t="shared" si="796"/>
        <v>-</v>
      </c>
      <c r="AM757" s="38">
        <f t="shared" si="811"/>
        <v>0</v>
      </c>
      <c r="AN757" s="12">
        <f>_xll.BDP($A757&amp;" @"&amp; $N757 &amp;"  Corp","asset_swap_spd_mid")</f>
        <v>3.3588627148741081</v>
      </c>
      <c r="AO757" s="25">
        <f t="shared" si="812"/>
        <v>0</v>
      </c>
      <c r="AP757" s="25">
        <f>IFERROR(_xll.BDP($A757&amp;" @"&amp; $N757 &amp;"  Corp","coupon")*G757/100/365,"-")</f>
        <v>0</v>
      </c>
      <c r="AQ757" s="1" t="str">
        <f>_xll.RtGet("EBOND_LDN",B757,"DSPLY_NAME")</f>
        <v>BMW 3 19 Sep 201</v>
      </c>
      <c r="AR757" s="38">
        <f>_xll.RtGet("EBOND_LDN", B757, -18560)</f>
        <v>57.609316181506998</v>
      </c>
      <c r="AS757" s="38">
        <f>_xll.RtGet("EBOND_LDN", B757, -18562)</f>
        <v>30.970745267213999</v>
      </c>
      <c r="AT757" s="58" t="str">
        <f ca="1">IF(Main[[#This Row],[maturity]]&lt;TODAY(),"matured","-")</f>
        <v>-</v>
      </c>
      <c r="AU757" s="1" t="str">
        <f>IF(Main[[#This Row],[spread bid]]=Main[[#This Row],[spread ask]],"error","-")</f>
        <v>-</v>
      </c>
    </row>
    <row r="758" spans="1:47" x14ac:dyDescent="0.2">
      <c r="A758" s="1" t="s">
        <v>699</v>
      </c>
      <c r="B758" s="1">
        <v>12702259</v>
      </c>
      <c r="C758" s="9">
        <v>1994223</v>
      </c>
      <c r="D758" s="9" t="str">
        <f>_xll.BDP($A758&amp;" Corp",D$4)</f>
        <v>BMW</v>
      </c>
      <c r="E758" s="9">
        <f>IF(_xll.BDP($A758&amp;" Corp","cpn typ")="floating","frn",_xll.BDP($A758&amp;" Corp",E$4))</f>
        <v>2.125</v>
      </c>
      <c r="F758" s="50">
        <f>IF(LEFT(_xll.BDP($A758&amp;" Corp","mty_typ"),4)="perp","perp",_xll.BDP($A758&amp;" Corp",F$4)*1)</f>
        <v>42017</v>
      </c>
      <c r="G758" s="31">
        <f>_xll.RtGet("EBOND_POSITION",INDEX(bookMap[eBondID],MATCH(TEXT(C758,"0"),bookMap[bbgID],0))&amp;"="&amp;B758,"AMOUNT")</f>
        <v>279000</v>
      </c>
      <c r="H758" s="1">
        <f>INDEX(control!$E$12:$E$22,MATCH(C758,control!$C$12:$C$22,0))</f>
        <v>0</v>
      </c>
      <c r="I758" s="1" t="str">
        <f>IFERROR(INDEX(bias[symbol],MIN(MAX(MATCH(IF($I$2="manual",_xll.RtGet("EBOND_LDN",B758,-20268),$I$2),bias[symbol],0)+H758,1),27)),"-")</f>
        <v>bb</v>
      </c>
      <c r="J758" s="1">
        <f>IFERROR(_xll.RtGet("EBOND_LDN",B758,-20270)*1,"-")</f>
        <v>0.08</v>
      </c>
      <c r="K758" s="1" t="str">
        <f>_xll.RtGet("EBOND_LDN",$B758,-20271)</f>
        <v>on</v>
      </c>
      <c r="L758" s="1">
        <f>_xll.BDP(A758&amp;" @CBKG Corp","bid")</f>
        <v>101.024</v>
      </c>
      <c r="M758" s="1">
        <f>_xll.BDP(A758&amp;" @CBKG Corp","ask")</f>
        <v>101.104</v>
      </c>
      <c r="N758" s="1" t="s">
        <v>1456</v>
      </c>
      <c r="O758" s="1" t="str">
        <f>_xll.BDP(A758&amp;" @"&amp;N758&amp;" Corp","LAST_UPDATE")</f>
        <v>07:01:34</v>
      </c>
      <c r="P758" s="57">
        <f>_xll.BDP(A758&amp;" @"&amp;N758&amp;" Corp","LAST_PRICE")</f>
        <v>101.044</v>
      </c>
      <c r="Q758" s="1">
        <f>INDEX(control!$F$12:$F$22,MATCH(C758,control!$C$12:$C$22,0))</f>
        <v>100</v>
      </c>
      <c r="R758" s="1">
        <f>P758-J758*INDEX(bias[value],MATCH(I758,bias[symbol],0))*(Q758/100)</f>
        <v>101.024</v>
      </c>
      <c r="S758" s="1">
        <f t="shared" si="832"/>
        <v>101.104</v>
      </c>
      <c r="T758" s="4"/>
      <c r="U758" s="4"/>
      <c r="V758" s="1">
        <f t="shared" si="826"/>
        <v>101.044</v>
      </c>
      <c r="W758" s="1">
        <f t="shared" si="827"/>
        <v>101.024</v>
      </c>
      <c r="X758" s="1">
        <f t="shared" si="828"/>
        <v>101.104</v>
      </c>
      <c r="Y758" s="13">
        <f t="shared" si="829"/>
        <v>0</v>
      </c>
      <c r="Z758" s="1">
        <v>1</v>
      </c>
      <c r="AA758" s="1">
        <f t="shared" si="830"/>
        <v>1</v>
      </c>
      <c r="AB758" s="1">
        <f t="shared" si="859"/>
        <v>1</v>
      </c>
      <c r="AC758" s="1">
        <f>IF(ISNUMBER(INDEX(bias[value],MATCH(I758,bias[symbol],0))),1,0)</f>
        <v>1</v>
      </c>
      <c r="AD758" s="1">
        <f t="shared" si="831"/>
        <v>1</v>
      </c>
      <c r="AE758" s="1">
        <f t="shared" si="860"/>
        <v>1</v>
      </c>
      <c r="AF758" s="1">
        <f t="shared" ca="1" si="808"/>
        <v>0</v>
      </c>
      <c r="AG758" s="1">
        <f t="shared" ca="1" si="809"/>
        <v>0</v>
      </c>
      <c r="AH758" s="1" t="str">
        <f ca="1">IF(AG758=1,_xll.RtContribute("DDS_BONDS",$B758&amp;"=EXT",$V$3:$X$3,V758:X758,"FTC:CHANGED;SCOPE:SERVER"),"-")</f>
        <v>-</v>
      </c>
      <c r="AI758" s="1" t="str">
        <f>_xll.RtGet("DDS_BONDS",B758&amp;"=EXT",3)</f>
        <v>12702259=EXT</v>
      </c>
      <c r="AJ758" s="32">
        <f>_xll.BDP($A758&amp;" @"&amp; $N758 &amp;"  Corp","risk_mid")</f>
        <v>0.58548067769308432</v>
      </c>
      <c r="AK758" s="25">
        <f t="shared" si="810"/>
        <v>16.334910907637052</v>
      </c>
      <c r="AL758" s="1" t="str">
        <f t="shared" si="796"/>
        <v>-</v>
      </c>
      <c r="AM758" s="38">
        <f t="shared" si="811"/>
        <v>2.5058912000000002</v>
      </c>
      <c r="AN758" s="12">
        <f>_xll.BDP($A758&amp;" @"&amp; $N758 &amp;"  Corp","asset_swap_spd_mid")</f>
        <v>-7.1916661931332673</v>
      </c>
      <c r="AO758" s="25">
        <f t="shared" si="812"/>
        <v>-200.64748678841818</v>
      </c>
      <c r="AP758" s="25">
        <f>IFERROR(_xll.BDP($A758&amp;" @"&amp; $N758 &amp;"  Corp","coupon")*G758/100/365,"-")</f>
        <v>16.243150684931507</v>
      </c>
      <c r="AQ758" s="1" t="str">
        <f>_xll.RtGet("EBOND_LDN",B758,"DSPLY_NAME")</f>
        <v>BMW 2 1/8 13 Jan</v>
      </c>
      <c r="AR758" s="38">
        <f>_xll.RtGet("EBOND_LDN", B758, -18560)</f>
        <v>32.635420340201001</v>
      </c>
      <c r="AS758" s="38">
        <f>_xll.RtGet("EBOND_LDN", B758, -18562)</f>
        <v>18.977595348632001</v>
      </c>
      <c r="AT758" s="58" t="str">
        <f ca="1">IF(Main[[#This Row],[maturity]]&lt;TODAY(),"matured","-")</f>
        <v>-</v>
      </c>
      <c r="AU758" s="1" t="str">
        <f>IF(Main[[#This Row],[spread bid]]=Main[[#This Row],[spread ask]],"error","-")</f>
        <v>-</v>
      </c>
    </row>
    <row r="759" spans="1:47" x14ac:dyDescent="0.2">
      <c r="A759" s="1" t="s">
        <v>700</v>
      </c>
      <c r="B759" s="1">
        <v>7052198</v>
      </c>
      <c r="C759" s="9">
        <v>1994223</v>
      </c>
      <c r="D759" s="9" t="str">
        <f>_xll.BDP($A759&amp;" Corp",D$4)</f>
        <v>BMW</v>
      </c>
      <c r="E759" s="9">
        <f>IF(_xll.BDP($A759&amp;" Corp","cpn typ")="floating","frn",_xll.BDP($A759&amp;" Corp",E$4))</f>
        <v>5</v>
      </c>
      <c r="F759" s="50">
        <f>IF(LEFT(_xll.BDP($A759&amp;" Corp","mty_typ"),4)="perp","perp",_xll.BDP($A759&amp;" Corp",F$4)*1)</f>
        <v>42152</v>
      </c>
      <c r="G759" s="31">
        <f>_xll.RtGet("EBOND_POSITION",INDEX(bookMap[eBondID],MATCH(TEXT(C759,"0"),bookMap[bbgID],0))&amp;"="&amp;B759,"AMOUNT")</f>
        <v>482000</v>
      </c>
      <c r="H759" s="1">
        <f>INDEX(control!$E$12:$E$22,MATCH(C759,control!$C$12:$C$22,0))</f>
        <v>0</v>
      </c>
      <c r="I759" s="1" t="str">
        <f>IFERROR(INDEX(bias[symbol],MIN(MAX(MATCH(IF($I$2="manual",_xll.RtGet("EBOND_LDN",B759,-20268),$I$2),bias[symbol],0)+H759,1),27)),"-")</f>
        <v>b</v>
      </c>
      <c r="J759" s="1">
        <f>IFERROR(_xll.RtGet("EBOND_LDN",B759,-20270)*1,"-")</f>
        <v>0.1</v>
      </c>
      <c r="K759" s="1" t="str">
        <f>_xll.RtGet("EBOND_LDN",$B759,-20271)</f>
        <v>on</v>
      </c>
      <c r="L759" s="1">
        <f>_xll.BDP(A759&amp;" @CBKG Corp","bid")</f>
        <v>104.35599999999999</v>
      </c>
      <c r="M759" s="1">
        <f>_xll.BDP(A759&amp;" @CBKG Corp","ask")</f>
        <v>104.456</v>
      </c>
      <c r="N759" s="1" t="s">
        <v>1456</v>
      </c>
      <c r="O759" s="1" t="str">
        <f>_xll.BDP(A759&amp;" @"&amp;N759&amp;" Corp","LAST_UPDATE")</f>
        <v>07:01:50</v>
      </c>
      <c r="P759" s="57">
        <f>_xll.BDP(A759&amp;" @"&amp;N759&amp;" Corp","LAST_PRICE")</f>
        <v>104.393</v>
      </c>
      <c r="Q759" s="1">
        <f>INDEX(control!$F$12:$F$22,MATCH(C759,control!$C$12:$C$22,0))</f>
        <v>100</v>
      </c>
      <c r="R759" s="1">
        <f>P759-J759*INDEX(bias[value],MATCH(I759,bias[symbol],0))*(Q759/100)</f>
        <v>104.35550000000001</v>
      </c>
      <c r="S759" s="1">
        <f t="shared" si="832"/>
        <v>104.4555</v>
      </c>
      <c r="T759" s="4"/>
      <c r="U759" s="4"/>
      <c r="V759" s="1">
        <f t="shared" si="826"/>
        <v>104.393</v>
      </c>
      <c r="W759" s="1">
        <f t="shared" si="827"/>
        <v>104.35550000000001</v>
      </c>
      <c r="X759" s="1">
        <f t="shared" si="828"/>
        <v>104.4555</v>
      </c>
      <c r="Y759" s="13">
        <f t="shared" si="829"/>
        <v>-1.0000000000047748E-3</v>
      </c>
      <c r="Z759" s="1">
        <v>1</v>
      </c>
      <c r="AA759" s="1">
        <f t="shared" si="830"/>
        <v>1</v>
      </c>
      <c r="AB759" s="1">
        <f t="shared" si="859"/>
        <v>1</v>
      </c>
      <c r="AC759" s="1">
        <f>IF(ISNUMBER(INDEX(bias[value],MATCH(I759,bias[symbol],0))),1,0)</f>
        <v>1</v>
      </c>
      <c r="AD759" s="1">
        <f t="shared" si="831"/>
        <v>1</v>
      </c>
      <c r="AE759" s="1">
        <f t="shared" si="860"/>
        <v>1</v>
      </c>
      <c r="AF759" s="1">
        <f t="shared" ca="1" si="808"/>
        <v>0</v>
      </c>
      <c r="AG759" s="1">
        <f t="shared" ca="1" si="809"/>
        <v>0</v>
      </c>
      <c r="AH759" s="1" t="str">
        <f ca="1">IF(AG759=1,_xll.RtContribute("DDS_BONDS",$B759&amp;"=EXT",$V$3:$X$3,V759:X759,"FTC:CHANGED;SCOPE:SERVER"),"-")</f>
        <v>-</v>
      </c>
      <c r="AI759" s="1" t="str">
        <f>_xll.RtGet("DDS_BONDS",B759&amp;"=EXT",3)</f>
        <v>7052198=EXT</v>
      </c>
      <c r="AJ759" s="32">
        <f>_xll.BDP($A759&amp;" @"&amp; $N759 &amp;"  Corp","risk_mid")</f>
        <v>0.98637803310879235</v>
      </c>
      <c r="AK759" s="25">
        <f t="shared" si="810"/>
        <v>47.543421195843791</v>
      </c>
      <c r="AL759" s="1" t="str">
        <f t="shared" si="796"/>
        <v>-</v>
      </c>
      <c r="AM759" s="38">
        <f t="shared" si="811"/>
        <v>4.4726600888888894</v>
      </c>
      <c r="AN759" s="12">
        <f>_xll.BDP($A759&amp;" @"&amp; $N759 &amp;"  Corp","asset_swap_spd_mid")</f>
        <v>-17.950787494607781</v>
      </c>
      <c r="AO759" s="25">
        <f t="shared" si="812"/>
        <v>-865.22795724009495</v>
      </c>
      <c r="AP759" s="25">
        <f>IFERROR(_xll.BDP($A759&amp;" @"&amp; $N759 &amp;"  Corp","coupon")*G759/100/365,"-")</f>
        <v>66.027397260273972</v>
      </c>
      <c r="AQ759" s="1" t="str">
        <f>_xll.RtGet("EBOND_LDN",B759,"DSPLY_NAME")</f>
        <v>BMW 5 28 May 201</v>
      </c>
      <c r="AR759" s="38">
        <f>_xll.RtGet("EBOND_LDN", B759, -18560)</f>
        <v>37.706667580937001</v>
      </c>
      <c r="AS759" s="38">
        <f>_xll.RtGet("EBOND_LDN", B759, -18562)</f>
        <v>27.568951695812999</v>
      </c>
      <c r="AT759" s="58" t="str">
        <f ca="1">IF(Main[[#This Row],[maturity]]&lt;TODAY(),"matured","-")</f>
        <v>-</v>
      </c>
      <c r="AU759" s="1" t="str">
        <f>IF(Main[[#This Row],[spread bid]]=Main[[#This Row],[spread ask]],"error","-")</f>
        <v>-</v>
      </c>
    </row>
    <row r="760" spans="1:47" x14ac:dyDescent="0.2">
      <c r="A760" s="1" t="s">
        <v>701</v>
      </c>
      <c r="B760" s="1">
        <v>16160233</v>
      </c>
      <c r="C760" s="9">
        <v>1994223</v>
      </c>
      <c r="D760" s="9" t="str">
        <f>_xll.BDP($A760&amp;" Corp",D$4)</f>
        <v>BMW</v>
      </c>
      <c r="E760" s="9">
        <f>IF(_xll.BDP($A760&amp;" Corp","cpn typ")="floating","frn",_xll.BDP($A760&amp;" Corp",E$4))</f>
        <v>2.375</v>
      </c>
      <c r="F760" s="50">
        <f>IF(LEFT(_xll.BDP($A760&amp;" Corp","mty_typ"),4)="perp","perp",_xll.BDP($A760&amp;" Corp",F$4)*1)</f>
        <v>42342</v>
      </c>
      <c r="G760" s="31">
        <f>_xll.RtGet("EBOND_POSITION",INDEX(bookMap[eBondID],MATCH(TEXT(C760,"0"),bookMap[bbgID],0))&amp;"="&amp;B760,"AMOUNT")</f>
        <v>0</v>
      </c>
      <c r="H760" s="1">
        <f>INDEX(control!$E$12:$E$22,MATCH(C760,control!$C$12:$C$22,0))</f>
        <v>0</v>
      </c>
      <c r="I760" s="1" t="str">
        <f>IFERROR(INDEX(bias[symbol],MIN(MAX(MATCH(IF($I$2="manual",_xll.RtGet("EBOND_LDN",B760,-20268),$I$2),bias[symbol],0)+H760,1),27)),"-")</f>
        <v>-</v>
      </c>
      <c r="J760" s="1">
        <f>IFERROR(_xll.RtGet("EBOND_LDN",B760,-20270)*1,"-")</f>
        <v>1</v>
      </c>
      <c r="K760" s="1" t="str">
        <f>_xll.RtGet("EBOND_LDN",$B760,-20271)</f>
        <v>on</v>
      </c>
      <c r="L760" s="1">
        <f>_xll.BDP(A760&amp;" @CBKG Corp","bid")</f>
        <v>100.816</v>
      </c>
      <c r="M760" s="1">
        <f>_xll.BDP(A760&amp;" @CBKG Corp","ask")</f>
        <v>101.066</v>
      </c>
      <c r="N760" s="1" t="s">
        <v>1456</v>
      </c>
      <c r="O760" s="1" t="str">
        <f>_xll.BDP(A760&amp;" @"&amp;N760&amp;" Corp","LAST_UPDATE")</f>
        <v>11/06/2014</v>
      </c>
      <c r="P760" s="57">
        <f>_xll.BDP(A760&amp;" @"&amp;N760&amp;" Corp","LAST_PRICE")</f>
        <v>100.687</v>
      </c>
      <c r="Q760" s="1">
        <f>INDEX(control!$F$12:$F$22,MATCH(C760,control!$C$12:$C$22,0))</f>
        <v>100</v>
      </c>
      <c r="R760" s="1" t="e">
        <f>P760-J760*INDEX(bias[value],MATCH(I760,bias[symbol],0))*(Q760/100)</f>
        <v>#N/A</v>
      </c>
      <c r="S760" s="1" t="e">
        <f t="shared" si="832"/>
        <v>#N/A</v>
      </c>
      <c r="T760" s="4"/>
      <c r="U760" s="4"/>
      <c r="V760" s="1">
        <f t="shared" si="826"/>
        <v>100.687</v>
      </c>
      <c r="W760" s="1" t="e">
        <f t="shared" si="827"/>
        <v>#N/A</v>
      </c>
      <c r="X760" s="1" t="e">
        <f t="shared" si="828"/>
        <v>#N/A</v>
      </c>
      <c r="Y760" s="13" t="str">
        <f t="shared" si="829"/>
        <v>err</v>
      </c>
      <c r="Z760" s="1">
        <v>1</v>
      </c>
      <c r="AA760" s="1">
        <f t="shared" si="830"/>
        <v>1</v>
      </c>
      <c r="AB760" s="1">
        <f t="shared" si="859"/>
        <v>0</v>
      </c>
      <c r="AC760" s="1">
        <f>IF(ISNUMBER(INDEX(bias[value],MATCH(I760,bias[symbol],0))),1,0)</f>
        <v>0</v>
      </c>
      <c r="AD760" s="1">
        <f t="shared" si="831"/>
        <v>1</v>
      </c>
      <c r="AE760" s="1">
        <f t="shared" si="860"/>
        <v>0</v>
      </c>
      <c r="AF760" s="1">
        <f t="shared" ca="1" si="808"/>
        <v>0</v>
      </c>
      <c r="AG760" s="1">
        <f t="shared" ca="1" si="809"/>
        <v>0</v>
      </c>
      <c r="AH760" s="1" t="str">
        <f ca="1">IF(AG760=1,_xll.RtContribute("DDS_BONDS",$B760&amp;"=EXT",$V$3:$X$3,V760:X760,"FTC:CHANGED;SCOPE:SERVER"),"-")</f>
        <v>-</v>
      </c>
      <c r="AI760" s="1" t="str">
        <f>_xll.RtGet("DDS_BONDS",B760&amp;"=EXT",3)</f>
        <v>16160233=EXT</v>
      </c>
      <c r="AJ760" s="32">
        <f>_xll.BDP($A760&amp;" @"&amp; $N760 &amp;"  Corp","risk_mid")</f>
        <v>1.443500181934354</v>
      </c>
      <c r="AK760" s="25">
        <f t="shared" si="810"/>
        <v>0</v>
      </c>
      <c r="AL760" s="1" t="str">
        <f t="shared" si="796"/>
        <v>-</v>
      </c>
      <c r="AM760" s="38">
        <f t="shared" si="811"/>
        <v>0</v>
      </c>
      <c r="AN760" s="12">
        <f>_xll.BDP($A760&amp;" @"&amp; $N760 &amp;"  Corp","asset_swap_spd_mid")</f>
        <v>-3.0724636025373009</v>
      </c>
      <c r="AO760" s="25">
        <f t="shared" si="812"/>
        <v>0</v>
      </c>
      <c r="AP760" s="25">
        <f>IFERROR(_xll.BDP($A760&amp;" @"&amp; $N760 &amp;"  Corp","coupon")*G760/100/365,"-")</f>
        <v>0</v>
      </c>
      <c r="AQ760" s="1" t="str">
        <f>_xll.RtGet("EBOND_LDN",B760,"DSPLY_NAME")</f>
        <v>BMW 2 3/8 04 Dec</v>
      </c>
      <c r="AR760" s="38">
        <f>_xll.RtGet("EBOND_LDN", B760, -18560)</f>
        <v>0</v>
      </c>
      <c r="AS760" s="38">
        <f>_xll.RtGet("EBOND_LDN", B760, -18562)</f>
        <v>0</v>
      </c>
      <c r="AT760" s="58" t="str">
        <f ca="1">IF(Main[[#This Row],[maturity]]&lt;TODAY(),"matured","-")</f>
        <v>-</v>
      </c>
      <c r="AU760" s="1" t="str">
        <f>IF(Main[[#This Row],[spread bid]]=Main[[#This Row],[spread ask]],"error","-")</f>
        <v>error</v>
      </c>
    </row>
    <row r="761" spans="1:47" x14ac:dyDescent="0.2">
      <c r="A761" s="1" t="s">
        <v>702</v>
      </c>
      <c r="B761" s="1">
        <v>9954446</v>
      </c>
      <c r="C761" s="9">
        <v>1994223</v>
      </c>
      <c r="D761" s="9" t="str">
        <f>_xll.BDP($A761&amp;" Corp",D$4)</f>
        <v>BMW</v>
      </c>
      <c r="E761" s="9">
        <f>IF(_xll.BDP($A761&amp;" Corp","cpn typ")="floating","frn",_xll.BDP($A761&amp;" Corp",E$4))</f>
        <v>3.25</v>
      </c>
      <c r="F761" s="50">
        <f>IF(LEFT(_xll.BDP($A761&amp;" Corp","mty_typ"),4)="perp","perp",_xll.BDP($A761&amp;" Corp",F$4)*1)</f>
        <v>42397</v>
      </c>
      <c r="G761" s="31">
        <f>_xll.RtGet("EBOND_POSITION",INDEX(bookMap[eBondID],MATCH(TEXT(C761,"0"),bookMap[bbgID],0))&amp;"="&amp;B761,"AMOUNT")</f>
        <v>1802000</v>
      </c>
      <c r="H761" s="1">
        <f>INDEX(control!$E$12:$E$22,MATCH(C761,control!$C$12:$C$22,0))</f>
        <v>0</v>
      </c>
      <c r="I761" s="1" t="str">
        <f>IFERROR(INDEX(bias[symbol],MIN(MAX(MATCH(IF($I$2="manual",_xll.RtGet("EBOND_LDN",B761,-20268),$I$2),bias[symbol],0)+H761,1),27)),"-")</f>
        <v>b</v>
      </c>
      <c r="J761" s="1">
        <f>IFERROR(_xll.RtGet("EBOND_LDN",B761,-20270)*1,"-")</f>
        <v>0.1</v>
      </c>
      <c r="K761" s="1" t="str">
        <f>_xll.RtGet("EBOND_LDN",$B761,-20271)</f>
        <v>on</v>
      </c>
      <c r="L761" s="1">
        <f>_xll.BDP(A761&amp;" @CBKG Corp","bid")</f>
        <v>104.35599999999999</v>
      </c>
      <c r="M761" s="1">
        <f>_xll.BDP(A761&amp;" @CBKG Corp","ask")</f>
        <v>104.456</v>
      </c>
      <c r="N761" s="1" t="s">
        <v>1456</v>
      </c>
      <c r="O761" s="1" t="str">
        <f>_xll.BDP(A761&amp;" @"&amp;N761&amp;" Corp","LAST_UPDATE")</f>
        <v>07:01:35</v>
      </c>
      <c r="P761" s="57">
        <f>_xll.BDP(A761&amp;" @"&amp;N761&amp;" Corp","LAST_PRICE")</f>
        <v>104.393</v>
      </c>
      <c r="Q761" s="1">
        <f>INDEX(control!$F$12:$F$22,MATCH(C761,control!$C$12:$C$22,0))</f>
        <v>100</v>
      </c>
      <c r="R761" s="1">
        <f>P761-J761*INDEX(bias[value],MATCH(I761,bias[symbol],0))*(Q761/100)</f>
        <v>104.35550000000001</v>
      </c>
      <c r="S761" s="1">
        <f t="shared" si="832"/>
        <v>104.4555</v>
      </c>
      <c r="T761" s="4"/>
      <c r="U761" s="4"/>
      <c r="V761" s="1">
        <f t="shared" si="826"/>
        <v>104.393</v>
      </c>
      <c r="W761" s="1">
        <f t="shared" si="827"/>
        <v>104.35550000000001</v>
      </c>
      <c r="X761" s="1">
        <f t="shared" si="828"/>
        <v>104.4555</v>
      </c>
      <c r="Y761" s="13">
        <f t="shared" si="829"/>
        <v>-1.0000000000047748E-3</v>
      </c>
      <c r="Z761" s="1">
        <v>1</v>
      </c>
      <c r="AA761" s="1">
        <f t="shared" si="830"/>
        <v>1</v>
      </c>
      <c r="AB761" s="1">
        <f t="shared" si="859"/>
        <v>1</v>
      </c>
      <c r="AC761" s="1">
        <f>IF(ISNUMBER(INDEX(bias[value],MATCH(I761,bias[symbol],0))),1,0)</f>
        <v>1</v>
      </c>
      <c r="AD761" s="1">
        <f t="shared" si="831"/>
        <v>1</v>
      </c>
      <c r="AE761" s="1">
        <f t="shared" si="860"/>
        <v>1</v>
      </c>
      <c r="AF761" s="1">
        <f t="shared" ca="1" si="808"/>
        <v>0</v>
      </c>
      <c r="AG761" s="1">
        <f t="shared" ca="1" si="809"/>
        <v>0</v>
      </c>
      <c r="AH761" s="1" t="str">
        <f ca="1">IF(AG761=1,_xll.RtContribute("DDS_BONDS",$B761&amp;"=EXT",$V$3:$X$3,V761:X761,"FTC:CHANGED;SCOPE:SERVER"),"-")</f>
        <v>-</v>
      </c>
      <c r="AI761" s="1" t="str">
        <f>_xll.RtGet("DDS_BONDS",B761&amp;"=EXT",3)</f>
        <v>9954446=EXT</v>
      </c>
      <c r="AJ761" s="32">
        <f>_xll.BDP($A761&amp;" @"&amp; $N761 &amp;"  Corp","risk_mid")</f>
        <v>1.6664335996829038</v>
      </c>
      <c r="AK761" s="25">
        <f t="shared" si="810"/>
        <v>300.2913346628593</v>
      </c>
      <c r="AL761" s="1" t="str">
        <f t="shared" si="796"/>
        <v>-</v>
      </c>
      <c r="AM761" s="38">
        <f t="shared" si="811"/>
        <v>16.721438755555557</v>
      </c>
      <c r="AN761" s="12">
        <f>_xll.BDP($A761&amp;" @"&amp; $N761 &amp;"  Corp","asset_swap_spd_mid")</f>
        <v>20.233713614575052</v>
      </c>
      <c r="AO761" s="25">
        <f t="shared" si="812"/>
        <v>3646.1151933464243</v>
      </c>
      <c r="AP761" s="25">
        <f>IFERROR(_xll.BDP($A761&amp;" @"&amp; $N761 &amp;"  Corp","coupon")*G761/100/365,"-")</f>
        <v>160.45205479452054</v>
      </c>
      <c r="AQ761" s="1" t="str">
        <f>_xll.RtGet("EBOND_LDN",B761,"DSPLY_NAME")</f>
        <v>BMW 3 1/4 28 Jan</v>
      </c>
      <c r="AR761" s="38">
        <f>_xll.RtGet("EBOND_LDN", B761, -18560)</f>
        <v>51.671414349911998</v>
      </c>
      <c r="AS761" s="38">
        <f>_xll.RtGet("EBOND_LDN", B761, -18562)</f>
        <v>45.672533037481003</v>
      </c>
      <c r="AT761" s="58" t="str">
        <f ca="1">IF(Main[[#This Row],[maturity]]&lt;TODAY(),"matured","-")</f>
        <v>-</v>
      </c>
      <c r="AU761" s="1" t="str">
        <f>IF(Main[[#This Row],[spread bid]]=Main[[#This Row],[spread ask]],"error","-")</f>
        <v>-</v>
      </c>
    </row>
    <row r="762" spans="1:47" x14ac:dyDescent="0.2">
      <c r="A762" s="1" t="s">
        <v>703</v>
      </c>
      <c r="B762" s="1">
        <v>18027248</v>
      </c>
      <c r="C762" s="9">
        <v>1994223</v>
      </c>
      <c r="D762" s="9" t="str">
        <f>_xll.BDP($A762&amp;" Corp",D$4)</f>
        <v>BMW</v>
      </c>
      <c r="E762" s="9" t="str">
        <f>IF(_xll.BDP($A762&amp;" Corp","cpn typ")="floating","frn",_xll.BDP($A762&amp;" Corp",E$4))</f>
        <v>frn</v>
      </c>
      <c r="F762" s="50">
        <f>IF(LEFT(_xll.BDP($A762&amp;" Corp","mty_typ"),4)="perp","perp",_xll.BDP($A762&amp;" Corp",F$4)*1)</f>
        <v>42524</v>
      </c>
      <c r="G762" s="31">
        <f>_xll.RtGet("EBOND_POSITION",INDEX(bookMap[eBondID],MATCH(TEXT(C762,"0"),bookMap[bbgID],0))&amp;"="&amp;B762,"AMOUNT")</f>
        <v>0</v>
      </c>
      <c r="H762" s="1">
        <f>INDEX(control!$E$12:$E$22,MATCH(C762,control!$C$12:$C$22,0))</f>
        <v>0</v>
      </c>
      <c r="I762" s="1" t="str">
        <f>IFERROR(INDEX(bias[symbol],MIN(MAX(MATCH(IF($I$2="manual",_xll.RtGet("EBOND_LDN",B762,-20268),$I$2),bias[symbol],0)+H762,1),27)),"-")</f>
        <v>-</v>
      </c>
      <c r="J762" s="1" t="str">
        <f>IFERROR(_xll.RtGet("EBOND_LDN",B762,-20270)*1,"-")</f>
        <v>-</v>
      </c>
      <c r="K762" s="1" t="str">
        <f>_xll.RtGet("EBOND_LDN",$B762,-20271)</f>
        <v>on</v>
      </c>
      <c r="L762" s="1">
        <f>_xll.BDP(A762&amp;" @CBKG Corp","bid")</f>
        <v>100</v>
      </c>
      <c r="M762" s="1">
        <f>_xll.BDP(A762&amp;" @CBKG Corp","ask")</f>
        <v>100.1</v>
      </c>
      <c r="N762" s="1" t="s">
        <v>1457</v>
      </c>
      <c r="O762" s="1" t="str">
        <f>_xll.BDP(A762&amp;" @"&amp;N762&amp;" Corp","LAST_UPDATE")</f>
        <v>11/06/2014</v>
      </c>
      <c r="P762" s="57">
        <f>_xll.BDP(A762&amp;" @"&amp;N762&amp;" Corp","LAST_PRICE")</f>
        <v>100.169</v>
      </c>
      <c r="Q762" s="1">
        <f>INDEX(control!$F$12:$F$22,MATCH(C762,control!$C$12:$C$22,0))</f>
        <v>100</v>
      </c>
      <c r="R762" s="1" t="e">
        <f>P762-J762*INDEX(bias[value],MATCH(I762,bias[symbol],0))*(Q762/100)</f>
        <v>#VALUE!</v>
      </c>
      <c r="S762" s="1" t="e">
        <f t="shared" si="832"/>
        <v>#VALUE!</v>
      </c>
      <c r="T762" s="4"/>
      <c r="U762" s="4"/>
      <c r="V762" s="1">
        <f t="shared" si="826"/>
        <v>100.169</v>
      </c>
      <c r="W762" s="1" t="e">
        <f t="shared" si="827"/>
        <v>#VALUE!</v>
      </c>
      <c r="X762" s="1" t="e">
        <f t="shared" si="828"/>
        <v>#VALUE!</v>
      </c>
      <c r="Y762" s="13" t="str">
        <f t="shared" si="829"/>
        <v>err</v>
      </c>
      <c r="Z762" s="1">
        <v>1</v>
      </c>
      <c r="AA762" s="1">
        <f t="shared" si="830"/>
        <v>1</v>
      </c>
      <c r="AB762" s="1">
        <f t="shared" si="859"/>
        <v>0</v>
      </c>
      <c r="AC762" s="1">
        <f>IF(ISNUMBER(INDEX(bias[value],MATCH(I762,bias[symbol],0))),1,0)</f>
        <v>0</v>
      </c>
      <c r="AD762" s="1">
        <f t="shared" si="831"/>
        <v>0</v>
      </c>
      <c r="AE762" s="1">
        <f t="shared" si="860"/>
        <v>0</v>
      </c>
      <c r="AF762" s="1">
        <f t="shared" ca="1" si="808"/>
        <v>0</v>
      </c>
      <c r="AG762" s="1">
        <f t="shared" ca="1" si="809"/>
        <v>0</v>
      </c>
      <c r="AH762" s="1" t="str">
        <f ca="1">IF(AG762=1,_xll.RtContribute("DDS_BONDS",$B762&amp;"=EXT",$V$3:$X$3,V762:X762,"FTC:CHANGED;SCOPE:SERVER"),"-")</f>
        <v>-</v>
      </c>
      <c r="AI762" s="1" t="str">
        <f>_xll.RtGet("DDS_BONDS",B762&amp;"=EXT",3)</f>
        <v>18027248=EXT</v>
      </c>
      <c r="AJ762" s="32">
        <f>_xll.BDP($A762&amp;" @"&amp; $N762 &amp;"  Corp","risk_mid")</f>
        <v>0.21714079950498899</v>
      </c>
      <c r="AK762" s="25">
        <f t="shared" si="810"/>
        <v>0</v>
      </c>
      <c r="AL762" s="1" t="str">
        <f t="shared" si="796"/>
        <v>-</v>
      </c>
      <c r="AM762" s="38">
        <f t="shared" si="811"/>
        <v>0</v>
      </c>
      <c r="AN762" s="12">
        <f>_xll.BDP($A762&amp;" @"&amp; $N762 &amp;"  Corp","asset_swap_spd_mid")</f>
        <v>23.816347952238171</v>
      </c>
      <c r="AO762" s="25">
        <f t="shared" si="812"/>
        <v>0</v>
      </c>
      <c r="AP762" s="25">
        <f>IFERROR(_xll.BDP($A762&amp;" @"&amp; $N762 &amp;"  Corp","coupon")*G762/100/365,"-")</f>
        <v>0</v>
      </c>
      <c r="AQ762" s="1" t="str">
        <f>_xll.RtGet("EBOND_LDN",B762,"DSPLY_NAME")</f>
        <v>BMW 0 03 Jun 201</v>
      </c>
      <c r="AR762" s="38">
        <f>_xll.RtGet("EBOND_LDN", B762, -18560)</f>
        <v>0</v>
      </c>
      <c r="AS762" s="38">
        <f>_xll.RtGet("EBOND_LDN", B762, -18562)</f>
        <v>0</v>
      </c>
      <c r="AT762" s="58" t="str">
        <f ca="1">IF(Main[[#This Row],[maturity]]&lt;TODAY(),"matured","-")</f>
        <v>-</v>
      </c>
      <c r="AU762" s="1" t="str">
        <f>IF(Main[[#This Row],[spread bid]]=Main[[#This Row],[spread ask]],"error","-")</f>
        <v>error</v>
      </c>
    </row>
    <row r="763" spans="1:47" x14ac:dyDescent="0.2">
      <c r="A763" s="1" t="s">
        <v>704</v>
      </c>
      <c r="B763" s="1">
        <v>18409487</v>
      </c>
      <c r="C763" s="9">
        <v>1994223</v>
      </c>
      <c r="D763" s="9" t="str">
        <f>_xll.BDP($A763&amp;" Corp",D$4)</f>
        <v>BMW</v>
      </c>
      <c r="E763" s="9">
        <f>IF(_xll.BDP($A763&amp;" Corp","cpn typ")="floating","frn",_xll.BDP($A763&amp;" Corp",E$4))</f>
        <v>3.5</v>
      </c>
      <c r="F763" s="50">
        <f>IF(LEFT(_xll.BDP($A763&amp;" Corp","mty_typ"),4)="perp","perp",_xll.BDP($A763&amp;" Corp",F$4)*1)</f>
        <v>42570</v>
      </c>
      <c r="G763" s="31">
        <f>_xll.RtGet("EBOND_POSITION",INDEX(bookMap[eBondID],MATCH(TEXT(C763,"0"),bookMap[bbgID],0))&amp;"="&amp;B763,"AMOUNT")</f>
        <v>0</v>
      </c>
      <c r="H763" s="1">
        <f>INDEX(control!$E$12:$E$22,MATCH(C763,control!$C$12:$C$22,0))</f>
        <v>0</v>
      </c>
      <c r="I763" s="1" t="str">
        <f>IFERROR(INDEX(bias[symbol],MIN(MAX(MATCH(IF($I$2="manual",_xll.RtGet("EBOND_LDN",B763,-20268),$I$2),bias[symbol],0)+H763,1),27)),"-")</f>
        <v>-</v>
      </c>
      <c r="J763" s="1" t="str">
        <f>IFERROR(_xll.RtGet("EBOND_LDN",B763,-20270)*1,"-")</f>
        <v>-</v>
      </c>
      <c r="K763" s="1" t="str">
        <f>_xll.RtGet("EBOND_LDN",$B763,-20271)</f>
        <v>on</v>
      </c>
      <c r="L763" s="1">
        <f>_xll.BDP(A763&amp;" @CBKG Corp","bid")</f>
        <v>100.268</v>
      </c>
      <c r="M763" s="1">
        <f>_xll.BDP(A763&amp;" @CBKG Corp","ask")</f>
        <v>100.518</v>
      </c>
      <c r="N763" s="1" t="s">
        <v>1457</v>
      </c>
      <c r="O763" s="1" t="str">
        <f>_xll.BDP(A763&amp;" @"&amp;N763&amp;" Corp","LAST_UPDATE")</f>
        <v>11/06/2014</v>
      </c>
      <c r="P763" s="57">
        <f>_xll.BDP(A763&amp;" @"&amp;N763&amp;" Corp","LAST_PRICE")</f>
        <v>100.236</v>
      </c>
      <c r="Q763" s="1">
        <f>INDEX(control!$F$12:$F$22,MATCH(C763,control!$C$12:$C$22,0))</f>
        <v>100</v>
      </c>
      <c r="R763" s="1" t="e">
        <f>P763-J763*INDEX(bias[value],MATCH(I763,bias[symbol],0))*(Q763/100)</f>
        <v>#VALUE!</v>
      </c>
      <c r="S763" s="1" t="e">
        <f t="shared" si="832"/>
        <v>#VALUE!</v>
      </c>
      <c r="T763" s="4"/>
      <c r="U763" s="4"/>
      <c r="V763" s="1">
        <f t="shared" si="826"/>
        <v>100.236</v>
      </c>
      <c r="W763" s="1" t="e">
        <f t="shared" si="827"/>
        <v>#VALUE!</v>
      </c>
      <c r="X763" s="1" t="e">
        <f t="shared" si="828"/>
        <v>#VALUE!</v>
      </c>
      <c r="Y763" s="13" t="str">
        <f t="shared" si="829"/>
        <v>err</v>
      </c>
      <c r="Z763" s="1">
        <v>1</v>
      </c>
      <c r="AA763" s="1">
        <f t="shared" si="830"/>
        <v>1</v>
      </c>
      <c r="AB763" s="1">
        <f t="shared" si="859"/>
        <v>0</v>
      </c>
      <c r="AC763" s="1">
        <f>IF(ISNUMBER(INDEX(bias[value],MATCH(I763,bias[symbol],0))),1,0)</f>
        <v>0</v>
      </c>
      <c r="AD763" s="1">
        <f t="shared" si="831"/>
        <v>0</v>
      </c>
      <c r="AE763" s="1">
        <f t="shared" si="860"/>
        <v>0</v>
      </c>
      <c r="AF763" s="1">
        <f t="shared" ca="1" si="808"/>
        <v>0</v>
      </c>
      <c r="AG763" s="1">
        <f t="shared" ca="1" si="809"/>
        <v>0</v>
      </c>
      <c r="AH763" s="1" t="str">
        <f ca="1">IF(AG763=1,_xll.RtContribute("DDS_BONDS",$B763&amp;"=EXT",$V$3:$X$3,V763:X763,"FTC:CHANGED;SCOPE:SERVER"),"-")</f>
        <v>-</v>
      </c>
      <c r="AI763" s="1" t="str">
        <f>_xll.RtGet("DDS_BONDS",B763&amp;"=EXT",3)</f>
        <v>18409487=EXT</v>
      </c>
      <c r="AJ763" s="32">
        <f>_xll.BDP($A763&amp;" @"&amp; $N763 &amp;"  Corp","risk_mid")</f>
        <v>1.9880909948852832</v>
      </c>
      <c r="AK763" s="25">
        <f t="shared" si="810"/>
        <v>0</v>
      </c>
      <c r="AL763" s="1" t="str">
        <f t="shared" si="796"/>
        <v>-</v>
      </c>
      <c r="AM763" s="38">
        <f t="shared" si="811"/>
        <v>0</v>
      </c>
      <c r="AN763" s="12">
        <f>_xll.BDP($A763&amp;" @"&amp; $N763 &amp;"  Corp","asset_swap_spd_mid")</f>
        <v>47.668032987424844</v>
      </c>
      <c r="AO763" s="25">
        <f t="shared" si="812"/>
        <v>0</v>
      </c>
      <c r="AP763" s="25">
        <f>IFERROR(_xll.BDP($A763&amp;" @"&amp; $N763 &amp;"  Corp","coupon")*G763/100/365,"-")</f>
        <v>0</v>
      </c>
      <c r="AQ763" s="1" t="str">
        <f>_xll.RtGet("EBOND_LDN",B763,"DSPLY_NAME")</f>
        <v>BMW 3 1/2 19 Jul</v>
      </c>
      <c r="AR763" s="38">
        <f>_xll.RtGet("EBOND_LDN", B763, -18560)</f>
        <v>0</v>
      </c>
      <c r="AS763" s="38">
        <f>_xll.RtGet("EBOND_LDN", B763, -18562)</f>
        <v>0</v>
      </c>
      <c r="AT763" s="58" t="str">
        <f ca="1">IF(Main[[#This Row],[maturity]]&lt;TODAY(),"matured","-")</f>
        <v>-</v>
      </c>
      <c r="AU763" s="1" t="str">
        <f>IF(Main[[#This Row],[spread bid]]=Main[[#This Row],[spread ask]],"error","-")</f>
        <v>error</v>
      </c>
    </row>
    <row r="764" spans="1:47" x14ac:dyDescent="0.2">
      <c r="A764" s="1" t="s">
        <v>705</v>
      </c>
      <c r="B764" s="1">
        <v>14749994</v>
      </c>
      <c r="C764" s="9">
        <v>1994223</v>
      </c>
      <c r="D764" s="9" t="str">
        <f>_xll.BDP($A764&amp;" Corp",D$4)</f>
        <v>BMW</v>
      </c>
      <c r="E764" s="9">
        <f>IF(_xll.BDP($A764&amp;" Corp","cpn typ")="floating","frn",_xll.BDP($A764&amp;" Corp",E$4))</f>
        <v>1.25</v>
      </c>
      <c r="F764" s="50">
        <f>IF(LEFT(_xll.BDP($A764&amp;" Corp","mty_typ"),4)="perp","perp",_xll.BDP($A764&amp;" Corp",F$4)*1)</f>
        <v>42571</v>
      </c>
      <c r="G764" s="31">
        <f>_xll.RtGet("EBOND_POSITION",INDEX(bookMap[eBondID],MATCH(TEXT(C764,"0"),bookMap[bbgID],0))&amp;"="&amp;B764,"AMOUNT")</f>
        <v>-49000</v>
      </c>
      <c r="H764" s="1">
        <f>INDEX(control!$E$12:$E$22,MATCH(C764,control!$C$12:$C$22,0))</f>
        <v>0</v>
      </c>
      <c r="I764" s="1" t="str">
        <f>IFERROR(INDEX(bias[symbol],MIN(MAX(MATCH(IF($I$2="manual",_xll.RtGet("EBOND_LDN",B764,-20268),$I$2),bias[symbol],0)+H764,1),27)),"-")</f>
        <v>b</v>
      </c>
      <c r="J764" s="1">
        <f>IFERROR(_xll.RtGet("EBOND_LDN",B764,-20270)*1,"-")</f>
        <v>0.1</v>
      </c>
      <c r="K764" s="1" t="str">
        <f>_xll.RtGet("EBOND_LDN",$B764,-20271)</f>
        <v>on</v>
      </c>
      <c r="L764" s="1">
        <f>_xll.BDP(A764&amp;" @CBKG Corp","bid")</f>
        <v>101.396</v>
      </c>
      <c r="M764" s="1">
        <f>_xll.BDP(A764&amp;" @CBKG Corp","ask")</f>
        <v>101.496</v>
      </c>
      <c r="N764" s="1" t="s">
        <v>1456</v>
      </c>
      <c r="O764" s="1" t="str">
        <f>_xll.BDP(A764&amp;" @"&amp;N764&amp;" Corp","LAST_UPDATE")</f>
        <v>07:01:34</v>
      </c>
      <c r="P764" s="57">
        <f>_xll.BDP(A764&amp;" @"&amp;N764&amp;" Corp","LAST_PRICE")</f>
        <v>101.43300000000001</v>
      </c>
      <c r="Q764" s="1">
        <f>INDEX(control!$F$12:$F$22,MATCH(C764,control!$C$12:$C$22,0))</f>
        <v>100</v>
      </c>
      <c r="R764" s="1">
        <f>P764-J764*INDEX(bias[value],MATCH(I764,bias[symbol],0))*(Q764/100)</f>
        <v>101.39550000000001</v>
      </c>
      <c r="S764" s="1">
        <f t="shared" si="832"/>
        <v>101.49550000000001</v>
      </c>
      <c r="T764" s="4"/>
      <c r="U764" s="4"/>
      <c r="V764" s="1">
        <f t="shared" si="826"/>
        <v>101.43300000000001</v>
      </c>
      <c r="W764" s="1">
        <f t="shared" si="827"/>
        <v>101.39550000000001</v>
      </c>
      <c r="X764" s="1">
        <f t="shared" si="828"/>
        <v>101.49550000000001</v>
      </c>
      <c r="Y764" s="13">
        <f t="shared" si="829"/>
        <v>-9.9999999997635314E-4</v>
      </c>
      <c r="Z764" s="1">
        <v>1</v>
      </c>
      <c r="AA764" s="1">
        <f t="shared" si="830"/>
        <v>1</v>
      </c>
      <c r="AB764" s="1">
        <f t="shared" si="859"/>
        <v>1</v>
      </c>
      <c r="AC764" s="1">
        <f>IF(ISNUMBER(INDEX(bias[value],MATCH(I764,bias[symbol],0))),1,0)</f>
        <v>1</v>
      </c>
      <c r="AD764" s="1">
        <f t="shared" si="831"/>
        <v>1</v>
      </c>
      <c r="AE764" s="1">
        <f t="shared" si="860"/>
        <v>1</v>
      </c>
      <c r="AF764" s="1">
        <f t="shared" ca="1" si="808"/>
        <v>0</v>
      </c>
      <c r="AG764" s="1">
        <f t="shared" ca="1" si="809"/>
        <v>0</v>
      </c>
      <c r="AH764" s="1" t="str">
        <f ca="1">IF(AG764=1,_xll.RtContribute("DDS_BONDS",$B764&amp;"=EXT",$V$3:$X$3,V764:X764,"FTC:CHANGED;SCOPE:SERVER"),"-")</f>
        <v>-</v>
      </c>
      <c r="AI764" s="1" t="str">
        <f>_xll.RtGet("DDS_BONDS",B764&amp;"=EXT",3)</f>
        <v>14749994=EXT</v>
      </c>
      <c r="AJ764" s="32">
        <f>_xll.BDP($A764&amp;" @"&amp; $N764 &amp;"  Corp","risk_mid")</f>
        <v>2.0943488714479486</v>
      </c>
      <c r="AK764" s="25">
        <f t="shared" si="810"/>
        <v>-10.262309470094948</v>
      </c>
      <c r="AL764" s="1" t="str">
        <f t="shared" si="796"/>
        <v>-</v>
      </c>
      <c r="AM764" s="38">
        <f t="shared" si="811"/>
        <v>-0.44179706666666668</v>
      </c>
      <c r="AN764" s="12">
        <f>_xll.BDP($A764&amp;" @"&amp; $N764 &amp;"  Corp","asset_swap_spd_mid")</f>
        <v>22.31667145953514</v>
      </c>
      <c r="AO764" s="25">
        <f t="shared" si="812"/>
        <v>-109.3516901517222</v>
      </c>
      <c r="AP764" s="25">
        <f>IFERROR(_xll.BDP($A764&amp;" @"&amp; $N764 &amp;"  Corp","coupon")*G764/100/365,"-")</f>
        <v>-1.678082191780822</v>
      </c>
      <c r="AQ764" s="1" t="str">
        <f>_xll.RtGet("EBOND_LDN",B764,"DSPLY_NAME")</f>
        <v>BMW 1 1/4 20 Jul</v>
      </c>
      <c r="AR764" s="38">
        <f>_xll.RtGet("EBOND_LDN", B764, -18560)</f>
        <v>54.370259865275997</v>
      </c>
      <c r="AS764" s="38">
        <f>_xll.RtGet("EBOND_LDN", B764, -18562)</f>
        <v>49.597915453325001</v>
      </c>
      <c r="AT764" s="58" t="str">
        <f ca="1">IF(Main[[#This Row],[maturity]]&lt;TODAY(),"matured","-")</f>
        <v>-</v>
      </c>
      <c r="AU764" s="1" t="str">
        <f>IF(Main[[#This Row],[spread bid]]=Main[[#This Row],[spread ask]],"error","-")</f>
        <v>-</v>
      </c>
    </row>
    <row r="765" spans="1:47" x14ac:dyDescent="0.2">
      <c r="A765" s="1" t="s">
        <v>706</v>
      </c>
      <c r="B765" s="1">
        <v>19078393</v>
      </c>
      <c r="C765" s="9">
        <v>1994223</v>
      </c>
      <c r="D765" s="9" t="str">
        <f>_xll.BDP($A765&amp;" Corp",D$4)</f>
        <v>BMW</v>
      </c>
      <c r="E765" s="9" t="str">
        <f>IF(_xll.BDP($A765&amp;" Corp","cpn typ")="floating","frn",_xll.BDP($A765&amp;" Corp",E$4))</f>
        <v>frn</v>
      </c>
      <c r="F765" s="50">
        <f>IF(LEFT(_xll.BDP($A765&amp;" Corp","mty_typ"),4)="perp","perp",_xll.BDP($A765&amp;" Corp",F$4)*1)</f>
        <v>42618</v>
      </c>
      <c r="G765" s="31">
        <f>_xll.RtGet("EBOND_POSITION",INDEX(bookMap[eBondID],MATCH(TEXT(C765,"0"),bookMap[bbgID],0))&amp;"="&amp;B765,"AMOUNT")</f>
        <v>10265000</v>
      </c>
      <c r="H765" s="1">
        <f>INDEX(control!$E$12:$E$22,MATCH(C765,control!$C$12:$C$22,0))</f>
        <v>0</v>
      </c>
      <c r="I765" s="1" t="str">
        <f>IFERROR(INDEX(bias[symbol],MIN(MAX(MATCH(IF($I$2="manual",_xll.RtGet("EBOND_LDN",B765,-20268),$I$2),bias[symbol],0)+H765,1),27)),"-")</f>
        <v>-</v>
      </c>
      <c r="J765" s="1" t="str">
        <f>IFERROR(_xll.RtGet("EBOND_LDN",B765,-20270)*1,"-")</f>
        <v>-</v>
      </c>
      <c r="K765" s="1" t="str">
        <f>_xll.RtGet("EBOND_LDN",$B765,-20271)</f>
        <v>on</v>
      </c>
      <c r="L765" s="1">
        <f>_xll.BDP(A765&amp;" @CBKG Corp","bid")</f>
        <v>100</v>
      </c>
      <c r="M765" s="1">
        <f>_xll.BDP(A765&amp;" @CBKG Corp","ask")</f>
        <v>100.03</v>
      </c>
      <c r="N765" s="1" t="s">
        <v>1456</v>
      </c>
      <c r="O765" s="1" t="str">
        <f>_xll.BDP(A765&amp;" @"&amp;N765&amp;" Corp","LAST_UPDATE")</f>
        <v>07:01:23</v>
      </c>
      <c r="P765" s="57">
        <f>_xll.BDP(A765&amp;" @"&amp;N765&amp;" Corp","LAST_PRICE")</f>
        <v>100.00700000000001</v>
      </c>
      <c r="Q765" s="1">
        <f>INDEX(control!$F$12:$F$22,MATCH(C765,control!$C$12:$C$22,0))</f>
        <v>100</v>
      </c>
      <c r="R765" s="1" t="e">
        <f>P765-J765*INDEX(bias[value],MATCH(I765,bias[symbol],0))*(Q765/100)</f>
        <v>#VALUE!</v>
      </c>
      <c r="S765" s="1" t="e">
        <f t="shared" si="832"/>
        <v>#VALUE!</v>
      </c>
      <c r="T765" s="4"/>
      <c r="U765" s="4"/>
      <c r="V765" s="1">
        <f t="shared" si="826"/>
        <v>100.00700000000001</v>
      </c>
      <c r="W765" s="1" t="e">
        <f t="shared" si="827"/>
        <v>#VALUE!</v>
      </c>
      <c r="X765" s="1" t="e">
        <f t="shared" si="828"/>
        <v>#VALUE!</v>
      </c>
      <c r="Y765" s="13" t="str">
        <f t="shared" si="829"/>
        <v>err</v>
      </c>
      <c r="Z765" s="1">
        <v>1</v>
      </c>
      <c r="AA765" s="1">
        <f t="shared" si="830"/>
        <v>1</v>
      </c>
      <c r="AB765" s="1">
        <f t="shared" si="859"/>
        <v>0</v>
      </c>
      <c r="AC765" s="1">
        <f>IF(ISNUMBER(INDEX(bias[value],MATCH(I765,bias[symbol],0))),1,0)</f>
        <v>0</v>
      </c>
      <c r="AD765" s="1">
        <f t="shared" si="831"/>
        <v>0</v>
      </c>
      <c r="AE765" s="1">
        <f t="shared" si="860"/>
        <v>0</v>
      </c>
      <c r="AF765" s="1">
        <f t="shared" ca="1" si="808"/>
        <v>0</v>
      </c>
      <c r="AG765" s="1">
        <f t="shared" ca="1" si="809"/>
        <v>0</v>
      </c>
      <c r="AH765" s="1" t="str">
        <f ca="1">IF(AG765=1,_xll.RtContribute("DDS_BONDS",$B765&amp;"=EXT",$V$3:$X$3,V765:X765,"FTC:CHANGED;SCOPE:SERVER"),"-")</f>
        <v>-</v>
      </c>
      <c r="AI765" s="1" t="str">
        <f>_xll.RtGet("DDS_BONDS",B765&amp;"=EXT",3)</f>
        <v>19078393=EXT</v>
      </c>
      <c r="AJ765" s="32">
        <f>_xll.BDP($A765&amp;" @"&amp; $N765 &amp;"  Corp","risk_mid")</f>
        <v>0.22199909720441724</v>
      </c>
      <c r="AK765" s="25">
        <f t="shared" si="810"/>
        <v>227.88207328033428</v>
      </c>
      <c r="AL765" s="1" t="str">
        <f t="shared" ref="AL765:AL825" si="861">IFERROR(INDEX(repoRate,MATCH(A765,repoIsin,0)),"-")</f>
        <v>-</v>
      </c>
      <c r="AM765" s="38">
        <f t="shared" si="811"/>
        <v>91.250831555555564</v>
      </c>
      <c r="AN765" s="12">
        <f>_xll.BDP($A765&amp;" @"&amp; $N765 &amp;"  Corp","asset_swap_spd_mid")</f>
        <v>22.021969533533269</v>
      </c>
      <c r="AO765" s="25">
        <f t="shared" si="812"/>
        <v>22605.551726171903</v>
      </c>
      <c r="AP765" s="25">
        <f>IFERROR(_xll.BDP($A765&amp;" @"&amp; $N765 &amp;"  Corp","coupon")*G765/100/365,"-")</f>
        <v>148.20972602739727</v>
      </c>
      <c r="AQ765" s="1" t="str">
        <f>_xll.RtGet("EBOND_LDN",B765,"DSPLY_NAME")</f>
        <v>BMW 0 05 Sep 201</v>
      </c>
      <c r="AR765" s="38">
        <f>_xll.RtGet("EBOND_LDN", B765, -18560)</f>
        <v>0</v>
      </c>
      <c r="AS765" s="38">
        <f>_xll.RtGet("EBOND_LDN", B765, -18562)</f>
        <v>0</v>
      </c>
      <c r="AT765" s="58" t="str">
        <f ca="1">IF(Main[[#This Row],[maturity]]&lt;TODAY(),"matured","-")</f>
        <v>-</v>
      </c>
      <c r="AU765" s="1" t="str">
        <f>IF(Main[[#This Row],[spread bid]]=Main[[#This Row],[spread ask]],"error","-")</f>
        <v>error</v>
      </c>
    </row>
    <row r="766" spans="1:47" x14ac:dyDescent="0.2">
      <c r="A766" s="1" t="s">
        <v>707</v>
      </c>
      <c r="B766" s="1">
        <v>16619301</v>
      </c>
      <c r="C766" s="9">
        <v>1994223</v>
      </c>
      <c r="D766" s="9" t="str">
        <f>_xll.BDP($A766&amp;" Corp",D$4)</f>
        <v>BMW</v>
      </c>
      <c r="E766" s="9">
        <f>IF(_xll.BDP($A766&amp;" Corp","cpn typ")="floating","frn",_xll.BDP($A766&amp;" Corp",E$4))</f>
        <v>1</v>
      </c>
      <c r="F766" s="50">
        <f>IF(LEFT(_xll.BDP($A766&amp;" Corp","mty_typ"),4)="perp","perp",_xll.BDP($A766&amp;" Corp",F$4)*1)</f>
        <v>42667</v>
      </c>
      <c r="G766" s="31">
        <f>_xll.RtGet("EBOND_POSITION",INDEX(bookMap[eBondID],MATCH(TEXT(C766,"0"),bookMap[bbgID],0))&amp;"="&amp;B766,"AMOUNT")</f>
        <v>0</v>
      </c>
      <c r="H766" s="1">
        <f>INDEX(control!$E$12:$E$22,MATCH(C766,control!$C$12:$C$22,0))</f>
        <v>0</v>
      </c>
      <c r="I766" s="1" t="str">
        <f>IFERROR(INDEX(bias[symbol],MIN(MAX(MATCH(IF($I$2="manual",_xll.RtGet("EBOND_LDN",B766,-20268),$I$2),bias[symbol],0)+H766,1),27)),"-")</f>
        <v>m</v>
      </c>
      <c r="J766" s="1">
        <f>IFERROR(_xll.RtGet("EBOND_LDN",B766,-20270)*1,"-")</f>
        <v>0.1</v>
      </c>
      <c r="K766" s="1" t="str">
        <f>_xll.RtGet("EBOND_LDN",$B766,-20271)</f>
        <v>on</v>
      </c>
      <c r="L766" s="1">
        <f>_xll.BDP(A766&amp;" @CBKG Corp","bid")</f>
        <v>100.93600000000001</v>
      </c>
      <c r="M766" s="1">
        <f>_xll.BDP(A766&amp;" @CBKG Corp","ask")</f>
        <v>101.036</v>
      </c>
      <c r="N766" s="1" t="s">
        <v>1456</v>
      </c>
      <c r="O766" s="1" t="str">
        <f>_xll.BDP(A766&amp;" @"&amp;N766&amp;" Corp","LAST_UPDATE")</f>
        <v>07:01:31</v>
      </c>
      <c r="P766" s="57">
        <f>_xll.BDP(A766&amp;" @"&amp;N766&amp;" Corp","LAST_PRICE")</f>
        <v>100.986</v>
      </c>
      <c r="Q766" s="1">
        <f>INDEX(control!$F$12:$F$22,MATCH(C766,control!$C$12:$C$22,0))</f>
        <v>100</v>
      </c>
      <c r="R766" s="1">
        <f>P766-J766*INDEX(bias[value],MATCH(I766,bias[symbol],0))*(Q766/100)</f>
        <v>100.93600000000001</v>
      </c>
      <c r="S766" s="1">
        <f t="shared" si="832"/>
        <v>101.036</v>
      </c>
      <c r="T766" s="4"/>
      <c r="U766" s="4"/>
      <c r="V766" s="1">
        <f t="shared" si="826"/>
        <v>100.986</v>
      </c>
      <c r="W766" s="1">
        <f t="shared" si="827"/>
        <v>100.93600000000001</v>
      </c>
      <c r="X766" s="1">
        <f t="shared" si="828"/>
        <v>101.036</v>
      </c>
      <c r="Y766" s="13">
        <f t="shared" si="829"/>
        <v>0</v>
      </c>
      <c r="Z766" s="1">
        <v>1</v>
      </c>
      <c r="AA766" s="1">
        <f t="shared" si="830"/>
        <v>1</v>
      </c>
      <c r="AB766" s="1">
        <f t="shared" si="859"/>
        <v>1</v>
      </c>
      <c r="AC766" s="1">
        <f>IF(ISNUMBER(INDEX(bias[value],MATCH(I766,bias[symbol],0))),1,0)</f>
        <v>1</v>
      </c>
      <c r="AD766" s="1">
        <f t="shared" si="831"/>
        <v>1</v>
      </c>
      <c r="AE766" s="1">
        <f t="shared" si="860"/>
        <v>1</v>
      </c>
      <c r="AF766" s="1">
        <f t="shared" ca="1" si="808"/>
        <v>0</v>
      </c>
      <c r="AG766" s="1">
        <f t="shared" ca="1" si="809"/>
        <v>0</v>
      </c>
      <c r="AH766" s="1" t="str">
        <f ca="1">IF(AG766=1,_xll.RtContribute("DDS_BONDS",$B766&amp;"=EXT",$V$3:$X$3,V766:X766,"FTC:CHANGED;SCOPE:SERVER"),"-")</f>
        <v>-</v>
      </c>
      <c r="AI766" s="1" t="str">
        <f>_xll.RtGet("DDS_BONDS",B766&amp;"=EXT",3)</f>
        <v>16619301=EXT</v>
      </c>
      <c r="AJ766" s="32">
        <f>_xll.BDP($A766&amp;" @"&amp; $N766 &amp;"  Corp","risk_mid")</f>
        <v>2.3472238738804663</v>
      </c>
      <c r="AK766" s="25">
        <f t="shared" si="810"/>
        <v>0</v>
      </c>
      <c r="AL766" s="1" t="str">
        <f t="shared" si="861"/>
        <v>-</v>
      </c>
      <c r="AM766" s="38">
        <f t="shared" si="811"/>
        <v>0</v>
      </c>
      <c r="AN766" s="12">
        <f>_xll.BDP($A766&amp;" @"&amp; $N766 &amp;"  Corp","asset_swap_spd_mid")</f>
        <v>22.537932300897509</v>
      </c>
      <c r="AO766" s="25">
        <f t="shared" si="812"/>
        <v>0</v>
      </c>
      <c r="AP766" s="25">
        <f>IFERROR(_xll.BDP($A766&amp;" @"&amp; $N766 &amp;"  Corp","coupon")*G766/100/365,"-")</f>
        <v>0</v>
      </c>
      <c r="AQ766" s="1" t="str">
        <f>_xll.RtGet("EBOND_LDN",B766,"DSPLY_NAME")</f>
        <v>BMW 1 24 Oct 201</v>
      </c>
      <c r="AR766" s="38">
        <f>_xll.RtGet("EBOND_LDN", B766, -18560)</f>
        <v>56.113652070077997</v>
      </c>
      <c r="AS766" s="38">
        <f>_xll.RtGet("EBOND_LDN", B766, -18562)</f>
        <v>51.855471054976</v>
      </c>
      <c r="AT766" s="58" t="str">
        <f ca="1">IF(Main[[#This Row],[maturity]]&lt;TODAY(),"matured","-")</f>
        <v>-</v>
      </c>
      <c r="AU766" s="1" t="str">
        <f>IF(Main[[#This Row],[spread bid]]=Main[[#This Row],[spread ask]],"error","-")</f>
        <v>-</v>
      </c>
    </row>
    <row r="767" spans="1:47" x14ac:dyDescent="0.2">
      <c r="A767" s="1" t="s">
        <v>708</v>
      </c>
      <c r="B767" s="1">
        <v>8796607</v>
      </c>
      <c r="C767" s="9">
        <v>1994223</v>
      </c>
      <c r="D767" s="9" t="str">
        <f>_xll.BDP($A767&amp;" Corp",D$4)</f>
        <v>BMW</v>
      </c>
      <c r="E767" s="9">
        <f>IF(_xll.BDP($A767&amp;" Corp","cpn typ")="floating","frn",_xll.BDP($A767&amp;" Corp",E$4))</f>
        <v>3.875</v>
      </c>
      <c r="F767" s="50">
        <f>IF(LEFT(_xll.BDP($A767&amp;" Corp","mty_typ"),4)="perp","perp",_xll.BDP($A767&amp;" Corp",F$4)*1)</f>
        <v>42753</v>
      </c>
      <c r="G767" s="31">
        <f>_xll.RtGet("EBOND_POSITION",INDEX(bookMap[eBondID],MATCH(TEXT(C767,"0"),bookMap[bbgID],0))&amp;"="&amp;B767,"AMOUNT")</f>
        <v>1765000</v>
      </c>
      <c r="H767" s="1">
        <f>INDEX(control!$E$12:$E$22,MATCH(C767,control!$C$12:$C$22,0))</f>
        <v>0</v>
      </c>
      <c r="I767" s="1" t="str">
        <f>IFERROR(INDEX(bias[symbol],MIN(MAX(MATCH(IF($I$2="manual",_xll.RtGet("EBOND_LDN",B767,-20268),$I$2),bias[symbol],0)+H767,1),27)),"-")</f>
        <v>bb</v>
      </c>
      <c r="J767" s="1">
        <f>IFERROR(_xll.RtGet("EBOND_LDN",B767,-20270)*1,"-")</f>
        <v>0.12</v>
      </c>
      <c r="K767" s="1" t="str">
        <f>_xll.RtGet("EBOND_LDN",$B767,-20271)</f>
        <v>on</v>
      </c>
      <c r="L767" s="1">
        <f>_xll.BDP(A767&amp;" @CBKG Corp","bid")</f>
        <v>108.268</v>
      </c>
      <c r="M767" s="1">
        <f>_xll.BDP(A767&amp;" @CBKG Corp","ask")</f>
        <v>108.38800000000001</v>
      </c>
      <c r="N767" s="1" t="s">
        <v>1456</v>
      </c>
      <c r="O767" s="1" t="str">
        <f>_xll.BDP(A767&amp;" @"&amp;N767&amp;" Corp","LAST_UPDATE")</f>
        <v>07:01:27</v>
      </c>
      <c r="P767" s="57">
        <f>_xll.BDP(A767&amp;" @"&amp;N767&amp;" Corp","LAST_PRICE")</f>
        <v>108.298</v>
      </c>
      <c r="Q767" s="1">
        <f>INDEX(control!$F$12:$F$22,MATCH(C767,control!$C$12:$C$22,0))</f>
        <v>100</v>
      </c>
      <c r="R767" s="1">
        <f>P767-J767*INDEX(bias[value],MATCH(I767,bias[symbol],0))*(Q767/100)</f>
        <v>108.268</v>
      </c>
      <c r="S767" s="1">
        <f t="shared" si="832"/>
        <v>108.38800000000001</v>
      </c>
      <c r="T767" s="4"/>
      <c r="U767" s="4"/>
      <c r="V767" s="1">
        <f t="shared" si="826"/>
        <v>108.298</v>
      </c>
      <c r="W767" s="1">
        <f t="shared" si="827"/>
        <v>108.268</v>
      </c>
      <c r="X767" s="1">
        <f t="shared" si="828"/>
        <v>108.38800000000001</v>
      </c>
      <c r="Y767" s="13">
        <f t="shared" si="829"/>
        <v>0</v>
      </c>
      <c r="Z767" s="1">
        <v>1</v>
      </c>
      <c r="AA767" s="1">
        <f t="shared" si="830"/>
        <v>1</v>
      </c>
      <c r="AB767" s="1">
        <f t="shared" si="859"/>
        <v>1</v>
      </c>
      <c r="AC767" s="1">
        <f>IF(ISNUMBER(INDEX(bias[value],MATCH(I767,bias[symbol],0))),1,0)</f>
        <v>1</v>
      </c>
      <c r="AD767" s="1">
        <f t="shared" si="831"/>
        <v>1</v>
      </c>
      <c r="AE767" s="1">
        <f t="shared" si="860"/>
        <v>1</v>
      </c>
      <c r="AF767" s="1">
        <f t="shared" ca="1" si="808"/>
        <v>0</v>
      </c>
      <c r="AG767" s="1">
        <f t="shared" ca="1" si="809"/>
        <v>0</v>
      </c>
      <c r="AH767" s="1" t="str">
        <f ca="1">IF(AG767=1,_xll.RtContribute("DDS_BONDS",$B767&amp;"=EXT",$V$3:$X$3,V767:X767,"FTC:CHANGED;SCOPE:SERVER"),"-")</f>
        <v>-</v>
      </c>
      <c r="AI767" s="1" t="str">
        <f>_xll.RtGet("DDS_BONDS",B767&amp;"=EXT",3)</f>
        <v>8796607=EXT</v>
      </c>
      <c r="AJ767" s="32">
        <f>_xll.BDP($A767&amp;" @"&amp; $N767 &amp;"  Corp","risk_mid")</f>
        <v>2.7123983068769064</v>
      </c>
      <c r="AK767" s="25">
        <f t="shared" si="810"/>
        <v>478.738301163774</v>
      </c>
      <c r="AL767" s="1" t="str">
        <f t="shared" si="861"/>
        <v>-</v>
      </c>
      <c r="AM767" s="38">
        <f t="shared" si="811"/>
        <v>16.990752888888888</v>
      </c>
      <c r="AN767" s="12">
        <f>_xll.BDP($A767&amp;" @"&amp; $N767 &amp;"  Corp","asset_swap_spd_mid")</f>
        <v>27.660969083493708</v>
      </c>
      <c r="AO767" s="25">
        <f t="shared" si="812"/>
        <v>4882.1610432366397</v>
      </c>
      <c r="AP767" s="25">
        <f>IFERROR(_xll.BDP($A767&amp;" @"&amp; $N767 &amp;"  Corp","coupon")*G767/100/365,"-")</f>
        <v>187.38013698630138</v>
      </c>
      <c r="AQ767" s="1" t="str">
        <f>_xll.RtGet("EBOND_LDN",B767,"DSPLY_NAME")</f>
        <v>BMW 3 7/8 18 Jan</v>
      </c>
      <c r="AR767" s="38">
        <f>_xll.RtGet("EBOND_LDN", B767, -18560)</f>
        <v>59.176932260680999</v>
      </c>
      <c r="AS767" s="38">
        <f>_xll.RtGet("EBOND_LDN", B767, -18562)</f>
        <v>54.754499252043999</v>
      </c>
      <c r="AT767" s="58" t="str">
        <f ca="1">IF(Main[[#This Row],[maturity]]&lt;TODAY(),"matured","-")</f>
        <v>-</v>
      </c>
      <c r="AU767" s="1" t="str">
        <f>IF(Main[[#This Row],[spread bid]]=Main[[#This Row],[spread ask]],"error","-")</f>
        <v>-</v>
      </c>
    </row>
    <row r="768" spans="1:47" x14ac:dyDescent="0.2">
      <c r="A768" s="1" t="s">
        <v>709</v>
      </c>
      <c r="B768" s="1">
        <v>17435309</v>
      </c>
      <c r="C768" s="9">
        <v>1994223</v>
      </c>
      <c r="D768" s="9" t="str">
        <f>_xll.BDP($A768&amp;" Corp",D$4)</f>
        <v>BMW</v>
      </c>
      <c r="E768" s="9">
        <f>IF(_xll.BDP($A768&amp;" Corp","cpn typ")="floating","frn",_xll.BDP($A768&amp;" Corp",E$4))</f>
        <v>1.375</v>
      </c>
      <c r="F768" s="50">
        <f>IF(LEFT(_xll.BDP($A768&amp;" Corp","mty_typ"),4)="perp","perp",_xll.BDP($A768&amp;" Corp",F$4)*1)</f>
        <v>42830</v>
      </c>
      <c r="G768" s="31">
        <f>_xll.RtGet("EBOND_POSITION",INDEX(bookMap[eBondID],MATCH(TEXT(C768,"0"),bookMap[bbgID],0))&amp;"="&amp;B768,"AMOUNT")</f>
        <v>0</v>
      </c>
      <c r="H768" s="1">
        <f>INDEX(control!$E$12:$E$22,MATCH(C768,control!$C$12:$C$22,0))</f>
        <v>0</v>
      </c>
      <c r="I768" s="1" t="str">
        <f>IFERROR(INDEX(bias[symbol],MIN(MAX(MATCH(IF($I$2="manual",_xll.RtGet("EBOND_LDN",B768,-20268),$I$2),bias[symbol],0)+H768,1),27)),"-")</f>
        <v>b</v>
      </c>
      <c r="J768" s="1">
        <f>IFERROR(_xll.RtGet("EBOND_LDN",B768,-20270)*1,"-")</f>
        <v>0.3</v>
      </c>
      <c r="K768" s="1" t="str">
        <f>_xll.RtGet("EBOND_LDN",$B768,-20271)</f>
        <v>on</v>
      </c>
      <c r="L768" s="1" t="str">
        <f>_xll.BDP(A768&amp;" @CBKG Corp","bid")</f>
        <v>#N/A Real Time</v>
      </c>
      <c r="M768" s="1" t="str">
        <f>_xll.BDP(A768&amp;" @CBKG Corp","ask")</f>
        <v>#N/A Real Time</v>
      </c>
      <c r="N768" s="1" t="s">
        <v>1456</v>
      </c>
      <c r="O768" s="1" t="str">
        <f>_xll.BDP(A768&amp;" @"&amp;N768&amp;" Corp","LAST_UPDATE")</f>
        <v>07:01:31</v>
      </c>
      <c r="P768" s="57">
        <f>_xll.BDP(A768&amp;" @"&amp;N768&amp;" Corp","LAST_PRICE")</f>
        <v>100.47199999999999</v>
      </c>
      <c r="Q768" s="1">
        <f>INDEX(control!$F$12:$F$22,MATCH(C768,control!$C$12:$C$22,0))</f>
        <v>100</v>
      </c>
      <c r="R768" s="1">
        <f>P768-J768*INDEX(bias[value],MATCH(I768,bias[symbol],0))*(Q768/100)</f>
        <v>100.3595</v>
      </c>
      <c r="S768" s="1">
        <f t="shared" si="832"/>
        <v>100.65949999999999</v>
      </c>
      <c r="T768" s="4"/>
      <c r="U768" s="4"/>
      <c r="V768" s="1">
        <f t="shared" si="826"/>
        <v>100.47199999999999</v>
      </c>
      <c r="W768" s="1">
        <f t="shared" si="827"/>
        <v>100.3595</v>
      </c>
      <c r="X768" s="1">
        <f t="shared" si="828"/>
        <v>100.65949999999999</v>
      </c>
      <c r="Y768" s="13" t="str">
        <f t="shared" si="829"/>
        <v>err</v>
      </c>
      <c r="Z768" s="1">
        <v>1</v>
      </c>
      <c r="AA768" s="1">
        <f t="shared" si="830"/>
        <v>1</v>
      </c>
      <c r="AB768" s="1">
        <f t="shared" si="859"/>
        <v>1</v>
      </c>
      <c r="AC768" s="1">
        <f>IF(ISNUMBER(INDEX(bias[value],MATCH(I768,bias[symbol],0))),1,0)</f>
        <v>1</v>
      </c>
      <c r="AD768" s="1">
        <f t="shared" si="831"/>
        <v>1</v>
      </c>
      <c r="AE768" s="1">
        <f t="shared" si="860"/>
        <v>1</v>
      </c>
      <c r="AF768" s="1">
        <f t="shared" ca="1" si="808"/>
        <v>0</v>
      </c>
      <c r="AG768" s="1">
        <f t="shared" ca="1" si="809"/>
        <v>0</v>
      </c>
      <c r="AH768" s="1" t="str">
        <f ca="1">IF(AG768=1,_xll.RtContribute("DDS_BONDS",$B768&amp;"=EXT",$V$3:$X$3,V768:X768,"FTC:CHANGED;SCOPE:SERVER"),"-")</f>
        <v>-</v>
      </c>
      <c r="AI768" s="1" t="str">
        <f>_xll.RtGet("DDS_BONDS",B768&amp;"=EXT",3)</f>
        <v>17435309=EXT</v>
      </c>
      <c r="AJ768" s="32">
        <f>_xll.BDP($A768&amp;" @"&amp; $N768 &amp;"  Corp","risk_mid")</f>
        <v>2.7461499254165744</v>
      </c>
      <c r="AK768" s="25">
        <f t="shared" si="810"/>
        <v>0</v>
      </c>
      <c r="AL768" s="1" t="str">
        <f t="shared" si="861"/>
        <v>-</v>
      </c>
      <c r="AM768" s="38">
        <f t="shared" si="811"/>
        <v>0</v>
      </c>
      <c r="AN768" s="12">
        <f>_xll.BDP($A768&amp;" @"&amp; $N768 &amp;"  Corp","asset_swap_spd_mid")</f>
        <v>25.398541769056944</v>
      </c>
      <c r="AO768" s="25">
        <f t="shared" si="812"/>
        <v>0</v>
      </c>
      <c r="AP768" s="25">
        <f>IFERROR(_xll.BDP($A768&amp;" @"&amp; $N768 &amp;"  Corp","coupon")*G768/100/365,"-")</f>
        <v>0</v>
      </c>
      <c r="AQ768" s="1" t="str">
        <f>_xll.RtGet("EBOND_LDN",B768,"DSPLY_NAME")</f>
        <v>BMW 1 3/8 05 Apr</v>
      </c>
      <c r="AR768" s="38">
        <f>_xll.RtGet("EBOND_LDN", B768, -18560)</f>
        <v>-7.3968780657490001</v>
      </c>
      <c r="AS768" s="38">
        <f>_xll.RtGet("EBOND_LDN", B768, -18562)</f>
        <v>-18.311544173756001</v>
      </c>
      <c r="AT768" s="58" t="str">
        <f ca="1">IF(Main[[#This Row],[maturity]]&lt;TODAY(),"matured","-")</f>
        <v>-</v>
      </c>
      <c r="AU768" s="1" t="str">
        <f>IF(Main[[#This Row],[spread bid]]=Main[[#This Row],[spread ask]],"error","-")</f>
        <v>-</v>
      </c>
    </row>
    <row r="769" spans="1:47" x14ac:dyDescent="0.2">
      <c r="A769" s="1" t="s">
        <v>710</v>
      </c>
      <c r="B769" s="1">
        <v>17566389</v>
      </c>
      <c r="C769" s="9">
        <v>1994223</v>
      </c>
      <c r="D769" s="9" t="str">
        <f>_xll.BDP($A769&amp;" Corp",D$4)</f>
        <v>BMW</v>
      </c>
      <c r="E769" s="9">
        <f>IF(_xll.BDP($A769&amp;" Corp","cpn typ")="floating","frn",_xll.BDP($A769&amp;" Corp",E$4))</f>
        <v>1</v>
      </c>
      <c r="F769" s="50">
        <f>IF(LEFT(_xll.BDP($A769&amp;" Corp","mty_typ"),4)="perp","perp",_xll.BDP($A769&amp;" Corp",F$4)*1)</f>
        <v>42934</v>
      </c>
      <c r="G769" s="31">
        <f>_xll.RtGet("EBOND_POSITION",INDEX(bookMap[eBondID],MATCH(TEXT(C769,"0"),bookMap[bbgID],0))&amp;"="&amp;B769,"AMOUNT")</f>
        <v>686000</v>
      </c>
      <c r="H769" s="1">
        <f>INDEX(control!$E$12:$E$22,MATCH(C769,control!$C$12:$C$22,0))</f>
        <v>0</v>
      </c>
      <c r="I769" s="1" t="str">
        <f>IFERROR(INDEX(bias[symbol],MIN(MAX(MATCH(IF($I$2="manual",_xll.RtGet("EBOND_LDN",B769,-20268),$I$2),bias[symbol],0)+H769,1),27)),"-")</f>
        <v>b</v>
      </c>
      <c r="J769" s="1">
        <f>IFERROR(_xll.RtGet("EBOND_LDN",B769,-20270)*1,"-")</f>
        <v>0.12</v>
      </c>
      <c r="K769" s="1" t="str">
        <f>_xll.RtGet("EBOND_LDN",$B769,-20271)</f>
        <v>on</v>
      </c>
      <c r="L769" s="1">
        <f>_xll.BDP(A769&amp;" @CBKG Corp","bid")</f>
        <v>100.877</v>
      </c>
      <c r="M769" s="1">
        <f>_xll.BDP(A769&amp;" @CBKG Corp","ask")</f>
        <v>100.997</v>
      </c>
      <c r="N769" s="1" t="s">
        <v>1456</v>
      </c>
      <c r="O769" s="1" t="str">
        <f>_xll.BDP(A769&amp;" @"&amp;N769&amp;" Corp","LAST_UPDATE")</f>
        <v>07:01:24</v>
      </c>
      <c r="P769" s="57">
        <f>_xll.BDP(A769&amp;" @"&amp;N769&amp;" Corp","LAST_PRICE")</f>
        <v>100.922</v>
      </c>
      <c r="Q769" s="1">
        <f>INDEX(control!$F$12:$F$22,MATCH(C769,control!$C$12:$C$22,0))</f>
        <v>100</v>
      </c>
      <c r="R769" s="1">
        <f>P769-J769*INDEX(bias[value],MATCH(I769,bias[symbol],0))*(Q769/100)</f>
        <v>100.877</v>
      </c>
      <c r="S769" s="1">
        <f t="shared" si="832"/>
        <v>100.997</v>
      </c>
      <c r="T769" s="4"/>
      <c r="U769" s="4"/>
      <c r="V769" s="1">
        <f t="shared" si="826"/>
        <v>100.922</v>
      </c>
      <c r="W769" s="1">
        <f t="shared" si="827"/>
        <v>100.877</v>
      </c>
      <c r="X769" s="1">
        <f t="shared" si="828"/>
        <v>100.997</v>
      </c>
      <c r="Y769" s="13">
        <f t="shared" si="829"/>
        <v>0</v>
      </c>
      <c r="Z769" s="1">
        <v>1</v>
      </c>
      <c r="AA769" s="1">
        <f t="shared" si="830"/>
        <v>1</v>
      </c>
      <c r="AB769" s="1">
        <f t="shared" si="859"/>
        <v>1</v>
      </c>
      <c r="AC769" s="1">
        <f>IF(ISNUMBER(INDEX(bias[value],MATCH(I769,bias[symbol],0))),1,0)</f>
        <v>1</v>
      </c>
      <c r="AD769" s="1">
        <f t="shared" si="831"/>
        <v>1</v>
      </c>
      <c r="AE769" s="1">
        <f t="shared" si="860"/>
        <v>1</v>
      </c>
      <c r="AF769" s="1">
        <f t="shared" ca="1" si="808"/>
        <v>0</v>
      </c>
      <c r="AG769" s="1">
        <f t="shared" ca="1" si="809"/>
        <v>0</v>
      </c>
      <c r="AH769" s="1" t="str">
        <f ca="1">IF(AG769=1,_xll.RtContribute("DDS_BONDS",$B769&amp;"=EXT",$V$3:$X$3,V769:X769,"FTC:CHANGED;SCOPE:SERVER"),"-")</f>
        <v>-</v>
      </c>
      <c r="AI769" s="1" t="str">
        <f>_xll.RtGet("DDS_BONDS",B769&amp;"=EXT",3)</f>
        <v>17566389=EXT</v>
      </c>
      <c r="AJ769" s="32">
        <f>_xll.BDP($A769&amp;" @"&amp; $N769 &amp;"  Corp","risk_mid")</f>
        <v>3.0586296312101524</v>
      </c>
      <c r="AK769" s="25">
        <f t="shared" si="810"/>
        <v>209.82199270101646</v>
      </c>
      <c r="AL769" s="1" t="str">
        <f t="shared" si="861"/>
        <v>-</v>
      </c>
      <c r="AM769" s="38">
        <f t="shared" si="811"/>
        <v>6.1539992888888895</v>
      </c>
      <c r="AN769" s="12">
        <f>_xll.BDP($A769&amp;" @"&amp; $N769 &amp;"  Corp","asset_swap_spd_mid")</f>
        <v>28.233291732190395</v>
      </c>
      <c r="AO769" s="25">
        <f t="shared" si="812"/>
        <v>1936.803812828261</v>
      </c>
      <c r="AP769" s="25">
        <f>IFERROR(_xll.BDP($A769&amp;" @"&amp; $N769 &amp;"  Corp","coupon")*G769/100/365,"-")</f>
        <v>18.794520547945204</v>
      </c>
      <c r="AQ769" s="1" t="str">
        <f>_xll.RtGet("EBOND_LDN",B769,"DSPLY_NAME")</f>
        <v>BMW 1 18 Jul 201</v>
      </c>
      <c r="AR769" s="38">
        <f>_xll.RtGet("EBOND_LDN", B769, -18560)</f>
        <v>63.61107717086</v>
      </c>
      <c r="AS769" s="38">
        <f>_xll.RtGet("EBOND_LDN", B769, -18562)</f>
        <v>59.691040280749</v>
      </c>
      <c r="AT769" s="58" t="str">
        <f ca="1">IF(Main[[#This Row],[maturity]]&lt;TODAY(),"matured","-")</f>
        <v>-</v>
      </c>
      <c r="AU769" s="1" t="str">
        <f>IF(Main[[#This Row],[spread bid]]=Main[[#This Row],[spread ask]],"error","-")</f>
        <v>-</v>
      </c>
    </row>
    <row r="770" spans="1:47" x14ac:dyDescent="0.2">
      <c r="A770" s="1" t="s">
        <v>711</v>
      </c>
      <c r="B770" s="1">
        <v>11105514</v>
      </c>
      <c r="C770" s="9">
        <v>1994223</v>
      </c>
      <c r="D770" s="9" t="str">
        <f>_xll.BDP($A770&amp;" Corp",D$4)</f>
        <v>BMW</v>
      </c>
      <c r="E770" s="9">
        <f>IF(_xll.BDP($A770&amp;" Corp","cpn typ")="floating","frn",_xll.BDP($A770&amp;" Corp",E$4))</f>
        <v>3.625</v>
      </c>
      <c r="F770" s="50">
        <f>IF(LEFT(_xll.BDP($A770&amp;" Corp","mty_typ"),4)="perp","perp",_xll.BDP($A770&amp;" Corp",F$4)*1)</f>
        <v>43129</v>
      </c>
      <c r="G770" s="31">
        <f>_xll.RtGet("EBOND_POSITION",INDEX(bookMap[eBondID],MATCH(TEXT(C770,"0"),bookMap[bbgID],0))&amp;"="&amp;B770,"AMOUNT")</f>
        <v>0</v>
      </c>
      <c r="H770" s="1">
        <f>INDEX(control!$E$12:$E$22,MATCH(C770,control!$C$12:$C$22,0))</f>
        <v>0</v>
      </c>
      <c r="I770" s="1" t="str">
        <f>IFERROR(INDEX(bias[symbol],MIN(MAX(MATCH(IF($I$2="manual",_xll.RtGet("EBOND_LDN",B770,-20268),$I$2),bias[symbol],0)+H770,1),27)),"-")</f>
        <v>b</v>
      </c>
      <c r="J770" s="1">
        <f>IFERROR(_xll.RtGet("EBOND_LDN",B770,-20270)*1,"-")</f>
        <v>0.2</v>
      </c>
      <c r="K770" s="1" t="str">
        <f>_xll.RtGet("EBOND_LDN",$B770,-20271)</f>
        <v>on</v>
      </c>
      <c r="L770" s="1">
        <f>_xll.BDP(A770&amp;" @CBKG Corp","bid")</f>
        <v>109.98699999999999</v>
      </c>
      <c r="M770" s="1">
        <f>_xll.BDP(A770&amp;" @CBKG Corp","ask")</f>
        <v>110.187</v>
      </c>
      <c r="N770" s="1" t="s">
        <v>1456</v>
      </c>
      <c r="O770" s="1" t="str">
        <f>_xll.BDP(A770&amp;" @"&amp;N770&amp;" Corp","LAST_UPDATE")</f>
        <v>07:01:26</v>
      </c>
      <c r="P770" s="57">
        <f>_xll.BDP(A770&amp;" @"&amp;N770&amp;" Corp","LAST_PRICE")</f>
        <v>110.062</v>
      </c>
      <c r="Q770" s="1">
        <f>INDEX(control!$F$12:$F$22,MATCH(C770,control!$C$12:$C$22,0))</f>
        <v>100</v>
      </c>
      <c r="R770" s="1">
        <f>P770-J770*INDEX(bias[value],MATCH(I770,bias[symbol],0))*(Q770/100)</f>
        <v>109.98699999999999</v>
      </c>
      <c r="S770" s="1">
        <f t="shared" si="832"/>
        <v>110.187</v>
      </c>
      <c r="T770" s="4"/>
      <c r="U770" s="4"/>
      <c r="V770" s="1">
        <f t="shared" si="826"/>
        <v>110.062</v>
      </c>
      <c r="W770" s="1">
        <f t="shared" si="827"/>
        <v>109.98699999999999</v>
      </c>
      <c r="X770" s="1">
        <f t="shared" si="828"/>
        <v>110.187</v>
      </c>
      <c r="Y770" s="13">
        <f t="shared" si="829"/>
        <v>0</v>
      </c>
      <c r="Z770" s="1">
        <v>1</v>
      </c>
      <c r="AA770" s="1">
        <f t="shared" si="830"/>
        <v>1</v>
      </c>
      <c r="AB770" s="1">
        <f t="shared" si="859"/>
        <v>1</v>
      </c>
      <c r="AC770" s="1">
        <f>IF(ISNUMBER(INDEX(bias[value],MATCH(I770,bias[symbol],0))),1,0)</f>
        <v>1</v>
      </c>
      <c r="AD770" s="1">
        <f t="shared" si="831"/>
        <v>1</v>
      </c>
      <c r="AE770" s="1">
        <f t="shared" si="860"/>
        <v>1</v>
      </c>
      <c r="AF770" s="1">
        <f t="shared" ca="1" si="808"/>
        <v>0</v>
      </c>
      <c r="AG770" s="1">
        <f t="shared" ca="1" si="809"/>
        <v>0</v>
      </c>
      <c r="AH770" s="1" t="str">
        <f ca="1">IF(AG770=1,_xll.RtContribute("DDS_BONDS",$B770&amp;"=EXT",$V$3:$X$3,V770:X770,"FTC:CHANGED;SCOPE:SERVER"),"-")</f>
        <v>-</v>
      </c>
      <c r="AI770" s="1" t="str">
        <f>_xll.RtGet("DDS_BONDS",B770&amp;"=EXT",3)</f>
        <v>11105514=EXT</v>
      </c>
      <c r="AJ770" s="32">
        <f>_xll.BDP($A770&amp;" @"&amp; $N770 &amp;"  Corp","risk_mid")</f>
        <v>3.784852829391383</v>
      </c>
      <c r="AK770" s="25">
        <f t="shared" si="810"/>
        <v>0</v>
      </c>
      <c r="AL770" s="1" t="str">
        <f t="shared" si="861"/>
        <v>-</v>
      </c>
      <c r="AM770" s="38">
        <f t="shared" si="811"/>
        <v>0</v>
      </c>
      <c r="AN770" s="12">
        <f>_xll.BDP($A770&amp;" @"&amp; $N770 &amp;"  Corp","asset_swap_spd_mid")</f>
        <v>33.077951284920772</v>
      </c>
      <c r="AO770" s="25">
        <f t="shared" si="812"/>
        <v>0</v>
      </c>
      <c r="AP770" s="25">
        <f>IFERROR(_xll.BDP($A770&amp;" @"&amp; $N770 &amp;"  Corp","coupon")*G770/100/365,"-")</f>
        <v>0</v>
      </c>
      <c r="AQ770" s="1" t="str">
        <f>_xll.RtGet("EBOND_LDN",B770,"DSPLY_NAME")</f>
        <v>BMW 3 5/8 29 Jan</v>
      </c>
      <c r="AR770" s="38">
        <f>_xll.RtGet("EBOND_LDN", B770, -18560)</f>
        <v>67.593889790112001</v>
      </c>
      <c r="AS770" s="38">
        <f>_xll.RtGet("EBOND_LDN", B770, -18562)</f>
        <v>62.315579405857001</v>
      </c>
      <c r="AT770" s="58" t="str">
        <f ca="1">IF(Main[[#This Row],[maturity]]&lt;TODAY(),"matured","-")</f>
        <v>-</v>
      </c>
      <c r="AU770" s="1" t="str">
        <f>IF(Main[[#This Row],[spread bid]]=Main[[#This Row],[spread ask]],"error","-")</f>
        <v>-</v>
      </c>
    </row>
    <row r="771" spans="1:47" x14ac:dyDescent="0.2">
      <c r="A771" s="1" t="s">
        <v>712</v>
      </c>
      <c r="B771" s="1">
        <v>16167620</v>
      </c>
      <c r="C771" s="9">
        <v>1994223</v>
      </c>
      <c r="D771" s="9" t="str">
        <f>_xll.BDP($A771&amp;" Corp",D$4)</f>
        <v>BMW</v>
      </c>
      <c r="E771" s="9">
        <f>IF(_xll.BDP($A771&amp;" Corp","cpn typ")="floating","frn",_xll.BDP($A771&amp;" Corp",E$4))</f>
        <v>1.5</v>
      </c>
      <c r="F771" s="50">
        <f>IF(LEFT(_xll.BDP($A771&amp;" Corp","mty_typ"),4)="perp","perp",_xll.BDP($A771&amp;" Corp",F$4)*1)</f>
        <v>43256</v>
      </c>
      <c r="G771" s="31">
        <f>_xll.RtGet("EBOND_POSITION",INDEX(bookMap[eBondID],MATCH(TEXT(C771,"0"),bookMap[bbgID],0))&amp;"="&amp;B771,"AMOUNT")</f>
        <v>-865000</v>
      </c>
      <c r="H771" s="1">
        <f>INDEX(control!$E$12:$E$22,MATCH(C771,control!$C$12:$C$22,0))</f>
        <v>0</v>
      </c>
      <c r="I771" s="1" t="str">
        <f>IFERROR(INDEX(bias[symbol],MIN(MAX(MATCH(IF($I$2="manual",_xll.RtGet("EBOND_LDN",B771,-20268),$I$2),bias[symbol],0)+H771,1),27)),"-")</f>
        <v>b</v>
      </c>
      <c r="J771" s="1">
        <f>IFERROR(_xll.RtGet("EBOND_LDN",B771,-20270)*1,"-")</f>
        <v>0.12</v>
      </c>
      <c r="K771" s="1" t="str">
        <f>_xll.RtGet("EBOND_LDN",$B771,-20271)</f>
        <v>on</v>
      </c>
      <c r="L771" s="1">
        <f>_xll.BDP(A771&amp;" @CBKG Corp","bid")</f>
        <v>102.65900000000001</v>
      </c>
      <c r="M771" s="1">
        <f>_xll.BDP(A771&amp;" @CBKG Corp","ask")</f>
        <v>102.779</v>
      </c>
      <c r="N771" s="1" t="s">
        <v>1456</v>
      </c>
      <c r="O771" s="1" t="str">
        <f>_xll.BDP(A771&amp;" @"&amp;N771&amp;" Corp","LAST_UPDATE")</f>
        <v>07:01:29</v>
      </c>
      <c r="P771" s="57">
        <f>_xll.BDP(A771&amp;" @"&amp;N771&amp;" Corp","LAST_PRICE")</f>
        <v>102.70399999999999</v>
      </c>
      <c r="Q771" s="1">
        <f>INDEX(control!$F$12:$F$22,MATCH(C771,control!$C$12:$C$22,0))</f>
        <v>100</v>
      </c>
      <c r="R771" s="1">
        <f>P771-J771*INDEX(bias[value],MATCH(I771,bias[symbol],0))*(Q771/100)</f>
        <v>102.65899999999999</v>
      </c>
      <c r="S771" s="1">
        <f t="shared" si="832"/>
        <v>102.779</v>
      </c>
      <c r="T771" s="4"/>
      <c r="U771" s="4"/>
      <c r="V771" s="1">
        <f t="shared" si="826"/>
        <v>102.70399999999999</v>
      </c>
      <c r="W771" s="1">
        <f t="shared" si="827"/>
        <v>102.65899999999999</v>
      </c>
      <c r="X771" s="1">
        <f t="shared" si="828"/>
        <v>102.779</v>
      </c>
      <c r="Y771" s="13">
        <f t="shared" si="829"/>
        <v>0</v>
      </c>
      <c r="Z771" s="1">
        <v>1</v>
      </c>
      <c r="AA771" s="1">
        <f t="shared" si="830"/>
        <v>1</v>
      </c>
      <c r="AB771" s="1">
        <f t="shared" si="859"/>
        <v>1</v>
      </c>
      <c r="AC771" s="1">
        <f>IF(ISNUMBER(INDEX(bias[value],MATCH(I771,bias[symbol],0))),1,0)</f>
        <v>1</v>
      </c>
      <c r="AD771" s="1">
        <f t="shared" si="831"/>
        <v>1</v>
      </c>
      <c r="AE771" s="1">
        <f t="shared" si="860"/>
        <v>1</v>
      </c>
      <c r="AF771" s="1">
        <f t="shared" ca="1" si="808"/>
        <v>0</v>
      </c>
      <c r="AG771" s="1">
        <f t="shared" ca="1" si="809"/>
        <v>0</v>
      </c>
      <c r="AH771" s="1" t="str">
        <f ca="1">IF(AG771=1,_xll.RtContribute("DDS_BONDS",$B771&amp;"=EXT",$V$3:$X$3,V771:X771,"FTC:CHANGED;SCOPE:SERVER"),"-")</f>
        <v>-</v>
      </c>
      <c r="AI771" s="1" t="str">
        <f>_xll.RtGet("DDS_BONDS",B771&amp;"=EXT",3)</f>
        <v>16167620=EXT</v>
      </c>
      <c r="AJ771" s="32">
        <f>_xll.BDP($A771&amp;" @"&amp; $N771 &amp;"  Corp","risk_mid")</f>
        <v>3.951899182349905</v>
      </c>
      <c r="AK771" s="25">
        <f t="shared" si="810"/>
        <v>-341.83927927326675</v>
      </c>
      <c r="AL771" s="1" t="str">
        <f t="shared" si="861"/>
        <v>-</v>
      </c>
      <c r="AM771" s="38">
        <f t="shared" si="811"/>
        <v>-7.8967964444444441</v>
      </c>
      <c r="AN771" s="12">
        <f>_xll.BDP($A771&amp;" @"&amp; $N771 &amp;"  Corp","asset_swap_spd_mid")</f>
        <v>27.778234638872242</v>
      </c>
      <c r="AO771" s="25">
        <f t="shared" si="812"/>
        <v>-2402.817296262449</v>
      </c>
      <c r="AP771" s="25">
        <f>IFERROR(_xll.BDP($A771&amp;" @"&amp; $N771 &amp;"  Corp","coupon")*G771/100/365,"-")</f>
        <v>-35.547945205479451</v>
      </c>
      <c r="AQ771" s="1" t="str">
        <f>_xll.RtGet("EBOND_LDN",B771,"DSPLY_NAME")</f>
        <v>BMW 1 1/2 05 Jun</v>
      </c>
      <c r="AR771" s="38">
        <f>_xll.RtGet("EBOND_LDN", B771, -18560)</f>
        <v>67.940213825138997</v>
      </c>
      <c r="AS771" s="38">
        <f>_xll.RtGet("EBOND_LDN", B771, -18562)</f>
        <v>64.907170793117004</v>
      </c>
      <c r="AT771" s="58" t="str">
        <f ca="1">IF(Main[[#This Row],[maturity]]&lt;TODAY(),"matured","-")</f>
        <v>-</v>
      </c>
      <c r="AU771" s="1" t="str">
        <f>IF(Main[[#This Row],[spread bid]]=Main[[#This Row],[spread ask]],"error","-")</f>
        <v>-</v>
      </c>
    </row>
    <row r="772" spans="1:47" x14ac:dyDescent="0.2">
      <c r="A772" s="1" t="s">
        <v>713</v>
      </c>
      <c r="B772" s="1">
        <v>2274801</v>
      </c>
      <c r="C772" s="9">
        <v>1994223</v>
      </c>
      <c r="D772" s="9" t="str">
        <f>_xll.BDP($A772&amp;" Corp",D$4)</f>
        <v>BMW</v>
      </c>
      <c r="E772" s="9">
        <f>IF(_xll.BDP($A772&amp;" Corp","cpn typ")="floating","frn",_xll.BDP($A772&amp;" Corp",E$4))</f>
        <v>5</v>
      </c>
      <c r="F772" s="50">
        <f>IF(LEFT(_xll.BDP($A772&amp;" Corp","mty_typ"),4)="perp","perp",_xll.BDP($A772&amp;" Corp",F$4)*1)</f>
        <v>43318</v>
      </c>
      <c r="G772" s="31">
        <f>_xll.RtGet("EBOND_POSITION",INDEX(bookMap[eBondID],MATCH(TEXT(C772,"0"),bookMap[bbgID],0))&amp;"="&amp;B772,"AMOUNT")</f>
        <v>1278000</v>
      </c>
      <c r="H772" s="1">
        <f>INDEX(control!$E$12:$E$22,MATCH(C772,control!$C$12:$C$22,0))</f>
        <v>0</v>
      </c>
      <c r="I772" s="1" t="str">
        <f>IFERROR(INDEX(bias[symbol],MIN(MAX(MATCH(IF($I$2="manual",_xll.RtGet("EBOND_LDN",B772,-20268),$I$2),bias[symbol],0)+H772,1),27)),"-")</f>
        <v>bb</v>
      </c>
      <c r="J772" s="1">
        <f>IFERROR(_xll.RtGet("EBOND_LDN",B772,-20270)*1,"-")</f>
        <v>0.15</v>
      </c>
      <c r="K772" s="1" t="str">
        <f>_xll.RtGet("EBOND_LDN",$B772,-20271)</f>
        <v>on</v>
      </c>
      <c r="L772" s="1">
        <f>_xll.BDP(A772&amp;" @CBKG Corp","bid")</f>
        <v>116.70699999999999</v>
      </c>
      <c r="M772" s="1">
        <f>_xll.BDP(A772&amp;" @CBKG Corp","ask")</f>
        <v>116.857</v>
      </c>
      <c r="N772" s="1" t="s">
        <v>1456</v>
      </c>
      <c r="O772" s="1" t="str">
        <f>_xll.BDP(A772&amp;" @"&amp;N772&amp;" Corp","LAST_UPDATE")</f>
        <v>07:01:30</v>
      </c>
      <c r="P772" s="57">
        <f>_xll.BDP(A772&amp;" @"&amp;N772&amp;" Corp","LAST_PRICE")</f>
        <v>116.744</v>
      </c>
      <c r="Q772" s="1">
        <f>INDEX(control!$F$12:$F$22,MATCH(C772,control!$C$12:$C$22,0))</f>
        <v>100</v>
      </c>
      <c r="R772" s="1">
        <f>P772-J772*INDEX(bias[value],MATCH(I772,bias[symbol],0))*(Q772/100)</f>
        <v>116.70650000000001</v>
      </c>
      <c r="S772" s="1">
        <f t="shared" si="832"/>
        <v>116.85650000000001</v>
      </c>
      <c r="T772" s="4"/>
      <c r="U772" s="4"/>
      <c r="V772" s="1">
        <f t="shared" si="826"/>
        <v>116.744</v>
      </c>
      <c r="W772" s="1">
        <f t="shared" si="827"/>
        <v>116.70650000000001</v>
      </c>
      <c r="X772" s="1">
        <f t="shared" si="828"/>
        <v>116.85650000000001</v>
      </c>
      <c r="Y772" s="13">
        <f t="shared" si="829"/>
        <v>-9.9999999997635314E-4</v>
      </c>
      <c r="Z772" s="1">
        <v>1</v>
      </c>
      <c r="AA772" s="1">
        <f t="shared" si="830"/>
        <v>1</v>
      </c>
      <c r="AB772" s="1">
        <f t="shared" si="859"/>
        <v>1</v>
      </c>
      <c r="AC772" s="1">
        <f>IF(ISNUMBER(INDEX(bias[value],MATCH(I772,bias[symbol],0))),1,0)</f>
        <v>1</v>
      </c>
      <c r="AD772" s="1">
        <f t="shared" si="831"/>
        <v>1</v>
      </c>
      <c r="AE772" s="1">
        <f t="shared" si="860"/>
        <v>1</v>
      </c>
      <c r="AF772" s="1">
        <f t="shared" ca="1" si="808"/>
        <v>0</v>
      </c>
      <c r="AG772" s="1">
        <f t="shared" ca="1" si="809"/>
        <v>0</v>
      </c>
      <c r="AH772" s="1" t="str">
        <f ca="1">IF(AG772=1,_xll.RtContribute("DDS_BONDS",$B772&amp;"=EXT",$V$3:$X$3,V772:X772,"FTC:CHANGED;SCOPE:SERVER"),"-")</f>
        <v>-</v>
      </c>
      <c r="AI772" s="1" t="str">
        <f>_xll.RtGet("DDS_BONDS",B772&amp;"=EXT",3)</f>
        <v>2274801=EXT</v>
      </c>
      <c r="AJ772" s="32">
        <f>_xll.BDP($A772&amp;" @"&amp; $N772 &amp;"  Corp","risk_mid")</f>
        <v>4.4699434554630102</v>
      </c>
      <c r="AK772" s="25">
        <f t="shared" si="810"/>
        <v>571.25877360817265</v>
      </c>
      <c r="AL772" s="1" t="str">
        <f t="shared" si="861"/>
        <v>-</v>
      </c>
      <c r="AM772" s="38">
        <f t="shared" si="811"/>
        <v>13.2621184</v>
      </c>
      <c r="AN772" s="12">
        <f>_xll.BDP($A772&amp;" @"&amp; $N772 &amp;"  Corp","asset_swap_spd_mid")</f>
        <v>34.238255358562249</v>
      </c>
      <c r="AO772" s="25">
        <f t="shared" si="812"/>
        <v>4375.6490348242551</v>
      </c>
      <c r="AP772" s="25">
        <f>IFERROR(_xll.BDP($A772&amp;" @"&amp; $N772 &amp;"  Corp","coupon")*G772/100/365,"-")</f>
        <v>175.06849315068493</v>
      </c>
      <c r="AQ772" s="1" t="str">
        <f>_xll.RtGet("EBOND_LDN",B772,"DSPLY_NAME")</f>
        <v>BMW 5 06 Aug 201</v>
      </c>
      <c r="AR772" s="38">
        <f>_xll.RtGet("EBOND_LDN", B772, -18560)</f>
        <v>66.265781531640997</v>
      </c>
      <c r="AS772" s="38">
        <f>_xll.RtGet("EBOND_LDN", B772, -18562)</f>
        <v>62.914821249356997</v>
      </c>
      <c r="AT772" s="58" t="str">
        <f ca="1">IF(Main[[#This Row],[maturity]]&lt;TODAY(),"matured","-")</f>
        <v>-</v>
      </c>
      <c r="AU772" s="1" t="str">
        <f>IF(Main[[#This Row],[spread bid]]=Main[[#This Row],[spread ask]],"error","-")</f>
        <v>-</v>
      </c>
    </row>
    <row r="773" spans="1:47" x14ac:dyDescent="0.2">
      <c r="A773" s="1" t="s">
        <v>714</v>
      </c>
      <c r="B773" s="1">
        <v>12702261</v>
      </c>
      <c r="C773" s="9">
        <v>1994223</v>
      </c>
      <c r="D773" s="9" t="str">
        <f>_xll.BDP($A773&amp;" Corp",D$4)</f>
        <v>BMW</v>
      </c>
      <c r="E773" s="9">
        <f>IF(_xll.BDP($A773&amp;" Corp","cpn typ")="floating","frn",_xll.BDP($A773&amp;" Corp",E$4))</f>
        <v>3.25</v>
      </c>
      <c r="F773" s="50">
        <f>IF(LEFT(_xll.BDP($A773&amp;" Corp","mty_typ"),4)="perp","perp",_xll.BDP($A773&amp;" Corp",F$4)*1)</f>
        <v>43479</v>
      </c>
      <c r="G773" s="31">
        <f>_xll.RtGet("EBOND_POSITION",INDEX(bookMap[eBondID],MATCH(TEXT(C773,"0"),bookMap[bbgID],0))&amp;"="&amp;B773,"AMOUNT")</f>
        <v>0</v>
      </c>
      <c r="H773" s="1">
        <f>INDEX(control!$E$12:$E$22,MATCH(C773,control!$C$12:$C$22,0))</f>
        <v>0</v>
      </c>
      <c r="I773" s="1" t="str">
        <f>IFERROR(INDEX(bias[symbol],MIN(MAX(MATCH(IF($I$2="manual",_xll.RtGet("EBOND_LDN",B773,-20268),$I$2),bias[symbol],0)+H773,1),27)),"-")</f>
        <v>bb</v>
      </c>
      <c r="J773" s="1">
        <f>IFERROR(_xll.RtGet("EBOND_LDN",B773,-20270)*1,"-")</f>
        <v>0.15</v>
      </c>
      <c r="K773" s="1" t="str">
        <f>_xll.RtGet("EBOND_LDN",$B773,-20271)</f>
        <v>on</v>
      </c>
      <c r="L773" s="1">
        <f>_xll.BDP(A773&amp;" @CBKG Corp","bid")</f>
        <v>110.404</v>
      </c>
      <c r="M773" s="1">
        <f>_xll.BDP(A773&amp;" @CBKG Corp","ask")</f>
        <v>110.554</v>
      </c>
      <c r="N773" s="1" t="s">
        <v>1456</v>
      </c>
      <c r="O773" s="1" t="str">
        <f>_xll.BDP(A773&amp;" @"&amp;N773&amp;" Corp","LAST_UPDATE")</f>
        <v>07:01:31</v>
      </c>
      <c r="P773" s="57">
        <f>_xll.BDP(A773&amp;" @"&amp;N773&amp;" Corp","LAST_PRICE")</f>
        <v>110.441</v>
      </c>
      <c r="Q773" s="1">
        <f>INDEX(control!$F$12:$F$22,MATCH(C773,control!$C$12:$C$22,0))</f>
        <v>100</v>
      </c>
      <c r="R773" s="1">
        <f>P773-J773*INDEX(bias[value],MATCH(I773,bias[symbol],0))*(Q773/100)</f>
        <v>110.40350000000001</v>
      </c>
      <c r="S773" s="1">
        <f t="shared" si="832"/>
        <v>110.55350000000001</v>
      </c>
      <c r="T773" s="4"/>
      <c r="U773" s="4"/>
      <c r="V773" s="1">
        <f t="shared" si="826"/>
        <v>110.441</v>
      </c>
      <c r="W773" s="1">
        <f t="shared" si="827"/>
        <v>110.40350000000001</v>
      </c>
      <c r="X773" s="1">
        <f t="shared" si="828"/>
        <v>110.55350000000001</v>
      </c>
      <c r="Y773" s="13">
        <f t="shared" si="829"/>
        <v>-9.9999999997635314E-4</v>
      </c>
      <c r="Z773" s="1">
        <v>1</v>
      </c>
      <c r="AA773" s="1">
        <f t="shared" si="830"/>
        <v>1</v>
      </c>
      <c r="AB773" s="1">
        <f t="shared" si="859"/>
        <v>1</v>
      </c>
      <c r="AC773" s="1">
        <f>IF(ISNUMBER(INDEX(bias[value],MATCH(I773,bias[symbol],0))),1,0)</f>
        <v>1</v>
      </c>
      <c r="AD773" s="1">
        <f t="shared" si="831"/>
        <v>1</v>
      </c>
      <c r="AE773" s="1">
        <f t="shared" si="860"/>
        <v>1</v>
      </c>
      <c r="AF773" s="1">
        <f t="shared" ca="1" si="808"/>
        <v>0</v>
      </c>
      <c r="AG773" s="1">
        <f t="shared" ca="1" si="809"/>
        <v>0</v>
      </c>
      <c r="AH773" s="1" t="str">
        <f ca="1">IF(AG773=1,_xll.RtContribute("DDS_BONDS",$B773&amp;"=EXT",$V$3:$X$3,V773:X773,"FTC:CHANGED;SCOPE:SERVER"),"-")</f>
        <v>-</v>
      </c>
      <c r="AI773" s="1" t="str">
        <f>_xll.RtGet("DDS_BONDS",B773&amp;"=EXT",3)</f>
        <v>12702261=EXT</v>
      </c>
      <c r="AJ773" s="32">
        <f>_xll.BDP($A773&amp;" @"&amp; $N773 &amp;"  Corp","risk_mid")</f>
        <v>4.7492586650328406</v>
      </c>
      <c r="AK773" s="25">
        <f t="shared" si="810"/>
        <v>0</v>
      </c>
      <c r="AL773" s="1" t="str">
        <f t="shared" si="861"/>
        <v>-</v>
      </c>
      <c r="AM773" s="38">
        <f t="shared" si="811"/>
        <v>0</v>
      </c>
      <c r="AN773" s="12">
        <f>_xll.BDP($A773&amp;" @"&amp; $N773 &amp;"  Corp","asset_swap_spd_mid")</f>
        <v>29.732522470852473</v>
      </c>
      <c r="AO773" s="25">
        <f t="shared" si="812"/>
        <v>0</v>
      </c>
      <c r="AP773" s="25">
        <f>IFERROR(_xll.BDP($A773&amp;" @"&amp; $N773 &amp;"  Corp","coupon")*G773/100/365,"-")</f>
        <v>0</v>
      </c>
      <c r="AQ773" s="1" t="str">
        <f>_xll.RtGet("EBOND_LDN",B773,"DSPLY_NAME")</f>
        <v>BMW 3 1/4 14 Jan</v>
      </c>
      <c r="AR773" s="38">
        <f>_xll.RtGet("EBOND_LDN", B773, -18560)</f>
        <v>63.199474629081998</v>
      </c>
      <c r="AS773" s="38">
        <f>_xll.RtGet("EBOND_LDN", B773, -18562)</f>
        <v>60.046361194023</v>
      </c>
      <c r="AT773" s="58" t="str">
        <f ca="1">IF(Main[[#This Row],[maturity]]&lt;TODAY(),"matured","-")</f>
        <v>-</v>
      </c>
      <c r="AU773" s="1" t="str">
        <f>IF(Main[[#This Row],[spread bid]]=Main[[#This Row],[spread ask]],"error","-")</f>
        <v>-</v>
      </c>
    </row>
    <row r="774" spans="1:47" x14ac:dyDescent="0.2">
      <c r="A774" s="1" t="s">
        <v>1482</v>
      </c>
      <c r="B774" s="1">
        <v>21057619</v>
      </c>
      <c r="C774" s="9">
        <v>1994223</v>
      </c>
      <c r="D774" s="9" t="str">
        <f>_xll.BDP($A774&amp;" Corp",D$4)</f>
        <v>BMW</v>
      </c>
      <c r="E774" s="9">
        <f>IF(_xll.BDP($A774&amp;" Corp","cpn typ")="floating","frn",_xll.BDP($A774&amp;" Corp",E$4))</f>
        <v>1.625</v>
      </c>
      <c r="F774" s="50">
        <f>IF(LEFT(_xll.BDP($A774&amp;" Corp","mty_typ"),4)="perp","perp",_xll.BDP($A774&amp;" Corp",F$4)*1)</f>
        <v>43663</v>
      </c>
      <c r="G774" s="31">
        <f>_xll.RtGet("EBOND_POSITION",INDEX(bookMap[eBondID],MATCH(TEXT(C774,"0"),bookMap[bbgID],0))&amp;"="&amp;B774,"AMOUNT")</f>
        <v>0</v>
      </c>
      <c r="H774" s="1">
        <f>INDEX(control!$E$12:$E$22,MATCH(C774,control!$C$12:$C$22,0))</f>
        <v>0</v>
      </c>
      <c r="I774" s="1" t="str">
        <f>IFERROR(INDEX(bias[symbol],MIN(MAX(MATCH(IF($I$2="manual",_xll.RtGet("EBOND_LDN",B774,-20268),$I$2),bias[symbol],0)+H774,1),27)),"-")</f>
        <v>b</v>
      </c>
      <c r="J774" s="1">
        <f>IFERROR(_xll.RtGet("EBOND_LDN",B774,-20270)*1,"-")</f>
        <v>0.25</v>
      </c>
      <c r="K774" s="1" t="str">
        <f>_xll.RtGet("EBOND_LDN",$B774,-20271)</f>
        <v>on</v>
      </c>
      <c r="L774" s="1">
        <f>_xll.BDP(A774&amp;" @CBKG Corp","bid")</f>
        <v>103.17400000000001</v>
      </c>
      <c r="M774" s="1">
        <f>_xll.BDP(A774&amp;" @CBKG Corp","ask")</f>
        <v>103.42400000000001</v>
      </c>
      <c r="N774" s="1" t="s">
        <v>1456</v>
      </c>
      <c r="O774" s="1" t="str">
        <f>_xll.BDP(A774&amp;" @"&amp;N774&amp;" Corp","LAST_UPDATE")</f>
        <v>07:01:27</v>
      </c>
      <c r="P774" s="57">
        <f>_xll.BDP(A774&amp;" @"&amp;N774&amp;" Corp","LAST_PRICE")</f>
        <v>103.268</v>
      </c>
      <c r="Q774" s="1">
        <f>INDEX(control!$F$12:$F$22,MATCH(C774,control!$C$12:$C$22,0))</f>
        <v>100</v>
      </c>
      <c r="R774" s="1">
        <f>P774-J774*INDEX(bias[value],MATCH(I774,bias[symbol],0))*(Q774/100)</f>
        <v>103.17425</v>
      </c>
      <c r="S774" s="1">
        <f t="shared" ref="S774" si="862">R774+J774*(Q774/100)</f>
        <v>103.42425</v>
      </c>
      <c r="T774" s="4"/>
      <c r="U774" s="4"/>
      <c r="V774" s="1">
        <f t="shared" ref="V774" si="863">P774</f>
        <v>103.268</v>
      </c>
      <c r="W774" s="1">
        <f t="shared" ref="W774" si="864">IF(ISNUMBER(T774),T774,R774)</f>
        <v>103.17425</v>
      </c>
      <c r="X774" s="1">
        <f t="shared" ref="X774" si="865">IF(ISNUMBER(U774),U774,S774)</f>
        <v>103.42425</v>
      </c>
      <c r="Y774" s="13">
        <f t="shared" ref="Y774" si="866">IF(ISERROR((W774+X774)-(L774+M774)),"err",((W774+X774)-(L774+M774)))</f>
        <v>4.9999999998817657E-4</v>
      </c>
      <c r="Z774" s="1">
        <v>1</v>
      </c>
      <c r="AA774" s="1">
        <f t="shared" ref="AA774" si="867">IF(K774="on",1,0)</f>
        <v>1</v>
      </c>
      <c r="AB774" s="1">
        <f t="shared" ref="AB774" si="868">IF(ISNUMBER(V774),1,0)*IF(ISNUMBER(W774),1,0)*IF(ISNUMBER(X774),1,0)</f>
        <v>1</v>
      </c>
      <c r="AC774" s="1">
        <f>IF(ISNUMBER(INDEX(bias[value],MATCH(I774,bias[symbol],0))),1,0)</f>
        <v>1</v>
      </c>
      <c r="AD774" s="1">
        <f t="shared" ref="AD774" si="869">IF(ISNUMBER(J774),1,0)</f>
        <v>1</v>
      </c>
      <c r="AE774" s="1">
        <f t="shared" ref="AE774" si="870">IF(AB774,IF(W774&gt;X774,0,1),0)</f>
        <v>1</v>
      </c>
      <c r="AF774" s="1">
        <f t="shared" ca="1" si="808"/>
        <v>0</v>
      </c>
      <c r="AG774" s="1">
        <f t="shared" ca="1" si="809"/>
        <v>0</v>
      </c>
      <c r="AH774" s="1" t="str">
        <f ca="1">IF(AG774=1,_xll.RtContribute("DDS_BONDS",$B774&amp;"=EXT",$V$3:$X$3,V774:X774,"FTC:CHANGED;SCOPE:SERVER"),"-")</f>
        <v>-</v>
      </c>
      <c r="AI774" s="1" t="str">
        <f>_xll.RtGet("DDS_BONDS",B774&amp;"=EXT",3)</f>
        <v>21057619=EXT</v>
      </c>
      <c r="AJ774" s="32">
        <f>_xll.BDP($A774&amp;" @"&amp; $N774 &amp;"  Corp","risk_mid")</f>
        <v>5.0266889367982515</v>
      </c>
      <c r="AK774" s="25">
        <f t="shared" si="810"/>
        <v>0</v>
      </c>
      <c r="AL774" s="1" t="str">
        <f t="shared" si="861"/>
        <v>-</v>
      </c>
      <c r="AM774" s="38">
        <f t="shared" si="811"/>
        <v>0</v>
      </c>
      <c r="AN774" s="12">
        <f>_xll.BDP($A774&amp;" @"&amp; $N774 &amp;"  Corp","asset_swap_spd_mid")</f>
        <v>24.464908257455502</v>
      </c>
      <c r="AO774" s="25">
        <f t="shared" si="812"/>
        <v>0</v>
      </c>
      <c r="AP774" s="25">
        <f>IFERROR(_xll.BDP($A774&amp;" @"&amp; $N774 &amp;"  Corp","coupon")*G774/100/365,"-")</f>
        <v>0</v>
      </c>
      <c r="AQ774" s="1" t="str">
        <f>_xll.RtGet("EBOND_LDN",B774,"DSPLY_NAME")</f>
        <v>BMW 1 5/8 17 Jul</v>
      </c>
      <c r="AR774" s="38">
        <f>_xll.RtGet("EBOND_LDN", B774, -18560)</f>
        <v>60.482542316179</v>
      </c>
      <c r="AS774" s="38">
        <f>_xll.RtGet("EBOND_LDN", B774, -18562)</f>
        <v>55.518544894252003</v>
      </c>
      <c r="AT774" s="58" t="str">
        <f ca="1">IF(Main[[#This Row],[maturity]]&lt;TODAY(),"matured","-")</f>
        <v>-</v>
      </c>
      <c r="AU774" s="1" t="str">
        <f>IF(Main[[#This Row],[spread bid]]=Main[[#This Row],[spread ask]],"error","-")</f>
        <v>-</v>
      </c>
    </row>
    <row r="775" spans="1:47" x14ac:dyDescent="0.2">
      <c r="A775" s="1" t="s">
        <v>715</v>
      </c>
      <c r="B775" s="1">
        <v>19078385</v>
      </c>
      <c r="C775" s="9">
        <v>1994223</v>
      </c>
      <c r="D775" s="9" t="str">
        <f>_xll.BDP($A775&amp;" Corp",D$4)</f>
        <v>BMW</v>
      </c>
      <c r="E775" s="9">
        <f>IF(_xll.BDP($A775&amp;" Corp","cpn typ")="floating","frn",_xll.BDP($A775&amp;" Corp",E$4))</f>
        <v>2</v>
      </c>
      <c r="F775" s="50">
        <f>IF(LEFT(_xll.BDP($A775&amp;" Corp","mty_typ"),4)="perp","perp",_xll.BDP($A775&amp;" Corp",F$4)*1)</f>
        <v>44078</v>
      </c>
      <c r="G775" s="31">
        <f>_xll.RtGet("EBOND_POSITION",INDEX(bookMap[eBondID],MATCH(TEXT(C775,"0"),bookMap[bbgID],0))&amp;"="&amp;B775,"AMOUNT")</f>
        <v>0</v>
      </c>
      <c r="H775" s="1">
        <f>INDEX(control!$E$12:$E$22,MATCH(C775,control!$C$12:$C$22,0))</f>
        <v>0</v>
      </c>
      <c r="I775" s="1" t="str">
        <f>IFERROR(INDEX(bias[symbol],MIN(MAX(MATCH(IF($I$2="manual",_xll.RtGet("EBOND_LDN",B775,-20268),$I$2),bias[symbol],0)+H775,1),27)),"-")</f>
        <v>bb</v>
      </c>
      <c r="J775" s="1">
        <f>IFERROR(_xll.RtGet("EBOND_LDN",B775,-20270)*1,"-")</f>
        <v>0.2</v>
      </c>
      <c r="K775" s="1" t="str">
        <f>_xll.RtGet("EBOND_LDN",$B775,-20271)</f>
        <v>on</v>
      </c>
      <c r="L775" s="1">
        <f>_xll.BDP(A775&amp;" @CBKG Corp","bid")</f>
        <v>104.319</v>
      </c>
      <c r="M775" s="1">
        <f>_xll.BDP(A775&amp;" @CBKG Corp","ask")</f>
        <v>104.51900000000001</v>
      </c>
      <c r="N775" s="1" t="s">
        <v>1456</v>
      </c>
      <c r="O775" s="1" t="str">
        <f>_xll.BDP(A775&amp;" @"&amp;N775&amp;" Corp","LAST_UPDATE")</f>
        <v>07:01:27</v>
      </c>
      <c r="P775" s="57">
        <f>_xll.BDP(A775&amp;" @"&amp;N775&amp;" Corp","LAST_PRICE")</f>
        <v>104.369</v>
      </c>
      <c r="Q775" s="1">
        <f>INDEX(control!$F$12:$F$22,MATCH(C775,control!$C$12:$C$22,0))</f>
        <v>100</v>
      </c>
      <c r="R775" s="1">
        <f>P775-J775*INDEX(bias[value],MATCH(I775,bias[symbol],0))*(Q775/100)</f>
        <v>104.319</v>
      </c>
      <c r="S775" s="1">
        <f t="shared" si="832"/>
        <v>104.51900000000001</v>
      </c>
      <c r="T775" s="4"/>
      <c r="U775" s="4"/>
      <c r="V775" s="1">
        <f t="shared" si="826"/>
        <v>104.369</v>
      </c>
      <c r="W775" s="1">
        <f t="shared" si="827"/>
        <v>104.319</v>
      </c>
      <c r="X775" s="1">
        <f t="shared" si="828"/>
        <v>104.51900000000001</v>
      </c>
      <c r="Y775" s="13">
        <f t="shared" si="829"/>
        <v>0</v>
      </c>
      <c r="Z775" s="1">
        <v>1</v>
      </c>
      <c r="AA775" s="1">
        <f t="shared" si="830"/>
        <v>1</v>
      </c>
      <c r="AB775" s="1">
        <f t="shared" si="859"/>
        <v>1</v>
      </c>
      <c r="AC775" s="1">
        <f>IF(ISNUMBER(INDEX(bias[value],MATCH(I775,bias[symbol],0))),1,0)</f>
        <v>1</v>
      </c>
      <c r="AD775" s="1">
        <f t="shared" si="831"/>
        <v>1</v>
      </c>
      <c r="AE775" s="1">
        <f t="shared" si="860"/>
        <v>1</v>
      </c>
      <c r="AF775" s="1">
        <f t="shared" ca="1" si="808"/>
        <v>0</v>
      </c>
      <c r="AG775" s="1">
        <f t="shared" ca="1" si="809"/>
        <v>0</v>
      </c>
      <c r="AH775" s="1" t="str">
        <f ca="1">IF(AG775=1,_xll.RtContribute("DDS_BONDS",$B775&amp;"=EXT",$V$3:$X$3,V775:X775,"FTC:CHANGED;SCOPE:SERVER"),"-")</f>
        <v>-</v>
      </c>
      <c r="AI775" s="1" t="str">
        <f>_xll.RtGet("DDS_BONDS",B775&amp;"=EXT",3)</f>
        <v>19078385=EXT</v>
      </c>
      <c r="AJ775" s="32">
        <f>_xll.BDP($A775&amp;" @"&amp; $N775 &amp;"  Corp","risk_mid")</f>
        <v>6.0860173325743006</v>
      </c>
      <c r="AK775" s="25">
        <f t="shared" si="810"/>
        <v>0</v>
      </c>
      <c r="AL775" s="1" t="str">
        <f t="shared" si="861"/>
        <v>-</v>
      </c>
      <c r="AM775" s="38">
        <f t="shared" si="811"/>
        <v>0</v>
      </c>
      <c r="AN775" s="12">
        <f>_xll.BDP($A775&amp;" @"&amp; $N775 &amp;"  Corp","asset_swap_spd_mid")</f>
        <v>33.698414380136889</v>
      </c>
      <c r="AO775" s="25">
        <f t="shared" si="812"/>
        <v>0</v>
      </c>
      <c r="AP775" s="25">
        <f>IFERROR(_xll.BDP($A775&amp;" @"&amp; $N775 &amp;"  Corp","coupon")*G775/100/365,"-")</f>
        <v>0</v>
      </c>
      <c r="AQ775" s="1" t="str">
        <f>_xll.RtGet("EBOND_LDN",B775,"DSPLY_NAME")</f>
        <v>BMW 2 04 Sep 202</v>
      </c>
      <c r="AR775" s="38">
        <f>_xll.RtGet("EBOND_LDN", B775, -18560)</f>
        <v>63.906101793422998</v>
      </c>
      <c r="AS775" s="38">
        <f>_xll.RtGet("EBOND_LDN", B775, -18562)</f>
        <v>60.628271910626999</v>
      </c>
      <c r="AT775" s="58" t="str">
        <f ca="1">IF(Main[[#This Row],[maturity]]&lt;TODAY(),"matured","-")</f>
        <v>-</v>
      </c>
      <c r="AU775" s="1" t="str">
        <f>IF(Main[[#This Row],[spread bid]]=Main[[#This Row],[spread ask]],"error","-")</f>
        <v>-</v>
      </c>
    </row>
    <row r="776" spans="1:47" x14ac:dyDescent="0.2">
      <c r="A776" s="1" t="s">
        <v>716</v>
      </c>
      <c r="B776" s="1">
        <v>16619319</v>
      </c>
      <c r="C776" s="9">
        <v>1994223</v>
      </c>
      <c r="D776" s="9" t="str">
        <f>_xll.BDP($A776&amp;" Corp",D$4)</f>
        <v>BMW</v>
      </c>
      <c r="E776" s="9">
        <f>IF(_xll.BDP($A776&amp;" Corp","cpn typ")="floating","frn",_xll.BDP($A776&amp;" Corp",E$4))</f>
        <v>2.375</v>
      </c>
      <c r="F776" s="50">
        <f>IF(LEFT(_xll.BDP($A776&amp;" Corp","mty_typ"),4)="perp","perp",_xll.BDP($A776&amp;" Corp",F$4)*1)</f>
        <v>44950</v>
      </c>
      <c r="G776" s="31">
        <f>_xll.RtGet("EBOND_POSITION",INDEX(bookMap[eBondID],MATCH(TEXT(C776,"0"),bookMap[bbgID],0))&amp;"="&amp;B776,"AMOUNT")</f>
        <v>500000</v>
      </c>
      <c r="H776" s="1">
        <f>INDEX(control!$E$12:$E$22,MATCH(C776,control!$C$12:$C$22,0))</f>
        <v>0</v>
      </c>
      <c r="I776" s="1" t="str">
        <f>IFERROR(INDEX(bias[symbol],MIN(MAX(MATCH(IF($I$2="manual",_xll.RtGet("EBOND_LDN",B776,-20268),$I$2),bias[symbol],0)+H776,1),27)),"-")</f>
        <v>bb</v>
      </c>
      <c r="J776" s="1">
        <f>IFERROR(_xll.RtGet("EBOND_LDN",B776,-20270)*1,"-")</f>
        <v>0.3</v>
      </c>
      <c r="K776" s="1" t="str">
        <f>_xll.RtGet("EBOND_LDN",$B776,-20271)</f>
        <v>on</v>
      </c>
      <c r="L776" s="1">
        <f>_xll.BDP(A776&amp;" @CBKG Corp","bid")</f>
        <v>104.70399999999999</v>
      </c>
      <c r="M776" s="1">
        <f>_xll.BDP(A776&amp;" @CBKG Corp","ask")</f>
        <v>105.004</v>
      </c>
      <c r="N776" s="1" t="s">
        <v>1456</v>
      </c>
      <c r="O776" s="1" t="str">
        <f>_xll.BDP(A776&amp;" @"&amp;N776&amp;" Corp","LAST_UPDATE")</f>
        <v>07:01:29</v>
      </c>
      <c r="P776" s="57">
        <f>_xll.BDP(A776&amp;" @"&amp;N776&amp;" Corp","LAST_PRICE")</f>
        <v>104.779</v>
      </c>
      <c r="Q776" s="1">
        <f>INDEX(control!$F$12:$F$22,MATCH(C776,control!$C$12:$C$22,0))</f>
        <v>100</v>
      </c>
      <c r="R776" s="1">
        <f>P776-J776*INDEX(bias[value],MATCH(I776,bias[symbol],0))*(Q776/100)</f>
        <v>104.70399999999999</v>
      </c>
      <c r="S776" s="1">
        <f t="shared" si="832"/>
        <v>105.00399999999999</v>
      </c>
      <c r="T776" s="4"/>
      <c r="U776" s="4"/>
      <c r="V776" s="1">
        <f t="shared" si="826"/>
        <v>104.779</v>
      </c>
      <c r="W776" s="1">
        <f t="shared" si="827"/>
        <v>104.70399999999999</v>
      </c>
      <c r="X776" s="1">
        <f t="shared" si="828"/>
        <v>105.00399999999999</v>
      </c>
      <c r="Y776" s="13">
        <f t="shared" si="829"/>
        <v>-2.8421709430404007E-14</v>
      </c>
      <c r="Z776" s="1">
        <v>1</v>
      </c>
      <c r="AA776" s="1">
        <f t="shared" si="830"/>
        <v>1</v>
      </c>
      <c r="AB776" s="1">
        <f t="shared" si="859"/>
        <v>1</v>
      </c>
      <c r="AC776" s="1">
        <f>IF(ISNUMBER(INDEX(bias[value],MATCH(I776,bias[symbol],0))),1,0)</f>
        <v>1</v>
      </c>
      <c r="AD776" s="1">
        <f t="shared" si="831"/>
        <v>1</v>
      </c>
      <c r="AE776" s="1">
        <f t="shared" si="860"/>
        <v>1</v>
      </c>
      <c r="AF776" s="1">
        <f t="shared" ca="1" si="808"/>
        <v>0</v>
      </c>
      <c r="AG776" s="1">
        <f t="shared" ca="1" si="809"/>
        <v>0</v>
      </c>
      <c r="AH776" s="1" t="str">
        <f ca="1">IF(AG776=1,_xll.RtContribute("DDS_BONDS",$B776&amp;"=EXT",$V$3:$X$3,V776:X776,"FTC:CHANGED;SCOPE:SERVER"),"-")</f>
        <v>-</v>
      </c>
      <c r="AI776" s="1" t="str">
        <f>_xll.RtGet("DDS_BONDS",B776&amp;"=EXT",3)</f>
        <v>16619319=EXT</v>
      </c>
      <c r="AJ776" s="32">
        <f>_xll.BDP($A776&amp;" @"&amp; $N776 &amp;"  Corp","risk_mid")</f>
        <v>8.1207500930013055</v>
      </c>
      <c r="AK776" s="25">
        <f t="shared" si="810"/>
        <v>406.03750465006527</v>
      </c>
      <c r="AL776" s="1" t="str">
        <f t="shared" si="861"/>
        <v>-</v>
      </c>
      <c r="AM776" s="38">
        <f t="shared" si="811"/>
        <v>4.6568444444444443</v>
      </c>
      <c r="AN776" s="12">
        <f>_xll.BDP($A776&amp;" @"&amp; $N776 &amp;"  Corp","asset_swap_spd_mid")</f>
        <v>42.87403227059108</v>
      </c>
      <c r="AO776" s="25">
        <f t="shared" si="812"/>
        <v>2143.7016135295539</v>
      </c>
      <c r="AP776" s="25">
        <f>IFERROR(_xll.BDP($A776&amp;" @"&amp; $N776 &amp;"  Corp","coupon")*G776/100/365,"-")</f>
        <v>32.534246575342465</v>
      </c>
      <c r="AQ776" s="1" t="str">
        <f>_xll.RtGet("EBOND_LDN",B776,"DSPLY_NAME")</f>
        <v>BMW 2 3/8 24 Jan</v>
      </c>
      <c r="AR776" s="38">
        <f>_xll.RtGet("EBOND_LDN", B776, -18560)</f>
        <v>70.544810818748005</v>
      </c>
      <c r="AS776" s="38">
        <f>_xll.RtGet("EBOND_LDN", B776, -18562)</f>
        <v>66.862737077822004</v>
      </c>
      <c r="AT776" s="58" t="str">
        <f ca="1">IF(Main[[#This Row],[maturity]]&lt;TODAY(),"matured","-")</f>
        <v>-</v>
      </c>
      <c r="AU776" s="1" t="str">
        <f>IF(Main[[#This Row],[spread bid]]=Main[[#This Row],[spread ask]],"error","-")</f>
        <v>-</v>
      </c>
    </row>
    <row r="777" spans="1:47" x14ac:dyDescent="0.2">
      <c r="A777" s="1" t="s">
        <v>1473</v>
      </c>
      <c r="B777" s="1">
        <v>21057622</v>
      </c>
      <c r="C777" s="9">
        <v>1994223</v>
      </c>
      <c r="D777" s="9" t="str">
        <f>_xll.BDP($A777&amp;" Corp",D$4)</f>
        <v>BMW</v>
      </c>
      <c r="E777" s="9">
        <f>IF(_xll.BDP($A777&amp;" Corp","cpn typ")="floating","frn",_xll.BDP($A777&amp;" Corp",E$4))</f>
        <v>2.625</v>
      </c>
      <c r="F777" s="50">
        <f>IF(LEFT(_xll.BDP($A777&amp;" Corp","mty_typ"),4)="perp","perp",_xll.BDP($A777&amp;" Corp",F$4)*1)</f>
        <v>45308</v>
      </c>
      <c r="G777" s="31">
        <f>_xll.RtGet("EBOND_POSITION",INDEX(bookMap[eBondID],MATCH(TEXT(C777,"0"),bookMap[bbgID],0))&amp;"="&amp;B777,"AMOUNT")</f>
        <v>2295000</v>
      </c>
      <c r="H777" s="1">
        <f>INDEX(control!$E$12:$E$22,MATCH(C777,control!$C$12:$C$22,0))</f>
        <v>0</v>
      </c>
      <c r="I777" s="1" t="str">
        <f>IFERROR(INDEX(bias[symbol],MIN(MAX(MATCH(IF($I$2="manual",_xll.RtGet("EBOND_LDN",B777,-20268),$I$2),bias[symbol],0)+H777,1),27)),"-")</f>
        <v>bb</v>
      </c>
      <c r="J777" s="1">
        <f>IFERROR(_xll.RtGet("EBOND_LDN",B777,-20270)*1,"-")</f>
        <v>0.2</v>
      </c>
      <c r="K777" s="1" t="str">
        <f>_xll.RtGet("EBOND_LDN",$B777,-20271)</f>
        <v>on</v>
      </c>
      <c r="L777" s="1">
        <f>_xll.BDP(A777&amp;" @CBKG Corp","bid")</f>
        <v>105.66800000000001</v>
      </c>
      <c r="M777" s="1">
        <f>_xll.BDP(A777&amp;" @CBKG Corp","ask")</f>
        <v>105.86799999999999</v>
      </c>
      <c r="N777" s="1" t="s">
        <v>1456</v>
      </c>
      <c r="O777" s="1" t="str">
        <f>_xll.BDP(A777&amp;" @"&amp;N777&amp;" Corp","LAST_UPDATE")</f>
        <v>07:01:33</v>
      </c>
      <c r="P777" s="57">
        <f>_xll.BDP(A777&amp;" @"&amp;N777&amp;" Corp","LAST_PRICE")</f>
        <v>105.718</v>
      </c>
      <c r="Q777" s="1">
        <f>INDEX(control!$F$12:$F$22,MATCH(C777,control!$C$12:$C$22,0))</f>
        <v>100</v>
      </c>
      <c r="R777" s="1">
        <f>P777-J777*INDEX(bias[value],MATCH(I777,bias[symbol],0))*(Q777/100)</f>
        <v>105.66800000000001</v>
      </c>
      <c r="S777" s="1">
        <f t="shared" ref="S777" si="871">R777+J777*(Q777/100)</f>
        <v>105.86800000000001</v>
      </c>
      <c r="T777" s="4"/>
      <c r="U777" s="4"/>
      <c r="V777" s="1">
        <f t="shared" ref="V777" si="872">P777</f>
        <v>105.718</v>
      </c>
      <c r="W777" s="1">
        <f t="shared" ref="W777" si="873">IF(ISNUMBER(T777),T777,R777)</f>
        <v>105.66800000000001</v>
      </c>
      <c r="X777" s="1">
        <f t="shared" ref="X777" si="874">IF(ISNUMBER(U777),U777,S777)</f>
        <v>105.86800000000001</v>
      </c>
      <c r="Y777" s="13">
        <f t="shared" ref="Y777" si="875">IF(ISERROR((W777+X777)-(L777+M777)),"err",((W777+X777)-(L777+M777)))</f>
        <v>0</v>
      </c>
      <c r="Z777" s="1">
        <v>1</v>
      </c>
      <c r="AA777" s="1">
        <f t="shared" ref="AA777" si="876">IF(K777="on",1,0)</f>
        <v>1</v>
      </c>
      <c r="AB777" s="1">
        <f t="shared" ref="AB777" si="877">IF(ISNUMBER(V777),1,0)*IF(ISNUMBER(W777),1,0)*IF(ISNUMBER(X777),1,0)</f>
        <v>1</v>
      </c>
      <c r="AC777" s="1">
        <f>IF(ISNUMBER(INDEX(bias[value],MATCH(I777,bias[symbol],0))),1,0)</f>
        <v>1</v>
      </c>
      <c r="AD777" s="1">
        <f t="shared" ref="AD777" si="878">IF(ISNUMBER(J777),1,0)</f>
        <v>1</v>
      </c>
      <c r="AE777" s="1">
        <f t="shared" ref="AE777" si="879">IF(AB777,IF(W777&gt;X777,0,1),0)</f>
        <v>1</v>
      </c>
      <c r="AF777" s="1">
        <f t="shared" ca="1" si="808"/>
        <v>0</v>
      </c>
      <c r="AG777" s="1">
        <f t="shared" ca="1" si="809"/>
        <v>0</v>
      </c>
      <c r="AH777" s="1" t="str">
        <f ca="1">IF(AG777=1,_xll.RtContribute("DDS_BONDS",$B777&amp;"=EXT",$V$3:$X$3,V777:X777,"FTC:CHANGED;SCOPE:SERVER"),"-")</f>
        <v>-</v>
      </c>
      <c r="AI777" s="1" t="str">
        <f>_xll.RtGet("DDS_BONDS",B777&amp;"=EXT",3)</f>
        <v>21057622=EXT</v>
      </c>
      <c r="AJ777" s="32">
        <f>_xll.BDP($A777&amp;" @"&amp; $N777 &amp;"  Corp","risk_mid")</f>
        <v>8.9294069209138627</v>
      </c>
      <c r="AK777" s="25">
        <f t="shared" si="810"/>
        <v>2049.2988883497314</v>
      </c>
      <c r="AL777" s="1" t="str">
        <f t="shared" si="861"/>
        <v>-</v>
      </c>
      <c r="AM777" s="38">
        <f t="shared" si="811"/>
        <v>21.566472000000001</v>
      </c>
      <c r="AN777" s="12">
        <f>_xll.BDP($A777&amp;" @"&amp; $N777 &amp;"  Corp","asset_swap_spd_mid")</f>
        <v>47.493437949435368</v>
      </c>
      <c r="AO777" s="25">
        <f t="shared" si="812"/>
        <v>10899.744009395417</v>
      </c>
      <c r="AP777" s="25">
        <f>IFERROR(_xll.BDP($A777&amp;" @"&amp; $N777 &amp;"  Corp","coupon")*G777/100/365,"-")</f>
        <v>165.05136986301369</v>
      </c>
      <c r="AQ777" s="1" t="str">
        <f>_xll.RtGet("EBOND_LDN",B777,"DSPLY_NAME")</f>
        <v>BMW 2 5/8 17 Jan</v>
      </c>
      <c r="AR777" s="38">
        <f>_xll.RtGet("EBOND_LDN", B777, -18560)</f>
        <v>72.152840164642001</v>
      </c>
      <c r="AS777" s="38">
        <f>_xll.RtGet("EBOND_LDN", B777, -18562)</f>
        <v>69.920165201621003</v>
      </c>
      <c r="AT777" s="58" t="str">
        <f ca="1">IF(Main[[#This Row],[maturity]]&lt;TODAY(),"matured","-")</f>
        <v>-</v>
      </c>
      <c r="AU777" s="1" t="str">
        <f>IF(Main[[#This Row],[spread bid]]=Main[[#This Row],[spread ask]],"error","-")</f>
        <v>-</v>
      </c>
    </row>
    <row r="778" spans="1:47" x14ac:dyDescent="0.2">
      <c r="A778" s="1" t="s">
        <v>717</v>
      </c>
      <c r="B778" s="1">
        <v>10200317</v>
      </c>
      <c r="C778" s="9">
        <v>1994223</v>
      </c>
      <c r="D778" s="9" t="str">
        <f>_xll.BDP($A778&amp;" Corp",D$4)</f>
        <v>CNH</v>
      </c>
      <c r="E778" s="9">
        <f>IF(_xll.BDP($A778&amp;" Corp","cpn typ")="floating","frn",_xll.BDP($A778&amp;" Corp",E$4))</f>
        <v>5.25</v>
      </c>
      <c r="F778" s="50">
        <f>IF(LEFT(_xll.BDP($A778&amp;" Corp","mty_typ"),4)="perp","perp",_xll.BDP($A778&amp;" Corp",F$4)*1)</f>
        <v>42074</v>
      </c>
      <c r="G778" s="31">
        <f>_xll.RtGet("EBOND_POSITION",INDEX(bookMap[eBondID],MATCH(TEXT(C778,"0"),bookMap[bbgID],0))&amp;"="&amp;B778,"AMOUNT")</f>
        <v>4292000</v>
      </c>
      <c r="H778" s="1">
        <f>INDEX(control!$E$12:$E$22,MATCH(C778,control!$C$12:$C$22,0))</f>
        <v>0</v>
      </c>
      <c r="I778" s="1" t="str">
        <f>IFERROR(INDEX(bias[symbol],MIN(MAX(MATCH(IF($I$2="manual",_xll.RtGet("EBOND_LDN",B778,-20268),$I$2),bias[symbol],0)+H778,1),27)),"-")</f>
        <v>b</v>
      </c>
      <c r="J778" s="1">
        <f>IFERROR(_xll.RtGet("EBOND_LDN",B778,-20270)*1,"-")</f>
        <v>0.2</v>
      </c>
      <c r="K778" s="1" t="str">
        <f>_xll.RtGet("EBOND_LDN",$B778,-20271)</f>
        <v>on</v>
      </c>
      <c r="L778" s="1">
        <f>_xll.BDP(A778&amp;" @CBKG Corp","bid")</f>
        <v>102.883</v>
      </c>
      <c r="M778" s="1">
        <f>_xll.BDP(A778&amp;" @CBKG Corp","ask")</f>
        <v>103.083</v>
      </c>
      <c r="N778" s="1" t="s">
        <v>1603</v>
      </c>
      <c r="O778" s="1" t="str">
        <f>_xll.BDP(A778&amp;" @"&amp;N778&amp;" Corp","LAST_UPDATE")</f>
        <v>11/06/2014</v>
      </c>
      <c r="P778" s="57">
        <f>_xll.BDP(A778&amp;" @"&amp;N778&amp;" Corp","LAST_PRICE")</f>
        <v>102.958</v>
      </c>
      <c r="Q778" s="1">
        <f>INDEX(control!$F$12:$F$22,MATCH(C778,control!$C$12:$C$22,0))</f>
        <v>100</v>
      </c>
      <c r="R778" s="1">
        <f>P778-J778*INDEX(bias[value],MATCH(I778,bias[symbol],0))*(Q778/100)</f>
        <v>102.883</v>
      </c>
      <c r="S778" s="1">
        <f t="shared" si="832"/>
        <v>103.083</v>
      </c>
      <c r="T778" s="4"/>
      <c r="U778" s="4"/>
      <c r="V778" s="1">
        <f t="shared" si="826"/>
        <v>102.958</v>
      </c>
      <c r="W778" s="1">
        <f t="shared" si="827"/>
        <v>102.883</v>
      </c>
      <c r="X778" s="1">
        <f t="shared" si="828"/>
        <v>103.083</v>
      </c>
      <c r="Y778" s="13">
        <f t="shared" si="829"/>
        <v>0</v>
      </c>
      <c r="Z778" s="1">
        <v>1</v>
      </c>
      <c r="AA778" s="1">
        <f t="shared" si="830"/>
        <v>1</v>
      </c>
      <c r="AB778" s="1">
        <f t="shared" si="859"/>
        <v>1</v>
      </c>
      <c r="AC778" s="1">
        <f>IF(ISNUMBER(INDEX(bias[value],MATCH(I778,bias[symbol],0))),1,0)</f>
        <v>1</v>
      </c>
      <c r="AD778" s="1">
        <f t="shared" si="831"/>
        <v>1</v>
      </c>
      <c r="AE778" s="1">
        <f t="shared" si="860"/>
        <v>1</v>
      </c>
      <c r="AF778" s="1">
        <f t="shared" ca="1" si="808"/>
        <v>0</v>
      </c>
      <c r="AG778" s="1">
        <f t="shared" ca="1" si="809"/>
        <v>0</v>
      </c>
      <c r="AH778" s="1" t="str">
        <f ca="1">IF(AG778=1,_xll.RtContribute("DDS_BONDS",$B778&amp;"=EXT",$V$3:$X$3,V778:X778,"FTC:CHANGED;SCOPE:SERVER"),"-")</f>
        <v>-</v>
      </c>
      <c r="AI778" s="1" t="str">
        <f>_xll.RtGet("DDS_BONDS",B778&amp;"=EXT",3)</f>
        <v>10200317=EXT</v>
      </c>
      <c r="AJ778" s="32">
        <f>_xll.BDP($A778&amp;" @"&amp; $N778 &amp;"  Corp","risk_mid")</f>
        <v>0.75675791311695662</v>
      </c>
      <c r="AK778" s="25">
        <f t="shared" si="810"/>
        <v>324.80049630979778</v>
      </c>
      <c r="AL778" s="1" t="str">
        <f t="shared" si="861"/>
        <v>-</v>
      </c>
      <c r="AM778" s="38">
        <f t="shared" si="811"/>
        <v>39.279620977777782</v>
      </c>
      <c r="AN778" s="12">
        <f>_xll.BDP($A778&amp;" @"&amp; $N778 &amp;"  Corp","asset_swap_spd_mid")</f>
        <v>73.27841741459666</v>
      </c>
      <c r="AO778" s="25">
        <f t="shared" si="812"/>
        <v>31451.096754344886</v>
      </c>
      <c r="AP778" s="25">
        <f>IFERROR(_xll.BDP($A778&amp;" @"&amp; $N778 &amp;"  Corp","coupon")*G778/100/365,"-")</f>
        <v>617.34246575342468</v>
      </c>
      <c r="AQ778" s="1" t="str">
        <f>_xll.RtGet("EBOND_LDN",B778,"DSPLY_NAME")</f>
        <v>CNH 5 1/4 11 Mar</v>
      </c>
      <c r="AR778" s="38">
        <f>_xll.RtGet("EBOND_LDN", B778, -18560)</f>
        <v>124.263815073106</v>
      </c>
      <c r="AS778" s="38">
        <f>_xll.RtGet("EBOND_LDN", B778, -18562)</f>
        <v>97.858292637654003</v>
      </c>
      <c r="AT778" s="58" t="str">
        <f ca="1">IF(Main[[#This Row],[maturity]]&lt;TODAY(),"matured","-")</f>
        <v>-</v>
      </c>
      <c r="AU778" s="1" t="str">
        <f>IF(Main[[#This Row],[spread bid]]=Main[[#This Row],[spread ask]],"error","-")</f>
        <v>-</v>
      </c>
    </row>
    <row r="779" spans="1:47" x14ac:dyDescent="0.2">
      <c r="A779" s="1" t="s">
        <v>718</v>
      </c>
      <c r="B779" s="1">
        <v>10200320</v>
      </c>
      <c r="C779" s="9">
        <v>1994223</v>
      </c>
      <c r="D779" s="9" t="str">
        <f>_xll.BDP($A779&amp;" Corp",D$4)</f>
        <v>CNH</v>
      </c>
      <c r="E779" s="9">
        <f>IF(_xll.BDP($A779&amp;" Corp","cpn typ")="floating","frn",_xll.BDP($A779&amp;" Corp",E$4))</f>
        <v>6.25</v>
      </c>
      <c r="F779" s="50">
        <f>IF(LEFT(_xll.BDP($A779&amp;" Corp","mty_typ"),4)="perp","perp",_xll.BDP($A779&amp;" Corp",F$4)*1)</f>
        <v>43168</v>
      </c>
      <c r="G779" s="31">
        <f>_xll.RtGet("EBOND_POSITION",INDEX(bookMap[eBondID],MATCH(TEXT(C779,"0"),bookMap[bbgID],0))&amp;"="&amp;B779,"AMOUNT")</f>
        <v>0</v>
      </c>
      <c r="H779" s="1">
        <f>INDEX(control!$E$12:$E$22,MATCH(C779,control!$C$12:$C$22,0))</f>
        <v>0</v>
      </c>
      <c r="I779" s="1" t="str">
        <f>IFERROR(INDEX(bias[symbol],MIN(MAX(MATCH(IF($I$2="manual",_xll.RtGet("EBOND_LDN",B779,-20268),$I$2),bias[symbol],0)+H779,1),27)),"-")</f>
        <v>b</v>
      </c>
      <c r="J779" s="1">
        <f>IFERROR(_xll.RtGet("EBOND_LDN",B779,-20270)*1,"-")</f>
        <v>0.4</v>
      </c>
      <c r="K779" s="1" t="str">
        <f>_xll.RtGet("EBOND_LDN",$B779,-20271)</f>
        <v>on</v>
      </c>
      <c r="L779" s="1">
        <f>_xll.BDP(A779&amp;" @CBKG Corp","bid")</f>
        <v>114.24299999999999</v>
      </c>
      <c r="M779" s="1">
        <f>_xll.BDP(A779&amp;" @CBKG Corp","ask")</f>
        <v>114.643</v>
      </c>
      <c r="N779" s="1" t="s">
        <v>1603</v>
      </c>
      <c r="O779" s="1" t="str">
        <f>_xll.BDP(A779&amp;" @"&amp;N779&amp;" Corp","LAST_UPDATE")</f>
        <v>07:01:16</v>
      </c>
      <c r="P779" s="57">
        <f>_xll.BDP(A779&amp;" @"&amp;N779&amp;" Corp","LAST_PRICE")</f>
        <v>114.393</v>
      </c>
      <c r="Q779" s="1">
        <f>INDEX(control!$F$12:$F$22,MATCH(C779,control!$C$12:$C$22,0))</f>
        <v>100</v>
      </c>
      <c r="R779" s="1">
        <f>P779-J779*INDEX(bias[value],MATCH(I779,bias[symbol],0))*(Q779/100)</f>
        <v>114.24299999999999</v>
      </c>
      <c r="S779" s="1">
        <f t="shared" si="832"/>
        <v>114.643</v>
      </c>
      <c r="T779" s="4"/>
      <c r="U779" s="4"/>
      <c r="V779" s="1">
        <f t="shared" si="826"/>
        <v>114.393</v>
      </c>
      <c r="W779" s="1">
        <f t="shared" si="827"/>
        <v>114.24299999999999</v>
      </c>
      <c r="X779" s="1">
        <f t="shared" si="828"/>
        <v>114.643</v>
      </c>
      <c r="Y779" s="13">
        <f t="shared" si="829"/>
        <v>0</v>
      </c>
      <c r="Z779" s="1">
        <v>1</v>
      </c>
      <c r="AA779" s="1">
        <f t="shared" si="830"/>
        <v>1</v>
      </c>
      <c r="AB779" s="1">
        <f t="shared" si="859"/>
        <v>1</v>
      </c>
      <c r="AC779" s="1">
        <f>IF(ISNUMBER(INDEX(bias[value],MATCH(I779,bias[symbol],0))),1,0)</f>
        <v>1</v>
      </c>
      <c r="AD779" s="1">
        <f t="shared" si="831"/>
        <v>1</v>
      </c>
      <c r="AE779" s="1">
        <f t="shared" si="860"/>
        <v>1</v>
      </c>
      <c r="AF779" s="1">
        <f t="shared" ca="1" si="808"/>
        <v>0</v>
      </c>
      <c r="AG779" s="1">
        <f t="shared" ca="1" si="809"/>
        <v>0</v>
      </c>
      <c r="AH779" s="1" t="str">
        <f ca="1">IF(AG779=1,_xll.RtContribute("DDS_BONDS",$B779&amp;"=EXT",$V$3:$X$3,V779:X779,"FTC:CHANGED;SCOPE:SERVER"),"-")</f>
        <v>-</v>
      </c>
      <c r="AI779" s="1" t="str">
        <f>_xll.RtGet("DDS_BONDS",B779&amp;"=EXT",3)</f>
        <v>10200320=EXT</v>
      </c>
      <c r="AJ779" s="32">
        <f>_xll.BDP($A779&amp;" @"&amp; $N779 &amp;"  Corp","risk_mid")</f>
        <v>3.8745880517609521</v>
      </c>
      <c r="AK779" s="25">
        <f t="shared" si="810"/>
        <v>0</v>
      </c>
      <c r="AL779" s="1" t="str">
        <f t="shared" si="861"/>
        <v>-</v>
      </c>
      <c r="AM779" s="38">
        <f t="shared" si="811"/>
        <v>0</v>
      </c>
      <c r="AN779" s="12">
        <f>_xll.BDP($A779&amp;" @"&amp; $N779 &amp;"  Corp","asset_swap_spd_mid")</f>
        <v>182.02530956870012</v>
      </c>
      <c r="AO779" s="25">
        <f t="shared" si="812"/>
        <v>0</v>
      </c>
      <c r="AP779" s="25">
        <f>IFERROR(_xll.BDP($A779&amp;" @"&amp; $N779 &amp;"  Corp","coupon")*G779/100/365,"-")</f>
        <v>0</v>
      </c>
      <c r="AQ779" s="1" t="str">
        <f>_xll.RtGet("EBOND_LDN",B779,"DSPLY_NAME")</f>
        <v>CNH 6 1/4 09 Mar</v>
      </c>
      <c r="AR779" s="38">
        <f>_xll.RtGet("EBOND_LDN", B779, -18560)</f>
        <v>216.50915982757201</v>
      </c>
      <c r="AS779" s="38">
        <f>_xll.RtGet("EBOND_LDN", B779, -18562)</f>
        <v>206.19935732392301</v>
      </c>
      <c r="AT779" s="58" t="str">
        <f ca="1">IF(Main[[#This Row],[maturity]]&lt;TODAY(),"matured","-")</f>
        <v>-</v>
      </c>
      <c r="AU779" s="1" t="str">
        <f>IF(Main[[#This Row],[spread bid]]=Main[[#This Row],[spread ask]],"error","-")</f>
        <v>-</v>
      </c>
    </row>
    <row r="780" spans="1:47" x14ac:dyDescent="0.2">
      <c r="A780" s="1" t="s">
        <v>1579</v>
      </c>
      <c r="B780" s="1">
        <v>21139982</v>
      </c>
      <c r="C780" s="9">
        <v>1994223</v>
      </c>
      <c r="D780" s="9" t="str">
        <f>_xll.BDP($A780&amp;" Corp",D$4)</f>
        <v>CNH</v>
      </c>
      <c r="E780" s="9">
        <f>IF(_xll.BDP($A780&amp;" Corp","cpn typ")="floating","frn",_xll.BDP($A780&amp;" Corp",E$4))</f>
        <v>2.75</v>
      </c>
      <c r="F780" s="50">
        <f>IF(LEFT(_xll.BDP($A780&amp;" Corp","mty_typ"),4)="perp","perp",_xll.BDP($A780&amp;" Corp",F$4)*1)</f>
        <v>43542</v>
      </c>
      <c r="G780" s="31">
        <f>_xll.RtGet("EBOND_POSITION",INDEX(bookMap[eBondID],MATCH(TEXT(C780,"0"),bookMap[bbgID],0))&amp;"="&amp;B780,"AMOUNT")</f>
        <v>0</v>
      </c>
      <c r="H780" s="1">
        <f>INDEX(control!$E$12:$E$22,MATCH(C780,control!$C$12:$C$22,0))</f>
        <v>0</v>
      </c>
      <c r="I780" s="1" t="str">
        <f>IFERROR(INDEX(bias[symbol],MIN(MAX(MATCH(IF($I$2="manual",_xll.RtGet("EBOND_LDN",B780,-20268),$I$2),bias[symbol],0)+H780,1),27)),"-")</f>
        <v>b</v>
      </c>
      <c r="J780" s="1">
        <f>IFERROR(_xll.RtGet("EBOND_LDN",B780,-20270)*1,"-")</f>
        <v>0.2</v>
      </c>
      <c r="K780" s="1" t="str">
        <f>_xll.RtGet("EBOND_LDN",$B780,-20271)</f>
        <v>on</v>
      </c>
      <c r="L780" s="1" t="str">
        <f>_xll.BDP(A780&amp;" @CBKG Corp","bid")</f>
        <v>#N/A Real Time</v>
      </c>
      <c r="M780" s="1" t="str">
        <f>_xll.BDP(A780&amp;" @CBKG Corp","ask")</f>
        <v>#N/A Real Time</v>
      </c>
      <c r="N780" s="1" t="s">
        <v>1603</v>
      </c>
      <c r="O780" s="1" t="str">
        <f>_xll.BDP(A780&amp;" @"&amp;N780&amp;" Corp","LAST_UPDATE")</f>
        <v>07:01:31</v>
      </c>
      <c r="P780" s="57">
        <f>_xll.BDP(A780&amp;" @"&amp;N780&amp;" Corp","LAST_PRICE")</f>
        <v>101.64700000000001</v>
      </c>
      <c r="Q780" s="1">
        <f>INDEX(control!$F$12:$F$22,MATCH(C780,control!$C$12:$C$22,0))</f>
        <v>100</v>
      </c>
      <c r="R780" s="1">
        <f>P780-J780*INDEX(bias[value],MATCH(I780,bias[symbol],0))*(Q780/100)</f>
        <v>101.572</v>
      </c>
      <c r="S780" s="1">
        <f t="shared" ref="S780" si="880">R780+J780*(Q780/100)</f>
        <v>101.77200000000001</v>
      </c>
      <c r="T780" s="4"/>
      <c r="U780" s="4"/>
      <c r="V780" s="1">
        <f t="shared" ref="V780" si="881">P780</f>
        <v>101.64700000000001</v>
      </c>
      <c r="W780" s="1">
        <f t="shared" ref="W780" si="882">IF(ISNUMBER(T780),T780,R780)</f>
        <v>101.572</v>
      </c>
      <c r="X780" s="1">
        <f t="shared" ref="X780" si="883">IF(ISNUMBER(U780),U780,S780)</f>
        <v>101.77200000000001</v>
      </c>
      <c r="Y780" s="13" t="str">
        <f t="shared" ref="Y780" si="884">IF(ISERROR((W780+X780)-(L780+M780)),"err",((W780+X780)-(L780+M780)))</f>
        <v>err</v>
      </c>
      <c r="Z780" s="1">
        <v>1</v>
      </c>
      <c r="AA780" s="1">
        <f t="shared" ref="AA780" si="885">IF(K780="on",1,0)</f>
        <v>1</v>
      </c>
      <c r="AB780" s="1">
        <f t="shared" ref="AB780" si="886">IF(ISNUMBER(V780),1,0)*IF(ISNUMBER(W780),1,0)*IF(ISNUMBER(X780),1,0)</f>
        <v>1</v>
      </c>
      <c r="AC780" s="1">
        <f>IF(ISNUMBER(INDEX(bias[value],MATCH(I780,bias[symbol],0))),1,0)</f>
        <v>1</v>
      </c>
      <c r="AD780" s="1">
        <f t="shared" ref="AD780" si="887">IF(ISNUMBER(J780),1,0)</f>
        <v>1</v>
      </c>
      <c r="AE780" s="1">
        <f t="shared" ref="AE780" si="888">IF(AB780,IF(W780&gt;X780,0,1),0)</f>
        <v>1</v>
      </c>
      <c r="AF780" s="1">
        <f t="shared" ca="1" si="808"/>
        <v>0</v>
      </c>
      <c r="AG780" s="1">
        <f t="shared" ref="AG780" ca="1" si="889">PRODUCT(Z780:AF780)</f>
        <v>0</v>
      </c>
      <c r="AH780" s="1" t="str">
        <f ca="1">IF(AG780=1,_xll.RtContribute("DDS_BONDS",$B780&amp;"=EXT",$V$3:$X$3,V780:X780,"FTC:CHANGED;SCOPE:SERVER"),"-")</f>
        <v>-</v>
      </c>
      <c r="AI780" s="1" t="str">
        <f>_xll.RtGet("DDS_BONDS",B780&amp;"=EXT",3)</f>
        <v>21139982=EXT</v>
      </c>
      <c r="AJ780" s="32">
        <f>_xll.BDP($A780&amp;" @"&amp; $N780 &amp;"  Corp","risk_mid")</f>
        <v>4.4847938181490576</v>
      </c>
      <c r="AK780" s="25">
        <f t="shared" ref="AK780" si="890">IFERROR(G780*AJ780/10000,"-")</f>
        <v>0</v>
      </c>
      <c r="AL780" s="1" t="str">
        <f t="shared" ref="AL780" si="891">IFERROR(INDEX(repoRate,MATCH(A780,repoIsin,0)),"-")</f>
        <v>-</v>
      </c>
      <c r="AM780" s="38">
        <f t="shared" ref="AM780" si="892">IFERROR(G780*1,0)*IFERROR(P780*1,0)/100*IF(AL780="-",$AM$3,AL780)/100/360</f>
        <v>0</v>
      </c>
      <c r="AN780" s="12">
        <f>_xll.BDP($A780&amp;" @"&amp; $N780 &amp;"  Corp","asset_swap_spd_mid")</f>
        <v>170.35658209988807</v>
      </c>
      <c r="AO780" s="25">
        <f t="shared" ref="AO780" si="893">IFERROR(G780*1,0)*IFERROR(AN780*1,0)/10000</f>
        <v>0</v>
      </c>
      <c r="AP780" s="25">
        <f>IFERROR(_xll.BDP($A780&amp;" @"&amp; $N780 &amp;"  Corp","coupon")*G780/100/365,"-")</f>
        <v>0</v>
      </c>
      <c r="AQ780" s="1" t="str">
        <f>_xll.RtGet("EBOND_LDN",B780,"DSPLY_NAME")</f>
        <v>CNH 2 3/4 18 Mar</v>
      </c>
      <c r="AR780" s="38">
        <f>_xll.RtGet("EBOND_LDN", B780, -18560)</f>
        <v>0</v>
      </c>
      <c r="AS780" s="38">
        <f>_xll.RtGet("EBOND_LDN", B780, -18562)</f>
        <v>0</v>
      </c>
      <c r="AT780" s="58" t="str">
        <f ca="1">IF(Main[[#This Row],[maturity]]&lt;TODAY(),"matured","-")</f>
        <v>-</v>
      </c>
      <c r="AU780" s="1" t="str">
        <f>IF(Main[[#This Row],[spread bid]]=Main[[#This Row],[spread ask]],"error","-")</f>
        <v>error</v>
      </c>
    </row>
    <row r="781" spans="1:47" x14ac:dyDescent="0.2">
      <c r="A781" s="1" t="s">
        <v>719</v>
      </c>
      <c r="B781" s="1">
        <v>8452383</v>
      </c>
      <c r="C781" s="9">
        <v>1994223</v>
      </c>
      <c r="D781" s="9" t="str">
        <f>_xll.BDP($A781&amp;" Corp",D$4)</f>
        <v>DAIGR</v>
      </c>
      <c r="E781" s="9">
        <f>IF(_xll.BDP($A781&amp;" Corp","cpn typ")="floating","frn",_xll.BDP($A781&amp;" Corp",E$4))</f>
        <v>4.625</v>
      </c>
      <c r="F781" s="50">
        <f>IF(LEFT(_xll.BDP($A781&amp;" Corp","mty_typ"),4)="perp","perp",_xll.BDP($A781&amp;" Corp",F$4)*1)</f>
        <v>41884</v>
      </c>
      <c r="G781" s="31">
        <f>_xll.RtGet("EBOND_POSITION",INDEX(bookMap[eBondID],MATCH(TEXT(C781,"0"),bookMap[bbgID],0))&amp;"="&amp;B781,"AMOUNT")</f>
        <v>0</v>
      </c>
      <c r="H781" s="1">
        <f>INDEX(control!$E$12:$E$22,MATCH(C781,control!$C$12:$C$22,0))</f>
        <v>0</v>
      </c>
      <c r="I781" s="1" t="str">
        <f>IFERROR(INDEX(bias[symbol],MIN(MAX(MATCH(IF($I$2="manual",_xll.RtGet("EBOND_LDN",B781,-20268),$I$2),bias[symbol],0)+H781,1),27)),"-")</f>
        <v>b</v>
      </c>
      <c r="J781" s="1">
        <f>IFERROR(_xll.RtGet("EBOND_LDN",B781,-20270)*1,"-")</f>
        <v>0.05</v>
      </c>
      <c r="K781" s="1" t="str">
        <f>_xll.RtGet("EBOND_LDN",$B781,-20271)</f>
        <v>on</v>
      </c>
      <c r="L781" s="1">
        <f>_xll.BDP(A781&amp;" @CBKG Corp","bid")</f>
        <v>100.90900000000001</v>
      </c>
      <c r="M781" s="1">
        <f>_xll.BDP(A781&amp;" @CBKG Corp","ask")</f>
        <v>100.959</v>
      </c>
      <c r="N781" s="1" t="s">
        <v>1456</v>
      </c>
      <c r="O781" s="1" t="str">
        <f>_xll.BDP(A781&amp;" @"&amp;N781&amp;" Corp","LAST_UPDATE")</f>
        <v>07:01:47</v>
      </c>
      <c r="P781" s="57">
        <f>_xll.BDP(A781&amp;" @"&amp;N781&amp;" Corp","LAST_PRICE")</f>
        <v>100.928</v>
      </c>
      <c r="Q781" s="1">
        <f>INDEX(control!$F$12:$F$22,MATCH(C781,control!$C$12:$C$22,0))</f>
        <v>100</v>
      </c>
      <c r="R781" s="1">
        <f>P781-J781*INDEX(bias[value],MATCH(I781,bias[symbol],0))*(Q781/100)</f>
        <v>100.90925</v>
      </c>
      <c r="S781" s="1">
        <f t="shared" si="832"/>
        <v>100.95925</v>
      </c>
      <c r="T781" s="4"/>
      <c r="U781" s="4"/>
      <c r="V781" s="1">
        <f t="shared" si="826"/>
        <v>100.928</v>
      </c>
      <c r="W781" s="1">
        <f t="shared" si="827"/>
        <v>100.90925</v>
      </c>
      <c r="X781" s="1">
        <f t="shared" si="828"/>
        <v>100.95925</v>
      </c>
      <c r="Y781" s="13">
        <f t="shared" si="829"/>
        <v>4.9999999998817657E-4</v>
      </c>
      <c r="Z781" s="1">
        <v>1</v>
      </c>
      <c r="AA781" s="1">
        <f t="shared" si="830"/>
        <v>1</v>
      </c>
      <c r="AB781" s="1">
        <f t="shared" si="859"/>
        <v>1</v>
      </c>
      <c r="AC781" s="1">
        <f>IF(ISNUMBER(INDEX(bias[value],MATCH(I781,bias[symbol],0))),1,0)</f>
        <v>1</v>
      </c>
      <c r="AD781" s="1">
        <f t="shared" si="831"/>
        <v>1</v>
      </c>
      <c r="AE781" s="1">
        <f t="shared" si="860"/>
        <v>1</v>
      </c>
      <c r="AF781" s="1">
        <f t="shared" ca="1" si="808"/>
        <v>0</v>
      </c>
      <c r="AG781" s="1">
        <f t="shared" ca="1" si="809"/>
        <v>0</v>
      </c>
      <c r="AH781" s="1" t="str">
        <f ca="1">IF(AG781=1,_xll.RtContribute("DDS_BONDS",$B781&amp;"=EXT",$V$3:$X$3,V781:X781,"FTC:CHANGED;SCOPE:SERVER"),"-")</f>
        <v>-</v>
      </c>
      <c r="AI781" s="1" t="str">
        <f>_xll.RtGet("DDS_BONDS",B781&amp;"=EXT",3)</f>
        <v>8452383=EXT</v>
      </c>
      <c r="AJ781" s="32">
        <f>_xll.BDP($A781&amp;" @"&amp; $N781 &amp;"  Corp","risk_mid")</f>
        <v>0.22049984800815992</v>
      </c>
      <c r="AK781" s="25">
        <f t="shared" si="810"/>
        <v>0</v>
      </c>
      <c r="AL781" s="1">
        <f t="shared" si="861"/>
        <v>-0.5</v>
      </c>
      <c r="AM781" s="38">
        <f t="shared" si="811"/>
        <v>0</v>
      </c>
      <c r="AN781" s="12">
        <f>_xll.BDP($A781&amp;" @"&amp; $N781 &amp;"  Corp","asset_swap_spd_mid")</f>
        <v>-1.2736195512962416</v>
      </c>
      <c r="AO781" s="25">
        <f t="shared" si="812"/>
        <v>0</v>
      </c>
      <c r="AP781" s="25">
        <f>IFERROR(_xll.BDP($A781&amp;" @"&amp; $N781 &amp;"  Corp","coupon")*G781/100/365,"-")</f>
        <v>0</v>
      </c>
      <c r="AQ781" s="1" t="str">
        <f>_xll.RtGet("EBOND_LDN",B781,"DSPLY_NAME")</f>
        <v>DAIGR 4 5/8 02 S</v>
      </c>
      <c r="AR781" s="38">
        <f>_xll.RtGet("EBOND_LDN", B781, -18560)</f>
        <v>0</v>
      </c>
      <c r="AS781" s="38">
        <f>_xll.RtGet("EBOND_LDN", B781, -18562)</f>
        <v>0</v>
      </c>
      <c r="AT781" s="58" t="str">
        <f ca="1">IF(Main[[#This Row],[maturity]]&lt;TODAY(),"matured","-")</f>
        <v>-</v>
      </c>
      <c r="AU781" s="1" t="str">
        <f>IF(Main[[#This Row],[spread bid]]=Main[[#This Row],[spread ask]],"error","-")</f>
        <v>error</v>
      </c>
    </row>
    <row r="782" spans="1:47" x14ac:dyDescent="0.2">
      <c r="A782" s="1" t="s">
        <v>720</v>
      </c>
      <c r="B782" s="1">
        <v>13363915</v>
      </c>
      <c r="C782" s="9">
        <v>1994223</v>
      </c>
      <c r="D782" s="9" t="str">
        <f>_xll.BDP($A782&amp;" Corp",D$4)</f>
        <v>DAIGR</v>
      </c>
      <c r="E782" s="9">
        <f>IF(_xll.BDP($A782&amp;" Corp","cpn typ")="floating","frn",_xll.BDP($A782&amp;" Corp",E$4))</f>
        <v>1.75</v>
      </c>
      <c r="F782" s="50">
        <f>IF(LEFT(_xll.BDP($A782&amp;" Corp","mty_typ"),4)="perp","perp",_xll.BDP($A782&amp;" Corp",F$4)*1)</f>
        <v>42145</v>
      </c>
      <c r="G782" s="31">
        <f>_xll.RtGet("EBOND_POSITION",INDEX(bookMap[eBondID],MATCH(TEXT(C782,"0"),bookMap[bbgID],0))&amp;"="&amp;B782,"AMOUNT")</f>
        <v>0</v>
      </c>
      <c r="H782" s="1">
        <f>INDEX(control!$E$12:$E$22,MATCH(C782,control!$C$12:$C$22,0))</f>
        <v>0</v>
      </c>
      <c r="I782" s="1" t="str">
        <f>IFERROR(INDEX(bias[symbol],MIN(MAX(MATCH(IF($I$2="manual",_xll.RtGet("EBOND_LDN",B782,-20268),$I$2),bias[symbol],0)+H782,1),27)),"-")</f>
        <v>bb</v>
      </c>
      <c r="J782" s="1">
        <f>IFERROR(_xll.RtGet("EBOND_LDN",B782,-20270)*1,"-")</f>
        <v>0.05</v>
      </c>
      <c r="K782" s="1" t="str">
        <f>_xll.RtGet("EBOND_LDN",$B782,-20271)</f>
        <v>on</v>
      </c>
      <c r="L782" s="1">
        <f>_xll.BDP(A782&amp;" @CBKG Corp","bid")</f>
        <v>101.31</v>
      </c>
      <c r="M782" s="1">
        <f>_xll.BDP(A782&amp;" @CBKG Corp","ask")</f>
        <v>101.36</v>
      </c>
      <c r="N782" s="1" t="s">
        <v>1456</v>
      </c>
      <c r="O782" s="1" t="str">
        <f>_xll.BDP(A782&amp;" @"&amp;N782&amp;" Corp","LAST_UPDATE")</f>
        <v>07:01:21</v>
      </c>
      <c r="P782" s="57">
        <f>_xll.BDP(A782&amp;" @"&amp;N782&amp;" Corp","LAST_PRICE")</f>
        <v>101.322</v>
      </c>
      <c r="Q782" s="1">
        <f>INDEX(control!$F$12:$F$22,MATCH(C782,control!$C$12:$C$22,0))</f>
        <v>100</v>
      </c>
      <c r="R782" s="1">
        <f>P782-J782*INDEX(bias[value],MATCH(I782,bias[symbol],0))*(Q782/100)</f>
        <v>101.3095</v>
      </c>
      <c r="S782" s="1">
        <f t="shared" si="832"/>
        <v>101.3595</v>
      </c>
      <c r="T782" s="4"/>
      <c r="U782" s="4"/>
      <c r="V782" s="1">
        <f t="shared" si="826"/>
        <v>101.322</v>
      </c>
      <c r="W782" s="1">
        <f t="shared" si="827"/>
        <v>101.3095</v>
      </c>
      <c r="X782" s="1">
        <f t="shared" si="828"/>
        <v>101.3595</v>
      </c>
      <c r="Y782" s="13">
        <f t="shared" si="829"/>
        <v>-1.0000000000331966E-3</v>
      </c>
      <c r="Z782" s="1">
        <v>1</v>
      </c>
      <c r="AA782" s="1">
        <f t="shared" si="830"/>
        <v>1</v>
      </c>
      <c r="AB782" s="1">
        <f t="shared" si="859"/>
        <v>1</v>
      </c>
      <c r="AC782" s="1">
        <f>IF(ISNUMBER(INDEX(bias[value],MATCH(I782,bias[symbol],0))),1,0)</f>
        <v>1</v>
      </c>
      <c r="AD782" s="1">
        <f t="shared" si="831"/>
        <v>1</v>
      </c>
      <c r="AE782" s="1">
        <f t="shared" si="860"/>
        <v>1</v>
      </c>
      <c r="AF782" s="1">
        <f t="shared" ca="1" si="808"/>
        <v>0</v>
      </c>
      <c r="AG782" s="1">
        <f t="shared" ca="1" si="809"/>
        <v>0</v>
      </c>
      <c r="AH782" s="1" t="str">
        <f ca="1">IF(AG782=1,_xll.RtContribute("DDS_BONDS",$B782&amp;"=EXT",$V$3:$X$3,V782:X782,"FTC:CHANGED;SCOPE:SERVER"),"-")</f>
        <v>-</v>
      </c>
      <c r="AI782" s="1" t="str">
        <f>_xll.RtGet("DDS_BONDS",B782&amp;"=EXT",3)</f>
        <v>13363915=EXT</v>
      </c>
      <c r="AJ782" s="32">
        <f>_xll.BDP($A782&amp;" @"&amp; $N782 &amp;"  Corp","risk_mid")</f>
        <v>0.93656400114454641</v>
      </c>
      <c r="AK782" s="25">
        <f t="shared" si="810"/>
        <v>0</v>
      </c>
      <c r="AL782" s="1" t="str">
        <f t="shared" si="861"/>
        <v>-</v>
      </c>
      <c r="AM782" s="38">
        <f t="shared" si="811"/>
        <v>0</v>
      </c>
      <c r="AN782" s="12">
        <f>_xll.BDP($A782&amp;" @"&amp; $N782 &amp;"  Corp","asset_swap_spd_mid")</f>
        <v>-17.488705262450335</v>
      </c>
      <c r="AO782" s="25">
        <f t="shared" si="812"/>
        <v>0</v>
      </c>
      <c r="AP782" s="25">
        <f>IFERROR(_xll.BDP($A782&amp;" @"&amp; $N782 &amp;"  Corp","coupon")*G782/100/365,"-")</f>
        <v>0</v>
      </c>
      <c r="AQ782" s="1" t="str">
        <f>_xll.RtGet("EBOND_LDN",B782,"DSPLY_NAME")</f>
        <v>DAIGR 1 3/4 21 M</v>
      </c>
      <c r="AR782" s="38">
        <f>_xll.RtGet("EBOND_LDN", B782, -18560)</f>
        <v>30.781073913118998</v>
      </c>
      <c r="AS782" s="38">
        <f>_xll.RtGet("EBOND_LDN", B782, -18562)</f>
        <v>25.444567147928002</v>
      </c>
      <c r="AT782" s="58" t="str">
        <f ca="1">IF(Main[[#This Row],[maturity]]&lt;TODAY(),"matured","-")</f>
        <v>-</v>
      </c>
      <c r="AU782" s="1" t="str">
        <f>IF(Main[[#This Row],[spread bid]]=Main[[#This Row],[spread ask]],"error","-")</f>
        <v>-</v>
      </c>
    </row>
    <row r="783" spans="1:47" x14ac:dyDescent="0.2">
      <c r="A783" s="1" t="s">
        <v>721</v>
      </c>
      <c r="B783" s="1">
        <v>7376742</v>
      </c>
      <c r="C783" s="9">
        <v>1994223</v>
      </c>
      <c r="D783" s="9" t="str">
        <f>_xll.BDP($A783&amp;" Corp",D$4)</f>
        <v>DAIGR</v>
      </c>
      <c r="E783" s="9">
        <f>IF(_xll.BDP($A783&amp;" Corp","cpn typ")="floating","frn",_xll.BDP($A783&amp;" Corp",E$4))</f>
        <v>6.125</v>
      </c>
      <c r="F783" s="50">
        <f>IF(LEFT(_xll.BDP($A783&amp;" Corp","mty_typ"),4)="perp","perp",_xll.BDP($A783&amp;" Corp",F$4)*1)</f>
        <v>42255</v>
      </c>
      <c r="G783" s="31">
        <f>_xll.RtGet("EBOND_POSITION",INDEX(bookMap[eBondID],MATCH(TEXT(C783,"0"),bookMap[bbgID],0))&amp;"="&amp;B783,"AMOUNT")</f>
        <v>5700000</v>
      </c>
      <c r="H783" s="1">
        <f>INDEX(control!$E$12:$E$22,MATCH(C783,control!$C$12:$C$22,0))</f>
        <v>0</v>
      </c>
      <c r="I783" s="1" t="str">
        <f>IFERROR(INDEX(bias[symbol],MIN(MAX(MATCH(IF($I$2="manual",_xll.RtGet("EBOND_LDN",B783,-20268),$I$2),bias[symbol],0)+H783,1),27)),"-")</f>
        <v>bbbb</v>
      </c>
      <c r="J783" s="1">
        <f>IFERROR(_xll.RtGet("EBOND_LDN",B783,-20270)*1,"-")</f>
        <v>0.05</v>
      </c>
      <c r="K783" s="1" t="str">
        <f>_xll.RtGet("EBOND_LDN",$B783,-20271)</f>
        <v>on</v>
      </c>
      <c r="L783" s="1">
        <f>_xll.BDP(A783&amp;" @CBKG Corp","bid")</f>
        <v>107.07599999999999</v>
      </c>
      <c r="M783" s="1">
        <f>_xll.BDP(A783&amp;" @CBKG Corp","ask")</f>
        <v>107.126</v>
      </c>
      <c r="N783" s="1" t="s">
        <v>1456</v>
      </c>
      <c r="O783" s="1" t="str">
        <f>_xll.BDP(A783&amp;" @"&amp;N783&amp;" Corp","LAST_UPDATE")</f>
        <v>07:01:35</v>
      </c>
      <c r="P783" s="57">
        <f>_xll.BDP(A783&amp;" @"&amp;N783&amp;" Corp","LAST_PRICE")</f>
        <v>107.07599999999999</v>
      </c>
      <c r="Q783" s="1">
        <f>INDEX(control!$F$12:$F$22,MATCH(C783,control!$C$12:$C$22,0))</f>
        <v>100</v>
      </c>
      <c r="R783" s="1">
        <f>P783-J783*INDEX(bias[value],MATCH(I783,bias[symbol],0))*(Q783/100)</f>
        <v>107.07599999999999</v>
      </c>
      <c r="S783" s="1">
        <f t="shared" si="832"/>
        <v>107.12599999999999</v>
      </c>
      <c r="T783" s="4"/>
      <c r="U783" s="4"/>
      <c r="V783" s="1">
        <f t="shared" si="826"/>
        <v>107.07599999999999</v>
      </c>
      <c r="W783" s="1">
        <f t="shared" si="827"/>
        <v>107.07599999999999</v>
      </c>
      <c r="X783" s="1">
        <f t="shared" si="828"/>
        <v>107.12599999999999</v>
      </c>
      <c r="Y783" s="13">
        <f t="shared" si="829"/>
        <v>0</v>
      </c>
      <c r="Z783" s="1">
        <v>1</v>
      </c>
      <c r="AA783" s="1">
        <f t="shared" si="830"/>
        <v>1</v>
      </c>
      <c r="AB783" s="1">
        <f t="shared" si="859"/>
        <v>1</v>
      </c>
      <c r="AC783" s="1">
        <f>IF(ISNUMBER(INDEX(bias[value],MATCH(I783,bias[symbol],0))),1,0)</f>
        <v>1</v>
      </c>
      <c r="AD783" s="1">
        <f t="shared" si="831"/>
        <v>1</v>
      </c>
      <c r="AE783" s="1">
        <f t="shared" si="860"/>
        <v>1</v>
      </c>
      <c r="AF783" s="1">
        <f t="shared" ca="1" si="808"/>
        <v>0</v>
      </c>
      <c r="AG783" s="1">
        <f t="shared" ca="1" si="809"/>
        <v>0</v>
      </c>
      <c r="AH783" s="1" t="str">
        <f ca="1">IF(AG783=1,_xll.RtContribute("DDS_BONDS",$B783&amp;"=EXT",$V$3:$X$3,V783:X783,"FTC:CHANGED;SCOPE:SERVER"),"-")</f>
        <v>-</v>
      </c>
      <c r="AI783" s="1" t="str">
        <f>_xll.RtGet("DDS_BONDS",B783&amp;"=EXT",3)</f>
        <v>7376742=EXT</v>
      </c>
      <c r="AJ783" s="32">
        <f>_xll.BDP($A783&amp;" @"&amp; $N783 &amp;"  Corp","risk_mid")</f>
        <v>1.3066043609327949</v>
      </c>
      <c r="AK783" s="25">
        <f t="shared" si="810"/>
        <v>744.76448573169307</v>
      </c>
      <c r="AL783" s="1" t="str">
        <f t="shared" si="861"/>
        <v>-</v>
      </c>
      <c r="AM783" s="38">
        <f t="shared" si="811"/>
        <v>54.251840000000001</v>
      </c>
      <c r="AN783" s="12">
        <f>_xll.BDP($A783&amp;" @"&amp; $N783 &amp;"  Corp","asset_swap_spd_mid")</f>
        <v>-9.9685031492789253</v>
      </c>
      <c r="AO783" s="25">
        <f t="shared" si="812"/>
        <v>-5682.0467950889879</v>
      </c>
      <c r="AP783" s="25">
        <f>IFERROR(_xll.BDP($A783&amp;" @"&amp; $N783 &amp;"  Corp","coupon")*G783/100/365,"-")</f>
        <v>956.50684931506851</v>
      </c>
      <c r="AQ783" s="1" t="str">
        <f>_xll.RtGet("EBOND_LDN",B783,"DSPLY_NAME")</f>
        <v>DAIGR 6 1/8 08 S</v>
      </c>
      <c r="AR783" s="38">
        <f>_xll.RtGet("EBOND_LDN", B783, -18560)</f>
        <v>30.904010903886999</v>
      </c>
      <c r="AS783" s="38">
        <f>_xll.RtGet("EBOND_LDN", B783, -18562)</f>
        <v>27.079270266971999</v>
      </c>
      <c r="AT783" s="58" t="str">
        <f ca="1">IF(Main[[#This Row],[maturity]]&lt;TODAY(),"matured","-")</f>
        <v>-</v>
      </c>
      <c r="AU783" s="1" t="str">
        <f>IF(Main[[#This Row],[spread bid]]=Main[[#This Row],[spread ask]],"error","-")</f>
        <v>-</v>
      </c>
    </row>
    <row r="784" spans="1:47" x14ac:dyDescent="0.2">
      <c r="A784" s="1" t="s">
        <v>722</v>
      </c>
      <c r="B784" s="1">
        <v>17138601</v>
      </c>
      <c r="C784" s="9">
        <v>1994223</v>
      </c>
      <c r="D784" s="9" t="str">
        <f>_xll.BDP($A784&amp;" Corp",D$4)</f>
        <v>DAIGR</v>
      </c>
      <c r="E784" s="9">
        <f>IF(_xll.BDP($A784&amp;" Corp","cpn typ")="floating","frn",_xll.BDP($A784&amp;" Corp",E$4))</f>
        <v>1</v>
      </c>
      <c r="F784" s="50">
        <f>IF(LEFT(_xll.BDP($A784&amp;" Corp","mty_typ"),4)="perp","perp",_xll.BDP($A784&amp;" Corp",F$4)*1)</f>
        <v>42559</v>
      </c>
      <c r="G784" s="31">
        <f>_xll.RtGet("EBOND_POSITION",INDEX(bookMap[eBondID],MATCH(TEXT(C784,"0"),bookMap[bbgID],0))&amp;"="&amp;B784,"AMOUNT")</f>
        <v>0</v>
      </c>
      <c r="H784" s="1">
        <f>INDEX(control!$E$12:$E$22,MATCH(C784,control!$C$12:$C$22,0))</f>
        <v>0</v>
      </c>
      <c r="I784" s="1" t="str">
        <f>IFERROR(INDEX(bias[symbol],MIN(MAX(MATCH(IF($I$2="manual",_xll.RtGet("EBOND_LDN",B784,-20268),$I$2),bias[symbol],0)+H784,1),27)),"-")</f>
        <v>m</v>
      </c>
      <c r="J784" s="1">
        <f>IFERROR(_xll.RtGet("EBOND_LDN",B784,-20270)*1,"-")</f>
        <v>0.1</v>
      </c>
      <c r="K784" s="1" t="str">
        <f>_xll.RtGet("EBOND_LDN",$B784,-20271)</f>
        <v>on</v>
      </c>
      <c r="L784" s="1">
        <f>_xll.BDP(A784&amp;" @CBKG Corp","bid")</f>
        <v>101.02500000000001</v>
      </c>
      <c r="M784" s="1">
        <f>_xll.BDP(A784&amp;" @CBKG Corp","ask")</f>
        <v>101.125</v>
      </c>
      <c r="N784" s="1" t="s">
        <v>1456</v>
      </c>
      <c r="O784" s="1" t="str">
        <f>_xll.BDP(A784&amp;" @"&amp;N784&amp;" Corp","LAST_UPDATE")</f>
        <v>07:01:51</v>
      </c>
      <c r="P784" s="57">
        <f>_xll.BDP(A784&amp;" @"&amp;N784&amp;" Corp","LAST_PRICE")</f>
        <v>101.075</v>
      </c>
      <c r="Q784" s="1">
        <f>INDEX(control!$F$12:$F$22,MATCH(C784,control!$C$12:$C$22,0))</f>
        <v>100</v>
      </c>
      <c r="R784" s="1">
        <f>P784-J784*INDEX(bias[value],MATCH(I784,bias[symbol],0))*(Q784/100)</f>
        <v>101.02500000000001</v>
      </c>
      <c r="S784" s="1">
        <f t="shared" si="832"/>
        <v>101.125</v>
      </c>
      <c r="T784" s="4"/>
      <c r="U784" s="4"/>
      <c r="V784" s="1">
        <f t="shared" si="826"/>
        <v>101.075</v>
      </c>
      <c r="W784" s="1">
        <f t="shared" si="827"/>
        <v>101.02500000000001</v>
      </c>
      <c r="X784" s="1">
        <f t="shared" si="828"/>
        <v>101.125</v>
      </c>
      <c r="Y784" s="13">
        <f t="shared" si="829"/>
        <v>0</v>
      </c>
      <c r="Z784" s="1">
        <v>1</v>
      </c>
      <c r="AA784" s="1">
        <f t="shared" si="830"/>
        <v>1</v>
      </c>
      <c r="AB784" s="1">
        <f t="shared" si="859"/>
        <v>1</v>
      </c>
      <c r="AC784" s="1">
        <f>IF(ISNUMBER(INDEX(bias[value],MATCH(I784,bias[symbol],0))),1,0)</f>
        <v>1</v>
      </c>
      <c r="AD784" s="1">
        <f t="shared" si="831"/>
        <v>1</v>
      </c>
      <c r="AE784" s="1">
        <f t="shared" si="860"/>
        <v>1</v>
      </c>
      <c r="AF784" s="1">
        <f t="shared" ca="1" si="808"/>
        <v>0</v>
      </c>
      <c r="AG784" s="1">
        <f t="shared" ca="1" si="809"/>
        <v>0</v>
      </c>
      <c r="AH784" s="1" t="str">
        <f ca="1">IF(AG784=1,_xll.RtContribute("DDS_BONDS",$B784&amp;"=EXT",$V$3:$X$3,V784:X784,"FTC:CHANGED;SCOPE:SERVER"),"-")</f>
        <v>-</v>
      </c>
      <c r="AI784" s="1" t="str">
        <f>_xll.RtGet("DDS_BONDS",B784&amp;"=EXT",3)</f>
        <v>17138601=EXT</v>
      </c>
      <c r="AJ784" s="32">
        <f>_xll.BDP($A784&amp;" @"&amp; $N784 &amp;"  Corp","risk_mid")</f>
        <v>2.0594208481718113</v>
      </c>
      <c r="AK784" s="25">
        <f t="shared" si="810"/>
        <v>0</v>
      </c>
      <c r="AL784" s="1" t="str">
        <f t="shared" si="861"/>
        <v>-</v>
      </c>
      <c r="AM784" s="38">
        <f t="shared" si="811"/>
        <v>0</v>
      </c>
      <c r="AN784" s="12">
        <f>_xll.BDP($A784&amp;" @"&amp; $N784 &amp;"  Corp","asset_swap_spd_mid")</f>
        <v>14.906648944528225</v>
      </c>
      <c r="AO784" s="25">
        <f t="shared" si="812"/>
        <v>0</v>
      </c>
      <c r="AP784" s="25">
        <f>IFERROR(_xll.BDP($A784&amp;" @"&amp; $N784 &amp;"  Corp","coupon")*G784/100/365,"-")</f>
        <v>0</v>
      </c>
      <c r="AQ784" s="1" t="str">
        <f>_xll.RtGet("EBOND_LDN",B784,"DSPLY_NAME")</f>
        <v>DAIGR 1 08 Jul 2</v>
      </c>
      <c r="AR784" s="38">
        <f>_xll.RtGet("EBOND_LDN", B784, -18560)</f>
        <v>47.220685934727001</v>
      </c>
      <c r="AS784" s="38">
        <f>_xll.RtGet("EBOND_LDN", B784, -18562)</f>
        <v>42.364771958654003</v>
      </c>
      <c r="AT784" s="58" t="str">
        <f ca="1">IF(Main[[#This Row],[maturity]]&lt;TODAY(),"matured","-")</f>
        <v>-</v>
      </c>
      <c r="AU784" s="1" t="str">
        <f>IF(Main[[#This Row],[spread bid]]=Main[[#This Row],[spread ask]],"error","-")</f>
        <v>-</v>
      </c>
    </row>
    <row r="785" spans="1:47" x14ac:dyDescent="0.2">
      <c r="A785" s="1" t="s">
        <v>723</v>
      </c>
      <c r="B785" s="1">
        <v>19426382</v>
      </c>
      <c r="C785" s="9">
        <v>1994223</v>
      </c>
      <c r="D785" s="9" t="str">
        <f>_xll.BDP($A785&amp;" Corp",D$4)</f>
        <v>DAIGR</v>
      </c>
      <c r="E785" s="9" t="str">
        <f>IF(_xll.BDP($A785&amp;" Corp","cpn typ")="floating","frn",_xll.BDP($A785&amp;" Corp",E$4))</f>
        <v>frn</v>
      </c>
      <c r="F785" s="50">
        <f>IF(LEFT(_xll.BDP($A785&amp;" Corp","mty_typ"),4)="perp","perp",_xll.BDP($A785&amp;" Corp",F$4)*1)</f>
        <v>42650</v>
      </c>
      <c r="G785" s="31">
        <f>_xll.RtGet("EBOND_POSITION",INDEX(bookMap[eBondID],MATCH(TEXT(C785,"0"),bookMap[bbgID],0))&amp;"="&amp;B785,"AMOUNT")</f>
        <v>0</v>
      </c>
      <c r="H785" s="1">
        <f>INDEX(control!$E$12:$E$22,MATCH(C785,control!$C$12:$C$22,0))</f>
        <v>0</v>
      </c>
      <c r="I785" s="1" t="str">
        <f>IFERROR(INDEX(bias[symbol],MIN(MAX(MATCH(IF($I$2="manual",_xll.RtGet("EBOND_LDN",B785,-20268),$I$2),bias[symbol],0)+H785,1),27)),"-")</f>
        <v>-</v>
      </c>
      <c r="J785" s="1" t="str">
        <f>IFERROR(_xll.RtGet("EBOND_LDN",B785,-20270)*1,"-")</f>
        <v>-</v>
      </c>
      <c r="K785" s="1" t="str">
        <f>_xll.RtGet("EBOND_LDN",$B785,-20271)</f>
        <v>on</v>
      </c>
      <c r="L785" s="1">
        <f>_xll.BDP(A785&amp;" @CBKG Corp","bid")</f>
        <v>100.10299999999999</v>
      </c>
      <c r="M785" s="1">
        <f>_xll.BDP(A785&amp;" @CBKG Corp","ask")</f>
        <v>100.295</v>
      </c>
      <c r="N785" s="1" t="s">
        <v>1456</v>
      </c>
      <c r="O785" s="1" t="str">
        <f>_xll.BDP(A785&amp;" @"&amp;N785&amp;" Corp","LAST_UPDATE")</f>
        <v>07:01:05</v>
      </c>
      <c r="P785" s="57">
        <f>_xll.BDP(A785&amp;" @"&amp;N785&amp;" Corp","LAST_PRICE")</f>
        <v>100.224</v>
      </c>
      <c r="Q785" s="1">
        <f>INDEX(control!$F$12:$F$22,MATCH(C785,control!$C$12:$C$22,0))</f>
        <v>100</v>
      </c>
      <c r="R785" s="1" t="e">
        <f>P785-J785*INDEX(bias[value],MATCH(I785,bias[symbol],0))*(Q785/100)</f>
        <v>#VALUE!</v>
      </c>
      <c r="S785" s="1" t="e">
        <f t="shared" si="832"/>
        <v>#VALUE!</v>
      </c>
      <c r="T785" s="4"/>
      <c r="U785" s="4"/>
      <c r="V785" s="1">
        <f t="shared" si="826"/>
        <v>100.224</v>
      </c>
      <c r="W785" s="1" t="e">
        <f t="shared" si="827"/>
        <v>#VALUE!</v>
      </c>
      <c r="X785" s="1" t="e">
        <f t="shared" si="828"/>
        <v>#VALUE!</v>
      </c>
      <c r="Y785" s="13" t="str">
        <f t="shared" si="829"/>
        <v>err</v>
      </c>
      <c r="Z785" s="1">
        <v>1</v>
      </c>
      <c r="AA785" s="1">
        <f t="shared" si="830"/>
        <v>1</v>
      </c>
      <c r="AB785" s="1">
        <f t="shared" si="859"/>
        <v>0</v>
      </c>
      <c r="AC785" s="1">
        <f>IF(ISNUMBER(INDEX(bias[value],MATCH(I785,bias[symbol],0))),1,0)</f>
        <v>0</v>
      </c>
      <c r="AD785" s="1">
        <f t="shared" si="831"/>
        <v>0</v>
      </c>
      <c r="AE785" s="1">
        <f t="shared" si="860"/>
        <v>0</v>
      </c>
      <c r="AF785" s="1">
        <f t="shared" ref="AF785:AF842" ca="1" si="894">IF($C$3="update",1,0)</f>
        <v>0</v>
      </c>
      <c r="AG785" s="1">
        <f t="shared" ref="AG785:AG842" ca="1" si="895">PRODUCT(Z785:AF785)</f>
        <v>0</v>
      </c>
      <c r="AH785" s="1" t="str">
        <f ca="1">IF(AG785=1,_xll.RtContribute("DDS_BONDS",$B785&amp;"=EXT",$V$3:$X$3,V785:X785,"FTC:CHANGED;SCOPE:SERVER"),"-")</f>
        <v>-</v>
      </c>
      <c r="AI785" s="1" t="str">
        <f>_xll.RtGet("DDS_BONDS",B785&amp;"=EXT",3)</f>
        <v>19426382=EXT</v>
      </c>
      <c r="AJ785" s="32">
        <f>_xll.BDP($A785&amp;" @"&amp; $N785 &amp;"  Corp","risk_mid")</f>
        <v>5.5851135055462464E-2</v>
      </c>
      <c r="AK785" s="25">
        <f t="shared" si="810"/>
        <v>0</v>
      </c>
      <c r="AL785" s="1" t="str">
        <f t="shared" si="861"/>
        <v>-</v>
      </c>
      <c r="AM785" s="38">
        <f t="shared" si="811"/>
        <v>0</v>
      </c>
      <c r="AN785" s="12">
        <f>_xll.BDP($A785&amp;" @"&amp; $N785 &amp;"  Corp","asset_swap_spd_mid")</f>
        <v>21.357658952551343</v>
      </c>
      <c r="AO785" s="25">
        <f t="shared" si="812"/>
        <v>0</v>
      </c>
      <c r="AP785" s="25">
        <f>IFERROR(_xll.BDP($A785&amp;" @"&amp; $N785 &amp;"  Corp","coupon")*G785/100/365,"-")</f>
        <v>0</v>
      </c>
      <c r="AQ785" s="1" t="str">
        <f>_xll.RtGet("EBOND_LDN",B785,"DSPLY_NAME")</f>
        <v>DAIGR 0 07 Oct 2</v>
      </c>
      <c r="AR785" s="38">
        <f>_xll.RtGet("EBOND_LDN", B785, -18560)</f>
        <v>0</v>
      </c>
      <c r="AS785" s="38">
        <f>_xll.RtGet("EBOND_LDN", B785, -18562)</f>
        <v>0</v>
      </c>
      <c r="AT785" s="58" t="str">
        <f ca="1">IF(Main[[#This Row],[maturity]]&lt;TODAY(),"matured","-")</f>
        <v>-</v>
      </c>
      <c r="AU785" s="1" t="str">
        <f>IF(Main[[#This Row],[spread bid]]=Main[[#This Row],[spread ask]],"error","-")</f>
        <v>error</v>
      </c>
    </row>
    <row r="786" spans="1:47" x14ac:dyDescent="0.2">
      <c r="A786" s="1" t="s">
        <v>724</v>
      </c>
      <c r="B786" s="1">
        <v>8802197</v>
      </c>
      <c r="C786" s="9">
        <v>1994223</v>
      </c>
      <c r="D786" s="9" t="str">
        <f>_xll.BDP($A786&amp;" Corp",D$4)</f>
        <v>DAIGR</v>
      </c>
      <c r="E786" s="9">
        <f>IF(_xll.BDP($A786&amp;" Corp","cpn typ")="floating","frn",_xll.BDP($A786&amp;" Corp",E$4))</f>
        <v>4.125</v>
      </c>
      <c r="F786" s="50">
        <f>IF(LEFT(_xll.BDP($A786&amp;" Corp","mty_typ"),4)="perp","perp",_xll.BDP($A786&amp;" Corp",F$4)*1)</f>
        <v>42754</v>
      </c>
      <c r="G786" s="31">
        <f>_xll.RtGet("EBOND_POSITION",INDEX(bookMap[eBondID],MATCH(TEXT(C786,"0"),bookMap[bbgID],0))&amp;"="&amp;B786,"AMOUNT")</f>
        <v>965000</v>
      </c>
      <c r="H786" s="1">
        <f>INDEX(control!$E$12:$E$22,MATCH(C786,control!$C$12:$C$22,0))</f>
        <v>0</v>
      </c>
      <c r="I786" s="1" t="str">
        <f>IFERROR(INDEX(bias[symbol],MIN(MAX(MATCH(IF($I$2="manual",_xll.RtGet("EBOND_LDN",B786,-20268),$I$2),bias[symbol],0)+H786,1),27)),"-")</f>
        <v>b</v>
      </c>
      <c r="J786" s="1">
        <f>IFERROR(_xll.RtGet("EBOND_LDN",B786,-20270)*1,"-")</f>
        <v>0.1</v>
      </c>
      <c r="K786" s="1" t="str">
        <f>_xll.RtGet("EBOND_LDN",$B786,-20271)</f>
        <v>on</v>
      </c>
      <c r="L786" s="1">
        <f>_xll.BDP(A786&amp;" @CBKG Corp","bid")</f>
        <v>108.913</v>
      </c>
      <c r="M786" s="1">
        <f>_xll.BDP(A786&amp;" @CBKG Corp","ask")</f>
        <v>109.01300000000001</v>
      </c>
      <c r="N786" s="1" t="s">
        <v>1456</v>
      </c>
      <c r="O786" s="1" t="str">
        <f>_xll.BDP(A786&amp;" @"&amp;N786&amp;" Corp","LAST_UPDATE")</f>
        <v>07:01:35</v>
      </c>
      <c r="P786" s="57">
        <f>_xll.BDP(A786&amp;" @"&amp;N786&amp;" Corp","LAST_PRICE")</f>
        <v>108.95</v>
      </c>
      <c r="Q786" s="1">
        <f>INDEX(control!$F$12:$F$22,MATCH(C786,control!$C$12:$C$22,0))</f>
        <v>100</v>
      </c>
      <c r="R786" s="1">
        <f>P786-J786*INDEX(bias[value],MATCH(I786,bias[symbol],0))*(Q786/100)</f>
        <v>108.91250000000001</v>
      </c>
      <c r="S786" s="1">
        <f t="shared" si="832"/>
        <v>109.0125</v>
      </c>
      <c r="T786" s="4"/>
      <c r="U786" s="4"/>
      <c r="V786" s="1">
        <f t="shared" si="826"/>
        <v>108.95</v>
      </c>
      <c r="W786" s="1">
        <f t="shared" si="827"/>
        <v>108.91250000000001</v>
      </c>
      <c r="X786" s="1">
        <f t="shared" si="828"/>
        <v>109.0125</v>
      </c>
      <c r="Y786" s="13">
        <f t="shared" si="829"/>
        <v>-9.9999999997635314E-4</v>
      </c>
      <c r="Z786" s="1">
        <v>1</v>
      </c>
      <c r="AA786" s="1">
        <f t="shared" si="830"/>
        <v>1</v>
      </c>
      <c r="AB786" s="1">
        <f t="shared" si="859"/>
        <v>1</v>
      </c>
      <c r="AC786" s="1">
        <f>IF(ISNUMBER(INDEX(bias[value],MATCH(I786,bias[symbol],0))),1,0)</f>
        <v>1</v>
      </c>
      <c r="AD786" s="1">
        <f t="shared" si="831"/>
        <v>1</v>
      </c>
      <c r="AE786" s="1">
        <f t="shared" si="860"/>
        <v>1</v>
      </c>
      <c r="AF786" s="1">
        <f t="shared" ca="1" si="894"/>
        <v>0</v>
      </c>
      <c r="AG786" s="1">
        <f t="shared" ca="1" si="895"/>
        <v>0</v>
      </c>
      <c r="AH786" s="1" t="str">
        <f ca="1">IF(AG786=1,_xll.RtContribute("DDS_BONDS",$B786&amp;"=EXT",$V$3:$X$3,V786:X786,"FTC:CHANGED;SCOPE:SERVER"),"-")</f>
        <v>-</v>
      </c>
      <c r="AI786" s="1" t="str">
        <f>_xll.RtGet("DDS_BONDS",B786&amp;"=EXT",3)</f>
        <v>8802197=EXT</v>
      </c>
      <c r="AJ786" s="32">
        <f>_xll.BDP($A786&amp;" @"&amp; $N786 &amp;"  Corp","risk_mid")</f>
        <v>2.7272800130134556</v>
      </c>
      <c r="AK786" s="25">
        <f t="shared" si="810"/>
        <v>263.18252125579846</v>
      </c>
      <c r="AL786" s="1" t="str">
        <f t="shared" si="861"/>
        <v>-</v>
      </c>
      <c r="AM786" s="38">
        <f t="shared" si="811"/>
        <v>9.3454888888888892</v>
      </c>
      <c r="AN786" s="12">
        <f>_xll.BDP($A786&amp;" @"&amp; $N786 &amp;"  Corp","asset_swap_spd_mid")</f>
        <v>27.230400949844991</v>
      </c>
      <c r="AO786" s="25">
        <f t="shared" si="812"/>
        <v>2627.7336916600416</v>
      </c>
      <c r="AP786" s="25">
        <f>IFERROR(_xll.BDP($A786&amp;" @"&amp; $N786 &amp;"  Corp","coupon")*G786/100/365,"-")</f>
        <v>109.0582191780822</v>
      </c>
      <c r="AQ786" s="1" t="str">
        <f>_xll.RtGet("EBOND_LDN",B786,"DSPLY_NAME")</f>
        <v>DAIGR 4 1/8 19 J</v>
      </c>
      <c r="AR786" s="38">
        <f>_xll.RtGet("EBOND_LDN", B786, -18560)</f>
        <v>59.342876999274999</v>
      </c>
      <c r="AS786" s="38">
        <f>_xll.RtGet("EBOND_LDN", B786, -18562)</f>
        <v>55.67662273517</v>
      </c>
      <c r="AT786" s="58" t="str">
        <f ca="1">IF(Main[[#This Row],[maturity]]&lt;TODAY(),"matured","-")</f>
        <v>-</v>
      </c>
      <c r="AU786" s="1" t="str">
        <f>IF(Main[[#This Row],[spread bid]]=Main[[#This Row],[spread ask]],"error","-")</f>
        <v>-</v>
      </c>
    </row>
    <row r="787" spans="1:47" x14ac:dyDescent="0.2">
      <c r="A787" s="1" t="s">
        <v>725</v>
      </c>
      <c r="B787" s="1">
        <v>13469853</v>
      </c>
      <c r="C787" s="9">
        <v>1994223</v>
      </c>
      <c r="D787" s="9" t="str">
        <f>_xll.BDP($A787&amp;" Corp",D$4)</f>
        <v>DAIGR</v>
      </c>
      <c r="E787" s="9">
        <f>IF(_xll.BDP($A787&amp;" Corp","cpn typ")="floating","frn",_xll.BDP($A787&amp;" Corp",E$4))</f>
        <v>2</v>
      </c>
      <c r="F787" s="50">
        <f>IF(LEFT(_xll.BDP($A787&amp;" Corp","mty_typ"),4)="perp","perp",_xll.BDP($A787&amp;" Corp",F$4)*1)</f>
        <v>42860</v>
      </c>
      <c r="G787" s="31">
        <f>_xll.RtGet("EBOND_POSITION",INDEX(bookMap[eBondID],MATCH(TEXT(C787,"0"),bookMap[bbgID],0))&amp;"="&amp;B787,"AMOUNT")</f>
        <v>-10000</v>
      </c>
      <c r="H787" s="1">
        <f>INDEX(control!$E$12:$E$22,MATCH(C787,control!$C$12:$C$22,0))</f>
        <v>0</v>
      </c>
      <c r="I787" s="1" t="str">
        <f>IFERROR(INDEX(bias[symbol],MIN(MAX(MATCH(IF($I$2="manual",_xll.RtGet("EBOND_LDN",B787,-20268),$I$2),bias[symbol],0)+H787,1),27)),"-")</f>
        <v>m</v>
      </c>
      <c r="J787" s="1">
        <f>IFERROR(_xll.RtGet("EBOND_LDN",B787,-20270)*1,"-")</f>
        <v>0.1</v>
      </c>
      <c r="K787" s="1" t="str">
        <f>_xll.RtGet("EBOND_LDN",$B787,-20271)</f>
        <v>on</v>
      </c>
      <c r="L787" s="1">
        <f>_xll.BDP(A787&amp;" @CBKG Corp","bid")</f>
        <v>103.807</v>
      </c>
      <c r="M787" s="1">
        <f>_xll.BDP(A787&amp;" @CBKG Corp","ask")</f>
        <v>103.907</v>
      </c>
      <c r="N787" s="1" t="s">
        <v>1456</v>
      </c>
      <c r="O787" s="1" t="str">
        <f>_xll.BDP(A787&amp;" @"&amp;N787&amp;" Corp","LAST_UPDATE")</f>
        <v>07:01:46</v>
      </c>
      <c r="P787" s="57">
        <f>_xll.BDP(A787&amp;" @"&amp;N787&amp;" Corp","LAST_PRICE")</f>
        <v>103.857</v>
      </c>
      <c r="Q787" s="1">
        <f>INDEX(control!$F$12:$F$22,MATCH(C787,control!$C$12:$C$22,0))</f>
        <v>100</v>
      </c>
      <c r="R787" s="1">
        <f>P787-J787*INDEX(bias[value],MATCH(I787,bias[symbol],0))*(Q787/100)</f>
        <v>103.807</v>
      </c>
      <c r="S787" s="1">
        <f t="shared" si="832"/>
        <v>103.907</v>
      </c>
      <c r="T787" s="4"/>
      <c r="U787" s="4"/>
      <c r="V787" s="1">
        <f t="shared" si="826"/>
        <v>103.857</v>
      </c>
      <c r="W787" s="1">
        <f t="shared" si="827"/>
        <v>103.807</v>
      </c>
      <c r="X787" s="1">
        <f t="shared" si="828"/>
        <v>103.907</v>
      </c>
      <c r="Y787" s="13">
        <f t="shared" si="829"/>
        <v>0</v>
      </c>
      <c r="Z787" s="1">
        <v>1</v>
      </c>
      <c r="AA787" s="1">
        <f t="shared" si="830"/>
        <v>1</v>
      </c>
      <c r="AB787" s="1">
        <f t="shared" si="859"/>
        <v>1</v>
      </c>
      <c r="AC787" s="1">
        <f>IF(ISNUMBER(INDEX(bias[value],MATCH(I787,bias[symbol],0))),1,0)</f>
        <v>1</v>
      </c>
      <c r="AD787" s="1">
        <f t="shared" si="831"/>
        <v>1</v>
      </c>
      <c r="AE787" s="1">
        <f t="shared" si="860"/>
        <v>1</v>
      </c>
      <c r="AF787" s="1">
        <f t="shared" ca="1" si="894"/>
        <v>0</v>
      </c>
      <c r="AG787" s="1">
        <f t="shared" ca="1" si="895"/>
        <v>0</v>
      </c>
      <c r="AH787" s="1" t="str">
        <f ca="1">IF(AG787=1,_xll.RtContribute("DDS_BONDS",$B787&amp;"=EXT",$V$3:$X$3,V787:X787,"FTC:CHANGED;SCOPE:SERVER"),"-")</f>
        <v>-</v>
      </c>
      <c r="AI787" s="1" t="str">
        <f>_xll.RtGet("DDS_BONDS",B787&amp;"=EXT",3)</f>
        <v>13469853=EXT</v>
      </c>
      <c r="AJ787" s="32">
        <f>_xll.BDP($A787&amp;" @"&amp; $N787 &amp;"  Corp","risk_mid")</f>
        <v>2.9217960923716646</v>
      </c>
      <c r="AK787" s="25">
        <f t="shared" si="810"/>
        <v>-2.9217960923716646</v>
      </c>
      <c r="AL787" s="1" t="str">
        <f t="shared" si="861"/>
        <v>-</v>
      </c>
      <c r="AM787" s="38">
        <f t="shared" si="811"/>
        <v>-9.2317333333333348E-2</v>
      </c>
      <c r="AN787" s="12">
        <f>_xll.BDP($A787&amp;" @"&amp; $N787 &amp;"  Corp","asset_swap_spd_mid")</f>
        <v>25.215772588807386</v>
      </c>
      <c r="AO787" s="25">
        <f t="shared" si="812"/>
        <v>-25.215772588807386</v>
      </c>
      <c r="AP787" s="25">
        <f>IFERROR(_xll.BDP($A787&amp;" @"&amp; $N787 &amp;"  Corp","coupon")*G787/100/365,"-")</f>
        <v>-0.54794520547945202</v>
      </c>
      <c r="AQ787" s="1" t="str">
        <f>_xll.RtGet("EBOND_LDN",B787,"DSPLY_NAME")</f>
        <v>DAIGR 2 05 May 2</v>
      </c>
      <c r="AR787" s="38">
        <f>_xll.RtGet("EBOND_LDN", B787, -18560)</f>
        <v>60.601455011475998</v>
      </c>
      <c r="AS787" s="38">
        <f>_xll.RtGet("EBOND_LDN", B787, -18562)</f>
        <v>57.178879724951003</v>
      </c>
      <c r="AT787" s="58" t="str">
        <f ca="1">IF(Main[[#This Row],[maturity]]&lt;TODAY(),"matured","-")</f>
        <v>-</v>
      </c>
      <c r="AU787" s="1" t="str">
        <f>IF(Main[[#This Row],[spread bid]]=Main[[#This Row],[spread ask]],"error","-")</f>
        <v>-</v>
      </c>
    </row>
    <row r="788" spans="1:47" x14ac:dyDescent="0.2">
      <c r="A788" s="1" t="s">
        <v>726</v>
      </c>
      <c r="B788" s="1">
        <v>14511621</v>
      </c>
      <c r="C788" s="9">
        <v>1994223</v>
      </c>
      <c r="D788" s="9" t="str">
        <f>_xll.BDP($A788&amp;" Corp",D$4)</f>
        <v>DAIGR</v>
      </c>
      <c r="E788" s="9">
        <f>IF(_xll.BDP($A788&amp;" Corp","cpn typ")="floating","frn",_xll.BDP($A788&amp;" Corp",E$4))</f>
        <v>2.125</v>
      </c>
      <c r="F788" s="50">
        <f>IF(LEFT(_xll.BDP($A788&amp;" Corp","mty_typ"),4)="perp","perp",_xll.BDP($A788&amp;" Corp",F$4)*1)</f>
        <v>43278</v>
      </c>
      <c r="G788" s="31">
        <f>_xll.RtGet("EBOND_POSITION",INDEX(bookMap[eBondID],MATCH(TEXT(C788,"0"),bookMap[bbgID],0))&amp;"="&amp;B788,"AMOUNT")</f>
        <v>1523000</v>
      </c>
      <c r="H788" s="1">
        <f>INDEX(control!$E$12:$E$22,MATCH(C788,control!$C$12:$C$22,0))</f>
        <v>0</v>
      </c>
      <c r="I788" s="1" t="str">
        <f>IFERROR(INDEX(bias[symbol],MIN(MAX(MATCH(IF($I$2="manual",_xll.RtGet("EBOND_LDN",B788,-20268),$I$2),bias[symbol],0)+H788,1),27)),"-")</f>
        <v>b</v>
      </c>
      <c r="J788" s="1">
        <f>IFERROR(_xll.RtGet("EBOND_LDN",B788,-20270)*1,"-")</f>
        <v>0.15</v>
      </c>
      <c r="K788" s="1" t="str">
        <f>_xll.RtGet("EBOND_LDN",$B788,-20271)</f>
        <v>on</v>
      </c>
      <c r="L788" s="1">
        <f>_xll.BDP(A788&amp;" @CBKG Corp","bid")</f>
        <v>105.05</v>
      </c>
      <c r="M788" s="1">
        <f>_xll.BDP(A788&amp;" @CBKG Corp","ask")</f>
        <v>105.2</v>
      </c>
      <c r="N788" s="1" t="s">
        <v>1456</v>
      </c>
      <c r="O788" s="1" t="str">
        <f>_xll.BDP(A788&amp;" @"&amp;N788&amp;" Corp","LAST_UPDATE")</f>
        <v>07:01:21</v>
      </c>
      <c r="P788" s="57">
        <f>_xll.BDP(A788&amp;" @"&amp;N788&amp;" Corp","LAST_PRICE")</f>
        <v>105.10599999999999</v>
      </c>
      <c r="Q788" s="1">
        <f>INDEX(control!$F$12:$F$22,MATCH(C788,control!$C$12:$C$22,0))</f>
        <v>100</v>
      </c>
      <c r="R788" s="1">
        <f>P788-J788*INDEX(bias[value],MATCH(I788,bias[symbol],0))*(Q788/100)</f>
        <v>105.04974999999999</v>
      </c>
      <c r="S788" s="1">
        <f t="shared" si="832"/>
        <v>105.19974999999999</v>
      </c>
      <c r="T788" s="4"/>
      <c r="U788" s="4"/>
      <c r="V788" s="1">
        <f t="shared" si="826"/>
        <v>105.10599999999999</v>
      </c>
      <c r="W788" s="1">
        <f t="shared" si="827"/>
        <v>105.04974999999999</v>
      </c>
      <c r="X788" s="1">
        <f t="shared" si="828"/>
        <v>105.19974999999999</v>
      </c>
      <c r="Y788" s="13">
        <f t="shared" si="829"/>
        <v>-5.0000000001659828E-4</v>
      </c>
      <c r="Z788" s="1">
        <v>1</v>
      </c>
      <c r="AA788" s="1">
        <f t="shared" si="830"/>
        <v>1</v>
      </c>
      <c r="AB788" s="1">
        <f t="shared" si="859"/>
        <v>1</v>
      </c>
      <c r="AC788" s="1">
        <f>IF(ISNUMBER(INDEX(bias[value],MATCH(I788,bias[symbol],0))),1,0)</f>
        <v>1</v>
      </c>
      <c r="AD788" s="1">
        <f t="shared" si="831"/>
        <v>1</v>
      </c>
      <c r="AE788" s="1">
        <f t="shared" si="860"/>
        <v>1</v>
      </c>
      <c r="AF788" s="1">
        <f t="shared" ca="1" si="894"/>
        <v>0</v>
      </c>
      <c r="AG788" s="1">
        <f t="shared" ca="1" si="895"/>
        <v>0</v>
      </c>
      <c r="AH788" s="1" t="str">
        <f ca="1">IF(AG788=1,_xll.RtContribute("DDS_BONDS",$B788&amp;"=EXT",$V$3:$X$3,V788:X788,"FTC:CHANGED;SCOPE:SERVER"),"-")</f>
        <v>-</v>
      </c>
      <c r="AI788" s="1" t="str">
        <f>_xll.RtGet("DDS_BONDS",B788&amp;"=EXT",3)</f>
        <v>14511621=EXT</v>
      </c>
      <c r="AJ788" s="32">
        <f>_xll.BDP($A788&amp;" @"&amp; $N788 &amp;"  Corp","risk_mid")</f>
        <v>4.0683428258283527</v>
      </c>
      <c r="AK788" s="25">
        <f t="shared" si="810"/>
        <v>619.60861237365805</v>
      </c>
      <c r="AL788" s="1">
        <f t="shared" si="861"/>
        <v>-0.65</v>
      </c>
      <c r="AM788" s="38">
        <f t="shared" si="811"/>
        <v>-28.902690194444443</v>
      </c>
      <c r="AN788" s="12">
        <f>_xll.BDP($A788&amp;" @"&amp; $N788 &amp;"  Corp","asset_swap_spd_mid")</f>
        <v>29.514685820226767</v>
      </c>
      <c r="AO788" s="25">
        <f t="shared" si="812"/>
        <v>4495.0866504205369</v>
      </c>
      <c r="AP788" s="25">
        <f>IFERROR(_xll.BDP($A788&amp;" @"&amp; $N788 &amp;"  Corp","coupon")*G788/100/365,"-")</f>
        <v>88.667808219178085</v>
      </c>
      <c r="AQ788" s="1" t="str">
        <f>_xll.RtGet("EBOND_LDN",B788,"DSPLY_NAME")</f>
        <v>DAIGR 2 1/8 27 J</v>
      </c>
      <c r="AR788" s="38">
        <f>_xll.RtGet("EBOND_LDN", B788, -18560)</f>
        <v>70.771422967022005</v>
      </c>
      <c r="AS788" s="38">
        <f>_xll.RtGet("EBOND_LDN", B788, -18562)</f>
        <v>67.088336395000994</v>
      </c>
      <c r="AT788" s="58" t="str">
        <f ca="1">IF(Main[[#This Row],[maturity]]&lt;TODAY(),"matured","-")</f>
        <v>-</v>
      </c>
      <c r="AU788" s="1" t="str">
        <f>IF(Main[[#This Row],[spread bid]]=Main[[#This Row],[spread ask]],"error","-")</f>
        <v>-</v>
      </c>
    </row>
    <row r="789" spans="1:47" x14ac:dyDescent="0.2">
      <c r="A789" s="1" t="s">
        <v>727</v>
      </c>
      <c r="B789" s="1">
        <v>20027098</v>
      </c>
      <c r="C789" s="9">
        <v>1994223</v>
      </c>
      <c r="D789" s="9" t="str">
        <f>_xll.BDP($A789&amp;" Corp",D$4)</f>
        <v>DAIGR</v>
      </c>
      <c r="E789" s="9">
        <f>IF(_xll.BDP($A789&amp;" Corp","cpn typ")="floating","frn",_xll.BDP($A789&amp;" Corp",E$4))</f>
        <v>1.5</v>
      </c>
      <c r="F789" s="50">
        <f>IF(LEFT(_xll.BDP($A789&amp;" Corp","mty_typ"),4)="perp","perp",_xll.BDP($A789&amp;" Corp",F$4)*1)</f>
        <v>43423</v>
      </c>
      <c r="G789" s="31">
        <f>_xll.RtGet("EBOND_POSITION",INDEX(bookMap[eBondID],MATCH(TEXT(C789,"0"),bookMap[bbgID],0))&amp;"="&amp;B789,"AMOUNT")</f>
        <v>301000</v>
      </c>
      <c r="H789" s="1">
        <f>INDEX(control!$E$12:$E$22,MATCH(C789,control!$C$12:$C$22,0))</f>
        <v>0</v>
      </c>
      <c r="I789" s="1" t="str">
        <f>IFERROR(INDEX(bias[symbol],MIN(MAX(MATCH(IF($I$2="manual",_xll.RtGet("EBOND_LDN",B789,-20268),$I$2),bias[symbol],0)+H789,1),27)),"-")</f>
        <v>b</v>
      </c>
      <c r="J789" s="1">
        <f>IFERROR(_xll.RtGet("EBOND_LDN",B789,-20270)*1,"-")</f>
        <v>0.2</v>
      </c>
      <c r="K789" s="1" t="str">
        <f>_xll.RtGet("EBOND_LDN",$B789,-20271)</f>
        <v>on</v>
      </c>
      <c r="L789" s="1">
        <f>_xll.BDP(A789&amp;" @CBKG Corp","bid")</f>
        <v>102.73099999999999</v>
      </c>
      <c r="M789" s="1">
        <f>_xll.BDP(A789&amp;" @CBKG Corp","ask")</f>
        <v>102.931</v>
      </c>
      <c r="N789" s="1" t="s">
        <v>1456</v>
      </c>
      <c r="O789" s="1" t="str">
        <f>_xll.BDP(A789&amp;" @"&amp;N789&amp;" Corp","LAST_UPDATE")</f>
        <v>07:01:57</v>
      </c>
      <c r="P789" s="57">
        <f>_xll.BDP(A789&amp;" @"&amp;N789&amp;" Corp","LAST_PRICE")</f>
        <v>102.806</v>
      </c>
      <c r="Q789" s="1">
        <f>INDEX(control!$F$12:$F$22,MATCH(C789,control!$C$12:$C$22,0))</f>
        <v>100</v>
      </c>
      <c r="R789" s="1">
        <f>P789-J789*INDEX(bias[value],MATCH(I789,bias[symbol],0))*(Q789/100)</f>
        <v>102.73099999999999</v>
      </c>
      <c r="S789" s="1">
        <f t="shared" si="832"/>
        <v>102.931</v>
      </c>
      <c r="T789" s="4"/>
      <c r="U789" s="4"/>
      <c r="V789" s="1">
        <f t="shared" si="826"/>
        <v>102.806</v>
      </c>
      <c r="W789" s="1">
        <f t="shared" si="827"/>
        <v>102.73099999999999</v>
      </c>
      <c r="X789" s="1">
        <f t="shared" si="828"/>
        <v>102.931</v>
      </c>
      <c r="Y789" s="13">
        <f t="shared" si="829"/>
        <v>0</v>
      </c>
      <c r="Z789" s="1">
        <v>1</v>
      </c>
      <c r="AA789" s="1">
        <f t="shared" si="830"/>
        <v>1</v>
      </c>
      <c r="AB789" s="1">
        <f t="shared" si="859"/>
        <v>1</v>
      </c>
      <c r="AC789" s="1">
        <f>IF(ISNUMBER(INDEX(bias[value],MATCH(I789,bias[symbol],0))),1,0)</f>
        <v>1</v>
      </c>
      <c r="AD789" s="1">
        <f t="shared" si="831"/>
        <v>1</v>
      </c>
      <c r="AE789" s="1">
        <f t="shared" si="860"/>
        <v>1</v>
      </c>
      <c r="AF789" s="1">
        <f t="shared" ca="1" si="894"/>
        <v>0</v>
      </c>
      <c r="AG789" s="1">
        <f t="shared" ca="1" si="895"/>
        <v>0</v>
      </c>
      <c r="AH789" s="1" t="str">
        <f ca="1">IF(AG789=1,_xll.RtContribute("DDS_BONDS",$B789&amp;"=EXT",$V$3:$X$3,V789:X789,"FTC:CHANGED;SCOPE:SERVER"),"-")</f>
        <v>-</v>
      </c>
      <c r="AI789" s="1" t="str">
        <f>_xll.RtGet("DDS_BONDS",B789&amp;"=EXT",3)</f>
        <v>20027098=EXT</v>
      </c>
      <c r="AJ789" s="32">
        <f>_xll.BDP($A789&amp;" @"&amp; $N789 &amp;"  Corp","risk_mid")</f>
        <v>4.3968164501784202</v>
      </c>
      <c r="AK789" s="25">
        <f t="shared" si="810"/>
        <v>132.34417515037046</v>
      </c>
      <c r="AL789" s="1" t="str">
        <f t="shared" si="861"/>
        <v>-</v>
      </c>
      <c r="AM789" s="38">
        <f t="shared" si="811"/>
        <v>2.7506316444444443</v>
      </c>
      <c r="AN789" s="12">
        <f>_xll.BDP($A789&amp;" @"&amp; $N789 &amp;"  Corp","asset_swap_spd_mid")</f>
        <v>24.268265776137856</v>
      </c>
      <c r="AO789" s="25">
        <f t="shared" si="812"/>
        <v>730.47479986174949</v>
      </c>
      <c r="AP789" s="25">
        <f>IFERROR(_xll.BDP($A789&amp;" @"&amp; $N789 &amp;"  Corp","coupon")*G789/100/365,"-")</f>
        <v>12.36986301369863</v>
      </c>
      <c r="AQ789" s="1" t="str">
        <f>_xll.RtGet("EBOND_LDN",B789,"DSPLY_NAME")</f>
        <v>DAIGR 1 1/2 19 N</v>
      </c>
      <c r="AR789" s="38">
        <f>_xll.RtGet("EBOND_LDN", B789, -18560)</f>
        <v>57.803594405429997</v>
      </c>
      <c r="AS789" s="38">
        <f>_xll.RtGet("EBOND_LDN", B789, -18562)</f>
        <v>53.260905807873002</v>
      </c>
      <c r="AT789" s="58" t="str">
        <f ca="1">IF(Main[[#This Row],[maturity]]&lt;TODAY(),"matured","-")</f>
        <v>-</v>
      </c>
      <c r="AU789" s="1" t="str">
        <f>IF(Main[[#This Row],[spread bid]]=Main[[#This Row],[spread ask]],"error","-")</f>
        <v>-</v>
      </c>
    </row>
    <row r="790" spans="1:47" x14ac:dyDescent="0.2">
      <c r="A790" s="1" t="s">
        <v>728</v>
      </c>
      <c r="B790" s="1">
        <v>13696669</v>
      </c>
      <c r="C790" s="9">
        <v>1994223</v>
      </c>
      <c r="D790" s="9" t="str">
        <f>_xll.BDP($A790&amp;" Corp",D$4)</f>
        <v>DAIGR</v>
      </c>
      <c r="E790" s="9">
        <f>IF(_xll.BDP($A790&amp;" Corp","cpn typ")="floating","frn",_xll.BDP($A790&amp;" Corp",E$4))</f>
        <v>2.625</v>
      </c>
      <c r="F790" s="50">
        <f>IF(LEFT(_xll.BDP($A790&amp;" Corp","mty_typ"),4)="perp","perp",_xll.BDP($A790&amp;" Corp",F$4)*1)</f>
        <v>43557</v>
      </c>
      <c r="G790" s="31">
        <f>_xll.RtGet("EBOND_POSITION",INDEX(bookMap[eBondID],MATCH(TEXT(C790,"0"),bookMap[bbgID],0))&amp;"="&amp;B790,"AMOUNT")</f>
        <v>1323000</v>
      </c>
      <c r="H790" s="1">
        <f>INDEX(control!$E$12:$E$22,MATCH(C790,control!$C$12:$C$22,0))</f>
        <v>0</v>
      </c>
      <c r="I790" s="1" t="str">
        <f>IFERROR(INDEX(bias[symbol],MIN(MAX(MATCH(IF($I$2="manual",_xll.RtGet("EBOND_LDN",B790,-20268),$I$2),bias[symbol],0)+H790,1),27)),"-")</f>
        <v>b</v>
      </c>
      <c r="J790" s="1">
        <f>IFERROR(_xll.RtGet("EBOND_LDN",B790,-20270)*1,"-")</f>
        <v>0.2</v>
      </c>
      <c r="K790" s="1" t="str">
        <f>_xll.RtGet("EBOND_LDN",$B790,-20271)</f>
        <v>on</v>
      </c>
      <c r="L790" s="1">
        <f>_xll.BDP(A790&amp;" @CBKG Corp","bid")</f>
        <v>107.566</v>
      </c>
      <c r="M790" s="1">
        <f>_xll.BDP(A790&amp;" @CBKG Corp","ask")</f>
        <v>107.76600000000001</v>
      </c>
      <c r="N790" s="1" t="s">
        <v>1456</v>
      </c>
      <c r="O790" s="1" t="str">
        <f>_xll.BDP(A790&amp;" @"&amp;N790&amp;" Corp","LAST_UPDATE")</f>
        <v>07:01:27</v>
      </c>
      <c r="P790" s="57">
        <f>_xll.BDP(A790&amp;" @"&amp;N790&amp;" Corp","LAST_PRICE")</f>
        <v>107.64100000000001</v>
      </c>
      <c r="Q790" s="1">
        <f>INDEX(control!$F$12:$F$22,MATCH(C790,control!$C$12:$C$22,0))</f>
        <v>100</v>
      </c>
      <c r="R790" s="1">
        <f>P790-J790*INDEX(bias[value],MATCH(I790,bias[symbol],0))*(Q790/100)</f>
        <v>107.566</v>
      </c>
      <c r="S790" s="1">
        <f t="shared" si="832"/>
        <v>107.76600000000001</v>
      </c>
      <c r="T790" s="4"/>
      <c r="U790" s="4"/>
      <c r="V790" s="1">
        <f t="shared" si="826"/>
        <v>107.64100000000001</v>
      </c>
      <c r="W790" s="1">
        <f t="shared" si="827"/>
        <v>107.566</v>
      </c>
      <c r="X790" s="1">
        <f t="shared" si="828"/>
        <v>107.76600000000001</v>
      </c>
      <c r="Y790" s="13">
        <f t="shared" si="829"/>
        <v>0</v>
      </c>
      <c r="Z790" s="1">
        <v>1</v>
      </c>
      <c r="AA790" s="1">
        <f t="shared" si="830"/>
        <v>1</v>
      </c>
      <c r="AB790" s="1">
        <f t="shared" si="859"/>
        <v>1</v>
      </c>
      <c r="AC790" s="1">
        <f>IF(ISNUMBER(INDEX(bias[value],MATCH(I790,bias[symbol],0))),1,0)</f>
        <v>1</v>
      </c>
      <c r="AD790" s="1">
        <f t="shared" si="831"/>
        <v>1</v>
      </c>
      <c r="AE790" s="1">
        <f t="shared" si="860"/>
        <v>1</v>
      </c>
      <c r="AF790" s="1">
        <f t="shared" ca="1" si="894"/>
        <v>0</v>
      </c>
      <c r="AG790" s="1">
        <f t="shared" ca="1" si="895"/>
        <v>0</v>
      </c>
      <c r="AH790" s="1" t="str">
        <f ca="1">IF(AG790=1,_xll.RtContribute("DDS_BONDS",$B790&amp;"=EXT",$V$3:$X$3,V790:X790,"FTC:CHANGED;SCOPE:SERVER"),"-")</f>
        <v>-</v>
      </c>
      <c r="AI790" s="1" t="str">
        <f>_xll.RtGet("DDS_BONDS",B790&amp;"=EXT",3)</f>
        <v>13696669=EXT</v>
      </c>
      <c r="AJ790" s="32">
        <f>_xll.BDP($A790&amp;" @"&amp; $N790 &amp;"  Corp","risk_mid")</f>
        <v>4.8762077704260776</v>
      </c>
      <c r="AK790" s="25">
        <f t="shared" si="810"/>
        <v>645.12228802737002</v>
      </c>
      <c r="AL790" s="1" t="str">
        <f t="shared" si="861"/>
        <v>-</v>
      </c>
      <c r="AM790" s="38">
        <f t="shared" si="811"/>
        <v>12.6585816</v>
      </c>
      <c r="AN790" s="12">
        <f>_xll.BDP($A790&amp;" @"&amp; $N790 &amp;"  Corp","asset_swap_spd_mid")</f>
        <v>32.731594970393743</v>
      </c>
      <c r="AO790" s="25">
        <f t="shared" si="812"/>
        <v>4330.3900145830921</v>
      </c>
      <c r="AP790" s="25">
        <f>IFERROR(_xll.BDP($A790&amp;" @"&amp; $N790 &amp;"  Corp","coupon")*G790/100/365,"-")</f>
        <v>95.147260273972606</v>
      </c>
      <c r="AQ790" s="1" t="str">
        <f>_xll.RtGet("EBOND_LDN",B790,"DSPLY_NAME")</f>
        <v>DAIGR 2 5/8 02 A</v>
      </c>
      <c r="AR790" s="38">
        <f>_xll.RtGet("EBOND_LDN", B790, -18560)</f>
        <v>71.336911143098007</v>
      </c>
      <c r="AS790" s="38">
        <f>_xll.RtGet("EBOND_LDN", B790, -18562)</f>
        <v>67.238183450422994</v>
      </c>
      <c r="AT790" s="58" t="str">
        <f ca="1">IF(Main[[#This Row],[maturity]]&lt;TODAY(),"matured","-")</f>
        <v>-</v>
      </c>
      <c r="AU790" s="1" t="str">
        <f>IF(Main[[#This Row],[spread bid]]=Main[[#This Row],[spread ask]],"error","-")</f>
        <v>-</v>
      </c>
    </row>
    <row r="791" spans="1:47" x14ac:dyDescent="0.2">
      <c r="A791" s="1" t="s">
        <v>729</v>
      </c>
      <c r="B791" s="1">
        <v>16067963</v>
      </c>
      <c r="C791" s="9">
        <v>1994223</v>
      </c>
      <c r="D791" s="9" t="str">
        <f>_xll.BDP($A791&amp;" Corp",D$4)</f>
        <v>DAIGR</v>
      </c>
      <c r="E791" s="9">
        <f>IF(_xll.BDP($A791&amp;" Corp","cpn typ")="floating","frn",_xll.BDP($A791&amp;" Corp",E$4))</f>
        <v>1.75</v>
      </c>
      <c r="F791" s="50">
        <f>IF(LEFT(_xll.BDP($A791&amp;" Corp","mty_typ"),4)="perp","perp",_xll.BDP($A791&amp;" Corp",F$4)*1)</f>
        <v>43851</v>
      </c>
      <c r="G791" s="31">
        <f>_xll.RtGet("EBOND_POSITION",INDEX(bookMap[eBondID],MATCH(TEXT(C791,"0"),bookMap[bbgID],0))&amp;"="&amp;B791,"AMOUNT")</f>
        <v>-938000</v>
      </c>
      <c r="H791" s="1">
        <f>INDEX(control!$E$12:$E$22,MATCH(C791,control!$C$12:$C$22,0))</f>
        <v>0</v>
      </c>
      <c r="I791" s="1" t="str">
        <f>IFERROR(INDEX(bias[symbol],MIN(MAX(MATCH(IF($I$2="manual",_xll.RtGet("EBOND_LDN",B791,-20268),$I$2),bias[symbol],0)+H791,1),27)),"-")</f>
        <v>m</v>
      </c>
      <c r="J791" s="1">
        <f>IFERROR(_xll.RtGet("EBOND_LDN",B791,-20270)*1,"-")</f>
        <v>0.2</v>
      </c>
      <c r="K791" s="1" t="str">
        <f>_xll.RtGet("EBOND_LDN",$B791,-20271)</f>
        <v>on</v>
      </c>
      <c r="L791" s="1">
        <f>_xll.BDP(A791&amp;" @CBKG Corp","bid")</f>
        <v>103.157</v>
      </c>
      <c r="M791" s="1">
        <f>_xll.BDP(A791&amp;" @CBKG Corp","ask")</f>
        <v>103.357</v>
      </c>
      <c r="N791" s="1" t="s">
        <v>1456</v>
      </c>
      <c r="O791" s="1" t="str">
        <f>_xll.BDP(A791&amp;" @"&amp;N791&amp;" Corp","LAST_UPDATE")</f>
        <v>07:01:33</v>
      </c>
      <c r="P791" s="57">
        <f>_xll.BDP(A791&amp;" @"&amp;N791&amp;" Corp","LAST_PRICE")</f>
        <v>103.25700000000001</v>
      </c>
      <c r="Q791" s="1">
        <f>INDEX(control!$F$12:$F$22,MATCH(C791,control!$C$12:$C$22,0))</f>
        <v>100</v>
      </c>
      <c r="R791" s="1">
        <f>P791-J791*INDEX(bias[value],MATCH(I791,bias[symbol],0))*(Q791/100)</f>
        <v>103.15700000000001</v>
      </c>
      <c r="S791" s="1">
        <f t="shared" si="832"/>
        <v>103.35700000000001</v>
      </c>
      <c r="T791" s="4"/>
      <c r="U791" s="4"/>
      <c r="V791" s="1">
        <f t="shared" si="826"/>
        <v>103.25700000000001</v>
      </c>
      <c r="W791" s="1">
        <f t="shared" si="827"/>
        <v>103.15700000000001</v>
      </c>
      <c r="X791" s="1">
        <f t="shared" si="828"/>
        <v>103.35700000000001</v>
      </c>
      <c r="Y791" s="13">
        <f t="shared" si="829"/>
        <v>0</v>
      </c>
      <c r="Z791" s="1">
        <v>1</v>
      </c>
      <c r="AA791" s="1">
        <f t="shared" si="830"/>
        <v>1</v>
      </c>
      <c r="AB791" s="1">
        <f t="shared" si="859"/>
        <v>1</v>
      </c>
      <c r="AC791" s="1">
        <f>IF(ISNUMBER(INDEX(bias[value],MATCH(I791,bias[symbol],0))),1,0)</f>
        <v>1</v>
      </c>
      <c r="AD791" s="1">
        <f t="shared" si="831"/>
        <v>1</v>
      </c>
      <c r="AE791" s="1">
        <f t="shared" si="860"/>
        <v>1</v>
      </c>
      <c r="AF791" s="1">
        <f t="shared" ca="1" si="894"/>
        <v>0</v>
      </c>
      <c r="AG791" s="1">
        <f t="shared" ca="1" si="895"/>
        <v>0</v>
      </c>
      <c r="AH791" s="1" t="str">
        <f ca="1">IF(AG791=1,_xll.RtContribute("DDS_BONDS",$B791&amp;"=EXT",$V$3:$X$3,V791:X791,"FTC:CHANGED;SCOPE:SERVER"),"-")</f>
        <v>-</v>
      </c>
      <c r="AI791" s="1" t="str">
        <f>_xll.RtGet("DDS_BONDS",B791&amp;"=EXT",3)</f>
        <v>16067963=EXT</v>
      </c>
      <c r="AJ791" s="32">
        <f>_xll.BDP($A791&amp;" @"&amp; $N791 &amp;"  Corp","risk_mid")</f>
        <v>5.4906777742431245</v>
      </c>
      <c r="AK791" s="25">
        <f t="shared" ref="AK791:AK846" si="896">IFERROR(G791*AJ791/10000,"-")</f>
        <v>-515.02557522400502</v>
      </c>
      <c r="AL791" s="1" t="str">
        <f t="shared" si="861"/>
        <v>-</v>
      </c>
      <c r="AM791" s="38">
        <f t="shared" ref="AM791:AM846" si="897">IFERROR(G791*1,0)*IFERROR(P791*1,0)/100*IF(AL791="-",$AM$3,AL791)/100/360</f>
        <v>-8.6093392000000009</v>
      </c>
      <c r="AN791" s="12">
        <f>_xll.BDP($A791&amp;" @"&amp; $N791 &amp;"  Corp","asset_swap_spd_mid")</f>
        <v>33.315499532488481</v>
      </c>
      <c r="AO791" s="25">
        <f t="shared" ref="AO791:AO846" si="898">IFERROR(G791*1,0)*IFERROR(AN791*1,0)/10000</f>
        <v>-3124.9938561474196</v>
      </c>
      <c r="AP791" s="25">
        <f>IFERROR(_xll.BDP($A791&amp;" @"&amp; $N791 &amp;"  Corp","coupon")*G791/100/365,"-")</f>
        <v>-44.972602739726028</v>
      </c>
      <c r="AQ791" s="1" t="str">
        <f>_xll.RtGet("EBOND_LDN",B791,"DSPLY_NAME")</f>
        <v>DAIGR 1 3/4 21 J</v>
      </c>
      <c r="AR791" s="38">
        <f>_xll.RtGet("EBOND_LDN", B791, -18560)</f>
        <v>68.178194504586003</v>
      </c>
      <c r="AS791" s="38">
        <f>_xll.RtGet("EBOND_LDN", B791, -18562)</f>
        <v>64.541302288511005</v>
      </c>
      <c r="AT791" s="58" t="str">
        <f ca="1">IF(Main[[#This Row],[maturity]]&lt;TODAY(),"matured","-")</f>
        <v>-</v>
      </c>
      <c r="AU791" s="1" t="str">
        <f>IF(Main[[#This Row],[spread bid]]=Main[[#This Row],[spread ask]],"error","-")</f>
        <v>-</v>
      </c>
    </row>
    <row r="792" spans="1:47" x14ac:dyDescent="0.2">
      <c r="A792" s="1" t="s">
        <v>730</v>
      </c>
      <c r="B792" s="1">
        <v>19426385</v>
      </c>
      <c r="C792" s="9">
        <v>1994223</v>
      </c>
      <c r="D792" s="9" t="str">
        <f>_xll.BDP($A792&amp;" Corp",D$4)</f>
        <v>DAIGR</v>
      </c>
      <c r="E792" s="9">
        <f>IF(_xll.BDP($A792&amp;" Corp","cpn typ")="floating","frn",_xll.BDP($A792&amp;" Corp",E$4))</f>
        <v>2</v>
      </c>
      <c r="F792" s="50">
        <f>IF(LEFT(_xll.BDP($A792&amp;" Corp","mty_typ"),4)="perp","perp",_xll.BDP($A792&amp;" Corp",F$4)*1)</f>
        <v>43928</v>
      </c>
      <c r="G792" s="31">
        <f>_xll.RtGet("EBOND_POSITION",INDEX(bookMap[eBondID],MATCH(TEXT(C792,"0"),bookMap[bbgID],0))&amp;"="&amp;B792,"AMOUNT")</f>
        <v>0</v>
      </c>
      <c r="H792" s="1">
        <f>INDEX(control!$E$12:$E$22,MATCH(C792,control!$C$12:$C$22,0))</f>
        <v>0</v>
      </c>
      <c r="I792" s="1" t="str">
        <f>IFERROR(INDEX(bias[symbol],MIN(MAX(MATCH(IF($I$2="manual",_xll.RtGet("EBOND_LDN",B792,-20268),$I$2),bias[symbol],0)+H792,1),27)),"-")</f>
        <v>b</v>
      </c>
      <c r="J792" s="1">
        <f>IFERROR(_xll.RtGet("EBOND_LDN",B792,-20270)*1,"-")</f>
        <v>0.2</v>
      </c>
      <c r="K792" s="1" t="str">
        <f>_xll.RtGet("EBOND_LDN",$B792,-20271)</f>
        <v>on</v>
      </c>
      <c r="L792" s="1">
        <f>_xll.BDP(A792&amp;" @CBKG Corp","bid")</f>
        <v>104.196</v>
      </c>
      <c r="M792" s="1">
        <f>_xll.BDP(A792&amp;" @CBKG Corp","ask")</f>
        <v>104.396</v>
      </c>
      <c r="N792" s="1" t="s">
        <v>1456</v>
      </c>
      <c r="O792" s="1" t="str">
        <f>_xll.BDP(A792&amp;" @"&amp;N792&amp;" Corp","LAST_UPDATE")</f>
        <v>07:01:40</v>
      </c>
      <c r="P792" s="57">
        <f>_xll.BDP(A792&amp;" @"&amp;N792&amp;" Corp","LAST_PRICE")</f>
        <v>104.271</v>
      </c>
      <c r="Q792" s="1">
        <f>INDEX(control!$F$12:$F$22,MATCH(C792,control!$C$12:$C$22,0))</f>
        <v>100</v>
      </c>
      <c r="R792" s="1">
        <f>P792-J792*INDEX(bias[value],MATCH(I792,bias[symbol],0))*(Q792/100)</f>
        <v>104.196</v>
      </c>
      <c r="S792" s="1">
        <f t="shared" si="832"/>
        <v>104.396</v>
      </c>
      <c r="T792" s="4"/>
      <c r="U792" s="4"/>
      <c r="V792" s="1">
        <f t="shared" si="826"/>
        <v>104.271</v>
      </c>
      <c r="W792" s="1">
        <f t="shared" si="827"/>
        <v>104.196</v>
      </c>
      <c r="X792" s="1">
        <f t="shared" si="828"/>
        <v>104.396</v>
      </c>
      <c r="Y792" s="13">
        <f t="shared" si="829"/>
        <v>0</v>
      </c>
      <c r="Z792" s="1">
        <v>1</v>
      </c>
      <c r="AA792" s="1">
        <f t="shared" si="830"/>
        <v>1</v>
      </c>
      <c r="AB792" s="1">
        <f t="shared" si="859"/>
        <v>1</v>
      </c>
      <c r="AC792" s="1">
        <f>IF(ISNUMBER(INDEX(bias[value],MATCH(I792,bias[symbol],0))),1,0)</f>
        <v>1</v>
      </c>
      <c r="AD792" s="1">
        <f t="shared" si="831"/>
        <v>1</v>
      </c>
      <c r="AE792" s="1">
        <f t="shared" si="860"/>
        <v>1</v>
      </c>
      <c r="AF792" s="1">
        <f t="shared" ca="1" si="894"/>
        <v>0</v>
      </c>
      <c r="AG792" s="1">
        <f t="shared" ca="1" si="895"/>
        <v>0</v>
      </c>
      <c r="AH792" s="1" t="str">
        <f ca="1">IF(AG792=1,_xll.RtContribute("DDS_BONDS",$B792&amp;"=EXT",$V$3:$X$3,V792:X792,"FTC:CHANGED;SCOPE:SERVER"),"-")</f>
        <v>-</v>
      </c>
      <c r="AI792" s="1" t="str">
        <f>_xll.RtGet("DDS_BONDS",B792&amp;"=EXT",3)</f>
        <v>19426385=EXT</v>
      </c>
      <c r="AJ792" s="32">
        <f>_xll.BDP($A792&amp;" @"&amp; $N792 &amp;"  Corp","risk_mid")</f>
        <v>5.7095379462069218</v>
      </c>
      <c r="AK792" s="25">
        <f t="shared" si="896"/>
        <v>0</v>
      </c>
      <c r="AL792" s="1" t="str">
        <f t="shared" si="861"/>
        <v>-</v>
      </c>
      <c r="AM792" s="38">
        <f t="shared" si="897"/>
        <v>0</v>
      </c>
      <c r="AN792" s="12">
        <f>_xll.BDP($A792&amp;" @"&amp; $N792 &amp;"  Corp","asset_swap_spd_mid")</f>
        <v>38.010238571032104</v>
      </c>
      <c r="AO792" s="25">
        <f t="shared" si="898"/>
        <v>0</v>
      </c>
      <c r="AP792" s="25">
        <f>IFERROR(_xll.BDP($A792&amp;" @"&amp; $N792 &amp;"  Corp","coupon")*G792/100/365,"-")</f>
        <v>0</v>
      </c>
      <c r="AQ792" s="1" t="str">
        <f>_xll.RtGet("EBOND_LDN",B792,"DSPLY_NAME")</f>
        <v>DAIGR 2 07 Apr 2</v>
      </c>
      <c r="AR792" s="38">
        <f>_xll.RtGet("EBOND_LDN", B792, -18560)</f>
        <v>76.404213482377997</v>
      </c>
      <c r="AS792" s="38">
        <f>_xll.RtGet("EBOND_LDN", B792, -18562)</f>
        <v>72.904626862143004</v>
      </c>
      <c r="AT792" s="58" t="str">
        <f ca="1">IF(Main[[#This Row],[maturity]]&lt;TODAY(),"matured","-")</f>
        <v>-</v>
      </c>
      <c r="AU792" s="1" t="str">
        <f>IF(Main[[#This Row],[spread bid]]=Main[[#This Row],[spread ask]],"error","-")</f>
        <v>-</v>
      </c>
    </row>
    <row r="793" spans="1:47" x14ac:dyDescent="0.2">
      <c r="A793" s="1" t="s">
        <v>731</v>
      </c>
      <c r="B793" s="1">
        <v>18286857</v>
      </c>
      <c r="C793" s="9">
        <v>1994223</v>
      </c>
      <c r="D793" s="9" t="str">
        <f>_xll.BDP($A793&amp;" Corp",D$4)</f>
        <v>DAIGR</v>
      </c>
      <c r="E793" s="9">
        <f>IF(_xll.BDP($A793&amp;" Corp","cpn typ")="floating","frn",_xll.BDP($A793&amp;" Corp",E$4))</f>
        <v>2</v>
      </c>
      <c r="F793" s="50">
        <f>IF(LEFT(_xll.BDP($A793&amp;" Corp","mty_typ"),4)="perp","perp",_xll.BDP($A793&amp;" Corp",F$4)*1)</f>
        <v>44372</v>
      </c>
      <c r="G793" s="31">
        <f>_xll.RtGet("EBOND_POSITION",INDEX(bookMap[eBondID],MATCH(TEXT(C793,"0"),bookMap[bbgID],0))&amp;"="&amp;B793,"AMOUNT")</f>
        <v>0</v>
      </c>
      <c r="H793" s="1">
        <f>INDEX(control!$E$12:$E$22,MATCH(C793,control!$C$12:$C$22,0))</f>
        <v>0</v>
      </c>
      <c r="I793" s="1" t="str">
        <f>IFERROR(INDEX(bias[symbol],MIN(MAX(MATCH(IF($I$2="manual",_xll.RtGet("EBOND_LDN",B793,-20268),$I$2),bias[symbol],0)+H793,1),27)),"-")</f>
        <v>b</v>
      </c>
      <c r="J793" s="1">
        <f>IFERROR(_xll.RtGet("EBOND_LDN",B793,-20270)*1,"-")</f>
        <v>0.25</v>
      </c>
      <c r="K793" s="1" t="str">
        <f>_xll.RtGet("EBOND_LDN",$B793,-20271)</f>
        <v>on</v>
      </c>
      <c r="L793" s="1">
        <f>_xll.BDP(A793&amp;" @CBKG Corp","bid")</f>
        <v>103.127</v>
      </c>
      <c r="M793" s="1">
        <f>_xll.BDP(A793&amp;" @CBKG Corp","ask")</f>
        <v>103.377</v>
      </c>
      <c r="N793" s="1" t="s">
        <v>1456</v>
      </c>
      <c r="O793" s="1" t="str">
        <f>_xll.BDP(A793&amp;" @"&amp;N793&amp;" Corp","LAST_UPDATE")</f>
        <v>07:01:39</v>
      </c>
      <c r="P793" s="57">
        <f>_xll.BDP(A793&amp;" @"&amp;N793&amp;" Corp","LAST_PRICE")</f>
        <v>103.221</v>
      </c>
      <c r="Q793" s="1">
        <f>INDEX(control!$F$12:$F$22,MATCH(C793,control!$C$12:$C$22,0))</f>
        <v>100</v>
      </c>
      <c r="R793" s="1">
        <f>P793-J793*INDEX(bias[value],MATCH(I793,bias[symbol],0))*(Q793/100)</f>
        <v>103.12725</v>
      </c>
      <c r="S793" s="1">
        <f t="shared" si="832"/>
        <v>103.37725</v>
      </c>
      <c r="T793" s="4"/>
      <c r="U793" s="4"/>
      <c r="V793" s="1">
        <f t="shared" si="826"/>
        <v>103.221</v>
      </c>
      <c r="W793" s="1">
        <f t="shared" si="827"/>
        <v>103.12725</v>
      </c>
      <c r="X793" s="1">
        <f t="shared" si="828"/>
        <v>103.37725</v>
      </c>
      <c r="Y793" s="13">
        <f t="shared" si="829"/>
        <v>5.0000000001659828E-4</v>
      </c>
      <c r="Z793" s="1">
        <v>1</v>
      </c>
      <c r="AA793" s="1">
        <f t="shared" si="830"/>
        <v>1</v>
      </c>
      <c r="AB793" s="1">
        <f t="shared" si="859"/>
        <v>1</v>
      </c>
      <c r="AC793" s="1">
        <f>IF(ISNUMBER(INDEX(bias[value],MATCH(I793,bias[symbol],0))),1,0)</f>
        <v>1</v>
      </c>
      <c r="AD793" s="1">
        <f t="shared" si="831"/>
        <v>1</v>
      </c>
      <c r="AE793" s="1">
        <f t="shared" si="860"/>
        <v>1</v>
      </c>
      <c r="AF793" s="1">
        <f t="shared" ca="1" si="894"/>
        <v>0</v>
      </c>
      <c r="AG793" s="1">
        <f t="shared" ca="1" si="895"/>
        <v>0</v>
      </c>
      <c r="AH793" s="1" t="str">
        <f ca="1">IF(AG793=1,_xll.RtContribute("DDS_BONDS",$B793&amp;"=EXT",$V$3:$X$3,V793:X793,"FTC:CHANGED;SCOPE:SERVER"),"-")</f>
        <v>-</v>
      </c>
      <c r="AI793" s="1" t="str">
        <f>_xll.RtGet("DDS_BONDS",B793&amp;"=EXT",3)</f>
        <v>18286857=EXT</v>
      </c>
      <c r="AJ793" s="32">
        <f>_xll.BDP($A793&amp;" @"&amp; $N793 &amp;"  Corp","risk_mid")</f>
        <v>6.7257896033545705</v>
      </c>
      <c r="AK793" s="25">
        <f t="shared" si="896"/>
        <v>0</v>
      </c>
      <c r="AL793" s="1" t="str">
        <f t="shared" si="861"/>
        <v>-</v>
      </c>
      <c r="AM793" s="38">
        <f t="shared" si="897"/>
        <v>0</v>
      </c>
      <c r="AN793" s="12">
        <f>_xll.BDP($A793&amp;" @"&amp; $N793 &amp;"  Corp","asset_swap_spd_mid")</f>
        <v>43.795832861779211</v>
      </c>
      <c r="AO793" s="25">
        <f t="shared" si="898"/>
        <v>0</v>
      </c>
      <c r="AP793" s="25">
        <f>IFERROR(_xll.BDP($A793&amp;" @"&amp; $N793 &amp;"  Corp","coupon")*G793/100/365,"-")</f>
        <v>0</v>
      </c>
      <c r="AQ793" s="1" t="str">
        <f>_xll.RtGet("EBOND_LDN",B793,"DSPLY_NAME")</f>
        <v>DAIGR 2 25 Jun 2</v>
      </c>
      <c r="AR793" s="38">
        <f>_xll.RtGet("EBOND_LDN", B793, -18560)</f>
        <v>82.446456431911997</v>
      </c>
      <c r="AS793" s="38">
        <f>_xll.RtGet("EBOND_LDN", B793, -18562)</f>
        <v>78.738610562850994</v>
      </c>
      <c r="AT793" s="58" t="str">
        <f ca="1">IF(Main[[#This Row],[maturity]]&lt;TODAY(),"matured","-")</f>
        <v>-</v>
      </c>
      <c r="AU793" s="1" t="str">
        <f>IF(Main[[#This Row],[spread bid]]=Main[[#This Row],[spread ask]],"error","-")</f>
        <v>-</v>
      </c>
    </row>
    <row r="794" spans="1:47" x14ac:dyDescent="0.2">
      <c r="A794" s="1" t="s">
        <v>1472</v>
      </c>
      <c r="B794" s="1">
        <v>21069985</v>
      </c>
      <c r="C794" s="9">
        <v>1994223</v>
      </c>
      <c r="D794" s="9" t="str">
        <f>_xll.BDP($A794&amp;" Corp",D$4)</f>
        <v>DAIGR</v>
      </c>
      <c r="E794" s="9">
        <f>IF(_xll.BDP($A794&amp;" Corp","cpn typ")="floating","frn",_xll.BDP($A794&amp;" Corp",E$4))</f>
        <v>2.25</v>
      </c>
      <c r="F794" s="50">
        <f>IF(LEFT(_xll.BDP($A794&amp;" Corp","mty_typ"),4)="perp","perp",_xll.BDP($A794&amp;" Corp",F$4)*1)</f>
        <v>44585</v>
      </c>
      <c r="G794" s="31">
        <f>_xll.RtGet("EBOND_POSITION",INDEX(bookMap[eBondID],MATCH(TEXT(C794,"0"),bookMap[bbgID],0))&amp;"="&amp;B794,"AMOUNT")</f>
        <v>0</v>
      </c>
      <c r="H794" s="1">
        <f>INDEX(control!$E$12:$E$22,MATCH(C794,control!$C$12:$C$22,0))</f>
        <v>0</v>
      </c>
      <c r="I794" s="1" t="str">
        <f>IFERROR(INDEX(bias[symbol],MIN(MAX(MATCH(IF($I$2="manual",_xll.RtGet("EBOND_LDN",B794,-20268),$I$2),bias[symbol],0)+H794,1),27)),"-")</f>
        <v>b</v>
      </c>
      <c r="J794" s="1">
        <f>IFERROR(_xll.RtGet("EBOND_LDN",B794,-20270)*1,"-")</f>
        <v>0.25</v>
      </c>
      <c r="K794" s="1" t="str">
        <f>_xll.RtGet("EBOND_LDN",$B794,-20271)</f>
        <v>on</v>
      </c>
      <c r="L794" s="1">
        <f>_xll.BDP(A794&amp;" @CBKG Corp","bid")</f>
        <v>104.254</v>
      </c>
      <c r="M794" s="1">
        <f>_xll.BDP(A794&amp;" @CBKG Corp","ask")</f>
        <v>104.504</v>
      </c>
      <c r="N794" s="1" t="s">
        <v>1456</v>
      </c>
      <c r="O794" s="1" t="str">
        <f>_xll.BDP(A794&amp;" @"&amp;N794&amp;" Corp","LAST_UPDATE")</f>
        <v>07:01:33</v>
      </c>
      <c r="P794" s="57">
        <f>_xll.BDP(A794&amp;" @"&amp;N794&amp;" Corp","LAST_PRICE")</f>
        <v>104.348</v>
      </c>
      <c r="Q794" s="1">
        <f>INDEX(control!$F$12:$F$22,MATCH(C794,control!$C$12:$C$22,0))</f>
        <v>100</v>
      </c>
      <c r="R794" s="1">
        <f>P794-J794*INDEX(bias[value],MATCH(I794,bias[symbol],0))*(Q794/100)</f>
        <v>104.25425</v>
      </c>
      <c r="S794" s="1">
        <f t="shared" ref="S794" si="899">R794+J794*(Q794/100)</f>
        <v>104.50425</v>
      </c>
      <c r="T794" s="4"/>
      <c r="U794" s="4"/>
      <c r="V794" s="1">
        <f t="shared" ref="V794" si="900">P794</f>
        <v>104.348</v>
      </c>
      <c r="W794" s="1">
        <f t="shared" ref="W794" si="901">IF(ISNUMBER(T794),T794,R794)</f>
        <v>104.25425</v>
      </c>
      <c r="X794" s="1">
        <f t="shared" ref="X794" si="902">IF(ISNUMBER(U794),U794,S794)</f>
        <v>104.50425</v>
      </c>
      <c r="Y794" s="13">
        <f t="shared" ref="Y794" si="903">IF(ISERROR((W794+X794)-(L794+M794)),"err",((W794+X794)-(L794+M794)))</f>
        <v>4.9999999998817657E-4</v>
      </c>
      <c r="Z794" s="1">
        <v>1</v>
      </c>
      <c r="AA794" s="1">
        <f t="shared" ref="AA794" si="904">IF(K794="on",1,0)</f>
        <v>1</v>
      </c>
      <c r="AB794" s="1">
        <f t="shared" ref="AB794" si="905">IF(ISNUMBER(V794),1,0)*IF(ISNUMBER(W794),1,0)*IF(ISNUMBER(X794),1,0)</f>
        <v>1</v>
      </c>
      <c r="AC794" s="1">
        <f>IF(ISNUMBER(INDEX(bias[value],MATCH(I794,bias[symbol],0))),1,0)</f>
        <v>1</v>
      </c>
      <c r="AD794" s="1">
        <f t="shared" ref="AD794" si="906">IF(ISNUMBER(J794),1,0)</f>
        <v>1</v>
      </c>
      <c r="AE794" s="1">
        <f t="shared" ref="AE794" si="907">IF(AB794,IF(W794&gt;X794,0,1),0)</f>
        <v>1</v>
      </c>
      <c r="AF794" s="1">
        <f t="shared" ca="1" si="894"/>
        <v>0</v>
      </c>
      <c r="AG794" s="1">
        <f t="shared" ca="1" si="895"/>
        <v>0</v>
      </c>
      <c r="AH794" s="1" t="str">
        <f ca="1">IF(AG794=1,_xll.RtContribute("DDS_BONDS",$B794&amp;"=EXT",$V$3:$X$3,V794:X794,"FTC:CHANGED;SCOPE:SERVER"),"-")</f>
        <v>-</v>
      </c>
      <c r="AI794" s="1" t="str">
        <f>_xll.RtGet("DDS_BONDS",B794&amp;"=EXT",3)</f>
        <v>21069985=EXT</v>
      </c>
      <c r="AJ794" s="32">
        <f>_xll.BDP($A794&amp;" @"&amp; $N794 &amp;"  Corp","risk_mid")</f>
        <v>7.2622849253143329</v>
      </c>
      <c r="AK794" s="25">
        <f t="shared" si="896"/>
        <v>0</v>
      </c>
      <c r="AL794" s="1" t="str">
        <f t="shared" si="861"/>
        <v>-</v>
      </c>
      <c r="AM794" s="38">
        <f t="shared" si="897"/>
        <v>0</v>
      </c>
      <c r="AN794" s="12">
        <f>_xll.BDP($A794&amp;" @"&amp; $N794 &amp;"  Corp","asset_swap_spd_mid")</f>
        <v>46.506827161254364</v>
      </c>
      <c r="AO794" s="25">
        <f t="shared" si="898"/>
        <v>0</v>
      </c>
      <c r="AP794" s="25">
        <f>IFERROR(_xll.BDP($A794&amp;" @"&amp; $N794 &amp;"  Corp","coupon")*G794/100/365,"-")</f>
        <v>0</v>
      </c>
      <c r="AQ794" s="1" t="str">
        <f>_xll.RtGet("EBOND_LDN",B794,"DSPLY_NAME")</f>
        <v>DAIGR 2 1/4 24 J</v>
      </c>
      <c r="AR794" s="38">
        <f>_xll.RtGet("EBOND_LDN", B794, -18560)</f>
        <v>72.583999904313004</v>
      </c>
      <c r="AS794" s="38">
        <f>_xll.RtGet("EBOND_LDN", B794, -18562)</f>
        <v>69.151325383574004</v>
      </c>
      <c r="AT794" s="58" t="str">
        <f ca="1">IF(Main[[#This Row],[maturity]]&lt;TODAY(),"matured","-")</f>
        <v>-</v>
      </c>
      <c r="AU794" s="1" t="str">
        <f>IF(Main[[#This Row],[spread bid]]=Main[[#This Row],[spread ask]],"error","-")</f>
        <v>-</v>
      </c>
    </row>
    <row r="795" spans="1:47" x14ac:dyDescent="0.2">
      <c r="A795" s="1" t="s">
        <v>732</v>
      </c>
      <c r="B795" s="1">
        <v>15318123</v>
      </c>
      <c r="C795" s="9">
        <v>1994223</v>
      </c>
      <c r="D795" s="9" t="str">
        <f>_xll.BDP($A795&amp;" Corp",D$4)</f>
        <v>DAIGR</v>
      </c>
      <c r="E795" s="9">
        <f>IF(_xll.BDP($A795&amp;" Corp","cpn typ")="floating","frn",_xll.BDP($A795&amp;" Corp",E$4))</f>
        <v>2.375</v>
      </c>
      <c r="F795" s="50">
        <f>IF(LEFT(_xll.BDP($A795&amp;" Corp","mty_typ"),4)="perp","perp",_xll.BDP($A795&amp;" Corp",F$4)*1)</f>
        <v>44816</v>
      </c>
      <c r="G795" s="31">
        <f>_xll.RtGet("EBOND_POSITION",INDEX(bookMap[eBondID],MATCH(TEXT(C795,"0"),bookMap[bbgID],0))&amp;"="&amp;B795,"AMOUNT")</f>
        <v>0</v>
      </c>
      <c r="H795" s="1">
        <f>INDEX(control!$E$12:$E$22,MATCH(C795,control!$C$12:$C$22,0))</f>
        <v>0</v>
      </c>
      <c r="I795" s="1" t="str">
        <f>IFERROR(INDEX(bias[symbol],MIN(MAX(MATCH(IF($I$2="manual",_xll.RtGet("EBOND_LDN",B795,-20268),$I$2),bias[symbol],0)+H795,1),27)),"-")</f>
        <v>b</v>
      </c>
      <c r="J795" s="1">
        <f>IFERROR(_xll.RtGet("EBOND_LDN",B795,-20270)*1,"-")</f>
        <v>0.45</v>
      </c>
      <c r="K795" s="1" t="str">
        <f>_xll.RtGet("EBOND_LDN",$B795,-20271)</f>
        <v>on</v>
      </c>
      <c r="L795" s="1">
        <f>_xll.BDP(A795&amp;" @CBKG Corp","bid")</f>
        <v>105.117</v>
      </c>
      <c r="M795" s="1">
        <f>_xll.BDP(A795&amp;" @CBKG Corp","ask")</f>
        <v>105.56699999999999</v>
      </c>
      <c r="N795" s="1" t="s">
        <v>1456</v>
      </c>
      <c r="O795" s="1" t="str">
        <f>_xll.BDP(A795&amp;" @"&amp;N795&amp;" Corp","LAST_UPDATE")</f>
        <v>07:01:27</v>
      </c>
      <c r="P795" s="57">
        <f>_xll.BDP(A795&amp;" @"&amp;N795&amp;" Corp","LAST_PRICE")</f>
        <v>105.286</v>
      </c>
      <c r="Q795" s="1">
        <f>INDEX(control!$F$12:$F$22,MATCH(C795,control!$C$12:$C$22,0))</f>
        <v>100</v>
      </c>
      <c r="R795" s="1">
        <f>P795-J795*INDEX(bias[value],MATCH(I795,bias[symbol],0))*(Q795/100)</f>
        <v>105.11725</v>
      </c>
      <c r="S795" s="1">
        <f t="shared" si="832"/>
        <v>105.56725</v>
      </c>
      <c r="T795" s="4"/>
      <c r="U795" s="4"/>
      <c r="V795" s="1">
        <f t="shared" si="826"/>
        <v>105.286</v>
      </c>
      <c r="W795" s="1">
        <f t="shared" si="827"/>
        <v>105.11725</v>
      </c>
      <c r="X795" s="1">
        <f t="shared" si="828"/>
        <v>105.56725</v>
      </c>
      <c r="Y795" s="13">
        <f t="shared" si="829"/>
        <v>5.0000000001659828E-4</v>
      </c>
      <c r="Z795" s="1">
        <v>1</v>
      </c>
      <c r="AA795" s="1">
        <f t="shared" si="830"/>
        <v>1</v>
      </c>
      <c r="AB795" s="1">
        <f t="shared" si="859"/>
        <v>1</v>
      </c>
      <c r="AC795" s="1">
        <f>IF(ISNUMBER(INDEX(bias[value],MATCH(I795,bias[symbol],0))),1,0)</f>
        <v>1</v>
      </c>
      <c r="AD795" s="1">
        <f t="shared" si="831"/>
        <v>1</v>
      </c>
      <c r="AE795" s="1">
        <f t="shared" si="860"/>
        <v>1</v>
      </c>
      <c r="AF795" s="1">
        <f t="shared" ca="1" si="894"/>
        <v>0</v>
      </c>
      <c r="AG795" s="1">
        <f t="shared" ca="1" si="895"/>
        <v>0</v>
      </c>
      <c r="AH795" s="1" t="str">
        <f ca="1">IF(AG795=1,_xll.RtContribute("DDS_BONDS",$B795&amp;"=EXT",$V$3:$X$3,V795:X795,"FTC:CHANGED;SCOPE:SERVER"),"-")</f>
        <v>-</v>
      </c>
      <c r="AI795" s="1" t="str">
        <f>_xll.RtGet("DDS_BONDS",B795&amp;"=EXT",3)</f>
        <v>15318123=EXT</v>
      </c>
      <c r="AJ795" s="32">
        <f>_xll.BDP($A795&amp;" @"&amp; $N795 &amp;"  Corp","risk_mid")</f>
        <v>7.8587412230533005</v>
      </c>
      <c r="AK795" s="25">
        <f t="shared" si="896"/>
        <v>0</v>
      </c>
      <c r="AL795" s="1" t="str">
        <f t="shared" si="861"/>
        <v>-</v>
      </c>
      <c r="AM795" s="38">
        <f t="shared" si="897"/>
        <v>0</v>
      </c>
      <c r="AN795" s="12">
        <f>_xll.BDP($A795&amp;" @"&amp; $N795 &amp;"  Corp","asset_swap_spd_mid")</f>
        <v>40.156274210638756</v>
      </c>
      <c r="AO795" s="25">
        <f t="shared" si="898"/>
        <v>0</v>
      </c>
      <c r="AP795" s="25">
        <f>IFERROR(_xll.BDP($A795&amp;" @"&amp; $N795 &amp;"  Corp","coupon")*G795/100/365,"-")</f>
        <v>0</v>
      </c>
      <c r="AQ795" s="1" t="str">
        <f>_xll.RtGet("EBOND_LDN",B795,"DSPLY_NAME")</f>
        <v>DAIGR 2 3/8 12 S</v>
      </c>
      <c r="AR795" s="38">
        <f>_xll.RtGet("EBOND_LDN", B795, -18560)</f>
        <v>67.563401742991005</v>
      </c>
      <c r="AS795" s="38">
        <f>_xll.RtGet("EBOND_LDN", B795, -18562)</f>
        <v>61.84975564434</v>
      </c>
      <c r="AT795" s="58" t="str">
        <f ca="1">IF(Main[[#This Row],[maturity]]&lt;TODAY(),"matured","-")</f>
        <v>-</v>
      </c>
      <c r="AU795" s="1" t="str">
        <f>IF(Main[[#This Row],[spread bid]]=Main[[#This Row],[spread ask]],"error","-")</f>
        <v>-</v>
      </c>
    </row>
    <row r="796" spans="1:47" x14ac:dyDescent="0.2">
      <c r="A796" s="1" t="s">
        <v>733</v>
      </c>
      <c r="B796" s="1">
        <v>17137531</v>
      </c>
      <c r="C796" s="9">
        <v>1994223</v>
      </c>
      <c r="D796" s="9" t="str">
        <f>_xll.BDP($A796&amp;" Corp",D$4)</f>
        <v>DAIGR</v>
      </c>
      <c r="E796" s="9">
        <f>IF(_xll.BDP($A796&amp;" Corp","cpn typ")="floating","frn",_xll.BDP($A796&amp;" Corp",E$4))</f>
        <v>2.375</v>
      </c>
      <c r="F796" s="50">
        <f>IF(LEFT(_xll.BDP($A796&amp;" Corp","mty_typ"),4)="perp","perp",_xll.BDP($A796&amp;" Corp",F$4)*1)</f>
        <v>44993</v>
      </c>
      <c r="G796" s="31">
        <f>_xll.RtGet("EBOND_POSITION",INDEX(bookMap[eBondID],MATCH(TEXT(C796,"0"),bookMap[bbgID],0))&amp;"="&amp;B796,"AMOUNT")</f>
        <v>0</v>
      </c>
      <c r="H796" s="1">
        <f>INDEX(control!$E$12:$E$22,MATCH(C796,control!$C$12:$C$22,0))</f>
        <v>0</v>
      </c>
      <c r="I796" s="1" t="str">
        <f>IFERROR(INDEX(bias[symbol],MIN(MAX(MATCH(IF($I$2="manual",_xll.RtGet("EBOND_LDN",B796,-20268),$I$2),bias[symbol],0)+H796,1),27)),"-")</f>
        <v>b</v>
      </c>
      <c r="J796" s="1">
        <f>IFERROR(_xll.RtGet("EBOND_LDN",B796,-20270)*1,"-")</f>
        <v>0.45</v>
      </c>
      <c r="K796" s="1" t="str">
        <f>_xll.RtGet("EBOND_LDN",$B796,-20271)</f>
        <v>on</v>
      </c>
      <c r="L796" s="1">
        <f>_xll.BDP(A796&amp;" @CBKG Corp","bid")</f>
        <v>104.914</v>
      </c>
      <c r="M796" s="1">
        <f>_xll.BDP(A796&amp;" @CBKG Corp","ask")</f>
        <v>105.364</v>
      </c>
      <c r="N796" s="1" t="s">
        <v>1456</v>
      </c>
      <c r="O796" s="1" t="str">
        <f>_xll.BDP(A796&amp;" @"&amp;N796&amp;" Corp","LAST_UPDATE")</f>
        <v>07:01:28</v>
      </c>
      <c r="P796" s="57">
        <f>_xll.BDP(A796&amp;" @"&amp;N796&amp;" Corp","LAST_PRICE")</f>
        <v>105.083</v>
      </c>
      <c r="Q796" s="1">
        <f>INDEX(control!$F$12:$F$22,MATCH(C796,control!$C$12:$C$22,0))</f>
        <v>100</v>
      </c>
      <c r="R796" s="1">
        <f>P796-J796*INDEX(bias[value],MATCH(I796,bias[symbol],0))*(Q796/100)</f>
        <v>104.91425</v>
      </c>
      <c r="S796" s="1">
        <f t="shared" si="832"/>
        <v>105.36425</v>
      </c>
      <c r="T796" s="4"/>
      <c r="U796" s="4"/>
      <c r="V796" s="1">
        <f t="shared" si="826"/>
        <v>105.083</v>
      </c>
      <c r="W796" s="1">
        <f t="shared" si="827"/>
        <v>104.91425</v>
      </c>
      <c r="X796" s="1">
        <f t="shared" si="828"/>
        <v>105.36425</v>
      </c>
      <c r="Y796" s="13">
        <f t="shared" si="829"/>
        <v>4.9999999998817657E-4</v>
      </c>
      <c r="Z796" s="1">
        <v>1</v>
      </c>
      <c r="AA796" s="1">
        <f t="shared" si="830"/>
        <v>1</v>
      </c>
      <c r="AB796" s="1">
        <f t="shared" si="859"/>
        <v>1</v>
      </c>
      <c r="AC796" s="1">
        <f>IF(ISNUMBER(INDEX(bias[value],MATCH(I796,bias[symbol],0))),1,0)</f>
        <v>1</v>
      </c>
      <c r="AD796" s="1">
        <f t="shared" si="831"/>
        <v>1</v>
      </c>
      <c r="AE796" s="1">
        <f t="shared" si="860"/>
        <v>1</v>
      </c>
      <c r="AF796" s="1">
        <f t="shared" ca="1" si="894"/>
        <v>0</v>
      </c>
      <c r="AG796" s="1">
        <f t="shared" ca="1" si="895"/>
        <v>0</v>
      </c>
      <c r="AH796" s="1" t="str">
        <f ca="1">IF(AG796=1,_xll.RtContribute("DDS_BONDS",$B796&amp;"=EXT",$V$3:$X$3,V796:X796,"FTC:CHANGED;SCOPE:SERVER"),"-")</f>
        <v>-</v>
      </c>
      <c r="AI796" s="1" t="str">
        <f>_xll.RtGet("DDS_BONDS",B796&amp;"=EXT",3)</f>
        <v>17137531=EXT</v>
      </c>
      <c r="AJ796" s="32">
        <f>_xll.BDP($A796&amp;" @"&amp; $N796 &amp;"  Corp","risk_mid")</f>
        <v>8.2510859253567048</v>
      </c>
      <c r="AK796" s="25">
        <f t="shared" si="896"/>
        <v>0</v>
      </c>
      <c r="AL796" s="1" t="str">
        <f t="shared" si="861"/>
        <v>-</v>
      </c>
      <c r="AM796" s="38">
        <f t="shared" si="897"/>
        <v>0</v>
      </c>
      <c r="AN796" s="12">
        <f>_xll.BDP($A796&amp;" @"&amp; $N796 &amp;"  Corp","asset_swap_spd_mid")</f>
        <v>37.775250322985173</v>
      </c>
      <c r="AO796" s="25">
        <f t="shared" si="898"/>
        <v>0</v>
      </c>
      <c r="AP796" s="25">
        <f>IFERROR(_xll.BDP($A796&amp;" @"&amp; $N796 &amp;"  Corp","coupon")*G796/100/365,"-")</f>
        <v>0</v>
      </c>
      <c r="AQ796" s="1" t="str">
        <f>_xll.RtGet("EBOND_LDN",B796,"DSPLY_NAME")</f>
        <v>DAIGR 2 3/8 08 M</v>
      </c>
      <c r="AR796" s="38">
        <f>_xll.RtGet("EBOND_LDN", B796, -18560)</f>
        <v>59.966715861413</v>
      </c>
      <c r="AS796" s="38">
        <f>_xll.RtGet("EBOND_LDN", B796, -18562)</f>
        <v>54.527805630181</v>
      </c>
      <c r="AT796" s="58" t="str">
        <f ca="1">IF(Main[[#This Row],[maturity]]&lt;TODAY(),"matured","-")</f>
        <v>-</v>
      </c>
      <c r="AU796" s="1" t="str">
        <f>IF(Main[[#This Row],[spread bid]]=Main[[#This Row],[spread ask]],"error","-")</f>
        <v>-</v>
      </c>
    </row>
    <row r="797" spans="1:47" x14ac:dyDescent="0.2">
      <c r="A797" s="1" t="s">
        <v>1584</v>
      </c>
      <c r="B797" s="1">
        <v>21139589</v>
      </c>
      <c r="C797" s="9">
        <v>1994223</v>
      </c>
      <c r="D797" s="9" t="str">
        <f>_xll.BDP($A797&amp;" Corp",D$4)</f>
        <v>DE</v>
      </c>
      <c r="E797" s="9" t="str">
        <f>IF(_xll.BDP($A797&amp;" Corp","cpn typ")="floating","frn",_xll.BDP($A797&amp;" Corp",E$4))</f>
        <v>frn</v>
      </c>
      <c r="F797" s="50">
        <f>IF(LEFT(_xll.BDP($A797&amp;" Corp","mty_typ"),4)="perp","perp",_xll.BDP($A797&amp;" Corp",F$4)*1)</f>
        <v>43543</v>
      </c>
      <c r="G797" s="31">
        <f>_xll.RtGet("EBOND_POSITION",INDEX(bookMap[eBondID],MATCH(TEXT(C797,"0"),bookMap[bbgID],0))&amp;"="&amp;B797,"AMOUNT")</f>
        <v>0</v>
      </c>
      <c r="H797" s="1">
        <f>INDEX(control!$E$12:$E$22,MATCH(C797,control!$C$12:$C$22,0))</f>
        <v>0</v>
      </c>
      <c r="I797" s="1" t="str">
        <f>IFERROR(INDEX(bias[symbol],MIN(MAX(MATCH(IF($I$2="manual",_xll.RtGet("EBOND_LDN",B797,-20268),$I$2),bias[symbol],0)+H797,1),27)),"-")</f>
        <v>-</v>
      </c>
      <c r="J797" s="1" t="str">
        <f>IFERROR(_xll.RtGet("EBOND_LDN",B797,-20270)*1,"-")</f>
        <v>-</v>
      </c>
      <c r="K797" s="1" t="str">
        <f>_xll.RtGet("EBOND_LDN",$B797,-20271)</f>
        <v>#Stale</v>
      </c>
      <c r="L797" s="1" t="str">
        <f>_xll.BDP(A797&amp;" @CBKG Corp","bid")</f>
        <v>#N/A Real Time</v>
      </c>
      <c r="M797" s="1" t="str">
        <f>_xll.BDP(A797&amp;" @CBKG Corp","ask")</f>
        <v>#N/A Real Time</v>
      </c>
      <c r="N797" s="1" t="s">
        <v>1456</v>
      </c>
      <c r="O797" s="1" t="str">
        <f>_xll.BDP(A797&amp;" @"&amp;N797&amp;" Corp","LAST_UPDATE")</f>
        <v>11/06/2014</v>
      </c>
      <c r="P797" s="57">
        <f>_xll.BDP(A797&amp;" @"&amp;N797&amp;" Corp","LAST_PRICE")</f>
        <v>100.345</v>
      </c>
      <c r="Q797" s="1">
        <f>INDEX(control!$F$12:$F$22,MATCH(C797,control!$C$12:$C$22,0))</f>
        <v>100</v>
      </c>
      <c r="R797" s="1" t="e">
        <f>P797-J797*INDEX(bias[value],MATCH(I797,bias[symbol],0))*(Q797/100)</f>
        <v>#VALUE!</v>
      </c>
      <c r="S797" s="1" t="e">
        <f t="shared" ref="S797" si="908">R797+J797*(Q797/100)</f>
        <v>#VALUE!</v>
      </c>
      <c r="T797" s="4"/>
      <c r="U797" s="4"/>
      <c r="V797" s="1">
        <f t="shared" ref="V797" si="909">P797</f>
        <v>100.345</v>
      </c>
      <c r="W797" s="1" t="e">
        <f t="shared" ref="W797" si="910">IF(ISNUMBER(T797),T797,R797)</f>
        <v>#VALUE!</v>
      </c>
      <c r="X797" s="1" t="e">
        <f t="shared" ref="X797" si="911">IF(ISNUMBER(U797),U797,S797)</f>
        <v>#VALUE!</v>
      </c>
      <c r="Y797" s="13" t="str">
        <f t="shared" ref="Y797" si="912">IF(ISERROR((W797+X797)-(L797+M797)),"err",((W797+X797)-(L797+M797)))</f>
        <v>err</v>
      </c>
      <c r="Z797" s="1">
        <v>1</v>
      </c>
      <c r="AA797" s="1">
        <f t="shared" ref="AA797" si="913">IF(K797="on",1,0)</f>
        <v>0</v>
      </c>
      <c r="AB797" s="1">
        <f t="shared" ref="AB797" si="914">IF(ISNUMBER(V797),1,0)*IF(ISNUMBER(W797),1,0)*IF(ISNUMBER(X797),1,0)</f>
        <v>0</v>
      </c>
      <c r="AC797" s="1">
        <f>IF(ISNUMBER(INDEX(bias[value],MATCH(I797,bias[symbol],0))),1,0)</f>
        <v>0</v>
      </c>
      <c r="AD797" s="1">
        <f t="shared" ref="AD797" si="915">IF(ISNUMBER(J797),1,0)</f>
        <v>0</v>
      </c>
      <c r="AE797" s="1">
        <f t="shared" ref="AE797" si="916">IF(AB797,IF(W797&gt;X797,0,1),0)</f>
        <v>0</v>
      </c>
      <c r="AF797" s="1">
        <f t="shared" ca="1" si="894"/>
        <v>0</v>
      </c>
      <c r="AG797" s="1">
        <f t="shared" ref="AG797" ca="1" si="917">PRODUCT(Z797:AF797)</f>
        <v>0</v>
      </c>
      <c r="AH797" s="1" t="str">
        <f ca="1">IF(AG797=1,_xll.RtContribute("DDS_BONDS",$B797&amp;"=EXT",$V$3:$X$3,V797:X797,"FTC:CHANGED;SCOPE:SERVER"),"-")</f>
        <v>-</v>
      </c>
      <c r="AI797" s="1" t="str">
        <f>_xll.RtGet("DDS_BONDS",B797&amp;"=EXT",3)</f>
        <v>21139589=EXT</v>
      </c>
      <c r="AJ797" s="32">
        <f>_xll.BDP($A797&amp;" @"&amp; $N797 &amp;"  Corp","risk_mid")</f>
        <v>5.5962551726906895E-3</v>
      </c>
      <c r="AK797" s="25">
        <f t="shared" ref="AK797" si="918">IFERROR(G797*AJ797/10000,"-")</f>
        <v>0</v>
      </c>
      <c r="AL797" s="1" t="str">
        <f t="shared" ref="AL797" si="919">IFERROR(INDEX(repoRate,MATCH(A797,repoIsin,0)),"-")</f>
        <v>-</v>
      </c>
      <c r="AM797" s="38">
        <f t="shared" ref="AM797" si="920">IFERROR(G797*1,0)*IFERROR(P797*1,0)/100*IF(AL797="-",$AM$3,AL797)/100/360</f>
        <v>0</v>
      </c>
      <c r="AN797" s="12">
        <f>_xll.BDP($A797&amp;" @"&amp; $N797 &amp;"  Corp","asset_swap_spd_mid")</f>
        <v>42.614267742750521</v>
      </c>
      <c r="AO797" s="25">
        <f t="shared" ref="AO797" si="921">IFERROR(G797*1,0)*IFERROR(AN797*1,0)/10000</f>
        <v>0</v>
      </c>
      <c r="AP797" s="25">
        <f>IFERROR(_xll.BDP($A797&amp;" @"&amp; $N797 &amp;"  Corp","coupon")*G797/100/365,"-")</f>
        <v>0</v>
      </c>
      <c r="AQ797" s="1" t="str">
        <f>_xll.RtGet("EBOND_LDN",B797,"DSPLY_NAME")</f>
        <v>#Stale</v>
      </c>
      <c r="AR797" s="38" t="str">
        <f>_xll.RtGet("EBOND_LDN", B797, -18560)</f>
        <v>#Stale</v>
      </c>
      <c r="AS797" s="38" t="str">
        <f>_xll.RtGet("EBOND_LDN", B797, -18562)</f>
        <v>#Stale</v>
      </c>
      <c r="AT797" s="58" t="str">
        <f ca="1">IF(Main[[#This Row],[maturity]]&lt;TODAY(),"matured","-")</f>
        <v>-</v>
      </c>
      <c r="AU797" s="1" t="str">
        <f>IF(Main[[#This Row],[spread bid]]=Main[[#This Row],[spread ask]],"error","-")</f>
        <v>error</v>
      </c>
    </row>
    <row r="798" spans="1:47" x14ac:dyDescent="0.2">
      <c r="A798" s="1" t="s">
        <v>734</v>
      </c>
      <c r="B798" s="1">
        <v>10568737</v>
      </c>
      <c r="C798" s="9">
        <v>1994223</v>
      </c>
      <c r="D798" s="9" t="str">
        <f>_xll.BDP($A798&amp;" Corp",D$4)</f>
        <v>F</v>
      </c>
      <c r="E798" s="9">
        <f>IF(_xll.BDP($A798&amp;" Corp","cpn typ")="floating","frn",_xll.BDP($A798&amp;" Corp",E$4))</f>
        <v>4.75</v>
      </c>
      <c r="F798" s="50">
        <f>IF(LEFT(_xll.BDP($A798&amp;" Corp","mty_typ"),4)="perp","perp",_xll.BDP($A798&amp;" Corp",F$4)*1)</f>
        <v>42023</v>
      </c>
      <c r="G798" s="31">
        <f>_xll.RtGet("EBOND_POSITION",INDEX(bookMap[eBondID],MATCH(TEXT(C798,"0"),bookMap[bbgID],0))&amp;"="&amp;B798,"AMOUNT")</f>
        <v>0</v>
      </c>
      <c r="H798" s="1">
        <f>INDEX(control!$E$12:$E$22,MATCH(C798,control!$C$12:$C$22,0))</f>
        <v>0</v>
      </c>
      <c r="I798" s="1" t="str">
        <f>IFERROR(INDEX(bias[symbol],MIN(MAX(MATCH(IF($I$2="manual",_xll.RtGet("EBOND_LDN",B798,-20268),$I$2),bias[symbol],0)+H798,1),27)),"-")</f>
        <v>b</v>
      </c>
      <c r="J798" s="1">
        <f>IFERROR(_xll.RtGet("EBOND_LDN",B798,-20270)*1,"-")</f>
        <v>0.1</v>
      </c>
      <c r="K798" s="1" t="str">
        <f>_xll.RtGet("EBOND_LDN",$B798,-20271)</f>
        <v>on</v>
      </c>
      <c r="L798" s="1">
        <f>_xll.BDP(A798&amp;" @CBKG Corp","bid")</f>
        <v>102.44799999999999</v>
      </c>
      <c r="M798" s="1">
        <f>_xll.BDP(A798&amp;" @CBKG Corp","ask")</f>
        <v>102.548</v>
      </c>
      <c r="N798" s="1" t="s">
        <v>1456</v>
      </c>
      <c r="O798" s="1" t="str">
        <f>_xll.BDP(A798&amp;" @"&amp;N798&amp;" Corp","LAST_UPDATE")</f>
        <v>11/06/2014</v>
      </c>
      <c r="P798" s="57">
        <f>_xll.BDP(A798&amp;" @"&amp;N798&amp;" Corp","LAST_PRICE")</f>
        <v>102.483</v>
      </c>
      <c r="Q798" s="1">
        <f>INDEX(control!$F$12:$F$22,MATCH(C798,control!$C$12:$C$22,0))</f>
        <v>100</v>
      </c>
      <c r="R798" s="1">
        <f>P798-J798*INDEX(bias[value],MATCH(I798,bias[symbol],0))*(Q798/100)</f>
        <v>102.44550000000001</v>
      </c>
      <c r="S798" s="1">
        <f t="shared" si="832"/>
        <v>102.5455</v>
      </c>
      <c r="T798" s="4"/>
      <c r="U798" s="4"/>
      <c r="V798" s="1">
        <f t="shared" si="826"/>
        <v>102.483</v>
      </c>
      <c r="W798" s="1">
        <f t="shared" si="827"/>
        <v>102.44550000000001</v>
      </c>
      <c r="X798" s="1">
        <f t="shared" si="828"/>
        <v>102.5455</v>
      </c>
      <c r="Y798" s="13">
        <f t="shared" si="829"/>
        <v>-4.9999999999670308E-3</v>
      </c>
      <c r="Z798" s="1">
        <v>1</v>
      </c>
      <c r="AA798" s="1">
        <f t="shared" si="830"/>
        <v>1</v>
      </c>
      <c r="AB798" s="1">
        <f t="shared" si="859"/>
        <v>1</v>
      </c>
      <c r="AC798" s="1">
        <f>IF(ISNUMBER(INDEX(bias[value],MATCH(I798,bias[symbol],0))),1,0)</f>
        <v>1</v>
      </c>
      <c r="AD798" s="1">
        <f t="shared" si="831"/>
        <v>1</v>
      </c>
      <c r="AE798" s="1">
        <f t="shared" si="860"/>
        <v>1</v>
      </c>
      <c r="AF798" s="1">
        <f t="shared" ca="1" si="894"/>
        <v>0</v>
      </c>
      <c r="AG798" s="1">
        <f t="shared" ca="1" si="895"/>
        <v>0</v>
      </c>
      <c r="AH798" s="1" t="str">
        <f ca="1">IF(AG798=1,_xll.RtContribute("DDS_BONDS",$B798&amp;"=EXT",$V$3:$X$3,V798:X798,"FTC:CHANGED;SCOPE:SERVER"),"-")</f>
        <v>-</v>
      </c>
      <c r="AI798" s="1" t="str">
        <f>_xll.RtGet("DDS_BONDS",B798&amp;"=EXT",3)</f>
        <v>10568737=EXT</v>
      </c>
      <c r="AJ798" s="32">
        <f>_xll.BDP($A798&amp;" @"&amp; $N798 &amp;"  Corp","risk_mid")</f>
        <v>0.61612698512121256</v>
      </c>
      <c r="AK798" s="25">
        <f t="shared" si="896"/>
        <v>0</v>
      </c>
      <c r="AL798" s="1" t="str">
        <f t="shared" si="861"/>
        <v>-</v>
      </c>
      <c r="AM798" s="38">
        <f t="shared" si="897"/>
        <v>0</v>
      </c>
      <c r="AN798" s="12">
        <f>_xll.BDP($A798&amp;" @"&amp; $N798 &amp;"  Corp","asset_swap_spd_mid")</f>
        <v>13.223548482751394</v>
      </c>
      <c r="AO798" s="25">
        <f t="shared" si="898"/>
        <v>0</v>
      </c>
      <c r="AP798" s="25">
        <f>IFERROR(_xll.BDP($A798&amp;" @"&amp; $N798 &amp;"  Corp","coupon")*G798/100/365,"-")</f>
        <v>0</v>
      </c>
      <c r="AQ798" s="1" t="str">
        <f>_xll.RtGet("EBOND_LDN",B798,"DSPLY_NAME")</f>
        <v>F 4 3/4 19 Jan 2</v>
      </c>
      <c r="AR798" s="38">
        <f>_xll.RtGet("EBOND_LDN", B798, -18560)</f>
        <v>59.402245083924001</v>
      </c>
      <c r="AS798" s="38">
        <f>_xll.RtGet("EBOND_LDN", B798, -18562)</f>
        <v>43.172753349236999</v>
      </c>
      <c r="AT798" s="58" t="str">
        <f ca="1">IF(Main[[#This Row],[maturity]]&lt;TODAY(),"matured","-")</f>
        <v>-</v>
      </c>
      <c r="AU798" s="1" t="str">
        <f>IF(Main[[#This Row],[spread bid]]=Main[[#This Row],[spread ask]],"error","-")</f>
        <v>-</v>
      </c>
    </row>
    <row r="799" spans="1:47" x14ac:dyDescent="0.2">
      <c r="A799" s="1" t="s">
        <v>735</v>
      </c>
      <c r="B799" s="1">
        <v>9692660</v>
      </c>
      <c r="C799" s="9">
        <v>1994223</v>
      </c>
      <c r="D799" s="9" t="str">
        <f>_xll.BDP($A799&amp;" Corp",D$4)</f>
        <v>F</v>
      </c>
      <c r="E799" s="9">
        <f>IF(_xll.BDP($A799&amp;" Corp","cpn typ")="floating","frn",_xll.BDP($A799&amp;" Corp",E$4))</f>
        <v>5.125</v>
      </c>
      <c r="F799" s="50">
        <f>IF(LEFT(_xll.BDP($A799&amp;" Corp","mty_typ"),4)="perp","perp",_xll.BDP($A799&amp;" Corp",F$4)*1)</f>
        <v>42324</v>
      </c>
      <c r="G799" s="31">
        <f>_xll.RtGet("EBOND_POSITION",INDEX(bookMap[eBondID],MATCH(TEXT(C799,"0"),bookMap[bbgID],0))&amp;"="&amp;B799,"AMOUNT")</f>
        <v>0</v>
      </c>
      <c r="H799" s="1">
        <f>INDEX(control!$E$12:$E$22,MATCH(C799,control!$C$12:$C$22,0))</f>
        <v>0</v>
      </c>
      <c r="I799" s="1" t="str">
        <f>IFERROR(INDEX(bias[symbol],MIN(MAX(MATCH(IF($I$2="manual",_xll.RtGet("EBOND_LDN",B799,-20268),$I$2),bias[symbol],0)+H799,1),27)),"-")</f>
        <v>bb</v>
      </c>
      <c r="J799" s="1">
        <f>IFERROR(_xll.RtGet("EBOND_LDN",B799,-20270)*1,"-")</f>
        <v>0.4</v>
      </c>
      <c r="K799" s="1" t="str">
        <f>_xll.RtGet("EBOND_LDN",$B799,-20271)</f>
        <v>on</v>
      </c>
      <c r="L799" s="1">
        <f>_xll.BDP(A799&amp;" @CBKG Corp","bid")</f>
        <v>104.876</v>
      </c>
      <c r="M799" s="1">
        <f>_xll.BDP(A799&amp;" @CBKG Corp","ask")</f>
        <v>105.276</v>
      </c>
      <c r="N799" s="1" t="s">
        <v>1456</v>
      </c>
      <c r="O799" s="1" t="str">
        <f>_xll.BDP(A799&amp;" @"&amp;N799&amp;" Corp","LAST_UPDATE")</f>
        <v>11/06/2014</v>
      </c>
      <c r="P799" s="57">
        <f>_xll.BDP(A799&amp;" @"&amp;N799&amp;" Corp","LAST_PRICE")</f>
        <v>104.973</v>
      </c>
      <c r="Q799" s="1">
        <f>INDEX(control!$F$12:$F$22,MATCH(C799,control!$C$12:$C$22,0))</f>
        <v>100</v>
      </c>
      <c r="R799" s="1">
        <f>P799-J799*INDEX(bias[value],MATCH(I799,bias[symbol],0))*(Q799/100)</f>
        <v>104.873</v>
      </c>
      <c r="S799" s="1">
        <f t="shared" si="832"/>
        <v>105.27300000000001</v>
      </c>
      <c r="T799" s="4"/>
      <c r="U799" s="4"/>
      <c r="V799" s="1">
        <f t="shared" si="826"/>
        <v>104.973</v>
      </c>
      <c r="W799" s="1">
        <f t="shared" si="827"/>
        <v>104.873</v>
      </c>
      <c r="X799" s="1">
        <f t="shared" si="828"/>
        <v>105.27300000000001</v>
      </c>
      <c r="Y799" s="13">
        <f t="shared" si="829"/>
        <v>-5.9999999999718057E-3</v>
      </c>
      <c r="Z799" s="1">
        <v>1</v>
      </c>
      <c r="AA799" s="1">
        <f t="shared" si="830"/>
        <v>1</v>
      </c>
      <c r="AB799" s="1">
        <f t="shared" si="859"/>
        <v>1</v>
      </c>
      <c r="AC799" s="1">
        <f>IF(ISNUMBER(INDEX(bias[value],MATCH(I799,bias[symbol],0))),1,0)</f>
        <v>1</v>
      </c>
      <c r="AD799" s="1">
        <f t="shared" si="831"/>
        <v>1</v>
      </c>
      <c r="AE799" s="1">
        <f t="shared" si="860"/>
        <v>1</v>
      </c>
      <c r="AF799" s="1">
        <f t="shared" ca="1" si="894"/>
        <v>0</v>
      </c>
      <c r="AG799" s="1">
        <f t="shared" ca="1" si="895"/>
        <v>0</v>
      </c>
      <c r="AH799" s="1" t="str">
        <f ca="1">IF(AG799=1,_xll.RtContribute("DDS_BONDS",$B799&amp;"=EXT",$V$3:$X$3,V799:X799,"FTC:CHANGED;SCOPE:SERVER"),"-")</f>
        <v>-</v>
      </c>
      <c r="AI799" s="1" t="str">
        <f>_xll.RtGet("DDS_BONDS",B799&amp;"=EXT",3)</f>
        <v>9692660=EXT</v>
      </c>
      <c r="AJ799" s="32">
        <f>_xll.BDP($A799&amp;" @"&amp; $N799 &amp;"  Corp","risk_mid")</f>
        <v>1.4564018786039412</v>
      </c>
      <c r="AK799" s="25">
        <f t="shared" si="896"/>
        <v>0</v>
      </c>
      <c r="AL799" s="1" t="str">
        <f t="shared" si="861"/>
        <v>-</v>
      </c>
      <c r="AM799" s="38">
        <f t="shared" si="897"/>
        <v>0</v>
      </c>
      <c r="AN799" s="12">
        <f>_xll.BDP($A799&amp;" @"&amp; $N799 &amp;"  Corp","asset_swap_spd_mid")</f>
        <v>58.896752948794457</v>
      </c>
      <c r="AO799" s="25">
        <f t="shared" si="898"/>
        <v>0</v>
      </c>
      <c r="AP799" s="25">
        <f>IFERROR(_xll.BDP($A799&amp;" @"&amp; $N799 &amp;"  Corp","coupon")*G799/100/365,"-")</f>
        <v>0</v>
      </c>
      <c r="AQ799" s="1" t="str">
        <f>_xll.RtGet("EBOND_LDN",B799,"DSPLY_NAME")</f>
        <v>F 5 1/8 16 Nov 2</v>
      </c>
      <c r="AR799" s="38">
        <f>_xll.RtGet("EBOND_LDN", B799, -18560)</f>
        <v>0</v>
      </c>
      <c r="AS799" s="38">
        <f>_xll.RtGet("EBOND_LDN", B799, -18562)</f>
        <v>0</v>
      </c>
      <c r="AT799" s="58" t="str">
        <f ca="1">IF(Main[[#This Row],[maturity]]&lt;TODAY(),"matured","-")</f>
        <v>-</v>
      </c>
      <c r="AU799" s="1" t="str">
        <f>IF(Main[[#This Row],[spread bid]]=Main[[#This Row],[spread ask]],"error","-")</f>
        <v>error</v>
      </c>
    </row>
    <row r="800" spans="1:47" x14ac:dyDescent="0.2">
      <c r="A800" s="1" t="s">
        <v>736</v>
      </c>
      <c r="B800" s="1">
        <v>16887936</v>
      </c>
      <c r="C800" s="9">
        <v>1994223</v>
      </c>
      <c r="D800" s="9" t="str">
        <f>_xll.BDP($A800&amp;" Corp",D$4)</f>
        <v>F</v>
      </c>
      <c r="E800" s="9">
        <f>IF(_xll.BDP($A800&amp;" Corp","cpn typ")="floating","frn",_xll.BDP($A800&amp;" Corp",E$4))</f>
        <v>1.875</v>
      </c>
      <c r="F800" s="50">
        <f>IF(LEFT(_xll.BDP($A800&amp;" Corp","mty_typ"),4)="perp","perp",_xll.BDP($A800&amp;" Corp",F$4)*1)</f>
        <v>42502</v>
      </c>
      <c r="G800" s="31">
        <f>_xll.RtGet("EBOND_POSITION",INDEX(bookMap[eBondID],MATCH(TEXT(C800,"0"),bookMap[bbgID],0))&amp;"="&amp;B800,"AMOUNT")</f>
        <v>0</v>
      </c>
      <c r="H800" s="1">
        <f>INDEX(control!$E$12:$E$22,MATCH(C800,control!$C$12:$C$22,0))</f>
        <v>0</v>
      </c>
      <c r="I800" s="1" t="str">
        <f>IFERROR(INDEX(bias[symbol],MIN(MAX(MATCH(IF($I$2="manual",_xll.RtGet("EBOND_LDN",B800,-20268),$I$2),bias[symbol],0)+H800,1),27)),"-")</f>
        <v>b</v>
      </c>
      <c r="J800" s="1">
        <f>IFERROR(_xll.RtGet("EBOND_LDN",B800,-20270)*1,"-")</f>
        <v>0.2</v>
      </c>
      <c r="K800" s="1" t="str">
        <f>_xll.RtGet("EBOND_LDN",$B800,-20271)</f>
        <v>on</v>
      </c>
      <c r="L800" s="1">
        <f>_xll.BDP(A800&amp;" @CBKG Corp","bid")</f>
        <v>102.11199999999999</v>
      </c>
      <c r="M800" s="1">
        <f>_xll.BDP(A800&amp;" @CBKG Corp","ask")</f>
        <v>102.312</v>
      </c>
      <c r="N800" s="1" t="s">
        <v>1456</v>
      </c>
      <c r="O800" s="1" t="str">
        <f>_xll.BDP(A800&amp;" @"&amp;N800&amp;" Corp","LAST_UPDATE")</f>
        <v>11/06/2014</v>
      </c>
      <c r="P800" s="57">
        <f>_xll.BDP(A800&amp;" @"&amp;N800&amp;" Corp","LAST_PRICE")</f>
        <v>102.18899999999999</v>
      </c>
      <c r="Q800" s="1">
        <f>INDEX(control!$F$12:$F$22,MATCH(C800,control!$C$12:$C$22,0))</f>
        <v>100</v>
      </c>
      <c r="R800" s="1">
        <f>P800-J800*INDEX(bias[value],MATCH(I800,bias[symbol],0))*(Q800/100)</f>
        <v>102.11399999999999</v>
      </c>
      <c r="S800" s="1">
        <f t="shared" si="832"/>
        <v>102.31399999999999</v>
      </c>
      <c r="T800" s="4"/>
      <c r="U800" s="4"/>
      <c r="V800" s="1">
        <f t="shared" ref="V800:V856" si="922">P800</f>
        <v>102.18899999999999</v>
      </c>
      <c r="W800" s="1">
        <f t="shared" ref="W800:W856" si="923">IF(ISNUMBER(T800),T800,R800)</f>
        <v>102.11399999999999</v>
      </c>
      <c r="X800" s="1">
        <f t="shared" ref="X800:X856" si="924">IF(ISNUMBER(U800),U800,S800)</f>
        <v>102.31399999999999</v>
      </c>
      <c r="Y800" s="13">
        <f t="shared" ref="Y800:Y856" si="925">IF(ISERROR((W800+X800)-(L800+M800)),"err",((W800+X800)-(L800+M800)))</f>
        <v>4.0000000000190994E-3</v>
      </c>
      <c r="Z800" s="1">
        <v>1</v>
      </c>
      <c r="AA800" s="1">
        <f t="shared" ref="AA800:AA856" si="926">IF(K800="on",1,0)</f>
        <v>1</v>
      </c>
      <c r="AB800" s="1">
        <f t="shared" si="859"/>
        <v>1</v>
      </c>
      <c r="AC800" s="1">
        <f>IF(ISNUMBER(INDEX(bias[value],MATCH(I800,bias[symbol],0))),1,0)</f>
        <v>1</v>
      </c>
      <c r="AD800" s="1">
        <f t="shared" ref="AD800:AD856" si="927">IF(ISNUMBER(J800),1,0)</f>
        <v>1</v>
      </c>
      <c r="AE800" s="1">
        <f t="shared" si="860"/>
        <v>1</v>
      </c>
      <c r="AF800" s="1">
        <f t="shared" ca="1" si="894"/>
        <v>0</v>
      </c>
      <c r="AG800" s="1">
        <f t="shared" ca="1" si="895"/>
        <v>0</v>
      </c>
      <c r="AH800" s="1" t="str">
        <f ca="1">IF(AG800=1,_xll.RtContribute("DDS_BONDS",$B800&amp;"=EXT",$V$3:$X$3,V800:X800,"FTC:CHANGED;SCOPE:SERVER"),"-")</f>
        <v>-</v>
      </c>
      <c r="AI800" s="1" t="str">
        <f>_xll.RtGet("DDS_BONDS",B800&amp;"=EXT",3)</f>
        <v>16887936=EXT</v>
      </c>
      <c r="AJ800" s="32">
        <f>_xll.BDP($A800&amp;" @"&amp; $N800 &amp;"  Corp","risk_mid")</f>
        <v>1.9140122024779771</v>
      </c>
      <c r="AK800" s="25">
        <f t="shared" si="896"/>
        <v>0</v>
      </c>
      <c r="AL800" s="1" t="str">
        <f t="shared" si="861"/>
        <v>-</v>
      </c>
      <c r="AM800" s="38">
        <f t="shared" si="897"/>
        <v>0</v>
      </c>
      <c r="AN800" s="12">
        <f>_xll.BDP($A800&amp;" @"&amp; $N800 &amp;"  Corp","asset_swap_spd_mid")</f>
        <v>38.155173817961916</v>
      </c>
      <c r="AO800" s="25">
        <f t="shared" si="898"/>
        <v>0</v>
      </c>
      <c r="AP800" s="25">
        <f>IFERROR(_xll.BDP($A800&amp;" @"&amp; $N800 &amp;"  Corp","coupon")*G800/100/365,"-")</f>
        <v>0</v>
      </c>
      <c r="AQ800" s="1" t="str">
        <f>_xll.RtGet("EBOND_LDN",B800,"DSPLY_NAME")</f>
        <v>F 1 7/8 12 May 2</v>
      </c>
      <c r="AR800" s="38">
        <f>_xll.RtGet("EBOND_LDN", B800, -18560)</f>
        <v>71.808556577955002</v>
      </c>
      <c r="AS800" s="38">
        <f>_xll.RtGet("EBOND_LDN", B800, -18562)</f>
        <v>61.364546273328997</v>
      </c>
      <c r="AT800" s="58" t="str">
        <f ca="1">IF(Main[[#This Row],[maturity]]&lt;TODAY(),"matured","-")</f>
        <v>-</v>
      </c>
      <c r="AU800" s="1" t="str">
        <f>IF(Main[[#This Row],[spread bid]]=Main[[#This Row],[spread ask]],"error","-")</f>
        <v>-</v>
      </c>
    </row>
    <row r="801" spans="1:47" x14ac:dyDescent="0.2">
      <c r="A801" s="1" t="s">
        <v>737</v>
      </c>
      <c r="B801" s="1">
        <v>19152379</v>
      </c>
      <c r="C801" s="9">
        <v>1994223</v>
      </c>
      <c r="D801" s="9" t="str">
        <f>_xll.BDP($A801&amp;" Corp",D$4)</f>
        <v>F</v>
      </c>
      <c r="E801" s="9">
        <f>IF(_xll.BDP($A801&amp;" Corp","cpn typ")="floating","frn",_xll.BDP($A801&amp;" Corp",E$4))</f>
        <v>1.625</v>
      </c>
      <c r="F801" s="50">
        <f>IF(LEFT(_xll.BDP($A801&amp;" Corp","mty_typ"),4)="perp","perp",_xll.BDP($A801&amp;" Corp",F$4)*1)</f>
        <v>42622</v>
      </c>
      <c r="G801" s="31">
        <f>_xll.RtGet("EBOND_POSITION",INDEX(bookMap[eBondID],MATCH(TEXT(C801,"0"),bookMap[bbgID],0))&amp;"="&amp;B801,"AMOUNT")</f>
        <v>0</v>
      </c>
      <c r="H801" s="1">
        <f>INDEX(control!$E$12:$E$22,MATCH(C801,control!$C$12:$C$22,0))</f>
        <v>0</v>
      </c>
      <c r="I801" s="1" t="str">
        <f>IFERROR(INDEX(bias[symbol],MIN(MAX(MATCH(IF($I$2="manual",_xll.RtGet("EBOND_LDN",B801,-20268),$I$2),bias[symbol],0)+H801,1),27)),"-")</f>
        <v>b</v>
      </c>
      <c r="J801" s="1">
        <f>IFERROR(_xll.RtGet("EBOND_LDN",B801,-20270)*1,"-")</f>
        <v>0.2</v>
      </c>
      <c r="K801" s="1" t="str">
        <f>_xll.RtGet("EBOND_LDN",$B801,-20271)</f>
        <v>on</v>
      </c>
      <c r="L801" s="1">
        <f>_xll.BDP(A801&amp;" @CBKG Corp","bid")</f>
        <v>101.88800000000001</v>
      </c>
      <c r="M801" s="1">
        <f>_xll.BDP(A801&amp;" @CBKG Corp","ask")</f>
        <v>102.08799999999999</v>
      </c>
      <c r="N801" s="1" t="s">
        <v>1456</v>
      </c>
      <c r="O801" s="1" t="str">
        <f>_xll.BDP(A801&amp;" @"&amp;N801&amp;" Corp","LAST_UPDATE")</f>
        <v>11/06/2014</v>
      </c>
      <c r="P801" s="57">
        <f>_xll.BDP(A801&amp;" @"&amp;N801&amp;" Corp","LAST_PRICE")</f>
        <v>101.965</v>
      </c>
      <c r="Q801" s="1">
        <f>INDEX(control!$F$12:$F$22,MATCH(C801,control!$C$12:$C$22,0))</f>
        <v>100</v>
      </c>
      <c r="R801" s="1">
        <f>P801-J801*INDEX(bias[value],MATCH(I801,bias[symbol],0))*(Q801/100)</f>
        <v>101.89</v>
      </c>
      <c r="S801" s="1">
        <f t="shared" si="832"/>
        <v>102.09</v>
      </c>
      <c r="T801" s="4"/>
      <c r="U801" s="4"/>
      <c r="V801" s="1">
        <f t="shared" si="922"/>
        <v>101.965</v>
      </c>
      <c r="W801" s="1">
        <f t="shared" si="923"/>
        <v>101.89</v>
      </c>
      <c r="X801" s="1">
        <f t="shared" si="924"/>
        <v>102.09</v>
      </c>
      <c r="Y801" s="13">
        <f t="shared" si="925"/>
        <v>4.0000000000190994E-3</v>
      </c>
      <c r="Z801" s="1">
        <v>1</v>
      </c>
      <c r="AA801" s="1">
        <f t="shared" si="926"/>
        <v>1</v>
      </c>
      <c r="AB801" s="1">
        <f t="shared" si="859"/>
        <v>1</v>
      </c>
      <c r="AC801" s="1">
        <f>IF(ISNUMBER(INDEX(bias[value],MATCH(I801,bias[symbol],0))),1,0)</f>
        <v>1</v>
      </c>
      <c r="AD801" s="1">
        <f t="shared" si="927"/>
        <v>1</v>
      </c>
      <c r="AE801" s="1">
        <f t="shared" si="860"/>
        <v>1</v>
      </c>
      <c r="AF801" s="1">
        <f t="shared" ca="1" si="894"/>
        <v>0</v>
      </c>
      <c r="AG801" s="1">
        <f t="shared" ca="1" si="895"/>
        <v>0</v>
      </c>
      <c r="AH801" s="1" t="str">
        <f ca="1">IF(AG801=1,_xll.RtContribute("DDS_BONDS",$B801&amp;"=EXT",$V$3:$X$3,V801:X801,"FTC:CHANGED;SCOPE:SERVER"),"-")</f>
        <v>-</v>
      </c>
      <c r="AI801" s="1" t="str">
        <f>_xll.RtGet("DDS_BONDS",B801&amp;"=EXT",3)</f>
        <v>19152379=EXT</v>
      </c>
      <c r="AJ801" s="32">
        <f>_xll.BDP($A801&amp;" @"&amp; $N801 &amp;"  Corp","risk_mid")</f>
        <v>2.2362956261190448</v>
      </c>
      <c r="AK801" s="25">
        <f t="shared" si="896"/>
        <v>0</v>
      </c>
      <c r="AL801" s="1" t="str">
        <f t="shared" si="861"/>
        <v>-</v>
      </c>
      <c r="AM801" s="38">
        <f t="shared" si="897"/>
        <v>0</v>
      </c>
      <c r="AN801" s="12">
        <f>_xll.BDP($A801&amp;" @"&amp; $N801 &amp;"  Corp","asset_swap_spd_mid")</f>
        <v>38.668893506959883</v>
      </c>
      <c r="AO801" s="25">
        <f t="shared" si="898"/>
        <v>0</v>
      </c>
      <c r="AP801" s="25">
        <f>IFERROR(_xll.BDP($A801&amp;" @"&amp; $N801 &amp;"  Corp","coupon")*G801/100/365,"-")</f>
        <v>0</v>
      </c>
      <c r="AQ801" s="1" t="str">
        <f>_xll.RtGet("EBOND_LDN",B801,"DSPLY_NAME")</f>
        <v>F 1 5/8 09 Sep 2</v>
      </c>
      <c r="AR801" s="38">
        <f>_xll.RtGet("EBOND_LDN", B801, -18560)</f>
        <v>72.638058534869998</v>
      </c>
      <c r="AS801" s="38">
        <f>_xll.RtGet("EBOND_LDN", B801, -18562)</f>
        <v>63.700309748354002</v>
      </c>
      <c r="AT801" s="58" t="str">
        <f ca="1">IF(Main[[#This Row],[maturity]]&lt;TODAY(),"matured","-")</f>
        <v>-</v>
      </c>
      <c r="AU801" s="1" t="str">
        <f>IF(Main[[#This Row],[spread bid]]=Main[[#This Row],[spread ask]],"error","-")</f>
        <v>-</v>
      </c>
    </row>
    <row r="802" spans="1:47" x14ac:dyDescent="0.2">
      <c r="A802" s="1" t="s">
        <v>738</v>
      </c>
      <c r="B802" s="1">
        <v>15593549</v>
      </c>
      <c r="C802" s="9">
        <v>1994223</v>
      </c>
      <c r="D802" s="9" t="str">
        <f>_xll.BDP($A802&amp;" Corp",D$4)</f>
        <v>F</v>
      </c>
      <c r="E802" s="9">
        <f>IF(_xll.BDP($A802&amp;" Corp","cpn typ")="floating","frn",_xll.BDP($A802&amp;" Corp",E$4))</f>
        <v>2.875</v>
      </c>
      <c r="F802" s="50">
        <f>IF(LEFT(_xll.BDP($A802&amp;" Corp","mty_typ"),4)="perp","perp",_xll.BDP($A802&amp;" Corp",F$4)*1)</f>
        <v>43011</v>
      </c>
      <c r="G802" s="31">
        <f>_xll.RtGet("EBOND_POSITION",INDEX(bookMap[eBondID],MATCH(TEXT(C802,"0"),bookMap[bbgID],0))&amp;"="&amp;B802,"AMOUNT")</f>
        <v>-1903000</v>
      </c>
      <c r="H802" s="1">
        <f>INDEX(control!$E$12:$E$22,MATCH(C802,control!$C$12:$C$22,0))</f>
        <v>0</v>
      </c>
      <c r="I802" s="1" t="str">
        <f>IFERROR(INDEX(bias[symbol],MIN(MAX(MATCH(IF($I$2="manual",_xll.RtGet("EBOND_LDN",B802,-20268),$I$2),bias[symbol],0)+H802,1),27)),"-")</f>
        <v>b</v>
      </c>
      <c r="J802" s="1">
        <f>IFERROR(_xll.RtGet("EBOND_LDN",B802,-20270)*1,"-")</f>
        <v>0.2</v>
      </c>
      <c r="K802" s="1" t="str">
        <f>_xll.RtGet("EBOND_LDN",$B802,-20271)</f>
        <v>on</v>
      </c>
      <c r="L802" s="1">
        <f>_xll.BDP(A802&amp;" @CBKG Corp","bid")</f>
        <v>106.009</v>
      </c>
      <c r="M802" s="1">
        <f>_xll.BDP(A802&amp;" @CBKG Corp","ask")</f>
        <v>106.209</v>
      </c>
      <c r="N802" s="1" t="s">
        <v>1456</v>
      </c>
      <c r="O802" s="1" t="str">
        <f>_xll.BDP(A802&amp;" @"&amp;N802&amp;" Corp","LAST_UPDATE")</f>
        <v>11/06/2014</v>
      </c>
      <c r="P802" s="57">
        <f>_xll.BDP(A802&amp;" @"&amp;N802&amp;" Corp","LAST_PRICE")</f>
        <v>106.083</v>
      </c>
      <c r="Q802" s="1">
        <f>INDEX(control!$F$12:$F$22,MATCH(C802,control!$C$12:$C$22,0))</f>
        <v>100</v>
      </c>
      <c r="R802" s="1">
        <f>P802-J802*INDEX(bias[value],MATCH(I802,bias[symbol],0))*(Q802/100)</f>
        <v>106.008</v>
      </c>
      <c r="S802" s="1">
        <f t="shared" ref="S802:S858" si="928">R802+J802*(Q802/100)</f>
        <v>106.208</v>
      </c>
      <c r="T802" s="4"/>
      <c r="U802" s="4"/>
      <c r="V802" s="1">
        <f t="shared" si="922"/>
        <v>106.083</v>
      </c>
      <c r="W802" s="1">
        <f t="shared" si="923"/>
        <v>106.008</v>
      </c>
      <c r="X802" s="1">
        <f t="shared" si="924"/>
        <v>106.208</v>
      </c>
      <c r="Y802" s="13">
        <f t="shared" si="925"/>
        <v>-2.0000000000095497E-3</v>
      </c>
      <c r="Z802" s="1">
        <v>1</v>
      </c>
      <c r="AA802" s="1">
        <f t="shared" si="926"/>
        <v>1</v>
      </c>
      <c r="AB802" s="1">
        <f t="shared" si="859"/>
        <v>1</v>
      </c>
      <c r="AC802" s="1">
        <f>IF(ISNUMBER(INDEX(bias[value],MATCH(I802,bias[symbol],0))),1,0)</f>
        <v>1</v>
      </c>
      <c r="AD802" s="1">
        <f t="shared" si="927"/>
        <v>1</v>
      </c>
      <c r="AE802" s="1">
        <f t="shared" si="860"/>
        <v>1</v>
      </c>
      <c r="AF802" s="1">
        <f t="shared" ca="1" si="894"/>
        <v>0</v>
      </c>
      <c r="AG802" s="1">
        <f t="shared" ca="1" si="895"/>
        <v>0</v>
      </c>
      <c r="AH802" s="1" t="str">
        <f ca="1">IF(AG802=1,_xll.RtContribute("DDS_BONDS",$B802&amp;"=EXT",$V$3:$X$3,V802:X802,"FTC:CHANGED;SCOPE:SERVER"),"-")</f>
        <v>-</v>
      </c>
      <c r="AI802" s="1" t="str">
        <f>_xll.RtGet("DDS_BONDS",B802&amp;"=EXT",3)</f>
        <v>15593549=EXT</v>
      </c>
      <c r="AJ802" s="32">
        <f>_xll.BDP($A802&amp;" @"&amp; $N802 &amp;"  Corp","risk_mid")</f>
        <v>3.3573987669207384</v>
      </c>
      <c r="AK802" s="25">
        <f t="shared" si="896"/>
        <v>-638.91298534501652</v>
      </c>
      <c r="AL802" s="1" t="str">
        <f t="shared" si="861"/>
        <v>-</v>
      </c>
      <c r="AM802" s="38">
        <f t="shared" si="897"/>
        <v>-17.944528800000001</v>
      </c>
      <c r="AN802" s="12">
        <f>_xll.BDP($A802&amp;" @"&amp; $N802 &amp;"  Corp","asset_swap_spd_mid")</f>
        <v>56.000336612701616</v>
      </c>
      <c r="AO802" s="25">
        <f t="shared" si="898"/>
        <v>-10656.864057397119</v>
      </c>
      <c r="AP802" s="25">
        <f>IFERROR(_xll.BDP($A802&amp;" @"&amp; $N802 &amp;"  Corp","coupon")*G802/100/365,"-")</f>
        <v>-149.89383561643837</v>
      </c>
      <c r="AQ802" s="1" t="str">
        <f>_xll.RtGet("EBOND_LDN",B802,"DSPLY_NAME")</f>
        <v>F 2 7/8 03 Oct 2</v>
      </c>
      <c r="AR802" s="38">
        <f>_xll.RtGet("EBOND_LDN", B802, -18560)</f>
        <v>88.761337818420998</v>
      </c>
      <c r="AS802" s="38">
        <f>_xll.RtGet("EBOND_LDN", B802, -18562)</f>
        <v>82.809039915989999</v>
      </c>
      <c r="AT802" s="58" t="str">
        <f ca="1">IF(Main[[#This Row],[maturity]]&lt;TODAY(),"matured","-")</f>
        <v>-</v>
      </c>
      <c r="AU802" s="1" t="str">
        <f>IF(Main[[#This Row],[spread bid]]=Main[[#This Row],[spread ask]],"error","-")</f>
        <v>-</v>
      </c>
    </row>
    <row r="803" spans="1:47" x14ac:dyDescent="0.2">
      <c r="A803" s="1" t="s">
        <v>739</v>
      </c>
      <c r="B803" s="1">
        <v>17926162</v>
      </c>
      <c r="C803" s="9">
        <v>1994223</v>
      </c>
      <c r="D803" s="9" t="str">
        <f>_xll.BDP($A803&amp;" Corp",D$4)</f>
        <v>F</v>
      </c>
      <c r="E803" s="9">
        <f>IF(_xll.BDP($A803&amp;" Corp","cpn typ")="floating","frn",_xll.BDP($A803&amp;" Corp",E$4))</f>
        <v>1.75</v>
      </c>
      <c r="F803" s="50">
        <f>IF(LEFT(_xll.BDP($A803&amp;" Corp","mty_typ"),4)="perp","perp",_xll.BDP($A803&amp;" Corp",F$4)*1)</f>
        <v>43241</v>
      </c>
      <c r="G803" s="31">
        <f>_xll.RtGet("EBOND_POSITION",INDEX(bookMap[eBondID],MATCH(TEXT(C803,"0"),bookMap[bbgID],0))&amp;"="&amp;B803,"AMOUNT")</f>
        <v>0</v>
      </c>
      <c r="H803" s="1">
        <f>INDEX(control!$E$12:$E$22,MATCH(C803,control!$C$12:$C$22,0))</f>
        <v>0</v>
      </c>
      <c r="I803" s="1" t="str">
        <f>IFERROR(INDEX(bias[symbol],MIN(MAX(MATCH(IF($I$2="manual",_xll.RtGet("EBOND_LDN",B803,-20268),$I$2),bias[symbol],0)+H803,1),27)),"-")</f>
        <v>b</v>
      </c>
      <c r="J803" s="1">
        <f>IFERROR(_xll.RtGet("EBOND_LDN",B803,-20270)*1,"-")</f>
        <v>0.2</v>
      </c>
      <c r="K803" s="1" t="str">
        <f>_xll.RtGet("EBOND_LDN",$B803,-20271)</f>
        <v>on</v>
      </c>
      <c r="L803" s="1">
        <f>_xll.BDP(A803&amp;" @CBKG Corp","bid")</f>
        <v>102.21299999999999</v>
      </c>
      <c r="M803" s="1">
        <f>_xll.BDP(A803&amp;" @CBKG Corp","ask")</f>
        <v>102.413</v>
      </c>
      <c r="N803" s="1" t="s">
        <v>1456</v>
      </c>
      <c r="O803" s="1" t="str">
        <f>_xll.BDP(A803&amp;" @"&amp;N803&amp;" Corp","LAST_UPDATE")</f>
        <v>11/06/2014</v>
      </c>
      <c r="P803" s="57">
        <f>_xll.BDP(A803&amp;" @"&amp;N803&amp;" Corp","LAST_PRICE")</f>
        <v>102.286</v>
      </c>
      <c r="Q803" s="1">
        <f>INDEX(control!$F$12:$F$22,MATCH(C803,control!$C$12:$C$22,0))</f>
        <v>100</v>
      </c>
      <c r="R803" s="1">
        <f>P803-J803*INDEX(bias[value],MATCH(I803,bias[symbol],0))*(Q803/100)</f>
        <v>102.211</v>
      </c>
      <c r="S803" s="1">
        <f t="shared" si="928"/>
        <v>102.411</v>
      </c>
      <c r="T803" s="4"/>
      <c r="U803" s="4"/>
      <c r="V803" s="1">
        <f t="shared" si="922"/>
        <v>102.286</v>
      </c>
      <c r="W803" s="1">
        <f t="shared" si="923"/>
        <v>102.211</v>
      </c>
      <c r="X803" s="1">
        <f t="shared" si="924"/>
        <v>102.411</v>
      </c>
      <c r="Y803" s="13">
        <f t="shared" si="925"/>
        <v>-3.999999999962256E-3</v>
      </c>
      <c r="Z803" s="1">
        <v>1</v>
      </c>
      <c r="AA803" s="1">
        <f t="shared" si="926"/>
        <v>1</v>
      </c>
      <c r="AB803" s="1">
        <f t="shared" si="859"/>
        <v>1</v>
      </c>
      <c r="AC803" s="1">
        <f>IF(ISNUMBER(INDEX(bias[value],MATCH(I803,bias[symbol],0))),1,0)</f>
        <v>1</v>
      </c>
      <c r="AD803" s="1">
        <f t="shared" si="927"/>
        <v>1</v>
      </c>
      <c r="AE803" s="1">
        <f t="shared" si="860"/>
        <v>1</v>
      </c>
      <c r="AF803" s="1">
        <f t="shared" ca="1" si="894"/>
        <v>0</v>
      </c>
      <c r="AG803" s="1">
        <f t="shared" ca="1" si="895"/>
        <v>0</v>
      </c>
      <c r="AH803" s="1" t="str">
        <f ca="1">IF(AG803=1,_xll.RtContribute("DDS_BONDS",$B803&amp;"=EXT",$V$3:$X$3,V803:X803,"FTC:CHANGED;SCOPE:SERVER"),"-")</f>
        <v>-</v>
      </c>
      <c r="AI803" s="1" t="str">
        <f>_xll.RtGet("DDS_BONDS",B803&amp;"=EXT",3)</f>
        <v>17926162=EXT</v>
      </c>
      <c r="AJ803" s="32">
        <f>_xll.BDP($A803&amp;" @"&amp; $N803 &amp;"  Corp","risk_mid")</f>
        <v>3.8715314511257759</v>
      </c>
      <c r="AK803" s="25">
        <f t="shared" si="896"/>
        <v>0</v>
      </c>
      <c r="AL803" s="1" t="str">
        <f t="shared" si="861"/>
        <v>-</v>
      </c>
      <c r="AM803" s="38">
        <f t="shared" si="897"/>
        <v>0</v>
      </c>
      <c r="AN803" s="12">
        <f>_xll.BDP($A803&amp;" @"&amp; $N803 &amp;"  Corp","asset_swap_spd_mid")</f>
        <v>62.247276594976974</v>
      </c>
      <c r="AO803" s="25">
        <f t="shared" si="898"/>
        <v>0</v>
      </c>
      <c r="AP803" s="25">
        <f>IFERROR(_xll.BDP($A803&amp;" @"&amp; $N803 &amp;"  Corp","coupon")*G803/100/365,"-")</f>
        <v>0</v>
      </c>
      <c r="AQ803" s="1" t="str">
        <f>_xll.RtGet("EBOND_LDN",B803,"DSPLY_NAME")</f>
        <v>F 1 3/4 21 May 2</v>
      </c>
      <c r="AR803" s="38">
        <f>_xll.RtGet("EBOND_LDN", B803, -18560)</f>
        <v>96.104109033542002</v>
      </c>
      <c r="AS803" s="38">
        <f>_xll.RtGet("EBOND_LDN", B803, -18562)</f>
        <v>90.941990608184994</v>
      </c>
      <c r="AT803" s="58" t="str">
        <f ca="1">IF(Main[[#This Row],[maturity]]&lt;TODAY(),"matured","-")</f>
        <v>-</v>
      </c>
      <c r="AU803" s="1" t="str">
        <f>IF(Main[[#This Row],[spread bid]]=Main[[#This Row],[spread ask]],"error","-")</f>
        <v>-</v>
      </c>
    </row>
    <row r="804" spans="1:47" x14ac:dyDescent="0.2">
      <c r="A804" s="1" t="s">
        <v>1548</v>
      </c>
      <c r="B804" s="1">
        <v>21099724</v>
      </c>
      <c r="C804" s="9">
        <v>1994223</v>
      </c>
      <c r="D804" s="9" t="str">
        <f>_xll.BDP($A804&amp;" Corp",D$4)</f>
        <v>F</v>
      </c>
      <c r="E804" s="9">
        <f>IF(_xll.BDP($A804&amp;" Corp","cpn typ")="floating","frn",_xll.BDP($A804&amp;" Corp",E$4))</f>
        <v>1.875</v>
      </c>
      <c r="F804" s="50">
        <f>IF(LEFT(_xll.BDP($A804&amp;" Corp","mty_typ"),4)="perp","perp",_xll.BDP($A804&amp;" Corp",F$4)*1)</f>
        <v>43573</v>
      </c>
      <c r="G804" s="31">
        <f>_xll.RtGet("EBOND_POSITION",INDEX(bookMap[eBondID],MATCH(TEXT(C804,"0"),bookMap[bbgID],0))&amp;"="&amp;B804,"AMOUNT")</f>
        <v>2373000</v>
      </c>
      <c r="H804" s="1">
        <f>INDEX(control!$E$12:$E$22,MATCH(C804,control!$C$12:$C$22,0))</f>
        <v>0</v>
      </c>
      <c r="I804" s="1" t="str">
        <f>IFERROR(INDEX(bias[symbol],MIN(MAX(MATCH(IF($I$2="manual",_xll.RtGet("EBOND_LDN",B804,-20268),$I$2),bias[symbol],0)+H804,1),27)),"-")</f>
        <v>b</v>
      </c>
      <c r="J804" s="1">
        <f>IFERROR(_xll.RtGet("EBOND_LDN",B804,-20270)*1,"-")</f>
        <v>0.2</v>
      </c>
      <c r="K804" s="1" t="str">
        <f>_xll.RtGet("EBOND_LDN",$B804,-20271)</f>
        <v>on</v>
      </c>
      <c r="L804" s="1">
        <f>_xll.BDP(A804&amp;" @CBKG Corp","bid")</f>
        <v>102.375</v>
      </c>
      <c r="M804" s="1">
        <f>_xll.BDP(A804&amp;" @CBKG Corp","ask")</f>
        <v>102.575</v>
      </c>
      <c r="N804" s="1" t="s">
        <v>1456</v>
      </c>
      <c r="O804" s="1" t="str">
        <f>_xll.BDP(A804&amp;" @"&amp;N804&amp;" Corp","LAST_UPDATE")</f>
        <v>11/06/2014</v>
      </c>
      <c r="P804" s="57">
        <f>_xll.BDP(A804&amp;" @"&amp;N804&amp;" Corp","LAST_PRICE")</f>
        <v>102.44799999999999</v>
      </c>
      <c r="Q804" s="1">
        <f>INDEX(control!$F$12:$F$22,MATCH(C804,control!$C$12:$C$22,0))</f>
        <v>100</v>
      </c>
      <c r="R804" s="1">
        <f>P804-J804*INDEX(bias[value],MATCH(I804,bias[symbol],0))*(Q804/100)</f>
        <v>102.37299999999999</v>
      </c>
      <c r="S804" s="1">
        <f t="shared" ref="S804" si="929">R804+J804*(Q804/100)</f>
        <v>102.57299999999999</v>
      </c>
      <c r="T804" s="4"/>
      <c r="U804" s="4"/>
      <c r="V804" s="1">
        <f t="shared" ref="V804" si="930">P804</f>
        <v>102.44799999999999</v>
      </c>
      <c r="W804" s="1">
        <f t="shared" ref="W804" si="931">IF(ISNUMBER(T804),T804,R804)</f>
        <v>102.37299999999999</v>
      </c>
      <c r="X804" s="1">
        <f t="shared" ref="X804" si="932">IF(ISNUMBER(U804),U804,S804)</f>
        <v>102.57299999999999</v>
      </c>
      <c r="Y804" s="13">
        <f t="shared" ref="Y804" si="933">IF(ISERROR((W804+X804)-(L804+M804)),"err",((W804+X804)-(L804+M804)))</f>
        <v>-4.0000000000190994E-3</v>
      </c>
      <c r="Z804" s="1">
        <v>1</v>
      </c>
      <c r="AA804" s="1">
        <f t="shared" ref="AA804" si="934">IF(K804="on",1,0)</f>
        <v>1</v>
      </c>
      <c r="AB804" s="1">
        <f t="shared" ref="AB804" si="935">IF(ISNUMBER(V804),1,0)*IF(ISNUMBER(W804),1,0)*IF(ISNUMBER(X804),1,0)</f>
        <v>1</v>
      </c>
      <c r="AC804" s="1">
        <f>IF(ISNUMBER(INDEX(bias[value],MATCH(I804,bias[symbol],0))),1,0)</f>
        <v>1</v>
      </c>
      <c r="AD804" s="1">
        <f t="shared" ref="AD804" si="936">IF(ISNUMBER(J804),1,0)</f>
        <v>1</v>
      </c>
      <c r="AE804" s="1">
        <f t="shared" ref="AE804" si="937">IF(AB804,IF(W804&gt;X804,0,1),0)</f>
        <v>1</v>
      </c>
      <c r="AF804" s="1">
        <f t="shared" ca="1" si="894"/>
        <v>0</v>
      </c>
      <c r="AG804" s="1">
        <f t="shared" ref="AG804" ca="1" si="938">PRODUCT(Z804:AF804)</f>
        <v>0</v>
      </c>
      <c r="AH804" s="1" t="str">
        <f ca="1">IF(AG804=1,_xll.RtContribute("DDS_BONDS",$B804&amp;"=EXT",$V$3:$X$3,V804:X804,"FTC:CHANGED;SCOPE:SERVER"),"-")</f>
        <v>-</v>
      </c>
      <c r="AI804" s="1" t="str">
        <f>_xll.RtGet("DDS_BONDS",B804&amp;"=EXT",3)</f>
        <v>21099724=EXT</v>
      </c>
      <c r="AJ804" s="32">
        <f>_xll.BDP($A804&amp;" @"&amp; $N804 &amp;"  Corp","risk_mid")</f>
        <v>4.7222085702784966</v>
      </c>
      <c r="AK804" s="25">
        <f t="shared" ref="AK804" si="939">IFERROR(G804*AJ804/10000,"-")</f>
        <v>1120.5800937270872</v>
      </c>
      <c r="AL804" s="1" t="str">
        <f t="shared" si="861"/>
        <v>-</v>
      </c>
      <c r="AM804" s="38">
        <f t="shared" ref="AM804" si="940">IFERROR(G804*1,0)*IFERROR(P804*1,0)/100*IF(AL804="-",$AM$3,AL804)/100/360</f>
        <v>21.609698133333332</v>
      </c>
      <c r="AN804" s="12">
        <f>_xll.BDP($A804&amp;" @"&amp; $N804 &amp;"  Corp","asset_swap_spd_mid")</f>
        <v>65.49157198315956</v>
      </c>
      <c r="AO804" s="25">
        <f t="shared" ref="AO804" si="941">IFERROR(G804*1,0)*IFERROR(AN804*1,0)/10000</f>
        <v>15541.150031603762</v>
      </c>
      <c r="AP804" s="25">
        <f>IFERROR(_xll.BDP($A804&amp;" @"&amp; $N804 &amp;"  Corp","coupon")*G804/100/365,"-")</f>
        <v>121.90068493150685</v>
      </c>
      <c r="AQ804" s="1" t="str">
        <f>_xll.RtGet("EBOND_LDN",B804,"DSPLY_NAME")</f>
        <v>F 1 7/8 18 Apr 2</v>
      </c>
      <c r="AR804" s="38">
        <f>_xll.RtGet("EBOND_LDN", B804, -18560)</f>
        <v>100.572416897244</v>
      </c>
      <c r="AS804" s="38">
        <f>_xll.RtGet("EBOND_LDN", B804, -18562)</f>
        <v>96.340777759684997</v>
      </c>
      <c r="AT804" s="58" t="str">
        <f ca="1">IF(Main[[#This Row],[maturity]]&lt;TODAY(),"matured","-")</f>
        <v>-</v>
      </c>
      <c r="AU804" s="1" t="str">
        <f>IF(Main[[#This Row],[spread bid]]=Main[[#This Row],[spread ask]],"error","-")</f>
        <v>-</v>
      </c>
    </row>
    <row r="805" spans="1:47" x14ac:dyDescent="0.2">
      <c r="A805" s="1" t="s">
        <v>740</v>
      </c>
      <c r="B805" s="1">
        <v>10022881</v>
      </c>
      <c r="C805" s="9">
        <v>1994223</v>
      </c>
      <c r="D805" s="9" t="str">
        <f>_xll.BDP($A805&amp;" Corp",D$4)</f>
        <v>F</v>
      </c>
      <c r="E805" s="9">
        <f>IF(_xll.BDP($A805&amp;" Corp","cpn typ")="floating","frn",_xll.BDP($A805&amp;" Corp",E$4))</f>
        <v>5.75</v>
      </c>
      <c r="F805" s="50">
        <f>IF(LEFT(_xll.BDP($A805&amp;" Corp","mty_typ"),4)="perp","perp",_xll.BDP($A805&amp;" Corp",F$4)*1)</f>
        <v>44228</v>
      </c>
      <c r="G805" s="31" t="str">
        <f>_xll.RtGet("EBOND_POSITION",INDEX(bookMap[eBondID],MATCH(TEXT(C805,"0"),bookMap[bbgID],0))&amp;"="&amp;B805,"AMOUNT")</f>
        <v>#N/A</v>
      </c>
      <c r="H805" s="1">
        <f>INDEX(control!$E$12:$E$22,MATCH(C805,control!$C$12:$C$22,0))</f>
        <v>0</v>
      </c>
      <c r="I805" s="1" t="str">
        <f>IFERROR(INDEX(bias[symbol],MIN(MAX(MATCH(IF($I$2="manual",_xll.RtGet("EBOND_LDN",B805,-20268),$I$2),bias[symbol],0)+H805,1),27)),"-")</f>
        <v>b</v>
      </c>
      <c r="J805" s="1">
        <f>IFERROR(_xll.RtGet("EBOND_LDN",B805,-20270)*1,"-")</f>
        <v>1</v>
      </c>
      <c r="K805" s="1" t="str">
        <f>_xll.RtGet("EBOND_LDN",$B805,-20271)</f>
        <v>on</v>
      </c>
      <c r="L805" s="1" t="str">
        <f>_xll.BDP(A805&amp;" @CBKG Corp","bid")</f>
        <v>#N/A Real Time</v>
      </c>
      <c r="M805" s="1" t="str">
        <f>_xll.BDP(A805&amp;" @CBKG Corp","ask")</f>
        <v>#N/A Real Time</v>
      </c>
      <c r="N805" s="1" t="s">
        <v>1456</v>
      </c>
      <c r="O805" s="1" t="str">
        <f>_xll.BDP(A805&amp;" @"&amp;N805&amp;" Corp","LAST_UPDATE")</f>
        <v>11/06/2014</v>
      </c>
      <c r="P805" s="57">
        <f>_xll.BDP(A805&amp;" @"&amp;N805&amp;" Corp","LAST_PRICE")</f>
        <v>115.268</v>
      </c>
      <c r="Q805" s="1">
        <f>INDEX(control!$F$12:$F$22,MATCH(C805,control!$C$12:$C$22,0))</f>
        <v>100</v>
      </c>
      <c r="R805" s="1">
        <f>P805-J805*INDEX(bias[value],MATCH(I805,bias[symbol],0))*(Q805/100)</f>
        <v>114.893</v>
      </c>
      <c r="S805" s="1">
        <f t="shared" si="928"/>
        <v>115.893</v>
      </c>
      <c r="T805" s="4"/>
      <c r="U805" s="4"/>
      <c r="V805" s="1">
        <f t="shared" si="922"/>
        <v>115.268</v>
      </c>
      <c r="W805" s="1">
        <f t="shared" si="923"/>
        <v>114.893</v>
      </c>
      <c r="X805" s="1">
        <f t="shared" si="924"/>
        <v>115.893</v>
      </c>
      <c r="Y805" s="13" t="str">
        <f t="shared" si="925"/>
        <v>err</v>
      </c>
      <c r="Z805" s="1">
        <v>1</v>
      </c>
      <c r="AA805" s="1">
        <f t="shared" si="926"/>
        <v>1</v>
      </c>
      <c r="AB805" s="1">
        <f t="shared" si="859"/>
        <v>1</v>
      </c>
      <c r="AC805" s="1">
        <f>IF(ISNUMBER(INDEX(bias[value],MATCH(I805,bias[symbol],0))),1,0)</f>
        <v>1</v>
      </c>
      <c r="AD805" s="1">
        <f t="shared" si="927"/>
        <v>1</v>
      </c>
      <c r="AE805" s="1">
        <f t="shared" si="860"/>
        <v>1</v>
      </c>
      <c r="AF805" s="1">
        <f t="shared" ca="1" si="894"/>
        <v>0</v>
      </c>
      <c r="AG805" s="1">
        <f t="shared" ca="1" si="895"/>
        <v>0</v>
      </c>
      <c r="AH805" s="1" t="str">
        <f ca="1">IF(AG805=1,_xll.RtContribute("DDS_BONDS",$B805&amp;"=EXT",$V$3:$X$3,V805:X805,"FTC:CHANGED;SCOPE:SERVER"),"-")</f>
        <v>-</v>
      </c>
      <c r="AI805" s="1" t="str">
        <f>_xll.RtGet("DDS_BONDS",B805&amp;"=EXT",3)</f>
        <v>10022881=EXT</v>
      </c>
      <c r="AJ805" s="32">
        <f>_xll.BDP($A805&amp;" @"&amp; $N805 &amp;"  Corp","risk_mid")</f>
        <v>6.4461451562735306</v>
      </c>
      <c r="AK805" s="25" t="str">
        <f t="shared" si="896"/>
        <v>-</v>
      </c>
      <c r="AL805" s="1" t="str">
        <f t="shared" si="861"/>
        <v>-</v>
      </c>
      <c r="AM805" s="38">
        <f t="shared" si="897"/>
        <v>0</v>
      </c>
      <c r="AN805" s="12">
        <f>_xll.BDP($A805&amp;" @"&amp; $N805 &amp;"  Corp","asset_swap_spd_mid")</f>
        <v>108.79930203442169</v>
      </c>
      <c r="AO805" s="25">
        <f t="shared" si="898"/>
        <v>0</v>
      </c>
      <c r="AP805" s="25" t="str">
        <f>IFERROR(_xll.BDP($A805&amp;" @"&amp; $N805 &amp;"  Corp","coupon")*G805/100/365,"-")</f>
        <v>-</v>
      </c>
      <c r="AQ805" s="1" t="str">
        <f>_xll.RtGet("EBOND_LDN",B805,"DSPLY_NAME")</f>
        <v>F 5 3/4 01 Feb 2</v>
      </c>
      <c r="AR805" s="38">
        <f>_xll.RtGet("EBOND_LDN", B805, -18560)</f>
        <v>69.577391081122002</v>
      </c>
      <c r="AS805" s="38">
        <f>_xll.RtGet("EBOND_LDN", B805, -18562)</f>
        <v>54.092641895307999</v>
      </c>
      <c r="AT805" s="58" t="str">
        <f ca="1">IF(Main[[#This Row],[maturity]]&lt;TODAY(),"matured","-")</f>
        <v>-</v>
      </c>
      <c r="AU805" s="1" t="str">
        <f>IF(Main[[#This Row],[spread bid]]=Main[[#This Row],[spread ask]],"error","-")</f>
        <v>-</v>
      </c>
    </row>
    <row r="806" spans="1:47" x14ac:dyDescent="0.2">
      <c r="A806" s="1" t="s">
        <v>741</v>
      </c>
      <c r="B806" s="1">
        <v>11205015</v>
      </c>
      <c r="C806" s="9">
        <v>1994223</v>
      </c>
      <c r="D806" s="9" t="str">
        <f>_xll.BDP($A806&amp;" Corp",D$4)</f>
        <v>F</v>
      </c>
      <c r="E806" s="9">
        <f>IF(_xll.BDP($A806&amp;" Corp","cpn typ")="floating","frn",_xll.BDP($A806&amp;" Corp",E$4))</f>
        <v>5.875</v>
      </c>
      <c r="F806" s="50">
        <f>IF(LEFT(_xll.BDP($A806&amp;" Corp","mty_typ"),4)="perp","perp",_xll.BDP($A806&amp;" Corp",F$4)*1)</f>
        <v>44410</v>
      </c>
      <c r="G806" s="31" t="str">
        <f>_xll.RtGet("EBOND_POSITION",INDEX(bookMap[eBondID],MATCH(TEXT(C806,"0"),bookMap[bbgID],0))&amp;"="&amp;B806,"AMOUNT")</f>
        <v>#N/A</v>
      </c>
      <c r="H806" s="1">
        <f>INDEX(control!$E$12:$E$22,MATCH(C806,control!$C$12:$C$22,0))</f>
        <v>0</v>
      </c>
      <c r="I806" s="1" t="str">
        <f>IFERROR(INDEX(bias[symbol],MIN(MAX(MATCH(IF($I$2="manual",_xll.RtGet("EBOND_LDN",B806,-20268),$I$2),bias[symbol],0)+H806,1),27)),"-")</f>
        <v>b</v>
      </c>
      <c r="J806" s="1">
        <f>IFERROR(_xll.RtGet("EBOND_LDN",B806,-20270)*1,"-")</f>
        <v>1</v>
      </c>
      <c r="K806" s="1" t="str">
        <f>_xll.RtGet("EBOND_LDN",$B806,-20271)</f>
        <v>on</v>
      </c>
      <c r="L806" s="1" t="str">
        <f>_xll.BDP(A806&amp;" @CBKG Corp","bid")</f>
        <v>#N/A Real Time</v>
      </c>
      <c r="M806" s="1" t="str">
        <f>_xll.BDP(A806&amp;" @CBKG Corp","ask")</f>
        <v>#N/A Real Time</v>
      </c>
      <c r="N806" s="1" t="s">
        <v>1456</v>
      </c>
      <c r="O806" s="1" t="str">
        <f>_xll.BDP(A806&amp;" @"&amp;N806&amp;" Corp","LAST_UPDATE")</f>
        <v>11/06/2014</v>
      </c>
      <c r="P806" s="57">
        <f>_xll.BDP(A806&amp;" @"&amp;N806&amp;" Corp","LAST_PRICE")</f>
        <v>116.31399999999999</v>
      </c>
      <c r="Q806" s="1">
        <f>INDEX(control!$F$12:$F$22,MATCH(C806,control!$C$12:$C$22,0))</f>
        <v>100</v>
      </c>
      <c r="R806" s="1">
        <f>P806-J806*INDEX(bias[value],MATCH(I806,bias[symbol],0))*(Q806/100)</f>
        <v>115.93899999999999</v>
      </c>
      <c r="S806" s="1">
        <f t="shared" si="928"/>
        <v>116.93899999999999</v>
      </c>
      <c r="T806" s="4"/>
      <c r="U806" s="4"/>
      <c r="V806" s="1">
        <f t="shared" si="922"/>
        <v>116.31399999999999</v>
      </c>
      <c r="W806" s="1">
        <f t="shared" si="923"/>
        <v>115.93899999999999</v>
      </c>
      <c r="X806" s="1">
        <f t="shared" si="924"/>
        <v>116.93899999999999</v>
      </c>
      <c r="Y806" s="13" t="str">
        <f t="shared" si="925"/>
        <v>err</v>
      </c>
      <c r="Z806" s="1">
        <v>1</v>
      </c>
      <c r="AA806" s="1">
        <f t="shared" si="926"/>
        <v>1</v>
      </c>
      <c r="AB806" s="1">
        <f t="shared" si="859"/>
        <v>1</v>
      </c>
      <c r="AC806" s="1">
        <f>IF(ISNUMBER(INDEX(bias[value],MATCH(I806,bias[symbol],0))),1,0)</f>
        <v>1</v>
      </c>
      <c r="AD806" s="1">
        <f t="shared" si="927"/>
        <v>1</v>
      </c>
      <c r="AE806" s="1">
        <f t="shared" si="860"/>
        <v>1</v>
      </c>
      <c r="AF806" s="1">
        <f t="shared" ca="1" si="894"/>
        <v>0</v>
      </c>
      <c r="AG806" s="1">
        <f t="shared" ca="1" si="895"/>
        <v>0</v>
      </c>
      <c r="AH806" s="1" t="str">
        <f ca="1">IF(AG806=1,_xll.RtContribute("DDS_BONDS",$B806&amp;"=EXT",$V$3:$X$3,V806:X806,"FTC:CHANGED;SCOPE:SERVER"),"-")</f>
        <v>-</v>
      </c>
      <c r="AI806" s="1" t="str">
        <f>_xll.RtGet("DDS_BONDS",B806&amp;"=EXT",3)</f>
        <v>11205015=EXT</v>
      </c>
      <c r="AJ806" s="32">
        <f>_xll.BDP($A806&amp;" @"&amp; $N806 &amp;"  Corp","risk_mid")</f>
        <v>6.8867378210391905</v>
      </c>
      <c r="AK806" s="25" t="str">
        <f t="shared" si="896"/>
        <v>-</v>
      </c>
      <c r="AL806" s="1" t="str">
        <f t="shared" si="861"/>
        <v>-</v>
      </c>
      <c r="AM806" s="38">
        <f t="shared" si="897"/>
        <v>0</v>
      </c>
      <c r="AN806" s="12">
        <f>_xll.BDP($A806&amp;" @"&amp; $N806 &amp;"  Corp","asset_swap_spd_mid")</f>
        <v>111.25707133327828</v>
      </c>
      <c r="AO806" s="25">
        <f t="shared" si="898"/>
        <v>0</v>
      </c>
      <c r="AP806" s="25" t="str">
        <f>IFERROR(_xll.BDP($A806&amp;" @"&amp; $N806 &amp;"  Corp","coupon")*G806/100/365,"-")</f>
        <v>-</v>
      </c>
      <c r="AQ806" s="1" t="str">
        <f>_xll.RtGet("EBOND_LDN",B806,"DSPLY_NAME")</f>
        <v>F 5 7/8 02 Aug 2</v>
      </c>
      <c r="AR806" s="38">
        <f>_xll.RtGet("EBOND_LDN", B806, -18560)</f>
        <v>80.461030396713994</v>
      </c>
      <c r="AS806" s="38">
        <f>_xll.RtGet("EBOND_LDN", B806, -18562)</f>
        <v>65.981729423779996</v>
      </c>
      <c r="AT806" s="58" t="str">
        <f ca="1">IF(Main[[#This Row],[maturity]]&lt;TODAY(),"matured","-")</f>
        <v>-</v>
      </c>
      <c r="AU806" s="1" t="str">
        <f>IF(Main[[#This Row],[spread bid]]=Main[[#This Row],[spread ask]],"error","-")</f>
        <v>-</v>
      </c>
    </row>
    <row r="807" spans="1:47" x14ac:dyDescent="0.2">
      <c r="A807" s="1" t="s">
        <v>742</v>
      </c>
      <c r="B807" s="1">
        <v>15521734</v>
      </c>
      <c r="C807" s="9">
        <v>1994223</v>
      </c>
      <c r="D807" s="9" t="str">
        <f>_xll.BDP($A807&amp;" Corp",D$4)</f>
        <v>F</v>
      </c>
      <c r="E807" s="9">
        <f>IF(_xll.BDP($A807&amp;" Corp","cpn typ")="floating","frn",_xll.BDP($A807&amp;" Corp",E$4))</f>
        <v>4.25</v>
      </c>
      <c r="F807" s="50">
        <f>IF(LEFT(_xll.BDP($A807&amp;" Corp","mty_typ"),4)="perp","perp",_xll.BDP($A807&amp;" Corp",F$4)*1)</f>
        <v>44824</v>
      </c>
      <c r="G807" s="31" t="str">
        <f>_xll.RtGet("EBOND_POSITION",INDEX(bookMap[eBondID],MATCH(TEXT(C807,"0"),bookMap[bbgID],0))&amp;"="&amp;B807,"AMOUNT")</f>
        <v>#N/A</v>
      </c>
      <c r="H807" s="1">
        <f>INDEX(control!$E$12:$E$22,MATCH(C807,control!$C$12:$C$22,0))</f>
        <v>0</v>
      </c>
      <c r="I807" s="1" t="str">
        <f>IFERROR(INDEX(bias[symbol],MIN(MAX(MATCH(IF($I$2="manual",_xll.RtGet("EBOND_LDN",B807,-20268),$I$2),bias[symbol],0)+H807,1),27)),"-")</f>
        <v>b</v>
      </c>
      <c r="J807" s="1">
        <f>IFERROR(_xll.RtGet("EBOND_LDN",B807,-20270)*1,"-")</f>
        <v>1</v>
      </c>
      <c r="K807" s="1" t="str">
        <f>_xll.RtGet("EBOND_LDN",$B807,-20271)</f>
        <v>on</v>
      </c>
      <c r="L807" s="1" t="str">
        <f>_xll.BDP(A807&amp;" @CBKG Corp","bid")</f>
        <v>#N/A Real Time</v>
      </c>
      <c r="M807" s="1" t="str">
        <f>_xll.BDP(A807&amp;" @CBKG Corp","ask")</f>
        <v>#N/A Real Time</v>
      </c>
      <c r="N807" s="1" t="s">
        <v>1456</v>
      </c>
      <c r="O807" s="1" t="str">
        <f>_xll.BDP(A807&amp;" @"&amp;N807&amp;" Corp","LAST_UPDATE")</f>
        <v>11/06/2014</v>
      </c>
      <c r="P807" s="57">
        <f>_xll.BDP(A807&amp;" @"&amp;N807&amp;" Corp","LAST_PRICE")</f>
        <v>105.584</v>
      </c>
      <c r="Q807" s="1">
        <f>INDEX(control!$F$12:$F$22,MATCH(C807,control!$C$12:$C$22,0))</f>
        <v>100</v>
      </c>
      <c r="R807" s="1">
        <f>P807-J807*INDEX(bias[value],MATCH(I807,bias[symbol],0))*(Q807/100)</f>
        <v>105.209</v>
      </c>
      <c r="S807" s="1">
        <f t="shared" si="928"/>
        <v>106.209</v>
      </c>
      <c r="T807" s="4"/>
      <c r="U807" s="4"/>
      <c r="V807" s="1">
        <f t="shared" si="922"/>
        <v>105.584</v>
      </c>
      <c r="W807" s="1">
        <f t="shared" si="923"/>
        <v>105.209</v>
      </c>
      <c r="X807" s="1">
        <f t="shared" si="924"/>
        <v>106.209</v>
      </c>
      <c r="Y807" s="13" t="str">
        <f t="shared" si="925"/>
        <v>err</v>
      </c>
      <c r="Z807" s="1">
        <v>1</v>
      </c>
      <c r="AA807" s="1">
        <f t="shared" si="926"/>
        <v>1</v>
      </c>
      <c r="AB807" s="1">
        <f t="shared" si="859"/>
        <v>1</v>
      </c>
      <c r="AC807" s="1">
        <f>IF(ISNUMBER(INDEX(bias[value],MATCH(I807,bias[symbol],0))),1,0)</f>
        <v>1</v>
      </c>
      <c r="AD807" s="1">
        <f t="shared" si="927"/>
        <v>1</v>
      </c>
      <c r="AE807" s="1">
        <f t="shared" si="860"/>
        <v>1</v>
      </c>
      <c r="AF807" s="1">
        <f t="shared" ca="1" si="894"/>
        <v>0</v>
      </c>
      <c r="AG807" s="1">
        <f t="shared" ca="1" si="895"/>
        <v>0</v>
      </c>
      <c r="AH807" s="1" t="str">
        <f ca="1">IF(AG807=1,_xll.RtContribute("DDS_BONDS",$B807&amp;"=EXT",$V$3:$X$3,V807:X807,"FTC:CHANGED;SCOPE:SERVER"),"-")</f>
        <v>-</v>
      </c>
      <c r="AI807" s="1" t="str">
        <f>_xll.RtGet("DDS_BONDS",B807&amp;"=EXT",3)</f>
        <v>15521734=EXT</v>
      </c>
      <c r="AJ807" s="32">
        <f>_xll.BDP($A807&amp;" @"&amp; $N807 &amp;"  Corp","risk_mid")</f>
        <v>7.3488341465399287</v>
      </c>
      <c r="AK807" s="25" t="str">
        <f t="shared" si="896"/>
        <v>-</v>
      </c>
      <c r="AL807" s="1" t="str">
        <f t="shared" si="861"/>
        <v>-</v>
      </c>
      <c r="AM807" s="38">
        <f t="shared" si="897"/>
        <v>0</v>
      </c>
      <c r="AN807" s="12">
        <f>_xll.BDP($A807&amp;" @"&amp; $N807 &amp;"  Corp","asset_swap_spd_mid")</f>
        <v>99.168366190843528</v>
      </c>
      <c r="AO807" s="25">
        <f t="shared" si="898"/>
        <v>0</v>
      </c>
      <c r="AP807" s="25" t="str">
        <f>IFERROR(_xll.BDP($A807&amp;" @"&amp; $N807 &amp;"  Corp","coupon")*G807/100/365,"-")</f>
        <v>-</v>
      </c>
      <c r="AQ807" s="1" t="str">
        <f>_xll.RtGet("EBOND_LDN",B807,"DSPLY_NAME")</f>
        <v>F 4 1/4 20 Sep 2</v>
      </c>
      <c r="AR807" s="38">
        <f>_xll.RtGet("EBOND_LDN", B807, -18560)</f>
        <v>97.989349417167006</v>
      </c>
      <c r="AS807" s="38">
        <f>_xll.RtGet("EBOND_LDN", B807, -18562)</f>
        <v>84.420232214305997</v>
      </c>
      <c r="AT807" s="58" t="str">
        <f ca="1">IF(Main[[#This Row],[maturity]]&lt;TODAY(),"matured","-")</f>
        <v>-</v>
      </c>
      <c r="AU807" s="1" t="str">
        <f>IF(Main[[#This Row],[spread bid]]=Main[[#This Row],[spread ask]],"error","-")</f>
        <v>-</v>
      </c>
    </row>
    <row r="808" spans="1:47" x14ac:dyDescent="0.2">
      <c r="A808" s="1" t="s">
        <v>1471</v>
      </c>
      <c r="B808" s="1">
        <v>21071720</v>
      </c>
      <c r="C808" s="9">
        <v>1994223</v>
      </c>
      <c r="D808" s="9" t="str">
        <f>_xll.BDP($A808&amp;" Corp",D$4)</f>
        <v>FGACAP</v>
      </c>
      <c r="E808" s="9">
        <f>IF(_xll.BDP($A808&amp;" Corp","cpn typ")="floating","frn",_xll.BDP($A808&amp;" Corp",E$4))</f>
        <v>2.875</v>
      </c>
      <c r="F808" s="50">
        <f>IF(LEFT(_xll.BDP($A808&amp;" Corp","mty_typ"),4)="perp","perp",_xll.BDP($A808&amp;" Corp",F$4)*1)</f>
        <v>43126</v>
      </c>
      <c r="G808" s="31">
        <f>_xll.RtGet("EBOND_POSITION",INDEX(bookMap[eBondID],MATCH(TEXT(C808,"0"),bookMap[bbgID],0))&amp;"="&amp;B808,"AMOUNT")</f>
        <v>0</v>
      </c>
      <c r="H808" s="1">
        <f>INDEX(control!$E$12:$E$22,MATCH(C808,control!$C$12:$C$22,0))</f>
        <v>0</v>
      </c>
      <c r="I808" s="1" t="str">
        <f>IFERROR(INDEX(bias[symbol],MIN(MAX(MATCH(IF($I$2="manual",_xll.RtGet("EBOND_LDN",B808,-20268),$I$2),bias[symbol],0)+H808,1),27)),"-")</f>
        <v>-</v>
      </c>
      <c r="J808" s="1" t="str">
        <f>IFERROR(_xll.RtGet("EBOND_LDN",B808,-20270)*1,"-")</f>
        <v>-</v>
      </c>
      <c r="K808" s="1" t="str">
        <f>_xll.RtGet("EBOND_LDN",$B808,-20271)</f>
        <v/>
      </c>
      <c r="L808" s="1" t="str">
        <f>_xll.BDP(A808&amp;" @CBKG Corp","bid")</f>
        <v>#N/A Real Time</v>
      </c>
      <c r="M808" s="1" t="str">
        <f>_xll.BDP(A808&amp;" @CBKG Corp","ask")</f>
        <v>#N/A Real Time</v>
      </c>
      <c r="N808" s="1" t="s">
        <v>1456</v>
      </c>
      <c r="O808" s="1" t="str">
        <f>_xll.BDP(A808&amp;" @"&amp;N808&amp;" Corp","LAST_UPDATE")</f>
        <v>11/06/2014</v>
      </c>
      <c r="P808" s="57">
        <f>_xll.BDP(A808&amp;" @"&amp;N808&amp;" Corp","LAST_PRICE")</f>
        <v>103.819</v>
      </c>
      <c r="Q808" s="1">
        <f>INDEX(control!$F$12:$F$22,MATCH(C808,control!$C$12:$C$22,0))</f>
        <v>100</v>
      </c>
      <c r="R808" s="1" t="e">
        <f>P808-J808*INDEX(bias[value],MATCH(I808,bias[symbol],0))*(Q808/100)</f>
        <v>#VALUE!</v>
      </c>
      <c r="S808" s="1" t="e">
        <f t="shared" ref="S808" si="942">R808+J808*(Q808/100)</f>
        <v>#VALUE!</v>
      </c>
      <c r="T808" s="4"/>
      <c r="U808" s="4"/>
      <c r="V808" s="1">
        <f t="shared" ref="V808" si="943">P808</f>
        <v>103.819</v>
      </c>
      <c r="W808" s="1" t="e">
        <f t="shared" ref="W808" si="944">IF(ISNUMBER(T808),T808,R808)</f>
        <v>#VALUE!</v>
      </c>
      <c r="X808" s="1" t="e">
        <f t="shared" ref="X808" si="945">IF(ISNUMBER(U808),U808,S808)</f>
        <v>#VALUE!</v>
      </c>
      <c r="Y808" s="13" t="str">
        <f t="shared" ref="Y808" si="946">IF(ISERROR((W808+X808)-(L808+M808)),"err",((W808+X808)-(L808+M808)))</f>
        <v>err</v>
      </c>
      <c r="Z808" s="1">
        <v>1</v>
      </c>
      <c r="AA808" s="1">
        <f t="shared" ref="AA808" si="947">IF(K808="on",1,0)</f>
        <v>0</v>
      </c>
      <c r="AB808" s="1">
        <f t="shared" ref="AB808" si="948">IF(ISNUMBER(V808),1,0)*IF(ISNUMBER(W808),1,0)*IF(ISNUMBER(X808),1,0)</f>
        <v>0</v>
      </c>
      <c r="AC808" s="1">
        <f>IF(ISNUMBER(INDEX(bias[value],MATCH(I808,bias[symbol],0))),1,0)</f>
        <v>0</v>
      </c>
      <c r="AD808" s="1">
        <f t="shared" ref="AD808" si="949">IF(ISNUMBER(J808),1,0)</f>
        <v>0</v>
      </c>
      <c r="AE808" s="1">
        <f t="shared" ref="AE808" si="950">IF(AB808,IF(W808&gt;X808,0,1),0)</f>
        <v>0</v>
      </c>
      <c r="AF808" s="1">
        <f t="shared" ca="1" si="894"/>
        <v>0</v>
      </c>
      <c r="AG808" s="1">
        <f t="shared" ca="1" si="895"/>
        <v>0</v>
      </c>
      <c r="AH808" s="1" t="str">
        <f ca="1">IF(AG808=1,_xll.RtContribute("DDS_BONDS",$B808&amp;"=EXT",$V$3:$X$3,V808:X808,"FTC:CHANGED;SCOPE:SERVER"),"-")</f>
        <v>-</v>
      </c>
      <c r="AI808" s="1" t="str">
        <f>_xll.RtGet("DDS_BONDS",B808&amp;"=EXT",3)</f>
        <v>21071720=EXT</v>
      </c>
      <c r="AJ808" s="32">
        <f>_xll.BDP($A808&amp;" @"&amp; $N808 &amp;"  Corp","risk_mid")</f>
        <v>3.5566423599313168</v>
      </c>
      <c r="AK808" s="25">
        <f t="shared" si="896"/>
        <v>0</v>
      </c>
      <c r="AL808" s="1" t="str">
        <f t="shared" si="861"/>
        <v>-</v>
      </c>
      <c r="AM808" s="38">
        <f t="shared" si="897"/>
        <v>0</v>
      </c>
      <c r="AN808" s="12">
        <f>_xll.BDP($A808&amp;" @"&amp; $N808 &amp;"  Corp","asset_swap_spd_mid")</f>
        <v>129.48196399219512</v>
      </c>
      <c r="AO808" s="25">
        <f t="shared" si="898"/>
        <v>0</v>
      </c>
      <c r="AP808" s="25">
        <f>IFERROR(_xll.BDP($A808&amp;" @"&amp; $N808 &amp;"  Corp","coupon")*G808/100/365,"-")</f>
        <v>0</v>
      </c>
      <c r="AQ808" s="1" t="str">
        <f>_xll.RtGet("EBOND_LDN",B808,"DSPLY_NAME")</f>
        <v xml:space="preserve">FGACAP 2 7/8 26 </v>
      </c>
      <c r="AR808" s="38">
        <f>_xll.RtGet("EBOND_LDN", B808, -18560)</f>
        <v>0</v>
      </c>
      <c r="AS808" s="38">
        <f>_xll.RtGet("EBOND_LDN", B808, -18562)</f>
        <v>0</v>
      </c>
      <c r="AT808" s="58" t="str">
        <f ca="1">IF(Main[[#This Row],[maturity]]&lt;TODAY(),"matured","-")</f>
        <v>-</v>
      </c>
      <c r="AU808" s="1" t="str">
        <f>IF(Main[[#This Row],[spread bid]]=Main[[#This Row],[spread ask]],"error","-")</f>
        <v>error</v>
      </c>
    </row>
    <row r="809" spans="1:47" x14ac:dyDescent="0.2">
      <c r="A809" s="1" t="s">
        <v>743</v>
      </c>
      <c r="B809" s="1">
        <v>19622752</v>
      </c>
      <c r="C809" s="9">
        <v>1994223</v>
      </c>
      <c r="D809" s="9" t="str">
        <f>_xll.BDP($A809&amp;" Corp",D$4)</f>
        <v>FGACAP</v>
      </c>
      <c r="E809" s="9">
        <f>IF(_xll.BDP($A809&amp;" Corp","cpn typ")="floating","frn",_xll.BDP($A809&amp;" Corp",E$4))</f>
        <v>4</v>
      </c>
      <c r="F809" s="50">
        <f>IF(LEFT(_xll.BDP($A809&amp;" Corp","mty_typ"),4)="perp","perp",_xll.BDP($A809&amp;" Corp",F$4)*1)</f>
        <v>43390</v>
      </c>
      <c r="G809" s="31">
        <f>_xll.RtGet("EBOND_POSITION",INDEX(bookMap[eBondID],MATCH(TEXT(C809,"0"),bookMap[bbgID],0))&amp;"="&amp;B809,"AMOUNT")</f>
        <v>0</v>
      </c>
      <c r="H809" s="1">
        <f>INDEX(control!$E$12:$E$22,MATCH(C809,control!$C$12:$C$22,0))</f>
        <v>0</v>
      </c>
      <c r="I809" s="1" t="str">
        <f>IFERROR(INDEX(bias[symbol],MIN(MAX(MATCH(IF($I$2="manual",_xll.RtGet("EBOND_LDN",B809,-20268),$I$2),bias[symbol],0)+H809,1),27)),"-")</f>
        <v>m</v>
      </c>
      <c r="J809" s="1">
        <f>IFERROR(_xll.RtGet("EBOND_LDN",B809,-20270)*1,"-")</f>
        <v>0.3</v>
      </c>
      <c r="K809" s="1" t="str">
        <f>_xll.RtGet("EBOND_LDN",$B809,-20271)</f>
        <v>on</v>
      </c>
      <c r="L809" s="1" t="str">
        <f>_xll.BDP(A809&amp;" @CBKG Corp","bid")</f>
        <v>#N/A Real Time</v>
      </c>
      <c r="M809" s="1" t="str">
        <f>_xll.BDP(A809&amp;" @CBKG Corp","ask")</f>
        <v>#N/A Real Time</v>
      </c>
      <c r="N809" s="1" t="s">
        <v>1456</v>
      </c>
      <c r="O809" s="1" t="str">
        <f>_xll.BDP(A809&amp;" @"&amp;N809&amp;" Corp","LAST_UPDATE")</f>
        <v>11/06/2014</v>
      </c>
      <c r="P809" s="57">
        <f>_xll.BDP(A809&amp;" @"&amp;N809&amp;" Corp","LAST_PRICE")</f>
        <v>108.66800000000001</v>
      </c>
      <c r="Q809" s="1">
        <f>INDEX(control!$F$12:$F$22,MATCH(C809,control!$C$12:$C$22,0))</f>
        <v>100</v>
      </c>
      <c r="R809" s="1">
        <f>P809-J809*INDEX(bias[value],MATCH(I809,bias[symbol],0))*(Q809/100)</f>
        <v>108.518</v>
      </c>
      <c r="S809" s="1">
        <f t="shared" si="928"/>
        <v>108.818</v>
      </c>
      <c r="T809" s="4"/>
      <c r="U809" s="4"/>
      <c r="V809" s="1">
        <f t="shared" si="922"/>
        <v>108.66800000000001</v>
      </c>
      <c r="W809" s="1">
        <f t="shared" si="923"/>
        <v>108.518</v>
      </c>
      <c r="X809" s="1">
        <f t="shared" si="924"/>
        <v>108.818</v>
      </c>
      <c r="Y809" s="13" t="str">
        <f t="shared" si="925"/>
        <v>err</v>
      </c>
      <c r="Z809" s="1">
        <v>1</v>
      </c>
      <c r="AA809" s="1">
        <f t="shared" si="926"/>
        <v>1</v>
      </c>
      <c r="AB809" s="1">
        <f t="shared" si="859"/>
        <v>1</v>
      </c>
      <c r="AC809" s="1">
        <f>IF(ISNUMBER(INDEX(bias[value],MATCH(I809,bias[symbol],0))),1,0)</f>
        <v>1</v>
      </c>
      <c r="AD809" s="1">
        <f t="shared" si="927"/>
        <v>1</v>
      </c>
      <c r="AE809" s="1">
        <f t="shared" si="860"/>
        <v>1</v>
      </c>
      <c r="AF809" s="1">
        <f t="shared" ca="1" si="894"/>
        <v>0</v>
      </c>
      <c r="AG809" s="1">
        <f t="shared" ca="1" si="895"/>
        <v>0</v>
      </c>
      <c r="AH809" s="1" t="str">
        <f ca="1">IF(AG809=1,_xll.RtContribute("DDS_BONDS",$B809&amp;"=EXT",$V$3:$X$3,V809:X809,"FTC:CHANGED;SCOPE:SERVER"),"-")</f>
        <v>-</v>
      </c>
      <c r="AI809" s="1" t="str">
        <f>_xll.RtGet("DDS_BONDS",B809&amp;"=EXT",3)</f>
        <v>19622752=EXT</v>
      </c>
      <c r="AJ809" s="32">
        <f>_xll.BDP($A809&amp;" @"&amp; $N809 &amp;"  Corp","risk_mid")</f>
        <v>4.352617883023413</v>
      </c>
      <c r="AK809" s="25">
        <f t="shared" si="896"/>
        <v>0</v>
      </c>
      <c r="AL809" s="1" t="str">
        <f t="shared" si="861"/>
        <v>-</v>
      </c>
      <c r="AM809" s="38">
        <f t="shared" si="897"/>
        <v>0</v>
      </c>
      <c r="AN809" s="12">
        <f>_xll.BDP($A809&amp;" @"&amp; $N809 &amp;"  Corp","asset_swap_spd_mid")</f>
        <v>135.13316833051647</v>
      </c>
      <c r="AO809" s="25">
        <f t="shared" si="898"/>
        <v>0</v>
      </c>
      <c r="AP809" s="25">
        <f>IFERROR(_xll.BDP($A809&amp;" @"&amp; $N809 &amp;"  Corp","coupon")*G809/100/365,"-")</f>
        <v>0</v>
      </c>
      <c r="AQ809" s="1" t="str">
        <f>_xll.RtGet("EBOND_LDN",B809,"DSPLY_NAME")</f>
        <v xml:space="preserve">FGACAP 4 17 Oct </v>
      </c>
      <c r="AR809" s="38">
        <f>_xll.RtGet("EBOND_LDN", B809, -18560)</f>
        <v>0</v>
      </c>
      <c r="AS809" s="38">
        <f>_xll.RtGet("EBOND_LDN", B809, -18562)</f>
        <v>0</v>
      </c>
      <c r="AT809" s="58" t="str">
        <f ca="1">IF(Main[[#This Row],[maturity]]&lt;TODAY(),"matured","-")</f>
        <v>-</v>
      </c>
      <c r="AU809" s="1" t="str">
        <f>IF(Main[[#This Row],[spread bid]]=Main[[#This Row],[spread ask]],"error","-")</f>
        <v>error</v>
      </c>
    </row>
    <row r="810" spans="1:47" x14ac:dyDescent="0.2">
      <c r="A810" s="1" t="s">
        <v>744</v>
      </c>
      <c r="B810" s="1">
        <v>10842132</v>
      </c>
      <c r="C810" s="9">
        <v>1994223</v>
      </c>
      <c r="D810" s="9" t="str">
        <f>_xll.BDP($A810&amp;" Corp",D$4)</f>
        <v>FIAT</v>
      </c>
      <c r="E810" s="9">
        <f>IF(_xll.BDP($A810&amp;" Corp","cpn typ")="floating","frn",_xll.BDP($A810&amp;" Corp",E$4))</f>
        <v>6.125</v>
      </c>
      <c r="F810" s="50">
        <f>IF(LEFT(_xll.BDP($A810&amp;" Corp","mty_typ"),4)="perp","perp",_xll.BDP($A810&amp;" Corp",F$4)*1)</f>
        <v>41828</v>
      </c>
      <c r="G810" s="31">
        <f>_xll.RtGet("EBOND_POSITION",INDEX(bookMap[eBondID],MATCH(TEXT(C810,"0"),bookMap[bbgID],0))&amp;"="&amp;B810,"AMOUNT")</f>
        <v>0</v>
      </c>
      <c r="H810" s="1">
        <f>INDEX(control!$E$12:$E$22,MATCH(C810,control!$C$12:$C$22,0))</f>
        <v>0</v>
      </c>
      <c r="I810" s="1" t="str">
        <f>IFERROR(INDEX(bias[symbol],MIN(MAX(MATCH(IF($I$2="manual",_xll.RtGet("EBOND_LDN",B810,-20268),$I$2),bias[symbol],0)+H810,1),27)),"-")</f>
        <v>m</v>
      </c>
      <c r="J810" s="1">
        <f>IFERROR(_xll.RtGet("EBOND_LDN",B810,-20270)*1,"-")</f>
        <v>0.06</v>
      </c>
      <c r="K810" s="1" t="str">
        <f>_xll.RtGet("EBOND_LDN",$B810,-20271)</f>
        <v>on</v>
      </c>
      <c r="L810" s="1">
        <f>_xll.BDP(A810&amp;" @CBKG Corp","bid")</f>
        <v>100.325</v>
      </c>
      <c r="M810" s="1">
        <f>_xll.BDP(A810&amp;" @CBKG Corp","ask")</f>
        <v>100.38500000000001</v>
      </c>
      <c r="N810" s="1" t="s">
        <v>1456</v>
      </c>
      <c r="O810" s="1" t="str">
        <f>_xll.BDP(A810&amp;" @"&amp;N810&amp;" Corp","LAST_UPDATE")</f>
        <v>11/06/2014</v>
      </c>
      <c r="P810" s="57">
        <f>_xll.BDP(A810&amp;" @"&amp;N810&amp;" Corp","LAST_PRICE")</f>
        <v>100.357</v>
      </c>
      <c r="Q810" s="1">
        <f>INDEX(control!$F$12:$F$22,MATCH(C810,control!$C$12:$C$22,0))</f>
        <v>100</v>
      </c>
      <c r="R810" s="1">
        <f>P810-J810*INDEX(bias[value],MATCH(I810,bias[symbol],0))*(Q810/100)</f>
        <v>100.327</v>
      </c>
      <c r="S810" s="1">
        <f t="shared" si="928"/>
        <v>100.387</v>
      </c>
      <c r="T810" s="4"/>
      <c r="U810" s="4"/>
      <c r="V810" s="1">
        <f t="shared" si="922"/>
        <v>100.357</v>
      </c>
      <c r="W810" s="1">
        <f t="shared" si="923"/>
        <v>100.327</v>
      </c>
      <c r="X810" s="1">
        <f t="shared" si="924"/>
        <v>100.387</v>
      </c>
      <c r="Y810" s="13">
        <f t="shared" si="925"/>
        <v>3.9999999999906777E-3</v>
      </c>
      <c r="Z810" s="1">
        <v>1</v>
      </c>
      <c r="AA810" s="1">
        <f t="shared" si="926"/>
        <v>1</v>
      </c>
      <c r="AB810" s="1">
        <f t="shared" si="859"/>
        <v>1</v>
      </c>
      <c r="AC810" s="1">
        <f>IF(ISNUMBER(INDEX(bias[value],MATCH(I810,bias[symbol],0))),1,0)</f>
        <v>1</v>
      </c>
      <c r="AD810" s="1">
        <f t="shared" si="927"/>
        <v>1</v>
      </c>
      <c r="AE810" s="1">
        <f t="shared" si="860"/>
        <v>1</v>
      </c>
      <c r="AF810" s="1">
        <f t="shared" ca="1" si="894"/>
        <v>0</v>
      </c>
      <c r="AG810" s="1">
        <f t="shared" ca="1" si="895"/>
        <v>0</v>
      </c>
      <c r="AH810" s="1" t="str">
        <f ca="1">IF(AG810=1,_xll.RtContribute("DDS_BONDS",$B810&amp;"=EXT",$V$3:$X$3,V810:X810,"FTC:CHANGED;SCOPE:SERVER"),"-")</f>
        <v>-</v>
      </c>
      <c r="AI810" s="1" t="str">
        <f>_xll.RtGet("DDS_BONDS",B810&amp;"=EXT",3)</f>
        <v>10842132=EXT</v>
      </c>
      <c r="AJ810" s="32">
        <f>_xll.BDP($A810&amp;" @"&amp; $N810 &amp;"  Corp","risk_mid")</f>
        <v>6.1052008792472634E-2</v>
      </c>
      <c r="AK810" s="25">
        <f t="shared" si="896"/>
        <v>0</v>
      </c>
      <c r="AL810" s="1" t="str">
        <f t="shared" si="861"/>
        <v>-</v>
      </c>
      <c r="AM810" s="38">
        <f t="shared" si="897"/>
        <v>0</v>
      </c>
      <c r="AN810" s="12">
        <f>_xll.BDP($A810&amp;" @"&amp; $N810 &amp;"  Corp","asset_swap_spd_mid")</f>
        <v>-8.6493308139381178</v>
      </c>
      <c r="AO810" s="25">
        <f t="shared" si="898"/>
        <v>0</v>
      </c>
      <c r="AP810" s="25">
        <f>IFERROR(_xll.BDP($A810&amp;" @"&amp; $N810 &amp;"  Corp","coupon")*G810/100/365,"-")</f>
        <v>0</v>
      </c>
      <c r="AQ810" s="1" t="str">
        <f>_xll.RtGet("EBOND_LDN",B810,"DSPLY_NAME")</f>
        <v>FIAT 6 1/8 08 Ju</v>
      </c>
      <c r="AR810" s="38">
        <f>_xll.RtGet("EBOND_LDN", B810, -18560)</f>
        <v>0</v>
      </c>
      <c r="AS810" s="38">
        <f>_xll.RtGet("EBOND_LDN", B810, -18562)</f>
        <v>0</v>
      </c>
      <c r="AT810" s="58" t="str">
        <f ca="1">IF(Main[[#This Row],[maturity]]&lt;TODAY(),"matured","-")</f>
        <v>-</v>
      </c>
      <c r="AU810" s="1" t="str">
        <f>IF(Main[[#This Row],[spread bid]]=Main[[#This Row],[spread ask]],"error","-")</f>
        <v>error</v>
      </c>
    </row>
    <row r="811" spans="1:47" x14ac:dyDescent="0.2">
      <c r="A811" s="1" t="s">
        <v>745</v>
      </c>
      <c r="B811" s="1">
        <v>8494246</v>
      </c>
      <c r="C811" s="9">
        <v>1994223</v>
      </c>
      <c r="D811" s="9" t="str">
        <f>_xll.BDP($A811&amp;" Corp",D$4)</f>
        <v>FIAT</v>
      </c>
      <c r="E811" s="9">
        <f>IF(_xll.BDP($A811&amp;" Corp","cpn typ")="floating","frn",_xll.BDP($A811&amp;" Corp",E$4))</f>
        <v>7.625</v>
      </c>
      <c r="F811" s="50">
        <f>IF(LEFT(_xll.BDP($A811&amp;" Corp","mty_typ"),4)="perp","perp",_xll.BDP($A811&amp;" Corp",F$4)*1)</f>
        <v>41897</v>
      </c>
      <c r="G811" s="31">
        <f>_xll.RtGet("EBOND_POSITION",INDEX(bookMap[eBondID],MATCH(TEXT(C811,"0"),bookMap[bbgID],0))&amp;"="&amp;B811,"AMOUNT")</f>
        <v>7526000</v>
      </c>
      <c r="H811" s="1">
        <f>INDEX(control!$E$12:$E$22,MATCH(C811,control!$C$12:$C$22,0))</f>
        <v>0</v>
      </c>
      <c r="I811" s="1" t="str">
        <f>IFERROR(INDEX(bias[symbol],MIN(MAX(MATCH(IF($I$2="manual",_xll.RtGet("EBOND_LDN",B811,-20268),$I$2),bias[symbol],0)+H811,1),27)),"-")</f>
        <v>b</v>
      </c>
      <c r="J811" s="1">
        <f>IFERROR(_xll.RtGet("EBOND_LDN",B811,-20270)*1,"-")</f>
        <v>0.1</v>
      </c>
      <c r="K811" s="1" t="str">
        <f>_xll.RtGet("EBOND_LDN",$B811,-20271)</f>
        <v>on</v>
      </c>
      <c r="L811" s="1">
        <f>_xll.BDP(A811&amp;" @CBKG Corp","bid")</f>
        <v>101.54600000000001</v>
      </c>
      <c r="M811" s="1">
        <f>_xll.BDP(A811&amp;" @CBKG Corp","ask")</f>
        <v>101.646</v>
      </c>
      <c r="N811" s="1" t="s">
        <v>1456</v>
      </c>
      <c r="O811" s="1" t="str">
        <f>_xll.BDP(A811&amp;" @"&amp;N811&amp;" Corp","LAST_UPDATE")</f>
        <v>11/06/2014</v>
      </c>
      <c r="P811" s="57">
        <f>_xll.BDP(A811&amp;" @"&amp;N811&amp;" Corp","LAST_PRICE")</f>
        <v>101.587</v>
      </c>
      <c r="Q811" s="1">
        <f>INDEX(control!$F$12:$F$22,MATCH(C811,control!$C$12:$C$22,0))</f>
        <v>100</v>
      </c>
      <c r="R811" s="1">
        <f>P811-J811*INDEX(bias[value],MATCH(I811,bias[symbol],0))*(Q811/100)</f>
        <v>101.54950000000001</v>
      </c>
      <c r="S811" s="1">
        <f t="shared" si="928"/>
        <v>101.6495</v>
      </c>
      <c r="T811" s="4"/>
      <c r="U811" s="4"/>
      <c r="V811" s="1">
        <f t="shared" si="922"/>
        <v>101.587</v>
      </c>
      <c r="W811" s="1">
        <f t="shared" si="923"/>
        <v>101.54950000000001</v>
      </c>
      <c r="X811" s="1">
        <f t="shared" si="924"/>
        <v>101.6495</v>
      </c>
      <c r="Y811" s="13">
        <f t="shared" si="925"/>
        <v>7.0000000000050022E-3</v>
      </c>
      <c r="Z811" s="1">
        <v>1</v>
      </c>
      <c r="AA811" s="1">
        <f t="shared" si="926"/>
        <v>1</v>
      </c>
      <c r="AB811" s="1">
        <f t="shared" ref="AB811:AB856" si="951">IF(ISNUMBER(V811),1,0)*IF(ISNUMBER(W811),1,0)*IF(ISNUMBER(X811),1,0)</f>
        <v>1</v>
      </c>
      <c r="AC811" s="1">
        <f>IF(ISNUMBER(INDEX(bias[value],MATCH(I811,bias[symbol],0))),1,0)</f>
        <v>1</v>
      </c>
      <c r="AD811" s="1">
        <f t="shared" si="927"/>
        <v>1</v>
      </c>
      <c r="AE811" s="1">
        <f t="shared" ref="AE811:AE856" si="952">IF(AB811,IF(W811&gt;X811,0,1),0)</f>
        <v>1</v>
      </c>
      <c r="AF811" s="1">
        <f t="shared" ca="1" si="894"/>
        <v>0</v>
      </c>
      <c r="AG811" s="1">
        <f t="shared" ca="1" si="895"/>
        <v>0</v>
      </c>
      <c r="AH811" s="1" t="str">
        <f ca="1">IF(AG811=1,_xll.RtContribute("DDS_BONDS",$B811&amp;"=EXT",$V$3:$X$3,V811:X811,"FTC:CHANGED;SCOPE:SERVER"),"-")</f>
        <v>-</v>
      </c>
      <c r="AI811" s="1" t="str">
        <f>_xll.RtGet("DDS_BONDS",B811&amp;"=EXT",3)</f>
        <v>8494246=EXT</v>
      </c>
      <c r="AJ811" s="32">
        <f>_xll.BDP($A811&amp;" @"&amp; $N811 &amp;"  Corp","risk_mid")</f>
        <v>0.2638420975792144</v>
      </c>
      <c r="AK811" s="25">
        <f t="shared" si="896"/>
        <v>198.56756263811675</v>
      </c>
      <c r="AL811" s="1" t="str">
        <f t="shared" si="861"/>
        <v>-</v>
      </c>
      <c r="AM811" s="38">
        <f t="shared" si="897"/>
        <v>67.959445511111113</v>
      </c>
      <c r="AN811" s="12">
        <f>_xll.BDP($A811&amp;" @"&amp; $N811 &amp;"  Corp","asset_swap_spd_mid")</f>
        <v>96.947080611044015</v>
      </c>
      <c r="AO811" s="25">
        <f t="shared" si="898"/>
        <v>72962.372867871731</v>
      </c>
      <c r="AP811" s="25">
        <f>IFERROR(_xll.BDP($A811&amp;" @"&amp; $N811 &amp;"  Corp","coupon")*G811/100/365,"-")</f>
        <v>1572.2123287671234</v>
      </c>
      <c r="AQ811" s="1" t="str">
        <f>_xll.RtGet("EBOND_LDN",B811,"DSPLY_NAME")</f>
        <v>FIAT 7 5/8 15 Se</v>
      </c>
      <c r="AR811" s="38">
        <f>_xll.RtGet("EBOND_LDN", B811, -18560)</f>
        <v>0</v>
      </c>
      <c r="AS811" s="38">
        <f>_xll.RtGet("EBOND_LDN", B811, -18562)</f>
        <v>0</v>
      </c>
      <c r="AT811" s="58" t="str">
        <f ca="1">IF(Main[[#This Row],[maturity]]&lt;TODAY(),"matured","-")</f>
        <v>-</v>
      </c>
      <c r="AU811" s="1" t="str">
        <f>IF(Main[[#This Row],[spread bid]]=Main[[#This Row],[spread ask]],"error","-")</f>
        <v>error</v>
      </c>
    </row>
    <row r="812" spans="1:47" x14ac:dyDescent="0.2">
      <c r="A812" s="1" t="s">
        <v>746</v>
      </c>
      <c r="B812" s="1">
        <v>8661743</v>
      </c>
      <c r="C812" s="9">
        <v>1994223</v>
      </c>
      <c r="D812" s="9" t="str">
        <f>_xll.BDP($A812&amp;" Corp",D$4)</f>
        <v>FIAT</v>
      </c>
      <c r="E812" s="9">
        <f>IF(_xll.BDP($A812&amp;" Corp","cpn typ")="floating","frn",_xll.BDP($A812&amp;" Corp",E$4))</f>
        <v>6.875</v>
      </c>
      <c r="F812" s="50">
        <f>IF(LEFT(_xll.BDP($A812&amp;" Corp","mty_typ"),4)="perp","perp",_xll.BDP($A812&amp;" Corp",F$4)*1)</f>
        <v>42048</v>
      </c>
      <c r="G812" s="31">
        <f>_xll.RtGet("EBOND_POSITION",INDEX(bookMap[eBondID],MATCH(TEXT(C812,"0"),bookMap[bbgID],0))&amp;"="&amp;B812,"AMOUNT")</f>
        <v>6172000</v>
      </c>
      <c r="H812" s="1">
        <f>INDEX(control!$E$12:$E$22,MATCH(C812,control!$C$12:$C$22,0))</f>
        <v>0</v>
      </c>
      <c r="I812" s="1" t="str">
        <f>IFERROR(INDEX(bias[symbol],MIN(MAX(MATCH(IF($I$2="manual",_xll.RtGet("EBOND_LDN",B812,-20268),$I$2),bias[symbol],0)+H812,1),27)),"-")</f>
        <v>m</v>
      </c>
      <c r="J812" s="1">
        <f>IFERROR(_xll.RtGet("EBOND_LDN",B812,-20270)*1,"-")</f>
        <v>0.1</v>
      </c>
      <c r="K812" s="1" t="str">
        <f>_xll.RtGet("EBOND_LDN",$B812,-20271)</f>
        <v>on</v>
      </c>
      <c r="L812" s="1">
        <f>_xll.BDP(A812&amp;" @CBKG Corp","bid")</f>
        <v>103.33199999999999</v>
      </c>
      <c r="M812" s="1">
        <f>_xll.BDP(A812&amp;" @CBKG Corp","ask")</f>
        <v>103.432</v>
      </c>
      <c r="N812" s="1" t="s">
        <v>1456</v>
      </c>
      <c r="O812" s="1" t="str">
        <f>_xll.BDP(A812&amp;" @"&amp;N812&amp;" Corp","LAST_UPDATE")</f>
        <v>11/06/2014</v>
      </c>
      <c r="P812" s="57">
        <f>_xll.BDP(A812&amp;" @"&amp;N812&amp;" Corp","LAST_PRICE")</f>
        <v>103.36799999999999</v>
      </c>
      <c r="Q812" s="1">
        <f>INDEX(control!$F$12:$F$22,MATCH(C812,control!$C$12:$C$22,0))</f>
        <v>100</v>
      </c>
      <c r="R812" s="1">
        <f>P812-J812*INDEX(bias[value],MATCH(I812,bias[symbol],0))*(Q812/100)</f>
        <v>103.318</v>
      </c>
      <c r="S812" s="1">
        <f t="shared" si="928"/>
        <v>103.41799999999999</v>
      </c>
      <c r="T812" s="4"/>
      <c r="U812" s="4"/>
      <c r="V812" s="1">
        <f t="shared" si="922"/>
        <v>103.36799999999999</v>
      </c>
      <c r="W812" s="1">
        <f t="shared" si="923"/>
        <v>103.318</v>
      </c>
      <c r="X812" s="1">
        <f t="shared" si="924"/>
        <v>103.41799999999999</v>
      </c>
      <c r="Y812" s="13">
        <f t="shared" si="925"/>
        <v>-2.8000000000020009E-2</v>
      </c>
      <c r="Z812" s="1">
        <v>1</v>
      </c>
      <c r="AA812" s="1">
        <f t="shared" si="926"/>
        <v>1</v>
      </c>
      <c r="AB812" s="1">
        <f t="shared" si="951"/>
        <v>1</v>
      </c>
      <c r="AC812" s="1">
        <f>IF(ISNUMBER(INDEX(bias[value],MATCH(I812,bias[symbol],0))),1,0)</f>
        <v>1</v>
      </c>
      <c r="AD812" s="1">
        <f t="shared" si="927"/>
        <v>1</v>
      </c>
      <c r="AE812" s="1">
        <f t="shared" si="952"/>
        <v>1</v>
      </c>
      <c r="AF812" s="1">
        <f t="shared" ca="1" si="894"/>
        <v>0</v>
      </c>
      <c r="AG812" s="1">
        <f t="shared" ca="1" si="895"/>
        <v>0</v>
      </c>
      <c r="AH812" s="1" t="str">
        <f ca="1">IF(AG812=1,_xll.RtContribute("DDS_BONDS",$B812&amp;"=EXT",$V$3:$X$3,V812:X812,"FTC:CHANGED;SCOPE:SERVER"),"-")</f>
        <v>-</v>
      </c>
      <c r="AI812" s="1" t="str">
        <f>_xll.RtGet("DDS_BONDS",B812&amp;"=EXT",3)</f>
        <v>8661743=EXT</v>
      </c>
      <c r="AJ812" s="32">
        <f>_xll.BDP($A812&amp;" @"&amp; $N812 &amp;"  Corp","risk_mid")</f>
        <v>0.6908325606147514</v>
      </c>
      <c r="AK812" s="25">
        <f t="shared" si="896"/>
        <v>426.38185641142456</v>
      </c>
      <c r="AL812" s="1" t="str">
        <f t="shared" si="861"/>
        <v>-</v>
      </c>
      <c r="AM812" s="38">
        <f t="shared" si="897"/>
        <v>56.709981866666666</v>
      </c>
      <c r="AN812" s="12">
        <f>_xll.BDP($A812&amp;" @"&amp; $N812 &amp;"  Corp","asset_swap_spd_mid")</f>
        <v>125.81349560041411</v>
      </c>
      <c r="AO812" s="25">
        <f t="shared" si="898"/>
        <v>77652.089484575597</v>
      </c>
      <c r="AP812" s="25">
        <f>IFERROR(_xll.BDP($A812&amp;" @"&amp; $N812 &amp;"  Corp","coupon")*G812/100/365,"-")</f>
        <v>1162.5342465753424</v>
      </c>
      <c r="AQ812" s="1" t="str">
        <f>_xll.RtGet("EBOND_LDN",B812,"DSPLY_NAME")</f>
        <v>FIAT 6 7/8 13 Fe</v>
      </c>
      <c r="AR812" s="38">
        <f>_xll.RtGet("EBOND_LDN", B812, -18560)</f>
        <v>173.246510975294</v>
      </c>
      <c r="AS812" s="38">
        <f>_xll.RtGet("EBOND_LDN", B812, -18562)</f>
        <v>158.75971463809199</v>
      </c>
      <c r="AT812" s="58" t="str">
        <f ca="1">IF(Main[[#This Row],[maturity]]&lt;TODAY(),"matured","-")</f>
        <v>-</v>
      </c>
      <c r="AU812" s="1" t="str">
        <f>IF(Main[[#This Row],[spread bid]]=Main[[#This Row],[spread ask]],"error","-")</f>
        <v>-</v>
      </c>
    </row>
    <row r="813" spans="1:47" x14ac:dyDescent="0.2">
      <c r="A813" s="1" t="s">
        <v>747</v>
      </c>
      <c r="B813" s="1">
        <v>10343047</v>
      </c>
      <c r="C813" s="9">
        <v>1994223</v>
      </c>
      <c r="D813" s="9" t="str">
        <f>_xll.BDP($A813&amp;" Corp",D$4)</f>
        <v>FIAT</v>
      </c>
      <c r="E813" s="9">
        <f>IF(_xll.BDP($A813&amp;" Corp","cpn typ")="floating","frn",_xll.BDP($A813&amp;" Corp",E$4))</f>
        <v>6.375</v>
      </c>
      <c r="F813" s="50">
        <f>IF(LEFT(_xll.BDP($A813&amp;" Corp","mty_typ"),4)="perp","perp",_xll.BDP($A813&amp;" Corp",F$4)*1)</f>
        <v>42461</v>
      </c>
      <c r="G813" s="31">
        <f>_xll.RtGet("EBOND_POSITION",INDEX(bookMap[eBondID],MATCH(TEXT(C813,"0"),bookMap[bbgID],0))&amp;"="&amp;B813,"AMOUNT")</f>
        <v>0</v>
      </c>
      <c r="H813" s="1">
        <f>INDEX(control!$E$12:$E$22,MATCH(C813,control!$C$12:$C$22,0))</f>
        <v>0</v>
      </c>
      <c r="I813" s="1" t="str">
        <f>IFERROR(INDEX(bias[symbol],MIN(MAX(MATCH(IF($I$2="manual",_xll.RtGet("EBOND_LDN",B813,-20268),$I$2),bias[symbol],0)+H813,1),27)),"-")</f>
        <v>m</v>
      </c>
      <c r="J813" s="1">
        <f>IFERROR(_xll.RtGet("EBOND_LDN",B813,-20270)*1,"-")</f>
        <v>0.3</v>
      </c>
      <c r="K813" s="1" t="str">
        <f>_xll.RtGet("EBOND_LDN",$B813,-20271)</f>
        <v>on</v>
      </c>
      <c r="L813" s="1">
        <f>_xll.BDP(A813&amp;" @CBKG Corp","bid")</f>
        <v>107.10599999999999</v>
      </c>
      <c r="M813" s="1">
        <f>_xll.BDP(A813&amp;" @CBKG Corp","ask")</f>
        <v>107.40600000000001</v>
      </c>
      <c r="N813" s="1" t="s">
        <v>1456</v>
      </c>
      <c r="O813" s="1" t="str">
        <f>_xll.BDP(A813&amp;" @"&amp;N813&amp;" Corp","LAST_UPDATE")</f>
        <v>11/06/2014</v>
      </c>
      <c r="P813" s="57">
        <f>_xll.BDP(A813&amp;" @"&amp;N813&amp;" Corp","LAST_PRICE")</f>
        <v>107.26</v>
      </c>
      <c r="Q813" s="1">
        <f>INDEX(control!$F$12:$F$22,MATCH(C813,control!$C$12:$C$22,0))</f>
        <v>100</v>
      </c>
      <c r="R813" s="1">
        <f>P813-J813*INDEX(bias[value],MATCH(I813,bias[symbol],0))*(Q813/100)</f>
        <v>107.11</v>
      </c>
      <c r="S813" s="1">
        <f t="shared" si="928"/>
        <v>107.41</v>
      </c>
      <c r="T813" s="4"/>
      <c r="U813" s="4"/>
      <c r="V813" s="1">
        <f t="shared" si="922"/>
        <v>107.26</v>
      </c>
      <c r="W813" s="1">
        <f t="shared" si="923"/>
        <v>107.11</v>
      </c>
      <c r="X813" s="1">
        <f t="shared" si="924"/>
        <v>107.41</v>
      </c>
      <c r="Y813" s="13">
        <f t="shared" si="925"/>
        <v>7.9999999999813554E-3</v>
      </c>
      <c r="Z813" s="1">
        <v>1</v>
      </c>
      <c r="AA813" s="1">
        <f t="shared" si="926"/>
        <v>1</v>
      </c>
      <c r="AB813" s="1">
        <f t="shared" si="951"/>
        <v>1</v>
      </c>
      <c r="AC813" s="1">
        <f>IF(ISNUMBER(INDEX(bias[value],MATCH(I813,bias[symbol],0))),1,0)</f>
        <v>1</v>
      </c>
      <c r="AD813" s="1">
        <f t="shared" si="927"/>
        <v>1</v>
      </c>
      <c r="AE813" s="1">
        <f t="shared" si="952"/>
        <v>1</v>
      </c>
      <c r="AF813" s="1">
        <f t="shared" ca="1" si="894"/>
        <v>0</v>
      </c>
      <c r="AG813" s="1">
        <f t="shared" ca="1" si="895"/>
        <v>0</v>
      </c>
      <c r="AH813" s="1" t="str">
        <f ca="1">IF(AG813=1,_xll.RtContribute("DDS_BONDS",$B813&amp;"=EXT",$V$3:$X$3,V813:X813,"FTC:CHANGED;SCOPE:SERVER"),"-")</f>
        <v>-</v>
      </c>
      <c r="AI813" s="1" t="str">
        <f>_xll.RtGet("DDS_BONDS",B813&amp;"=EXT",3)</f>
        <v>10343047=EXT</v>
      </c>
      <c r="AJ813" s="32">
        <f>_xll.BDP($A813&amp;" @"&amp; $N813 &amp;"  Corp","risk_mid")</f>
        <v>1.8402064031093346</v>
      </c>
      <c r="AK813" s="25">
        <f t="shared" si="896"/>
        <v>0</v>
      </c>
      <c r="AL813" s="1" t="str">
        <f t="shared" si="861"/>
        <v>-</v>
      </c>
      <c r="AM813" s="38">
        <f t="shared" si="897"/>
        <v>0</v>
      </c>
      <c r="AN813" s="12">
        <f>_xll.BDP($A813&amp;" @"&amp; $N813 &amp;"  Corp","asset_swap_spd_mid")</f>
        <v>193.31042418052124</v>
      </c>
      <c r="AO813" s="25">
        <f t="shared" si="898"/>
        <v>0</v>
      </c>
      <c r="AP813" s="25">
        <f>IFERROR(_xll.BDP($A813&amp;" @"&amp; $N813 &amp;"  Corp","coupon")*G813/100/365,"-")</f>
        <v>0</v>
      </c>
      <c r="AQ813" s="1" t="str">
        <f>_xll.RtGet("EBOND_LDN",B813,"DSPLY_NAME")</f>
        <v>FIAT 6 3/8 01 Ap</v>
      </c>
      <c r="AR813" s="38">
        <f>_xll.RtGet("EBOND_LDN", B813, -18560)</f>
        <v>224.21351146579801</v>
      </c>
      <c r="AS813" s="38">
        <f>_xll.RtGet("EBOND_LDN", B813, -18562)</f>
        <v>207.90989263388201</v>
      </c>
      <c r="AT813" s="58" t="str">
        <f ca="1">IF(Main[[#This Row],[maturity]]&lt;TODAY(),"matured","-")</f>
        <v>-</v>
      </c>
      <c r="AU813" s="1" t="str">
        <f>IF(Main[[#This Row],[spread bid]]=Main[[#This Row],[spread ask]],"error","-")</f>
        <v>-</v>
      </c>
    </row>
    <row r="814" spans="1:47" x14ac:dyDescent="0.2">
      <c r="A814" s="1" t="s">
        <v>748</v>
      </c>
      <c r="B814" s="1">
        <v>14750016</v>
      </c>
      <c r="C814" s="9">
        <v>1994223</v>
      </c>
      <c r="D814" s="9" t="str">
        <f>_xll.BDP($A814&amp;" Corp",D$4)</f>
        <v>FIAT</v>
      </c>
      <c r="E814" s="9">
        <f>IF(_xll.BDP($A814&amp;" Corp","cpn typ")="floating","frn",_xll.BDP($A814&amp;" Corp",E$4))</f>
        <v>7.75</v>
      </c>
      <c r="F814" s="50">
        <f>IF(LEFT(_xll.BDP($A814&amp;" Corp","mty_typ"),4)="perp","perp",_xll.BDP($A814&amp;" Corp",F$4)*1)</f>
        <v>42660</v>
      </c>
      <c r="G814" s="31">
        <f>_xll.RtGet("EBOND_POSITION",INDEX(bookMap[eBondID],MATCH(TEXT(C814,"0"),bookMap[bbgID],0))&amp;"="&amp;B814,"AMOUNT")</f>
        <v>2088000</v>
      </c>
      <c r="H814" s="1">
        <f>INDEX(control!$E$12:$E$22,MATCH(C814,control!$C$12:$C$22,0))</f>
        <v>0</v>
      </c>
      <c r="I814" s="1" t="str">
        <f>IFERROR(INDEX(bias[symbol],MIN(MAX(MATCH(IF($I$2="manual",_xll.RtGet("EBOND_LDN",B814,-20268),$I$2),bias[symbol],0)+H814,1),27)),"-")</f>
        <v>m</v>
      </c>
      <c r="J814" s="1">
        <f>IFERROR(_xll.RtGet("EBOND_LDN",B814,-20270)*1,"-")</f>
        <v>0.25</v>
      </c>
      <c r="K814" s="1" t="str">
        <f>_xll.RtGet("EBOND_LDN",$B814,-20271)</f>
        <v>on</v>
      </c>
      <c r="L814" s="1">
        <f>_xll.BDP(A814&amp;" @CBKG Corp","bid")</f>
        <v>111.43899999999999</v>
      </c>
      <c r="M814" s="1">
        <f>_xll.BDP(A814&amp;" @CBKG Corp","ask")</f>
        <v>111.68899999999999</v>
      </c>
      <c r="N814" s="1" t="s">
        <v>1456</v>
      </c>
      <c r="O814" s="1" t="str">
        <f>_xll.BDP(A814&amp;" @"&amp;N814&amp;" Corp","LAST_UPDATE")</f>
        <v>11/06/2014</v>
      </c>
      <c r="P814" s="57">
        <f>_xll.BDP(A814&amp;" @"&amp;N814&amp;" Corp","LAST_PRICE")</f>
        <v>111.565</v>
      </c>
      <c r="Q814" s="1">
        <f>INDEX(control!$F$12:$F$22,MATCH(C814,control!$C$12:$C$22,0))</f>
        <v>100</v>
      </c>
      <c r="R814" s="1">
        <f>P814-J814*INDEX(bias[value],MATCH(I814,bias[symbol],0))*(Q814/100)</f>
        <v>111.44</v>
      </c>
      <c r="S814" s="1">
        <f t="shared" si="928"/>
        <v>111.69</v>
      </c>
      <c r="T814" s="4"/>
      <c r="U814" s="4"/>
      <c r="V814" s="1">
        <f t="shared" si="922"/>
        <v>111.565</v>
      </c>
      <c r="W814" s="1">
        <f t="shared" si="923"/>
        <v>111.44</v>
      </c>
      <c r="X814" s="1">
        <f t="shared" si="924"/>
        <v>111.69</v>
      </c>
      <c r="Y814" s="13">
        <f t="shared" si="925"/>
        <v>2.0000000000095497E-3</v>
      </c>
      <c r="Z814" s="1">
        <v>1</v>
      </c>
      <c r="AA814" s="1">
        <f t="shared" si="926"/>
        <v>1</v>
      </c>
      <c r="AB814" s="1">
        <f t="shared" si="951"/>
        <v>1</v>
      </c>
      <c r="AC814" s="1">
        <f>IF(ISNUMBER(INDEX(bias[value],MATCH(I814,bias[symbol],0))),1,0)</f>
        <v>1</v>
      </c>
      <c r="AD814" s="1">
        <f t="shared" si="927"/>
        <v>1</v>
      </c>
      <c r="AE814" s="1">
        <f t="shared" si="952"/>
        <v>1</v>
      </c>
      <c r="AF814" s="1">
        <f t="shared" ca="1" si="894"/>
        <v>0</v>
      </c>
      <c r="AG814" s="1">
        <f t="shared" ca="1" si="895"/>
        <v>0</v>
      </c>
      <c r="AH814" s="1" t="str">
        <f ca="1">IF(AG814=1,_xll.RtContribute("DDS_BONDS",$B814&amp;"=EXT",$V$3:$X$3,V814:X814,"FTC:CHANGED;SCOPE:SERVER"),"-")</f>
        <v>-</v>
      </c>
      <c r="AI814" s="1" t="str">
        <f>_xll.RtGet("DDS_BONDS",B814&amp;"=EXT",3)</f>
        <v>14750016=EXT</v>
      </c>
      <c r="AJ814" s="32">
        <f>_xll.BDP($A814&amp;" @"&amp; $N814 &amp;"  Corp","risk_mid")</f>
        <v>2.4357244556377111</v>
      </c>
      <c r="AK814" s="25">
        <f t="shared" si="896"/>
        <v>508.57926633715408</v>
      </c>
      <c r="AL814" s="1" t="str">
        <f t="shared" si="861"/>
        <v>-</v>
      </c>
      <c r="AM814" s="38">
        <f t="shared" si="897"/>
        <v>20.706464</v>
      </c>
      <c r="AN814" s="12">
        <f>_xll.BDP($A814&amp;" @"&amp; $N814 &amp;"  Corp","asset_swap_spd_mid")</f>
        <v>239.53173418103415</v>
      </c>
      <c r="AO814" s="25">
        <f t="shared" si="898"/>
        <v>50014.226096999933</v>
      </c>
      <c r="AP814" s="25">
        <f>IFERROR(_xll.BDP($A814&amp;" @"&amp; $N814 &amp;"  Corp","coupon")*G814/100/365,"-")</f>
        <v>443.34246575342468</v>
      </c>
      <c r="AQ814" s="1" t="str">
        <f>_xll.RtGet("EBOND_LDN",B814,"DSPLY_NAME")</f>
        <v>FIAT 7 3/4 17 Oc</v>
      </c>
      <c r="AR814" s="38">
        <f>_xll.RtGet("EBOND_LDN", B814, -18560)</f>
        <v>0</v>
      </c>
      <c r="AS814" s="38">
        <f>_xll.RtGet("EBOND_LDN", B814, -18562)</f>
        <v>0</v>
      </c>
      <c r="AT814" s="58" t="str">
        <f ca="1">IF(Main[[#This Row],[maturity]]&lt;TODAY(),"matured","-")</f>
        <v>-</v>
      </c>
      <c r="AU814" s="1" t="str">
        <f>IF(Main[[#This Row],[spread bid]]=Main[[#This Row],[spread ask]],"error","-")</f>
        <v>error</v>
      </c>
    </row>
    <row r="815" spans="1:47" x14ac:dyDescent="0.2">
      <c r="A815" s="1" t="s">
        <v>749</v>
      </c>
      <c r="B815" s="1">
        <v>13696681</v>
      </c>
      <c r="C815" s="9">
        <v>1994223</v>
      </c>
      <c r="D815" s="9" t="str">
        <f>_xll.BDP($A815&amp;" Corp",D$4)</f>
        <v>FIAT</v>
      </c>
      <c r="E815" s="9">
        <f>IF(_xll.BDP($A815&amp;" Corp","cpn typ")="floating","frn",_xll.BDP($A815&amp;" Corp",E$4))</f>
        <v>7</v>
      </c>
      <c r="F815" s="50">
        <f>IF(LEFT(_xll.BDP($A815&amp;" Corp","mty_typ"),4)="perp","perp",_xll.BDP($A815&amp;" Corp",F$4)*1)</f>
        <v>42817</v>
      </c>
      <c r="G815" s="31">
        <f>_xll.RtGet("EBOND_POSITION",INDEX(bookMap[eBondID],MATCH(TEXT(C815,"0"),bookMap[bbgID],0))&amp;"="&amp;B815,"AMOUNT")</f>
        <v>0</v>
      </c>
      <c r="H815" s="1">
        <f>INDEX(control!$E$12:$E$22,MATCH(C815,control!$C$12:$C$22,0))</f>
        <v>0</v>
      </c>
      <c r="I815" s="1" t="str">
        <f>IFERROR(INDEX(bias[symbol],MIN(MAX(MATCH(IF($I$2="manual",_xll.RtGet("EBOND_LDN",B815,-20268),$I$2),bias[symbol],0)+H815,1),27)),"-")</f>
        <v>m</v>
      </c>
      <c r="J815" s="1">
        <f>IFERROR(_xll.RtGet("EBOND_LDN",B815,-20270)*1,"-")</f>
        <v>0.4</v>
      </c>
      <c r="K815" s="1" t="str">
        <f>_xll.RtGet("EBOND_LDN",$B815,-20271)</f>
        <v>on</v>
      </c>
      <c r="L815" s="1">
        <f>_xll.BDP(A815&amp;" @CBKG Corp","bid")</f>
        <v>110.958</v>
      </c>
      <c r="M815" s="1">
        <f>_xll.BDP(A815&amp;" @CBKG Corp","ask")</f>
        <v>111.358</v>
      </c>
      <c r="N815" s="1" t="s">
        <v>1456</v>
      </c>
      <c r="O815" s="1" t="str">
        <f>_xll.BDP(A815&amp;" @"&amp;N815&amp;" Corp","LAST_UPDATE")</f>
        <v>11/06/2014</v>
      </c>
      <c r="P815" s="57">
        <f>_xll.BDP(A815&amp;" @"&amp;N815&amp;" Corp","LAST_PRICE")</f>
        <v>111.155</v>
      </c>
      <c r="Q815" s="1">
        <f>INDEX(control!$F$12:$F$22,MATCH(C815,control!$C$12:$C$22,0))</f>
        <v>100</v>
      </c>
      <c r="R815" s="1">
        <f>P815-J815*INDEX(bias[value],MATCH(I815,bias[symbol],0))*(Q815/100)</f>
        <v>110.955</v>
      </c>
      <c r="S815" s="1">
        <f t="shared" si="928"/>
        <v>111.355</v>
      </c>
      <c r="T815" s="4"/>
      <c r="U815" s="4"/>
      <c r="V815" s="1">
        <f t="shared" si="922"/>
        <v>111.155</v>
      </c>
      <c r="W815" s="1">
        <f t="shared" si="923"/>
        <v>110.955</v>
      </c>
      <c r="X815" s="1">
        <f t="shared" si="924"/>
        <v>111.355</v>
      </c>
      <c r="Y815" s="13">
        <f t="shared" si="925"/>
        <v>-6.0000000000002274E-3</v>
      </c>
      <c r="Z815" s="1">
        <v>1</v>
      </c>
      <c r="AA815" s="1">
        <f t="shared" si="926"/>
        <v>1</v>
      </c>
      <c r="AB815" s="1">
        <f t="shared" si="951"/>
        <v>1</v>
      </c>
      <c r="AC815" s="1">
        <f>IF(ISNUMBER(INDEX(bias[value],MATCH(I815,bias[symbol],0))),1,0)</f>
        <v>1</v>
      </c>
      <c r="AD815" s="1">
        <f t="shared" si="927"/>
        <v>1</v>
      </c>
      <c r="AE815" s="1">
        <f t="shared" si="952"/>
        <v>1</v>
      </c>
      <c r="AF815" s="1">
        <f t="shared" ca="1" si="894"/>
        <v>0</v>
      </c>
      <c r="AG815" s="1">
        <f t="shared" ca="1" si="895"/>
        <v>0</v>
      </c>
      <c r="AH815" s="1" t="str">
        <f ca="1">IF(AG815=1,_xll.RtContribute("DDS_BONDS",$B815&amp;"=EXT",$V$3:$X$3,V815:X815,"FTC:CHANGED;SCOPE:SERVER"),"-")</f>
        <v>-</v>
      </c>
      <c r="AI815" s="1" t="str">
        <f>_xll.RtGet("DDS_BONDS",B815&amp;"=EXT",3)</f>
        <v>13696681=EXT</v>
      </c>
      <c r="AJ815" s="32">
        <f>_xll.BDP($A815&amp;" @"&amp; $N815 &amp;"  Corp","risk_mid")</f>
        <v>2.8355165633392687</v>
      </c>
      <c r="AK815" s="25">
        <f t="shared" si="896"/>
        <v>0</v>
      </c>
      <c r="AL815" s="1" t="str">
        <f t="shared" si="861"/>
        <v>-</v>
      </c>
      <c r="AM815" s="38">
        <f t="shared" si="897"/>
        <v>0</v>
      </c>
      <c r="AN815" s="12">
        <f>_xll.BDP($A815&amp;" @"&amp; $N815 &amp;"  Corp","asset_swap_spd_mid")</f>
        <v>248.18203420606008</v>
      </c>
      <c r="AO815" s="25">
        <f t="shared" si="898"/>
        <v>0</v>
      </c>
      <c r="AP815" s="25">
        <f>IFERROR(_xll.BDP($A815&amp;" @"&amp; $N815 &amp;"  Corp","coupon")*G815/100/365,"-")</f>
        <v>0</v>
      </c>
      <c r="AQ815" s="1" t="str">
        <f>_xll.RtGet("EBOND_LDN",B815,"DSPLY_NAME")</f>
        <v>FIAT 7 23 Mar 20</v>
      </c>
      <c r="AR815" s="38">
        <f>_xll.RtGet("EBOND_LDN", B815, -18560)</f>
        <v>0</v>
      </c>
      <c r="AS815" s="38">
        <f>_xll.RtGet("EBOND_LDN", B815, -18562)</f>
        <v>0</v>
      </c>
      <c r="AT815" s="58" t="str">
        <f ca="1">IF(Main[[#This Row],[maturity]]&lt;TODAY(),"matured","-")</f>
        <v>-</v>
      </c>
      <c r="AU815" s="1" t="str">
        <f>IF(Main[[#This Row],[spread bid]]=Main[[#This Row],[spread ask]],"error","-")</f>
        <v>error</v>
      </c>
    </row>
    <row r="816" spans="1:47" x14ac:dyDescent="0.2">
      <c r="A816" s="1" t="s">
        <v>750</v>
      </c>
      <c r="B816" s="1">
        <v>6171328</v>
      </c>
      <c r="C816" s="9">
        <v>1994223</v>
      </c>
      <c r="D816" s="9" t="str">
        <f>_xll.BDP($A816&amp;" Corp",D$4)</f>
        <v>FIAT</v>
      </c>
      <c r="E816" s="9">
        <f>IF(_xll.BDP($A816&amp;" Corp","cpn typ")="floating","frn",_xll.BDP($A816&amp;" Corp",E$4))</f>
        <v>5.625</v>
      </c>
      <c r="F816" s="50">
        <f>IF(LEFT(_xll.BDP($A816&amp;" Corp","mty_typ"),4)="perp","perp",_xll.BDP($A816&amp;" Corp",F$4)*1)</f>
        <v>42898</v>
      </c>
      <c r="G816" s="31">
        <f>_xll.RtGet("EBOND_POSITION",INDEX(bookMap[eBondID],MATCH(TEXT(C816,"0"),bookMap[bbgID],0))&amp;"="&amp;B816,"AMOUNT")</f>
        <v>0</v>
      </c>
      <c r="H816" s="1">
        <f>INDEX(control!$E$12:$E$22,MATCH(C816,control!$C$12:$C$22,0))</f>
        <v>0</v>
      </c>
      <c r="I816" s="1" t="str">
        <f>IFERROR(INDEX(bias[symbol],MIN(MAX(MATCH(IF($I$2="manual",_xll.RtGet("EBOND_LDN",B816,-20268),$I$2),bias[symbol],0)+H816,1),27)),"-")</f>
        <v>m</v>
      </c>
      <c r="J816" s="1">
        <f>IFERROR(_xll.RtGet("EBOND_LDN",B816,-20270)*1,"-")</f>
        <v>0.4</v>
      </c>
      <c r="K816" s="1" t="str">
        <f>_xll.RtGet("EBOND_LDN",$B816,-20271)</f>
        <v>on</v>
      </c>
      <c r="L816" s="1">
        <f>_xll.BDP(A816&amp;" @CBKG Corp","bid")</f>
        <v>107.681</v>
      </c>
      <c r="M816" s="1">
        <f>_xll.BDP(A816&amp;" @CBKG Corp","ask")</f>
        <v>108.081</v>
      </c>
      <c r="N816" s="1" t="s">
        <v>1456</v>
      </c>
      <c r="O816" s="1" t="str">
        <f>_xll.BDP(A816&amp;" @"&amp;N816&amp;" Corp","LAST_UPDATE")</f>
        <v>07:01:50</v>
      </c>
      <c r="P816" s="57">
        <f>_xll.BDP(A816&amp;" @"&amp;N816&amp;" Corp","LAST_PRICE")</f>
        <v>107.881</v>
      </c>
      <c r="Q816" s="1">
        <f>INDEX(control!$F$12:$F$22,MATCH(C816,control!$C$12:$C$22,0))</f>
        <v>100</v>
      </c>
      <c r="R816" s="1">
        <f>P816-J816*INDEX(bias[value],MATCH(I816,bias[symbol],0))*(Q816/100)</f>
        <v>107.681</v>
      </c>
      <c r="S816" s="1">
        <f t="shared" si="928"/>
        <v>108.081</v>
      </c>
      <c r="T816" s="4"/>
      <c r="U816" s="4"/>
      <c r="V816" s="1">
        <f t="shared" si="922"/>
        <v>107.881</v>
      </c>
      <c r="W816" s="1">
        <f t="shared" si="923"/>
        <v>107.681</v>
      </c>
      <c r="X816" s="1">
        <f t="shared" si="924"/>
        <v>108.081</v>
      </c>
      <c r="Y816" s="13">
        <f t="shared" si="925"/>
        <v>0</v>
      </c>
      <c r="Z816" s="1">
        <v>1</v>
      </c>
      <c r="AA816" s="1">
        <f t="shared" si="926"/>
        <v>1</v>
      </c>
      <c r="AB816" s="1">
        <f t="shared" si="951"/>
        <v>1</v>
      </c>
      <c r="AC816" s="1">
        <f>IF(ISNUMBER(INDEX(bias[value],MATCH(I816,bias[symbol],0))),1,0)</f>
        <v>1</v>
      </c>
      <c r="AD816" s="1">
        <f t="shared" si="927"/>
        <v>1</v>
      </c>
      <c r="AE816" s="1">
        <f t="shared" si="952"/>
        <v>1</v>
      </c>
      <c r="AF816" s="1">
        <f t="shared" ca="1" si="894"/>
        <v>0</v>
      </c>
      <c r="AG816" s="1">
        <f t="shared" ca="1" si="895"/>
        <v>0</v>
      </c>
      <c r="AH816" s="1" t="str">
        <f ca="1">IF(AG816=1,_xll.RtContribute("DDS_BONDS",$B816&amp;"=EXT",$V$3:$X$3,V816:X816,"FTC:CHANGED;SCOPE:SERVER"),"-")</f>
        <v>-</v>
      </c>
      <c r="AI816" s="1" t="str">
        <f>_xll.RtGet("DDS_BONDS",B816&amp;"=EXT",3)</f>
        <v>6171328=EXT</v>
      </c>
      <c r="AJ816" s="32">
        <f>_xll.BDP($A816&amp;" @"&amp; $N816 &amp;"  Corp","risk_mid")</f>
        <v>2.9796271122592088</v>
      </c>
      <c r="AK816" s="25">
        <f t="shared" si="896"/>
        <v>0</v>
      </c>
      <c r="AL816" s="1" t="str">
        <f t="shared" si="861"/>
        <v>-</v>
      </c>
      <c r="AM816" s="38">
        <f t="shared" si="897"/>
        <v>0</v>
      </c>
      <c r="AN816" s="12">
        <f>_xll.BDP($A816&amp;" @"&amp; $N816 &amp;"  Corp","asset_swap_spd_mid")</f>
        <v>248.48769942626046</v>
      </c>
      <c r="AO816" s="25">
        <f t="shared" si="898"/>
        <v>0</v>
      </c>
      <c r="AP816" s="25">
        <f>IFERROR(_xll.BDP($A816&amp;" @"&amp; $N816 &amp;"  Corp","coupon")*G816/100/365,"-")</f>
        <v>0</v>
      </c>
      <c r="AQ816" s="1" t="str">
        <f>_xll.RtGet("EBOND_LDN",B816,"DSPLY_NAME")</f>
        <v>FIAT 5 5/8 12 Ju</v>
      </c>
      <c r="AR816" s="38">
        <f>_xll.RtGet("EBOND_LDN", B816, -18560)</f>
        <v>0</v>
      </c>
      <c r="AS816" s="38">
        <f>_xll.RtGet("EBOND_LDN", B816, -18562)</f>
        <v>0</v>
      </c>
      <c r="AT816" s="58" t="str">
        <f ca="1">IF(Main[[#This Row],[maturity]]&lt;TODAY(),"matured","-")</f>
        <v>-</v>
      </c>
      <c r="AU816" s="1" t="str">
        <f>IF(Main[[#This Row],[spread bid]]=Main[[#This Row],[spread ask]],"error","-")</f>
        <v>error</v>
      </c>
    </row>
    <row r="817" spans="1:47" x14ac:dyDescent="0.2">
      <c r="A817" s="1" t="s">
        <v>751</v>
      </c>
      <c r="B817" s="1">
        <v>17264535</v>
      </c>
      <c r="C817" s="9">
        <v>1994223</v>
      </c>
      <c r="D817" s="9" t="str">
        <f>_xll.BDP($A817&amp;" Corp",D$4)</f>
        <v>FIAT</v>
      </c>
      <c r="E817" s="9">
        <f>IF(_xll.BDP($A817&amp;" Corp","cpn typ")="floating","frn",_xll.BDP($A817&amp;" Corp",E$4))</f>
        <v>6.625</v>
      </c>
      <c r="F817" s="50">
        <f>IF(LEFT(_xll.BDP($A817&amp;" Corp","mty_typ"),4)="perp","perp",_xll.BDP($A817&amp;" Corp",F$4)*1)</f>
        <v>43174</v>
      </c>
      <c r="G817" s="31">
        <f>_xll.RtGet("EBOND_POSITION",INDEX(bookMap[eBondID],MATCH(TEXT(C817,"0"),bookMap[bbgID],0))&amp;"="&amp;B817,"AMOUNT")</f>
        <v>200000</v>
      </c>
      <c r="H817" s="1">
        <f>INDEX(control!$E$12:$E$22,MATCH(C817,control!$C$12:$C$22,0))</f>
        <v>0</v>
      </c>
      <c r="I817" s="1" t="str">
        <f>IFERROR(INDEX(bias[symbol],MIN(MAX(MATCH(IF($I$2="manual",_xll.RtGet("EBOND_LDN",B817,-20268),$I$2),bias[symbol],0)+H817,1),27)),"-")</f>
        <v>m</v>
      </c>
      <c r="J817" s="1">
        <f>IFERROR(_xll.RtGet("EBOND_LDN",B817,-20270)*1,"-")</f>
        <v>0.4</v>
      </c>
      <c r="K817" s="1" t="str">
        <f>_xll.RtGet("EBOND_LDN",$B817,-20271)</f>
        <v>on</v>
      </c>
      <c r="L817" s="1">
        <f>_xll.BDP(A817&amp;" @CBKG Corp","bid")</f>
        <v>111.57899999999999</v>
      </c>
      <c r="M817" s="1">
        <f>_xll.BDP(A817&amp;" @CBKG Corp","ask")</f>
        <v>111.979</v>
      </c>
      <c r="N817" s="1" t="s">
        <v>1456</v>
      </c>
      <c r="O817" s="1" t="str">
        <f>_xll.BDP(A817&amp;" @"&amp;N817&amp;" Corp","LAST_UPDATE")</f>
        <v>11/06/2014</v>
      </c>
      <c r="P817" s="57">
        <f>_xll.BDP(A817&amp;" @"&amp;N817&amp;" Corp","LAST_PRICE")</f>
        <v>111.76900000000001</v>
      </c>
      <c r="Q817" s="1">
        <f>INDEX(control!$F$12:$F$22,MATCH(C817,control!$C$12:$C$22,0))</f>
        <v>100</v>
      </c>
      <c r="R817" s="1">
        <f>P817-J817*INDEX(bias[value],MATCH(I817,bias[symbol],0))*(Q817/100)</f>
        <v>111.569</v>
      </c>
      <c r="S817" s="1">
        <f t="shared" si="928"/>
        <v>111.96900000000001</v>
      </c>
      <c r="T817" s="4"/>
      <c r="U817" s="4"/>
      <c r="V817" s="1">
        <f t="shared" si="922"/>
        <v>111.76900000000001</v>
      </c>
      <c r="W817" s="1">
        <f t="shared" si="923"/>
        <v>111.569</v>
      </c>
      <c r="X817" s="1">
        <f t="shared" si="924"/>
        <v>111.96900000000001</v>
      </c>
      <c r="Y817" s="13">
        <f t="shared" si="925"/>
        <v>-1.999999999998181E-2</v>
      </c>
      <c r="Z817" s="1">
        <v>1</v>
      </c>
      <c r="AA817" s="1">
        <f t="shared" si="926"/>
        <v>1</v>
      </c>
      <c r="AB817" s="1">
        <f t="shared" si="951"/>
        <v>1</v>
      </c>
      <c r="AC817" s="1">
        <f>IF(ISNUMBER(INDEX(bias[value],MATCH(I817,bias[symbol],0))),1,0)</f>
        <v>1</v>
      </c>
      <c r="AD817" s="1">
        <f t="shared" si="927"/>
        <v>1</v>
      </c>
      <c r="AE817" s="1">
        <f t="shared" si="952"/>
        <v>1</v>
      </c>
      <c r="AF817" s="1">
        <f t="shared" ca="1" si="894"/>
        <v>0</v>
      </c>
      <c r="AG817" s="1">
        <f t="shared" ca="1" si="895"/>
        <v>0</v>
      </c>
      <c r="AH817" s="1" t="str">
        <f ca="1">IF(AG817=1,_xll.RtContribute("DDS_BONDS",$B817&amp;"=EXT",$V$3:$X$3,V817:X817,"FTC:CHANGED;SCOPE:SERVER"),"-")</f>
        <v>-</v>
      </c>
      <c r="AI817" s="1" t="str">
        <f>_xll.RtGet("DDS_BONDS",B817&amp;"=EXT",3)</f>
        <v>17264535=EXT</v>
      </c>
      <c r="AJ817" s="32">
        <f>_xll.BDP($A817&amp;" @"&amp; $N817 &amp;"  Corp","risk_mid")</f>
        <v>3.7444964952008775</v>
      </c>
      <c r="AK817" s="25">
        <f t="shared" si="896"/>
        <v>74.889929904017549</v>
      </c>
      <c r="AL817" s="1" t="str">
        <f t="shared" si="861"/>
        <v>-</v>
      </c>
      <c r="AM817" s="38">
        <f t="shared" si="897"/>
        <v>1.9870044444444444</v>
      </c>
      <c r="AN817" s="12">
        <f>_xll.BDP($A817&amp;" @"&amp; $N817 &amp;"  Corp","asset_swap_spd_mid")</f>
        <v>286.18518518904176</v>
      </c>
      <c r="AO817" s="25">
        <f t="shared" si="898"/>
        <v>5723.703703780835</v>
      </c>
      <c r="AP817" s="25">
        <f>IFERROR(_xll.BDP($A817&amp;" @"&amp; $N817 &amp;"  Corp","coupon")*G817/100/365,"-")</f>
        <v>36.301369863013697</v>
      </c>
      <c r="AQ817" s="1" t="str">
        <f>_xll.RtGet("EBOND_LDN",B817,"DSPLY_NAME")</f>
        <v>FIAT 6 5/8 15 Ma</v>
      </c>
      <c r="AR817" s="38">
        <f>_xll.RtGet("EBOND_LDN", B817, -18560)</f>
        <v>0</v>
      </c>
      <c r="AS817" s="38">
        <f>_xll.RtGet("EBOND_LDN", B817, -18562)</f>
        <v>0</v>
      </c>
      <c r="AT817" s="58" t="str">
        <f ca="1">IF(Main[[#This Row],[maturity]]&lt;TODAY(),"matured","-")</f>
        <v>-</v>
      </c>
      <c r="AU817" s="1" t="str">
        <f>IF(Main[[#This Row],[spread bid]]=Main[[#This Row],[spread ask]],"error","-")</f>
        <v>error</v>
      </c>
    </row>
    <row r="818" spans="1:47" x14ac:dyDescent="0.2">
      <c r="A818" s="1" t="s">
        <v>752</v>
      </c>
      <c r="B818" s="1">
        <v>10842130</v>
      </c>
      <c r="C818" s="9">
        <v>1994223</v>
      </c>
      <c r="D818" s="9" t="str">
        <f>_xll.BDP($A818&amp;" Corp",D$4)</f>
        <v>FIAT</v>
      </c>
      <c r="E818" s="9">
        <f>IF(_xll.BDP($A818&amp;" Corp","cpn typ")="floating","frn",_xll.BDP($A818&amp;" Corp",E$4))</f>
        <v>7.375</v>
      </c>
      <c r="F818" s="50">
        <f>IF(LEFT(_xll.BDP($A818&amp;" Corp","mty_typ"),4)="perp","perp",_xll.BDP($A818&amp;" Corp",F$4)*1)</f>
        <v>43290</v>
      </c>
      <c r="G818" s="31">
        <f>_xll.RtGet("EBOND_POSITION",INDEX(bookMap[eBondID],MATCH(TEXT(C818,"0"),bookMap[bbgID],0))&amp;"="&amp;B818,"AMOUNT")</f>
        <v>0</v>
      </c>
      <c r="H818" s="1">
        <f>INDEX(control!$E$12:$E$22,MATCH(C818,control!$C$12:$C$22,0))</f>
        <v>0</v>
      </c>
      <c r="I818" s="1" t="str">
        <f>IFERROR(INDEX(bias[symbol],MIN(MAX(MATCH(IF($I$2="manual",_xll.RtGet("EBOND_LDN",B818,-20268),$I$2),bias[symbol],0)+H818,1),27)),"-")</f>
        <v>m</v>
      </c>
      <c r="J818" s="1">
        <f>IFERROR(_xll.RtGet("EBOND_LDN",B818,-20270)*1,"-")</f>
        <v>0.5</v>
      </c>
      <c r="K818" s="1" t="str">
        <f>_xll.RtGet("EBOND_LDN",$B818,-20271)</f>
        <v>on</v>
      </c>
      <c r="L818" s="1">
        <f>_xll.BDP(A818&amp;" @CBKG Corp","bid")</f>
        <v>115.146</v>
      </c>
      <c r="M818" s="1">
        <f>_xll.BDP(A818&amp;" @CBKG Corp","ask")</f>
        <v>115.646</v>
      </c>
      <c r="N818" s="1" t="s">
        <v>1456</v>
      </c>
      <c r="O818" s="1" t="str">
        <f>_xll.BDP(A818&amp;" @"&amp;N818&amp;" Corp","LAST_UPDATE")</f>
        <v>11/06/2014</v>
      </c>
      <c r="P818" s="57">
        <f>_xll.BDP(A818&amp;" @"&amp;N818&amp;" Corp","LAST_PRICE")</f>
        <v>115.39</v>
      </c>
      <c r="Q818" s="1">
        <f>INDEX(control!$F$12:$F$22,MATCH(C818,control!$C$12:$C$22,0))</f>
        <v>100</v>
      </c>
      <c r="R818" s="1">
        <f>P818-J818*INDEX(bias[value],MATCH(I818,bias[symbol],0))*(Q818/100)</f>
        <v>115.14</v>
      </c>
      <c r="S818" s="1">
        <f t="shared" si="928"/>
        <v>115.64</v>
      </c>
      <c r="T818" s="4"/>
      <c r="U818" s="4"/>
      <c r="V818" s="1">
        <f t="shared" si="922"/>
        <v>115.39</v>
      </c>
      <c r="W818" s="1">
        <f t="shared" si="923"/>
        <v>115.14</v>
      </c>
      <c r="X818" s="1">
        <f t="shared" si="924"/>
        <v>115.64</v>
      </c>
      <c r="Y818" s="13">
        <f t="shared" si="925"/>
        <v>-1.2000000000000455E-2</v>
      </c>
      <c r="Z818" s="1">
        <v>1</v>
      </c>
      <c r="AA818" s="1">
        <f t="shared" si="926"/>
        <v>1</v>
      </c>
      <c r="AB818" s="1">
        <f t="shared" si="951"/>
        <v>1</v>
      </c>
      <c r="AC818" s="1">
        <f>IF(ISNUMBER(INDEX(bias[value],MATCH(I818,bias[symbol],0))),1,0)</f>
        <v>1</v>
      </c>
      <c r="AD818" s="1">
        <f t="shared" si="927"/>
        <v>1</v>
      </c>
      <c r="AE818" s="1">
        <f t="shared" si="952"/>
        <v>1</v>
      </c>
      <c r="AF818" s="1">
        <f t="shared" ca="1" si="894"/>
        <v>0</v>
      </c>
      <c r="AG818" s="1">
        <f t="shared" ca="1" si="895"/>
        <v>0</v>
      </c>
      <c r="AH818" s="1" t="str">
        <f ca="1">IF(AG818=1,_xll.RtContribute("DDS_BONDS",$B818&amp;"=EXT",$V$3:$X$3,V818:X818,"FTC:CHANGED;SCOPE:SERVER"),"-")</f>
        <v>-</v>
      </c>
      <c r="AI818" s="1" t="str">
        <f>_xll.RtGet("DDS_BONDS",B818&amp;"=EXT",3)</f>
        <v>10842130=EXT</v>
      </c>
      <c r="AJ818" s="32">
        <f>_xll.BDP($A818&amp;" @"&amp; $N818 &amp;"  Corp","risk_mid")</f>
        <v>4.1168766742195828</v>
      </c>
      <c r="AK818" s="25">
        <f t="shared" si="896"/>
        <v>0</v>
      </c>
      <c r="AL818" s="1" t="str">
        <f t="shared" si="861"/>
        <v>-</v>
      </c>
      <c r="AM818" s="38">
        <f t="shared" si="897"/>
        <v>0</v>
      </c>
      <c r="AN818" s="12">
        <f>_xll.BDP($A818&amp;" @"&amp; $N818 &amp;"  Corp","asset_swap_spd_mid")</f>
        <v>294.52611071607828</v>
      </c>
      <c r="AO818" s="25">
        <f t="shared" si="898"/>
        <v>0</v>
      </c>
      <c r="AP818" s="25">
        <f>IFERROR(_xll.BDP($A818&amp;" @"&amp; $N818 &amp;"  Corp","coupon")*G818/100/365,"-")</f>
        <v>0</v>
      </c>
      <c r="AQ818" s="1" t="str">
        <f>_xll.RtGet("EBOND_LDN",B818,"DSPLY_NAME")</f>
        <v>FIAT 7 3/8 09 Ju</v>
      </c>
      <c r="AR818" s="38">
        <f>_xll.RtGet("EBOND_LDN", B818, -18560)</f>
        <v>311.76918761780598</v>
      </c>
      <c r="AS818" s="38">
        <f>_xll.RtGet("EBOND_LDN", B818, -18562)</f>
        <v>299.630028969455</v>
      </c>
      <c r="AT818" s="58" t="str">
        <f ca="1">IF(Main[[#This Row],[maturity]]&lt;TODAY(),"matured","-")</f>
        <v>-</v>
      </c>
      <c r="AU818" s="1" t="str">
        <f>IF(Main[[#This Row],[spread bid]]=Main[[#This Row],[spread ask]],"error","-")</f>
        <v>-</v>
      </c>
    </row>
    <row r="819" spans="1:47" x14ac:dyDescent="0.2">
      <c r="A819" s="1" t="s">
        <v>753</v>
      </c>
      <c r="B819" s="1">
        <v>18543553</v>
      </c>
      <c r="C819" s="9">
        <v>1994223</v>
      </c>
      <c r="D819" s="9" t="str">
        <f>_xll.BDP($A819&amp;" Corp",D$4)</f>
        <v>FIAT</v>
      </c>
      <c r="E819" s="9">
        <f>IF(_xll.BDP($A819&amp;" Corp","cpn typ")="floating","frn",_xll.BDP($A819&amp;" Corp",E$4))</f>
        <v>6.75</v>
      </c>
      <c r="F819" s="50">
        <f>IF(LEFT(_xll.BDP($A819&amp;" Corp","mty_typ"),4)="perp","perp",_xll.BDP($A819&amp;" Corp",F$4)*1)</f>
        <v>43752</v>
      </c>
      <c r="G819" s="31">
        <f>_xll.RtGet("EBOND_POSITION",INDEX(bookMap[eBondID],MATCH(TEXT(C819,"0"),bookMap[bbgID],0))&amp;"="&amp;B819,"AMOUNT")</f>
        <v>0</v>
      </c>
      <c r="H819" s="1">
        <f>INDEX(control!$E$12:$E$22,MATCH(C819,control!$C$12:$C$22,0))</f>
        <v>0</v>
      </c>
      <c r="I819" s="1" t="str">
        <f>IFERROR(INDEX(bias[symbol],MIN(MAX(MATCH(IF($I$2="manual",_xll.RtGet("EBOND_LDN",B819,-20268),$I$2),bias[symbol],0)+H819,1),27)),"-")</f>
        <v>m</v>
      </c>
      <c r="J819" s="1">
        <f>IFERROR(_xll.RtGet("EBOND_LDN",B819,-20270)*1,"-")</f>
        <v>0.5</v>
      </c>
      <c r="K819" s="1" t="str">
        <f>_xll.RtGet("EBOND_LDN",$B819,-20271)</f>
        <v>on</v>
      </c>
      <c r="L819" s="1">
        <f>_xll.BDP(A819&amp;" @CBKG Corp","bid")</f>
        <v>114.456</v>
      </c>
      <c r="M819" s="1">
        <f>_xll.BDP(A819&amp;" @CBKG Corp","ask")</f>
        <v>114.956</v>
      </c>
      <c r="N819" s="1" t="s">
        <v>1456</v>
      </c>
      <c r="O819" s="1" t="str">
        <f>_xll.BDP(A819&amp;" @"&amp;N819&amp;" Corp","LAST_UPDATE")</f>
        <v>11/06/2014</v>
      </c>
      <c r="P819" s="57">
        <f>_xll.BDP(A819&amp;" @"&amp;N819&amp;" Corp","LAST_PRICE")</f>
        <v>114.691</v>
      </c>
      <c r="Q819" s="1">
        <f>INDEX(control!$F$12:$F$22,MATCH(C819,control!$C$12:$C$22,0))</f>
        <v>100</v>
      </c>
      <c r="R819" s="1">
        <f>P819-J819*INDEX(bias[value],MATCH(I819,bias[symbol],0))*(Q819/100)</f>
        <v>114.441</v>
      </c>
      <c r="S819" s="1">
        <f t="shared" si="928"/>
        <v>114.941</v>
      </c>
      <c r="T819" s="4"/>
      <c r="U819" s="4"/>
      <c r="V819" s="1">
        <f t="shared" si="922"/>
        <v>114.691</v>
      </c>
      <c r="W819" s="1">
        <f t="shared" si="923"/>
        <v>114.441</v>
      </c>
      <c r="X819" s="1">
        <f t="shared" si="924"/>
        <v>114.941</v>
      </c>
      <c r="Y819" s="13">
        <f t="shared" si="925"/>
        <v>-3.0000000000001137E-2</v>
      </c>
      <c r="Z819" s="1">
        <v>1</v>
      </c>
      <c r="AA819" s="1">
        <f t="shared" si="926"/>
        <v>1</v>
      </c>
      <c r="AB819" s="1">
        <f t="shared" si="951"/>
        <v>1</v>
      </c>
      <c r="AC819" s="1">
        <f>IF(ISNUMBER(INDEX(bias[value],MATCH(I819,bias[symbol],0))),1,0)</f>
        <v>1</v>
      </c>
      <c r="AD819" s="1">
        <f t="shared" si="927"/>
        <v>1</v>
      </c>
      <c r="AE819" s="1">
        <f t="shared" si="952"/>
        <v>1</v>
      </c>
      <c r="AF819" s="1">
        <f t="shared" ca="1" si="894"/>
        <v>0</v>
      </c>
      <c r="AG819" s="1">
        <f t="shared" ca="1" si="895"/>
        <v>0</v>
      </c>
      <c r="AH819" s="1" t="str">
        <f ca="1">IF(AG819=1,_xll.RtContribute("DDS_BONDS",$B819&amp;"=EXT",$V$3:$X$3,V819:X819,"FTC:CHANGED;SCOPE:SERVER"),"-")</f>
        <v>-</v>
      </c>
      <c r="AI819" s="1" t="str">
        <f>_xll.RtGet("DDS_BONDS",B819&amp;"=EXT",3)</f>
        <v>18543553=EXT</v>
      </c>
      <c r="AJ819" s="32">
        <f>_xll.BDP($A819&amp;" @"&amp; $N819 &amp;"  Corp","risk_mid")</f>
        <v>5.2100571199346746</v>
      </c>
      <c r="AK819" s="25">
        <f t="shared" si="896"/>
        <v>0</v>
      </c>
      <c r="AL819" s="1" t="str">
        <f t="shared" si="861"/>
        <v>-</v>
      </c>
      <c r="AM819" s="38">
        <f t="shared" si="897"/>
        <v>0</v>
      </c>
      <c r="AN819" s="12">
        <f>_xll.BDP($A819&amp;" @"&amp; $N819 &amp;"  Corp","asset_swap_spd_mid")</f>
        <v>310.92643506961906</v>
      </c>
      <c r="AO819" s="25">
        <f t="shared" si="898"/>
        <v>0</v>
      </c>
      <c r="AP819" s="25">
        <f>IFERROR(_xll.BDP($A819&amp;" @"&amp; $N819 &amp;"  Corp","coupon")*G819/100/365,"-")</f>
        <v>0</v>
      </c>
      <c r="AQ819" s="1" t="str">
        <f>_xll.RtGet("EBOND_LDN",B819,"DSPLY_NAME")</f>
        <v>FIAT 6 3/4 14 Oc</v>
      </c>
      <c r="AR819" s="38">
        <f>_xll.RtGet("EBOND_LDN", B819, -18560)</f>
        <v>0</v>
      </c>
      <c r="AS819" s="38">
        <f>_xll.RtGet("EBOND_LDN", B819, -18562)</f>
        <v>0</v>
      </c>
      <c r="AT819" s="58" t="str">
        <f ca="1">IF(Main[[#This Row],[maturity]]&lt;TODAY(),"matured","-")</f>
        <v>-</v>
      </c>
      <c r="AU819" s="1" t="str">
        <f>IF(Main[[#This Row],[spread bid]]=Main[[#This Row],[spread ask]],"error","-")</f>
        <v>error</v>
      </c>
    </row>
    <row r="820" spans="1:47" x14ac:dyDescent="0.2">
      <c r="A820" s="1" t="s">
        <v>1578</v>
      </c>
      <c r="B820" s="1">
        <v>21147035</v>
      </c>
      <c r="C820" s="9">
        <v>1994223</v>
      </c>
      <c r="D820" s="9" t="str">
        <f>_xll.BDP($A820&amp;" Corp",D$4)</f>
        <v>FIAT</v>
      </c>
      <c r="E820" s="9">
        <f>IF(_xll.BDP($A820&amp;" Corp","cpn typ")="floating","frn",_xll.BDP($A820&amp;" Corp",E$4))</f>
        <v>4.75</v>
      </c>
      <c r="F820" s="50">
        <f>IF(LEFT(_xll.BDP($A820&amp;" Corp","mty_typ"),4)="perp","perp",_xll.BDP($A820&amp;" Corp",F$4)*1)</f>
        <v>44277</v>
      </c>
      <c r="G820" s="31">
        <f>_xll.RtGet("EBOND_POSITION",INDEX(bookMap[eBondID],MATCH(TEXT(C820,"0"),bookMap[bbgID],0))&amp;"="&amp;B820,"AMOUNT")</f>
        <v>0</v>
      </c>
      <c r="H820" s="1">
        <f>INDEX(control!$E$12:$E$22,MATCH(C820,control!$C$12:$C$22,0))</f>
        <v>0</v>
      </c>
      <c r="I820" s="1" t="str">
        <f>IFERROR(INDEX(bias[symbol],MIN(MAX(MATCH(IF($I$2="manual",_xll.RtGet("EBOND_LDN",B820,-20268),$I$2),bias[symbol],0)+H820,1),27)),"-")</f>
        <v>m</v>
      </c>
      <c r="J820" s="1">
        <f>IFERROR(_xll.RtGet("EBOND_LDN",B820,-20270)*1,"-")</f>
        <v>0.5</v>
      </c>
      <c r="K820" s="1" t="str">
        <f>_xll.RtGet("EBOND_LDN",$B820,-20271)</f>
        <v>on</v>
      </c>
      <c r="L820" s="1">
        <f>_xll.BDP(A820&amp;" @CBKG Corp","bid")</f>
        <v>105.041</v>
      </c>
      <c r="M820" s="1">
        <f>_xll.BDP(A820&amp;" @CBKG Corp","ask")</f>
        <v>105.541</v>
      </c>
      <c r="N820" s="1" t="s">
        <v>1456</v>
      </c>
      <c r="O820" s="1" t="str">
        <f>_xll.BDP(A820&amp;" @"&amp;N820&amp;" Corp","LAST_UPDATE")</f>
        <v>11/06/2014</v>
      </c>
      <c r="P820" s="57">
        <f>_xll.BDP(A820&amp;" @"&amp;N820&amp;" Corp","LAST_PRICE")</f>
        <v>105.29300000000001</v>
      </c>
      <c r="Q820" s="1">
        <f>INDEX(control!$F$12:$F$22,MATCH(C820,control!$C$12:$C$22,0))</f>
        <v>100</v>
      </c>
      <c r="R820" s="1">
        <f>P820-J820*INDEX(bias[value],MATCH(I820,bias[symbol],0))*(Q820/100)</f>
        <v>105.04300000000001</v>
      </c>
      <c r="S820" s="1">
        <f t="shared" ref="S820" si="953">R820+J820*(Q820/100)</f>
        <v>105.54300000000001</v>
      </c>
      <c r="T820" s="4"/>
      <c r="U820" s="4"/>
      <c r="V820" s="1">
        <f t="shared" ref="V820" si="954">P820</f>
        <v>105.29300000000001</v>
      </c>
      <c r="W820" s="1">
        <f t="shared" ref="W820" si="955">IF(ISNUMBER(T820),T820,R820)</f>
        <v>105.04300000000001</v>
      </c>
      <c r="X820" s="1">
        <f t="shared" ref="X820" si="956">IF(ISNUMBER(U820),U820,S820)</f>
        <v>105.54300000000001</v>
      </c>
      <c r="Y820" s="13">
        <f t="shared" ref="Y820" si="957">IF(ISERROR((W820+X820)-(L820+M820)),"err",((W820+X820)-(L820+M820)))</f>
        <v>4.0000000000190994E-3</v>
      </c>
      <c r="Z820" s="1">
        <v>1</v>
      </c>
      <c r="AA820" s="1">
        <f t="shared" ref="AA820" si="958">IF(K820="on",1,0)</f>
        <v>1</v>
      </c>
      <c r="AB820" s="1">
        <f t="shared" ref="AB820" si="959">IF(ISNUMBER(V820),1,0)*IF(ISNUMBER(W820),1,0)*IF(ISNUMBER(X820),1,0)</f>
        <v>1</v>
      </c>
      <c r="AC820" s="1">
        <f>IF(ISNUMBER(INDEX(bias[value],MATCH(I820,bias[symbol],0))),1,0)</f>
        <v>1</v>
      </c>
      <c r="AD820" s="1">
        <f t="shared" ref="AD820" si="960">IF(ISNUMBER(J820),1,0)</f>
        <v>1</v>
      </c>
      <c r="AE820" s="1">
        <f t="shared" ref="AE820" si="961">IF(AB820,IF(W820&gt;X820,0,1),0)</f>
        <v>1</v>
      </c>
      <c r="AF820" s="1">
        <f t="shared" ca="1" si="894"/>
        <v>0</v>
      </c>
      <c r="AG820" s="1">
        <f t="shared" ref="AG820" ca="1" si="962">PRODUCT(Z820:AF820)</f>
        <v>0</v>
      </c>
      <c r="AH820" s="1" t="str">
        <f ca="1">IF(AG820=1,_xll.RtContribute("DDS_BONDS",$B820&amp;"=EXT",$V$3:$X$3,V820:X820,"FTC:CHANGED;SCOPE:SERVER"),"-")</f>
        <v>-</v>
      </c>
      <c r="AI820" s="1" t="str">
        <f>_xll.RtGet("DDS_BONDS",B820&amp;"=EXT",3)</f>
        <v>21147035=EXT</v>
      </c>
      <c r="AJ820" s="32">
        <f>_xll.BDP($A820&amp;" @"&amp; $N820 &amp;"  Corp","risk_mid")</f>
        <v>6.0662785612720427</v>
      </c>
      <c r="AK820" s="25">
        <f t="shared" ref="AK820" si="963">IFERROR(G820*AJ820/10000,"-")</f>
        <v>0</v>
      </c>
      <c r="AL820" s="1" t="str">
        <f t="shared" ref="AL820" si="964">IFERROR(INDEX(repoRate,MATCH(A820,repoIsin,0)),"-")</f>
        <v>-</v>
      </c>
      <c r="AM820" s="38">
        <f t="shared" ref="AM820" si="965">IFERROR(G820*1,0)*IFERROR(P820*1,0)/100*IF(AL820="-",$AM$3,AL820)/100/360</f>
        <v>0</v>
      </c>
      <c r="AN820" s="12">
        <f>_xll.BDP($A820&amp;" @"&amp; $N820 &amp;"  Corp","asset_swap_spd_mid")</f>
        <v>280.40211689091507</v>
      </c>
      <c r="AO820" s="25">
        <f t="shared" ref="AO820" si="966">IFERROR(G820*1,0)*IFERROR(AN820*1,0)/10000</f>
        <v>0</v>
      </c>
      <c r="AP820" s="25">
        <f>IFERROR(_xll.BDP($A820&amp;" @"&amp; $N820 &amp;"  Corp","coupon")*G820/100/365,"-")</f>
        <v>0</v>
      </c>
      <c r="AQ820" s="1" t="str">
        <f>_xll.RtGet("EBOND_LDN",B820,"DSPLY_NAME")</f>
        <v>FIAT 4 3/4 22 Ma</v>
      </c>
      <c r="AR820" s="38">
        <f>_xll.RtGet("EBOND_LDN", B820, -18560)</f>
        <v>0</v>
      </c>
      <c r="AS820" s="38">
        <f>_xll.RtGet("EBOND_LDN", B820, -18562)</f>
        <v>0</v>
      </c>
      <c r="AT820" s="58" t="str">
        <f ca="1">IF(Main[[#This Row],[maturity]]&lt;TODAY(),"matured","-")</f>
        <v>-</v>
      </c>
      <c r="AU820" s="1" t="str">
        <f>IF(Main[[#This Row],[spread bid]]=Main[[#This Row],[spread ask]],"error","-")</f>
        <v>error</v>
      </c>
    </row>
    <row r="821" spans="1:47" x14ac:dyDescent="0.2">
      <c r="A821" s="1" t="s">
        <v>754</v>
      </c>
      <c r="B821" s="1">
        <v>20201587</v>
      </c>
      <c r="C821" s="9">
        <v>1994223</v>
      </c>
      <c r="D821" s="9" t="str">
        <f>_xll.BDP($A821&amp;" Corp",D$4)</f>
        <v>FNCIM</v>
      </c>
      <c r="E821" s="9">
        <f>IF(_xll.BDP($A821&amp;" Corp","cpn typ")="floating","frn",_xll.BDP($A821&amp;" Corp",E$4))</f>
        <v>4.5</v>
      </c>
      <c r="F821" s="50">
        <f>IF(LEFT(_xll.BDP($A821&amp;" Corp","mty_typ"),4)="perp","perp",_xll.BDP($A821&amp;" Corp",F$4)*1)</f>
        <v>44215</v>
      </c>
      <c r="G821" s="31">
        <f>_xll.RtGet("EBOND_POSITION",INDEX(bookMap[eBondID],MATCH(TEXT(C821,"0"),bookMap[bbgID],0))&amp;"="&amp;B821,"AMOUNT")</f>
        <v>717000</v>
      </c>
      <c r="H821" s="1">
        <f>INDEX(control!$E$12:$E$22,MATCH(C821,control!$C$12:$C$22,0))</f>
        <v>0</v>
      </c>
      <c r="I821" s="1" t="str">
        <f>IFERROR(INDEX(bias[symbol],MIN(MAX(MATCH(IF($I$2="manual",_xll.RtGet("EBOND_LDN",B821,-20268),$I$2),bias[symbol],0)+H821,1),27)),"-")</f>
        <v>m</v>
      </c>
      <c r="J821" s="1">
        <f>IFERROR(_xll.RtGet("EBOND_LDN",B821,-20270)*1,"-")</f>
        <v>0.4</v>
      </c>
      <c r="K821" s="1" t="str">
        <f>_xll.RtGet("EBOND_LDN",$B821,-20271)</f>
        <v>on</v>
      </c>
      <c r="L821" s="1">
        <f>_xll.BDP(A821&amp;" @CBKG Corp","bid")</f>
        <v>105.268</v>
      </c>
      <c r="M821" s="1">
        <f>_xll.BDP(A821&amp;" @CBKG Corp","ask")</f>
        <v>105.66800000000001</v>
      </c>
      <c r="N821" s="1" t="s">
        <v>1456</v>
      </c>
      <c r="O821" s="1" t="str">
        <f>_xll.BDP(A821&amp;" @"&amp;N821&amp;" Corp","LAST_UPDATE")</f>
        <v>11/06/2014</v>
      </c>
      <c r="P821" s="57">
        <f>_xll.BDP(A821&amp;" @"&amp;N821&amp;" Corp","LAST_PRICE")</f>
        <v>105.46299999999999</v>
      </c>
      <c r="Q821" s="1">
        <f>INDEX(control!$F$12:$F$22,MATCH(C821,control!$C$12:$C$22,0))</f>
        <v>100</v>
      </c>
      <c r="R821" s="1">
        <f>P821-J821*INDEX(bias[value],MATCH(I821,bias[symbol],0))*(Q821/100)</f>
        <v>105.26299999999999</v>
      </c>
      <c r="S821" s="1">
        <f t="shared" si="928"/>
        <v>105.663</v>
      </c>
      <c r="T821" s="4"/>
      <c r="U821" s="4"/>
      <c r="V821" s="1">
        <f t="shared" si="922"/>
        <v>105.46299999999999</v>
      </c>
      <c r="W821" s="1">
        <f t="shared" si="923"/>
        <v>105.26299999999999</v>
      </c>
      <c r="X821" s="1">
        <f t="shared" si="924"/>
        <v>105.663</v>
      </c>
      <c r="Y821" s="13">
        <f t="shared" si="925"/>
        <v>-1.0000000000019327E-2</v>
      </c>
      <c r="Z821" s="1">
        <v>1</v>
      </c>
      <c r="AA821" s="1">
        <f t="shared" si="926"/>
        <v>1</v>
      </c>
      <c r="AB821" s="1">
        <f t="shared" si="951"/>
        <v>1</v>
      </c>
      <c r="AC821" s="1">
        <f>IF(ISNUMBER(INDEX(bias[value],MATCH(I821,bias[symbol],0))),1,0)</f>
        <v>1</v>
      </c>
      <c r="AD821" s="1">
        <f t="shared" si="927"/>
        <v>1</v>
      </c>
      <c r="AE821" s="1">
        <f t="shared" si="952"/>
        <v>1</v>
      </c>
      <c r="AF821" s="1">
        <f t="shared" ca="1" si="894"/>
        <v>0</v>
      </c>
      <c r="AG821" s="1">
        <f t="shared" ca="1" si="895"/>
        <v>0</v>
      </c>
      <c r="AH821" s="1" t="str">
        <f ca="1">IF(AG821=1,_xll.RtContribute("DDS_BONDS",$B821&amp;"=EXT",$V$3:$X$3,V821:X821,"FTC:CHANGED;SCOPE:SERVER"),"-")</f>
        <v>-</v>
      </c>
      <c r="AI821" s="1" t="str">
        <f>_xll.RtGet("DDS_BONDS",B821&amp;"=EXT",3)</f>
        <v>20201587=EXT</v>
      </c>
      <c r="AJ821" s="32">
        <f>_xll.BDP($A821&amp;" @"&amp; $N821 &amp;"  Corp","risk_mid")</f>
        <v>5.9970190004932533</v>
      </c>
      <c r="AK821" s="25">
        <f t="shared" si="896"/>
        <v>429.98626233536629</v>
      </c>
      <c r="AL821" s="1">
        <f t="shared" si="861"/>
        <v>-0.85</v>
      </c>
      <c r="AM821" s="38">
        <f t="shared" si="897"/>
        <v>-17.854007041666666</v>
      </c>
      <c r="AN821" s="12">
        <f>_xll.BDP($A821&amp;" @"&amp; $N821 &amp;"  Corp","asset_swap_spd_mid")</f>
        <v>255.89707872716278</v>
      </c>
      <c r="AO821" s="25">
        <f t="shared" si="898"/>
        <v>18347.820544737573</v>
      </c>
      <c r="AP821" s="25">
        <f>IFERROR(_xll.BDP($A821&amp;" @"&amp; $N821 &amp;"  Corp","coupon")*G821/100/365,"-")</f>
        <v>88.397260273972606</v>
      </c>
      <c r="AQ821" s="1" t="str">
        <f>_xll.RtGet("EBOND_LDN",B821,"DSPLY_NAME")</f>
        <v>FNCIM 4 1/2 19 J</v>
      </c>
      <c r="AR821" s="38">
        <f>_xll.RtGet("EBOND_LDN", B821, -18560)</f>
        <v>0</v>
      </c>
      <c r="AS821" s="38">
        <f>_xll.RtGet("EBOND_LDN", B821, -18562)</f>
        <v>0</v>
      </c>
      <c r="AT821" s="58" t="str">
        <f ca="1">IF(Main[[#This Row],[maturity]]&lt;TODAY(),"matured","-")</f>
        <v>-</v>
      </c>
      <c r="AU821" s="1" t="str">
        <f>IF(Main[[#This Row],[spread bid]]=Main[[#This Row],[spread ask]],"error","-")</f>
        <v>error</v>
      </c>
    </row>
    <row r="822" spans="1:47" x14ac:dyDescent="0.2">
      <c r="A822" s="1" t="s">
        <v>755</v>
      </c>
      <c r="B822" s="1">
        <v>19078370</v>
      </c>
      <c r="C822" s="9">
        <v>1994223</v>
      </c>
      <c r="D822" s="9" t="str">
        <f>_xll.BDP($A822&amp;" Corp",D$4)</f>
        <v>HNDA</v>
      </c>
      <c r="E822" s="9">
        <f>IF(_xll.BDP($A822&amp;" Corp","cpn typ")="floating","frn",_xll.BDP($A822&amp;" Corp",E$4))</f>
        <v>1.875</v>
      </c>
      <c r="F822" s="50">
        <f>IF(LEFT(_xll.BDP($A822&amp;" Corp","mty_typ"),4)="perp","perp",_xll.BDP($A822&amp;" Corp",F$4)*1)</f>
        <v>43712</v>
      </c>
      <c r="G822" s="31">
        <f>_xll.RtGet("EBOND_POSITION",INDEX(bookMap[eBondID],MATCH(TEXT(C822,"0"),bookMap[bbgID],0))&amp;"="&amp;B822,"AMOUNT")</f>
        <v>-485000</v>
      </c>
      <c r="H822" s="1">
        <f>INDEX(control!$E$12:$E$22,MATCH(C822,control!$C$12:$C$22,0))</f>
        <v>0</v>
      </c>
      <c r="I822" s="1" t="str">
        <f>IFERROR(INDEX(bias[symbol],MIN(MAX(MATCH(IF($I$2="manual",_xll.RtGet("EBOND_LDN",B822,-20268),$I$2),bias[symbol],0)+H822,1),27)),"-")</f>
        <v>bbb</v>
      </c>
      <c r="J822" s="1">
        <f>IFERROR(_xll.RtGet("EBOND_LDN",B822,-20270)*1,"-")</f>
        <v>0.2</v>
      </c>
      <c r="K822" s="1" t="str">
        <f>_xll.RtGet("EBOND_LDN",$B822,-20271)</f>
        <v>on</v>
      </c>
      <c r="L822" s="1">
        <f>_xll.BDP(A822&amp;" @CBKG Corp","bid")</f>
        <v>103.46</v>
      </c>
      <c r="M822" s="1">
        <f>_xll.BDP(A822&amp;" @CBKG Corp","ask")</f>
        <v>103.66</v>
      </c>
      <c r="N822" s="1" t="s">
        <v>1456</v>
      </c>
      <c r="O822" s="1" t="str">
        <f>_xll.BDP(A822&amp;" @"&amp;N822&amp;" Corp","LAST_UPDATE")</f>
        <v>07:01:35</v>
      </c>
      <c r="P822" s="57">
        <f>_xll.BDP(A822&amp;" @"&amp;N822&amp;" Corp","LAST_PRICE")</f>
        <v>103.485</v>
      </c>
      <c r="Q822" s="1">
        <f>INDEX(control!$F$12:$F$22,MATCH(C822,control!$C$12:$C$22,0))</f>
        <v>100</v>
      </c>
      <c r="R822" s="1">
        <f>P822-J822*INDEX(bias[value],MATCH(I822,bias[symbol],0))*(Q822/100)</f>
        <v>103.46</v>
      </c>
      <c r="S822" s="1">
        <f t="shared" si="928"/>
        <v>103.66</v>
      </c>
      <c r="T822" s="4"/>
      <c r="U822" s="4"/>
      <c r="V822" s="1">
        <f t="shared" si="922"/>
        <v>103.485</v>
      </c>
      <c r="W822" s="1">
        <f t="shared" si="923"/>
        <v>103.46</v>
      </c>
      <c r="X822" s="1">
        <f t="shared" si="924"/>
        <v>103.66</v>
      </c>
      <c r="Y822" s="13">
        <f t="shared" si="925"/>
        <v>0</v>
      </c>
      <c r="Z822" s="1">
        <v>1</v>
      </c>
      <c r="AA822" s="1">
        <f t="shared" si="926"/>
        <v>1</v>
      </c>
      <c r="AB822" s="1">
        <f t="shared" si="951"/>
        <v>1</v>
      </c>
      <c r="AC822" s="1">
        <f>IF(ISNUMBER(INDEX(bias[value],MATCH(I822,bias[symbol],0))),1,0)</f>
        <v>1</v>
      </c>
      <c r="AD822" s="1">
        <f t="shared" si="927"/>
        <v>1</v>
      </c>
      <c r="AE822" s="1">
        <f t="shared" si="952"/>
        <v>1</v>
      </c>
      <c r="AF822" s="1">
        <f t="shared" ca="1" si="894"/>
        <v>0</v>
      </c>
      <c r="AG822" s="1">
        <f t="shared" ca="1" si="895"/>
        <v>0</v>
      </c>
      <c r="AH822" s="1" t="str">
        <f ca="1">IF(AG822=1,_xll.RtContribute("DDS_BONDS",$B822&amp;"=EXT",$V$3:$X$3,V822:X822,"FTC:CHANGED;SCOPE:SERVER"),"-")</f>
        <v>-</v>
      </c>
      <c r="AI822" s="1" t="str">
        <f>_xll.RtGet("DDS_BONDS",B822&amp;"=EXT",3)</f>
        <v>19078370=EXT</v>
      </c>
      <c r="AJ822" s="32">
        <f>_xll.BDP($A822&amp;" @"&amp; $N822 &amp;"  Corp","risk_mid")</f>
        <v>5.1306091348983784</v>
      </c>
      <c r="AK822" s="25">
        <f t="shared" si="896"/>
        <v>-248.83454304257137</v>
      </c>
      <c r="AL822" s="1" t="str">
        <f t="shared" si="861"/>
        <v>-</v>
      </c>
      <c r="AM822" s="38">
        <f t="shared" si="897"/>
        <v>-4.4613533333333333</v>
      </c>
      <c r="AN822" s="12">
        <f>_xll.BDP($A822&amp;" @"&amp; $N822 &amp;"  Corp","asset_swap_spd_mid")</f>
        <v>43.72309642845061</v>
      </c>
      <c r="AO822" s="25">
        <f t="shared" si="898"/>
        <v>-2120.5701767798546</v>
      </c>
      <c r="AP822" s="25">
        <f>IFERROR(_xll.BDP($A822&amp;" @"&amp; $N822 &amp;"  Corp","coupon")*G822/100/365,"-")</f>
        <v>-24.914383561643834</v>
      </c>
      <c r="AQ822" s="1" t="str">
        <f>_xll.RtGet("EBOND_LDN",B822,"DSPLY_NAME")</f>
        <v>HNDA 1 7/8 04 Se</v>
      </c>
      <c r="AR822" s="38">
        <f>_xll.RtGet("EBOND_LDN", B822, -18560)</f>
        <v>80.983738875681993</v>
      </c>
      <c r="AS822" s="38">
        <f>_xll.RtGet("EBOND_LDN", B822, -18562)</f>
        <v>77.094572579578994</v>
      </c>
      <c r="AT822" s="58" t="str">
        <f ca="1">IF(Main[[#This Row],[maturity]]&lt;TODAY(),"matured","-")</f>
        <v>-</v>
      </c>
      <c r="AU822" s="1" t="str">
        <f>IF(Main[[#This Row],[spread bid]]=Main[[#This Row],[spread ask]],"error","-")</f>
        <v>-</v>
      </c>
    </row>
    <row r="823" spans="1:47" x14ac:dyDescent="0.2">
      <c r="A823" s="1" t="s">
        <v>756</v>
      </c>
      <c r="B823" s="1">
        <v>15423097</v>
      </c>
      <c r="C823" s="9">
        <v>1994223</v>
      </c>
      <c r="D823" s="9" t="str">
        <f>_xll.BDP($A823&amp;" Corp",D$4)</f>
        <v>MANGR</v>
      </c>
      <c r="E823" s="9">
        <f>IF(_xll.BDP($A823&amp;" Corp","cpn typ")="floating","frn",_xll.BDP($A823&amp;" Corp",E$4))</f>
        <v>1</v>
      </c>
      <c r="F823" s="50">
        <f>IF(LEFT(_xll.BDP($A823&amp;" Corp","mty_typ"),4)="perp","perp",_xll.BDP($A823&amp;" Corp",F$4)*1)</f>
        <v>42268</v>
      </c>
      <c r="G823" s="31">
        <f>_xll.RtGet("EBOND_POSITION",INDEX(bookMap[eBondID],MATCH(TEXT(C823,"0"),bookMap[bbgID],0))&amp;"="&amp;B823,"AMOUNT")</f>
        <v>1745000</v>
      </c>
      <c r="H823" s="1">
        <f>INDEX(control!$E$12:$E$22,MATCH(C823,control!$C$12:$C$22,0))</f>
        <v>0</v>
      </c>
      <c r="I823" s="1" t="str">
        <f>IFERROR(INDEX(bias[symbol],MIN(MAX(MATCH(IF($I$2="manual",_xll.RtGet("EBOND_LDN",B823,-20268),$I$2),bias[symbol],0)+H823,1),27)),"-")</f>
        <v>bb</v>
      </c>
      <c r="J823" s="1">
        <f>IFERROR(_xll.RtGet("EBOND_LDN",B823,-20270)*1,"-")</f>
        <v>0.1</v>
      </c>
      <c r="K823" s="1" t="str">
        <f>_xll.RtGet("EBOND_LDN",$B823,-20271)</f>
        <v>on</v>
      </c>
      <c r="L823" s="1">
        <f>_xll.BDP(A823&amp;" @CBKG Corp","bid")</f>
        <v>100.645</v>
      </c>
      <c r="M823" s="1">
        <f>_xll.BDP(A823&amp;" @CBKG Corp","ask")</f>
        <v>100.745</v>
      </c>
      <c r="N823" s="1" t="s">
        <v>1456</v>
      </c>
      <c r="O823" s="1" t="str">
        <f>_xll.BDP(A823&amp;" @"&amp;N823&amp;" Corp","LAST_UPDATE")</f>
        <v>07:01:30</v>
      </c>
      <c r="P823" s="57">
        <f>_xll.BDP(A823&amp;" @"&amp;N823&amp;" Corp","LAST_PRICE")</f>
        <v>100.67</v>
      </c>
      <c r="Q823" s="1">
        <f>INDEX(control!$F$12:$F$22,MATCH(C823,control!$C$12:$C$22,0))</f>
        <v>100</v>
      </c>
      <c r="R823" s="1">
        <f>P823-J823*INDEX(bias[value],MATCH(I823,bias[symbol],0))*(Q823/100)</f>
        <v>100.645</v>
      </c>
      <c r="S823" s="1">
        <f t="shared" si="928"/>
        <v>100.74499999999999</v>
      </c>
      <c r="T823" s="4"/>
      <c r="U823" s="4"/>
      <c r="V823" s="1">
        <f t="shared" si="922"/>
        <v>100.67</v>
      </c>
      <c r="W823" s="1">
        <f t="shared" si="923"/>
        <v>100.645</v>
      </c>
      <c r="X823" s="1">
        <f t="shared" si="924"/>
        <v>100.74499999999999</v>
      </c>
      <c r="Y823" s="13">
        <f t="shared" si="925"/>
        <v>0</v>
      </c>
      <c r="Z823" s="1">
        <v>1</v>
      </c>
      <c r="AA823" s="1">
        <f t="shared" si="926"/>
        <v>1</v>
      </c>
      <c r="AB823" s="1">
        <f t="shared" si="951"/>
        <v>1</v>
      </c>
      <c r="AC823" s="1">
        <f>IF(ISNUMBER(INDEX(bias[value],MATCH(I823,bias[symbol],0))),1,0)</f>
        <v>1</v>
      </c>
      <c r="AD823" s="1">
        <f t="shared" si="927"/>
        <v>1</v>
      </c>
      <c r="AE823" s="1">
        <f t="shared" si="952"/>
        <v>1</v>
      </c>
      <c r="AF823" s="1">
        <f t="shared" ca="1" si="894"/>
        <v>0</v>
      </c>
      <c r="AG823" s="1">
        <f t="shared" ca="1" si="895"/>
        <v>0</v>
      </c>
      <c r="AH823" s="1" t="str">
        <f ca="1">IF(AG823=1,_xll.RtContribute("DDS_BONDS",$B823&amp;"=EXT",$V$3:$X$3,V823:X823,"FTC:CHANGED;SCOPE:SERVER"),"-")</f>
        <v>-</v>
      </c>
      <c r="AI823" s="1" t="str">
        <f>_xll.RtGet("DDS_BONDS",B823&amp;"=EXT",3)</f>
        <v>15423097=EXT</v>
      </c>
      <c r="AJ823" s="32">
        <f>_xll.BDP($A823&amp;" @"&amp; $N823 &amp;"  Corp","risk_mid")</f>
        <v>1.2645710534251009</v>
      </c>
      <c r="AK823" s="25">
        <f t="shared" si="896"/>
        <v>220.66764882268012</v>
      </c>
      <c r="AL823" s="1" t="str">
        <f t="shared" si="861"/>
        <v>-</v>
      </c>
      <c r="AM823" s="38">
        <f t="shared" si="897"/>
        <v>15.615035555555556</v>
      </c>
      <c r="AN823" s="12">
        <f>_xll.BDP($A823&amp;" @"&amp; $N823 &amp;"  Corp","asset_swap_spd_mid")</f>
        <v>5.4402979421984785</v>
      </c>
      <c r="AO823" s="25">
        <f t="shared" si="898"/>
        <v>949.33199091363451</v>
      </c>
      <c r="AP823" s="25">
        <f>IFERROR(_xll.BDP($A823&amp;" @"&amp; $N823 &amp;"  Corp","coupon")*G823/100/365,"-")</f>
        <v>47.80821917808219</v>
      </c>
      <c r="AQ823" s="1" t="str">
        <f>_xll.RtGet("EBOND_LDN",B823,"DSPLY_NAME")</f>
        <v>MANGR 1 21 Sep 2</v>
      </c>
      <c r="AR823" s="38">
        <f>_xll.RtGet("EBOND_LDN", B823, -18560)</f>
        <v>45.853297951038002</v>
      </c>
      <c r="AS823" s="38">
        <f>_xll.RtGet("EBOND_LDN", B823, -18562)</f>
        <v>37.951031555821999</v>
      </c>
      <c r="AT823" s="58" t="str">
        <f ca="1">IF(Main[[#This Row],[maturity]]&lt;TODAY(),"matured","-")</f>
        <v>-</v>
      </c>
      <c r="AU823" s="1" t="str">
        <f>IF(Main[[#This Row],[spread bid]]=Main[[#This Row],[spread ask]],"error","-")</f>
        <v>-</v>
      </c>
    </row>
    <row r="824" spans="1:47" x14ac:dyDescent="0.2">
      <c r="A824" s="1" t="s">
        <v>757</v>
      </c>
      <c r="B824" s="1">
        <v>8195103</v>
      </c>
      <c r="C824" s="9">
        <v>1994223</v>
      </c>
      <c r="D824" s="9" t="str">
        <f>_xll.BDP($A824&amp;" Corp",D$4)</f>
        <v>MANGR</v>
      </c>
      <c r="E824" s="9">
        <f>IF(_xll.BDP($A824&amp;" Corp","cpn typ")="floating","frn",_xll.BDP($A824&amp;" Corp",E$4))</f>
        <v>7.25</v>
      </c>
      <c r="F824" s="50">
        <f>IF(LEFT(_xll.BDP($A824&amp;" Corp","mty_typ"),4)="perp","perp",_xll.BDP($A824&amp;" Corp",F$4)*1)</f>
        <v>42510</v>
      </c>
      <c r="G824" s="31">
        <f>_xll.RtGet("EBOND_POSITION",INDEX(bookMap[eBondID],MATCH(TEXT(C824,"0"),bookMap[bbgID],0))&amp;"="&amp;B824,"AMOUNT")</f>
        <v>3740000</v>
      </c>
      <c r="H824" s="1">
        <f>INDEX(control!$E$12:$E$22,MATCH(C824,control!$C$12:$C$22,0))</f>
        <v>0</v>
      </c>
      <c r="I824" s="1" t="str">
        <f>IFERROR(INDEX(bias[symbol],MIN(MAX(MATCH(IF($I$2="manual",_xll.RtGet("EBOND_LDN",B824,-20268),$I$2),bias[symbol],0)+H824,1),27)),"-")</f>
        <v>bbb</v>
      </c>
      <c r="J824" s="1">
        <f>IFERROR(_xll.RtGet("EBOND_LDN",B824,-20270)*1,"-")</f>
        <v>0.1</v>
      </c>
      <c r="K824" s="1" t="str">
        <f>_xll.RtGet("EBOND_LDN",$B824,-20271)</f>
        <v>on</v>
      </c>
      <c r="L824" s="1">
        <f>_xll.BDP(A824&amp;" @CBKG Corp","bid")</f>
        <v>112.526</v>
      </c>
      <c r="M824" s="1">
        <f>_xll.BDP(A824&amp;" @CBKG Corp","ask")</f>
        <v>112.626</v>
      </c>
      <c r="N824" s="1" t="s">
        <v>1456</v>
      </c>
      <c r="O824" s="1" t="str">
        <f>_xll.BDP(A824&amp;" @"&amp;N824&amp;" Corp","LAST_UPDATE")</f>
        <v>07:01:18</v>
      </c>
      <c r="P824" s="57">
        <f>_xll.BDP(A824&amp;" @"&amp;N824&amp;" Corp","LAST_PRICE")</f>
        <v>112.538</v>
      </c>
      <c r="Q824" s="1">
        <f>INDEX(control!$F$12:$F$22,MATCH(C824,control!$C$12:$C$22,0))</f>
        <v>100</v>
      </c>
      <c r="R824" s="1">
        <f>P824-J824*INDEX(bias[value],MATCH(I824,bias[symbol],0))*(Q824/100)</f>
        <v>112.52549999999999</v>
      </c>
      <c r="S824" s="1">
        <f t="shared" si="928"/>
        <v>112.62549999999999</v>
      </c>
      <c r="T824" s="4"/>
      <c r="U824" s="4"/>
      <c r="V824" s="1">
        <f t="shared" si="922"/>
        <v>112.538</v>
      </c>
      <c r="W824" s="1">
        <f t="shared" si="923"/>
        <v>112.52549999999999</v>
      </c>
      <c r="X824" s="1">
        <f t="shared" si="924"/>
        <v>112.62549999999999</v>
      </c>
      <c r="Y824" s="13">
        <f t="shared" si="925"/>
        <v>-1.0000000000047748E-3</v>
      </c>
      <c r="Z824" s="1">
        <v>1</v>
      </c>
      <c r="AA824" s="1">
        <f t="shared" si="926"/>
        <v>1</v>
      </c>
      <c r="AB824" s="1">
        <f t="shared" si="951"/>
        <v>1</v>
      </c>
      <c r="AC824" s="1">
        <f>IF(ISNUMBER(INDEX(bias[value],MATCH(I824,bias[symbol],0))),1,0)</f>
        <v>1</v>
      </c>
      <c r="AD824" s="1">
        <f t="shared" si="927"/>
        <v>1</v>
      </c>
      <c r="AE824" s="1">
        <f t="shared" si="952"/>
        <v>1</v>
      </c>
      <c r="AF824" s="1">
        <f t="shared" ca="1" si="894"/>
        <v>0</v>
      </c>
      <c r="AG824" s="1">
        <f t="shared" ca="1" si="895"/>
        <v>0</v>
      </c>
      <c r="AH824" s="1" t="str">
        <f ca="1">IF(AG824=1,_xll.RtContribute("DDS_BONDS",$B824&amp;"=EXT",$V$3:$X$3,V824:X824,"FTC:CHANGED;SCOPE:SERVER"),"-")</f>
        <v>-</v>
      </c>
      <c r="AI824" s="1" t="str">
        <f>_xll.RtGet("DDS_BONDS",B824&amp;"=EXT",3)</f>
        <v>8195103=EXT</v>
      </c>
      <c r="AJ824" s="32">
        <f>_xll.BDP($A824&amp;" @"&amp; $N824 &amp;"  Corp","risk_mid")</f>
        <v>2.089317897596743</v>
      </c>
      <c r="AK824" s="25">
        <f t="shared" si="896"/>
        <v>781.40489370118189</v>
      </c>
      <c r="AL824" s="1" t="str">
        <f t="shared" si="861"/>
        <v>-</v>
      </c>
      <c r="AM824" s="38">
        <f t="shared" si="897"/>
        <v>37.412632888888886</v>
      </c>
      <c r="AN824" s="12">
        <f>_xll.BDP($A824&amp;" @"&amp; $N824 &amp;"  Corp","asset_swap_spd_mid")</f>
        <v>36.115631940842341</v>
      </c>
      <c r="AO824" s="25">
        <f t="shared" si="898"/>
        <v>13507.246345875037</v>
      </c>
      <c r="AP824" s="25">
        <f>IFERROR(_xll.BDP($A824&amp;" @"&amp; $N824 &amp;"  Corp","coupon")*G824/100/365,"-")</f>
        <v>742.8767123287671</v>
      </c>
      <c r="AQ824" s="1" t="str">
        <f>_xll.RtGet("EBOND_LDN",B824,"DSPLY_NAME")</f>
        <v>MANGR 7 1/4 20 M</v>
      </c>
      <c r="AR824" s="38">
        <f>_xll.RtGet("EBOND_LDN", B824, -18560)</f>
        <v>65.384930927289005</v>
      </c>
      <c r="AS824" s="38">
        <f>_xll.RtGet("EBOND_LDN", B824, -18562)</f>
        <v>60.600751296935996</v>
      </c>
      <c r="AT824" s="58" t="str">
        <f ca="1">IF(Main[[#This Row],[maturity]]&lt;TODAY(),"matured","-")</f>
        <v>-</v>
      </c>
      <c r="AU824" s="1" t="str">
        <f>IF(Main[[#This Row],[spread bid]]=Main[[#This Row],[spread ask]],"error","-")</f>
        <v>-</v>
      </c>
    </row>
    <row r="825" spans="1:47" x14ac:dyDescent="0.2">
      <c r="A825" s="1" t="s">
        <v>758</v>
      </c>
      <c r="B825" s="1">
        <v>13544848</v>
      </c>
      <c r="C825" s="9">
        <v>1994223</v>
      </c>
      <c r="D825" s="9" t="str">
        <f>_xll.BDP($A825&amp;" Corp",D$4)</f>
        <v>MANGR</v>
      </c>
      <c r="E825" s="9">
        <f>IF(_xll.BDP($A825&amp;" Corp","cpn typ")="floating","frn",_xll.BDP($A825&amp;" Corp",E$4))</f>
        <v>2.125</v>
      </c>
      <c r="F825" s="50">
        <f>IF(LEFT(_xll.BDP($A825&amp;" Corp","mty_typ"),4)="perp","perp",_xll.BDP($A825&amp;" Corp",F$4)*1)</f>
        <v>42807</v>
      </c>
      <c r="G825" s="31">
        <f>_xll.RtGet("EBOND_POSITION",INDEX(bookMap[eBondID],MATCH(TEXT(C825,"0"),bookMap[bbgID],0))&amp;"="&amp;B825,"AMOUNT")</f>
        <v>6263000</v>
      </c>
      <c r="H825" s="1">
        <f>INDEX(control!$E$12:$E$22,MATCH(C825,control!$C$12:$C$22,0))</f>
        <v>0</v>
      </c>
      <c r="I825" s="1" t="str">
        <f>IFERROR(INDEX(bias[symbol],MIN(MAX(MATCH(IF($I$2="manual",_xll.RtGet("EBOND_LDN",B825,-20268),$I$2),bias[symbol],0)+H825,1),27)),"-")</f>
        <v>bb</v>
      </c>
      <c r="J825" s="1">
        <f>IFERROR(_xll.RtGet("EBOND_LDN",B825,-20270)*1,"-")</f>
        <v>0.12</v>
      </c>
      <c r="K825" s="1" t="str">
        <f>_xll.RtGet("EBOND_LDN",$B825,-20271)</f>
        <v>on</v>
      </c>
      <c r="L825" s="1">
        <f>_xll.BDP(A825&amp;" @CBKG Corp","bid")</f>
        <v>103.70699999999999</v>
      </c>
      <c r="M825" s="1">
        <f>_xll.BDP(A825&amp;" @CBKG Corp","ask")</f>
        <v>103.827</v>
      </c>
      <c r="N825" s="1" t="s">
        <v>1456</v>
      </c>
      <c r="O825" s="1" t="str">
        <f>_xll.BDP(A825&amp;" @"&amp;N825&amp;" Corp","LAST_UPDATE")</f>
        <v>07:01:27</v>
      </c>
      <c r="P825" s="57">
        <f>_xll.BDP(A825&amp;" @"&amp;N825&amp;" Corp","LAST_PRICE")</f>
        <v>103.73699999999999</v>
      </c>
      <c r="Q825" s="1">
        <f>INDEX(control!$F$12:$F$22,MATCH(C825,control!$C$12:$C$22,0))</f>
        <v>100</v>
      </c>
      <c r="R825" s="1">
        <f>P825-J825*INDEX(bias[value],MATCH(I825,bias[symbol],0))*(Q825/100)</f>
        <v>103.70699999999999</v>
      </c>
      <c r="S825" s="1">
        <f t="shared" si="928"/>
        <v>103.827</v>
      </c>
      <c r="T825" s="4"/>
      <c r="U825" s="4"/>
      <c r="V825" s="1">
        <f t="shared" si="922"/>
        <v>103.73699999999999</v>
      </c>
      <c r="W825" s="1">
        <f t="shared" si="923"/>
        <v>103.70699999999999</v>
      </c>
      <c r="X825" s="1">
        <f t="shared" si="924"/>
        <v>103.827</v>
      </c>
      <c r="Y825" s="13">
        <f t="shared" si="925"/>
        <v>0</v>
      </c>
      <c r="Z825" s="1">
        <v>1</v>
      </c>
      <c r="AA825" s="1">
        <f t="shared" si="926"/>
        <v>1</v>
      </c>
      <c r="AB825" s="1">
        <f t="shared" si="951"/>
        <v>1</v>
      </c>
      <c r="AC825" s="1">
        <f>IF(ISNUMBER(INDEX(bias[value],MATCH(I825,bias[symbol],0))),1,0)</f>
        <v>1</v>
      </c>
      <c r="AD825" s="1">
        <f t="shared" si="927"/>
        <v>1</v>
      </c>
      <c r="AE825" s="1">
        <f t="shared" si="952"/>
        <v>1</v>
      </c>
      <c r="AF825" s="1">
        <f t="shared" ca="1" si="894"/>
        <v>0</v>
      </c>
      <c r="AG825" s="1">
        <f t="shared" ca="1" si="895"/>
        <v>0</v>
      </c>
      <c r="AH825" s="1" t="str">
        <f ca="1">IF(AG825=1,_xll.RtContribute("DDS_BONDS",$B825&amp;"=EXT",$V$3:$X$3,V825:X825,"FTC:CHANGED;SCOPE:SERVER"),"-")</f>
        <v>-</v>
      </c>
      <c r="AI825" s="1" t="str">
        <f>_xll.RtGet("DDS_BONDS",B825&amp;"=EXT",3)</f>
        <v>13544848=EXT</v>
      </c>
      <c r="AJ825" s="32">
        <f>_xll.BDP($A825&amp;" @"&amp; $N825 &amp;"  Corp","risk_mid")</f>
        <v>2.7693702529390407</v>
      </c>
      <c r="AK825" s="25">
        <f t="shared" si="896"/>
        <v>1734.4565894157213</v>
      </c>
      <c r="AL825" s="1" t="str">
        <f t="shared" si="861"/>
        <v>-</v>
      </c>
      <c r="AM825" s="38">
        <f t="shared" si="897"/>
        <v>57.751540533333333</v>
      </c>
      <c r="AN825" s="12">
        <f>_xll.BDP($A825&amp;" @"&amp; $N825 &amp;"  Corp","asset_swap_spd_mid")</f>
        <v>36.066708957166973</v>
      </c>
      <c r="AO825" s="25">
        <f t="shared" si="898"/>
        <v>22588.579819873677</v>
      </c>
      <c r="AP825" s="25">
        <f>IFERROR(_xll.BDP($A825&amp;" @"&amp; $N825 &amp;"  Corp","coupon")*G825/100/365,"-")</f>
        <v>364.6267123287671</v>
      </c>
      <c r="AQ825" s="1" t="str">
        <f>_xll.RtGet("EBOND_LDN",B825,"DSPLY_NAME")</f>
        <v>MANGR 2 1/8 13 M</v>
      </c>
      <c r="AR825" s="38">
        <f>_xll.RtGet("EBOND_LDN", B825, -18560)</f>
        <v>69.510439748139007</v>
      </c>
      <c r="AS825" s="38">
        <f>_xll.RtGet("EBOND_LDN", B825, -18562)</f>
        <v>65.181298963960003</v>
      </c>
      <c r="AT825" s="58" t="str">
        <f ca="1">IF(Main[[#This Row],[maturity]]&lt;TODAY(),"matured","-")</f>
        <v>-</v>
      </c>
      <c r="AU825" s="1" t="str">
        <f>IF(Main[[#This Row],[spread bid]]=Main[[#This Row],[spread ask]],"error","-")</f>
        <v>-</v>
      </c>
    </row>
    <row r="826" spans="1:47" x14ac:dyDescent="0.2">
      <c r="A826" s="1" t="s">
        <v>759</v>
      </c>
      <c r="B826" s="1">
        <v>8352945</v>
      </c>
      <c r="C826" s="9">
        <v>1994223</v>
      </c>
      <c r="D826" s="9" t="str">
        <f>_xll.BDP($A826&amp;" Corp",D$4)</f>
        <v>PEUGOT</v>
      </c>
      <c r="E826" s="9">
        <f>IF(_xll.BDP($A826&amp;" Corp","cpn typ")="floating","frn",_xll.BDP($A826&amp;" Corp",E$4))</f>
        <v>8.375</v>
      </c>
      <c r="F826" s="50">
        <f>IF(LEFT(_xll.BDP($A826&amp;" Corp","mty_typ"),4)="perp","perp",_xll.BDP($A826&amp;" Corp",F$4)*1)</f>
        <v>41835</v>
      </c>
      <c r="G826" s="31">
        <f>_xll.RtGet("EBOND_POSITION",INDEX(bookMap[eBondID],MATCH(TEXT(C826,"0"),bookMap[bbgID],0))&amp;"="&amp;B826,"AMOUNT")</f>
        <v>2593000</v>
      </c>
      <c r="H826" s="1">
        <f>INDEX(control!$E$12:$E$22,MATCH(C826,control!$C$12:$C$22,0))</f>
        <v>0</v>
      </c>
      <c r="I826" s="1" t="str">
        <f>IFERROR(INDEX(bias[symbol],MIN(MAX(MATCH(IF($I$2="manual",_xll.RtGet("EBOND_LDN",B826,-20268),$I$2),bias[symbol],0)+H826,1),27)),"-")</f>
        <v>ss</v>
      </c>
      <c r="J826" s="1">
        <f>IFERROR(_xll.RtGet("EBOND_LDN",B826,-20270)*1,"-")</f>
        <v>0.05</v>
      </c>
      <c r="K826" s="1" t="str">
        <f>_xll.RtGet("EBOND_LDN",$B826,-20271)</f>
        <v>on</v>
      </c>
      <c r="L826" s="1">
        <f>_xll.BDP(A826&amp;" @CBKG Corp","bid")</f>
        <v>100.56100000000001</v>
      </c>
      <c r="M826" s="1">
        <f>_xll.BDP(A826&amp;" @CBKG Corp","ask")</f>
        <v>100.611</v>
      </c>
      <c r="N826" s="1" t="s">
        <v>1456</v>
      </c>
      <c r="O826" s="1" t="str">
        <f>_xll.BDP(A826&amp;" @"&amp;N826&amp;" Corp","LAST_UPDATE")</f>
        <v>07:01:24</v>
      </c>
      <c r="P826" s="57">
        <f>_xll.BDP(A826&amp;" @"&amp;N826&amp;" Corp","LAST_PRICE")</f>
        <v>100.598</v>
      </c>
      <c r="Q826" s="1">
        <f>INDEX(control!$F$12:$F$22,MATCH(C826,control!$C$12:$C$22,0))</f>
        <v>100</v>
      </c>
      <c r="R826" s="1">
        <f>P826-J826*INDEX(bias[value],MATCH(I826,bias[symbol],0))*(Q826/100)</f>
        <v>100.5605</v>
      </c>
      <c r="S826" s="1">
        <f t="shared" si="928"/>
        <v>100.6105</v>
      </c>
      <c r="T826" s="4"/>
      <c r="U826" s="4"/>
      <c r="V826" s="1">
        <f t="shared" si="922"/>
        <v>100.598</v>
      </c>
      <c r="W826" s="1">
        <f t="shared" si="923"/>
        <v>100.5605</v>
      </c>
      <c r="X826" s="1">
        <f t="shared" si="924"/>
        <v>100.6105</v>
      </c>
      <c r="Y826" s="13">
        <f t="shared" si="925"/>
        <v>-1.0000000000331966E-3</v>
      </c>
      <c r="Z826" s="1">
        <v>1</v>
      </c>
      <c r="AA826" s="1">
        <f t="shared" si="926"/>
        <v>1</v>
      </c>
      <c r="AB826" s="1">
        <f t="shared" si="951"/>
        <v>1</v>
      </c>
      <c r="AC826" s="1">
        <f>IF(ISNUMBER(INDEX(bias[value],MATCH(I826,bias[symbol],0))),1,0)</f>
        <v>1</v>
      </c>
      <c r="AD826" s="1">
        <f t="shared" si="927"/>
        <v>1</v>
      </c>
      <c r="AE826" s="1">
        <f t="shared" si="952"/>
        <v>1</v>
      </c>
      <c r="AF826" s="1">
        <f t="shared" ca="1" si="894"/>
        <v>0</v>
      </c>
      <c r="AG826" s="1">
        <f t="shared" ca="1" si="895"/>
        <v>0</v>
      </c>
      <c r="AH826" s="1" t="str">
        <f ca="1">IF(AG826=1,_xll.RtContribute("DDS_BONDS",$B826&amp;"=EXT",$V$3:$X$3,V826:X826,"FTC:CHANGED;SCOPE:SERVER"),"-")</f>
        <v>-</v>
      </c>
      <c r="AI826" s="1" t="str">
        <f>_xll.RtGet("DDS_BONDS",B826&amp;"=EXT",3)</f>
        <v>8352945=EXT</v>
      </c>
      <c r="AJ826" s="32">
        <f>_xll.BDP($A826&amp;" @"&amp; $N826 &amp;"  Corp","risk_mid")</f>
        <v>8.3050376485971356E-2</v>
      </c>
      <c r="AK826" s="25">
        <f t="shared" si="896"/>
        <v>21.534962622812373</v>
      </c>
      <c r="AL826" s="1" t="str">
        <f t="shared" ref="AL826:AL878" si="967">IFERROR(INDEX(repoRate,MATCH(A826,repoIsin,0)),"-")</f>
        <v>-</v>
      </c>
      <c r="AM826" s="38">
        <f t="shared" si="897"/>
        <v>23.186721244444445</v>
      </c>
      <c r="AN826" s="12">
        <f>_xll.BDP($A826&amp;" @"&amp; $N826 &amp;"  Corp","asset_swap_spd_mid")</f>
        <v>7.3204533046567857</v>
      </c>
      <c r="AO826" s="25">
        <f t="shared" si="898"/>
        <v>1898.1935418975045</v>
      </c>
      <c r="AP826" s="25">
        <f>IFERROR(_xll.BDP($A826&amp;" @"&amp; $N826 &amp;"  Corp","coupon")*G826/100/365,"-")</f>
        <v>594.96917808219177</v>
      </c>
      <c r="AQ826" s="1" t="str">
        <f>_xll.RtGet("EBOND_LDN",B826,"DSPLY_NAME")</f>
        <v xml:space="preserve">PEUGOT 8 3/8 15 </v>
      </c>
      <c r="AR826" s="38">
        <f>_xll.RtGet("EBOND_LDN", B826, -18560)</f>
        <v>95.555028754093996</v>
      </c>
      <c r="AS826" s="38">
        <f>_xll.RtGet("EBOND_LDN", B826, -18562)</f>
        <v>35.350046685743003</v>
      </c>
      <c r="AT826" s="58" t="str">
        <f ca="1">IF(Main[[#This Row],[maturity]]&lt;TODAY(),"matured","-")</f>
        <v>-</v>
      </c>
      <c r="AU826" s="1" t="str">
        <f>IF(Main[[#This Row],[spread bid]]=Main[[#This Row],[spread ask]],"error","-")</f>
        <v>-</v>
      </c>
    </row>
    <row r="827" spans="1:47" x14ac:dyDescent="0.2">
      <c r="A827" s="1" t="s">
        <v>760</v>
      </c>
      <c r="B827" s="1">
        <v>12715757</v>
      </c>
      <c r="C827" s="9">
        <v>1994223</v>
      </c>
      <c r="D827" s="9" t="str">
        <f>_xll.BDP($A827&amp;" Corp",D$4)</f>
        <v>PEUGOT</v>
      </c>
      <c r="E827" s="9">
        <f>IF(_xll.BDP($A827&amp;" Corp","cpn typ")="floating","frn",_xll.BDP($A827&amp;" Corp",E$4))</f>
        <v>6</v>
      </c>
      <c r="F827" s="50">
        <f>IF(LEFT(_xll.BDP($A827&amp;" Corp","mty_typ"),4)="perp","perp",_xll.BDP($A827&amp;" Corp",F$4)*1)</f>
        <v>41836</v>
      </c>
      <c r="G827" s="31">
        <f>_xll.RtGet("EBOND_POSITION",INDEX(bookMap[eBondID],MATCH(TEXT(C827,"0"),bookMap[bbgID],0))&amp;"="&amp;B827,"AMOUNT")</f>
        <v>0</v>
      </c>
      <c r="H827" s="1">
        <f>INDEX(control!$E$12:$E$22,MATCH(C827,control!$C$12:$C$22,0))</f>
        <v>0</v>
      </c>
      <c r="I827" s="1" t="str">
        <f>IFERROR(INDEX(bias[symbol],MIN(MAX(MATCH(IF($I$2="manual",_xll.RtGet("EBOND_LDN",B827,-20268),$I$2),bias[symbol],0)+H827,1),27)),"-")</f>
        <v>m</v>
      </c>
      <c r="J827" s="1">
        <f>IFERROR(_xll.RtGet("EBOND_LDN",B827,-20270)*1,"-")</f>
        <v>0.1</v>
      </c>
      <c r="K827" s="1" t="str">
        <f>_xll.RtGet("EBOND_LDN",$B827,-20271)</f>
        <v>on</v>
      </c>
      <c r="L827" s="1">
        <f>_xll.BDP(A827&amp;" @CBKG Corp","bid")</f>
        <v>100.38</v>
      </c>
      <c r="M827" s="1">
        <f>_xll.BDP(A827&amp;" @CBKG Corp","ask")</f>
        <v>100.48</v>
      </c>
      <c r="N827" s="1" t="s">
        <v>1456</v>
      </c>
      <c r="O827" s="1" t="str">
        <f>_xll.BDP(A827&amp;" @"&amp;N827&amp;" Corp","LAST_UPDATE")</f>
        <v>07:01:24</v>
      </c>
      <c r="P827" s="57">
        <f>_xll.BDP(A827&amp;" @"&amp;N827&amp;" Corp","LAST_PRICE")</f>
        <v>100.43</v>
      </c>
      <c r="Q827" s="1">
        <f>INDEX(control!$F$12:$F$22,MATCH(C827,control!$C$12:$C$22,0))</f>
        <v>100</v>
      </c>
      <c r="R827" s="1">
        <f>P827-J827*INDEX(bias[value],MATCH(I827,bias[symbol],0))*(Q827/100)</f>
        <v>100.38000000000001</v>
      </c>
      <c r="S827" s="1">
        <f t="shared" si="928"/>
        <v>100.48</v>
      </c>
      <c r="T827" s="4"/>
      <c r="U827" s="4"/>
      <c r="V827" s="1">
        <f t="shared" si="922"/>
        <v>100.43</v>
      </c>
      <c r="W827" s="1">
        <f t="shared" si="923"/>
        <v>100.38000000000001</v>
      </c>
      <c r="X827" s="1">
        <f t="shared" si="924"/>
        <v>100.48</v>
      </c>
      <c r="Y827" s="13">
        <f t="shared" si="925"/>
        <v>0</v>
      </c>
      <c r="Z827" s="1">
        <v>1</v>
      </c>
      <c r="AA827" s="1">
        <f t="shared" si="926"/>
        <v>1</v>
      </c>
      <c r="AB827" s="1">
        <f t="shared" si="951"/>
        <v>1</v>
      </c>
      <c r="AC827" s="1">
        <f>IF(ISNUMBER(INDEX(bias[value],MATCH(I827,bias[symbol],0))),1,0)</f>
        <v>1</v>
      </c>
      <c r="AD827" s="1">
        <f t="shared" si="927"/>
        <v>1</v>
      </c>
      <c r="AE827" s="1">
        <f t="shared" si="952"/>
        <v>1</v>
      </c>
      <c r="AF827" s="1">
        <f t="shared" ca="1" si="894"/>
        <v>0</v>
      </c>
      <c r="AG827" s="1">
        <f t="shared" ca="1" si="895"/>
        <v>0</v>
      </c>
      <c r="AH827" s="1" t="str">
        <f ca="1">IF(AG827=1,_xll.RtContribute("DDS_BONDS",$B827&amp;"=EXT",$V$3:$X$3,V827:X827,"FTC:CHANGED;SCOPE:SERVER"),"-")</f>
        <v>-</v>
      </c>
      <c r="AI827" s="1" t="str">
        <f>_xll.RtGet("DDS_BONDS",B827&amp;"=EXT",3)</f>
        <v>12715757=EXT</v>
      </c>
      <c r="AJ827" s="32">
        <f>_xll.BDP($A827&amp;" @"&amp; $N827 &amp;"  Corp","risk_mid")</f>
        <v>8.4129083975170715E-2</v>
      </c>
      <c r="AK827" s="25">
        <f t="shared" si="896"/>
        <v>0</v>
      </c>
      <c r="AL827" s="1" t="str">
        <f t="shared" si="967"/>
        <v>-</v>
      </c>
      <c r="AM827" s="38">
        <f t="shared" si="897"/>
        <v>0</v>
      </c>
      <c r="AN827" s="12">
        <f>_xll.BDP($A827&amp;" @"&amp; $N827 &amp;"  Corp","asset_swap_spd_mid")</f>
        <v>31.783316951529414</v>
      </c>
      <c r="AO827" s="25">
        <f t="shared" si="898"/>
        <v>0</v>
      </c>
      <c r="AP827" s="25">
        <f>IFERROR(_xll.BDP($A827&amp;" @"&amp; $N827 &amp;"  Corp","coupon")*G827/100/365,"-")</f>
        <v>0</v>
      </c>
      <c r="AQ827" s="1" t="str">
        <f>_xll.RtGet("EBOND_LDN",B827,"DSPLY_NAME")</f>
        <v xml:space="preserve">PEUGOT 6 16 Jul </v>
      </c>
      <c r="AR827" s="38">
        <f>_xll.RtGet("EBOND_LDN", B827, -18560)</f>
        <v>0</v>
      </c>
      <c r="AS827" s="38">
        <f>_xll.RtGet("EBOND_LDN", B827, -18562)</f>
        <v>0</v>
      </c>
      <c r="AT827" s="58" t="str">
        <f ca="1">IF(Main[[#This Row],[maturity]]&lt;TODAY(),"matured","-")</f>
        <v>-</v>
      </c>
      <c r="AU827" s="1" t="str">
        <f>IF(Main[[#This Row],[spread bid]]=Main[[#This Row],[spread ask]],"error","-")</f>
        <v>error</v>
      </c>
    </row>
    <row r="828" spans="1:47" x14ac:dyDescent="0.2">
      <c r="A828" s="1" t="s">
        <v>761</v>
      </c>
      <c r="B828" s="1">
        <v>9904098</v>
      </c>
      <c r="C828" s="9">
        <v>1994223</v>
      </c>
      <c r="D828" s="9" t="str">
        <f>_xll.BDP($A828&amp;" Corp",D$4)</f>
        <v>PEUGOT</v>
      </c>
      <c r="E828" s="9">
        <f>IF(_xll.BDP($A828&amp;" Corp","cpn typ")="floating","frn",_xll.BDP($A828&amp;" Corp",E$4))</f>
        <v>3.875</v>
      </c>
      <c r="F828" s="50">
        <f>IF(LEFT(_xll.BDP($A828&amp;" Corp","mty_typ"),4)="perp","perp",_xll.BDP($A828&amp;" Corp",F$4)*1)</f>
        <v>42018</v>
      </c>
      <c r="G828" s="31">
        <f>_xll.RtGet("EBOND_POSITION",INDEX(bookMap[eBondID],MATCH(TEXT(C828,"0"),bookMap[bbgID],0))&amp;"="&amp;B828,"AMOUNT")</f>
        <v>-1800000</v>
      </c>
      <c r="H828" s="1">
        <f>INDEX(control!$E$12:$E$22,MATCH(C828,control!$C$12:$C$22,0))</f>
        <v>0</v>
      </c>
      <c r="I828" s="1" t="str">
        <f>IFERROR(INDEX(bias[symbol],MIN(MAX(MATCH(IF($I$2="manual",_xll.RtGet("EBOND_LDN",B828,-20268),$I$2),bias[symbol],0)+H828,1),27)),"-")</f>
        <v>bb</v>
      </c>
      <c r="J828" s="1">
        <f>IFERROR(_xll.RtGet("EBOND_LDN",B828,-20270)*1,"-")</f>
        <v>0.12</v>
      </c>
      <c r="K828" s="1" t="str">
        <f>_xll.RtGet("EBOND_LDN",$B828,-20271)</f>
        <v>on</v>
      </c>
      <c r="L828" s="1">
        <f>_xll.BDP(A828&amp;" @CBKG Corp","bid")</f>
        <v>101.503</v>
      </c>
      <c r="M828" s="1">
        <f>_xll.BDP(A828&amp;" @CBKG Corp","ask")</f>
        <v>101.623</v>
      </c>
      <c r="N828" s="1" t="s">
        <v>1456</v>
      </c>
      <c r="O828" s="1" t="str">
        <f>_xll.BDP(A828&amp;" @"&amp;N828&amp;" Corp","LAST_UPDATE")</f>
        <v>07:01:15</v>
      </c>
      <c r="P828" s="57">
        <f>_xll.BDP(A828&amp;" @"&amp;N828&amp;" Corp","LAST_PRICE")</f>
        <v>101.533</v>
      </c>
      <c r="Q828" s="1">
        <f>INDEX(control!$F$12:$F$22,MATCH(C828,control!$C$12:$C$22,0))</f>
        <v>100</v>
      </c>
      <c r="R828" s="1">
        <f>P828-J828*INDEX(bias[value],MATCH(I828,bias[symbol],0))*(Q828/100)</f>
        <v>101.503</v>
      </c>
      <c r="S828" s="1">
        <f t="shared" si="928"/>
        <v>101.623</v>
      </c>
      <c r="T828" s="4"/>
      <c r="U828" s="4"/>
      <c r="V828" s="1">
        <f t="shared" si="922"/>
        <v>101.533</v>
      </c>
      <c r="W828" s="1">
        <f t="shared" si="923"/>
        <v>101.503</v>
      </c>
      <c r="X828" s="1">
        <f t="shared" si="924"/>
        <v>101.623</v>
      </c>
      <c r="Y828" s="13">
        <f t="shared" si="925"/>
        <v>0</v>
      </c>
      <c r="Z828" s="1">
        <v>1</v>
      </c>
      <c r="AA828" s="1">
        <f t="shared" si="926"/>
        <v>1</v>
      </c>
      <c r="AB828" s="1">
        <f t="shared" si="951"/>
        <v>1</v>
      </c>
      <c r="AC828" s="1">
        <f>IF(ISNUMBER(INDEX(bias[value],MATCH(I828,bias[symbol],0))),1,0)</f>
        <v>1</v>
      </c>
      <c r="AD828" s="1">
        <f t="shared" si="927"/>
        <v>1</v>
      </c>
      <c r="AE828" s="1">
        <f t="shared" si="952"/>
        <v>1</v>
      </c>
      <c r="AF828" s="1">
        <f t="shared" ca="1" si="894"/>
        <v>0</v>
      </c>
      <c r="AG828" s="1">
        <f t="shared" ca="1" si="895"/>
        <v>0</v>
      </c>
      <c r="AH828" s="1" t="str">
        <f ca="1">IF(AG828=1,_xll.RtContribute("DDS_BONDS",$B828&amp;"=EXT",$V$3:$X$3,V828:X828,"FTC:CHANGED;SCOPE:SERVER"),"-")</f>
        <v>-</v>
      </c>
      <c r="AI828" s="1" t="str">
        <f>_xll.RtGet("DDS_BONDS",B828&amp;"=EXT",3)</f>
        <v>9904098=EXT</v>
      </c>
      <c r="AJ828" s="32">
        <f>_xll.BDP($A828&amp;" @"&amp; $N828 &amp;"  Corp","risk_mid")</f>
        <v>0.59228415529872791</v>
      </c>
      <c r="AK828" s="25">
        <f t="shared" si="896"/>
        <v>-106.61114795377104</v>
      </c>
      <c r="AL828" s="1" t="str">
        <f t="shared" si="967"/>
        <v>-</v>
      </c>
      <c r="AM828" s="38">
        <f t="shared" si="897"/>
        <v>-16.245280000000001</v>
      </c>
      <c r="AN828" s="12">
        <f>_xll.BDP($A828&amp;" @"&amp; $N828 &amp;"  Corp","asset_swap_spd_mid")</f>
        <v>81.894573018396557</v>
      </c>
      <c r="AO828" s="25">
        <f t="shared" si="898"/>
        <v>-14741.023143311382</v>
      </c>
      <c r="AP828" s="25">
        <f>IFERROR(_xll.BDP($A828&amp;" @"&amp; $N828 &amp;"  Corp","coupon")*G828/100/365,"-")</f>
        <v>-191.0958904109589</v>
      </c>
      <c r="AQ828" s="1" t="str">
        <f>_xll.RtGet("EBOND_LDN",B828,"DSPLY_NAME")</f>
        <v xml:space="preserve">PEUGOT 3 7/8 14 </v>
      </c>
      <c r="AR828" s="38">
        <f>_xll.RtGet("EBOND_LDN", B828, -18560)</f>
        <v>121.786853684194</v>
      </c>
      <c r="AS828" s="38">
        <f>_xll.RtGet("EBOND_LDN", B828, -18562)</f>
        <v>101.539845705936</v>
      </c>
      <c r="AT828" s="58" t="str">
        <f ca="1">IF(Main[[#This Row],[maturity]]&lt;TODAY(),"matured","-")</f>
        <v>-</v>
      </c>
      <c r="AU828" s="1" t="str">
        <f>IF(Main[[#This Row],[spread bid]]=Main[[#This Row],[spread ask]],"error","-")</f>
        <v>-</v>
      </c>
    </row>
    <row r="829" spans="1:47" x14ac:dyDescent="0.2">
      <c r="A829" s="1" t="s">
        <v>762</v>
      </c>
      <c r="B829" s="1">
        <v>10724820</v>
      </c>
      <c r="C829" s="9">
        <v>1994223</v>
      </c>
      <c r="D829" s="9" t="str">
        <f>_xll.BDP($A829&amp;" Corp",D$4)</f>
        <v>PEUGOT</v>
      </c>
      <c r="E829" s="9">
        <f>IF(_xll.BDP($A829&amp;" Corp","cpn typ")="floating","frn",_xll.BDP($A829&amp;" Corp",E$4))</f>
        <v>4</v>
      </c>
      <c r="F829" s="50">
        <f>IF(LEFT(_xll.BDP($A829&amp;" Corp","mty_typ"),4)="perp","perp",_xll.BDP($A829&amp;" Corp",F$4)*1)</f>
        <v>42179</v>
      </c>
      <c r="G829" s="31">
        <f>_xll.RtGet("EBOND_POSITION",INDEX(bookMap[eBondID],MATCH(TEXT(C829,"0"),bookMap[bbgID],0))&amp;"="&amp;B829,"AMOUNT")</f>
        <v>3355000</v>
      </c>
      <c r="H829" s="1">
        <f>INDEX(control!$E$12:$E$22,MATCH(C829,control!$C$12:$C$22,0))</f>
        <v>0</v>
      </c>
      <c r="I829" s="1" t="str">
        <f>IFERROR(INDEX(bias[symbol],MIN(MAX(MATCH(IF($I$2="manual",_xll.RtGet("EBOND_LDN",B829,-20268),$I$2),bias[symbol],0)+H829,1),27)),"-")</f>
        <v>b</v>
      </c>
      <c r="J829" s="1">
        <f>IFERROR(_xll.RtGet("EBOND_LDN",B829,-20270)*1,"-")</f>
        <v>0.15</v>
      </c>
      <c r="K829" s="1" t="str">
        <f>_xll.RtGet("EBOND_LDN",$B829,-20271)</f>
        <v>on</v>
      </c>
      <c r="L829" s="1">
        <f>_xll.BDP(A829&amp;" @CBKG Corp","bid")</f>
        <v>102.532</v>
      </c>
      <c r="M829" s="1">
        <f>_xll.BDP(A829&amp;" @CBKG Corp","ask")</f>
        <v>102.682</v>
      </c>
      <c r="N829" s="1" t="s">
        <v>1456</v>
      </c>
      <c r="O829" s="1" t="str">
        <f>_xll.BDP(A829&amp;" @"&amp;N829&amp;" Corp","LAST_UPDATE")</f>
        <v>07:00:32</v>
      </c>
      <c r="P829" s="57">
        <f>_xll.BDP(A829&amp;" @"&amp;N829&amp;" Corp","LAST_PRICE")</f>
        <v>102.58799999999999</v>
      </c>
      <c r="Q829" s="1">
        <f>INDEX(control!$F$12:$F$22,MATCH(C829,control!$C$12:$C$22,0))</f>
        <v>100</v>
      </c>
      <c r="R829" s="1">
        <f>P829-J829*INDEX(bias[value],MATCH(I829,bias[symbol],0))*(Q829/100)</f>
        <v>102.53174999999999</v>
      </c>
      <c r="S829" s="1">
        <f t="shared" si="928"/>
        <v>102.68174999999999</v>
      </c>
      <c r="T829" s="4"/>
      <c r="U829" s="4"/>
      <c r="V829" s="1">
        <f t="shared" si="922"/>
        <v>102.58799999999999</v>
      </c>
      <c r="W829" s="1">
        <f t="shared" si="923"/>
        <v>102.53174999999999</v>
      </c>
      <c r="X829" s="1">
        <f t="shared" si="924"/>
        <v>102.68174999999999</v>
      </c>
      <c r="Y829" s="13">
        <f t="shared" si="925"/>
        <v>-5.0000000001659828E-4</v>
      </c>
      <c r="Z829" s="1">
        <v>1</v>
      </c>
      <c r="AA829" s="1">
        <f t="shared" si="926"/>
        <v>1</v>
      </c>
      <c r="AB829" s="1">
        <f t="shared" si="951"/>
        <v>1</v>
      </c>
      <c r="AC829" s="1">
        <f>IF(ISNUMBER(INDEX(bias[value],MATCH(I829,bias[symbol],0))),1,0)</f>
        <v>1</v>
      </c>
      <c r="AD829" s="1">
        <f t="shared" si="927"/>
        <v>1</v>
      </c>
      <c r="AE829" s="1">
        <f t="shared" si="952"/>
        <v>1</v>
      </c>
      <c r="AF829" s="1">
        <f t="shared" ca="1" si="894"/>
        <v>0</v>
      </c>
      <c r="AG829" s="1">
        <f t="shared" ca="1" si="895"/>
        <v>0</v>
      </c>
      <c r="AH829" s="1" t="str">
        <f ca="1">IF(AG829=1,_xll.RtContribute("DDS_BONDS",$B829&amp;"=EXT",$V$3:$X$3,V829:X829,"FTC:CHANGED;SCOPE:SERVER"),"-")</f>
        <v>-</v>
      </c>
      <c r="AI829" s="1" t="str">
        <f>_xll.RtGet("DDS_BONDS",B829&amp;"=EXT",3)</f>
        <v>10724820=EXT</v>
      </c>
      <c r="AJ829" s="32">
        <f>_xll.BDP($A829&amp;" @"&amp; $N829 &amp;"  Corp","risk_mid")</f>
        <v>1.0304862800872172</v>
      </c>
      <c r="AK829" s="25">
        <f t="shared" si="896"/>
        <v>345.72814696926139</v>
      </c>
      <c r="AL829" s="1" t="str">
        <f t="shared" si="967"/>
        <v>-</v>
      </c>
      <c r="AM829" s="38">
        <f t="shared" si="897"/>
        <v>30.59402133333333</v>
      </c>
      <c r="AN829" s="12">
        <f>_xll.BDP($A829&amp;" @"&amp; $N829 &amp;"  Corp","asset_swap_spd_mid")</f>
        <v>92.765477618840634</v>
      </c>
      <c r="AO829" s="25">
        <f t="shared" si="898"/>
        <v>31122.817741121034</v>
      </c>
      <c r="AP829" s="25">
        <f>IFERROR(_xll.BDP($A829&amp;" @"&amp; $N829 &amp;"  Corp","coupon")*G829/100/365,"-")</f>
        <v>367.67123287671234</v>
      </c>
      <c r="AQ829" s="1" t="str">
        <f>_xll.RtGet("EBOND_LDN",B829,"DSPLY_NAME")</f>
        <v xml:space="preserve">PEUGOT 4 24 Jun </v>
      </c>
      <c r="AR829" s="38">
        <f>_xll.RtGet("EBOND_LDN", B829, -18560)</f>
        <v>145.494442211212</v>
      </c>
      <c r="AS829" s="38">
        <f>_xll.RtGet("EBOND_LDN", B829, -18562)</f>
        <v>130.94894454522299</v>
      </c>
      <c r="AT829" s="58" t="str">
        <f ca="1">IF(Main[[#This Row],[maturity]]&lt;TODAY(),"matured","-")</f>
        <v>-</v>
      </c>
      <c r="AU829" s="1" t="str">
        <f>IF(Main[[#This Row],[spread bid]]=Main[[#This Row],[spread ask]],"error","-")</f>
        <v>-</v>
      </c>
    </row>
    <row r="830" spans="1:47" x14ac:dyDescent="0.2">
      <c r="A830" s="1" t="s">
        <v>763</v>
      </c>
      <c r="B830" s="1">
        <v>9254121</v>
      </c>
      <c r="C830" s="9">
        <v>1994223</v>
      </c>
      <c r="D830" s="9" t="str">
        <f>_xll.BDP($A830&amp;" Corp",D$4)</f>
        <v>PEUGOT</v>
      </c>
      <c r="E830" s="9">
        <f>IF(_xll.BDP($A830&amp;" Corp","cpn typ")="floating","frn",_xll.BDP($A830&amp;" Corp",E$4))</f>
        <v>5.625</v>
      </c>
      <c r="F830" s="50">
        <f>IF(LEFT(_xll.BDP($A830&amp;" Corp","mty_typ"),4)="perp","perp",_xll.BDP($A830&amp;" Corp",F$4)*1)</f>
        <v>42184</v>
      </c>
      <c r="G830" s="31">
        <f>_xll.RtGet("EBOND_POSITION",INDEX(bookMap[eBondID],MATCH(TEXT(C830,"0"),bookMap[bbgID],0))&amp;"="&amp;B830,"AMOUNT")</f>
        <v>732000</v>
      </c>
      <c r="H830" s="1">
        <f>INDEX(control!$E$12:$E$22,MATCH(C830,control!$C$12:$C$22,0))</f>
        <v>0</v>
      </c>
      <c r="I830" s="1" t="str">
        <f>IFERROR(INDEX(bias[symbol],MIN(MAX(MATCH(IF($I$2="manual",_xll.RtGet("EBOND_LDN",B830,-20268),$I$2),bias[symbol],0)+H830,1),27)),"-")</f>
        <v>bb</v>
      </c>
      <c r="J830" s="1">
        <f>IFERROR(_xll.RtGet("EBOND_LDN",B830,-20270)*1,"-")</f>
        <v>0.16</v>
      </c>
      <c r="K830" s="1" t="str">
        <f>_xll.RtGet("EBOND_LDN",$B830,-20271)</f>
        <v>on</v>
      </c>
      <c r="L830" s="1">
        <f>_xll.BDP(A830&amp;" @CBKG Corp","bid")</f>
        <v>104.14700000000001</v>
      </c>
      <c r="M830" s="1">
        <f>_xll.BDP(A830&amp;" @CBKG Corp","ask")</f>
        <v>104.307</v>
      </c>
      <c r="N830" s="1" t="s">
        <v>1456</v>
      </c>
      <c r="O830" s="1" t="str">
        <f>_xll.BDP(A830&amp;" @"&amp;N830&amp;" Corp","LAST_UPDATE")</f>
        <v>07:01:29</v>
      </c>
      <c r="P830" s="57">
        <f>_xll.BDP(A830&amp;" @"&amp;N830&amp;" Corp","LAST_PRICE")</f>
        <v>104.187</v>
      </c>
      <c r="Q830" s="1">
        <f>INDEX(control!$F$12:$F$22,MATCH(C830,control!$C$12:$C$22,0))</f>
        <v>100</v>
      </c>
      <c r="R830" s="1">
        <f>P830-J830*INDEX(bias[value],MATCH(I830,bias[symbol],0))*(Q830/100)</f>
        <v>104.14699999999999</v>
      </c>
      <c r="S830" s="1">
        <f t="shared" si="928"/>
        <v>104.30699999999999</v>
      </c>
      <c r="T830" s="4"/>
      <c r="U830" s="4"/>
      <c r="V830" s="1">
        <f t="shared" si="922"/>
        <v>104.187</v>
      </c>
      <c r="W830" s="1">
        <f t="shared" si="923"/>
        <v>104.14699999999999</v>
      </c>
      <c r="X830" s="1">
        <f t="shared" si="924"/>
        <v>104.30699999999999</v>
      </c>
      <c r="Y830" s="13">
        <f t="shared" si="925"/>
        <v>-2.8421709430404007E-14</v>
      </c>
      <c r="Z830" s="1">
        <v>1</v>
      </c>
      <c r="AA830" s="1">
        <f t="shared" si="926"/>
        <v>1</v>
      </c>
      <c r="AB830" s="1">
        <f t="shared" si="951"/>
        <v>1</v>
      </c>
      <c r="AC830" s="1">
        <f>IF(ISNUMBER(INDEX(bias[value],MATCH(I830,bias[symbol],0))),1,0)</f>
        <v>1</v>
      </c>
      <c r="AD830" s="1">
        <f t="shared" si="927"/>
        <v>1</v>
      </c>
      <c r="AE830" s="1">
        <f t="shared" si="952"/>
        <v>1</v>
      </c>
      <c r="AF830" s="1">
        <f t="shared" ca="1" si="894"/>
        <v>0</v>
      </c>
      <c r="AG830" s="1">
        <f t="shared" ca="1" si="895"/>
        <v>0</v>
      </c>
      <c r="AH830" s="1" t="str">
        <f ca="1">IF(AG830=1,_xll.RtContribute("DDS_BONDS",$B830&amp;"=EXT",$V$3:$X$3,V830:X830,"FTC:CHANGED;SCOPE:SERVER"),"-")</f>
        <v>-</v>
      </c>
      <c r="AI830" s="1" t="str">
        <f>_xll.RtGet("DDS_BONDS",B830&amp;"=EXT",3)</f>
        <v>9254121=EXT</v>
      </c>
      <c r="AJ830" s="32">
        <f>_xll.BDP($A830&amp;" @"&amp; $N830 &amp;"  Corp","risk_mid")</f>
        <v>1.0593553981266268</v>
      </c>
      <c r="AK830" s="25">
        <f t="shared" si="896"/>
        <v>77.544815142869084</v>
      </c>
      <c r="AL830" s="1" t="str">
        <f t="shared" si="967"/>
        <v>-</v>
      </c>
      <c r="AM830" s="38">
        <f t="shared" si="897"/>
        <v>6.7791007999999993</v>
      </c>
      <c r="AN830" s="12">
        <f>_xll.BDP($A830&amp;" @"&amp; $N830 &amp;"  Corp","asset_swap_spd_mid")</f>
        <v>105.15069113490507</v>
      </c>
      <c r="AO830" s="25">
        <f t="shared" si="898"/>
        <v>7697.0305910750512</v>
      </c>
      <c r="AP830" s="25">
        <f>IFERROR(_xll.BDP($A830&amp;" @"&amp; $N830 &amp;"  Corp","coupon")*G830/100/365,"-")</f>
        <v>112.8082191780822</v>
      </c>
      <c r="AQ830" s="1" t="str">
        <f>_xll.RtGet("EBOND_LDN",B830,"DSPLY_NAME")</f>
        <v xml:space="preserve">PEUGOT 5 5/8 29 </v>
      </c>
      <c r="AR830" s="38">
        <f>_xll.RtGet("EBOND_LDN", B830, -18560)</f>
        <v>152.22486489925399</v>
      </c>
      <c r="AS830" s="38">
        <f>_xll.RtGet("EBOND_LDN", B830, -18562)</f>
        <v>137.14340944870401</v>
      </c>
      <c r="AT830" s="58" t="str">
        <f ca="1">IF(Main[[#This Row],[maturity]]&lt;TODAY(),"matured","-")</f>
        <v>-</v>
      </c>
      <c r="AU830" s="1" t="str">
        <f>IF(Main[[#This Row],[spread bid]]=Main[[#This Row],[spread ask]],"error","-")</f>
        <v>-</v>
      </c>
    </row>
    <row r="831" spans="1:47" x14ac:dyDescent="0.2">
      <c r="A831" s="1" t="s">
        <v>764</v>
      </c>
      <c r="B831" s="1">
        <v>14525523</v>
      </c>
      <c r="C831" s="9">
        <v>1994223</v>
      </c>
      <c r="D831" s="9" t="str">
        <f>_xll.BDP($A831&amp;" Corp",D$4)</f>
        <v>PEUGOT</v>
      </c>
      <c r="E831" s="9">
        <f>IF(_xll.BDP($A831&amp;" Corp","cpn typ")="floating","frn",_xll.BDP($A831&amp;" Corp",E$4))</f>
        <v>4.875</v>
      </c>
      <c r="F831" s="50">
        <f>IF(LEFT(_xll.BDP($A831&amp;" Corp","mty_typ"),4)="perp","perp",_xll.BDP($A831&amp;" Corp",F$4)*1)</f>
        <v>42272</v>
      </c>
      <c r="G831" s="31">
        <f>_xll.RtGet("EBOND_POSITION",INDEX(bookMap[eBondID],MATCH(TEXT(C831,"0"),bookMap[bbgID],0))&amp;"="&amp;B831,"AMOUNT")</f>
        <v>2310000</v>
      </c>
      <c r="H831" s="1">
        <f>INDEX(control!$E$12:$E$22,MATCH(C831,control!$C$12:$C$22,0))</f>
        <v>0</v>
      </c>
      <c r="I831" s="1" t="str">
        <f>IFERROR(INDEX(bias[symbol],MIN(MAX(MATCH(IF($I$2="manual",_xll.RtGet("EBOND_LDN",B831,-20268),$I$2),bias[symbol],0)+H831,1),27)),"-")</f>
        <v>bb</v>
      </c>
      <c r="J831" s="1">
        <f>IFERROR(_xll.RtGet("EBOND_LDN",B831,-20270)*1,"-")</f>
        <v>0.18</v>
      </c>
      <c r="K831" s="1" t="str">
        <f>_xll.RtGet("EBOND_LDN",$B831,-20271)</f>
        <v>on</v>
      </c>
      <c r="L831" s="1">
        <f>_xll.BDP(A831&amp;" @CBKG Corp","bid")</f>
        <v>104.182</v>
      </c>
      <c r="M831" s="1">
        <f>_xll.BDP(A831&amp;" @CBKG Corp","ask")</f>
        <v>104.36199999999999</v>
      </c>
      <c r="N831" s="1" t="s">
        <v>1456</v>
      </c>
      <c r="O831" s="1" t="str">
        <f>_xll.BDP(A831&amp;" @"&amp;N831&amp;" Corp","LAST_UPDATE")</f>
        <v>07:00:45</v>
      </c>
      <c r="P831" s="57">
        <f>_xll.BDP(A831&amp;" @"&amp;N831&amp;" Corp","LAST_PRICE")</f>
        <v>104.227</v>
      </c>
      <c r="Q831" s="1">
        <f>INDEX(control!$F$12:$F$22,MATCH(C831,control!$C$12:$C$22,0))</f>
        <v>100</v>
      </c>
      <c r="R831" s="1">
        <f>P831-J831*INDEX(bias[value],MATCH(I831,bias[symbol],0))*(Q831/100)</f>
        <v>104.182</v>
      </c>
      <c r="S831" s="1">
        <f t="shared" si="928"/>
        <v>104.36200000000001</v>
      </c>
      <c r="T831" s="4"/>
      <c r="U831" s="4"/>
      <c r="V831" s="1">
        <f t="shared" si="922"/>
        <v>104.227</v>
      </c>
      <c r="W831" s="1">
        <f t="shared" si="923"/>
        <v>104.182</v>
      </c>
      <c r="X831" s="1">
        <f t="shared" si="924"/>
        <v>104.36200000000001</v>
      </c>
      <c r="Y831" s="13">
        <f t="shared" si="925"/>
        <v>2.8421709430404007E-14</v>
      </c>
      <c r="Z831" s="1">
        <v>1</v>
      </c>
      <c r="AA831" s="1">
        <f t="shared" si="926"/>
        <v>1</v>
      </c>
      <c r="AB831" s="1">
        <f t="shared" si="951"/>
        <v>1</v>
      </c>
      <c r="AC831" s="1">
        <f>IF(ISNUMBER(INDEX(bias[value],MATCH(I831,bias[symbol],0))),1,0)</f>
        <v>1</v>
      </c>
      <c r="AD831" s="1">
        <f t="shared" si="927"/>
        <v>1</v>
      </c>
      <c r="AE831" s="1">
        <f t="shared" si="952"/>
        <v>1</v>
      </c>
      <c r="AF831" s="1">
        <f t="shared" ca="1" si="894"/>
        <v>0</v>
      </c>
      <c r="AG831" s="1">
        <f t="shared" ca="1" si="895"/>
        <v>0</v>
      </c>
      <c r="AH831" s="1" t="str">
        <f ca="1">IF(AG831=1,_xll.RtContribute("DDS_BONDS",$B831&amp;"=EXT",$V$3:$X$3,V831:X831,"FTC:CHANGED;SCOPE:SERVER"),"-")</f>
        <v>-</v>
      </c>
      <c r="AI831" s="1" t="str">
        <f>_xll.RtGet("DDS_BONDS",B831&amp;"=EXT",3)</f>
        <v>14525523=EXT</v>
      </c>
      <c r="AJ831" s="32">
        <f>_xll.BDP($A831&amp;" @"&amp; $N831 &amp;"  Corp","risk_mid")</f>
        <v>1.3045663644987826</v>
      </c>
      <c r="AK831" s="25">
        <f t="shared" si="896"/>
        <v>301.35483019921878</v>
      </c>
      <c r="AL831" s="1">
        <f t="shared" si="967"/>
        <v>-0.85</v>
      </c>
      <c r="AM831" s="38">
        <f t="shared" si="897"/>
        <v>-56.84714291666667</v>
      </c>
      <c r="AN831" s="12">
        <f>_xll.BDP($A831&amp;" @"&amp; $N831 &amp;"  Corp","asset_swap_spd_mid")</f>
        <v>111.68779056755247</v>
      </c>
      <c r="AO831" s="25">
        <f t="shared" si="898"/>
        <v>25799.879621104617</v>
      </c>
      <c r="AP831" s="25">
        <f>IFERROR(_xll.BDP($A831&amp;" @"&amp; $N831 &amp;"  Corp","coupon")*G831/100/365,"-")</f>
        <v>308.52739726027397</v>
      </c>
      <c r="AQ831" s="1" t="str">
        <f>_xll.RtGet("EBOND_LDN",B831,"DSPLY_NAME")</f>
        <v xml:space="preserve">PEUGOT 4 7/8 25 </v>
      </c>
      <c r="AR831" s="38">
        <f>_xll.RtGet("EBOND_LDN", B831, -18560)</f>
        <v>150.60319854023001</v>
      </c>
      <c r="AS831" s="38">
        <f>_xll.RtGet("EBOND_LDN", B831, -18562)</f>
        <v>136.81917295051099</v>
      </c>
      <c r="AT831" s="58" t="str">
        <f ca="1">IF(Main[[#This Row],[maturity]]&lt;TODAY(),"matured","-")</f>
        <v>-</v>
      </c>
      <c r="AU831" s="1" t="str">
        <f>IF(Main[[#This Row],[spread bid]]=Main[[#This Row],[spread ask]],"error","-")</f>
        <v>-</v>
      </c>
    </row>
    <row r="832" spans="1:47" x14ac:dyDescent="0.2">
      <c r="A832" s="1" t="s">
        <v>765</v>
      </c>
      <c r="B832" s="1">
        <v>10075224</v>
      </c>
      <c r="C832" s="9">
        <v>1994223</v>
      </c>
      <c r="D832" s="9" t="str">
        <f>_xll.BDP($A832&amp;" Corp",D$4)</f>
        <v>PEUGOT</v>
      </c>
      <c r="E832" s="9">
        <f>IF(_xll.BDP($A832&amp;" Corp","cpn typ")="floating","frn",_xll.BDP($A832&amp;" Corp",E$4))</f>
        <v>4.25</v>
      </c>
      <c r="F832" s="50">
        <f>IF(LEFT(_xll.BDP($A832&amp;" Corp","mty_typ"),4)="perp","perp",_xll.BDP($A832&amp;" Corp",F$4)*1)</f>
        <v>42425</v>
      </c>
      <c r="G832" s="31">
        <f>_xll.RtGet("EBOND_POSITION",INDEX(bookMap[eBondID],MATCH(TEXT(C832,"0"),bookMap[bbgID],0))&amp;"="&amp;B832,"AMOUNT")</f>
        <v>0</v>
      </c>
      <c r="H832" s="1">
        <f>INDEX(control!$E$12:$E$22,MATCH(C832,control!$C$12:$C$22,0))</f>
        <v>0</v>
      </c>
      <c r="I832" s="1" t="str">
        <f>IFERROR(INDEX(bias[symbol],MIN(MAX(MATCH(IF($I$2="manual",_xll.RtGet("EBOND_LDN",B832,-20268),$I$2),bias[symbol],0)+H832,1),27)),"-")</f>
        <v>b</v>
      </c>
      <c r="J832" s="1">
        <f>IFERROR(_xll.RtGet("EBOND_LDN",B832,-20270)*1,"-")</f>
        <v>0.3</v>
      </c>
      <c r="K832" s="1" t="str">
        <f>_xll.RtGet("EBOND_LDN",$B832,-20271)</f>
        <v>on</v>
      </c>
      <c r="L832" s="1">
        <f>_xll.BDP(A832&amp;" @CBKG Corp","bid")</f>
        <v>104.17400000000001</v>
      </c>
      <c r="M832" s="1">
        <f>_xll.BDP(A832&amp;" @CBKG Corp","ask")</f>
        <v>104.474</v>
      </c>
      <c r="N832" s="1" t="s">
        <v>1456</v>
      </c>
      <c r="O832" s="1" t="str">
        <f>_xll.BDP(A832&amp;" @"&amp;N832&amp;" Corp","LAST_UPDATE")</f>
        <v>07:01:16</v>
      </c>
      <c r="P832" s="57">
        <f>_xll.BDP(A832&amp;" @"&amp;N832&amp;" Corp","LAST_PRICE")</f>
        <v>104.286</v>
      </c>
      <c r="Q832" s="1">
        <f>INDEX(control!$F$12:$F$22,MATCH(C832,control!$C$12:$C$22,0))</f>
        <v>100</v>
      </c>
      <c r="R832" s="1">
        <f>P832-J832*INDEX(bias[value],MATCH(I832,bias[symbol],0))*(Q832/100)</f>
        <v>104.1735</v>
      </c>
      <c r="S832" s="1">
        <f t="shared" si="928"/>
        <v>104.4735</v>
      </c>
      <c r="T832" s="4"/>
      <c r="U832" s="4"/>
      <c r="V832" s="1">
        <f t="shared" si="922"/>
        <v>104.286</v>
      </c>
      <c r="W832" s="1">
        <f t="shared" si="923"/>
        <v>104.1735</v>
      </c>
      <c r="X832" s="1">
        <f t="shared" si="924"/>
        <v>104.4735</v>
      </c>
      <c r="Y832" s="13">
        <f t="shared" si="925"/>
        <v>-1.0000000000331966E-3</v>
      </c>
      <c r="Z832" s="1">
        <v>1</v>
      </c>
      <c r="AA832" s="1">
        <f t="shared" si="926"/>
        <v>1</v>
      </c>
      <c r="AB832" s="1">
        <f t="shared" si="951"/>
        <v>1</v>
      </c>
      <c r="AC832" s="1">
        <f>IF(ISNUMBER(INDEX(bias[value],MATCH(I832,bias[symbol],0))),1,0)</f>
        <v>1</v>
      </c>
      <c r="AD832" s="1">
        <f t="shared" si="927"/>
        <v>1</v>
      </c>
      <c r="AE832" s="1">
        <f t="shared" si="952"/>
        <v>1</v>
      </c>
      <c r="AF832" s="1">
        <f t="shared" ca="1" si="894"/>
        <v>0</v>
      </c>
      <c r="AG832" s="1">
        <f t="shared" ca="1" si="895"/>
        <v>0</v>
      </c>
      <c r="AH832" s="1" t="str">
        <f ca="1">IF(AG832=1,_xll.RtContribute("DDS_BONDS",$B832&amp;"=EXT",$V$3:$X$3,V832:X832,"FTC:CHANGED;SCOPE:SERVER"),"-")</f>
        <v>-</v>
      </c>
      <c r="AI832" s="1" t="str">
        <f>_xll.RtGet("DDS_BONDS",B832&amp;"=EXT",3)</f>
        <v>10075224=EXT</v>
      </c>
      <c r="AJ832" s="32">
        <f>_xll.BDP($A832&amp;" @"&amp; $N832 &amp;"  Corp","risk_mid")</f>
        <v>1.7157103635554449</v>
      </c>
      <c r="AK832" s="25">
        <f t="shared" si="896"/>
        <v>0</v>
      </c>
      <c r="AL832" s="1" t="str">
        <f t="shared" si="967"/>
        <v>-</v>
      </c>
      <c r="AM832" s="38">
        <f t="shared" si="897"/>
        <v>0</v>
      </c>
      <c r="AN832" s="12">
        <f>_xll.BDP($A832&amp;" @"&amp; $N832 &amp;"  Corp","asset_swap_spd_mid")</f>
        <v>139.29874157212976</v>
      </c>
      <c r="AO832" s="25">
        <f t="shared" si="898"/>
        <v>0</v>
      </c>
      <c r="AP832" s="25">
        <f>IFERROR(_xll.BDP($A832&amp;" @"&amp; $N832 &amp;"  Corp","coupon")*G832/100/365,"-")</f>
        <v>0</v>
      </c>
      <c r="AQ832" s="1" t="str">
        <f>_xll.RtGet("EBOND_LDN",B832,"DSPLY_NAME")</f>
        <v xml:space="preserve">PEUGOT 4 1/4 25 </v>
      </c>
      <c r="AR832" s="38">
        <f>_xll.RtGet("EBOND_LDN", B832, -18560)</f>
        <v>169.73388347931399</v>
      </c>
      <c r="AS832" s="38">
        <f>_xll.RtGet("EBOND_LDN", B832, -18562)</f>
        <v>152.27477749826099</v>
      </c>
      <c r="AT832" s="58" t="str">
        <f ca="1">IF(Main[[#This Row],[maturity]]&lt;TODAY(),"matured","-")</f>
        <v>-</v>
      </c>
      <c r="AU832" s="1" t="str">
        <f>IF(Main[[#This Row],[spread bid]]=Main[[#This Row],[spread ask]],"error","-")</f>
        <v>-</v>
      </c>
    </row>
    <row r="833" spans="1:47" x14ac:dyDescent="0.2">
      <c r="A833" s="1" t="s">
        <v>766</v>
      </c>
      <c r="B833" s="1">
        <v>11875066</v>
      </c>
      <c r="C833" s="9">
        <v>1994223</v>
      </c>
      <c r="D833" s="9" t="str">
        <f>_xll.BDP($A833&amp;" Corp",D$4)</f>
        <v>PEUGOT</v>
      </c>
      <c r="E833" s="9">
        <f>IF(_xll.BDP($A833&amp;" Corp","cpn typ")="floating","frn",_xll.BDP($A833&amp;" Corp",E$4))</f>
        <v>6.875</v>
      </c>
      <c r="F833" s="50">
        <f>IF(LEFT(_xll.BDP($A833&amp;" Corp","mty_typ"),4)="perp","perp",_xll.BDP($A833&amp;" Corp",F$4)*1)</f>
        <v>42459</v>
      </c>
      <c r="G833" s="31">
        <f>_xll.RtGet("EBOND_POSITION",INDEX(bookMap[eBondID],MATCH(TEXT(C833,"0"),bookMap[bbgID],0))&amp;"="&amp;B833,"AMOUNT")</f>
        <v>329000</v>
      </c>
      <c r="H833" s="1">
        <f>INDEX(control!$E$12:$E$22,MATCH(C833,control!$C$12:$C$22,0))</f>
        <v>0</v>
      </c>
      <c r="I833" s="1" t="str">
        <f>IFERROR(INDEX(bias[symbol],MIN(MAX(MATCH(IF($I$2="manual",_xll.RtGet("EBOND_LDN",B833,-20268),$I$2),bias[symbol],0)+H833,1),27)),"-")</f>
        <v>bb</v>
      </c>
      <c r="J833" s="1">
        <f>IFERROR(_xll.RtGet("EBOND_LDN",B833,-20270)*1,"-")</f>
        <v>0.3</v>
      </c>
      <c r="K833" s="1" t="str">
        <f>_xll.RtGet("EBOND_LDN",$B833,-20271)</f>
        <v>on</v>
      </c>
      <c r="L833" s="1">
        <f>_xll.BDP(A833&amp;" @CBKG Corp","bid")</f>
        <v>108.539</v>
      </c>
      <c r="M833" s="1">
        <f>_xll.BDP(A833&amp;" @CBKG Corp","ask")</f>
        <v>108.839</v>
      </c>
      <c r="N833" s="1" t="s">
        <v>1456</v>
      </c>
      <c r="O833" s="1" t="str">
        <f>_xll.BDP(A833&amp;" @"&amp;N833&amp;" Corp","LAST_UPDATE")</f>
        <v>07:01:34</v>
      </c>
      <c r="P833" s="57">
        <f>_xll.BDP(A833&amp;" @"&amp;N833&amp;" Corp","LAST_PRICE")</f>
        <v>108.614</v>
      </c>
      <c r="Q833" s="1">
        <f>INDEX(control!$F$12:$F$22,MATCH(C833,control!$C$12:$C$22,0))</f>
        <v>100</v>
      </c>
      <c r="R833" s="1">
        <f>P833-J833*INDEX(bias[value],MATCH(I833,bias[symbol],0))*(Q833/100)</f>
        <v>108.539</v>
      </c>
      <c r="S833" s="1">
        <f t="shared" si="928"/>
        <v>108.839</v>
      </c>
      <c r="T833" s="4"/>
      <c r="U833" s="4"/>
      <c r="V833" s="1">
        <f t="shared" si="922"/>
        <v>108.614</v>
      </c>
      <c r="W833" s="1">
        <f t="shared" si="923"/>
        <v>108.539</v>
      </c>
      <c r="X833" s="1">
        <f t="shared" si="924"/>
        <v>108.839</v>
      </c>
      <c r="Y833" s="13">
        <f t="shared" si="925"/>
        <v>0</v>
      </c>
      <c r="Z833" s="1">
        <v>1</v>
      </c>
      <c r="AA833" s="1">
        <f t="shared" si="926"/>
        <v>1</v>
      </c>
      <c r="AB833" s="1">
        <f t="shared" si="951"/>
        <v>1</v>
      </c>
      <c r="AC833" s="1">
        <f>IF(ISNUMBER(INDEX(bias[value],MATCH(I833,bias[symbol],0))),1,0)</f>
        <v>1</v>
      </c>
      <c r="AD833" s="1">
        <f t="shared" si="927"/>
        <v>1</v>
      </c>
      <c r="AE833" s="1">
        <f t="shared" si="952"/>
        <v>1</v>
      </c>
      <c r="AF833" s="1">
        <f t="shared" ca="1" si="894"/>
        <v>0</v>
      </c>
      <c r="AG833" s="1">
        <f t="shared" ca="1" si="895"/>
        <v>0</v>
      </c>
      <c r="AH833" s="1" t="str">
        <f ca="1">IF(AG833=1,_xll.RtContribute("DDS_BONDS",$B833&amp;"=EXT",$V$3:$X$3,V833:X833,"FTC:CHANGED;SCOPE:SERVER"),"-")</f>
        <v>-</v>
      </c>
      <c r="AI833" s="1" t="str">
        <f>_xll.RtGet("DDS_BONDS",B833&amp;"=EXT",3)</f>
        <v>11875066=EXT</v>
      </c>
      <c r="AJ833" s="32">
        <f>_xll.BDP($A833&amp;" @"&amp; $N833 &amp;"  Corp","risk_mid")</f>
        <v>1.8605673972004411</v>
      </c>
      <c r="AK833" s="25">
        <f t="shared" si="896"/>
        <v>61.212667367894518</v>
      </c>
      <c r="AL833" s="1">
        <f t="shared" si="967"/>
        <v>-0.4</v>
      </c>
      <c r="AM833" s="38">
        <f t="shared" si="897"/>
        <v>-3.9704451111111112</v>
      </c>
      <c r="AN833" s="12">
        <f>_xll.BDP($A833&amp;" @"&amp; $N833 &amp;"  Corp","asset_swap_spd_mid")</f>
        <v>167.75136955744591</v>
      </c>
      <c r="AO833" s="25">
        <f t="shared" si="898"/>
        <v>5519.0200584399709</v>
      </c>
      <c r="AP833" s="25">
        <f>IFERROR(_xll.BDP($A833&amp;" @"&amp; $N833 &amp;"  Corp","coupon")*G833/100/365,"-")</f>
        <v>61.969178082191782</v>
      </c>
      <c r="AQ833" s="1" t="str">
        <f>_xll.RtGet("EBOND_LDN",B833,"DSPLY_NAME")</f>
        <v xml:space="preserve">PEUGOT 6 7/8 30 </v>
      </c>
      <c r="AR833" s="38">
        <f>_xll.RtGet("EBOND_LDN", B833, -18560)</f>
        <v>192.48489292794901</v>
      </c>
      <c r="AS833" s="38">
        <f>_xll.RtGet("EBOND_LDN", B833, -18562)</f>
        <v>176.377381879664</v>
      </c>
      <c r="AT833" s="58" t="str">
        <f ca="1">IF(Main[[#This Row],[maturity]]&lt;TODAY(),"matured","-")</f>
        <v>-</v>
      </c>
      <c r="AU833" s="1" t="str">
        <f>IF(Main[[#This Row],[spread bid]]=Main[[#This Row],[spread ask]],"error","-")</f>
        <v>-</v>
      </c>
    </row>
    <row r="834" spans="1:47" x14ac:dyDescent="0.2">
      <c r="A834" s="1" t="s">
        <v>767</v>
      </c>
      <c r="B834" s="1">
        <v>10340709</v>
      </c>
      <c r="C834" s="9">
        <v>1994223</v>
      </c>
      <c r="D834" s="9" t="str">
        <f>_xll.BDP($A834&amp;" Corp",D$4)</f>
        <v>PEUGOT</v>
      </c>
      <c r="E834" s="9">
        <f>IF(_xll.BDP($A834&amp;" Corp","cpn typ")="floating","frn",_xll.BDP($A834&amp;" Corp",E$4))</f>
        <v>4.375</v>
      </c>
      <c r="F834" s="50">
        <f>IF(LEFT(_xll.BDP($A834&amp;" Corp","mty_typ"),4)="perp","perp",_xll.BDP($A834&amp;" Corp",F$4)*1)</f>
        <v>42464</v>
      </c>
      <c r="G834" s="31">
        <f>_xll.RtGet("EBOND_POSITION",INDEX(bookMap[eBondID],MATCH(TEXT(C834,"0"),bookMap[bbgID],0))&amp;"="&amp;B834,"AMOUNT")</f>
        <v>0</v>
      </c>
      <c r="H834" s="1">
        <f>INDEX(control!$E$12:$E$22,MATCH(C834,control!$C$12:$C$22,0))</f>
        <v>0</v>
      </c>
      <c r="I834" s="1" t="str">
        <f>IFERROR(INDEX(bias[symbol],MIN(MAX(MATCH(IF($I$2="manual",_xll.RtGet("EBOND_LDN",B834,-20268),$I$2),bias[symbol],0)+H834,1),27)),"-")</f>
        <v>bb</v>
      </c>
      <c r="J834" s="1">
        <f>IFERROR(_xll.RtGet("EBOND_LDN",B834,-20270)*1,"-")</f>
        <v>0.5</v>
      </c>
      <c r="K834" s="1" t="str">
        <f>_xll.RtGet("EBOND_LDN",$B834,-20271)</f>
        <v>on</v>
      </c>
      <c r="L834" s="1">
        <f>_xll.BDP(A834&amp;" @CBKG Corp","bid")</f>
        <v>103.76300000000001</v>
      </c>
      <c r="M834" s="1">
        <f>_xll.BDP(A834&amp;" @CBKG Corp","ask")</f>
        <v>104.26300000000001</v>
      </c>
      <c r="N834" s="1" t="s">
        <v>1456</v>
      </c>
      <c r="O834" s="1" t="str">
        <f>_xll.BDP(A834&amp;" @"&amp;N834&amp;" Corp","LAST_UPDATE")</f>
        <v>07:01:32</v>
      </c>
      <c r="P834" s="57">
        <f>_xll.BDP(A834&amp;" @"&amp;N834&amp;" Corp","LAST_PRICE")</f>
        <v>103.88800000000001</v>
      </c>
      <c r="Q834" s="1">
        <f>INDEX(control!$F$12:$F$22,MATCH(C834,control!$C$12:$C$22,0))</f>
        <v>100</v>
      </c>
      <c r="R834" s="1">
        <f>P834-J834*INDEX(bias[value],MATCH(I834,bias[symbol],0))*(Q834/100)</f>
        <v>103.76300000000001</v>
      </c>
      <c r="S834" s="1">
        <f t="shared" si="928"/>
        <v>104.26300000000001</v>
      </c>
      <c r="T834" s="4"/>
      <c r="U834" s="4"/>
      <c r="V834" s="1">
        <f t="shared" si="922"/>
        <v>103.88800000000001</v>
      </c>
      <c r="W834" s="1">
        <f t="shared" si="923"/>
        <v>103.76300000000001</v>
      </c>
      <c r="X834" s="1">
        <f t="shared" si="924"/>
        <v>104.26300000000001</v>
      </c>
      <c r="Y834" s="13">
        <f t="shared" si="925"/>
        <v>0</v>
      </c>
      <c r="Z834" s="1">
        <v>1</v>
      </c>
      <c r="AA834" s="1">
        <f t="shared" si="926"/>
        <v>1</v>
      </c>
      <c r="AB834" s="1">
        <f t="shared" si="951"/>
        <v>1</v>
      </c>
      <c r="AC834" s="1">
        <f>IF(ISNUMBER(INDEX(bias[value],MATCH(I834,bias[symbol],0))),1,0)</f>
        <v>1</v>
      </c>
      <c r="AD834" s="1">
        <f t="shared" si="927"/>
        <v>1</v>
      </c>
      <c r="AE834" s="1">
        <f t="shared" si="952"/>
        <v>1</v>
      </c>
      <c r="AF834" s="1">
        <f t="shared" ca="1" si="894"/>
        <v>0</v>
      </c>
      <c r="AG834" s="1">
        <f t="shared" ca="1" si="895"/>
        <v>0</v>
      </c>
      <c r="AH834" s="1" t="str">
        <f ca="1">IF(AG834=1,_xll.RtContribute("DDS_BONDS",$B834&amp;"=EXT",$V$3:$X$3,V834:X834,"FTC:CHANGED;SCOPE:SERVER"),"-")</f>
        <v>-</v>
      </c>
      <c r="AI834" s="1" t="str">
        <f>_xll.RtGet("DDS_BONDS",B834&amp;"=EXT",3)</f>
        <v>10340709=EXT</v>
      </c>
      <c r="AJ834" s="32">
        <f>_xll.BDP($A834&amp;" @"&amp; $N834 &amp;"  Corp","risk_mid")</f>
        <v>1.7930306639719618</v>
      </c>
      <c r="AK834" s="25">
        <f t="shared" si="896"/>
        <v>0</v>
      </c>
      <c r="AL834" s="1" t="str">
        <f t="shared" si="967"/>
        <v>-</v>
      </c>
      <c r="AM834" s="38">
        <f t="shared" si="897"/>
        <v>0</v>
      </c>
      <c r="AN834" s="12">
        <f>_xll.BDP($A834&amp;" @"&amp; $N834 &amp;"  Corp","asset_swap_spd_mid")</f>
        <v>167.81889998556179</v>
      </c>
      <c r="AO834" s="25">
        <f t="shared" si="898"/>
        <v>0</v>
      </c>
      <c r="AP834" s="25">
        <f>IFERROR(_xll.BDP($A834&amp;" @"&amp; $N834 &amp;"  Corp","coupon")*G834/100/365,"-")</f>
        <v>0</v>
      </c>
      <c r="AQ834" s="1" t="str">
        <f>_xll.RtGet("EBOND_LDN",B834,"DSPLY_NAME")</f>
        <v xml:space="preserve">PEUGOT 4 3/8 04 </v>
      </c>
      <c r="AR834" s="38">
        <f>_xll.RtGet("EBOND_LDN", B834, -18560)</f>
        <v>190.226035408672</v>
      </c>
      <c r="AS834" s="38">
        <f>_xll.RtGet("EBOND_LDN", B834, -18562)</f>
        <v>162.185052313706</v>
      </c>
      <c r="AT834" s="58" t="str">
        <f ca="1">IF(Main[[#This Row],[maturity]]&lt;TODAY(),"matured","-")</f>
        <v>-</v>
      </c>
      <c r="AU834" s="1" t="str">
        <f>IF(Main[[#This Row],[spread bid]]=Main[[#This Row],[spread ask]],"error","-")</f>
        <v>-</v>
      </c>
    </row>
    <row r="835" spans="1:47" x14ac:dyDescent="0.2">
      <c r="A835" s="1" t="s">
        <v>768</v>
      </c>
      <c r="B835" s="1">
        <v>17421647</v>
      </c>
      <c r="C835" s="9">
        <v>1994223</v>
      </c>
      <c r="D835" s="9" t="str">
        <f>_xll.BDP($A835&amp;" Corp",D$4)</f>
        <v>PEUGOT</v>
      </c>
      <c r="E835" s="9">
        <f>IF(_xll.BDP($A835&amp;" Corp","cpn typ")="floating","frn",_xll.BDP($A835&amp;" Corp",E$4))</f>
        <v>0.625</v>
      </c>
      <c r="F835" s="50">
        <f>IF(LEFT(_xll.BDP($A835&amp;" Corp","mty_typ"),4)="perp","perp",_xll.BDP($A835&amp;" Corp",F$4)*1)</f>
        <v>42468</v>
      </c>
      <c r="G835" s="31">
        <f>_xll.RtGet("EBOND_POSITION",INDEX(bookMap[eBondID],MATCH(TEXT(C835,"0"),bookMap[bbgID],0))&amp;"="&amp;B835,"AMOUNT")</f>
        <v>0</v>
      </c>
      <c r="H835" s="1">
        <f>INDEX(control!$E$12:$E$22,MATCH(C835,control!$C$12:$C$22,0))</f>
        <v>0</v>
      </c>
      <c r="I835" s="1" t="str">
        <f>IFERROR(INDEX(bias[symbol],MIN(MAX(MATCH(IF($I$2="manual",_xll.RtGet("EBOND_LDN",B835,-20268),$I$2),bias[symbol],0)+H835,1),27)),"-")</f>
        <v>m</v>
      </c>
      <c r="J835" s="1">
        <f>IFERROR(_xll.RtGet("EBOND_LDN",B835,-20270)*1,"-")</f>
        <v>0.2</v>
      </c>
      <c r="K835" s="1" t="str">
        <f>_xll.RtGet("EBOND_LDN",$B835,-20271)</f>
        <v>on</v>
      </c>
      <c r="L835" s="1">
        <f>_xll.BDP(A835&amp;" @CBKG Corp","bid")</f>
        <v>100.658</v>
      </c>
      <c r="M835" s="1">
        <f>_xll.BDP(A835&amp;" @CBKG Corp","ask")</f>
        <v>100.858</v>
      </c>
      <c r="N835" s="1" t="s">
        <v>1456</v>
      </c>
      <c r="O835" s="1" t="str">
        <f>_xll.BDP(A835&amp;" @"&amp;N835&amp;" Corp","LAST_UPDATE")</f>
        <v>07:01:30</v>
      </c>
      <c r="P835" s="57">
        <f>_xll.BDP(A835&amp;" @"&amp;N835&amp;" Corp","LAST_PRICE")</f>
        <v>100.758</v>
      </c>
      <c r="Q835" s="1">
        <f>INDEX(control!$F$12:$F$22,MATCH(C835,control!$C$12:$C$22,0))</f>
        <v>100</v>
      </c>
      <c r="R835" s="1">
        <f>P835-J835*INDEX(bias[value],MATCH(I835,bias[symbol],0))*(Q835/100)</f>
        <v>100.658</v>
      </c>
      <c r="S835" s="1">
        <f t="shared" si="928"/>
        <v>100.858</v>
      </c>
      <c r="T835" s="4"/>
      <c r="U835" s="4"/>
      <c r="V835" s="1">
        <f t="shared" si="922"/>
        <v>100.758</v>
      </c>
      <c r="W835" s="1">
        <f t="shared" si="923"/>
        <v>100.658</v>
      </c>
      <c r="X835" s="1">
        <f t="shared" si="924"/>
        <v>100.858</v>
      </c>
      <c r="Y835" s="13">
        <f t="shared" si="925"/>
        <v>0</v>
      </c>
      <c r="Z835" s="1">
        <v>1</v>
      </c>
      <c r="AA835" s="1">
        <f t="shared" si="926"/>
        <v>1</v>
      </c>
      <c r="AB835" s="1">
        <f t="shared" si="951"/>
        <v>1</v>
      </c>
      <c r="AC835" s="1">
        <f>IF(ISNUMBER(INDEX(bias[value],MATCH(I835,bias[symbol],0))),1,0)</f>
        <v>1</v>
      </c>
      <c r="AD835" s="1">
        <f t="shared" si="927"/>
        <v>1</v>
      </c>
      <c r="AE835" s="1">
        <f t="shared" si="952"/>
        <v>1</v>
      </c>
      <c r="AF835" s="1">
        <f t="shared" ca="1" si="894"/>
        <v>0</v>
      </c>
      <c r="AG835" s="1">
        <f t="shared" ca="1" si="895"/>
        <v>0</v>
      </c>
      <c r="AH835" s="1" t="str">
        <f ca="1">IF(AG835=1,_xll.RtContribute("DDS_BONDS",$B835&amp;"=EXT",$V$3:$X$3,V835:X835,"FTC:CHANGED;SCOPE:SERVER"),"-")</f>
        <v>-</v>
      </c>
      <c r="AI835" s="1" t="str">
        <f>_xll.RtGet("DDS_BONDS",B835&amp;"=EXT",3)</f>
        <v>17421647=EXT</v>
      </c>
      <c r="AJ835" s="32">
        <f>_xll.BDP($A835&amp;" @"&amp; $N835 &amp;"  Corp","risk_mid")</f>
        <v>1.8131906799069952</v>
      </c>
      <c r="AK835" s="25">
        <f t="shared" si="896"/>
        <v>0</v>
      </c>
      <c r="AL835" s="1" t="str">
        <f t="shared" si="967"/>
        <v>-</v>
      </c>
      <c r="AM835" s="38">
        <f t="shared" si="897"/>
        <v>0</v>
      </c>
      <c r="AN835" s="12">
        <f>_xll.BDP($A835&amp;" @"&amp; $N835 &amp;"  Corp","asset_swap_spd_mid")</f>
        <v>-10.848598891058732</v>
      </c>
      <c r="AO835" s="25">
        <f t="shared" si="898"/>
        <v>0</v>
      </c>
      <c r="AP835" s="25">
        <f>IFERROR(_xll.BDP($A835&amp;" @"&amp; $N835 &amp;"  Corp","coupon")*G835/100/365,"-")</f>
        <v>0</v>
      </c>
      <c r="AQ835" s="1" t="str">
        <f>_xll.RtGet("EBOND_LDN",B835,"DSPLY_NAME")</f>
        <v xml:space="preserve">PEUGOT 0 5/8 08 </v>
      </c>
      <c r="AR835" s="38">
        <f>_xll.RtGet("EBOND_LDN", B835, -18560)</f>
        <v>15.370059258989</v>
      </c>
      <c r="AS835" s="38">
        <f>_xll.RtGet("EBOND_LDN", B835, -18562)</f>
        <v>4.3455595456309997</v>
      </c>
      <c r="AT835" s="58" t="str">
        <f ca="1">IF(Main[[#This Row],[maturity]]&lt;TODAY(),"matured","-")</f>
        <v>-</v>
      </c>
      <c r="AU835" s="1" t="str">
        <f>IF(Main[[#This Row],[spread bid]]=Main[[#This Row],[spread ask]],"error","-")</f>
        <v>-</v>
      </c>
    </row>
    <row r="836" spans="1:47" x14ac:dyDescent="0.2">
      <c r="A836" s="1" t="s">
        <v>769</v>
      </c>
      <c r="B836" s="1">
        <v>9624747</v>
      </c>
      <c r="C836" s="9">
        <v>1994223</v>
      </c>
      <c r="D836" s="9" t="str">
        <f>_xll.BDP($A836&amp;" Corp",D$4)</f>
        <v>PEUGOT</v>
      </c>
      <c r="E836" s="9">
        <f>IF(_xll.BDP($A836&amp;" Corp","cpn typ")="floating","frn",_xll.BDP($A836&amp;" Corp",E$4))</f>
        <v>5</v>
      </c>
      <c r="F836" s="50">
        <f>IF(LEFT(_xll.BDP($A836&amp;" Corp","mty_typ"),4)="perp","perp",_xll.BDP($A836&amp;" Corp",F$4)*1)</f>
        <v>42671</v>
      </c>
      <c r="G836" s="31">
        <f>_xll.RtGet("EBOND_POSITION",INDEX(bookMap[eBondID],MATCH(TEXT(C836,"0"),bookMap[bbgID],0))&amp;"="&amp;B836,"AMOUNT")</f>
        <v>2266000</v>
      </c>
      <c r="H836" s="1">
        <f>INDEX(control!$E$12:$E$22,MATCH(C836,control!$C$12:$C$22,0))</f>
        <v>0</v>
      </c>
      <c r="I836" s="1" t="str">
        <f>IFERROR(INDEX(bias[symbol],MIN(MAX(MATCH(IF($I$2="manual",_xll.RtGet("EBOND_LDN",B836,-20268),$I$2),bias[symbol],0)+H836,1),27)),"-")</f>
        <v>bb</v>
      </c>
      <c r="J836" s="1">
        <f>IFERROR(_xll.RtGet("EBOND_LDN",B836,-20270)*1,"-")</f>
        <v>0.25</v>
      </c>
      <c r="K836" s="1" t="str">
        <f>_xll.RtGet("EBOND_LDN",$B836,-20271)</f>
        <v>on</v>
      </c>
      <c r="L836" s="1">
        <f>_xll.BDP(A836&amp;" @CBKG Corp","bid")</f>
        <v>106.559</v>
      </c>
      <c r="M836" s="1">
        <f>_xll.BDP(A836&amp;" @CBKG Corp","ask")</f>
        <v>106.81</v>
      </c>
      <c r="N836" s="1" t="s">
        <v>1456</v>
      </c>
      <c r="O836" s="1" t="str">
        <f>_xll.BDP(A836&amp;" @"&amp;N836&amp;" Corp","LAST_UPDATE")</f>
        <v>07:01:41</v>
      </c>
      <c r="P836" s="57">
        <f>_xll.BDP(A836&amp;" @"&amp;N836&amp;" Corp","LAST_PRICE")</f>
        <v>106.574</v>
      </c>
      <c r="Q836" s="1">
        <f>INDEX(control!$F$12:$F$22,MATCH(C836,control!$C$12:$C$22,0))</f>
        <v>100</v>
      </c>
      <c r="R836" s="1">
        <f>P836-J836*INDEX(bias[value],MATCH(I836,bias[symbol],0))*(Q836/100)</f>
        <v>106.5115</v>
      </c>
      <c r="S836" s="1">
        <f t="shared" si="928"/>
        <v>106.7615</v>
      </c>
      <c r="T836" s="4"/>
      <c r="U836" s="4"/>
      <c r="V836" s="1">
        <f t="shared" si="922"/>
        <v>106.574</v>
      </c>
      <c r="W836" s="1">
        <f t="shared" si="923"/>
        <v>106.5115</v>
      </c>
      <c r="X836" s="1">
        <f t="shared" si="924"/>
        <v>106.7615</v>
      </c>
      <c r="Y836" s="13">
        <f t="shared" si="925"/>
        <v>-9.6000000000003638E-2</v>
      </c>
      <c r="Z836" s="1">
        <v>1</v>
      </c>
      <c r="AA836" s="1">
        <f t="shared" si="926"/>
        <v>1</v>
      </c>
      <c r="AB836" s="1">
        <f t="shared" si="951"/>
        <v>1</v>
      </c>
      <c r="AC836" s="1">
        <f>IF(ISNUMBER(INDEX(bias[value],MATCH(I836,bias[symbol],0))),1,0)</f>
        <v>1</v>
      </c>
      <c r="AD836" s="1">
        <f t="shared" si="927"/>
        <v>1</v>
      </c>
      <c r="AE836" s="1">
        <f t="shared" si="952"/>
        <v>1</v>
      </c>
      <c r="AF836" s="1">
        <f t="shared" ca="1" si="894"/>
        <v>0</v>
      </c>
      <c r="AG836" s="1">
        <f t="shared" ca="1" si="895"/>
        <v>0</v>
      </c>
      <c r="AH836" s="1" t="str">
        <f ca="1">IF(AG836=1,_xll.RtContribute("DDS_BONDS",$B836&amp;"=EXT",$V$3:$X$3,V836:X836,"FTC:CHANGED;SCOPE:SERVER"),"-")</f>
        <v>-</v>
      </c>
      <c r="AI836" s="1" t="str">
        <f>_xll.RtGet("DDS_BONDS",B836&amp;"=EXT",3)</f>
        <v>9624747=EXT</v>
      </c>
      <c r="AJ836" s="32">
        <f>_xll.BDP($A836&amp;" @"&amp; $N836 &amp;"  Corp","risk_mid")</f>
        <v>2.3950142315747769</v>
      </c>
      <c r="AK836" s="25">
        <f t="shared" si="896"/>
        <v>542.71022487484436</v>
      </c>
      <c r="AL836" s="1" t="str">
        <f t="shared" si="967"/>
        <v>-</v>
      </c>
      <c r="AM836" s="38">
        <f t="shared" si="897"/>
        <v>21.466371911111111</v>
      </c>
      <c r="AN836" s="12">
        <f>_xll.BDP($A836&amp;" @"&amp; $N836 &amp;"  Corp","asset_swap_spd_mid")</f>
        <v>182.34917151083664</v>
      </c>
      <c r="AO836" s="25">
        <f t="shared" si="898"/>
        <v>41320.322264355586</v>
      </c>
      <c r="AP836" s="25">
        <f>IFERROR(_xll.BDP($A836&amp;" @"&amp; $N836 &amp;"  Corp","coupon")*G836/100/365,"-")</f>
        <v>310.41095890410958</v>
      </c>
      <c r="AQ836" s="1" t="str">
        <f>_xll.RtGet("EBOND_LDN",B836,"DSPLY_NAME")</f>
        <v xml:space="preserve">PEUGOT 5 28 Oct </v>
      </c>
      <c r="AR836" s="38">
        <f>_xll.RtGet("EBOND_LDN", B836, -18560)</f>
        <v>208.08275308750501</v>
      </c>
      <c r="AS836" s="38">
        <f>_xll.RtGet("EBOND_LDN", B836, -18562)</f>
        <v>197.659474388924</v>
      </c>
      <c r="AT836" s="58" t="str">
        <f ca="1">IF(Main[[#This Row],[maturity]]&lt;TODAY(),"matured","-")</f>
        <v>-</v>
      </c>
      <c r="AU836" s="1" t="str">
        <f>IF(Main[[#This Row],[spread bid]]=Main[[#This Row],[spread ask]],"error","-")</f>
        <v>-</v>
      </c>
    </row>
    <row r="837" spans="1:47" x14ac:dyDescent="0.2">
      <c r="A837" s="1" t="s">
        <v>770</v>
      </c>
      <c r="B837" s="1">
        <v>13846608</v>
      </c>
      <c r="C837" s="9">
        <v>1994223</v>
      </c>
      <c r="D837" s="9" t="str">
        <f>_xll.BDP($A837&amp;" Corp",D$4)</f>
        <v>PEUGOT</v>
      </c>
      <c r="E837" s="9">
        <f>IF(_xll.BDP($A837&amp;" Corp","cpn typ")="floating","frn",_xll.BDP($A837&amp;" Corp",E$4))</f>
        <v>5.625</v>
      </c>
      <c r="F837" s="50">
        <f>IF(LEFT(_xll.BDP($A837&amp;" Corp","mty_typ"),4)="perp","perp",_xll.BDP($A837&amp;" Corp",F$4)*1)</f>
        <v>42927</v>
      </c>
      <c r="G837" s="31">
        <f>_xll.RtGet("EBOND_POSITION",INDEX(bookMap[eBondID],MATCH(TEXT(C837,"0"),bookMap[bbgID],0))&amp;"="&amp;B837,"AMOUNT")</f>
        <v>0</v>
      </c>
      <c r="H837" s="1">
        <f>INDEX(control!$E$12:$E$22,MATCH(C837,control!$C$12:$C$22,0))</f>
        <v>0</v>
      </c>
      <c r="I837" s="1" t="str">
        <f>IFERROR(INDEX(bias[symbol],MIN(MAX(MATCH(IF($I$2="manual",_xll.RtGet("EBOND_LDN",B837,-20268),$I$2),bias[symbol],0)+H837,1),27)),"-")</f>
        <v>b</v>
      </c>
      <c r="J837" s="1">
        <f>IFERROR(_xll.RtGet("EBOND_LDN",B837,-20270)*1,"-")</f>
        <v>0.5</v>
      </c>
      <c r="K837" s="1" t="str">
        <f>_xll.RtGet("EBOND_LDN",$B837,-20271)</f>
        <v>on</v>
      </c>
      <c r="L837" s="1">
        <f>_xll.BDP(A837&amp;" @CBKG Corp","bid")</f>
        <v>108.752</v>
      </c>
      <c r="M837" s="1">
        <f>_xll.BDP(A837&amp;" @CBKG Corp","ask")</f>
        <v>109.252</v>
      </c>
      <c r="N837" s="1" t="s">
        <v>1456</v>
      </c>
      <c r="O837" s="1" t="str">
        <f>_xll.BDP(A837&amp;" @"&amp;N837&amp;" Corp","LAST_UPDATE")</f>
        <v>07:01:40</v>
      </c>
      <c r="P837" s="57">
        <f>_xll.BDP(A837&amp;" @"&amp;N837&amp;" Corp","LAST_PRICE")</f>
        <v>108.93899999999999</v>
      </c>
      <c r="Q837" s="1">
        <f>INDEX(control!$F$12:$F$22,MATCH(C837,control!$C$12:$C$22,0))</f>
        <v>100</v>
      </c>
      <c r="R837" s="1">
        <f>P837-J837*INDEX(bias[value],MATCH(I837,bias[symbol],0))*(Q837/100)</f>
        <v>108.75149999999999</v>
      </c>
      <c r="S837" s="1">
        <f t="shared" si="928"/>
        <v>109.25149999999999</v>
      </c>
      <c r="T837" s="4"/>
      <c r="U837" s="4"/>
      <c r="V837" s="1">
        <f t="shared" si="922"/>
        <v>108.93899999999999</v>
      </c>
      <c r="W837" s="1">
        <f t="shared" si="923"/>
        <v>108.75149999999999</v>
      </c>
      <c r="X837" s="1">
        <f t="shared" si="924"/>
        <v>109.25149999999999</v>
      </c>
      <c r="Y837" s="13">
        <f t="shared" si="925"/>
        <v>-1.0000000000047748E-3</v>
      </c>
      <c r="Z837" s="1">
        <v>1</v>
      </c>
      <c r="AA837" s="1">
        <f t="shared" si="926"/>
        <v>1</v>
      </c>
      <c r="AB837" s="1">
        <f t="shared" si="951"/>
        <v>1</v>
      </c>
      <c r="AC837" s="1">
        <f>IF(ISNUMBER(INDEX(bias[value],MATCH(I837,bias[symbol],0))),1,0)</f>
        <v>1</v>
      </c>
      <c r="AD837" s="1">
        <f t="shared" si="927"/>
        <v>1</v>
      </c>
      <c r="AE837" s="1">
        <f t="shared" si="952"/>
        <v>1</v>
      </c>
      <c r="AF837" s="1">
        <f t="shared" ca="1" si="894"/>
        <v>0</v>
      </c>
      <c r="AG837" s="1">
        <f t="shared" ca="1" si="895"/>
        <v>0</v>
      </c>
      <c r="AH837" s="1" t="str">
        <f ca="1">IF(AG837=1,_xll.RtContribute("DDS_BONDS",$B837&amp;"=EXT",$V$3:$X$3,V837:X837,"FTC:CHANGED;SCOPE:SERVER"),"-")</f>
        <v>-</v>
      </c>
      <c r="AI837" s="1" t="str">
        <f>_xll.RtGet("DDS_BONDS",B837&amp;"=EXT",3)</f>
        <v>13846608=EXT</v>
      </c>
      <c r="AJ837" s="32">
        <f>_xll.BDP($A837&amp;" @"&amp; $N837 &amp;"  Corp","risk_mid")</f>
        <v>3.0885254012446239</v>
      </c>
      <c r="AK837" s="25">
        <f t="shared" si="896"/>
        <v>0</v>
      </c>
      <c r="AL837" s="1" t="str">
        <f t="shared" si="967"/>
        <v>-</v>
      </c>
      <c r="AM837" s="38">
        <f t="shared" si="897"/>
        <v>0</v>
      </c>
      <c r="AN837" s="12">
        <f>_xll.BDP($A837&amp;" @"&amp; $N837 &amp;"  Corp","asset_swap_spd_mid")</f>
        <v>224.37340785821803</v>
      </c>
      <c r="AO837" s="25">
        <f t="shared" si="898"/>
        <v>0</v>
      </c>
      <c r="AP837" s="25">
        <f>IFERROR(_xll.BDP($A837&amp;" @"&amp; $N837 &amp;"  Corp","coupon")*G837/100/365,"-")</f>
        <v>0</v>
      </c>
      <c r="AQ837" s="1" t="str">
        <f>_xll.RtGet("EBOND_LDN",B837,"DSPLY_NAME")</f>
        <v xml:space="preserve">PEUGOT 5 5/8 11 </v>
      </c>
      <c r="AR837" s="38">
        <f>_xll.RtGet("EBOND_LDN", B837, -18560)</f>
        <v>255.985062025708</v>
      </c>
      <c r="AS837" s="38">
        <f>_xll.RtGet("EBOND_LDN", B837, -18562)</f>
        <v>239.81948193317501</v>
      </c>
      <c r="AT837" s="58" t="str">
        <f ca="1">IF(Main[[#This Row],[maturity]]&lt;TODAY(),"matured","-")</f>
        <v>-</v>
      </c>
      <c r="AU837" s="1" t="str">
        <f>IF(Main[[#This Row],[spread bid]]=Main[[#This Row],[spread ask]],"error","-")</f>
        <v>-</v>
      </c>
    </row>
    <row r="838" spans="1:47" x14ac:dyDescent="0.2">
      <c r="A838" s="1" t="s">
        <v>771</v>
      </c>
      <c r="B838" s="1">
        <v>17138050</v>
      </c>
      <c r="C838" s="9">
        <v>1994223</v>
      </c>
      <c r="D838" s="9" t="str">
        <f>_xll.BDP($A838&amp;" Corp",D$4)</f>
        <v>PEUGOT</v>
      </c>
      <c r="E838" s="9">
        <f>IF(_xll.BDP($A838&amp;" Corp","cpn typ")="floating","frn",_xll.BDP($A838&amp;" Corp",E$4))</f>
        <v>7.375</v>
      </c>
      <c r="F838" s="50">
        <f>IF(LEFT(_xll.BDP($A838&amp;" Corp","mty_typ"),4)="perp","perp",_xll.BDP($A838&amp;" Corp",F$4)*1)</f>
        <v>43165</v>
      </c>
      <c r="G838" s="31">
        <f>_xll.RtGet("EBOND_POSITION",INDEX(bookMap[eBondID],MATCH(TEXT(C838,"0"),bookMap[bbgID],0))&amp;"="&amp;B838,"AMOUNT")</f>
        <v>-909000</v>
      </c>
      <c r="H838" s="1">
        <f>INDEX(control!$E$12:$E$22,MATCH(C838,control!$C$12:$C$22,0))</f>
        <v>0</v>
      </c>
      <c r="I838" s="1" t="str">
        <f>IFERROR(INDEX(bias[symbol],MIN(MAX(MATCH(IF($I$2="manual",_xll.RtGet("EBOND_LDN",B838,-20268),$I$2),bias[symbol],0)+H838,1),27)),"-")</f>
        <v>b</v>
      </c>
      <c r="J838" s="1">
        <f>IFERROR(_xll.RtGet("EBOND_LDN",B838,-20270)*1,"-")</f>
        <v>0.5</v>
      </c>
      <c r="K838" s="1" t="str">
        <f>_xll.RtGet("EBOND_LDN",$B838,-20271)</f>
        <v>on</v>
      </c>
      <c r="L838" s="1">
        <f>_xll.BDP(A838&amp;" @CBKG Corp","bid")</f>
        <v>115.509</v>
      </c>
      <c r="M838" s="1">
        <f>_xll.BDP(A838&amp;" @CBKG Corp","ask")</f>
        <v>116.009</v>
      </c>
      <c r="N838" s="1" t="s">
        <v>1456</v>
      </c>
      <c r="O838" s="1" t="str">
        <f>_xll.BDP(A838&amp;" @"&amp;N838&amp;" Corp","LAST_UPDATE")</f>
        <v>07:01:17</v>
      </c>
      <c r="P838" s="57">
        <f>_xll.BDP(A838&amp;" @"&amp;N838&amp;" Corp","LAST_PRICE")</f>
        <v>115.696</v>
      </c>
      <c r="Q838" s="1">
        <f>INDEX(control!$F$12:$F$22,MATCH(C838,control!$C$12:$C$22,0))</f>
        <v>100</v>
      </c>
      <c r="R838" s="1">
        <f>P838-J838*INDEX(bias[value],MATCH(I838,bias[symbol],0))*(Q838/100)</f>
        <v>115.5085</v>
      </c>
      <c r="S838" s="1">
        <f t="shared" si="928"/>
        <v>116.0085</v>
      </c>
      <c r="T838" s="4"/>
      <c r="U838" s="4"/>
      <c r="V838" s="1">
        <f t="shared" si="922"/>
        <v>115.696</v>
      </c>
      <c r="W838" s="1">
        <f t="shared" si="923"/>
        <v>115.5085</v>
      </c>
      <c r="X838" s="1">
        <f t="shared" si="924"/>
        <v>116.0085</v>
      </c>
      <c r="Y838" s="13">
        <f t="shared" si="925"/>
        <v>-1.0000000000047748E-3</v>
      </c>
      <c r="Z838" s="1">
        <v>1</v>
      </c>
      <c r="AA838" s="1">
        <f t="shared" si="926"/>
        <v>1</v>
      </c>
      <c r="AB838" s="1">
        <f t="shared" si="951"/>
        <v>1</v>
      </c>
      <c r="AC838" s="1">
        <f>IF(ISNUMBER(INDEX(bias[value],MATCH(I838,bias[symbol],0))),1,0)</f>
        <v>1</v>
      </c>
      <c r="AD838" s="1">
        <f t="shared" si="927"/>
        <v>1</v>
      </c>
      <c r="AE838" s="1">
        <f t="shared" si="952"/>
        <v>1</v>
      </c>
      <c r="AF838" s="1">
        <f t="shared" ca="1" si="894"/>
        <v>0</v>
      </c>
      <c r="AG838" s="1">
        <f t="shared" ca="1" si="895"/>
        <v>0</v>
      </c>
      <c r="AH838" s="1" t="str">
        <f ca="1">IF(AG838=1,_xll.RtContribute("DDS_BONDS",$B838&amp;"=EXT",$V$3:$X$3,V838:X838,"FTC:CHANGED;SCOPE:SERVER"),"-")</f>
        <v>-</v>
      </c>
      <c r="AI838" s="1" t="str">
        <f>_xll.RtGet("DDS_BONDS",B838&amp;"=EXT",3)</f>
        <v>17138050=EXT</v>
      </c>
      <c r="AJ838" s="32">
        <f>_xll.BDP($A838&amp;" @"&amp; $N838 &amp;"  Corp","risk_mid")</f>
        <v>3.8379600889022925</v>
      </c>
      <c r="AK838" s="25">
        <f t="shared" si="896"/>
        <v>-348.87057208121837</v>
      </c>
      <c r="AL838" s="1">
        <f t="shared" si="967"/>
        <v>-0.7</v>
      </c>
      <c r="AM838" s="38">
        <f t="shared" si="897"/>
        <v>20.449268</v>
      </c>
      <c r="AN838" s="12">
        <f>_xll.BDP($A838&amp;" @"&amp; $N838 &amp;"  Corp","asset_swap_spd_mid")</f>
        <v>258.48020990423311</v>
      </c>
      <c r="AO838" s="25">
        <f t="shared" si="898"/>
        <v>-23495.851080294789</v>
      </c>
      <c r="AP838" s="25">
        <f>IFERROR(_xll.BDP($A838&amp;" @"&amp; $N838 &amp;"  Corp","coupon")*G838/100/365,"-")</f>
        <v>-183.66780821917808</v>
      </c>
      <c r="AQ838" s="1" t="str">
        <f>_xll.RtGet("EBOND_LDN",B838,"DSPLY_NAME")</f>
        <v xml:space="preserve">PEUGOT 7 3/8 06 </v>
      </c>
      <c r="AR838" s="38">
        <f>_xll.RtGet("EBOND_LDN", B838, -18560)</f>
        <v>0</v>
      </c>
      <c r="AS838" s="38">
        <f>_xll.RtGet("EBOND_LDN", B838, -18562)</f>
        <v>0</v>
      </c>
      <c r="AT838" s="58" t="str">
        <f ca="1">IF(Main[[#This Row],[maturity]]&lt;TODAY(),"matured","-")</f>
        <v>-</v>
      </c>
      <c r="AU838" s="1" t="str">
        <f>IF(Main[[#This Row],[spread bid]]=Main[[#This Row],[spread ask]],"error","-")</f>
        <v>error</v>
      </c>
    </row>
    <row r="839" spans="1:47" x14ac:dyDescent="0.2">
      <c r="A839" s="1" t="s">
        <v>772</v>
      </c>
      <c r="B839" s="1">
        <v>19228836</v>
      </c>
      <c r="C839" s="9">
        <v>1994223</v>
      </c>
      <c r="D839" s="9" t="str">
        <f>_xll.BDP($A839&amp;" Corp",D$4)</f>
        <v>PEUGOT</v>
      </c>
      <c r="E839" s="9">
        <f>IF(_xll.BDP($A839&amp;" Corp","cpn typ")="floating","frn",_xll.BDP($A839&amp;" Corp",E$4))</f>
        <v>6.5</v>
      </c>
      <c r="F839" s="50">
        <f>IF(LEFT(_xll.BDP($A839&amp;" Corp","mty_typ"),4)="perp","perp",_xll.BDP($A839&amp;" Corp",F$4)*1)</f>
        <v>43483</v>
      </c>
      <c r="G839" s="31">
        <f>_xll.RtGet("EBOND_POSITION",INDEX(bookMap[eBondID],MATCH(TEXT(C839,"0"),bookMap[bbgID],0))&amp;"="&amp;B839,"AMOUNT")</f>
        <v>0</v>
      </c>
      <c r="H839" s="1">
        <f>INDEX(control!$E$12:$E$22,MATCH(C839,control!$C$12:$C$22,0))</f>
        <v>0</v>
      </c>
      <c r="I839" s="1" t="str">
        <f>IFERROR(INDEX(bias[symbol],MIN(MAX(MATCH(IF($I$2="manual",_xll.RtGet("EBOND_LDN",B839,-20268),$I$2),bias[symbol],0)+H839,1),27)),"-")</f>
        <v>m</v>
      </c>
      <c r="J839" s="1">
        <f>IFERROR(_xll.RtGet("EBOND_LDN",B839,-20270)*1,"-")</f>
        <v>0.5</v>
      </c>
      <c r="K839" s="1" t="str">
        <f>_xll.RtGet("EBOND_LDN",$B839,-20271)</f>
        <v>on</v>
      </c>
      <c r="L839" s="1">
        <f>_xll.BDP(A839&amp;" @CBKG Corp","bid")</f>
        <v>114.438</v>
      </c>
      <c r="M839" s="1">
        <f>_xll.BDP(A839&amp;" @CBKG Corp","ask")</f>
        <v>114.938</v>
      </c>
      <c r="N839" s="1" t="s">
        <v>1456</v>
      </c>
      <c r="O839" s="1" t="str">
        <f>_xll.BDP(A839&amp;" @"&amp;N839&amp;" Corp","LAST_UPDATE")</f>
        <v>07:01:35</v>
      </c>
      <c r="P839" s="57">
        <f>_xll.BDP(A839&amp;" @"&amp;N839&amp;" Corp","LAST_PRICE")</f>
        <v>114.688</v>
      </c>
      <c r="Q839" s="1">
        <f>INDEX(control!$F$12:$F$22,MATCH(C839,control!$C$12:$C$22,0))</f>
        <v>100</v>
      </c>
      <c r="R839" s="1">
        <f>P839-J839*INDEX(bias[value],MATCH(I839,bias[symbol],0))*(Q839/100)</f>
        <v>114.438</v>
      </c>
      <c r="S839" s="1">
        <f t="shared" si="928"/>
        <v>114.938</v>
      </c>
      <c r="T839" s="4"/>
      <c r="U839" s="4"/>
      <c r="V839" s="1">
        <f t="shared" si="922"/>
        <v>114.688</v>
      </c>
      <c r="W839" s="1">
        <f t="shared" si="923"/>
        <v>114.438</v>
      </c>
      <c r="X839" s="1">
        <f t="shared" si="924"/>
        <v>114.938</v>
      </c>
      <c r="Y839" s="13">
        <f t="shared" si="925"/>
        <v>0</v>
      </c>
      <c r="Z839" s="1">
        <v>1</v>
      </c>
      <c r="AA839" s="1">
        <f t="shared" si="926"/>
        <v>1</v>
      </c>
      <c r="AB839" s="1">
        <f t="shared" si="951"/>
        <v>1</v>
      </c>
      <c r="AC839" s="1">
        <f>IF(ISNUMBER(INDEX(bias[value],MATCH(I839,bias[symbol],0))),1,0)</f>
        <v>1</v>
      </c>
      <c r="AD839" s="1">
        <f t="shared" si="927"/>
        <v>1</v>
      </c>
      <c r="AE839" s="1">
        <f t="shared" si="952"/>
        <v>1</v>
      </c>
      <c r="AF839" s="1">
        <f t="shared" ca="1" si="894"/>
        <v>0</v>
      </c>
      <c r="AG839" s="1">
        <f t="shared" ca="1" si="895"/>
        <v>0</v>
      </c>
      <c r="AH839" s="1" t="str">
        <f ca="1">IF(AG839=1,_xll.RtContribute("DDS_BONDS",$B839&amp;"=EXT",$V$3:$X$3,V839:X839,"FTC:CHANGED;SCOPE:SERVER"),"-")</f>
        <v>-</v>
      </c>
      <c r="AI839" s="1" t="str">
        <f>_xll.RtGet("DDS_BONDS",B839&amp;"=EXT",3)</f>
        <v>19228836=EXT</v>
      </c>
      <c r="AJ839" s="32">
        <f>_xll.BDP($A839&amp;" @"&amp; $N839 &amp;"  Corp","risk_mid")</f>
        <v>4.6355135542420101</v>
      </c>
      <c r="AK839" s="25">
        <f t="shared" si="896"/>
        <v>0</v>
      </c>
      <c r="AL839" s="1">
        <f t="shared" si="967"/>
        <v>-0.65</v>
      </c>
      <c r="AM839" s="38">
        <f t="shared" si="897"/>
        <v>0</v>
      </c>
      <c r="AN839" s="12">
        <f>_xll.BDP($A839&amp;" @"&amp; $N839 &amp;"  Corp","asset_swap_spd_mid")</f>
        <v>256.99595478401778</v>
      </c>
      <c r="AO839" s="25">
        <f t="shared" si="898"/>
        <v>0</v>
      </c>
      <c r="AP839" s="25">
        <f>IFERROR(_xll.BDP($A839&amp;" @"&amp; $N839 &amp;"  Corp","coupon")*G839/100/365,"-")</f>
        <v>0</v>
      </c>
      <c r="AQ839" s="1" t="str">
        <f>_xll.RtGet("EBOND_LDN",B839,"DSPLY_NAME")</f>
        <v xml:space="preserve">PEUGOT 6 1/2 18 </v>
      </c>
      <c r="AR839" s="38">
        <f>_xll.RtGet("EBOND_LDN", B839, -18560)</f>
        <v>277.857030113397</v>
      </c>
      <c r="AS839" s="38">
        <f>_xll.RtGet("EBOND_LDN", B839, -18562)</f>
        <v>267.08096342719199</v>
      </c>
      <c r="AT839" s="58" t="str">
        <f ca="1">IF(Main[[#This Row],[maturity]]&lt;TODAY(),"matured","-")</f>
        <v>-</v>
      </c>
      <c r="AU839" s="1" t="str">
        <f>IF(Main[[#This Row],[spread bid]]=Main[[#This Row],[spread ask]],"error","-")</f>
        <v>-</v>
      </c>
    </row>
    <row r="840" spans="1:47" x14ac:dyDescent="0.2">
      <c r="A840" s="1" t="s">
        <v>773</v>
      </c>
      <c r="B840" s="1">
        <v>2304852</v>
      </c>
      <c r="C840" s="9">
        <v>1994223</v>
      </c>
      <c r="D840" s="9" t="str">
        <f>_xll.BDP($A840&amp;" Corp",D$4)</f>
        <v>PEUGOT</v>
      </c>
      <c r="E840" s="9">
        <f>IF(_xll.BDP($A840&amp;" Corp","cpn typ")="floating","frn",_xll.BDP($A840&amp;" Corp",E$4))</f>
        <v>6</v>
      </c>
      <c r="F840" s="50">
        <f>IF(LEFT(_xll.BDP($A840&amp;" Corp","mty_typ"),4)="perp","perp",_xll.BDP($A840&amp;" Corp",F$4)*1)</f>
        <v>48841</v>
      </c>
      <c r="G840" s="31">
        <f>_xll.RtGet("EBOND_POSITION",INDEX(bookMap[eBondID],MATCH(TEXT(C840,"0"),bookMap[bbgID],0))&amp;"="&amp;B840,"AMOUNT")</f>
        <v>0</v>
      </c>
      <c r="H840" s="1">
        <f>INDEX(control!$E$12:$E$22,MATCH(C840,control!$C$12:$C$22,0))</f>
        <v>0</v>
      </c>
      <c r="I840" s="1" t="str">
        <f>IFERROR(INDEX(bias[symbol],MIN(MAX(MATCH(IF($I$2="manual",_xll.RtGet("EBOND_LDN",B840,-20268),$I$2),bias[symbol],0)+H840,1),27)),"-")</f>
        <v>m</v>
      </c>
      <c r="J840" s="1">
        <f>IFERROR(_xll.RtGet("EBOND_LDN",B840,-20270)*1,"-")</f>
        <v>1</v>
      </c>
      <c r="K840" s="1" t="str">
        <f>_xll.RtGet("EBOND_LDN",$B840,-20271)</f>
        <v>on</v>
      </c>
      <c r="L840" s="1">
        <f>_xll.BDP(A840&amp;" @CBKG Corp","bid")</f>
        <v>108.11</v>
      </c>
      <c r="M840" s="1">
        <f>_xll.BDP(A840&amp;" @CBKG Corp","ask")</f>
        <v>109.11</v>
      </c>
      <c r="N840" s="1" t="s">
        <v>1456</v>
      </c>
      <c r="O840" s="1" t="str">
        <f>_xll.BDP(A840&amp;" @"&amp;N840&amp;" Corp","LAST_UPDATE")</f>
        <v>07:01:25</v>
      </c>
      <c r="P840" s="57">
        <f>_xll.BDP(A840&amp;" @"&amp;N840&amp;" Corp","LAST_PRICE")</f>
        <v>108.61</v>
      </c>
      <c r="Q840" s="1">
        <f>INDEX(control!$F$12:$F$22,MATCH(C840,control!$C$12:$C$22,0))</f>
        <v>100</v>
      </c>
      <c r="R840" s="1">
        <f>P840-J840*INDEX(bias[value],MATCH(I840,bias[symbol],0))*(Q840/100)</f>
        <v>108.11</v>
      </c>
      <c r="S840" s="1">
        <f t="shared" si="928"/>
        <v>109.11</v>
      </c>
      <c r="T840" s="4"/>
      <c r="U840" s="4"/>
      <c r="V840" s="1">
        <f t="shared" si="922"/>
        <v>108.61</v>
      </c>
      <c r="W840" s="1">
        <f t="shared" si="923"/>
        <v>108.11</v>
      </c>
      <c r="X840" s="1">
        <f t="shared" si="924"/>
        <v>109.11</v>
      </c>
      <c r="Y840" s="13">
        <f t="shared" si="925"/>
        <v>0</v>
      </c>
      <c r="Z840" s="1">
        <v>1</v>
      </c>
      <c r="AA840" s="1">
        <f t="shared" si="926"/>
        <v>1</v>
      </c>
      <c r="AB840" s="1">
        <f t="shared" si="951"/>
        <v>1</v>
      </c>
      <c r="AC840" s="1">
        <f>IF(ISNUMBER(INDEX(bias[value],MATCH(I840,bias[symbol],0))),1,0)</f>
        <v>1</v>
      </c>
      <c r="AD840" s="1">
        <f t="shared" si="927"/>
        <v>1</v>
      </c>
      <c r="AE840" s="1">
        <f t="shared" si="952"/>
        <v>1</v>
      </c>
      <c r="AF840" s="1">
        <f t="shared" ca="1" si="894"/>
        <v>0</v>
      </c>
      <c r="AG840" s="1">
        <f t="shared" ca="1" si="895"/>
        <v>0</v>
      </c>
      <c r="AH840" s="1" t="str">
        <f ca="1">IF(AG840=1,_xll.RtContribute("DDS_BONDS",$B840&amp;"=EXT",$V$3:$X$3,V840:X840,"FTC:CHANGED;SCOPE:SERVER"),"-")</f>
        <v>-</v>
      </c>
      <c r="AI840" s="1" t="str">
        <f>_xll.RtGet("DDS_BONDS",B840&amp;"=EXT",3)</f>
        <v>2304852=EXT</v>
      </c>
      <c r="AJ840" s="32">
        <f>_xll.BDP($A840&amp;" @"&amp; $N840 &amp;"  Corp","risk_mid")</f>
        <v>12.616270757084891</v>
      </c>
      <c r="AK840" s="25">
        <f t="shared" si="896"/>
        <v>0</v>
      </c>
      <c r="AL840" s="1" t="str">
        <f t="shared" si="967"/>
        <v>-</v>
      </c>
      <c r="AM840" s="38">
        <f t="shared" si="897"/>
        <v>0</v>
      </c>
      <c r="AN840" s="12">
        <f>_xll.BDP($A840&amp;" @"&amp; $N840 &amp;"  Corp","asset_swap_spd_mid")</f>
        <v>317.95749171467833</v>
      </c>
      <c r="AO840" s="25">
        <f t="shared" si="898"/>
        <v>0</v>
      </c>
      <c r="AP840" s="25">
        <f>IFERROR(_xll.BDP($A840&amp;" @"&amp; $N840 &amp;"  Corp","coupon")*G840/100/365,"-")</f>
        <v>0</v>
      </c>
      <c r="AQ840" s="1" t="str">
        <f>_xll.RtGet("EBOND_LDN",B840,"DSPLY_NAME")</f>
        <v xml:space="preserve">PEUGOT 6 19 Sep </v>
      </c>
      <c r="AR840" s="38">
        <f>_xll.RtGet("EBOND_LDN", B840, -18560)</f>
        <v>325.58037540758897</v>
      </c>
      <c r="AS840" s="38">
        <f>_xll.RtGet("EBOND_LDN", B840, -18562)</f>
        <v>317.65752844455102</v>
      </c>
      <c r="AT840" s="58" t="str">
        <f ca="1">IF(Main[[#This Row],[maturity]]&lt;TODAY(),"matured","-")</f>
        <v>-</v>
      </c>
      <c r="AU840" s="1" t="str">
        <f>IF(Main[[#This Row],[spread bid]]=Main[[#This Row],[spread ask]],"error","-")</f>
        <v>-</v>
      </c>
    </row>
    <row r="841" spans="1:47" x14ac:dyDescent="0.2">
      <c r="A841" s="1" t="s">
        <v>774</v>
      </c>
      <c r="B841" s="1">
        <v>4636136</v>
      </c>
      <c r="C841" s="9">
        <v>1994223</v>
      </c>
      <c r="D841" s="9" t="str">
        <f>_xll.BDP($A841&amp;" Corp",D$4)</f>
        <v>PORSCH</v>
      </c>
      <c r="E841" s="9">
        <f>IF(_xll.BDP($A841&amp;" Corp","cpn typ")="floating","frn",_xll.BDP($A841&amp;" Corp",E$4))</f>
        <v>3.875</v>
      </c>
      <c r="F841" s="50">
        <f>IF(LEFT(_xll.BDP($A841&amp;" Corp","mty_typ"),4)="perp","perp",_xll.BDP($A841&amp;" Corp",F$4)*1)</f>
        <v>42401</v>
      </c>
      <c r="G841" s="31">
        <f>_xll.RtGet("EBOND_POSITION",INDEX(bookMap[eBondID],MATCH(TEXT(C841,"0"),bookMap[bbgID],0))&amp;"="&amp;B841,"AMOUNT")</f>
        <v>0</v>
      </c>
      <c r="H841" s="1">
        <f>INDEX(control!$E$12:$E$22,MATCH(C841,control!$C$12:$C$22,0))</f>
        <v>0</v>
      </c>
      <c r="I841" s="1" t="str">
        <f>IFERROR(INDEX(bias[symbol],MIN(MAX(MATCH(IF($I$2="manual",_xll.RtGet("EBOND_LDN",B841,-20268),$I$2),bias[symbol],0)+H841,1),27)),"-")</f>
        <v>b</v>
      </c>
      <c r="J841" s="1">
        <f>IFERROR(_xll.RtGet("EBOND_LDN",B841,-20270)*1,"-")</f>
        <v>0.5</v>
      </c>
      <c r="K841" s="1" t="str">
        <f>_xll.RtGet("EBOND_LDN",$B841,-20271)</f>
        <v>on</v>
      </c>
      <c r="L841" s="1">
        <f>_xll.BDP(A841&amp;" @CBKG Corp","bid")</f>
        <v>104.934</v>
      </c>
      <c r="M841" s="1">
        <f>_xll.BDP(A841&amp;" @CBKG Corp","ask")</f>
        <v>105.434</v>
      </c>
      <c r="N841" s="1" t="s">
        <v>1456</v>
      </c>
      <c r="O841" s="1" t="str">
        <f>_xll.BDP(A841&amp;" @"&amp;N841&amp;" Corp","LAST_UPDATE")</f>
        <v>11/06/2014</v>
      </c>
      <c r="P841" s="57">
        <f>_xll.BDP(A841&amp;" @"&amp;N841&amp;" Corp","LAST_PRICE")</f>
        <v>105.121</v>
      </c>
      <c r="Q841" s="1">
        <f>INDEX(control!$F$12:$F$22,MATCH(C841,control!$C$12:$C$22,0))</f>
        <v>100</v>
      </c>
      <c r="R841" s="1">
        <f>P841-J841*INDEX(bias[value],MATCH(I841,bias[symbol],0))*(Q841/100)</f>
        <v>104.9335</v>
      </c>
      <c r="S841" s="1">
        <f t="shared" si="928"/>
        <v>105.4335</v>
      </c>
      <c r="T841" s="4"/>
      <c r="U841" s="4"/>
      <c r="V841" s="1">
        <f t="shared" si="922"/>
        <v>105.121</v>
      </c>
      <c r="W841" s="1">
        <f t="shared" si="923"/>
        <v>104.9335</v>
      </c>
      <c r="X841" s="1">
        <f t="shared" si="924"/>
        <v>105.4335</v>
      </c>
      <c r="Y841" s="13">
        <f t="shared" si="925"/>
        <v>-1.0000000000047748E-3</v>
      </c>
      <c r="Z841" s="1">
        <v>1</v>
      </c>
      <c r="AA841" s="1">
        <f t="shared" si="926"/>
        <v>1</v>
      </c>
      <c r="AB841" s="1">
        <f t="shared" si="951"/>
        <v>1</v>
      </c>
      <c r="AC841" s="1">
        <f>IF(ISNUMBER(INDEX(bias[value],MATCH(I841,bias[symbol],0))),1,0)</f>
        <v>1</v>
      </c>
      <c r="AD841" s="1">
        <f t="shared" si="927"/>
        <v>1</v>
      </c>
      <c r="AE841" s="1">
        <f t="shared" si="952"/>
        <v>1</v>
      </c>
      <c r="AF841" s="1">
        <f t="shared" ca="1" si="894"/>
        <v>0</v>
      </c>
      <c r="AG841" s="1">
        <f t="shared" ca="1" si="895"/>
        <v>0</v>
      </c>
      <c r="AH841" s="1" t="str">
        <f ca="1">IF(AG841=1,_xll.RtContribute("DDS_BONDS",$B841&amp;"=EXT",$V$3:$X$3,V841:X841,"FTC:CHANGED;SCOPE:SERVER"),"-")</f>
        <v>-</v>
      </c>
      <c r="AI841" s="1" t="str">
        <f>_xll.RtGet("DDS_BONDS",B841&amp;"=EXT",3)</f>
        <v>4636136=EXT</v>
      </c>
      <c r="AJ841" s="32">
        <f>_xll.BDP($A841&amp;" @"&amp; $N841 &amp;"  Corp","risk_mid")</f>
        <v>1.6839073745472888</v>
      </c>
      <c r="AK841" s="25">
        <f t="shared" si="896"/>
        <v>0</v>
      </c>
      <c r="AL841" s="1" t="str">
        <f t="shared" si="967"/>
        <v>-</v>
      </c>
      <c r="AM841" s="38">
        <f t="shared" si="897"/>
        <v>0</v>
      </c>
      <c r="AN841" s="12">
        <f>_xll.BDP($A841&amp;" @"&amp; $N841 &amp;"  Corp","asset_swap_spd_mid")</f>
        <v>40.323268464060895</v>
      </c>
      <c r="AO841" s="25">
        <f t="shared" si="898"/>
        <v>0</v>
      </c>
      <c r="AP841" s="25">
        <f>IFERROR(_xll.BDP($A841&amp;" @"&amp; $N841 &amp;"  Corp","coupon")*G841/100/365,"-")</f>
        <v>0</v>
      </c>
      <c r="AQ841" s="1" t="str">
        <f>_xll.RtGet("EBOND_LDN",B841,"DSPLY_NAME")</f>
        <v xml:space="preserve">PORSCH 3 7/8 01 </v>
      </c>
      <c r="AR841" s="38">
        <f>_xll.RtGet("EBOND_LDN", B841, -18560)</f>
        <v>79.033962850962993</v>
      </c>
      <c r="AS841" s="38">
        <f>_xll.RtGet("EBOND_LDN", B841, -18562)</f>
        <v>49.369576526053997</v>
      </c>
      <c r="AT841" s="58" t="str">
        <f ca="1">IF(Main[[#This Row],[maturity]]&lt;TODAY(),"matured","-")</f>
        <v>-</v>
      </c>
      <c r="AU841" s="1" t="str">
        <f>IF(Main[[#This Row],[spread bid]]=Main[[#This Row],[spread ask]],"error","-")</f>
        <v>-</v>
      </c>
    </row>
    <row r="842" spans="1:47" x14ac:dyDescent="0.2">
      <c r="A842" s="1" t="s">
        <v>775</v>
      </c>
      <c r="B842" s="1">
        <v>8393915</v>
      </c>
      <c r="C842" s="9">
        <v>1994223</v>
      </c>
      <c r="D842" s="9" t="str">
        <f>_xll.BDP($A842&amp;" Corp",D$4)</f>
        <v>RBOSGR</v>
      </c>
      <c r="E842" s="9">
        <f>IF(_xll.BDP($A842&amp;" Corp","cpn typ")="floating","frn",_xll.BDP($A842&amp;" Corp",E$4))</f>
        <v>5</v>
      </c>
      <c r="F842" s="50">
        <f>IF(LEFT(_xll.BDP($A842&amp;" Corp","mty_typ"),4)="perp","perp",_xll.BDP($A842&amp;" Corp",F$4)*1)</f>
        <v>43683</v>
      </c>
      <c r="G842" s="31">
        <f>_xll.RtGet("EBOND_POSITION",INDEX(bookMap[eBondID],MATCH(TEXT(C842,"0"),bookMap[bbgID],0))&amp;"="&amp;B842,"AMOUNT")</f>
        <v>0</v>
      </c>
      <c r="H842" s="1">
        <f>INDEX(control!$E$12:$E$22,MATCH(C842,control!$C$12:$C$22,0))</f>
        <v>0</v>
      </c>
      <c r="I842" s="1" t="str">
        <f>IFERROR(INDEX(bias[symbol],MIN(MAX(MATCH(IF($I$2="manual",_xll.RtGet("EBOND_LDN",B842,-20268),$I$2),bias[symbol],0)+H842,1),27)),"-")</f>
        <v>b</v>
      </c>
      <c r="J842" s="1">
        <f>IFERROR(_xll.RtGet("EBOND_LDN",B842,-20270)*1,"-")</f>
        <v>0.5</v>
      </c>
      <c r="K842" s="1" t="str">
        <f>_xll.RtGet("EBOND_LDN",$B842,-20271)</f>
        <v>on</v>
      </c>
      <c r="L842" s="1">
        <f>_xll.BDP(A842&amp;" @CBKG Corp","bid")</f>
        <v>119.96899999999999</v>
      </c>
      <c r="M842" s="1">
        <f>_xll.BDP(A842&amp;" @CBKG Corp","ask")</f>
        <v>120.46899999999999</v>
      </c>
      <c r="N842" s="1" t="s">
        <v>1456</v>
      </c>
      <c r="O842" s="1" t="str">
        <f>_xll.BDP(A842&amp;" @"&amp;N842&amp;" Corp","LAST_UPDATE")</f>
        <v>07:01:28</v>
      </c>
      <c r="P842" s="57">
        <f>_xll.BDP(A842&amp;" @"&amp;N842&amp;" Corp","LAST_PRICE")</f>
        <v>120.15600000000001</v>
      </c>
      <c r="Q842" s="1">
        <f>INDEX(control!$F$12:$F$22,MATCH(C842,control!$C$12:$C$22,0))</f>
        <v>100</v>
      </c>
      <c r="R842" s="1">
        <f>P842-J842*INDEX(bias[value],MATCH(I842,bias[symbol],0))*(Q842/100)</f>
        <v>119.96850000000001</v>
      </c>
      <c r="S842" s="1">
        <f t="shared" si="928"/>
        <v>120.46850000000001</v>
      </c>
      <c r="T842" s="4"/>
      <c r="U842" s="4"/>
      <c r="V842" s="1">
        <f t="shared" si="922"/>
        <v>120.15600000000001</v>
      </c>
      <c r="W842" s="1">
        <f t="shared" si="923"/>
        <v>119.96850000000001</v>
      </c>
      <c r="X842" s="1">
        <f t="shared" si="924"/>
        <v>120.46850000000001</v>
      </c>
      <c r="Y842" s="13">
        <f t="shared" si="925"/>
        <v>-9.9999999997635314E-4</v>
      </c>
      <c r="Z842" s="1">
        <v>1</v>
      </c>
      <c r="AA842" s="1">
        <f t="shared" si="926"/>
        <v>1</v>
      </c>
      <c r="AB842" s="1">
        <f t="shared" si="951"/>
        <v>1</v>
      </c>
      <c r="AC842" s="1">
        <f>IF(ISNUMBER(INDEX(bias[value],MATCH(I842,bias[symbol],0))),1,0)</f>
        <v>1</v>
      </c>
      <c r="AD842" s="1">
        <f t="shared" si="927"/>
        <v>1</v>
      </c>
      <c r="AE842" s="1">
        <f t="shared" si="952"/>
        <v>1</v>
      </c>
      <c r="AF842" s="1">
        <f t="shared" ca="1" si="894"/>
        <v>0</v>
      </c>
      <c r="AG842" s="1">
        <f t="shared" ca="1" si="895"/>
        <v>0</v>
      </c>
      <c r="AH842" s="1" t="str">
        <f ca="1">IF(AG842=1,_xll.RtContribute("DDS_BONDS",$B842&amp;"=EXT",$V$3:$X$3,V842:X842,"FTC:CHANGED;SCOPE:SERVER"),"-")</f>
        <v>-</v>
      </c>
      <c r="AI842" s="1" t="str">
        <f>_xll.RtGet("DDS_BONDS",B842&amp;"=EXT",3)</f>
        <v>8393915=EXT</v>
      </c>
      <c r="AJ842" s="32">
        <f>_xll.BDP($A842&amp;" @"&amp; $N842 &amp;"  Corp","risk_mid")</f>
        <v>5.5909830250513437</v>
      </c>
      <c r="AK842" s="25">
        <f t="shared" si="896"/>
        <v>0</v>
      </c>
      <c r="AL842" s="1" t="str">
        <f t="shared" si="967"/>
        <v>-</v>
      </c>
      <c r="AM842" s="38">
        <f t="shared" si="897"/>
        <v>0</v>
      </c>
      <c r="AN842" s="12">
        <f>_xll.BDP($A842&amp;" @"&amp; $N842 &amp;"  Corp","asset_swap_spd_mid")</f>
        <v>27.544047943268342</v>
      </c>
      <c r="AO842" s="25">
        <f t="shared" si="898"/>
        <v>0</v>
      </c>
      <c r="AP842" s="25">
        <f>IFERROR(_xll.BDP($A842&amp;" @"&amp; $N842 &amp;"  Corp","coupon")*G842/100/365,"-")</f>
        <v>0</v>
      </c>
      <c r="AQ842" s="1" t="str">
        <f>_xll.RtGet("EBOND_LDN",B842,"DSPLY_NAME")</f>
        <v xml:space="preserve">RBOSGR 5 06 Aug </v>
      </c>
      <c r="AR842" s="38">
        <f>_xll.RtGet("EBOND_LDN", B842, -18560)</f>
        <v>0</v>
      </c>
      <c r="AS842" s="38">
        <f>_xll.RtGet("EBOND_LDN", B842, -18562)</f>
        <v>0</v>
      </c>
      <c r="AT842" s="58" t="str">
        <f ca="1">IF(Main[[#This Row],[maturity]]&lt;TODAY(),"matured","-")</f>
        <v>-</v>
      </c>
      <c r="AU842" s="1" t="str">
        <f>IF(Main[[#This Row],[spread bid]]=Main[[#This Row],[spread ask]],"error","-")</f>
        <v>error</v>
      </c>
    </row>
    <row r="843" spans="1:47" x14ac:dyDescent="0.2">
      <c r="A843" s="1" t="s">
        <v>776</v>
      </c>
      <c r="B843" s="1">
        <v>10757194</v>
      </c>
      <c r="C843" s="9">
        <v>1994223</v>
      </c>
      <c r="D843" s="9" t="str">
        <f>_xll.BDP($A843&amp;" Corp",D$4)</f>
        <v>RENAUL</v>
      </c>
      <c r="E843" s="9">
        <f>IF(_xll.BDP($A843&amp;" Corp","cpn typ")="floating","frn",_xll.BDP($A843&amp;" Corp",E$4))</f>
        <v>3.75</v>
      </c>
      <c r="F843" s="50">
        <f>IF(LEFT(_xll.BDP($A843&amp;" Corp","mty_typ"),4)="perp","perp",_xll.BDP($A843&amp;" Corp",F$4)*1)</f>
        <v>41827</v>
      </c>
      <c r="G843" s="31">
        <f>_xll.RtGet("EBOND_POSITION",INDEX(bookMap[eBondID],MATCH(TEXT(C843,"0"),bookMap[bbgID],0))&amp;"="&amp;B843,"AMOUNT")</f>
        <v>1087000</v>
      </c>
      <c r="H843" s="1">
        <f>INDEX(control!$E$12:$E$22,MATCH(C843,control!$C$12:$C$22,0))</f>
        <v>0</v>
      </c>
      <c r="I843" s="1" t="str">
        <f>IFERROR(INDEX(bias[symbol],MIN(MAX(MATCH(IF($I$2="manual",_xll.RtGet("EBOND_LDN",B843,-20268),$I$2),bias[symbol],0)+H843,1),27)),"-")</f>
        <v>m</v>
      </c>
      <c r="J843" s="1">
        <f>IFERROR(_xll.RtGet("EBOND_LDN",B843,-20270)*1,"-")</f>
        <v>0.1</v>
      </c>
      <c r="K843" s="1" t="str">
        <f>_xll.RtGet("EBOND_LDN",$B843,-20271)</f>
        <v>on</v>
      </c>
      <c r="L843" s="1">
        <f>_xll.BDP(A843&amp;" @CBKG Corp","bid")</f>
        <v>100.13</v>
      </c>
      <c r="M843" s="1">
        <f>_xll.BDP(A843&amp;" @CBKG Corp","ask")</f>
        <v>100.23</v>
      </c>
      <c r="N843" s="1" t="s">
        <v>1456</v>
      </c>
      <c r="O843" s="1" t="str">
        <f>_xll.BDP(A843&amp;" @"&amp;N843&amp;" Corp","LAST_UPDATE")</f>
        <v>07:01:24</v>
      </c>
      <c r="P843" s="57">
        <f>_xll.BDP(A843&amp;" @"&amp;N843&amp;" Corp","LAST_PRICE")</f>
        <v>100.18</v>
      </c>
      <c r="Q843" s="1">
        <f>INDEX(control!$F$12:$F$22,MATCH(C843,control!$C$12:$C$22,0))</f>
        <v>100</v>
      </c>
      <c r="R843" s="1">
        <f>P843-J843*INDEX(bias[value],MATCH(I843,bias[symbol],0))*(Q843/100)</f>
        <v>100.13000000000001</v>
      </c>
      <c r="S843" s="1">
        <f t="shared" si="928"/>
        <v>100.23</v>
      </c>
      <c r="T843" s="4"/>
      <c r="U843" s="4"/>
      <c r="V843" s="1">
        <f t="shared" si="922"/>
        <v>100.18</v>
      </c>
      <c r="W843" s="1">
        <f t="shared" si="923"/>
        <v>100.13000000000001</v>
      </c>
      <c r="X843" s="1">
        <f t="shared" si="924"/>
        <v>100.23</v>
      </c>
      <c r="Y843" s="13">
        <f t="shared" si="925"/>
        <v>0</v>
      </c>
      <c r="Z843" s="1">
        <v>1</v>
      </c>
      <c r="AA843" s="1">
        <f t="shared" si="926"/>
        <v>1</v>
      </c>
      <c r="AB843" s="1">
        <f t="shared" si="951"/>
        <v>1</v>
      </c>
      <c r="AC843" s="1">
        <f>IF(ISNUMBER(INDEX(bias[value],MATCH(I843,bias[symbol],0))),1,0)</f>
        <v>1</v>
      </c>
      <c r="AD843" s="1">
        <f t="shared" si="927"/>
        <v>1</v>
      </c>
      <c r="AE843" s="1">
        <f t="shared" si="952"/>
        <v>1</v>
      </c>
      <c r="AF843" s="1">
        <f t="shared" ref="AF843:AF903" ca="1" si="968">IF($C$3="update",1,0)</f>
        <v>0</v>
      </c>
      <c r="AG843" s="1">
        <f t="shared" ref="AG843:AG903" ca="1" si="969">PRODUCT(Z843:AF843)</f>
        <v>0</v>
      </c>
      <c r="AH843" s="1" t="str">
        <f ca="1">IF(AG843=1,_xll.RtContribute("DDS_BONDS",$B843&amp;"=EXT",$V$3:$X$3,V843:X843,"FTC:CHANGED;SCOPE:SERVER"),"-")</f>
        <v>-</v>
      </c>
      <c r="AI843" s="1" t="str">
        <f>_xll.RtGet("DDS_BONDS",B843&amp;"=EXT",3)</f>
        <v>10757194=EXT</v>
      </c>
      <c r="AJ843" s="32">
        <f>_xll.BDP($A843&amp;" @"&amp; $N843 &amp;"  Corp","risk_mid")</f>
        <v>5.6822491437458211E-2</v>
      </c>
      <c r="AK843" s="25">
        <f t="shared" si="896"/>
        <v>6.1766048192517076</v>
      </c>
      <c r="AL843" s="1" t="str">
        <f t="shared" si="967"/>
        <v>-</v>
      </c>
      <c r="AM843" s="38">
        <f t="shared" si="897"/>
        <v>9.6796142222222237</v>
      </c>
      <c r="AN843" s="12">
        <f>_xll.BDP($A843&amp;" @"&amp; $N843 &amp;"  Corp","asset_swap_spd_mid")</f>
        <v>25.873410075239079</v>
      </c>
      <c r="AO843" s="25">
        <f t="shared" si="898"/>
        <v>2812.439675178488</v>
      </c>
      <c r="AP843" s="25">
        <f>IFERROR(_xll.BDP($A843&amp;" @"&amp; $N843 &amp;"  Corp","coupon")*G843/100/365,"-")</f>
        <v>111.67808219178082</v>
      </c>
      <c r="AQ843" s="1" t="str">
        <f>_xll.RtGet("EBOND_LDN",B843,"DSPLY_NAME")</f>
        <v xml:space="preserve">RENAUL 3 3/4 07 </v>
      </c>
      <c r="AR843" s="38">
        <f>_xll.RtGet("EBOND_LDN", B843, -18560)</f>
        <v>0</v>
      </c>
      <c r="AS843" s="38">
        <f>_xll.RtGet("EBOND_LDN", B843, -18562)</f>
        <v>0</v>
      </c>
      <c r="AT843" s="58" t="str">
        <f ca="1">IF(Main[[#This Row],[maturity]]&lt;TODAY(),"matured","-")</f>
        <v>-</v>
      </c>
      <c r="AU843" s="1" t="str">
        <f>IF(Main[[#This Row],[spread bid]]=Main[[#This Row],[spread ask]],"error","-")</f>
        <v>error</v>
      </c>
    </row>
    <row r="844" spans="1:47" x14ac:dyDescent="0.2">
      <c r="A844" s="1" t="s">
        <v>777</v>
      </c>
      <c r="B844" s="1">
        <v>8553733</v>
      </c>
      <c r="C844" s="9">
        <v>1994223</v>
      </c>
      <c r="D844" s="9" t="str">
        <f>_xll.BDP($A844&amp;" Corp",D$4)</f>
        <v>RENAUL</v>
      </c>
      <c r="E844" s="9">
        <f>IF(_xll.BDP($A844&amp;" Corp","cpn typ")="floating","frn",_xll.BDP($A844&amp;" Corp",E$4))</f>
        <v>6</v>
      </c>
      <c r="F844" s="50">
        <f>IF(LEFT(_xll.BDP($A844&amp;" Corp","mty_typ"),4)="perp","perp",_xll.BDP($A844&amp;" Corp",F$4)*1)</f>
        <v>41925</v>
      </c>
      <c r="G844" s="31">
        <f>_xll.RtGet("EBOND_POSITION",INDEX(bookMap[eBondID],MATCH(TEXT(C844,"0"),bookMap[bbgID],0))&amp;"="&amp;B844,"AMOUNT")</f>
        <v>72000</v>
      </c>
      <c r="H844" s="1">
        <f>INDEX(control!$E$12:$E$22,MATCH(C844,control!$C$12:$C$22,0))</f>
        <v>0</v>
      </c>
      <c r="I844" s="1" t="str">
        <f>IFERROR(INDEX(bias[symbol],MIN(MAX(MATCH(IF($I$2="manual",_xll.RtGet("EBOND_LDN",B844,-20268),$I$2),bias[symbol],0)+H844,1),27)),"-")</f>
        <v>b</v>
      </c>
      <c r="J844" s="1">
        <f>IFERROR(_xll.RtGet("EBOND_LDN",B844,-20270)*1,"-")</f>
        <v>0.1</v>
      </c>
      <c r="K844" s="1" t="str">
        <f>_xll.RtGet("EBOND_LDN",$B844,-20271)</f>
        <v>on</v>
      </c>
      <c r="L844" s="1">
        <f>_xll.BDP(A844&amp;" @CBKG Corp","bid")</f>
        <v>101.625</v>
      </c>
      <c r="M844" s="1">
        <f>_xll.BDP(A844&amp;" @CBKG Corp","ask")</f>
        <v>101.72499999999999</v>
      </c>
      <c r="N844" s="1" t="s">
        <v>1456</v>
      </c>
      <c r="O844" s="1" t="str">
        <f>_xll.BDP(A844&amp;" @"&amp;N844&amp;" Corp","LAST_UPDATE")</f>
        <v>07:01:14</v>
      </c>
      <c r="P844" s="57">
        <f>_xll.BDP(A844&amp;" @"&amp;N844&amp;" Corp","LAST_PRICE")</f>
        <v>101.66200000000001</v>
      </c>
      <c r="Q844" s="1">
        <f>INDEX(control!$F$12:$F$22,MATCH(C844,control!$C$12:$C$22,0))</f>
        <v>100</v>
      </c>
      <c r="R844" s="1">
        <f>P844-J844*INDEX(bias[value],MATCH(I844,bias[symbol],0))*(Q844/100)</f>
        <v>101.62450000000001</v>
      </c>
      <c r="S844" s="1">
        <f t="shared" si="928"/>
        <v>101.72450000000001</v>
      </c>
      <c r="T844" s="4"/>
      <c r="U844" s="4"/>
      <c r="V844" s="1">
        <f t="shared" si="922"/>
        <v>101.66200000000001</v>
      </c>
      <c r="W844" s="1">
        <f t="shared" si="923"/>
        <v>101.62450000000001</v>
      </c>
      <c r="X844" s="1">
        <f t="shared" si="924"/>
        <v>101.72450000000001</v>
      </c>
      <c r="Y844" s="13">
        <f t="shared" si="925"/>
        <v>-9.9999999997635314E-4</v>
      </c>
      <c r="Z844" s="1">
        <v>1</v>
      </c>
      <c r="AA844" s="1">
        <f t="shared" si="926"/>
        <v>1</v>
      </c>
      <c r="AB844" s="1">
        <f t="shared" si="951"/>
        <v>1</v>
      </c>
      <c r="AC844" s="1">
        <f>IF(ISNUMBER(INDEX(bias[value],MATCH(I844,bias[symbol],0))),1,0)</f>
        <v>1</v>
      </c>
      <c r="AD844" s="1">
        <f t="shared" si="927"/>
        <v>1</v>
      </c>
      <c r="AE844" s="1">
        <f t="shared" si="952"/>
        <v>1</v>
      </c>
      <c r="AF844" s="1">
        <f t="shared" ca="1" si="968"/>
        <v>0</v>
      </c>
      <c r="AG844" s="1">
        <f t="shared" ca="1" si="969"/>
        <v>0</v>
      </c>
      <c r="AH844" s="1" t="str">
        <f ca="1">IF(AG844=1,_xll.RtContribute("DDS_BONDS",$B844&amp;"=EXT",$V$3:$X$3,V844:X844,"FTC:CHANGED;SCOPE:SERVER"),"-")</f>
        <v>-</v>
      </c>
      <c r="AI844" s="1" t="str">
        <f>_xll.RtGet("DDS_BONDS",B844&amp;"=EXT",3)</f>
        <v>8553733=EXT</v>
      </c>
      <c r="AJ844" s="32">
        <f>_xll.BDP($A844&amp;" @"&amp; $N844 &amp;"  Corp","risk_mid")</f>
        <v>0.34087545443668432</v>
      </c>
      <c r="AK844" s="25">
        <f t="shared" si="896"/>
        <v>2.4543032719441271</v>
      </c>
      <c r="AL844" s="1" t="str">
        <f t="shared" si="967"/>
        <v>-</v>
      </c>
      <c r="AM844" s="38">
        <f t="shared" si="897"/>
        <v>0.65063680000000002</v>
      </c>
      <c r="AN844" s="12">
        <f>_xll.BDP($A844&amp;" @"&amp; $N844 &amp;"  Corp","asset_swap_spd_mid")</f>
        <v>56.443344154702423</v>
      </c>
      <c r="AO844" s="25">
        <f t="shared" si="898"/>
        <v>406.39207791385746</v>
      </c>
      <c r="AP844" s="25">
        <f>IFERROR(_xll.BDP($A844&amp;" @"&amp; $N844 &amp;"  Corp","coupon")*G844/100/365,"-")</f>
        <v>11.835616438356164</v>
      </c>
      <c r="AQ844" s="1" t="str">
        <f>_xll.RtGet("EBOND_LDN",B844,"DSPLY_NAME")</f>
        <v xml:space="preserve">RENAUL 6 13 Oct </v>
      </c>
      <c r="AR844" s="38">
        <f>_xll.RtGet("EBOND_LDN", B844, -18560)</f>
        <v>90.425192381236997</v>
      </c>
      <c r="AS844" s="38">
        <f>_xll.RtGet("EBOND_LDN", B844, -18562)</f>
        <v>61.097280884111001</v>
      </c>
      <c r="AT844" s="58" t="str">
        <f ca="1">IF(Main[[#This Row],[maturity]]&lt;TODAY(),"matured","-")</f>
        <v>-</v>
      </c>
      <c r="AU844" s="1" t="str">
        <f>IF(Main[[#This Row],[spread bid]]=Main[[#This Row],[spread ask]],"error","-")</f>
        <v>-</v>
      </c>
    </row>
    <row r="845" spans="1:47" x14ac:dyDescent="0.2">
      <c r="A845" s="1" t="s">
        <v>778</v>
      </c>
      <c r="B845" s="1">
        <v>16045068</v>
      </c>
      <c r="C845" s="9">
        <v>1994223</v>
      </c>
      <c r="D845" s="9" t="str">
        <f>_xll.BDP($A845&amp;" Corp",D$4)</f>
        <v>RENAUL</v>
      </c>
      <c r="E845" s="9">
        <f>IF(_xll.BDP($A845&amp;" Corp","cpn typ")="floating","frn",_xll.BDP($A845&amp;" Corp",E$4))</f>
        <v>2.125</v>
      </c>
      <c r="F845" s="50">
        <f>IF(LEFT(_xll.BDP($A845&amp;" Corp","mty_typ"),4)="perp","perp",_xll.BDP($A845&amp;" Corp",F$4)*1)</f>
        <v>41967</v>
      </c>
      <c r="G845" s="31">
        <f>_xll.RtGet("EBOND_POSITION",INDEX(bookMap[eBondID],MATCH(TEXT(C845,"0"),bookMap[bbgID],0))&amp;"="&amp;B845,"AMOUNT")</f>
        <v>8419000</v>
      </c>
      <c r="H845" s="1">
        <f>INDEX(control!$E$12:$E$22,MATCH(C845,control!$C$12:$C$22,0))</f>
        <v>0</v>
      </c>
      <c r="I845" s="1" t="str">
        <f>IFERROR(INDEX(bias[symbol],MIN(MAX(MATCH(IF($I$2="manual",_xll.RtGet("EBOND_LDN",B845,-20268),$I$2),bias[symbol],0)+H845,1),27)),"-")</f>
        <v>bbb</v>
      </c>
      <c r="J845" s="1">
        <f>IFERROR(_xll.RtGet("EBOND_LDN",B845,-20270)*1,"-")</f>
        <v>0.1</v>
      </c>
      <c r="K845" s="1" t="str">
        <f>_xll.RtGet("EBOND_LDN",$B845,-20271)</f>
        <v>on</v>
      </c>
      <c r="L845" s="1">
        <f>_xll.BDP(A845&amp;" @CBKG Corp","bid")</f>
        <v>100.67100000000001</v>
      </c>
      <c r="M845" s="1">
        <f>_xll.BDP(A845&amp;" @CBKG Corp","ask")</f>
        <v>100.771</v>
      </c>
      <c r="N845" s="1" t="s">
        <v>1456</v>
      </c>
      <c r="O845" s="1" t="str">
        <f>_xll.BDP(A845&amp;" @"&amp;N845&amp;" Corp","LAST_UPDATE")</f>
        <v>07:01:27</v>
      </c>
      <c r="P845" s="57">
        <f>_xll.BDP(A845&amp;" @"&amp;N845&amp;" Corp","LAST_PRICE")</f>
        <v>100.68300000000001</v>
      </c>
      <c r="Q845" s="1">
        <f>INDEX(control!$F$12:$F$22,MATCH(C845,control!$C$12:$C$22,0))</f>
        <v>100</v>
      </c>
      <c r="R845" s="1">
        <f>P845-J845*INDEX(bias[value],MATCH(I845,bias[symbol],0))*(Q845/100)</f>
        <v>100.6705</v>
      </c>
      <c r="S845" s="1">
        <f t="shared" si="928"/>
        <v>100.7705</v>
      </c>
      <c r="T845" s="4"/>
      <c r="U845" s="4"/>
      <c r="V845" s="1">
        <f t="shared" si="922"/>
        <v>100.68300000000001</v>
      </c>
      <c r="W845" s="1">
        <f t="shared" si="923"/>
        <v>100.6705</v>
      </c>
      <c r="X845" s="1">
        <f t="shared" si="924"/>
        <v>100.7705</v>
      </c>
      <c r="Y845" s="13">
        <f t="shared" si="925"/>
        <v>-1.0000000000047748E-3</v>
      </c>
      <c r="Z845" s="1">
        <v>1</v>
      </c>
      <c r="AA845" s="1">
        <f t="shared" si="926"/>
        <v>1</v>
      </c>
      <c r="AB845" s="1">
        <f t="shared" si="951"/>
        <v>1</v>
      </c>
      <c r="AC845" s="1">
        <f>IF(ISNUMBER(INDEX(bias[value],MATCH(I845,bias[symbol],0))),1,0)</f>
        <v>1</v>
      </c>
      <c r="AD845" s="1">
        <f t="shared" si="927"/>
        <v>1</v>
      </c>
      <c r="AE845" s="1">
        <f t="shared" si="952"/>
        <v>1</v>
      </c>
      <c r="AF845" s="1">
        <f t="shared" ca="1" si="968"/>
        <v>0</v>
      </c>
      <c r="AG845" s="1">
        <f t="shared" ca="1" si="969"/>
        <v>0</v>
      </c>
      <c r="AH845" s="1" t="str">
        <f ca="1">IF(AG845=1,_xll.RtContribute("DDS_BONDS",$B845&amp;"=EXT",$V$3:$X$3,V845:X845,"FTC:CHANGED;SCOPE:SERVER"),"-")</f>
        <v>-</v>
      </c>
      <c r="AI845" s="1" t="str">
        <f>_xll.RtGet("DDS_BONDS",B845&amp;"=EXT",3)</f>
        <v>16045068=EXT</v>
      </c>
      <c r="AJ845" s="32">
        <f>_xll.BDP($A845&amp;" @"&amp; $N845 &amp;"  Corp","risk_mid")</f>
        <v>0.4454602118379114</v>
      </c>
      <c r="AK845" s="25">
        <f t="shared" si="896"/>
        <v>375.03295234633759</v>
      </c>
      <c r="AL845" s="1" t="str">
        <f t="shared" si="967"/>
        <v>-</v>
      </c>
      <c r="AM845" s="38">
        <f t="shared" si="897"/>
        <v>75.346682399999992</v>
      </c>
      <c r="AN845" s="12">
        <f>_xll.BDP($A845&amp;" @"&amp; $N845 &amp;"  Corp","asset_swap_spd_mid")</f>
        <v>23.978079994893172</v>
      </c>
      <c r="AO845" s="25">
        <f t="shared" si="898"/>
        <v>20187.145547700558</v>
      </c>
      <c r="AP845" s="25">
        <f>IFERROR(_xll.BDP($A845&amp;" @"&amp; $N845 &amp;"  Corp","coupon")*G845/100/365,"-")</f>
        <v>490.14726027397262</v>
      </c>
      <c r="AQ845" s="1" t="str">
        <f>_xll.RtGet("EBOND_LDN",B845,"DSPLY_NAME")</f>
        <v xml:space="preserve">RENAUL 2 1/8 24 </v>
      </c>
      <c r="AR845" s="38">
        <f>_xll.RtGet("EBOND_LDN", B845, -18560)</f>
        <v>56.616328489015999</v>
      </c>
      <c r="AS845" s="38">
        <f>_xll.RtGet("EBOND_LDN", B845, -18562)</f>
        <v>34.185907780994</v>
      </c>
      <c r="AT845" s="58" t="str">
        <f ca="1">IF(Main[[#This Row],[maturity]]&lt;TODAY(),"matured","-")</f>
        <v>-</v>
      </c>
      <c r="AU845" s="1" t="str">
        <f>IF(Main[[#This Row],[spread bid]]=Main[[#This Row],[spread ask]],"error","-")</f>
        <v>-</v>
      </c>
    </row>
    <row r="846" spans="1:47" x14ac:dyDescent="0.2">
      <c r="A846" s="1" t="s">
        <v>779</v>
      </c>
      <c r="B846" s="1">
        <v>8804864</v>
      </c>
      <c r="C846" s="9">
        <v>1994223</v>
      </c>
      <c r="D846" s="9" t="str">
        <f>_xll.BDP($A846&amp;" Corp",D$4)</f>
        <v>RENAUL</v>
      </c>
      <c r="E846" s="9">
        <f>IF(_xll.BDP($A846&amp;" Corp","cpn typ")="floating","frn",_xll.BDP($A846&amp;" Corp",E$4))</f>
        <v>4.375</v>
      </c>
      <c r="F846" s="50">
        <f>IF(LEFT(_xll.BDP($A846&amp;" Corp","mty_typ"),4)="perp","perp",_xll.BDP($A846&amp;" Corp",F$4)*1)</f>
        <v>42031</v>
      </c>
      <c r="G846" s="31">
        <f>_xll.RtGet("EBOND_POSITION",INDEX(bookMap[eBondID],MATCH(TEXT(C846,"0"),bookMap[bbgID],0))&amp;"="&amp;B846,"AMOUNT")</f>
        <v>141000</v>
      </c>
      <c r="H846" s="1">
        <f>INDEX(control!$E$12:$E$22,MATCH(C846,control!$C$12:$C$22,0))</f>
        <v>0</v>
      </c>
      <c r="I846" s="1" t="str">
        <f>IFERROR(INDEX(bias[symbol],MIN(MAX(MATCH(IF($I$2="manual",_xll.RtGet("EBOND_LDN",B846,-20268),$I$2),bias[symbol],0)+H846,1),27)),"-")</f>
        <v>bb</v>
      </c>
      <c r="J846" s="1">
        <f>IFERROR(_xll.RtGet("EBOND_LDN",B846,-20270)*1,"-")</f>
        <v>0.2</v>
      </c>
      <c r="K846" s="1" t="str">
        <f>_xll.RtGet("EBOND_LDN",$B846,-20271)</f>
        <v>on</v>
      </c>
      <c r="L846" s="1">
        <f>_xll.BDP(A846&amp;" @CBKG Corp","bid")</f>
        <v>102.20099999999999</v>
      </c>
      <c r="M846" s="1">
        <f>_xll.BDP(A846&amp;" @CBKG Corp","ask")</f>
        <v>102.401</v>
      </c>
      <c r="N846" s="1" t="s">
        <v>1456</v>
      </c>
      <c r="O846" s="1" t="str">
        <f>_xll.BDP(A846&amp;" @"&amp;N846&amp;" Corp","LAST_UPDATE")</f>
        <v>07:01:21</v>
      </c>
      <c r="P846" s="57">
        <f>_xll.BDP(A846&amp;" @"&amp;N846&amp;" Corp","LAST_PRICE")</f>
        <v>102.251</v>
      </c>
      <c r="Q846" s="1">
        <f>INDEX(control!$F$12:$F$22,MATCH(C846,control!$C$12:$C$22,0))</f>
        <v>100</v>
      </c>
      <c r="R846" s="1">
        <f>P846-J846*INDEX(bias[value],MATCH(I846,bias[symbol],0))*(Q846/100)</f>
        <v>102.20100000000001</v>
      </c>
      <c r="S846" s="1">
        <f t="shared" si="928"/>
        <v>102.40100000000001</v>
      </c>
      <c r="T846" s="4"/>
      <c r="U846" s="4"/>
      <c r="V846" s="1">
        <f t="shared" si="922"/>
        <v>102.251</v>
      </c>
      <c r="W846" s="1">
        <f t="shared" si="923"/>
        <v>102.20100000000001</v>
      </c>
      <c r="X846" s="1">
        <f t="shared" si="924"/>
        <v>102.40100000000001</v>
      </c>
      <c r="Y846" s="13">
        <f t="shared" si="925"/>
        <v>5.6843418860808015E-14</v>
      </c>
      <c r="Z846" s="1">
        <v>1</v>
      </c>
      <c r="AA846" s="1">
        <f t="shared" si="926"/>
        <v>1</v>
      </c>
      <c r="AB846" s="1">
        <f t="shared" si="951"/>
        <v>1</v>
      </c>
      <c r="AC846" s="1">
        <f>IF(ISNUMBER(INDEX(bias[value],MATCH(I846,bias[symbol],0))),1,0)</f>
        <v>1</v>
      </c>
      <c r="AD846" s="1">
        <f t="shared" si="927"/>
        <v>1</v>
      </c>
      <c r="AE846" s="1">
        <f t="shared" si="952"/>
        <v>1</v>
      </c>
      <c r="AF846" s="1">
        <f t="shared" ca="1" si="968"/>
        <v>0</v>
      </c>
      <c r="AG846" s="1">
        <f t="shared" ca="1" si="969"/>
        <v>0</v>
      </c>
      <c r="AH846" s="1" t="str">
        <f ca="1">IF(AG846=1,_xll.RtContribute("DDS_BONDS",$B846&amp;"=EXT",$V$3:$X$3,V846:X846,"FTC:CHANGED;SCOPE:SERVER"),"-")</f>
        <v>-</v>
      </c>
      <c r="AI846" s="1" t="str">
        <f>_xll.RtGet("DDS_BONDS",B846&amp;"=EXT",3)</f>
        <v>8804864=EXT</v>
      </c>
      <c r="AJ846" s="32">
        <f>_xll.BDP($A846&amp;" @"&amp; $N846 &amp;"  Corp","risk_mid")</f>
        <v>0.63514128673602954</v>
      </c>
      <c r="AK846" s="25">
        <f t="shared" si="896"/>
        <v>8.9554921429780165</v>
      </c>
      <c r="AL846" s="1" t="str">
        <f t="shared" si="967"/>
        <v>-</v>
      </c>
      <c r="AM846" s="38">
        <f t="shared" si="897"/>
        <v>1.2815458666666666</v>
      </c>
      <c r="AN846" s="12">
        <f>_xll.BDP($A846&amp;" @"&amp; $N846 &amp;"  Corp","asset_swap_spd_mid")</f>
        <v>30.492977312162974</v>
      </c>
      <c r="AO846" s="25">
        <f t="shared" si="898"/>
        <v>429.95098010149792</v>
      </c>
      <c r="AP846" s="25">
        <f>IFERROR(_xll.BDP($A846&amp;" @"&amp; $N846 &amp;"  Corp","coupon")*G846/100/365,"-")</f>
        <v>16.900684931506849</v>
      </c>
      <c r="AQ846" s="1" t="str">
        <f>_xll.RtGet("EBOND_LDN",B846,"DSPLY_NAME")</f>
        <v xml:space="preserve">RENAUL 4 3/8 27 </v>
      </c>
      <c r="AR846" s="38">
        <f>_xll.RtGet("EBOND_LDN", B846, -18560)</f>
        <v>74.065224277940999</v>
      </c>
      <c r="AS846" s="38">
        <f>_xll.RtGet("EBOND_LDN", B846, -18562)</f>
        <v>42.610951352675002</v>
      </c>
      <c r="AT846" s="58" t="str">
        <f ca="1">IF(Main[[#This Row],[maturity]]&lt;TODAY(),"matured","-")</f>
        <v>-</v>
      </c>
      <c r="AU846" s="1" t="str">
        <f>IF(Main[[#This Row],[spread bid]]=Main[[#This Row],[spread ask]],"error","-")</f>
        <v>-</v>
      </c>
    </row>
    <row r="847" spans="1:47" x14ac:dyDescent="0.2">
      <c r="A847" s="1" t="s">
        <v>780</v>
      </c>
      <c r="B847" s="1">
        <v>12701141</v>
      </c>
      <c r="C847" s="9">
        <v>1994223</v>
      </c>
      <c r="D847" s="9" t="str">
        <f>_xll.BDP($A847&amp;" Corp",D$4)</f>
        <v>RENAUL</v>
      </c>
      <c r="E847" s="9">
        <f>IF(_xll.BDP($A847&amp;" Corp","cpn typ")="floating","frn",_xll.BDP($A847&amp;" Corp",E$4))</f>
        <v>5.625</v>
      </c>
      <c r="F847" s="50">
        <f>IF(LEFT(_xll.BDP($A847&amp;" Corp","mty_typ"),4)="perp","perp",_xll.BDP($A847&amp;" Corp",F$4)*1)</f>
        <v>42076</v>
      </c>
      <c r="G847" s="31">
        <f>_xll.RtGet("EBOND_POSITION",INDEX(bookMap[eBondID],MATCH(TEXT(C847,"0"),bookMap[bbgID],0))&amp;"="&amp;B847,"AMOUNT")</f>
        <v>1335000</v>
      </c>
      <c r="H847" s="1">
        <f>INDEX(control!$E$12:$E$22,MATCH(C847,control!$C$12:$C$22,0))</f>
        <v>0</v>
      </c>
      <c r="I847" s="1" t="str">
        <f>IFERROR(INDEX(bias[symbol],MIN(MAX(MATCH(IF($I$2="manual",_xll.RtGet("EBOND_LDN",B847,-20268),$I$2),bias[symbol],0)+H847,1),27)),"-")</f>
        <v>m</v>
      </c>
      <c r="J847" s="1">
        <f>IFERROR(_xll.RtGet("EBOND_LDN",B847,-20270)*1,"-")</f>
        <v>0.15</v>
      </c>
      <c r="K847" s="1" t="str">
        <f>_xll.RtGet("EBOND_LDN",$B847,-20271)</f>
        <v>on</v>
      </c>
      <c r="L847" s="1">
        <f>_xll.BDP(A847&amp;" @CBKG Corp","bid")</f>
        <v>103.54300000000001</v>
      </c>
      <c r="M847" s="1">
        <f>_xll.BDP(A847&amp;" @CBKG Corp","ask")</f>
        <v>103.693</v>
      </c>
      <c r="N847" s="1" t="s">
        <v>1456</v>
      </c>
      <c r="O847" s="1" t="str">
        <f>_xll.BDP(A847&amp;" @"&amp;N847&amp;" Corp","LAST_UPDATE")</f>
        <v>07:01:50</v>
      </c>
      <c r="P847" s="57">
        <f>_xll.BDP(A847&amp;" @"&amp;N847&amp;" Corp","LAST_PRICE")</f>
        <v>103.61799999999999</v>
      </c>
      <c r="Q847" s="1">
        <f>INDEX(control!$F$12:$F$22,MATCH(C847,control!$C$12:$C$22,0))</f>
        <v>100</v>
      </c>
      <c r="R847" s="1">
        <f>P847-J847*INDEX(bias[value],MATCH(I847,bias[symbol],0))*(Q847/100)</f>
        <v>103.54299999999999</v>
      </c>
      <c r="S847" s="1">
        <f t="shared" si="928"/>
        <v>103.693</v>
      </c>
      <c r="T847" s="4"/>
      <c r="U847" s="4"/>
      <c r="V847" s="1">
        <f t="shared" si="922"/>
        <v>103.61799999999999</v>
      </c>
      <c r="W847" s="1">
        <f t="shared" si="923"/>
        <v>103.54299999999999</v>
      </c>
      <c r="X847" s="1">
        <f t="shared" si="924"/>
        <v>103.693</v>
      </c>
      <c r="Y847" s="13">
        <f t="shared" si="925"/>
        <v>0</v>
      </c>
      <c r="Z847" s="1">
        <v>1</v>
      </c>
      <c r="AA847" s="1">
        <f t="shared" si="926"/>
        <v>1</v>
      </c>
      <c r="AB847" s="1">
        <f t="shared" si="951"/>
        <v>1</v>
      </c>
      <c r="AC847" s="1">
        <f>IF(ISNUMBER(INDEX(bias[value],MATCH(I847,bias[symbol],0))),1,0)</f>
        <v>1</v>
      </c>
      <c r="AD847" s="1">
        <f t="shared" si="927"/>
        <v>1</v>
      </c>
      <c r="AE847" s="1">
        <f t="shared" si="952"/>
        <v>1</v>
      </c>
      <c r="AF847" s="1">
        <f t="shared" ca="1" si="968"/>
        <v>0</v>
      </c>
      <c r="AG847" s="1">
        <f t="shared" ca="1" si="969"/>
        <v>0</v>
      </c>
      <c r="AH847" s="1" t="str">
        <f ca="1">IF(AG847=1,_xll.RtContribute("DDS_BONDS",$B847&amp;"=EXT",$V$3:$X$3,V847:X847,"FTC:CHANGED;SCOPE:SERVER"),"-")</f>
        <v>-</v>
      </c>
      <c r="AI847" s="1" t="str">
        <f>_xll.RtGet("DDS_BONDS",B847&amp;"=EXT",3)</f>
        <v>12701141=EXT</v>
      </c>
      <c r="AJ847" s="32">
        <f>_xll.BDP($A847&amp;" @"&amp; $N847 &amp;"  Corp","risk_mid")</f>
        <v>0.77056063445084533</v>
      </c>
      <c r="AK847" s="25">
        <f t="shared" ref="AK847:AK911" si="970">IFERROR(G847*AJ847/10000,"-")</f>
        <v>102.86984469918785</v>
      </c>
      <c r="AL847" s="1" t="str">
        <f t="shared" si="967"/>
        <v>-</v>
      </c>
      <c r="AM847" s="38">
        <f t="shared" ref="AM847:AM911" si="971">IFERROR(G847*1,0)*IFERROR(P847*1,0)/100*IF(AL847="-",$AM$3,AL847)/100/360</f>
        <v>12.296002666666666</v>
      </c>
      <c r="AN847" s="12">
        <f>_xll.BDP($A847&amp;" @"&amp; $N847 &amp;"  Corp","asset_swap_spd_mid")</f>
        <v>25.570667727515644</v>
      </c>
      <c r="AO847" s="25">
        <f t="shared" ref="AO847:AO911" si="972">IFERROR(G847*1,0)*IFERROR(AN847*1,0)/10000</f>
        <v>3413.6841416233383</v>
      </c>
      <c r="AP847" s="25">
        <f>IFERROR(_xll.BDP($A847&amp;" @"&amp; $N847 &amp;"  Corp","coupon")*G847/100/365,"-")</f>
        <v>205.73630136986301</v>
      </c>
      <c r="AQ847" s="1" t="str">
        <f>_xll.RtGet("EBOND_LDN",B847,"DSPLY_NAME")</f>
        <v xml:space="preserve">RENAUL 5 5/8 13 </v>
      </c>
      <c r="AR847" s="38">
        <f>_xll.RtGet("EBOND_LDN", B847, -18560)</f>
        <v>76.617241379041005</v>
      </c>
      <c r="AS847" s="38">
        <f>_xll.RtGet("EBOND_LDN", B847, -18562)</f>
        <v>57.154033908571002</v>
      </c>
      <c r="AT847" s="58" t="str">
        <f ca="1">IF(Main[[#This Row],[maturity]]&lt;TODAY(),"matured","-")</f>
        <v>-</v>
      </c>
      <c r="AU847" s="1" t="str">
        <f>IF(Main[[#This Row],[spread bid]]=Main[[#This Row],[spread ask]],"error","-")</f>
        <v>-</v>
      </c>
    </row>
    <row r="848" spans="1:47" x14ac:dyDescent="0.2">
      <c r="A848" s="1" t="s">
        <v>781</v>
      </c>
      <c r="B848" s="1">
        <v>4044938</v>
      </c>
      <c r="C848" s="9">
        <v>1994223</v>
      </c>
      <c r="D848" s="9" t="str">
        <f>_xll.BDP($A848&amp;" Corp",D$4)</f>
        <v>RENAUL</v>
      </c>
      <c r="E848" s="9" t="str">
        <f>IF(_xll.BDP($A848&amp;" Corp","cpn typ")="floating","frn",_xll.BDP($A848&amp;" Corp",E$4))</f>
        <v>frn</v>
      </c>
      <c r="F848" s="50">
        <f>IF(LEFT(_xll.BDP($A848&amp;" Corp","mty_typ"),4)="perp","perp",_xll.BDP($A848&amp;" Corp",F$4)*1)</f>
        <v>42101</v>
      </c>
      <c r="G848" s="31" t="str">
        <f>_xll.RtGet("EBOND_POSITION",INDEX(bookMap[eBondID],MATCH(TEXT(C848,"0"),bookMap[bbgID],0))&amp;"="&amp;B848,"AMOUNT")</f>
        <v>#N/A</v>
      </c>
      <c r="H848" s="1">
        <f>INDEX(control!$E$12:$E$22,MATCH(C848,control!$C$12:$C$22,0))</f>
        <v>0</v>
      </c>
      <c r="I848" s="1" t="str">
        <f>IFERROR(INDEX(bias[symbol],MIN(MAX(MATCH(IF($I$2="manual",_xll.RtGet("EBOND_LDN",B848,-20268),$I$2),bias[symbol],0)+H848,1),27)),"-")</f>
        <v>-</v>
      </c>
      <c r="J848" s="1" t="str">
        <f>IFERROR(_xll.RtGet("EBOND_LDN",B848,-20270)*1,"-")</f>
        <v>-</v>
      </c>
      <c r="K848" s="1" t="str">
        <f>_xll.RtGet("EBOND_LDN",$B848,-20271)</f>
        <v>#Stale</v>
      </c>
      <c r="L848" s="1" t="str">
        <f>_xll.BDP(A848&amp;" @CBKG Corp","bid")</f>
        <v>#N/A Real Time</v>
      </c>
      <c r="M848" s="1" t="str">
        <f>_xll.BDP(A848&amp;" @CBKG Corp","ask")</f>
        <v>#N/A Real Time</v>
      </c>
      <c r="N848" s="1" t="s">
        <v>1456</v>
      </c>
      <c r="O848" s="1" t="str">
        <f>_xll.BDP(A848&amp;" @"&amp;N848&amp;" Corp","LAST_UPDATE")</f>
        <v>11/06/2014</v>
      </c>
      <c r="P848" s="57">
        <f>_xll.BDP(A848&amp;" @"&amp;N848&amp;" Corp","LAST_PRICE")</f>
        <v>99.393000000000001</v>
      </c>
      <c r="Q848" s="1">
        <f>INDEX(control!$F$12:$F$22,MATCH(C848,control!$C$12:$C$22,0))</f>
        <v>100</v>
      </c>
      <c r="R848" s="1" t="e">
        <f>P848-J848*INDEX(bias[value],MATCH(I848,bias[symbol],0))*(Q848/100)</f>
        <v>#VALUE!</v>
      </c>
      <c r="S848" s="1" t="e">
        <f t="shared" si="928"/>
        <v>#VALUE!</v>
      </c>
      <c r="T848" s="4"/>
      <c r="U848" s="4"/>
      <c r="V848" s="1">
        <f t="shared" si="922"/>
        <v>99.393000000000001</v>
      </c>
      <c r="W848" s="1" t="e">
        <f t="shared" si="923"/>
        <v>#VALUE!</v>
      </c>
      <c r="X848" s="1" t="e">
        <f t="shared" si="924"/>
        <v>#VALUE!</v>
      </c>
      <c r="Y848" s="13" t="str">
        <f t="shared" si="925"/>
        <v>err</v>
      </c>
      <c r="Z848" s="1">
        <v>1</v>
      </c>
      <c r="AA848" s="1">
        <f t="shared" si="926"/>
        <v>0</v>
      </c>
      <c r="AB848" s="1">
        <f t="shared" si="951"/>
        <v>0</v>
      </c>
      <c r="AC848" s="1">
        <f>IF(ISNUMBER(INDEX(bias[value],MATCH(I848,bias[symbol],0))),1,0)</f>
        <v>0</v>
      </c>
      <c r="AD848" s="1">
        <f t="shared" si="927"/>
        <v>0</v>
      </c>
      <c r="AE848" s="1">
        <f t="shared" si="952"/>
        <v>0</v>
      </c>
      <c r="AF848" s="1">
        <f t="shared" ca="1" si="968"/>
        <v>0</v>
      </c>
      <c r="AG848" s="1">
        <f t="shared" ca="1" si="969"/>
        <v>0</v>
      </c>
      <c r="AH848" s="1" t="str">
        <f ca="1">IF(AG848=1,_xll.RtContribute("DDS_BONDS",$B848&amp;"=EXT",$V$3:$X$3,V848:X848,"FTC:CHANGED;SCOPE:SERVER"),"-")</f>
        <v>-</v>
      </c>
      <c r="AI848" s="1" t="str">
        <f>_xll.RtGet("DDS_BONDS",B848&amp;"=EXT",3)</f>
        <v>4044938=EXT</v>
      </c>
      <c r="AJ848" s="32">
        <f>_xll.BDP($A848&amp;" @"&amp; $N848 &amp;"  Corp","risk_mid")</f>
        <v>5.4942606694652341E-2</v>
      </c>
      <c r="AK848" s="25" t="str">
        <f t="shared" si="970"/>
        <v>-</v>
      </c>
      <c r="AL848" s="1" t="str">
        <f t="shared" si="967"/>
        <v>-</v>
      </c>
      <c r="AM848" s="38">
        <f t="shared" si="971"/>
        <v>0</v>
      </c>
      <c r="AN848" s="12">
        <f>_xll.BDP($A848&amp;" @"&amp; $N848 &amp;"  Corp","asset_swap_spd_mid")</f>
        <v>153.2793144705995</v>
      </c>
      <c r="AO848" s="25">
        <f t="shared" si="972"/>
        <v>0</v>
      </c>
      <c r="AP848" s="25" t="str">
        <f>IFERROR(_xll.BDP($A848&amp;" @"&amp; $N848 &amp;"  Corp","coupon")*G848/100/365,"-")</f>
        <v>-</v>
      </c>
      <c r="AQ848" s="1" t="str">
        <f>_xll.RtGet("EBOND_LDN",B848,"DSPLY_NAME")</f>
        <v>#Stale</v>
      </c>
      <c r="AR848" s="38" t="str">
        <f>_xll.RtGet("EBOND_LDN", B848, -18560)</f>
        <v>#Stale</v>
      </c>
      <c r="AS848" s="38" t="str">
        <f>_xll.RtGet("EBOND_LDN", B848, -18562)</f>
        <v>#Stale</v>
      </c>
      <c r="AT848" s="58" t="str">
        <f ca="1">IF(Main[[#This Row],[maturity]]&lt;TODAY(),"matured","-")</f>
        <v>-</v>
      </c>
      <c r="AU848" s="1" t="str">
        <f>IF(Main[[#This Row],[spread bid]]=Main[[#This Row],[spread ask]],"error","-")</f>
        <v>error</v>
      </c>
    </row>
    <row r="849" spans="1:47" x14ac:dyDescent="0.2">
      <c r="A849" s="1" t="s">
        <v>782</v>
      </c>
      <c r="B849" s="1">
        <v>9264848</v>
      </c>
      <c r="C849" s="9">
        <v>1994223</v>
      </c>
      <c r="D849" s="9" t="str">
        <f>_xll.BDP($A849&amp;" Corp",D$4)</f>
        <v>RENAUL</v>
      </c>
      <c r="E849" s="9">
        <f>IF(_xll.BDP($A849&amp;" Corp","cpn typ")="floating","frn",_xll.BDP($A849&amp;" Corp",E$4))</f>
        <v>5.625</v>
      </c>
      <c r="F849" s="50">
        <f>IF(LEFT(_xll.BDP($A849&amp;" Corp","mty_typ"),4)="perp","perp",_xll.BDP($A849&amp;" Corp",F$4)*1)</f>
        <v>42185</v>
      </c>
      <c r="G849" s="31">
        <f>_xll.RtGet("EBOND_POSITION",INDEX(bookMap[eBondID],MATCH(TEXT(C849,"0"),bookMap[bbgID],0))&amp;"="&amp;B849,"AMOUNT")</f>
        <v>41000</v>
      </c>
      <c r="H849" s="1">
        <f>INDEX(control!$E$12:$E$22,MATCH(C849,control!$C$12:$C$22,0))</f>
        <v>0</v>
      </c>
      <c r="I849" s="1" t="str">
        <f>IFERROR(INDEX(bias[symbol],MIN(MAX(MATCH(IF($I$2="manual",_xll.RtGet("EBOND_LDN",B849,-20268),$I$2),bias[symbol],0)+H849,1),27)),"-")</f>
        <v>b</v>
      </c>
      <c r="J849" s="1">
        <f>IFERROR(_xll.RtGet("EBOND_LDN",B849,-20270)*1,"-")</f>
        <v>0.15</v>
      </c>
      <c r="K849" s="1" t="str">
        <f>_xll.RtGet("EBOND_LDN",$B849,-20271)</f>
        <v>on</v>
      </c>
      <c r="L849" s="1">
        <f>_xll.BDP(A849&amp;" @CBKG Corp","bid")</f>
        <v>104.631</v>
      </c>
      <c r="M849" s="1">
        <f>_xll.BDP(A849&amp;" @CBKG Corp","ask")</f>
        <v>104.78100000000001</v>
      </c>
      <c r="N849" s="1" t="s">
        <v>1456</v>
      </c>
      <c r="O849" s="1" t="str">
        <f>_xll.BDP(A849&amp;" @"&amp;N849&amp;" Corp","LAST_UPDATE")</f>
        <v>07:01:39</v>
      </c>
      <c r="P849" s="57">
        <f>_xll.BDP(A849&amp;" @"&amp;N849&amp;" Corp","LAST_PRICE")</f>
        <v>104.687</v>
      </c>
      <c r="Q849" s="1">
        <f>INDEX(control!$F$12:$F$22,MATCH(C849,control!$C$12:$C$22,0))</f>
        <v>100</v>
      </c>
      <c r="R849" s="1">
        <f>P849-J849*INDEX(bias[value],MATCH(I849,bias[symbol],0))*(Q849/100)</f>
        <v>104.63074999999999</v>
      </c>
      <c r="S849" s="1">
        <f t="shared" si="928"/>
        <v>104.78075</v>
      </c>
      <c r="T849" s="4"/>
      <c r="U849" s="4"/>
      <c r="V849" s="1">
        <f t="shared" si="922"/>
        <v>104.687</v>
      </c>
      <c r="W849" s="1">
        <f t="shared" si="923"/>
        <v>104.63074999999999</v>
      </c>
      <c r="X849" s="1">
        <f t="shared" si="924"/>
        <v>104.78075</v>
      </c>
      <c r="Y849" s="13">
        <f t="shared" si="925"/>
        <v>-5.0000000001659828E-4</v>
      </c>
      <c r="Z849" s="1">
        <v>1</v>
      </c>
      <c r="AA849" s="1">
        <f t="shared" si="926"/>
        <v>1</v>
      </c>
      <c r="AB849" s="1">
        <f t="shared" si="951"/>
        <v>1</v>
      </c>
      <c r="AC849" s="1">
        <f>IF(ISNUMBER(INDEX(bias[value],MATCH(I849,bias[symbol],0))),1,0)</f>
        <v>1</v>
      </c>
      <c r="AD849" s="1">
        <f t="shared" si="927"/>
        <v>1</v>
      </c>
      <c r="AE849" s="1">
        <f t="shared" si="952"/>
        <v>1</v>
      </c>
      <c r="AF849" s="1">
        <f t="shared" ca="1" si="968"/>
        <v>0</v>
      </c>
      <c r="AG849" s="1">
        <f t="shared" ca="1" si="969"/>
        <v>0</v>
      </c>
      <c r="AH849" s="1" t="str">
        <f ca="1">IF(AG849=1,_xll.RtContribute("DDS_BONDS",$B849&amp;"=EXT",$V$3:$X$3,V849:X849,"FTC:CHANGED;SCOPE:SERVER"),"-")</f>
        <v>-</v>
      </c>
      <c r="AI849" s="1" t="str">
        <f>_xll.RtGet("DDS_BONDS",B849&amp;"=EXT",3)</f>
        <v>9264848=EXT</v>
      </c>
      <c r="AJ849" s="32">
        <f>_xll.BDP($A849&amp;" @"&amp; $N849 &amp;"  Corp","risk_mid")</f>
        <v>1.0725302509740686</v>
      </c>
      <c r="AK849" s="25">
        <f t="shared" si="970"/>
        <v>4.3973740289936813</v>
      </c>
      <c r="AL849" s="1" t="str">
        <f t="shared" si="967"/>
        <v>-</v>
      </c>
      <c r="AM849" s="38">
        <f t="shared" si="971"/>
        <v>0.38152595555555557</v>
      </c>
      <c r="AN849" s="12">
        <f>_xll.BDP($A849&amp;" @"&amp; $N849 &amp;"  Corp","asset_swap_spd_mid")</f>
        <v>57.942434894741162</v>
      </c>
      <c r="AO849" s="25">
        <f t="shared" si="972"/>
        <v>237.56398306843877</v>
      </c>
      <c r="AP849" s="25">
        <f>IFERROR(_xll.BDP($A849&amp;" @"&amp; $N849 &amp;"  Corp","coupon")*G849/100/365,"-")</f>
        <v>6.3184931506849313</v>
      </c>
      <c r="AQ849" s="1" t="str">
        <f>_xll.RtGet("EBOND_LDN",B849,"DSPLY_NAME")</f>
        <v xml:space="preserve">RENAUL 5 5/8 30 </v>
      </c>
      <c r="AR849" s="38">
        <f>_xll.RtGet("EBOND_LDN", B849, -18560)</f>
        <v>107.898295184023</v>
      </c>
      <c r="AS849" s="38">
        <f>_xll.RtGet("EBOND_LDN", B849, -18562)</f>
        <v>93.921651690014002</v>
      </c>
      <c r="AT849" s="58" t="str">
        <f ca="1">IF(Main[[#This Row],[maturity]]&lt;TODAY(),"matured","-")</f>
        <v>-</v>
      </c>
      <c r="AU849" s="1" t="str">
        <f>IF(Main[[#This Row],[spread bid]]=Main[[#This Row],[spread ask]],"error","-")</f>
        <v>-</v>
      </c>
    </row>
    <row r="850" spans="1:47" x14ac:dyDescent="0.2">
      <c r="A850" s="1" t="s">
        <v>783</v>
      </c>
      <c r="B850" s="1">
        <v>11817565</v>
      </c>
      <c r="C850" s="9">
        <v>1994223</v>
      </c>
      <c r="D850" s="9" t="str">
        <f>_xll.BDP($A850&amp;" Corp",D$4)</f>
        <v>RENAUL</v>
      </c>
      <c r="E850" s="9">
        <f>IF(_xll.BDP($A850&amp;" Corp","cpn typ")="floating","frn",_xll.BDP($A850&amp;" Corp",E$4))</f>
        <v>5.625</v>
      </c>
      <c r="F850" s="50">
        <f>IF(LEFT(_xll.BDP($A850&amp;" Corp","mty_typ"),4)="perp","perp",_xll.BDP($A850&amp;" Corp",F$4)*1)</f>
        <v>42282</v>
      </c>
      <c r="G850" s="31">
        <f>_xll.RtGet("EBOND_POSITION",INDEX(bookMap[eBondID],MATCH(TEXT(C850,"0"),bookMap[bbgID],0))&amp;"="&amp;B850,"AMOUNT")</f>
        <v>0</v>
      </c>
      <c r="H850" s="1">
        <f>INDEX(control!$E$12:$E$22,MATCH(C850,control!$C$12:$C$22,0))</f>
        <v>0</v>
      </c>
      <c r="I850" s="1" t="str">
        <f>IFERROR(INDEX(bias[symbol],MIN(MAX(MATCH(IF($I$2="manual",_xll.RtGet("EBOND_LDN",B850,-20268),$I$2),bias[symbol],0)+H850,1),27)),"-")</f>
        <v>b</v>
      </c>
      <c r="J850" s="1">
        <f>IFERROR(_xll.RtGet("EBOND_LDN",B850,-20270)*1,"-")</f>
        <v>0.2</v>
      </c>
      <c r="K850" s="1" t="str">
        <f>_xll.RtGet("EBOND_LDN",$B850,-20271)</f>
        <v>on</v>
      </c>
      <c r="L850" s="1">
        <f>_xll.BDP(A850&amp;" @CBKG Corp","bid")</f>
        <v>106.13800000000001</v>
      </c>
      <c r="M850" s="1">
        <f>_xll.BDP(A850&amp;" @CBKG Corp","ask")</f>
        <v>106.33799999999999</v>
      </c>
      <c r="N850" s="1" t="s">
        <v>1456</v>
      </c>
      <c r="O850" s="1" t="str">
        <f>_xll.BDP(A850&amp;" @"&amp;N850&amp;" Corp","LAST_UPDATE")</f>
        <v>07:01:30</v>
      </c>
      <c r="P850" s="57">
        <f>_xll.BDP(A850&amp;" @"&amp;N850&amp;" Corp","LAST_PRICE")</f>
        <v>106.21299999999999</v>
      </c>
      <c r="Q850" s="1">
        <f>INDEX(control!$F$12:$F$22,MATCH(C850,control!$C$12:$C$22,0))</f>
        <v>100</v>
      </c>
      <c r="R850" s="1">
        <f>P850-J850*INDEX(bias[value],MATCH(I850,bias[symbol],0))*(Q850/100)</f>
        <v>106.13799999999999</v>
      </c>
      <c r="S850" s="1">
        <f t="shared" si="928"/>
        <v>106.33799999999999</v>
      </c>
      <c r="T850" s="4"/>
      <c r="U850" s="4"/>
      <c r="V850" s="1">
        <f t="shared" si="922"/>
        <v>106.21299999999999</v>
      </c>
      <c r="W850" s="1">
        <f t="shared" si="923"/>
        <v>106.13799999999999</v>
      </c>
      <c r="X850" s="1">
        <f t="shared" si="924"/>
        <v>106.33799999999999</v>
      </c>
      <c r="Y850" s="13">
        <f t="shared" si="925"/>
        <v>0</v>
      </c>
      <c r="Z850" s="1">
        <v>1</v>
      </c>
      <c r="AA850" s="1">
        <f t="shared" si="926"/>
        <v>1</v>
      </c>
      <c r="AB850" s="1">
        <f t="shared" si="951"/>
        <v>1</v>
      </c>
      <c r="AC850" s="1">
        <f>IF(ISNUMBER(INDEX(bias[value],MATCH(I850,bias[symbol],0))),1,0)</f>
        <v>1</v>
      </c>
      <c r="AD850" s="1">
        <f t="shared" si="927"/>
        <v>1</v>
      </c>
      <c r="AE850" s="1">
        <f t="shared" si="952"/>
        <v>1</v>
      </c>
      <c r="AF850" s="1">
        <f t="shared" ca="1" si="968"/>
        <v>0</v>
      </c>
      <c r="AG850" s="1">
        <f t="shared" ca="1" si="969"/>
        <v>0</v>
      </c>
      <c r="AH850" s="1" t="str">
        <f ca="1">IF(AG850=1,_xll.RtContribute("DDS_BONDS",$B850&amp;"=EXT",$V$3:$X$3,V850:X850,"FTC:CHANGED;SCOPE:SERVER"),"-")</f>
        <v>-</v>
      </c>
      <c r="AI850" s="1" t="str">
        <f>_xll.RtGet("DDS_BONDS",B850&amp;"=EXT",3)</f>
        <v>11817565=EXT</v>
      </c>
      <c r="AJ850" s="32">
        <f>_xll.BDP($A850&amp;" @"&amp; $N850 &amp;"  Corp","risk_mid")</f>
        <v>1.3658139324832064</v>
      </c>
      <c r="AK850" s="25">
        <f t="shared" si="970"/>
        <v>0</v>
      </c>
      <c r="AL850" s="1" t="str">
        <f t="shared" si="967"/>
        <v>-</v>
      </c>
      <c r="AM850" s="38">
        <f t="shared" si="971"/>
        <v>0</v>
      </c>
      <c r="AN850" s="12">
        <f>_xll.BDP($A850&amp;" @"&amp; $N850 &amp;"  Corp","asset_swap_spd_mid")</f>
        <v>43.077265243905174</v>
      </c>
      <c r="AO850" s="25">
        <f t="shared" si="972"/>
        <v>0</v>
      </c>
      <c r="AP850" s="25">
        <f>IFERROR(_xll.BDP($A850&amp;" @"&amp; $N850 &amp;"  Corp","coupon")*G850/100/365,"-")</f>
        <v>0</v>
      </c>
      <c r="AQ850" s="1" t="str">
        <f>_xll.RtGet("EBOND_LDN",B850,"DSPLY_NAME")</f>
        <v xml:space="preserve">RENAUL 5 5/8 05 </v>
      </c>
      <c r="AR850" s="38">
        <f>_xll.RtGet("EBOND_LDN", B850, -18560)</f>
        <v>83.032226531934995</v>
      </c>
      <c r="AS850" s="38">
        <f>_xll.RtGet("EBOND_LDN", B850, -18562)</f>
        <v>68.400002275176007</v>
      </c>
      <c r="AT850" s="58" t="str">
        <f ca="1">IF(Main[[#This Row],[maturity]]&lt;TODAY(),"matured","-")</f>
        <v>-</v>
      </c>
      <c r="AU850" s="1" t="str">
        <f>IF(Main[[#This Row],[spread bid]]=Main[[#This Row],[spread ask]],"error","-")</f>
        <v>-</v>
      </c>
    </row>
    <row r="851" spans="1:47" x14ac:dyDescent="0.2">
      <c r="A851" s="1" t="s">
        <v>784</v>
      </c>
      <c r="B851" s="1">
        <v>9600830</v>
      </c>
      <c r="C851" s="9">
        <v>1994223</v>
      </c>
      <c r="D851" s="9" t="str">
        <f>_xll.BDP($A851&amp;" Corp",D$4)</f>
        <v>RENAUL</v>
      </c>
      <c r="E851" s="9">
        <f>IF(_xll.BDP($A851&amp;" Corp","cpn typ")="floating","frn",_xll.BDP($A851&amp;" Corp",E$4))</f>
        <v>4</v>
      </c>
      <c r="F851" s="50">
        <f>IF(LEFT(_xll.BDP($A851&amp;" Corp","mty_typ"),4)="perp","perp",_xll.BDP($A851&amp;" Corp",F$4)*1)</f>
        <v>42394</v>
      </c>
      <c r="G851" s="31">
        <f>_xll.RtGet("EBOND_POSITION",INDEX(bookMap[eBondID],MATCH(TEXT(C851,"0"),bookMap[bbgID],0))&amp;"="&amp;B851,"AMOUNT")</f>
        <v>-1961000</v>
      </c>
      <c r="H851" s="1">
        <f>INDEX(control!$E$12:$E$22,MATCH(C851,control!$C$12:$C$22,0))</f>
        <v>0</v>
      </c>
      <c r="I851" s="1" t="str">
        <f>IFERROR(INDEX(bias[symbol],MIN(MAX(MATCH(IF($I$2="manual",_xll.RtGet("EBOND_LDN",B851,-20268),$I$2),bias[symbol],0)+H851,1),27)),"-")</f>
        <v>b</v>
      </c>
      <c r="J851" s="1">
        <f>IFERROR(_xll.RtGet("EBOND_LDN",B851,-20270)*1,"-")</f>
        <v>0.15</v>
      </c>
      <c r="K851" s="1" t="str">
        <f>_xll.RtGet("EBOND_LDN",$B851,-20271)</f>
        <v>on</v>
      </c>
      <c r="L851" s="1">
        <f>_xll.BDP(A851&amp;" @CBKG Corp","bid")</f>
        <v>104.973</v>
      </c>
      <c r="M851" s="1">
        <f>_xll.BDP(A851&amp;" @CBKG Corp","ask")</f>
        <v>105.123</v>
      </c>
      <c r="N851" s="1" t="s">
        <v>1456</v>
      </c>
      <c r="O851" s="1" t="str">
        <f>_xll.BDP(A851&amp;" @"&amp;N851&amp;" Corp","LAST_UPDATE")</f>
        <v>07:01:27</v>
      </c>
      <c r="P851" s="57">
        <f>_xll.BDP(A851&amp;" @"&amp;N851&amp;" Corp","LAST_PRICE")</f>
        <v>105.029</v>
      </c>
      <c r="Q851" s="1">
        <f>INDEX(control!$F$12:$F$22,MATCH(C851,control!$C$12:$C$22,0))</f>
        <v>100</v>
      </c>
      <c r="R851" s="1">
        <f>P851-J851*INDEX(bias[value],MATCH(I851,bias[symbol],0))*(Q851/100)</f>
        <v>104.97274999999999</v>
      </c>
      <c r="S851" s="1">
        <f t="shared" si="928"/>
        <v>105.12275</v>
      </c>
      <c r="T851" s="4"/>
      <c r="U851" s="4"/>
      <c r="V851" s="1">
        <f t="shared" si="922"/>
        <v>105.029</v>
      </c>
      <c r="W851" s="1">
        <f t="shared" si="923"/>
        <v>104.97274999999999</v>
      </c>
      <c r="X851" s="1">
        <f t="shared" si="924"/>
        <v>105.12275</v>
      </c>
      <c r="Y851" s="13">
        <f t="shared" si="925"/>
        <v>-5.0000000001659828E-4</v>
      </c>
      <c r="Z851" s="1">
        <v>1</v>
      </c>
      <c r="AA851" s="1">
        <f t="shared" si="926"/>
        <v>1</v>
      </c>
      <c r="AB851" s="1">
        <f t="shared" si="951"/>
        <v>1</v>
      </c>
      <c r="AC851" s="1">
        <f>IF(ISNUMBER(INDEX(bias[value],MATCH(I851,bias[symbol],0))),1,0)</f>
        <v>1</v>
      </c>
      <c r="AD851" s="1">
        <f t="shared" si="927"/>
        <v>1</v>
      </c>
      <c r="AE851" s="1">
        <f t="shared" si="952"/>
        <v>1</v>
      </c>
      <c r="AF851" s="1">
        <f t="shared" ca="1" si="968"/>
        <v>0</v>
      </c>
      <c r="AG851" s="1">
        <f t="shared" ca="1" si="969"/>
        <v>0</v>
      </c>
      <c r="AH851" s="1" t="str">
        <f ca="1">IF(AG851=1,_xll.RtContribute("DDS_BONDS",$B851&amp;"=EXT",$V$3:$X$3,V851:X851,"FTC:CHANGED;SCOPE:SERVER"),"-")</f>
        <v>-</v>
      </c>
      <c r="AI851" s="1" t="str">
        <f>_xll.RtGet("DDS_BONDS",B851&amp;"=EXT",3)</f>
        <v>9600830=EXT</v>
      </c>
      <c r="AJ851" s="32">
        <f>_xll.BDP($A851&amp;" @"&amp; $N851 &amp;"  Corp","risk_mid")</f>
        <v>1.6599705206516546</v>
      </c>
      <c r="AK851" s="25">
        <f t="shared" si="970"/>
        <v>-325.52021909978947</v>
      </c>
      <c r="AL851" s="1" t="str">
        <f t="shared" si="967"/>
        <v>-</v>
      </c>
      <c r="AM851" s="38">
        <f t="shared" si="971"/>
        <v>-18.30772168888889</v>
      </c>
      <c r="AN851" s="12">
        <f>_xll.BDP($A851&amp;" @"&amp; $N851 &amp;"  Corp","asset_swap_spd_mid")</f>
        <v>54.034410199825778</v>
      </c>
      <c r="AO851" s="25">
        <f t="shared" si="972"/>
        <v>-10596.147840185835</v>
      </c>
      <c r="AP851" s="25">
        <f>IFERROR(_xll.BDP($A851&amp;" @"&amp; $N851 &amp;"  Corp","coupon")*G851/100/365,"-")</f>
        <v>-214.9041095890411</v>
      </c>
      <c r="AQ851" s="1" t="str">
        <f>_xll.RtGet("EBOND_LDN",B851,"DSPLY_NAME")</f>
        <v xml:space="preserve">RENAUL 4 25 Jan </v>
      </c>
      <c r="AR851" s="38">
        <f>_xll.RtGet("EBOND_LDN", B851, -18560)</f>
        <v>84.259874505785007</v>
      </c>
      <c r="AS851" s="38">
        <f>_xll.RtGet("EBOND_LDN", B851, -18562)</f>
        <v>75.229687878107995</v>
      </c>
      <c r="AT851" s="58" t="str">
        <f ca="1">IF(Main[[#This Row],[maturity]]&lt;TODAY(),"matured","-")</f>
        <v>-</v>
      </c>
      <c r="AU851" s="1" t="str">
        <f>IF(Main[[#This Row],[spread bid]]=Main[[#This Row],[spread ask]],"error","-")</f>
        <v>-</v>
      </c>
    </row>
    <row r="852" spans="1:47" x14ac:dyDescent="0.2">
      <c r="A852" s="1" t="s">
        <v>785</v>
      </c>
      <c r="B852" s="1">
        <v>10159827</v>
      </c>
      <c r="C852" s="9">
        <v>1994223</v>
      </c>
      <c r="D852" s="9" t="str">
        <f>_xll.BDP($A852&amp;" Corp",D$4)</f>
        <v>RENAUL</v>
      </c>
      <c r="E852" s="9">
        <f>IF(_xll.BDP($A852&amp;" Corp","cpn typ")="floating","frn",_xll.BDP($A852&amp;" Corp",E$4))</f>
        <v>4</v>
      </c>
      <c r="F852" s="50">
        <f>IF(LEFT(_xll.BDP($A852&amp;" Corp","mty_typ"),4)="perp","perp",_xll.BDP($A852&amp;" Corp",F$4)*1)</f>
        <v>42445</v>
      </c>
      <c r="G852" s="31">
        <f>_xll.RtGet("EBOND_POSITION",INDEX(bookMap[eBondID],MATCH(TEXT(C852,"0"),bookMap[bbgID],0))&amp;"="&amp;B852,"AMOUNT")</f>
        <v>0</v>
      </c>
      <c r="H852" s="1">
        <f>INDEX(control!$E$12:$E$22,MATCH(C852,control!$C$12:$C$22,0))</f>
        <v>0</v>
      </c>
      <c r="I852" s="1" t="str">
        <f>IFERROR(INDEX(bias[symbol],MIN(MAX(MATCH(IF($I$2="manual",_xll.RtGet("EBOND_LDN",B852,-20268),$I$2),bias[symbol],0)+H852,1),27)),"-")</f>
        <v>b</v>
      </c>
      <c r="J852" s="1">
        <f>IFERROR(_xll.RtGet("EBOND_LDN",B852,-20270)*1,"-")</f>
        <v>0.2</v>
      </c>
      <c r="K852" s="1" t="str">
        <f>_xll.RtGet("EBOND_LDN",$B852,-20271)</f>
        <v>on</v>
      </c>
      <c r="L852" s="1">
        <f>_xll.BDP(A852&amp;" @CBKG Corp","bid")</f>
        <v>105.352</v>
      </c>
      <c r="M852" s="1">
        <f>_xll.BDP(A852&amp;" @CBKG Corp","ask")</f>
        <v>105.55200000000001</v>
      </c>
      <c r="N852" s="1" t="s">
        <v>1456</v>
      </c>
      <c r="O852" s="1" t="str">
        <f>_xll.BDP(A852&amp;" @"&amp;N852&amp;" Corp","LAST_UPDATE")</f>
        <v>07:01:16</v>
      </c>
      <c r="P852" s="57">
        <f>_xll.BDP(A852&amp;" @"&amp;N852&amp;" Corp","LAST_PRICE")</f>
        <v>105.42700000000001</v>
      </c>
      <c r="Q852" s="1">
        <f>INDEX(control!$F$12:$F$22,MATCH(C852,control!$C$12:$C$22,0))</f>
        <v>100</v>
      </c>
      <c r="R852" s="1">
        <f>P852-J852*INDEX(bias[value],MATCH(I852,bias[symbol],0))*(Q852/100)</f>
        <v>105.352</v>
      </c>
      <c r="S852" s="1">
        <f t="shared" si="928"/>
        <v>105.55200000000001</v>
      </c>
      <c r="T852" s="4"/>
      <c r="U852" s="4"/>
      <c r="V852" s="1">
        <f t="shared" si="922"/>
        <v>105.42700000000001</v>
      </c>
      <c r="W852" s="1">
        <f t="shared" si="923"/>
        <v>105.352</v>
      </c>
      <c r="X852" s="1">
        <f t="shared" si="924"/>
        <v>105.55200000000001</v>
      </c>
      <c r="Y852" s="13">
        <f t="shared" si="925"/>
        <v>0</v>
      </c>
      <c r="Z852" s="1">
        <v>1</v>
      </c>
      <c r="AA852" s="1">
        <f t="shared" si="926"/>
        <v>1</v>
      </c>
      <c r="AB852" s="1">
        <f t="shared" si="951"/>
        <v>1</v>
      </c>
      <c r="AC852" s="1">
        <f>IF(ISNUMBER(INDEX(bias[value],MATCH(I852,bias[symbol],0))),1,0)</f>
        <v>1</v>
      </c>
      <c r="AD852" s="1">
        <f t="shared" si="927"/>
        <v>1</v>
      </c>
      <c r="AE852" s="1">
        <f t="shared" si="952"/>
        <v>1</v>
      </c>
      <c r="AF852" s="1">
        <f t="shared" ca="1" si="968"/>
        <v>0</v>
      </c>
      <c r="AG852" s="1">
        <f t="shared" ca="1" si="969"/>
        <v>0</v>
      </c>
      <c r="AH852" s="1" t="str">
        <f ca="1">IF(AG852=1,_xll.RtContribute("DDS_BONDS",$B852&amp;"=EXT",$V$3:$X$3,V852:X852,"FTC:CHANGED;SCOPE:SERVER"),"-")</f>
        <v>-</v>
      </c>
      <c r="AI852" s="1" t="str">
        <f>_xll.RtGet("DDS_BONDS",B852&amp;"=EXT",3)</f>
        <v>10159827=EXT</v>
      </c>
      <c r="AJ852" s="32">
        <f>_xll.BDP($A852&amp;" @"&amp; $N852 &amp;"  Corp","risk_mid")</f>
        <v>1.8016910189018631</v>
      </c>
      <c r="AK852" s="25">
        <f t="shared" si="970"/>
        <v>0</v>
      </c>
      <c r="AL852" s="1" t="str">
        <f t="shared" si="967"/>
        <v>-</v>
      </c>
      <c r="AM852" s="38">
        <f t="shared" si="971"/>
        <v>0</v>
      </c>
      <c r="AN852" s="12">
        <f>_xll.BDP($A852&amp;" @"&amp; $N852 &amp;"  Corp","asset_swap_spd_mid")</f>
        <v>54.960530559389781</v>
      </c>
      <c r="AO852" s="25">
        <f t="shared" si="972"/>
        <v>0</v>
      </c>
      <c r="AP852" s="25">
        <f>IFERROR(_xll.BDP($A852&amp;" @"&amp; $N852 &amp;"  Corp","coupon")*G852/100/365,"-")</f>
        <v>0</v>
      </c>
      <c r="AQ852" s="1" t="str">
        <f>_xll.RtGet("EBOND_LDN",B852,"DSPLY_NAME")</f>
        <v xml:space="preserve">RENAUL 4 16 Mar </v>
      </c>
      <c r="AR852" s="38">
        <f>_xll.RtGet("EBOND_LDN", B852, -18560)</f>
        <v>86.793158522352996</v>
      </c>
      <c r="AS852" s="38">
        <f>_xll.RtGet("EBOND_LDN", B852, -18562)</f>
        <v>75.702213037853994</v>
      </c>
      <c r="AT852" s="58" t="str">
        <f ca="1">IF(Main[[#This Row],[maturity]]&lt;TODAY(),"matured","-")</f>
        <v>-</v>
      </c>
      <c r="AU852" s="1" t="str">
        <f>IF(Main[[#This Row],[spread bid]]=Main[[#This Row],[spread ask]],"error","-")</f>
        <v>-</v>
      </c>
    </row>
    <row r="853" spans="1:47" x14ac:dyDescent="0.2">
      <c r="A853" s="1" t="s">
        <v>786</v>
      </c>
      <c r="B853" s="1">
        <v>10374223</v>
      </c>
      <c r="C853" s="9">
        <v>1994223</v>
      </c>
      <c r="D853" s="9" t="str">
        <f>_xll.BDP($A853&amp;" Corp",D$4)</f>
        <v>RENAUL</v>
      </c>
      <c r="E853" s="9">
        <f>IF(_xll.BDP($A853&amp;" Corp","cpn typ")="floating","frn",_xll.BDP($A853&amp;" Corp",E$4))</f>
        <v>4.5999999999999996</v>
      </c>
      <c r="F853" s="50">
        <f>IF(LEFT(_xll.BDP($A853&amp;" Corp","mty_typ"),4)="perp","perp",_xll.BDP($A853&amp;" Corp",F$4)*1)</f>
        <v>42472</v>
      </c>
      <c r="G853" s="31">
        <f>_xll.RtGet("EBOND_POSITION",INDEX(bookMap[eBondID],MATCH(TEXT(C853,"0"),bookMap[bbgID],0))&amp;"="&amp;B853,"AMOUNT")</f>
        <v>4845000</v>
      </c>
      <c r="H853" s="1">
        <f>INDEX(control!$E$12:$E$22,MATCH(C853,control!$C$12:$C$22,0))</f>
        <v>0</v>
      </c>
      <c r="I853" s="1" t="str">
        <f>IFERROR(INDEX(bias[symbol],MIN(MAX(MATCH(IF($I$2="manual",_xll.RtGet("EBOND_LDN",B853,-20268),$I$2),bias[symbol],0)+H853,1),27)),"-")</f>
        <v>bb</v>
      </c>
      <c r="J853" s="1">
        <f>IFERROR(_xll.RtGet("EBOND_LDN",B853,-20270)*1,"-")</f>
        <v>0.3</v>
      </c>
      <c r="K853" s="1" t="str">
        <f>_xll.RtGet("EBOND_LDN",$B853,-20271)</f>
        <v>on</v>
      </c>
      <c r="L853" s="1">
        <f>_xll.BDP(A853&amp;" @CBKG Corp","bid")</f>
        <v>105.97799999999999</v>
      </c>
      <c r="M853" s="1">
        <f>_xll.BDP(A853&amp;" @CBKG Corp","ask")</f>
        <v>106.27800000000001</v>
      </c>
      <c r="N853" s="1" t="s">
        <v>1456</v>
      </c>
      <c r="O853" s="1" t="str">
        <f>_xll.BDP(A853&amp;" @"&amp;N853&amp;" Corp","LAST_UPDATE")</f>
        <v>07:01:13</v>
      </c>
      <c r="P853" s="57">
        <f>_xll.BDP(A853&amp;" @"&amp;N853&amp;" Corp","LAST_PRICE")</f>
        <v>106.053</v>
      </c>
      <c r="Q853" s="1">
        <f>INDEX(control!$F$12:$F$22,MATCH(C853,control!$C$12:$C$22,0))</f>
        <v>100</v>
      </c>
      <c r="R853" s="1">
        <f>P853-J853*INDEX(bias[value],MATCH(I853,bias[symbol],0))*(Q853/100)</f>
        <v>105.97799999999999</v>
      </c>
      <c r="S853" s="1">
        <f t="shared" si="928"/>
        <v>106.27799999999999</v>
      </c>
      <c r="T853" s="4"/>
      <c r="U853" s="4"/>
      <c r="V853" s="1">
        <f t="shared" si="922"/>
        <v>106.053</v>
      </c>
      <c r="W853" s="1">
        <f t="shared" si="923"/>
        <v>105.97799999999999</v>
      </c>
      <c r="X853" s="1">
        <f t="shared" si="924"/>
        <v>106.27799999999999</v>
      </c>
      <c r="Y853" s="13">
        <f t="shared" si="925"/>
        <v>-2.8421709430404007E-14</v>
      </c>
      <c r="Z853" s="1">
        <v>1</v>
      </c>
      <c r="AA853" s="1">
        <f t="shared" si="926"/>
        <v>1</v>
      </c>
      <c r="AB853" s="1">
        <f t="shared" si="951"/>
        <v>1</v>
      </c>
      <c r="AC853" s="1">
        <f>IF(ISNUMBER(INDEX(bias[value],MATCH(I853,bias[symbol],0))),1,0)</f>
        <v>1</v>
      </c>
      <c r="AD853" s="1">
        <f t="shared" si="927"/>
        <v>1</v>
      </c>
      <c r="AE853" s="1">
        <f t="shared" si="952"/>
        <v>1</v>
      </c>
      <c r="AF853" s="1">
        <f t="shared" ca="1" si="968"/>
        <v>0</v>
      </c>
      <c r="AG853" s="1">
        <f t="shared" ca="1" si="969"/>
        <v>0</v>
      </c>
      <c r="AH853" s="1" t="str">
        <f ca="1">IF(AG853=1,_xll.RtContribute("DDS_BONDS",$B853&amp;"=EXT",$V$3:$X$3,V853:X853,"FTC:CHANGED;SCOPE:SERVER"),"-")</f>
        <v>-</v>
      </c>
      <c r="AI853" s="1" t="str">
        <f>_xll.RtGet("DDS_BONDS",B853&amp;"=EXT",3)</f>
        <v>10374223=EXT</v>
      </c>
      <c r="AJ853" s="32">
        <f>_xll.BDP($A853&amp;" @"&amp; $N853 &amp;"  Corp","risk_mid")</f>
        <v>1.8642998962015156</v>
      </c>
      <c r="AK853" s="25">
        <f t="shared" si="970"/>
        <v>903.25329970963435</v>
      </c>
      <c r="AL853" s="1" t="str">
        <f t="shared" si="967"/>
        <v>-</v>
      </c>
      <c r="AM853" s="38">
        <f t="shared" si="971"/>
        <v>45.673491999999996</v>
      </c>
      <c r="AN853" s="12">
        <f>_xll.BDP($A853&amp;" @"&amp; $N853 &amp;"  Corp","asset_swap_spd_mid")</f>
        <v>67.500303690870226</v>
      </c>
      <c r="AO853" s="25">
        <f t="shared" si="972"/>
        <v>32703.897138226621</v>
      </c>
      <c r="AP853" s="25">
        <f>IFERROR(_xll.BDP($A853&amp;" @"&amp; $N853 &amp;"  Corp","coupon")*G853/100/365,"-")</f>
        <v>610.60273972602738</v>
      </c>
      <c r="AQ853" s="1" t="str">
        <f>_xll.RtGet("EBOND_LDN",B853,"DSPLY_NAME")</f>
        <v>RENAUL 4.6 12 Ap</v>
      </c>
      <c r="AR853" s="38">
        <f>_xll.RtGet("EBOND_LDN", B853, -18560)</f>
        <v>52.676104023032003</v>
      </c>
      <c r="AS853" s="38">
        <f>_xll.RtGet("EBOND_LDN", B853, -18562)</f>
        <v>36.603437123379997</v>
      </c>
      <c r="AT853" s="58" t="str">
        <f ca="1">IF(Main[[#This Row],[maturity]]&lt;TODAY(),"matured","-")</f>
        <v>-</v>
      </c>
      <c r="AU853" s="1" t="str">
        <f>IF(Main[[#This Row],[spread bid]]=Main[[#This Row],[spread ask]],"error","-")</f>
        <v>-</v>
      </c>
    </row>
    <row r="854" spans="1:47" x14ac:dyDescent="0.2">
      <c r="A854" s="1" t="s">
        <v>787</v>
      </c>
      <c r="B854" s="1">
        <v>10383652</v>
      </c>
      <c r="C854" s="9">
        <v>1994223</v>
      </c>
      <c r="D854" s="9" t="str">
        <f>_xll.BDP($A854&amp;" Corp",D$4)</f>
        <v>RENAUL</v>
      </c>
      <c r="E854" s="9">
        <f>IF(_xll.BDP($A854&amp;" Corp","cpn typ")="floating","frn",_xll.BDP($A854&amp;" Corp",E$4))</f>
        <v>4.5999999999999996</v>
      </c>
      <c r="F854" s="50">
        <f>IF(LEFT(_xll.BDP($A854&amp;" Corp","mty_typ"),4)="perp","perp",_xll.BDP($A854&amp;" Corp",F$4)*1)</f>
        <v>42472</v>
      </c>
      <c r="G854" s="31">
        <f>_xll.RtGet("EBOND_POSITION",INDEX(bookMap[eBondID],MATCH(TEXT(C854,"0"),bookMap[bbgID],0))&amp;"="&amp;B854,"AMOUNT")</f>
        <v>-5000000</v>
      </c>
      <c r="H854" s="1">
        <f>INDEX(control!$E$12:$E$22,MATCH(C854,control!$C$12:$C$22,0))</f>
        <v>0</v>
      </c>
      <c r="I854" s="1" t="str">
        <f>IFERROR(INDEX(bias[symbol],MIN(MAX(MATCH(IF($I$2="manual",_xll.RtGet("EBOND_LDN",B854,-20268),$I$2),bias[symbol],0)+H854,1),27)),"-")</f>
        <v>bb</v>
      </c>
      <c r="J854" s="1">
        <f>IFERROR(_xll.RtGet("EBOND_LDN",B854,-20270)*1,"-")</f>
        <v>0.3</v>
      </c>
      <c r="K854" s="1" t="str">
        <f>_xll.RtGet("EBOND_LDN",$B854,-20271)</f>
        <v>on</v>
      </c>
      <c r="L854" s="1" t="str">
        <f>_xll.BDP(A854&amp;" @CBKG Corp","bid")</f>
        <v>#N/A Real Time</v>
      </c>
      <c r="M854" s="1" t="str">
        <f>_xll.BDP(A854&amp;" @CBKG Corp","ask")</f>
        <v>#N/A Real Time</v>
      </c>
      <c r="N854" s="1" t="s">
        <v>1456</v>
      </c>
      <c r="O854" s="1" t="str">
        <f>_xll.BDP(A854&amp;" @"&amp;N854&amp;" Corp","LAST_UPDATE")</f>
        <v>07:01:47</v>
      </c>
      <c r="P854" s="57">
        <f>_xll.BDP(A854&amp;" @"&amp;N854&amp;" Corp","LAST_PRICE")</f>
        <v>106.06399999999999</v>
      </c>
      <c r="Q854" s="1">
        <f>INDEX(control!$F$12:$F$22,MATCH(C854,control!$C$12:$C$22,0))</f>
        <v>100</v>
      </c>
      <c r="R854" s="1">
        <f>P854-J854*INDEX(bias[value],MATCH(I854,bias[symbol],0))*(Q854/100)</f>
        <v>105.98899999999999</v>
      </c>
      <c r="S854" s="1">
        <f t="shared" si="928"/>
        <v>106.28899999999999</v>
      </c>
      <c r="T854" s="4"/>
      <c r="U854" s="4"/>
      <c r="V854" s="1">
        <f t="shared" si="922"/>
        <v>106.06399999999999</v>
      </c>
      <c r="W854" s="1">
        <f t="shared" si="923"/>
        <v>105.98899999999999</v>
      </c>
      <c r="X854" s="1">
        <f t="shared" si="924"/>
        <v>106.28899999999999</v>
      </c>
      <c r="Y854" s="13" t="str">
        <f t="shared" si="925"/>
        <v>err</v>
      </c>
      <c r="Z854" s="1">
        <v>1</v>
      </c>
      <c r="AA854" s="1">
        <f t="shared" si="926"/>
        <v>1</v>
      </c>
      <c r="AB854" s="1">
        <f t="shared" si="951"/>
        <v>1</v>
      </c>
      <c r="AC854" s="1">
        <f>IF(ISNUMBER(INDEX(bias[value],MATCH(I854,bias[symbol],0))),1,0)</f>
        <v>1</v>
      </c>
      <c r="AD854" s="1">
        <f t="shared" si="927"/>
        <v>1</v>
      </c>
      <c r="AE854" s="1">
        <f t="shared" si="952"/>
        <v>1</v>
      </c>
      <c r="AF854" s="1">
        <f t="shared" ca="1" si="968"/>
        <v>0</v>
      </c>
      <c r="AG854" s="1">
        <f t="shared" ca="1" si="969"/>
        <v>0</v>
      </c>
      <c r="AH854" s="1" t="str">
        <f ca="1">IF(AG854=1,_xll.RtContribute("DDS_BONDS",$B854&amp;"=EXT",$V$3:$X$3,V854:X854,"FTC:CHANGED;SCOPE:SERVER"),"-")</f>
        <v>-</v>
      </c>
      <c r="AI854" s="1" t="str">
        <f>_xll.RtGet("DDS_BONDS",B854&amp;"=EXT",3)</f>
        <v>10383652=EXT</v>
      </c>
      <c r="AJ854" s="32">
        <f>_xll.BDP($A854&amp;" @"&amp; $N854 &amp;"  Corp","risk_mid")</f>
        <v>1.8645052413063468</v>
      </c>
      <c r="AK854" s="25">
        <f t="shared" si="970"/>
        <v>-932.25262065317338</v>
      </c>
      <c r="AL854" s="1" t="str">
        <f t="shared" si="967"/>
        <v>-</v>
      </c>
      <c r="AM854" s="38">
        <f t="shared" si="971"/>
        <v>-47.139555555555553</v>
      </c>
      <c r="AN854" s="12">
        <f>_xll.BDP($A854&amp;" @"&amp; $N854 &amp;"  Corp","asset_swap_spd_mid")</f>
        <v>66.853217484349102</v>
      </c>
      <c r="AO854" s="25">
        <f t="shared" si="972"/>
        <v>-33426.608742174554</v>
      </c>
      <c r="AP854" s="25">
        <f>IFERROR(_xll.BDP($A854&amp;" @"&amp; $N854 &amp;"  Corp","coupon")*G854/100/365,"-")</f>
        <v>-630.13698630136992</v>
      </c>
      <c r="AQ854" s="1" t="str">
        <f>_xll.RtGet("EBOND_LDN",B854,"DSPLY_NAME")</f>
        <v>RENAUL 4.6 12 Ap</v>
      </c>
      <c r="AR854" s="38">
        <f>_xll.RtGet("EBOND_LDN", B854, -18560)</f>
        <v>0</v>
      </c>
      <c r="AS854" s="38">
        <f>_xll.RtGet("EBOND_LDN", B854, -18562)</f>
        <v>0</v>
      </c>
      <c r="AT854" s="58" t="str">
        <f ca="1">IF(Main[[#This Row],[maturity]]&lt;TODAY(),"matured","-")</f>
        <v>-</v>
      </c>
      <c r="AU854" s="1" t="str">
        <f>IF(Main[[#This Row],[spread bid]]=Main[[#This Row],[spread ask]],"error","-")</f>
        <v>error</v>
      </c>
    </row>
    <row r="855" spans="1:47" x14ac:dyDescent="0.2">
      <c r="A855" s="1" t="s">
        <v>788</v>
      </c>
      <c r="B855" s="1">
        <v>10580019</v>
      </c>
      <c r="C855" s="9">
        <v>1994223</v>
      </c>
      <c r="D855" s="9" t="str">
        <f>_xll.BDP($A855&amp;" Corp",D$4)</f>
        <v>RENAUL</v>
      </c>
      <c r="E855" s="9">
        <f>IF(_xll.BDP($A855&amp;" Corp","cpn typ")="floating","frn",_xll.BDP($A855&amp;" Corp",E$4))</f>
        <v>4.625</v>
      </c>
      <c r="F855" s="50">
        <f>IF(LEFT(_xll.BDP($A855&amp;" Corp","mty_typ"),4)="perp","perp",_xll.BDP($A855&amp;" Corp",F$4)*1)</f>
        <v>42515</v>
      </c>
      <c r="G855" s="31">
        <f>_xll.RtGet("EBOND_POSITION",INDEX(bookMap[eBondID],MATCH(TEXT(C855,"0"),bookMap[bbgID],0))&amp;"="&amp;B855,"AMOUNT")</f>
        <v>141000</v>
      </c>
      <c r="H855" s="1">
        <f>INDEX(control!$E$12:$E$22,MATCH(C855,control!$C$12:$C$22,0))</f>
        <v>0</v>
      </c>
      <c r="I855" s="1" t="str">
        <f>IFERROR(INDEX(bias[symbol],MIN(MAX(MATCH(IF($I$2="manual",_xll.RtGet("EBOND_LDN",B855,-20268),$I$2),bias[symbol],0)+H855,1),27)),"-")</f>
        <v>bb</v>
      </c>
      <c r="J855" s="1">
        <f>IFERROR(_xll.RtGet("EBOND_LDN",B855,-20270)*1,"-")</f>
        <v>0.2</v>
      </c>
      <c r="K855" s="1" t="str">
        <f>_xll.RtGet("EBOND_LDN",$B855,-20271)</f>
        <v>on</v>
      </c>
      <c r="L855" s="1">
        <f>_xll.BDP(A855&amp;" @CBKG Corp","bid")</f>
        <v>106.271</v>
      </c>
      <c r="M855" s="1">
        <f>_xll.BDP(A855&amp;" @CBKG Corp","ask")</f>
        <v>106.471</v>
      </c>
      <c r="N855" s="1" t="s">
        <v>1456</v>
      </c>
      <c r="O855" s="1" t="str">
        <f>_xll.BDP(A855&amp;" @"&amp;N855&amp;" Corp","LAST_UPDATE")</f>
        <v>07:01:22</v>
      </c>
      <c r="P855" s="57">
        <f>_xll.BDP(A855&amp;" @"&amp;N855&amp;" Corp","LAST_PRICE")</f>
        <v>106.321</v>
      </c>
      <c r="Q855" s="1">
        <f>INDEX(control!$F$12:$F$22,MATCH(C855,control!$C$12:$C$22,0))</f>
        <v>100</v>
      </c>
      <c r="R855" s="1">
        <f>P855-J855*INDEX(bias[value],MATCH(I855,bias[symbol],0))*(Q855/100)</f>
        <v>106.271</v>
      </c>
      <c r="S855" s="1">
        <f t="shared" si="928"/>
        <v>106.471</v>
      </c>
      <c r="T855" s="4"/>
      <c r="U855" s="4"/>
      <c r="V855" s="1">
        <f t="shared" si="922"/>
        <v>106.321</v>
      </c>
      <c r="W855" s="1">
        <f t="shared" si="923"/>
        <v>106.271</v>
      </c>
      <c r="X855" s="1">
        <f t="shared" si="924"/>
        <v>106.471</v>
      </c>
      <c r="Y855" s="13">
        <f t="shared" si="925"/>
        <v>0</v>
      </c>
      <c r="Z855" s="1">
        <v>1</v>
      </c>
      <c r="AA855" s="1">
        <f t="shared" si="926"/>
        <v>1</v>
      </c>
      <c r="AB855" s="1">
        <f t="shared" si="951"/>
        <v>1</v>
      </c>
      <c r="AC855" s="1">
        <f>IF(ISNUMBER(INDEX(bias[value],MATCH(I855,bias[symbol],0))),1,0)</f>
        <v>1</v>
      </c>
      <c r="AD855" s="1">
        <f t="shared" si="927"/>
        <v>1</v>
      </c>
      <c r="AE855" s="1">
        <f t="shared" si="952"/>
        <v>1</v>
      </c>
      <c r="AF855" s="1">
        <f t="shared" ca="1" si="968"/>
        <v>0</v>
      </c>
      <c r="AG855" s="1">
        <f t="shared" ca="1" si="969"/>
        <v>0</v>
      </c>
      <c r="AH855" s="1" t="str">
        <f ca="1">IF(AG855=1,_xll.RtContribute("DDS_BONDS",$B855&amp;"=EXT",$V$3:$X$3,V855:X855,"FTC:CHANGED;SCOPE:SERVER"),"-")</f>
        <v>-</v>
      </c>
      <c r="AI855" s="1" t="str">
        <f>_xll.RtGet("DDS_BONDS",B855&amp;"=EXT",3)</f>
        <v>10580019=EXT</v>
      </c>
      <c r="AJ855" s="32">
        <f>_xll.BDP($A855&amp;" @"&amp; $N855 &amp;"  Corp","risk_mid")</f>
        <v>1.9923822707937688</v>
      </c>
      <c r="AK855" s="25">
        <f t="shared" si="970"/>
        <v>28.092590018192144</v>
      </c>
      <c r="AL855" s="1" t="str">
        <f t="shared" si="967"/>
        <v>-</v>
      </c>
      <c r="AM855" s="38">
        <f t="shared" si="971"/>
        <v>1.3325565333333333</v>
      </c>
      <c r="AN855" s="12">
        <f>_xll.BDP($A855&amp;" @"&amp; $N855 &amp;"  Corp","asset_swap_spd_mid")</f>
        <v>101.1851244900726</v>
      </c>
      <c r="AO855" s="25">
        <f t="shared" si="972"/>
        <v>1426.7102553100235</v>
      </c>
      <c r="AP855" s="25">
        <f>IFERROR(_xll.BDP($A855&amp;" @"&amp; $N855 &amp;"  Corp","coupon")*G855/100/365,"-")</f>
        <v>17.866438356164384</v>
      </c>
      <c r="AQ855" s="1" t="str">
        <f>_xll.RtGet("EBOND_LDN",B855,"DSPLY_NAME")</f>
        <v xml:space="preserve">RENAUL 4 5/8 25 </v>
      </c>
      <c r="AR855" s="38">
        <f>_xll.RtGet("EBOND_LDN", B855, -18560)</f>
        <v>129.08702761531401</v>
      </c>
      <c r="AS855" s="38">
        <f>_xll.RtGet("EBOND_LDN", B855, -18562)</f>
        <v>119.061605937037</v>
      </c>
      <c r="AT855" s="58" t="str">
        <f ca="1">IF(Main[[#This Row],[maturity]]&lt;TODAY(),"matured","-")</f>
        <v>-</v>
      </c>
      <c r="AU855" s="1" t="str">
        <f>IF(Main[[#This Row],[spread bid]]=Main[[#This Row],[spread ask]],"error","-")</f>
        <v>-</v>
      </c>
    </row>
    <row r="856" spans="1:47" x14ac:dyDescent="0.2">
      <c r="A856" s="1" t="s">
        <v>789</v>
      </c>
      <c r="B856" s="1">
        <v>18079008</v>
      </c>
      <c r="C856" s="9">
        <v>1994223</v>
      </c>
      <c r="D856" s="9" t="str">
        <f>_xll.BDP($A856&amp;" Corp",D$4)</f>
        <v>RENAUL</v>
      </c>
      <c r="E856" s="9">
        <f>IF(_xll.BDP($A856&amp;" Corp","cpn typ")="floating","frn",_xll.BDP($A856&amp;" Corp",E$4))</f>
        <v>1.75</v>
      </c>
      <c r="F856" s="50">
        <f>IF(LEFT(_xll.BDP($A856&amp;" Corp","mty_typ"),4)="perp","perp",_xll.BDP($A856&amp;" Corp",F$4)*1)</f>
        <v>42557</v>
      </c>
      <c r="G856" s="31">
        <f>_xll.RtGet("EBOND_POSITION",INDEX(bookMap[eBondID],MATCH(TEXT(C856,"0"),bookMap[bbgID],0))&amp;"="&amp;B856,"AMOUNT")</f>
        <v>210000</v>
      </c>
      <c r="H856" s="1">
        <f>INDEX(control!$E$12:$E$22,MATCH(C856,control!$C$12:$C$22,0))</f>
        <v>0</v>
      </c>
      <c r="I856" s="1" t="str">
        <f>IFERROR(INDEX(bias[symbol],MIN(MAX(MATCH(IF($I$2="manual",_xll.RtGet("EBOND_LDN",B856,-20268),$I$2),bias[symbol],0)+H856,1),27)),"-")</f>
        <v>bb</v>
      </c>
      <c r="J856" s="1">
        <f>IFERROR(_xll.RtGet("EBOND_LDN",B856,-20270)*1,"-")</f>
        <v>0.2</v>
      </c>
      <c r="K856" s="1" t="str">
        <f>_xll.RtGet("EBOND_LDN",$B856,-20271)</f>
        <v>on</v>
      </c>
      <c r="L856" s="1">
        <f>_xll.BDP(A856&amp;" @CBKG Corp","bid")</f>
        <v>101.735</v>
      </c>
      <c r="M856" s="1">
        <f>_xll.BDP(A856&amp;" @CBKG Corp","ask")</f>
        <v>101.935</v>
      </c>
      <c r="N856" s="1" t="s">
        <v>1456</v>
      </c>
      <c r="O856" s="1" t="str">
        <f>_xll.BDP(A856&amp;" @"&amp;N856&amp;" Corp","LAST_UPDATE")</f>
        <v>07:01:22</v>
      </c>
      <c r="P856" s="57">
        <f>_xll.BDP(A856&amp;" @"&amp;N856&amp;" Corp","LAST_PRICE")</f>
        <v>101.785</v>
      </c>
      <c r="Q856" s="1">
        <f>INDEX(control!$F$12:$F$22,MATCH(C856,control!$C$12:$C$22,0))</f>
        <v>100</v>
      </c>
      <c r="R856" s="1">
        <f>P856-J856*INDEX(bias[value],MATCH(I856,bias[symbol],0))*(Q856/100)</f>
        <v>101.735</v>
      </c>
      <c r="S856" s="1">
        <f t="shared" si="928"/>
        <v>101.935</v>
      </c>
      <c r="T856" s="4"/>
      <c r="U856" s="4"/>
      <c r="V856" s="1">
        <f t="shared" si="922"/>
        <v>101.785</v>
      </c>
      <c r="W856" s="1">
        <f t="shared" si="923"/>
        <v>101.735</v>
      </c>
      <c r="X856" s="1">
        <f t="shared" si="924"/>
        <v>101.935</v>
      </c>
      <c r="Y856" s="13">
        <f t="shared" si="925"/>
        <v>0</v>
      </c>
      <c r="Z856" s="1">
        <v>1</v>
      </c>
      <c r="AA856" s="1">
        <f t="shared" si="926"/>
        <v>1</v>
      </c>
      <c r="AB856" s="1">
        <f t="shared" si="951"/>
        <v>1</v>
      </c>
      <c r="AC856" s="1">
        <f>IF(ISNUMBER(INDEX(bias[value],MATCH(I856,bias[symbol],0))),1,0)</f>
        <v>1</v>
      </c>
      <c r="AD856" s="1">
        <f t="shared" si="927"/>
        <v>1</v>
      </c>
      <c r="AE856" s="1">
        <f t="shared" si="952"/>
        <v>1</v>
      </c>
      <c r="AF856" s="1">
        <f t="shared" ca="1" si="968"/>
        <v>0</v>
      </c>
      <c r="AG856" s="1">
        <f t="shared" ca="1" si="969"/>
        <v>0</v>
      </c>
      <c r="AH856" s="1" t="str">
        <f ca="1">IF(AG856=1,_xll.RtContribute("DDS_BONDS",$B856&amp;"=EXT",$V$3:$X$3,V856:X856,"FTC:CHANGED;SCOPE:SERVER"),"-")</f>
        <v>-</v>
      </c>
      <c r="AI856" s="1" t="str">
        <f>_xll.RtGet("DDS_BONDS",B856&amp;"=EXT",3)</f>
        <v>18079008=EXT</v>
      </c>
      <c r="AJ856" s="32">
        <f>_xll.BDP($A856&amp;" @"&amp; $N856 &amp;"  Corp","risk_mid")</f>
        <v>2.0519877196335301</v>
      </c>
      <c r="AK856" s="25">
        <f t="shared" si="970"/>
        <v>43.091742112304132</v>
      </c>
      <c r="AL856" s="1" t="str">
        <f t="shared" si="967"/>
        <v>-</v>
      </c>
      <c r="AM856" s="38">
        <f t="shared" si="971"/>
        <v>1.8999866666666669</v>
      </c>
      <c r="AN856" s="12">
        <f>_xll.BDP($A856&amp;" @"&amp; $N856 &amp;"  Corp","asset_swap_spd_mid")</f>
        <v>53.808267189117018</v>
      </c>
      <c r="AO856" s="25">
        <f t="shared" si="972"/>
        <v>1129.9736109714572</v>
      </c>
      <c r="AP856" s="25">
        <f>IFERROR(_xll.BDP($A856&amp;" @"&amp; $N856 &amp;"  Corp","coupon")*G856/100/365,"-")</f>
        <v>10.068493150684931</v>
      </c>
      <c r="AQ856" s="1" t="str">
        <f>_xll.RtGet("EBOND_LDN",B856,"DSPLY_NAME")</f>
        <v xml:space="preserve">RENAUL 1 3/4 06 </v>
      </c>
      <c r="AR856" s="38">
        <f>_xll.RtGet("EBOND_LDN", B856, -18560)</f>
        <v>85.261272353460996</v>
      </c>
      <c r="AS856" s="38">
        <f>_xll.RtGet("EBOND_LDN", B856, -18562)</f>
        <v>75.524923823983997</v>
      </c>
      <c r="AT856" s="58" t="str">
        <f ca="1">IF(Main[[#This Row],[maturity]]&lt;TODAY(),"matured","-")</f>
        <v>-</v>
      </c>
      <c r="AU856" s="1" t="str">
        <f>IF(Main[[#This Row],[spread bid]]=Main[[#This Row],[spread ask]],"error","-")</f>
        <v>-</v>
      </c>
    </row>
    <row r="857" spans="1:47" x14ac:dyDescent="0.2">
      <c r="A857" s="1" t="s">
        <v>790</v>
      </c>
      <c r="B857" s="1">
        <v>15684594</v>
      </c>
      <c r="C857" s="9">
        <v>1994223</v>
      </c>
      <c r="D857" s="9" t="str">
        <f>_xll.BDP($A857&amp;" Corp",D$4)</f>
        <v>RENAUL</v>
      </c>
      <c r="E857" s="9">
        <f>IF(_xll.BDP($A857&amp;" Corp","cpn typ")="floating","frn",_xll.BDP($A857&amp;" Corp",E$4))</f>
        <v>6</v>
      </c>
      <c r="F857" s="50">
        <f>IF(LEFT(_xll.BDP($A857&amp;" Corp","mty_typ"),4)="perp","perp",_xll.BDP($A857&amp;" Corp",F$4)*1)</f>
        <v>42661</v>
      </c>
      <c r="G857" s="31">
        <f>_xll.RtGet("EBOND_POSITION",INDEX(bookMap[eBondID],MATCH(TEXT(C857,"0"),bookMap[bbgID],0))&amp;"="&amp;B857,"AMOUNT")</f>
        <v>0</v>
      </c>
      <c r="H857" s="1">
        <f>INDEX(control!$E$12:$E$22,MATCH(C857,control!$C$12:$C$22,0))</f>
        <v>0</v>
      </c>
      <c r="I857" s="1" t="str">
        <f>IFERROR(INDEX(bias[symbol],MIN(MAX(MATCH(IF($I$2="manual",_xll.RtGet("EBOND_LDN",B857,-20268),$I$2),bias[symbol],0)+H857,1),27)),"-")</f>
        <v>-</v>
      </c>
      <c r="J857" s="1">
        <f>IFERROR(_xll.RtGet("EBOND_LDN",B857,-20270)*1,"-")</f>
        <v>0.3</v>
      </c>
      <c r="K857" s="1" t="str">
        <f>_xll.RtGet("EBOND_LDN",$B857,-20271)</f>
        <v>on</v>
      </c>
      <c r="L857" s="1">
        <f>_xll.BDP(A857&amp;" @CBKG Corp","bid")</f>
        <v>103.07</v>
      </c>
      <c r="M857" s="1">
        <f>_xll.BDP(A857&amp;" @CBKG Corp","ask")</f>
        <v>103.42</v>
      </c>
      <c r="N857" s="1" t="s">
        <v>1456</v>
      </c>
      <c r="O857" s="1" t="str">
        <f>_xll.BDP(A857&amp;" @"&amp;N857&amp;" Corp","LAST_UPDATE")</f>
        <v>07:01:48</v>
      </c>
      <c r="P857" s="57">
        <f>_xll.BDP(A857&amp;" @"&amp;N857&amp;" Corp","LAST_PRICE")</f>
        <v>103.321</v>
      </c>
      <c r="Q857" s="1">
        <f>INDEX(control!$F$12:$F$22,MATCH(C857,control!$C$12:$C$22,0))</f>
        <v>100</v>
      </c>
      <c r="R857" s="1" t="e">
        <f>P857-J857*INDEX(bias[value],MATCH(I857,bias[symbol],0))*(Q857/100)</f>
        <v>#N/A</v>
      </c>
      <c r="S857" s="1" t="e">
        <f t="shared" si="928"/>
        <v>#N/A</v>
      </c>
      <c r="T857" s="4"/>
      <c r="U857" s="4"/>
      <c r="V857" s="1">
        <f t="shared" ref="V857:V924" si="973">P857</f>
        <v>103.321</v>
      </c>
      <c r="W857" s="1" t="e">
        <f t="shared" ref="W857:W924" si="974">IF(ISNUMBER(T857),T857,R857)</f>
        <v>#N/A</v>
      </c>
      <c r="X857" s="1" t="e">
        <f t="shared" ref="X857:X924" si="975">IF(ISNUMBER(U857),U857,S857)</f>
        <v>#N/A</v>
      </c>
      <c r="Y857" s="13" t="str">
        <f t="shared" ref="Y857:Y924" si="976">IF(ISERROR((W857+X857)-(L857+M857)),"err",((W857+X857)-(L857+M857)))</f>
        <v>err</v>
      </c>
      <c r="Z857" s="1">
        <v>1</v>
      </c>
      <c r="AA857" s="1">
        <f t="shared" ref="AA857:AA924" si="977">IF(K857="on",1,0)</f>
        <v>1</v>
      </c>
      <c r="AB857" s="1">
        <f t="shared" ref="AB857:AB903" si="978">IF(ISNUMBER(V857),1,0)*IF(ISNUMBER(W857),1,0)*IF(ISNUMBER(X857),1,0)</f>
        <v>0</v>
      </c>
      <c r="AC857" s="1">
        <f>IF(ISNUMBER(INDEX(bias[value],MATCH(I857,bias[symbol],0))),1,0)</f>
        <v>0</v>
      </c>
      <c r="AD857" s="1">
        <f t="shared" ref="AD857:AD924" si="979">IF(ISNUMBER(J857),1,0)</f>
        <v>1</v>
      </c>
      <c r="AE857" s="1">
        <f t="shared" ref="AE857:AE903" si="980">IF(AB857,IF(W857&gt;X857,0,1),0)</f>
        <v>0</v>
      </c>
      <c r="AF857" s="1">
        <f t="shared" ca="1" si="968"/>
        <v>0</v>
      </c>
      <c r="AG857" s="1">
        <f t="shared" ca="1" si="969"/>
        <v>0</v>
      </c>
      <c r="AH857" s="1" t="str">
        <f ca="1">IF(AG857=1,_xll.RtContribute("DDS_BONDS",$B857&amp;"=EXT",$V$3:$X$3,V857:X857,"FTC:CHANGED;SCOPE:SERVER"),"-")</f>
        <v>-</v>
      </c>
      <c r="AI857" s="1" t="str">
        <f>_xll.RtGet("DDS_BONDS",B857&amp;"=EXT",3)</f>
        <v>15684594=EXT</v>
      </c>
      <c r="AJ857" s="32">
        <f>_xll.BDP($A857&amp;" @"&amp; $N857 &amp;"  Corp","risk_mid")</f>
        <v>2.2337908641112847</v>
      </c>
      <c r="AK857" s="25">
        <f t="shared" si="970"/>
        <v>0</v>
      </c>
      <c r="AL857" s="1" t="str">
        <f t="shared" si="967"/>
        <v>-</v>
      </c>
      <c r="AM857" s="38">
        <f t="shared" si="971"/>
        <v>0</v>
      </c>
      <c r="AN857" s="12">
        <f>_xll.BDP($A857&amp;" @"&amp; $N857 &amp;"  Corp","asset_swap_spd_mid")</f>
        <v>153.19470330838959</v>
      </c>
      <c r="AO857" s="25">
        <f t="shared" si="972"/>
        <v>0</v>
      </c>
      <c r="AP857" s="25">
        <f>IFERROR(_xll.BDP($A857&amp;" @"&amp; $N857 &amp;"  Corp","coupon")*G857/100/365,"-")</f>
        <v>0</v>
      </c>
      <c r="AQ857" s="1" t="str">
        <f>_xll.RtGet("EBOND_LDN",B857,"DSPLY_NAME")</f>
        <v xml:space="preserve">RENAUL 6 18 Oct </v>
      </c>
      <c r="AR857" s="38">
        <f>_xll.RtGet("EBOND_LDN", B857, -18560)</f>
        <v>0</v>
      </c>
      <c r="AS857" s="38">
        <f>_xll.RtGet("EBOND_LDN", B857, -18562)</f>
        <v>0</v>
      </c>
      <c r="AT857" s="58" t="str">
        <f ca="1">IF(Main[[#This Row],[maturity]]&lt;TODAY(),"matured","-")</f>
        <v>-</v>
      </c>
      <c r="AU857" s="1" t="str">
        <f>IF(Main[[#This Row],[spread bid]]=Main[[#This Row],[spread ask]],"error","-")</f>
        <v>error</v>
      </c>
    </row>
    <row r="858" spans="1:47" x14ac:dyDescent="0.2">
      <c r="A858" s="1" t="s">
        <v>791</v>
      </c>
      <c r="B858" s="1">
        <v>8980150</v>
      </c>
      <c r="C858" s="9">
        <v>1994223</v>
      </c>
      <c r="D858" s="9" t="str">
        <f>_xll.BDP($A858&amp;" Corp",D$4)</f>
        <v>RENAUL</v>
      </c>
      <c r="E858" s="9">
        <f>IF(_xll.BDP($A858&amp;" Corp","cpn typ")="floating","frn",_xll.BDP($A858&amp;" Corp",E$4))</f>
        <v>5.625</v>
      </c>
      <c r="F858" s="50">
        <f>IF(LEFT(_xll.BDP($A858&amp;" Corp","mty_typ"),4)="perp","perp",_xll.BDP($A858&amp;" Corp",F$4)*1)</f>
        <v>42816</v>
      </c>
      <c r="G858" s="31">
        <f>_xll.RtGet("EBOND_POSITION",INDEX(bookMap[eBondID],MATCH(TEXT(C858,"0"),bookMap[bbgID],0))&amp;"="&amp;B858,"AMOUNT")</f>
        <v>1099000</v>
      </c>
      <c r="H858" s="1">
        <f>INDEX(control!$E$12:$E$22,MATCH(C858,control!$C$12:$C$22,0))</f>
        <v>0</v>
      </c>
      <c r="I858" s="1" t="str">
        <f>IFERROR(INDEX(bias[symbol],MIN(MAX(MATCH(IF($I$2="manual",_xll.RtGet("EBOND_LDN",B858,-20268),$I$2),bias[symbol],0)+H858,1),27)),"-")</f>
        <v>bb</v>
      </c>
      <c r="J858" s="1">
        <f>IFERROR(_xll.RtGet("EBOND_LDN",B858,-20270)*1,"-")</f>
        <v>0.25</v>
      </c>
      <c r="K858" s="1" t="str">
        <f>_xll.RtGet("EBOND_LDN",$B858,-20271)</f>
        <v>on</v>
      </c>
      <c r="L858" s="1">
        <f>_xll.BDP(A858&amp;" @CBKG Corp","bid")</f>
        <v>111.068</v>
      </c>
      <c r="M858" s="1">
        <f>_xll.BDP(A858&amp;" @CBKG Corp","ask")</f>
        <v>111.318</v>
      </c>
      <c r="N858" s="1" t="s">
        <v>1456</v>
      </c>
      <c r="O858" s="1" t="str">
        <f>_xll.BDP(A858&amp;" @"&amp;N858&amp;" Corp","LAST_UPDATE")</f>
        <v>07:01:25</v>
      </c>
      <c r="P858" s="57">
        <f>_xll.BDP(A858&amp;" @"&amp;N858&amp;" Corp","LAST_PRICE")</f>
        <v>111.13</v>
      </c>
      <c r="Q858" s="1">
        <f>INDEX(control!$F$12:$F$22,MATCH(C858,control!$C$12:$C$22,0))</f>
        <v>100</v>
      </c>
      <c r="R858" s="1">
        <f>P858-J858*INDEX(bias[value],MATCH(I858,bias[symbol],0))*(Q858/100)</f>
        <v>111.0675</v>
      </c>
      <c r="S858" s="1">
        <f t="shared" si="928"/>
        <v>111.3175</v>
      </c>
      <c r="T858" s="4"/>
      <c r="U858" s="4"/>
      <c r="V858" s="1">
        <f t="shared" si="973"/>
        <v>111.13</v>
      </c>
      <c r="W858" s="1">
        <f t="shared" si="974"/>
        <v>111.0675</v>
      </c>
      <c r="X858" s="1">
        <f t="shared" si="975"/>
        <v>111.3175</v>
      </c>
      <c r="Y858" s="13">
        <f t="shared" si="976"/>
        <v>-1.0000000000047748E-3</v>
      </c>
      <c r="Z858" s="1">
        <v>1</v>
      </c>
      <c r="AA858" s="1">
        <f t="shared" si="977"/>
        <v>1</v>
      </c>
      <c r="AB858" s="1">
        <f t="shared" si="978"/>
        <v>1</v>
      </c>
      <c r="AC858" s="1">
        <f>IF(ISNUMBER(INDEX(bias[value],MATCH(I858,bias[symbol],0))),1,0)</f>
        <v>1</v>
      </c>
      <c r="AD858" s="1">
        <f t="shared" si="979"/>
        <v>1</v>
      </c>
      <c r="AE858" s="1">
        <f t="shared" si="980"/>
        <v>1</v>
      </c>
      <c r="AF858" s="1">
        <f t="shared" ca="1" si="968"/>
        <v>0</v>
      </c>
      <c r="AG858" s="1">
        <f t="shared" ca="1" si="969"/>
        <v>0</v>
      </c>
      <c r="AH858" s="1" t="str">
        <f ca="1">IF(AG858=1,_xll.RtContribute("DDS_BONDS",$B858&amp;"=EXT",$V$3:$X$3,V858:X858,"FTC:CHANGED;SCOPE:SERVER"),"-")</f>
        <v>-</v>
      </c>
      <c r="AI858" s="1" t="str">
        <f>_xll.RtGet("DDS_BONDS",B858&amp;"=EXT",3)</f>
        <v>8980150=EXT</v>
      </c>
      <c r="AJ858" s="32">
        <f>_xll.BDP($A858&amp;" @"&amp; $N858 &amp;"  Corp","risk_mid")</f>
        <v>2.8959716618494724</v>
      </c>
      <c r="AK858" s="25">
        <f t="shared" si="970"/>
        <v>318.26728563725703</v>
      </c>
      <c r="AL858" s="1" t="str">
        <f t="shared" si="967"/>
        <v>-</v>
      </c>
      <c r="AM858" s="38">
        <f t="shared" si="971"/>
        <v>10.856166222222221</v>
      </c>
      <c r="AN858" s="12">
        <f>_xll.BDP($A858&amp;" @"&amp; $N858 &amp;"  Corp","asset_swap_spd_mid")</f>
        <v>116.49021707796646</v>
      </c>
      <c r="AO858" s="25">
        <f t="shared" si="972"/>
        <v>12802.274856868515</v>
      </c>
      <c r="AP858" s="25">
        <f>IFERROR(_xll.BDP($A858&amp;" @"&amp; $N858 &amp;"  Corp","coupon")*G858/100/365,"-")</f>
        <v>169.36643835616439</v>
      </c>
      <c r="AQ858" s="1" t="str">
        <f>_xll.RtGet("EBOND_LDN",B858,"DSPLY_NAME")</f>
        <v xml:space="preserve">RENAUL 5 5/8 22 </v>
      </c>
      <c r="AR858" s="38">
        <f>_xll.RtGet("EBOND_LDN", B858, -18560)</f>
        <v>144.93041979498901</v>
      </c>
      <c r="AS858" s="38">
        <f>_xll.RtGet("EBOND_LDN", B858, -18562)</f>
        <v>136.307937219769</v>
      </c>
      <c r="AT858" s="58" t="str">
        <f ca="1">IF(Main[[#This Row],[maturity]]&lt;TODAY(),"matured","-")</f>
        <v>-</v>
      </c>
      <c r="AU858" s="1" t="str">
        <f>IF(Main[[#This Row],[spread bid]]=Main[[#This Row],[spread ask]],"error","-")</f>
        <v>-</v>
      </c>
    </row>
    <row r="859" spans="1:47" x14ac:dyDescent="0.2">
      <c r="A859" s="1" t="s">
        <v>792</v>
      </c>
      <c r="B859" s="1">
        <v>13946031</v>
      </c>
      <c r="C859" s="9">
        <v>1994223</v>
      </c>
      <c r="D859" s="9" t="str">
        <f>_xll.BDP($A859&amp;" Corp",D$4)</f>
        <v>RENAUL</v>
      </c>
      <c r="E859" s="9">
        <f>IF(_xll.BDP($A859&amp;" Corp","cpn typ")="floating","frn",_xll.BDP($A859&amp;" Corp",E$4))</f>
        <v>4.25</v>
      </c>
      <c r="F859" s="50">
        <f>IF(LEFT(_xll.BDP($A859&amp;" Corp","mty_typ"),4)="perp","perp",_xll.BDP($A859&amp;" Corp",F$4)*1)</f>
        <v>42852</v>
      </c>
      <c r="G859" s="31">
        <f>_xll.RtGet("EBOND_POSITION",INDEX(bookMap[eBondID],MATCH(TEXT(C859,"0"),bookMap[bbgID],0))&amp;"="&amp;B859,"AMOUNT")</f>
        <v>2156000</v>
      </c>
      <c r="H859" s="1">
        <f>INDEX(control!$E$12:$E$22,MATCH(C859,control!$C$12:$C$22,0))</f>
        <v>0</v>
      </c>
      <c r="I859" s="1" t="str">
        <f>IFERROR(INDEX(bias[symbol],MIN(MAX(MATCH(IF($I$2="manual",_xll.RtGet("EBOND_LDN",B859,-20268),$I$2),bias[symbol],0)+H859,1),27)),"-")</f>
        <v>m</v>
      </c>
      <c r="J859" s="1">
        <f>IFERROR(_xll.RtGet("EBOND_LDN",B859,-20270)*1,"-")</f>
        <v>0.25</v>
      </c>
      <c r="K859" s="1" t="str">
        <f>_xll.RtGet("EBOND_LDN",$B859,-20271)</f>
        <v>on</v>
      </c>
      <c r="L859" s="1">
        <f>_xll.BDP(A859&amp;" @CBKG Corp","bid")</f>
        <v>109.07</v>
      </c>
      <c r="M859" s="1">
        <f>_xll.BDP(A859&amp;" @CBKG Corp","ask")</f>
        <v>109.32</v>
      </c>
      <c r="N859" s="1" t="s">
        <v>1456</v>
      </c>
      <c r="O859" s="1" t="str">
        <f>_xll.BDP(A859&amp;" @"&amp;N859&amp;" Corp","LAST_UPDATE")</f>
        <v>07:01:42</v>
      </c>
      <c r="P859" s="57">
        <f>_xll.BDP(A859&amp;" @"&amp;N859&amp;" Corp","LAST_PRICE")</f>
        <v>109.19499999999999</v>
      </c>
      <c r="Q859" s="1">
        <f>INDEX(control!$F$12:$F$22,MATCH(C859,control!$C$12:$C$22,0))</f>
        <v>100</v>
      </c>
      <c r="R859" s="1">
        <f>P859-J859*INDEX(bias[value],MATCH(I859,bias[symbol],0))*(Q859/100)</f>
        <v>109.07</v>
      </c>
      <c r="S859" s="1">
        <f t="shared" ref="S859:S927" si="981">R859+J859*(Q859/100)</f>
        <v>109.32</v>
      </c>
      <c r="T859" s="4"/>
      <c r="U859" s="4"/>
      <c r="V859" s="1">
        <f t="shared" si="973"/>
        <v>109.19499999999999</v>
      </c>
      <c r="W859" s="1">
        <f t="shared" si="974"/>
        <v>109.07</v>
      </c>
      <c r="X859" s="1">
        <f t="shared" si="975"/>
        <v>109.32</v>
      </c>
      <c r="Y859" s="13">
        <f t="shared" si="976"/>
        <v>0</v>
      </c>
      <c r="Z859" s="1">
        <v>1</v>
      </c>
      <c r="AA859" s="1">
        <f t="shared" si="977"/>
        <v>1</v>
      </c>
      <c r="AB859" s="1">
        <f t="shared" si="978"/>
        <v>1</v>
      </c>
      <c r="AC859" s="1">
        <f>IF(ISNUMBER(INDEX(bias[value],MATCH(I859,bias[symbol],0))),1,0)</f>
        <v>1</v>
      </c>
      <c r="AD859" s="1">
        <f t="shared" si="979"/>
        <v>1</v>
      </c>
      <c r="AE859" s="1">
        <f t="shared" si="980"/>
        <v>1</v>
      </c>
      <c r="AF859" s="1">
        <f t="shared" ca="1" si="968"/>
        <v>0</v>
      </c>
      <c r="AG859" s="1">
        <f t="shared" ca="1" si="969"/>
        <v>0</v>
      </c>
      <c r="AH859" s="1" t="str">
        <f ca="1">IF(AG859=1,_xll.RtContribute("DDS_BONDS",$B859&amp;"=EXT",$V$3:$X$3,V859:X859,"FTC:CHANGED;SCOPE:SERVER"),"-")</f>
        <v>-</v>
      </c>
      <c r="AI859" s="1" t="str">
        <f>_xll.RtGet("DDS_BONDS",B859&amp;"=EXT",3)</f>
        <v>13946031=EXT</v>
      </c>
      <c r="AJ859" s="32">
        <f>_xll.BDP($A859&amp;" @"&amp; $N859 &amp;"  Corp","risk_mid")</f>
        <v>2.9843083845683793</v>
      </c>
      <c r="AK859" s="25">
        <f t="shared" si="970"/>
        <v>643.41688771294264</v>
      </c>
      <c r="AL859" s="1" t="str">
        <f t="shared" si="967"/>
        <v>-</v>
      </c>
      <c r="AM859" s="38">
        <f t="shared" si="971"/>
        <v>20.926615111111115</v>
      </c>
      <c r="AN859" s="12">
        <f>_xll.BDP($A859&amp;" @"&amp; $N859 &amp;"  Corp","asset_swap_spd_mid")</f>
        <v>60.569948749124997</v>
      </c>
      <c r="AO859" s="25">
        <f t="shared" si="972"/>
        <v>13058.88095031135</v>
      </c>
      <c r="AP859" s="25">
        <f>IFERROR(_xll.BDP($A859&amp;" @"&amp; $N859 &amp;"  Corp","coupon")*G859/100/365,"-")</f>
        <v>251.04109589041096</v>
      </c>
      <c r="AQ859" s="1" t="str">
        <f>_xll.RtGet("EBOND_LDN",B859,"DSPLY_NAME")</f>
        <v xml:space="preserve">RENAUL 4 1/4 27 </v>
      </c>
      <c r="AR859" s="38">
        <f>_xll.RtGet("EBOND_LDN", B859, -18560)</f>
        <v>95.982591451803003</v>
      </c>
      <c r="AS859" s="38">
        <f>_xll.RtGet("EBOND_LDN", B859, -18562)</f>
        <v>87.607817499331006</v>
      </c>
      <c r="AT859" s="58" t="str">
        <f ca="1">IF(Main[[#This Row],[maturity]]&lt;TODAY(),"matured","-")</f>
        <v>-</v>
      </c>
      <c r="AU859" s="1" t="str">
        <f>IF(Main[[#This Row],[spread bid]]=Main[[#This Row],[spread ask]],"error","-")</f>
        <v>-</v>
      </c>
    </row>
    <row r="860" spans="1:47" x14ac:dyDescent="0.2">
      <c r="A860" s="1" t="s">
        <v>793</v>
      </c>
      <c r="B860" s="1">
        <v>15381116</v>
      </c>
      <c r="C860" s="9">
        <v>1994223</v>
      </c>
      <c r="D860" s="9" t="str">
        <f>_xll.BDP($A860&amp;" Corp",D$4)</f>
        <v>RENAUL</v>
      </c>
      <c r="E860" s="9">
        <f>IF(_xll.BDP($A860&amp;" Corp","cpn typ")="floating","frn",_xll.BDP($A860&amp;" Corp",E$4))</f>
        <v>4.625</v>
      </c>
      <c r="F860" s="50">
        <f>IF(LEFT(_xll.BDP($A860&amp;" Corp","mty_typ"),4)="perp","perp",_xll.BDP($A860&amp;" Corp",F$4)*1)</f>
        <v>42996</v>
      </c>
      <c r="G860" s="31">
        <f>_xll.RtGet("EBOND_POSITION",INDEX(bookMap[eBondID],MATCH(TEXT(C860,"0"),bookMap[bbgID],0))&amp;"="&amp;B860,"AMOUNT")</f>
        <v>3398000</v>
      </c>
      <c r="H860" s="1">
        <f>INDEX(control!$E$12:$E$22,MATCH(C860,control!$C$12:$C$22,0))</f>
        <v>0</v>
      </c>
      <c r="I860" s="1" t="str">
        <f>IFERROR(INDEX(bias[symbol],MIN(MAX(MATCH(IF($I$2="manual",_xll.RtGet("EBOND_LDN",B860,-20268),$I$2),bias[symbol],0)+H860,1),27)),"-")</f>
        <v>m</v>
      </c>
      <c r="J860" s="1">
        <f>IFERROR(_xll.RtGet("EBOND_LDN",B860,-20270)*1,"-")</f>
        <v>0.2</v>
      </c>
      <c r="K860" s="1" t="str">
        <f>_xll.RtGet("EBOND_LDN",$B860,-20271)</f>
        <v>on</v>
      </c>
      <c r="L860" s="1">
        <f>_xll.BDP(A860&amp;" @CBKG Corp","bid")</f>
        <v>109.48699999999999</v>
      </c>
      <c r="M860" s="1">
        <f>_xll.BDP(A860&amp;" @CBKG Corp","ask")</f>
        <v>109.687</v>
      </c>
      <c r="N860" s="1" t="s">
        <v>1456</v>
      </c>
      <c r="O860" s="1" t="str">
        <f>_xll.BDP(A860&amp;" @"&amp;N860&amp;" Corp","LAST_UPDATE")</f>
        <v>07:01:30</v>
      </c>
      <c r="P860" s="57">
        <f>_xll.BDP(A860&amp;" @"&amp;N860&amp;" Corp","LAST_PRICE")</f>
        <v>109.587</v>
      </c>
      <c r="Q860" s="1">
        <f>INDEX(control!$F$12:$F$22,MATCH(C860,control!$C$12:$C$22,0))</f>
        <v>100</v>
      </c>
      <c r="R860" s="1">
        <f>P860-J860*INDEX(bias[value],MATCH(I860,bias[symbol],0))*(Q860/100)</f>
        <v>109.48700000000001</v>
      </c>
      <c r="S860" s="1">
        <f t="shared" si="981"/>
        <v>109.68700000000001</v>
      </c>
      <c r="T860" s="4"/>
      <c r="U860" s="4"/>
      <c r="V860" s="1">
        <f t="shared" si="973"/>
        <v>109.587</v>
      </c>
      <c r="W860" s="1">
        <f t="shared" si="974"/>
        <v>109.48700000000001</v>
      </c>
      <c r="X860" s="1">
        <f t="shared" si="975"/>
        <v>109.68700000000001</v>
      </c>
      <c r="Y860" s="13">
        <f t="shared" si="976"/>
        <v>5.6843418860808015E-14</v>
      </c>
      <c r="Z860" s="1">
        <v>1</v>
      </c>
      <c r="AA860" s="1">
        <f t="shared" si="977"/>
        <v>1</v>
      </c>
      <c r="AB860" s="1">
        <f t="shared" si="978"/>
        <v>1</v>
      </c>
      <c r="AC860" s="1">
        <f>IF(ISNUMBER(INDEX(bias[value],MATCH(I860,bias[symbol],0))),1,0)</f>
        <v>1</v>
      </c>
      <c r="AD860" s="1">
        <f t="shared" si="979"/>
        <v>1</v>
      </c>
      <c r="AE860" s="1">
        <f t="shared" si="980"/>
        <v>1</v>
      </c>
      <c r="AF860" s="1">
        <f t="shared" ca="1" si="968"/>
        <v>0</v>
      </c>
      <c r="AG860" s="1">
        <f t="shared" ca="1" si="969"/>
        <v>0</v>
      </c>
      <c r="AH860" s="1" t="str">
        <f ca="1">IF(AG860=1,_xll.RtContribute("DDS_BONDS",$B860&amp;"=EXT",$V$3:$X$3,V860:X860,"FTC:CHANGED;SCOPE:SERVER"),"-")</f>
        <v>-</v>
      </c>
      <c r="AI860" s="1" t="str">
        <f>_xll.RtGet("DDS_BONDS",B860&amp;"=EXT",3)</f>
        <v>15381116=EXT</v>
      </c>
      <c r="AJ860" s="32">
        <f>_xll.BDP($A860&amp;" @"&amp; $N860 &amp;"  Corp","risk_mid")</f>
        <v>3.3528148050372408</v>
      </c>
      <c r="AK860" s="25">
        <f t="shared" si="970"/>
        <v>1139.2864707516544</v>
      </c>
      <c r="AL860" s="1" t="str">
        <f t="shared" si="967"/>
        <v>-</v>
      </c>
      <c r="AM860" s="38">
        <f t="shared" si="971"/>
        <v>33.100144533333335</v>
      </c>
      <c r="AN860" s="12">
        <f>_xll.BDP($A860&amp;" @"&amp; $N860 &amp;"  Corp","asset_swap_spd_mid")</f>
        <v>118.52902539183991</v>
      </c>
      <c r="AO860" s="25">
        <f t="shared" si="972"/>
        <v>40276.1628281472</v>
      </c>
      <c r="AP860" s="25">
        <f>IFERROR(_xll.BDP($A860&amp;" @"&amp; $N860 &amp;"  Corp","coupon")*G860/100/365,"-")</f>
        <v>430.56849315068496</v>
      </c>
      <c r="AQ860" s="1" t="str">
        <f>_xll.RtGet("EBOND_LDN",B860,"DSPLY_NAME")</f>
        <v xml:space="preserve">RENAUL 4 5/8 18 </v>
      </c>
      <c r="AR860" s="38">
        <f>_xll.RtGet("EBOND_LDN", B860, -18560)</f>
        <v>153.233293965543</v>
      </c>
      <c r="AS860" s="38">
        <f>_xll.RtGet("EBOND_LDN", B860, -18562)</f>
        <v>147.26771454534401</v>
      </c>
      <c r="AT860" s="58" t="str">
        <f ca="1">IF(Main[[#This Row],[maturity]]&lt;TODAY(),"matured","-")</f>
        <v>-</v>
      </c>
      <c r="AU860" s="1" t="str">
        <f>IF(Main[[#This Row],[spread bid]]=Main[[#This Row],[spread ask]],"error","-")</f>
        <v>-</v>
      </c>
    </row>
    <row r="861" spans="1:47" x14ac:dyDescent="0.2">
      <c r="A861" s="1" t="s">
        <v>794</v>
      </c>
      <c r="B861" s="1">
        <v>17259732</v>
      </c>
      <c r="C861" s="9">
        <v>1994223</v>
      </c>
      <c r="D861" s="9" t="str">
        <f>_xll.BDP($A861&amp;" Corp",D$4)</f>
        <v>RENAUL</v>
      </c>
      <c r="E861" s="9">
        <f>IF(_xll.BDP($A861&amp;" Corp","cpn typ")="floating","frn",_xll.BDP($A861&amp;" Corp",E$4))</f>
        <v>2.875</v>
      </c>
      <c r="F861" s="50">
        <f>IF(LEFT(_xll.BDP($A861&amp;" Corp","mty_typ"),4)="perp","perp",_xll.BDP($A861&amp;" Corp",F$4)*1)</f>
        <v>43122</v>
      </c>
      <c r="G861" s="31">
        <f>_xll.RtGet("EBOND_POSITION",INDEX(bookMap[eBondID],MATCH(TEXT(C861,"0"),bookMap[bbgID],0))&amp;"="&amp;B861,"AMOUNT")</f>
        <v>-2931000</v>
      </c>
      <c r="H861" s="1">
        <f>INDEX(control!$E$12:$E$22,MATCH(C861,control!$C$12:$C$22,0))</f>
        <v>0</v>
      </c>
      <c r="I861" s="1" t="str">
        <f>IFERROR(INDEX(bias[symbol],MIN(MAX(MATCH(IF($I$2="manual",_xll.RtGet("EBOND_LDN",B861,-20268),$I$2),bias[symbol],0)+H861,1),27)),"-")</f>
        <v>b</v>
      </c>
      <c r="J861" s="1">
        <f>IFERROR(_xll.RtGet("EBOND_LDN",B861,-20270)*1,"-")</f>
        <v>0.2</v>
      </c>
      <c r="K861" s="1" t="str">
        <f>_xll.RtGet("EBOND_LDN",$B861,-20271)</f>
        <v>on</v>
      </c>
      <c r="L861" s="1">
        <f>_xll.BDP(A861&amp;" @CBKG Corp","bid")</f>
        <v>106.077</v>
      </c>
      <c r="M861" s="1">
        <f>_xll.BDP(A861&amp;" @CBKG Corp","ask")</f>
        <v>106.277</v>
      </c>
      <c r="N861" s="1" t="s">
        <v>1456</v>
      </c>
      <c r="O861" s="1" t="str">
        <f>_xll.BDP(A861&amp;" @"&amp;N861&amp;" Corp","LAST_UPDATE")</f>
        <v>07:01:27</v>
      </c>
      <c r="P861" s="57">
        <f>_xll.BDP(A861&amp;" @"&amp;N861&amp;" Corp","LAST_PRICE")</f>
        <v>106.152</v>
      </c>
      <c r="Q861" s="1">
        <f>INDEX(control!$F$12:$F$22,MATCH(C861,control!$C$12:$C$22,0))</f>
        <v>100</v>
      </c>
      <c r="R861" s="1">
        <f>P861-J861*INDEX(bias[value],MATCH(I861,bias[symbol],0))*(Q861/100)</f>
        <v>106.077</v>
      </c>
      <c r="S861" s="1">
        <f t="shared" si="981"/>
        <v>106.277</v>
      </c>
      <c r="T861" s="4"/>
      <c r="U861" s="4"/>
      <c r="V861" s="1">
        <f t="shared" si="973"/>
        <v>106.152</v>
      </c>
      <c r="W861" s="1">
        <f t="shared" si="974"/>
        <v>106.077</v>
      </c>
      <c r="X861" s="1">
        <f t="shared" si="975"/>
        <v>106.277</v>
      </c>
      <c r="Y861" s="13">
        <f t="shared" si="976"/>
        <v>0</v>
      </c>
      <c r="Z861" s="1">
        <v>1</v>
      </c>
      <c r="AA861" s="1">
        <f t="shared" si="977"/>
        <v>1</v>
      </c>
      <c r="AB861" s="1">
        <f t="shared" si="978"/>
        <v>1</v>
      </c>
      <c r="AC861" s="1">
        <f>IF(ISNUMBER(INDEX(bias[value],MATCH(I861,bias[symbol],0))),1,0)</f>
        <v>1</v>
      </c>
      <c r="AD861" s="1">
        <f t="shared" si="979"/>
        <v>1</v>
      </c>
      <c r="AE861" s="1">
        <f t="shared" si="980"/>
        <v>1</v>
      </c>
      <c r="AF861" s="1">
        <f t="shared" ca="1" si="968"/>
        <v>0</v>
      </c>
      <c r="AG861" s="1">
        <f t="shared" ca="1" si="969"/>
        <v>0</v>
      </c>
      <c r="AH861" s="1" t="str">
        <f ca="1">IF(AG861=1,_xll.RtContribute("DDS_BONDS",$B861&amp;"=EXT",$V$3:$X$3,V861:X861,"FTC:CHANGED;SCOPE:SERVER"),"-")</f>
        <v>-</v>
      </c>
      <c r="AI861" s="1" t="str">
        <f>_xll.RtGet("DDS_BONDS",B861&amp;"=EXT",3)</f>
        <v>17259732=EXT</v>
      </c>
      <c r="AJ861" s="32">
        <f>_xll.BDP($A861&amp;" @"&amp; $N861 &amp;"  Corp","risk_mid")</f>
        <v>3.6490940404434014</v>
      </c>
      <c r="AK861" s="25">
        <f t="shared" si="970"/>
        <v>-1069.549463253961</v>
      </c>
      <c r="AL861" s="1" t="str">
        <f t="shared" si="967"/>
        <v>-</v>
      </c>
      <c r="AM861" s="38">
        <f t="shared" si="971"/>
        <v>-27.656134399999999</v>
      </c>
      <c r="AN861" s="12">
        <f>_xll.BDP($A861&amp;" @"&amp; $N861 &amp;"  Corp","asset_swap_spd_mid")</f>
        <v>65.954380969411304</v>
      </c>
      <c r="AO861" s="25">
        <f t="shared" si="972"/>
        <v>-19331.229062134455</v>
      </c>
      <c r="AP861" s="25">
        <f>IFERROR(_xll.BDP($A861&amp;" @"&amp; $N861 &amp;"  Corp","coupon")*G861/100/365,"-")</f>
        <v>-230.86643835616439</v>
      </c>
      <c r="AQ861" s="1" t="str">
        <f>_xll.RtGet("EBOND_LDN",B861,"DSPLY_NAME")</f>
        <v xml:space="preserve">RENAUL 2 7/8 22 </v>
      </c>
      <c r="AR861" s="38">
        <f>_xll.RtGet("EBOND_LDN", B861, -18560)</f>
        <v>95.889797376114998</v>
      </c>
      <c r="AS861" s="38">
        <f>_xll.RtGet("EBOND_LDN", B861, -18562)</f>
        <v>90.414811252774996</v>
      </c>
      <c r="AT861" s="58" t="str">
        <f ca="1">IF(Main[[#This Row],[maturity]]&lt;TODAY(),"matured","-")</f>
        <v>-</v>
      </c>
      <c r="AU861" s="1" t="str">
        <f>IF(Main[[#This Row],[spread bid]]=Main[[#This Row],[spread ask]],"error","-")</f>
        <v>-</v>
      </c>
    </row>
    <row r="862" spans="1:47" x14ac:dyDescent="0.2">
      <c r="A862" s="1" t="s">
        <v>795</v>
      </c>
      <c r="B862" s="1">
        <v>17422437</v>
      </c>
      <c r="C862" s="9">
        <v>1994223</v>
      </c>
      <c r="D862" s="9" t="str">
        <f>_xll.BDP($A862&amp;" Corp",D$4)</f>
        <v>RENAUL</v>
      </c>
      <c r="E862" s="9">
        <f>IF(_xll.BDP($A862&amp;" Corp","cpn typ")="floating","frn",_xll.BDP($A862&amp;" Corp",E$4))</f>
        <v>3.5</v>
      </c>
      <c r="F862" s="50">
        <f>IF(LEFT(_xll.BDP($A862&amp;" Corp","mty_typ"),4)="perp","perp",_xll.BDP($A862&amp;" Corp",F$4)*1)</f>
        <v>43193</v>
      </c>
      <c r="G862" s="31">
        <f>_xll.RtGet("EBOND_POSITION",INDEX(bookMap[eBondID],MATCH(TEXT(C862,"0"),bookMap[bbgID],0))&amp;"="&amp;B862,"AMOUNT")</f>
        <v>0</v>
      </c>
      <c r="H862" s="1">
        <f>INDEX(control!$E$12:$E$22,MATCH(C862,control!$C$12:$C$22,0))</f>
        <v>0</v>
      </c>
      <c r="I862" s="1" t="str">
        <f>IFERROR(INDEX(bias[symbol],MIN(MAX(MATCH(IF($I$2="manual",_xll.RtGet("EBOND_LDN",B862,-20268),$I$2),bias[symbol],0)+H862,1),27)),"-")</f>
        <v>m</v>
      </c>
      <c r="J862" s="1">
        <f>IFERROR(_xll.RtGet("EBOND_LDN",B862,-20270)*1,"-")</f>
        <v>1</v>
      </c>
      <c r="K862" s="1" t="str">
        <f>_xll.RtGet("EBOND_LDN",$B862,-20271)</f>
        <v>on</v>
      </c>
      <c r="L862" s="1">
        <f>_xll.BDP(A862&amp;" @CBKG Corp","bid")</f>
        <v>103.964</v>
      </c>
      <c r="M862" s="1">
        <f>_xll.BDP(A862&amp;" @CBKG Corp","ask")</f>
        <v>104.964</v>
      </c>
      <c r="N862" s="1" t="s">
        <v>1456</v>
      </c>
      <c r="O862" s="1" t="str">
        <f>_xll.BDP(A862&amp;" @"&amp;N862&amp;" Corp","LAST_UPDATE")</f>
        <v>07:01:47</v>
      </c>
      <c r="P862" s="57">
        <f>_xll.BDP(A862&amp;" @"&amp;N862&amp;" Corp","LAST_PRICE")</f>
        <v>104.464</v>
      </c>
      <c r="Q862" s="1">
        <f>INDEX(control!$F$12:$F$22,MATCH(C862,control!$C$12:$C$22,0))</f>
        <v>100</v>
      </c>
      <c r="R862" s="1">
        <f>P862-J862*INDEX(bias[value],MATCH(I862,bias[symbol],0))*(Q862/100)</f>
        <v>103.964</v>
      </c>
      <c r="S862" s="1">
        <f t="shared" si="981"/>
        <v>104.964</v>
      </c>
      <c r="T862" s="4"/>
      <c r="U862" s="4"/>
      <c r="V862" s="1">
        <f t="shared" si="973"/>
        <v>104.464</v>
      </c>
      <c r="W862" s="1">
        <f t="shared" si="974"/>
        <v>103.964</v>
      </c>
      <c r="X862" s="1">
        <f t="shared" si="975"/>
        <v>104.964</v>
      </c>
      <c r="Y862" s="13">
        <f t="shared" si="976"/>
        <v>0</v>
      </c>
      <c r="Z862" s="1">
        <v>1</v>
      </c>
      <c r="AA862" s="1">
        <f t="shared" si="977"/>
        <v>1</v>
      </c>
      <c r="AB862" s="1">
        <f t="shared" si="978"/>
        <v>1</v>
      </c>
      <c r="AC862" s="1">
        <f>IF(ISNUMBER(INDEX(bias[value],MATCH(I862,bias[symbol],0))),1,0)</f>
        <v>1</v>
      </c>
      <c r="AD862" s="1">
        <f t="shared" si="979"/>
        <v>1</v>
      </c>
      <c r="AE862" s="1">
        <f t="shared" si="980"/>
        <v>1</v>
      </c>
      <c r="AF862" s="1">
        <f t="shared" ca="1" si="968"/>
        <v>0</v>
      </c>
      <c r="AG862" s="1">
        <f t="shared" ca="1" si="969"/>
        <v>0</v>
      </c>
      <c r="AH862" s="1" t="str">
        <f ca="1">IF(AG862=1,_xll.RtContribute("DDS_BONDS",$B862&amp;"=EXT",$V$3:$X$3,V862:X862,"FTC:CHANGED;SCOPE:SERVER"),"-")</f>
        <v>-</v>
      </c>
      <c r="AI862" s="1" t="str">
        <f>_xll.RtGet("DDS_BONDS",B862&amp;"=EXT",3)</f>
        <v>17422437=EXT</v>
      </c>
      <c r="AJ862" s="32">
        <f>_xll.BDP($A862&amp;" @"&amp; $N862 &amp;"  Corp","risk_mid")</f>
        <v>3.7073243608809037</v>
      </c>
      <c r="AK862" s="25">
        <f t="shared" si="970"/>
        <v>0</v>
      </c>
      <c r="AL862" s="1" t="str">
        <f t="shared" si="967"/>
        <v>-</v>
      </c>
      <c r="AM862" s="38">
        <f t="shared" si="971"/>
        <v>0</v>
      </c>
      <c r="AN862" s="12">
        <f>_xll.BDP($A862&amp;" @"&amp; $N862 &amp;"  Corp","asset_swap_spd_mid")</f>
        <v>94.339516154933293</v>
      </c>
      <c r="AO862" s="25">
        <f t="shared" si="972"/>
        <v>0</v>
      </c>
      <c r="AP862" s="25">
        <f>IFERROR(_xll.BDP($A862&amp;" @"&amp; $N862 &amp;"  Corp","coupon")*G862/100/365,"-")</f>
        <v>0</v>
      </c>
      <c r="AQ862" s="1" t="str">
        <f>_xll.RtGet("EBOND_LDN",B862,"DSPLY_NAME")</f>
        <v xml:space="preserve">RENAUL 3 1/2 03 </v>
      </c>
      <c r="AR862" s="38">
        <f>_xll.RtGet("EBOND_LDN", B862, -18560)</f>
        <v>108.734352163468</v>
      </c>
      <c r="AS862" s="38">
        <f>_xll.RtGet("EBOND_LDN", B862, -18562)</f>
        <v>81.787858284158006</v>
      </c>
      <c r="AT862" s="58" t="str">
        <f ca="1">IF(Main[[#This Row],[maturity]]&lt;TODAY(),"matured","-")</f>
        <v>-</v>
      </c>
      <c r="AU862" s="1" t="str">
        <f>IF(Main[[#This Row],[spread bid]]=Main[[#This Row],[spread ask]],"error","-")</f>
        <v>-</v>
      </c>
    </row>
    <row r="863" spans="1:47" x14ac:dyDescent="0.2">
      <c r="A863" s="1" t="s">
        <v>796</v>
      </c>
      <c r="B863" s="1">
        <v>17432809</v>
      </c>
      <c r="C863" s="9">
        <v>1994223</v>
      </c>
      <c r="D863" s="9" t="str">
        <f>_xll.BDP($A863&amp;" Corp",D$4)</f>
        <v>RENAUL</v>
      </c>
      <c r="E863" s="9">
        <f>IF(_xll.BDP($A863&amp;" Corp","cpn typ")="floating","frn",_xll.BDP($A863&amp;" Corp",E$4))</f>
        <v>3.5</v>
      </c>
      <c r="F863" s="50">
        <f>IF(LEFT(_xll.BDP($A863&amp;" Corp","mty_typ"),4)="perp","perp",_xll.BDP($A863&amp;" Corp",F$4)*1)</f>
        <v>43193</v>
      </c>
      <c r="G863" s="31">
        <f>_xll.RtGet("EBOND_POSITION",INDEX(bookMap[eBondID],MATCH(TEXT(C863,"0"),bookMap[bbgID],0))&amp;"="&amp;B863,"AMOUNT")</f>
        <v>0</v>
      </c>
      <c r="H863" s="1">
        <f>INDEX(control!$E$12:$E$22,MATCH(C863,control!$C$12:$C$22,0))</f>
        <v>0</v>
      </c>
      <c r="I863" s="1" t="str">
        <f>IFERROR(INDEX(bias[symbol],MIN(MAX(MATCH(IF($I$2="manual",_xll.RtGet("EBOND_LDN",B863,-20268),$I$2),bias[symbol],0)+H863,1),27)),"-")</f>
        <v>m</v>
      </c>
      <c r="J863" s="1">
        <f>IFERROR(_xll.RtGet("EBOND_LDN",B863,-20270)*1,"-")</f>
        <v>1</v>
      </c>
      <c r="K863" s="1" t="str">
        <f>_xll.RtGet("EBOND_LDN",$B863,-20271)</f>
        <v>on</v>
      </c>
      <c r="L863" s="1">
        <f>_xll.BDP(A863&amp;" @CBKG Corp","bid")</f>
        <v>104</v>
      </c>
      <c r="M863" s="1">
        <f>_xll.BDP(A863&amp;" @CBKG Corp","ask")</f>
        <v>105</v>
      </c>
      <c r="N863" s="1" t="s">
        <v>1456</v>
      </c>
      <c r="O863" s="1" t="str">
        <f>_xll.BDP(A863&amp;" @"&amp;N863&amp;" Corp","LAST_UPDATE")</f>
        <v>07:01:48</v>
      </c>
      <c r="P863" s="57">
        <f>_xll.BDP(A863&amp;" @"&amp;N863&amp;" Corp","LAST_PRICE")</f>
        <v>104.5</v>
      </c>
      <c r="Q863" s="1">
        <f>INDEX(control!$F$12:$F$22,MATCH(C863,control!$C$12:$C$22,0))</f>
        <v>100</v>
      </c>
      <c r="R863" s="1">
        <f>P863-J863*INDEX(bias[value],MATCH(I863,bias[symbol],0))*(Q863/100)</f>
        <v>104</v>
      </c>
      <c r="S863" s="1">
        <f t="shared" si="981"/>
        <v>105</v>
      </c>
      <c r="T863" s="4"/>
      <c r="U863" s="4"/>
      <c r="V863" s="1">
        <f t="shared" si="973"/>
        <v>104.5</v>
      </c>
      <c r="W863" s="1">
        <f t="shared" si="974"/>
        <v>104</v>
      </c>
      <c r="X863" s="1">
        <f t="shared" si="975"/>
        <v>105</v>
      </c>
      <c r="Y863" s="13">
        <f t="shared" si="976"/>
        <v>0</v>
      </c>
      <c r="Z863" s="1">
        <v>1</v>
      </c>
      <c r="AA863" s="1">
        <f t="shared" si="977"/>
        <v>1</v>
      </c>
      <c r="AB863" s="1">
        <f t="shared" si="978"/>
        <v>1</v>
      </c>
      <c r="AC863" s="1">
        <f>IF(ISNUMBER(INDEX(bias[value],MATCH(I863,bias[symbol],0))),1,0)</f>
        <v>1</v>
      </c>
      <c r="AD863" s="1">
        <f t="shared" si="979"/>
        <v>1</v>
      </c>
      <c r="AE863" s="1">
        <f t="shared" si="980"/>
        <v>1</v>
      </c>
      <c r="AF863" s="1">
        <f t="shared" ca="1" si="968"/>
        <v>0</v>
      </c>
      <c r="AG863" s="1">
        <f t="shared" ca="1" si="969"/>
        <v>0</v>
      </c>
      <c r="AH863" s="1" t="str">
        <f ca="1">IF(AG863=1,_xll.RtContribute("DDS_BONDS",$B863&amp;"=EXT",$V$3:$X$3,V863:X863,"FTC:CHANGED;SCOPE:SERVER"),"-")</f>
        <v>-</v>
      </c>
      <c r="AI863" s="1" t="str">
        <f>_xll.RtGet("DDS_BONDS",B863&amp;"=EXT",3)</f>
        <v>17432809=EXT</v>
      </c>
      <c r="AJ863" s="32">
        <f>_xll.BDP($A863&amp;" @"&amp; $N863 &amp;"  Corp","risk_mid")</f>
        <v>3.7100946738625851</v>
      </c>
      <c r="AK863" s="25">
        <f t="shared" si="970"/>
        <v>0</v>
      </c>
      <c r="AL863" s="1" t="str">
        <f t="shared" si="967"/>
        <v>-</v>
      </c>
      <c r="AM863" s="38">
        <f t="shared" si="971"/>
        <v>0</v>
      </c>
      <c r="AN863" s="12">
        <f>_xll.BDP($A863&amp;" @"&amp; $N863 &amp;"  Corp","asset_swap_spd_mid")</f>
        <v>92.922074243586337</v>
      </c>
      <c r="AO863" s="25">
        <f t="shared" si="972"/>
        <v>0</v>
      </c>
      <c r="AP863" s="25">
        <f>IFERROR(_xll.BDP($A863&amp;" @"&amp; $N863 &amp;"  Corp","coupon")*G863/100/365,"-")</f>
        <v>0</v>
      </c>
      <c r="AQ863" s="1" t="str">
        <f>_xll.RtGet("EBOND_LDN",B863,"DSPLY_NAME")</f>
        <v xml:space="preserve">RENAUL 3 1/2 03 </v>
      </c>
      <c r="AR863" s="38">
        <f>_xll.RtGet("EBOND_LDN", B863, -18560)</f>
        <v>107.75901202138699</v>
      </c>
      <c r="AS863" s="38">
        <f>_xll.RtGet("EBOND_LDN", B863, -18562)</f>
        <v>80.823404689235005</v>
      </c>
      <c r="AT863" s="58" t="str">
        <f ca="1">IF(Main[[#This Row],[maturity]]&lt;TODAY(),"matured","-")</f>
        <v>-</v>
      </c>
      <c r="AU863" s="1" t="str">
        <f>IF(Main[[#This Row],[spread bid]]=Main[[#This Row],[spread ask]],"error","-")</f>
        <v>-</v>
      </c>
    </row>
    <row r="864" spans="1:47" x14ac:dyDescent="0.2">
      <c r="A864" s="1" t="s">
        <v>797</v>
      </c>
      <c r="B864" s="1">
        <v>19234023</v>
      </c>
      <c r="C864" s="9">
        <v>1994223</v>
      </c>
      <c r="D864" s="9" t="str">
        <f>_xll.BDP($A864&amp;" Corp",D$4)</f>
        <v>RENAUL</v>
      </c>
      <c r="E864" s="9">
        <f>IF(_xll.BDP($A864&amp;" Corp","cpn typ")="floating","frn",_xll.BDP($A864&amp;" Corp",E$4))</f>
        <v>3.625</v>
      </c>
      <c r="F864" s="50">
        <f>IF(LEFT(_xll.BDP($A864&amp;" Corp","mty_typ"),4)="perp","perp",_xll.BDP($A864&amp;" Corp",F$4)*1)</f>
        <v>43362</v>
      </c>
      <c r="G864" s="31">
        <f>_xll.RtGet("EBOND_POSITION",INDEX(bookMap[eBondID],MATCH(TEXT(C864,"0"),bookMap[bbgID],0))&amp;"="&amp;B864,"AMOUNT")</f>
        <v>4570000</v>
      </c>
      <c r="H864" s="1">
        <f>INDEX(control!$E$12:$E$22,MATCH(C864,control!$C$12:$C$22,0))</f>
        <v>0</v>
      </c>
      <c r="I864" s="1" t="str">
        <f>IFERROR(INDEX(bias[symbol],MIN(MAX(MATCH(IF($I$2="manual",_xll.RtGet("EBOND_LDN",B864,-20268),$I$2),bias[symbol],0)+H864,1),27)),"-")</f>
        <v>m</v>
      </c>
      <c r="J864" s="1">
        <f>IFERROR(_xll.RtGet("EBOND_LDN",B864,-20270)*1,"-")</f>
        <v>0.2</v>
      </c>
      <c r="K864" s="1" t="str">
        <f>_xll.RtGet("EBOND_LDN",$B864,-20271)</f>
        <v>on</v>
      </c>
      <c r="L864" s="1">
        <f>_xll.BDP(A864&amp;" @CBKG Corp","bid")</f>
        <v>107.529</v>
      </c>
      <c r="M864" s="1">
        <f>_xll.BDP(A864&amp;" @CBKG Corp","ask")</f>
        <v>107.729</v>
      </c>
      <c r="N864" s="1" t="s">
        <v>1456</v>
      </c>
      <c r="O864" s="1" t="str">
        <f>_xll.BDP(A864&amp;" @"&amp;N864&amp;" Corp","LAST_UPDATE")</f>
        <v>07:01:27</v>
      </c>
      <c r="P864" s="57">
        <f>_xll.BDP(A864&amp;" @"&amp;N864&amp;" Corp","LAST_PRICE")</f>
        <v>107.629</v>
      </c>
      <c r="Q864" s="1">
        <f>INDEX(control!$F$12:$F$22,MATCH(C864,control!$C$12:$C$22,0))</f>
        <v>100</v>
      </c>
      <c r="R864" s="1">
        <f>P864-J864*INDEX(bias[value],MATCH(I864,bias[symbol],0))*(Q864/100)</f>
        <v>107.52900000000001</v>
      </c>
      <c r="S864" s="1">
        <f t="shared" si="981"/>
        <v>107.72900000000001</v>
      </c>
      <c r="T864" s="4"/>
      <c r="U864" s="4"/>
      <c r="V864" s="1">
        <f t="shared" si="973"/>
        <v>107.629</v>
      </c>
      <c r="W864" s="1">
        <f t="shared" si="974"/>
        <v>107.52900000000001</v>
      </c>
      <c r="X864" s="1">
        <f t="shared" si="975"/>
        <v>107.72900000000001</v>
      </c>
      <c r="Y864" s="13">
        <f t="shared" si="976"/>
        <v>5.6843418860808015E-14</v>
      </c>
      <c r="Z864" s="1">
        <v>1</v>
      </c>
      <c r="AA864" s="1">
        <f t="shared" si="977"/>
        <v>1</v>
      </c>
      <c r="AB864" s="1">
        <f t="shared" si="978"/>
        <v>1</v>
      </c>
      <c r="AC864" s="1">
        <f>IF(ISNUMBER(INDEX(bias[value],MATCH(I864,bias[symbol],0))),1,0)</f>
        <v>1</v>
      </c>
      <c r="AD864" s="1">
        <f t="shared" si="979"/>
        <v>1</v>
      </c>
      <c r="AE864" s="1">
        <f t="shared" si="980"/>
        <v>1</v>
      </c>
      <c r="AF864" s="1">
        <f t="shared" ca="1" si="968"/>
        <v>0</v>
      </c>
      <c r="AG864" s="1">
        <f t="shared" ca="1" si="969"/>
        <v>0</v>
      </c>
      <c r="AH864" s="1" t="str">
        <f ca="1">IF(AG864=1,_xll.RtContribute("DDS_BONDS",$B864&amp;"=EXT",$V$3:$X$3,V864:X864,"FTC:CHANGED;SCOPE:SERVER"),"-")</f>
        <v>-</v>
      </c>
      <c r="AI864" s="1" t="str">
        <f>_xll.RtGet("DDS_BONDS",B864&amp;"=EXT",3)</f>
        <v>19234023=EXT</v>
      </c>
      <c r="AJ864" s="32">
        <f>_xll.BDP($A864&amp;" @"&amp; $N864 &amp;"  Corp","risk_mid")</f>
        <v>4.2631161860910538</v>
      </c>
      <c r="AK864" s="25">
        <f t="shared" si="970"/>
        <v>1948.2440970436114</v>
      </c>
      <c r="AL864" s="1" t="str">
        <f t="shared" si="967"/>
        <v>-</v>
      </c>
      <c r="AM864" s="38">
        <f t="shared" si="971"/>
        <v>43.721291555555553</v>
      </c>
      <c r="AN864" s="12">
        <f>_xll.BDP($A864&amp;" @"&amp; $N864 &amp;"  Corp","asset_swap_spd_mid")</f>
        <v>121.23973052254044</v>
      </c>
      <c r="AO864" s="25">
        <f t="shared" si="972"/>
        <v>55406.556848800981</v>
      </c>
      <c r="AP864" s="25">
        <f>IFERROR(_xll.BDP($A864&amp;" @"&amp; $N864 &amp;"  Corp","coupon")*G864/100/365,"-")</f>
        <v>453.86986301369865</v>
      </c>
      <c r="AQ864" s="1" t="str">
        <f>_xll.RtGet("EBOND_LDN",B864,"DSPLY_NAME")</f>
        <v xml:space="preserve">RENAUL 3 5/8 19 </v>
      </c>
      <c r="AR864" s="38">
        <f>_xll.RtGet("EBOND_LDN", B864, -18560)</f>
        <v>156.266224558175</v>
      </c>
      <c r="AS864" s="38">
        <f>_xll.RtGet("EBOND_LDN", B864, -18562)</f>
        <v>151.579720267124</v>
      </c>
      <c r="AT864" s="58" t="str">
        <f ca="1">IF(Main[[#This Row],[maturity]]&lt;TODAY(),"matured","-")</f>
        <v>-</v>
      </c>
      <c r="AU864" s="1" t="str">
        <f>IF(Main[[#This Row],[spread bid]]=Main[[#This Row],[spread ask]],"error","-")</f>
        <v>-</v>
      </c>
    </row>
    <row r="865" spans="1:47" x14ac:dyDescent="0.2">
      <c r="A865" s="1" t="s">
        <v>1577</v>
      </c>
      <c r="B865" s="1">
        <v>21147037</v>
      </c>
      <c r="C865" s="9">
        <v>1994223</v>
      </c>
      <c r="D865" s="9" t="str">
        <f>_xll.BDP($A865&amp;" Corp",D$4)</f>
        <v>RENAUL</v>
      </c>
      <c r="E865" s="9">
        <f>IF(_xll.BDP($A865&amp;" Corp","cpn typ")="floating","frn",_xll.BDP($A865&amp;" Corp",E$4))</f>
        <v>2.25</v>
      </c>
      <c r="F865" s="50">
        <f>IF(LEFT(_xll.BDP($A865&amp;" Corp","mty_typ"),4)="perp","perp",_xll.BDP($A865&amp;" Corp",F$4)*1)</f>
        <v>44284</v>
      </c>
      <c r="G865" s="31">
        <f>_xll.RtGet("EBOND_POSITION",INDEX(bookMap[eBondID],MATCH(TEXT(C865,"0"),bookMap[bbgID],0))&amp;"="&amp;B865,"AMOUNT")</f>
        <v>0</v>
      </c>
      <c r="H865" s="1">
        <f>INDEX(control!$E$12:$E$22,MATCH(C865,control!$C$12:$C$22,0))</f>
        <v>0</v>
      </c>
      <c r="I865" s="1" t="str">
        <f>IFERROR(INDEX(bias[symbol],MIN(MAX(MATCH(IF($I$2="manual",_xll.RtGet("EBOND_LDN",B865,-20268),$I$2),bias[symbol],0)+H865,1),27)),"-")</f>
        <v>s</v>
      </c>
      <c r="J865" s="1">
        <f>IFERROR(_xll.RtGet("EBOND_LDN",B865,-20270)*1,"-")</f>
        <v>0.3</v>
      </c>
      <c r="K865" s="1" t="str">
        <f>_xll.RtGet("EBOND_LDN",$B865,-20271)</f>
        <v>on</v>
      </c>
      <c r="L865" s="1">
        <f>_xll.BDP(A865&amp;" @CBKG Corp","bid")</f>
        <v>102.89100000000001</v>
      </c>
      <c r="M865" s="1">
        <f>_xll.BDP(A865&amp;" @CBKG Corp","ask")</f>
        <v>103.191</v>
      </c>
      <c r="N865" s="1" t="s">
        <v>1456</v>
      </c>
      <c r="O865" s="1" t="str">
        <f>_xll.BDP(A865&amp;" @"&amp;N865&amp;" Corp","LAST_UPDATE")</f>
        <v>07:01:39</v>
      </c>
      <c r="P865" s="57">
        <f>_xll.BDP(A865&amp;" @"&amp;N865&amp;" Corp","LAST_PRICE")</f>
        <v>103.078</v>
      </c>
      <c r="Q865" s="1">
        <f>INDEX(control!$F$12:$F$22,MATCH(C865,control!$C$12:$C$22,0))</f>
        <v>100</v>
      </c>
      <c r="R865" s="1">
        <f>P865-J865*INDEX(bias[value],MATCH(I865,bias[symbol],0))*(Q865/100)</f>
        <v>102.8905</v>
      </c>
      <c r="S865" s="1">
        <f t="shared" ref="S865" si="982">R865+J865*(Q865/100)</f>
        <v>103.1905</v>
      </c>
      <c r="T865" s="4"/>
      <c r="U865" s="4"/>
      <c r="V865" s="1">
        <f t="shared" ref="V865" si="983">P865</f>
        <v>103.078</v>
      </c>
      <c r="W865" s="1">
        <f t="shared" ref="W865" si="984">IF(ISNUMBER(T865),T865,R865)</f>
        <v>102.8905</v>
      </c>
      <c r="X865" s="1">
        <f t="shared" ref="X865" si="985">IF(ISNUMBER(U865),U865,S865)</f>
        <v>103.1905</v>
      </c>
      <c r="Y865" s="13">
        <f t="shared" ref="Y865" si="986">IF(ISERROR((W865+X865)-(L865+M865)),"err",((W865+X865)-(L865+M865)))</f>
        <v>-9.9999999997635314E-4</v>
      </c>
      <c r="Z865" s="1">
        <v>1</v>
      </c>
      <c r="AA865" s="1">
        <f t="shared" ref="AA865" si="987">IF(K865="on",1,0)</f>
        <v>1</v>
      </c>
      <c r="AB865" s="1">
        <f t="shared" ref="AB865" si="988">IF(ISNUMBER(V865),1,0)*IF(ISNUMBER(W865),1,0)*IF(ISNUMBER(X865),1,0)</f>
        <v>1</v>
      </c>
      <c r="AC865" s="1">
        <f>IF(ISNUMBER(INDEX(bias[value],MATCH(I865,bias[symbol],0))),1,0)</f>
        <v>1</v>
      </c>
      <c r="AD865" s="1">
        <f t="shared" ref="AD865" si="989">IF(ISNUMBER(J865),1,0)</f>
        <v>1</v>
      </c>
      <c r="AE865" s="1">
        <f t="shared" ref="AE865" si="990">IF(AB865,IF(W865&gt;X865,0,1),0)</f>
        <v>1</v>
      </c>
      <c r="AF865" s="1">
        <f t="shared" ca="1" si="968"/>
        <v>0</v>
      </c>
      <c r="AG865" s="1">
        <f t="shared" ref="AG865" ca="1" si="991">PRODUCT(Z865:AF865)</f>
        <v>0</v>
      </c>
      <c r="AH865" s="1" t="str">
        <f ca="1">IF(AG865=1,_xll.RtContribute("DDS_BONDS",$B865&amp;"=EXT",$V$3:$X$3,V865:X865,"FTC:CHANGED;SCOPE:SERVER"),"-")</f>
        <v>-</v>
      </c>
      <c r="AI865" s="1" t="str">
        <f>_xll.RtGet("DDS_BONDS",B865&amp;"=EXT",3)</f>
        <v>21147037=EXT</v>
      </c>
      <c r="AJ865" s="32">
        <f>_xll.BDP($A865&amp;" @"&amp; $N865 &amp;"  Corp","risk_mid")</f>
        <v>6.4463016283831109</v>
      </c>
      <c r="AK865" s="25">
        <f t="shared" ref="AK865" si="992">IFERROR(G865*AJ865/10000,"-")</f>
        <v>0</v>
      </c>
      <c r="AL865" s="1" t="str">
        <f t="shared" ref="AL865" si="993">IFERROR(INDEX(repoRate,MATCH(A865,repoIsin,0)),"-")</f>
        <v>-</v>
      </c>
      <c r="AM865" s="38">
        <f t="shared" ref="AM865" si="994">IFERROR(G865*1,0)*IFERROR(P865*1,0)/100*IF(AL865="-",$AM$3,AL865)/100/360</f>
        <v>0</v>
      </c>
      <c r="AN865" s="12">
        <f>_xll.BDP($A865&amp;" @"&amp; $N865 &amp;"  Corp","asset_swap_spd_mid")</f>
        <v>72.802076263683944</v>
      </c>
      <c r="AO865" s="25">
        <f t="shared" ref="AO865" si="995">IFERROR(G865*1,0)*IFERROR(AN865*1,0)/10000</f>
        <v>0</v>
      </c>
      <c r="AP865" s="25">
        <f>IFERROR(_xll.BDP($A865&amp;" @"&amp; $N865 &amp;"  Corp","coupon")*G865/100/365,"-")</f>
        <v>0</v>
      </c>
      <c r="AQ865" s="1" t="str">
        <f>_xll.RtGet("EBOND_LDN",B865,"DSPLY_NAME")</f>
        <v xml:space="preserve">RENAUL 2 1/4 29 </v>
      </c>
      <c r="AR865" s="38">
        <f>_xll.RtGet("EBOND_LDN", B865, -18560)</f>
        <v>109.048796146787</v>
      </c>
      <c r="AS865" s="38">
        <f>_xll.RtGet("EBOND_LDN", B865, -18562)</f>
        <v>104.400139556573</v>
      </c>
      <c r="AT865" s="58" t="str">
        <f ca="1">IF(Main[[#This Row],[maturity]]&lt;TODAY(),"matured","-")</f>
        <v>-</v>
      </c>
      <c r="AU865" s="1" t="str">
        <f>IF(Main[[#This Row],[spread bid]]=Main[[#This Row],[spread ask]],"error","-")</f>
        <v>-</v>
      </c>
    </row>
    <row r="866" spans="1:47" x14ac:dyDescent="0.2">
      <c r="A866" s="1" t="s">
        <v>1546</v>
      </c>
      <c r="B866" s="1">
        <v>21117051</v>
      </c>
      <c r="C866" s="9">
        <v>1994223</v>
      </c>
      <c r="D866" s="9" t="str">
        <f>_xll.BDP($A866&amp;" Corp",D$4)</f>
        <v>RENAUL</v>
      </c>
      <c r="E866" s="9">
        <f>IF(_xll.BDP($A866&amp;" Corp","cpn typ")="floating","frn",_xll.BDP($A866&amp;" Corp",E$4))</f>
        <v>3.125</v>
      </c>
      <c r="F866" s="50">
        <f>IF(LEFT(_xll.BDP($A866&amp;" Corp","mty_typ"),4)="perp","perp",_xll.BDP($A866&amp;" Corp",F$4)*1)</f>
        <v>44260</v>
      </c>
      <c r="G866" s="31">
        <f>_xll.RtGet("EBOND_POSITION",INDEX(bookMap[eBondID],MATCH(TEXT(C866,"0"),bookMap[bbgID],0))&amp;"="&amp;B866,"AMOUNT")</f>
        <v>0</v>
      </c>
      <c r="H866" s="1">
        <f>INDEX(control!$E$12:$E$22,MATCH(C866,control!$C$12:$C$22,0))</f>
        <v>0</v>
      </c>
      <c r="I866" s="1" t="str">
        <f>IFERROR(INDEX(bias[symbol],MIN(MAX(MATCH(IF($I$2="manual",_xll.RtGet("EBOND_LDN",B866,-20268),$I$2),bias[symbol],0)+H866,1),27)),"-")</f>
        <v>s</v>
      </c>
      <c r="J866" s="1">
        <f>IFERROR(_xll.RtGet("EBOND_LDN",B866,-20270)*1,"-")</f>
        <v>0.3</v>
      </c>
      <c r="K866" s="1" t="str">
        <f>_xll.RtGet("EBOND_LDN",$B866,-20271)</f>
        <v>on</v>
      </c>
      <c r="L866" s="1">
        <f>_xll.BDP(A866&amp;" @CBKG Corp","bid")</f>
        <v>104.54900000000001</v>
      </c>
      <c r="M866" s="1">
        <f>_xll.BDP(A866&amp;" @CBKG Corp","ask")</f>
        <v>104.849</v>
      </c>
      <c r="N866" s="1" t="s">
        <v>1456</v>
      </c>
      <c r="O866" s="1" t="str">
        <f>_xll.BDP(A866&amp;" @"&amp;N866&amp;" Corp","LAST_UPDATE")</f>
        <v>07:01:27</v>
      </c>
      <c r="P866" s="57">
        <f>_xll.BDP(A866&amp;" @"&amp;N866&amp;" Corp","LAST_PRICE")</f>
        <v>104.736</v>
      </c>
      <c r="Q866" s="1">
        <f>INDEX(control!$F$12:$F$22,MATCH(C866,control!$C$12:$C$22,0))</f>
        <v>100</v>
      </c>
      <c r="R866" s="1">
        <f>P866-J866*INDEX(bias[value],MATCH(I866,bias[symbol],0))*(Q866/100)</f>
        <v>104.5485</v>
      </c>
      <c r="S866" s="1">
        <f t="shared" ref="S866" si="996">R866+J866*(Q866/100)</f>
        <v>104.8485</v>
      </c>
      <c r="T866" s="4"/>
      <c r="U866" s="4"/>
      <c r="V866" s="1">
        <f t="shared" ref="V866" si="997">P866</f>
        <v>104.736</v>
      </c>
      <c r="W866" s="1">
        <f t="shared" ref="W866" si="998">IF(ISNUMBER(T866),T866,R866)</f>
        <v>104.5485</v>
      </c>
      <c r="X866" s="1">
        <f t="shared" ref="X866" si="999">IF(ISNUMBER(U866),U866,S866)</f>
        <v>104.8485</v>
      </c>
      <c r="Y866" s="13">
        <f t="shared" ref="Y866" si="1000">IF(ISERROR((W866+X866)-(L866+M866)),"err",((W866+X866)-(L866+M866)))</f>
        <v>-1.0000000000331966E-3</v>
      </c>
      <c r="Z866" s="1">
        <v>1</v>
      </c>
      <c r="AA866" s="1">
        <f t="shared" ref="AA866" si="1001">IF(K866="on",1,0)</f>
        <v>1</v>
      </c>
      <c r="AB866" s="1">
        <f t="shared" ref="AB866" si="1002">IF(ISNUMBER(V866),1,0)*IF(ISNUMBER(W866),1,0)*IF(ISNUMBER(X866),1,0)</f>
        <v>1</v>
      </c>
      <c r="AC866" s="1">
        <f>IF(ISNUMBER(INDEX(bias[value],MATCH(I866,bias[symbol],0))),1,0)</f>
        <v>1</v>
      </c>
      <c r="AD866" s="1">
        <f t="shared" ref="AD866" si="1003">IF(ISNUMBER(J866),1,0)</f>
        <v>1</v>
      </c>
      <c r="AE866" s="1">
        <f t="shared" ref="AE866" si="1004">IF(AB866,IF(W866&gt;X866,0,1),0)</f>
        <v>1</v>
      </c>
      <c r="AF866" s="1">
        <f t="shared" ca="1" si="968"/>
        <v>0</v>
      </c>
      <c r="AG866" s="1">
        <f t="shared" ref="AG866" ca="1" si="1005">PRODUCT(Z866:AF866)</f>
        <v>0</v>
      </c>
      <c r="AH866" s="1" t="str">
        <f ca="1">IF(AG866=1,_xll.RtContribute("DDS_BONDS",$B866&amp;"=EXT",$V$3:$X$3,V866:X866,"FTC:CHANGED;SCOPE:SERVER"),"-")</f>
        <v>-</v>
      </c>
      <c r="AI866" s="1" t="str">
        <f>_xll.RtGet("DDS_BONDS",B866&amp;"=EXT",3)</f>
        <v>21117051=EXT</v>
      </c>
      <c r="AJ866" s="32">
        <f>_xll.BDP($A866&amp;" @"&amp; $N866 &amp;"  Corp","risk_mid")</f>
        <v>6.3177618817967129</v>
      </c>
      <c r="AK866" s="25">
        <f t="shared" ref="AK866" si="1006">IFERROR(G866*AJ866/10000,"-")</f>
        <v>0</v>
      </c>
      <c r="AL866" s="1" t="str">
        <f t="shared" si="967"/>
        <v>-</v>
      </c>
      <c r="AM866" s="38">
        <f t="shared" ref="AM866" si="1007">IFERROR(G866*1,0)*IFERROR(P866*1,0)/100*IF(AL866="-",$AM$3,AL866)/100/360</f>
        <v>0</v>
      </c>
      <c r="AN866" s="12">
        <f>_xll.BDP($A866&amp;" @"&amp; $N866 &amp;"  Corp","asset_swap_spd_mid")</f>
        <v>133.58371776133987</v>
      </c>
      <c r="AO866" s="25">
        <f t="shared" ref="AO866" si="1008">IFERROR(G866*1,0)*IFERROR(AN866*1,0)/10000</f>
        <v>0</v>
      </c>
      <c r="AP866" s="25">
        <f>IFERROR(_xll.BDP($A866&amp;" @"&amp; $N866 &amp;"  Corp","coupon")*G866/100/365,"-")</f>
        <v>0</v>
      </c>
      <c r="AQ866" s="1" t="str">
        <f>_xll.RtGet("EBOND_LDN",B866,"DSPLY_NAME")</f>
        <v xml:space="preserve">RENAUL 3 1/8 05 </v>
      </c>
      <c r="AR866" s="38">
        <f>_xll.RtGet("EBOND_LDN", B866, -18560)</f>
        <v>168.03269175054601</v>
      </c>
      <c r="AS866" s="38">
        <f>_xll.RtGet("EBOND_LDN", B866, -18562)</f>
        <v>163.28592935622601</v>
      </c>
      <c r="AT866" s="58" t="str">
        <f ca="1">IF(Main[[#This Row],[maturity]]&lt;TODAY(),"matured","-")</f>
        <v>-</v>
      </c>
      <c r="AU866" s="1" t="str">
        <f>IF(Main[[#This Row],[spread bid]]=Main[[#This Row],[spread ask]],"error","-")</f>
        <v>-</v>
      </c>
    </row>
    <row r="867" spans="1:47" x14ac:dyDescent="0.2">
      <c r="A867" s="1" t="s">
        <v>1547</v>
      </c>
      <c r="B867" s="1">
        <v>21110010</v>
      </c>
      <c r="C867" s="9">
        <v>1994223</v>
      </c>
      <c r="D867" s="9" t="str">
        <f>_xll.BDP($A867&amp;" Corp",D$4)</f>
        <v>SCANIA</v>
      </c>
      <c r="E867" s="9" t="str">
        <f>IF(_xll.BDP($A867&amp;" Corp","cpn typ")="floating","frn",_xll.BDP($A867&amp;" Corp",E$4))</f>
        <v>frn</v>
      </c>
      <c r="F867" s="50">
        <f>IF(LEFT(_xll.BDP($A867&amp;" Corp","mty_typ"),4)="perp","perp",_xll.BDP($A867&amp;" Corp",F$4)*1)</f>
        <v>42334</v>
      </c>
      <c r="G867" s="31">
        <f>_xll.RtGet("EBOND_POSITION",INDEX(bookMap[eBondID],MATCH(TEXT(C867,"0"),bookMap[bbgID],0))&amp;"="&amp;B867,"AMOUNT")</f>
        <v>9700000</v>
      </c>
      <c r="H867" s="1">
        <f>INDEX(control!$E$12:$E$22,MATCH(C867,control!$C$12:$C$22,0))</f>
        <v>0</v>
      </c>
      <c r="I867" s="1" t="str">
        <f>IFERROR(INDEX(bias[symbol],MIN(MAX(MATCH(IF($I$2="manual",_xll.RtGet("EBOND_LDN",B867,-20268),$I$2),bias[symbol],0)+H867,1),27)),"-")</f>
        <v>-</v>
      </c>
      <c r="J867" s="1" t="str">
        <f>IFERROR(_xll.RtGet("EBOND_LDN",B867,-20270)*1,"-")</f>
        <v>-</v>
      </c>
      <c r="K867" s="1" t="str">
        <f>_xll.RtGet("EBOND_LDN",$B867,-20271)</f>
        <v/>
      </c>
      <c r="L867" s="1">
        <f>_xll.BDP(A867&amp;" @CBKG Corp","bid")</f>
        <v>100.029</v>
      </c>
      <c r="M867" s="1">
        <f>_xll.BDP(A867&amp;" @CBKG Corp","ask")</f>
        <v>100.08799999999999</v>
      </c>
      <c r="N867" s="1" t="s">
        <v>1456</v>
      </c>
      <c r="O867" s="1" t="str">
        <f>_xll.BDP(A867&amp;" @"&amp;N867&amp;" Corp","LAST_UPDATE")</f>
        <v>07:01:06</v>
      </c>
      <c r="P867" s="57">
        <f>_xll.BDP(A867&amp;" @"&amp;N867&amp;" Corp","LAST_PRICE")</f>
        <v>100.077</v>
      </c>
      <c r="Q867" s="1">
        <f>INDEX(control!$F$12:$F$22,MATCH(C867,control!$C$12:$C$22,0))</f>
        <v>100</v>
      </c>
      <c r="R867" s="1" t="e">
        <f>P867-J867*INDEX(bias[value],MATCH(I867,bias[symbol],0))*(Q867/100)</f>
        <v>#VALUE!</v>
      </c>
      <c r="S867" s="1" t="e">
        <f t="shared" ref="S867" si="1009">R867+J867*(Q867/100)</f>
        <v>#VALUE!</v>
      </c>
      <c r="T867" s="4"/>
      <c r="U867" s="4"/>
      <c r="V867" s="1">
        <f t="shared" ref="V867" si="1010">P867</f>
        <v>100.077</v>
      </c>
      <c r="W867" s="1" t="e">
        <f t="shared" ref="W867" si="1011">IF(ISNUMBER(T867),T867,R867)</f>
        <v>#VALUE!</v>
      </c>
      <c r="X867" s="1" t="e">
        <f t="shared" ref="X867" si="1012">IF(ISNUMBER(U867),U867,S867)</f>
        <v>#VALUE!</v>
      </c>
      <c r="Y867" s="13" t="str">
        <f t="shared" ref="Y867" si="1013">IF(ISERROR((W867+X867)-(L867+M867)),"err",((W867+X867)-(L867+M867)))</f>
        <v>err</v>
      </c>
      <c r="Z867" s="1">
        <v>1</v>
      </c>
      <c r="AA867" s="1">
        <f t="shared" ref="AA867" si="1014">IF(K867="on",1,0)</f>
        <v>0</v>
      </c>
      <c r="AB867" s="1">
        <f t="shared" ref="AB867" si="1015">IF(ISNUMBER(V867),1,0)*IF(ISNUMBER(W867),1,0)*IF(ISNUMBER(X867),1,0)</f>
        <v>0</v>
      </c>
      <c r="AC867" s="1">
        <f>IF(ISNUMBER(INDEX(bias[value],MATCH(I867,bias[symbol],0))),1,0)</f>
        <v>0</v>
      </c>
      <c r="AD867" s="1">
        <f t="shared" ref="AD867" si="1016">IF(ISNUMBER(J867),1,0)</f>
        <v>0</v>
      </c>
      <c r="AE867" s="1">
        <f t="shared" ref="AE867" si="1017">IF(AB867,IF(W867&gt;X867,0,1),0)</f>
        <v>0</v>
      </c>
      <c r="AF867" s="1">
        <f t="shared" ca="1" si="968"/>
        <v>0</v>
      </c>
      <c r="AG867" s="1">
        <f t="shared" ref="AG867" ca="1" si="1018">PRODUCT(Z867:AF867)</f>
        <v>0</v>
      </c>
      <c r="AH867" s="1" t="str">
        <f ca="1">IF(AG867=1,_xll.RtContribute("DDS_BONDS",$B867&amp;"=EXT",$V$3:$X$3,V867:X867,"FTC:CHANGED;SCOPE:SERVER"),"-")</f>
        <v>-</v>
      </c>
      <c r="AI867" s="1" t="str">
        <f>_xll.RtGet("DDS_BONDS",B867&amp;"=EXT",3)</f>
        <v>21110010=EXT</v>
      </c>
      <c r="AJ867" s="32">
        <f>_xll.BDP($A867&amp;" @"&amp; $N867 &amp;"  Corp","risk_mid")</f>
        <v>0.19456814764140518</v>
      </c>
      <c r="AK867" s="25">
        <f t="shared" ref="AK867" si="1019">IFERROR(G867*AJ867/10000,"-")</f>
        <v>188.73110321216302</v>
      </c>
      <c r="AL867" s="1" t="str">
        <f t="shared" si="967"/>
        <v>-</v>
      </c>
      <c r="AM867" s="38">
        <f t="shared" ref="AM867" si="1020">IFERROR(G867*1,0)*IFERROR(P867*1,0)/100*IF(AL867="-",$AM$3,AL867)/100/360</f>
        <v>86.288613333333331</v>
      </c>
      <c r="AN867" s="12">
        <f>_xll.BDP($A867&amp;" @"&amp; $N867 &amp;"  Corp","asset_swap_spd_mid")</f>
        <v>22.328718045056451</v>
      </c>
      <c r="AO867" s="25">
        <f t="shared" ref="AO867" si="1021">IFERROR(G867*1,0)*IFERROR(AN867*1,0)/10000</f>
        <v>21658.856503704756</v>
      </c>
      <c r="AP867" s="25">
        <f>IFERROR(_xll.BDP($A867&amp;" @"&amp; $N867 &amp;"  Corp","coupon")*G867/100/365,"-")</f>
        <v>156.26301369863015</v>
      </c>
      <c r="AQ867" s="1" t="str">
        <f>_xll.RtGet("EBOND_LDN",B867,"DSPLY_NAME")</f>
        <v xml:space="preserve">SCANIA 0 26 Nov </v>
      </c>
      <c r="AR867" s="38">
        <f>_xll.RtGet("EBOND_LDN", B867, -18560)</f>
        <v>0</v>
      </c>
      <c r="AS867" s="38">
        <f>_xll.RtGet("EBOND_LDN", B867, -18562)</f>
        <v>0</v>
      </c>
      <c r="AT867" s="58" t="str">
        <f ca="1">IF(Main[[#This Row],[maturity]]&lt;TODAY(),"matured","-")</f>
        <v>-</v>
      </c>
      <c r="AU867" s="1" t="str">
        <f>IF(Main[[#This Row],[spread bid]]=Main[[#This Row],[spread ask]],"error","-")</f>
        <v>error</v>
      </c>
    </row>
    <row r="868" spans="1:47" x14ac:dyDescent="0.2">
      <c r="A868" s="1" t="s">
        <v>798</v>
      </c>
      <c r="B868" s="1">
        <v>13627651</v>
      </c>
      <c r="C868" s="9">
        <v>1994223</v>
      </c>
      <c r="D868" s="9" t="str">
        <f>_xll.BDP($A868&amp;" Corp",D$4)</f>
        <v>SCANIA</v>
      </c>
      <c r="E868" s="9">
        <f>IF(_xll.BDP($A868&amp;" Corp","cpn typ")="floating","frn",_xll.BDP($A868&amp;" Corp",E$4))</f>
        <v>1.75</v>
      </c>
      <c r="F868" s="50">
        <f>IF(LEFT(_xll.BDP($A868&amp;" Corp","mty_typ"),4)="perp","perp",_xll.BDP($A868&amp;" Corp",F$4)*1)</f>
        <v>42451</v>
      </c>
      <c r="G868" s="31">
        <f>_xll.RtGet("EBOND_POSITION",INDEX(bookMap[eBondID],MATCH(TEXT(C868,"0"),bookMap[bbgID],0))&amp;"="&amp;B868,"AMOUNT")</f>
        <v>0</v>
      </c>
      <c r="H868" s="1">
        <f>INDEX(control!$E$12:$E$22,MATCH(C868,control!$C$12:$C$22,0))</f>
        <v>0</v>
      </c>
      <c r="I868" s="1" t="str">
        <f>IFERROR(INDEX(bias[symbol],MIN(MAX(MATCH(IF($I$2="manual",_xll.RtGet("EBOND_LDN",B868,-20268),$I$2),bias[symbol],0)+H868,1),27)),"-")</f>
        <v>b</v>
      </c>
      <c r="J868" s="1">
        <f>IFERROR(_xll.RtGet("EBOND_LDN",B868,-20270)*1,"-")</f>
        <v>0.2</v>
      </c>
      <c r="K868" s="1" t="str">
        <f>_xll.RtGet("EBOND_LDN",$B868,-20271)</f>
        <v>on</v>
      </c>
      <c r="L868" s="1">
        <f>_xll.BDP(A868&amp;" @CBKG Corp","bid")</f>
        <v>101.91200000000001</v>
      </c>
      <c r="M868" s="1">
        <f>_xll.BDP(A868&amp;" @CBKG Corp","ask")</f>
        <v>102.11199999999999</v>
      </c>
      <c r="N868" s="1" t="s">
        <v>1456</v>
      </c>
      <c r="O868" s="1" t="str">
        <f>_xll.BDP(A868&amp;" @"&amp;N868&amp;" Corp","LAST_UPDATE")</f>
        <v>07:01:16</v>
      </c>
      <c r="P868" s="57">
        <f>_xll.BDP(A868&amp;" @"&amp;N868&amp;" Corp","LAST_PRICE")</f>
        <v>101.98699999999999</v>
      </c>
      <c r="Q868" s="1">
        <f>INDEX(control!$F$12:$F$22,MATCH(C868,control!$C$12:$C$22,0))</f>
        <v>100</v>
      </c>
      <c r="R868" s="1">
        <f>P868-J868*INDEX(bias[value],MATCH(I868,bias[symbol],0))*(Q868/100)</f>
        <v>101.91199999999999</v>
      </c>
      <c r="S868" s="1">
        <f t="shared" si="981"/>
        <v>102.11199999999999</v>
      </c>
      <c r="T868" s="4"/>
      <c r="U868" s="4"/>
      <c r="V868" s="1">
        <f t="shared" si="973"/>
        <v>101.98699999999999</v>
      </c>
      <c r="W868" s="1">
        <f t="shared" si="974"/>
        <v>101.91199999999999</v>
      </c>
      <c r="X868" s="1">
        <f t="shared" si="975"/>
        <v>102.11199999999999</v>
      </c>
      <c r="Y868" s="13">
        <f t="shared" si="976"/>
        <v>0</v>
      </c>
      <c r="Z868" s="1">
        <v>1</v>
      </c>
      <c r="AA868" s="1">
        <f t="shared" si="977"/>
        <v>1</v>
      </c>
      <c r="AB868" s="1">
        <f t="shared" si="978"/>
        <v>1</v>
      </c>
      <c r="AC868" s="1">
        <f>IF(ISNUMBER(INDEX(bias[value],MATCH(I868,bias[symbol],0))),1,0)</f>
        <v>1</v>
      </c>
      <c r="AD868" s="1">
        <f t="shared" si="979"/>
        <v>1</v>
      </c>
      <c r="AE868" s="1">
        <f t="shared" si="980"/>
        <v>1</v>
      </c>
      <c r="AF868" s="1">
        <f t="shared" ca="1" si="968"/>
        <v>0</v>
      </c>
      <c r="AG868" s="1">
        <f t="shared" ca="1" si="969"/>
        <v>0</v>
      </c>
      <c r="AH868" s="1" t="str">
        <f ca="1">IF(AG868=1,_xll.RtContribute("DDS_BONDS",$B868&amp;"=EXT",$V$3:$X$3,V868:X868,"FTC:CHANGED;SCOPE:SERVER"),"-")</f>
        <v>-</v>
      </c>
      <c r="AI868" s="1" t="str">
        <f>_xll.RtGet("DDS_BONDS",B868&amp;"=EXT",3)</f>
        <v>13627651=EXT</v>
      </c>
      <c r="AJ868" s="32">
        <f>_xll.BDP($A868&amp;" @"&amp; $N868 &amp;"  Corp","risk_mid")</f>
        <v>1.775983800317249</v>
      </c>
      <c r="AK868" s="25">
        <f t="shared" si="970"/>
        <v>0</v>
      </c>
      <c r="AL868" s="1" t="str">
        <f t="shared" si="967"/>
        <v>-</v>
      </c>
      <c r="AM868" s="38">
        <f t="shared" si="971"/>
        <v>0</v>
      </c>
      <c r="AN868" s="12">
        <f>_xll.BDP($A868&amp;" @"&amp; $N868 &amp;"  Corp","asset_swap_spd_mid")</f>
        <v>29.04566090049282</v>
      </c>
      <c r="AO868" s="25">
        <f t="shared" si="972"/>
        <v>0</v>
      </c>
      <c r="AP868" s="25">
        <f>IFERROR(_xll.BDP($A868&amp;" @"&amp; $N868 &amp;"  Corp","coupon")*G868/100/365,"-")</f>
        <v>0</v>
      </c>
      <c r="AQ868" s="1" t="str">
        <f>_xll.RtGet("EBOND_LDN",B868,"DSPLY_NAME")</f>
        <v xml:space="preserve">SCANIA 1 3/4 22 </v>
      </c>
      <c r="AR868" s="38">
        <f>_xll.RtGet("EBOND_LDN", B868, -18560)</f>
        <v>62.848171796620001</v>
      </c>
      <c r="AS868" s="38">
        <f>_xll.RtGet("EBOND_LDN", B868, -18562)</f>
        <v>51.589403691301001</v>
      </c>
      <c r="AT868" s="58" t="str">
        <f ca="1">IF(Main[[#This Row],[maturity]]&lt;TODAY(),"matured","-")</f>
        <v>-</v>
      </c>
      <c r="AU868" s="1" t="str">
        <f>IF(Main[[#This Row],[spread bid]]=Main[[#This Row],[spread ask]],"error","-")</f>
        <v>-</v>
      </c>
    </row>
    <row r="869" spans="1:47" x14ac:dyDescent="0.2">
      <c r="A869" s="1" t="s">
        <v>799</v>
      </c>
      <c r="B869" s="1">
        <v>15360755</v>
      </c>
      <c r="C869" s="9">
        <v>1994223</v>
      </c>
      <c r="D869" s="9" t="str">
        <f>_xll.BDP($A869&amp;" Corp",D$4)</f>
        <v>SCANIA</v>
      </c>
      <c r="E869" s="9">
        <f>IF(_xll.BDP($A869&amp;" Corp","cpn typ")="floating","frn",_xll.BDP($A869&amp;" Corp",E$4))</f>
        <v>1.625</v>
      </c>
      <c r="F869" s="50">
        <f>IF(LEFT(_xll.BDP($A869&amp;" Corp","mty_typ"),4)="perp","perp",_xll.BDP($A869&amp;" Corp",F$4)*1)</f>
        <v>42992</v>
      </c>
      <c r="G869" s="31">
        <f>_xll.RtGet("EBOND_POSITION",INDEX(bookMap[eBondID],MATCH(TEXT(C869,"0"),bookMap[bbgID],0))&amp;"="&amp;B869,"AMOUNT")</f>
        <v>0</v>
      </c>
      <c r="H869" s="1">
        <f>INDEX(control!$E$12:$E$22,MATCH(C869,control!$C$12:$C$22,0))</f>
        <v>0</v>
      </c>
      <c r="I869" s="1" t="str">
        <f>IFERROR(INDEX(bias[symbol],MIN(MAX(MATCH(IF($I$2="manual",_xll.RtGet("EBOND_LDN",B869,-20268),$I$2),bias[symbol],0)+H869,1),27)),"-")</f>
        <v>b</v>
      </c>
      <c r="J869" s="1">
        <f>IFERROR(_xll.RtGet("EBOND_LDN",B869,-20270)*1,"-")</f>
        <v>0.25</v>
      </c>
      <c r="K869" s="1" t="str">
        <f>_xll.RtGet("EBOND_LDN",$B869,-20271)</f>
        <v>on</v>
      </c>
      <c r="L869" s="1">
        <f>_xll.BDP(A869&amp;" @CBKG Corp","bid")</f>
        <v>102.425</v>
      </c>
      <c r="M869" s="1">
        <f>_xll.BDP(A869&amp;" @CBKG Corp","ask")</f>
        <v>102.675</v>
      </c>
      <c r="N869" s="1" t="s">
        <v>1456</v>
      </c>
      <c r="O869" s="1" t="str">
        <f>_xll.BDP(A869&amp;" @"&amp;N869&amp;" Corp","LAST_UPDATE")</f>
        <v>07:01:30</v>
      </c>
      <c r="P869" s="57">
        <f>_xll.BDP(A869&amp;" @"&amp;N869&amp;" Corp","LAST_PRICE")</f>
        <v>102.51900000000001</v>
      </c>
      <c r="Q869" s="1">
        <f>INDEX(control!$F$12:$F$22,MATCH(C869,control!$C$12:$C$22,0))</f>
        <v>100</v>
      </c>
      <c r="R869" s="1">
        <f>P869-J869*INDEX(bias[value],MATCH(I869,bias[symbol],0))*(Q869/100)</f>
        <v>102.42525000000001</v>
      </c>
      <c r="S869" s="1">
        <f t="shared" si="981"/>
        <v>102.67525000000001</v>
      </c>
      <c r="T869" s="4"/>
      <c r="U869" s="4"/>
      <c r="V869" s="1">
        <f t="shared" si="973"/>
        <v>102.51900000000001</v>
      </c>
      <c r="W869" s="1">
        <f t="shared" si="974"/>
        <v>102.42525000000001</v>
      </c>
      <c r="X869" s="1">
        <f t="shared" si="975"/>
        <v>102.67525000000001</v>
      </c>
      <c r="Y869" s="13">
        <f t="shared" si="976"/>
        <v>5.0000000001659828E-4</v>
      </c>
      <c r="Z869" s="1">
        <v>1</v>
      </c>
      <c r="AA869" s="1">
        <f t="shared" si="977"/>
        <v>1</v>
      </c>
      <c r="AB869" s="1">
        <f t="shared" si="978"/>
        <v>1</v>
      </c>
      <c r="AC869" s="1">
        <f>IF(ISNUMBER(INDEX(bias[value],MATCH(I869,bias[symbol],0))),1,0)</f>
        <v>1</v>
      </c>
      <c r="AD869" s="1">
        <f t="shared" si="979"/>
        <v>1</v>
      </c>
      <c r="AE869" s="1">
        <f t="shared" si="980"/>
        <v>1</v>
      </c>
      <c r="AF869" s="1">
        <f t="shared" ca="1" si="968"/>
        <v>0</v>
      </c>
      <c r="AG869" s="1">
        <f t="shared" ca="1" si="969"/>
        <v>0</v>
      </c>
      <c r="AH869" s="1" t="str">
        <f ca="1">IF(AG869=1,_xll.RtContribute("DDS_BONDS",$B869&amp;"=EXT",$V$3:$X$3,V869:X869,"FTC:CHANGED;SCOPE:SERVER"),"-")</f>
        <v>-</v>
      </c>
      <c r="AI869" s="1" t="str">
        <f>_xll.RtGet("DDS_BONDS",B869&amp;"=EXT",3)</f>
        <v>15360755=EXT</v>
      </c>
      <c r="AJ869" s="32">
        <f>_xll.BDP($A869&amp;" @"&amp; $N869 &amp;"  Corp","risk_mid")</f>
        <v>3.2414291001927609</v>
      </c>
      <c r="AK869" s="25">
        <f t="shared" si="970"/>
        <v>0</v>
      </c>
      <c r="AL869" s="1" t="str">
        <f t="shared" si="967"/>
        <v>-</v>
      </c>
      <c r="AM869" s="38">
        <f t="shared" si="971"/>
        <v>0</v>
      </c>
      <c r="AN869" s="12">
        <f>_xll.BDP($A869&amp;" @"&amp; $N869 &amp;"  Corp","asset_swap_spd_mid")</f>
        <v>39.851029153286049</v>
      </c>
      <c r="AO869" s="25">
        <f t="shared" si="972"/>
        <v>0</v>
      </c>
      <c r="AP869" s="25">
        <f>IFERROR(_xll.BDP($A869&amp;" @"&amp; $N869 &amp;"  Corp","coupon")*G869/100/365,"-")</f>
        <v>0</v>
      </c>
      <c r="AQ869" s="1" t="str">
        <f>_xll.RtGet("EBOND_LDN",B869,"DSPLY_NAME")</f>
        <v xml:space="preserve">SCANIA 1 5/8 14 </v>
      </c>
      <c r="AR869" s="38">
        <f>_xll.RtGet("EBOND_LDN", B869, -18560)</f>
        <v>78.783612491541007</v>
      </c>
      <c r="AS869" s="38">
        <f>_xll.RtGet("EBOND_LDN", B869, -18562)</f>
        <v>71.074465113928994</v>
      </c>
      <c r="AT869" s="58" t="str">
        <f ca="1">IF(Main[[#This Row],[maturity]]&lt;TODAY(),"matured","-")</f>
        <v>-</v>
      </c>
      <c r="AU869" s="1" t="str">
        <f>IF(Main[[#This Row],[spread bid]]=Main[[#This Row],[spread ask]],"error","-")</f>
        <v>-</v>
      </c>
    </row>
    <row r="870" spans="1:47" x14ac:dyDescent="0.2">
      <c r="A870" s="1" t="s">
        <v>800</v>
      </c>
      <c r="B870" s="1">
        <v>9610836</v>
      </c>
      <c r="C870" s="9">
        <v>1994223</v>
      </c>
      <c r="D870" s="9" t="str">
        <f>_xll.BDP($A870&amp;" Corp",D$4)</f>
        <v>SIXT</v>
      </c>
      <c r="E870" s="9">
        <f>IF(_xll.BDP($A870&amp;" Corp","cpn typ")="floating","frn",_xll.BDP($A870&amp;" Corp",E$4))</f>
        <v>4.125</v>
      </c>
      <c r="F870" s="50">
        <f>IF(LEFT(_xll.BDP($A870&amp;" Corp","mty_typ"),4)="perp","perp",_xll.BDP($A870&amp;" Corp",F$4)*1)</f>
        <v>42668</v>
      </c>
      <c r="G870" s="31">
        <f>_xll.RtGet("EBOND_POSITION",INDEX(bookMap[eBondID],MATCH(TEXT(C870,"0"),bookMap[bbgID],0))&amp;"="&amp;B870,"AMOUNT")</f>
        <v>1368000</v>
      </c>
      <c r="H870" s="1">
        <f>INDEX(control!$E$12:$E$22,MATCH(C870,control!$C$12:$C$22,0))</f>
        <v>0</v>
      </c>
      <c r="I870" s="1" t="str">
        <f>IFERROR(INDEX(bias[symbol],MIN(MAX(MATCH(IF($I$2="manual",_xll.RtGet("EBOND_LDN",B870,-20268),$I$2),bias[symbol],0)+H870,1),27)),"-")</f>
        <v>b</v>
      </c>
      <c r="J870" s="1">
        <f>IFERROR(_xll.RtGet("EBOND_LDN",B870,-20270)*1,"-")</f>
        <v>0.4</v>
      </c>
      <c r="K870" s="1" t="str">
        <f>_xll.RtGet("EBOND_LDN",$B870,-20271)</f>
        <v>on</v>
      </c>
      <c r="L870" s="1">
        <f>_xll.BDP(A870&amp;" @CBKG Corp","bid")</f>
        <v>106.211</v>
      </c>
      <c r="M870" s="1">
        <f>_xll.BDP(A870&amp;" @CBKG Corp","ask")</f>
        <v>106.611</v>
      </c>
      <c r="N870" s="1" t="s">
        <v>1456</v>
      </c>
      <c r="O870" s="1" t="str">
        <f>_xll.BDP(A870&amp;" @"&amp;N870&amp;" Corp","LAST_UPDATE")</f>
        <v>07:01:15</v>
      </c>
      <c r="P870" s="57">
        <f>_xll.BDP(A870&amp;" @"&amp;N870&amp;" Corp","LAST_PRICE")</f>
        <v>106.361</v>
      </c>
      <c r="Q870" s="1">
        <f>INDEX(control!$F$12:$F$22,MATCH(C870,control!$C$12:$C$22,0))</f>
        <v>100</v>
      </c>
      <c r="R870" s="1">
        <f>P870-J870*INDEX(bias[value],MATCH(I870,bias[symbol],0))*(Q870/100)</f>
        <v>106.211</v>
      </c>
      <c r="S870" s="1">
        <f t="shared" si="981"/>
        <v>106.611</v>
      </c>
      <c r="T870" s="4"/>
      <c r="U870" s="4"/>
      <c r="V870" s="1">
        <f t="shared" si="973"/>
        <v>106.361</v>
      </c>
      <c r="W870" s="1">
        <f t="shared" si="974"/>
        <v>106.211</v>
      </c>
      <c r="X870" s="1">
        <f t="shared" si="975"/>
        <v>106.611</v>
      </c>
      <c r="Y870" s="13">
        <f t="shared" si="976"/>
        <v>0</v>
      </c>
      <c r="Z870" s="1">
        <v>1</v>
      </c>
      <c r="AA870" s="1">
        <f t="shared" si="977"/>
        <v>1</v>
      </c>
      <c r="AB870" s="1">
        <f t="shared" si="978"/>
        <v>1</v>
      </c>
      <c r="AC870" s="1">
        <f>IF(ISNUMBER(INDEX(bias[value],MATCH(I870,bias[symbol],0))),1,0)</f>
        <v>1</v>
      </c>
      <c r="AD870" s="1">
        <f t="shared" si="979"/>
        <v>1</v>
      </c>
      <c r="AE870" s="1">
        <f t="shared" si="980"/>
        <v>1</v>
      </c>
      <c r="AF870" s="1">
        <f t="shared" ca="1" si="968"/>
        <v>0</v>
      </c>
      <c r="AG870" s="1">
        <f t="shared" ca="1" si="969"/>
        <v>0</v>
      </c>
      <c r="AH870" s="1" t="str">
        <f ca="1">IF(AG870=1,_xll.RtContribute("DDS_BONDS",$B870&amp;"=EXT",$V$3:$X$3,V870:X870,"FTC:CHANGED;SCOPE:SERVER"),"-")</f>
        <v>-</v>
      </c>
      <c r="AI870" s="1" t="str">
        <f>_xll.RtGet("DDS_BONDS",B870&amp;"=EXT",3)</f>
        <v>9610836=EXT</v>
      </c>
      <c r="AJ870" s="32">
        <f>_xll.BDP($A870&amp;" @"&amp; $N870 &amp;"  Corp","risk_mid")</f>
        <v>2.4165653728168479</v>
      </c>
      <c r="AK870" s="25">
        <f t="shared" si="970"/>
        <v>330.58614300134479</v>
      </c>
      <c r="AL870" s="1" t="str">
        <f t="shared" si="967"/>
        <v>-</v>
      </c>
      <c r="AM870" s="38">
        <f t="shared" si="971"/>
        <v>12.933497599999999</v>
      </c>
      <c r="AN870" s="12">
        <f>_xll.BDP($A870&amp;" @"&amp; $N870 &amp;"  Corp","asset_swap_spd_mid")</f>
        <v>103.30071916303481</v>
      </c>
      <c r="AO870" s="25">
        <f t="shared" si="972"/>
        <v>14131.538381503162</v>
      </c>
      <c r="AP870" s="25">
        <f>IFERROR(_xll.BDP($A870&amp;" @"&amp; $N870 &amp;"  Corp","coupon")*G870/100/365,"-")</f>
        <v>154.60273972602741</v>
      </c>
      <c r="AQ870" s="1" t="str">
        <f>_xll.RtGet("EBOND_LDN",B870,"DSPLY_NAME")</f>
        <v>SIXT 4 1/8 25 Oc</v>
      </c>
      <c r="AR870" s="38">
        <f>_xll.RtGet("EBOND_LDN", B870, -18560)</f>
        <v>138.27532246542401</v>
      </c>
      <c r="AS870" s="38">
        <f>_xll.RtGet("EBOND_LDN", B870, -18562)</f>
        <v>121.710867727588</v>
      </c>
      <c r="AT870" s="58" t="str">
        <f ca="1">IF(Main[[#This Row],[maturity]]&lt;TODAY(),"matured","-")</f>
        <v>-</v>
      </c>
      <c r="AU870" s="1" t="str">
        <f>IF(Main[[#This Row],[spread bid]]=Main[[#This Row],[spread ask]],"error","-")</f>
        <v>-</v>
      </c>
    </row>
    <row r="871" spans="1:47" x14ac:dyDescent="0.2">
      <c r="A871" s="1" t="s">
        <v>801</v>
      </c>
      <c r="B871" s="1">
        <v>14141807</v>
      </c>
      <c r="C871" s="9">
        <v>1994223</v>
      </c>
      <c r="D871" s="9" t="str">
        <f>_xll.BDP($A871&amp;" Corp",D$4)</f>
        <v>SIXT</v>
      </c>
      <c r="E871" s="9">
        <f>IF(_xll.BDP($A871&amp;" Corp","cpn typ")="floating","frn",_xll.BDP($A871&amp;" Corp",E$4))</f>
        <v>3.75</v>
      </c>
      <c r="F871" s="50">
        <f>IF(LEFT(_xll.BDP($A871&amp;" Corp","mty_typ"),4)="perp","perp",_xll.BDP($A871&amp;" Corp",F$4)*1)</f>
        <v>43236</v>
      </c>
      <c r="G871" s="31">
        <f>_xll.RtGet("EBOND_POSITION",INDEX(bookMap[eBondID],MATCH(TEXT(C871,"0"),bookMap[bbgID],0))&amp;"="&amp;B871,"AMOUNT")</f>
        <v>801000</v>
      </c>
      <c r="H871" s="1">
        <f>INDEX(control!$E$12:$E$22,MATCH(C871,control!$C$12:$C$22,0))</f>
        <v>0</v>
      </c>
      <c r="I871" s="1" t="str">
        <f>IFERROR(INDEX(bias[symbol],MIN(MAX(MATCH(IF($I$2="manual",_xll.RtGet("EBOND_LDN",B871,-20268),$I$2),bias[symbol],0)+H871,1),27)),"-")</f>
        <v>b</v>
      </c>
      <c r="J871" s="1">
        <f>IFERROR(_xll.RtGet("EBOND_LDN",B871,-20270)*1,"-")</f>
        <v>0.5</v>
      </c>
      <c r="K871" s="1" t="str">
        <f>_xll.RtGet("EBOND_LDN",$B871,-20271)</f>
        <v>on</v>
      </c>
      <c r="L871" s="1">
        <f>_xll.BDP(A871&amp;" @CBKG Corp","bid")</f>
        <v>107.08</v>
      </c>
      <c r="M871" s="1">
        <f>_xll.BDP(A871&amp;" @CBKG Corp","ask")</f>
        <v>107.58</v>
      </c>
      <c r="N871" s="1" t="s">
        <v>1456</v>
      </c>
      <c r="O871" s="1" t="str">
        <f>_xll.BDP(A871&amp;" @"&amp;N871&amp;" Corp","LAST_UPDATE")</f>
        <v>07:01:23</v>
      </c>
      <c r="P871" s="57">
        <f>_xll.BDP(A871&amp;" @"&amp;N871&amp;" Corp","LAST_PRICE")</f>
        <v>107.267</v>
      </c>
      <c r="Q871" s="1">
        <f>INDEX(control!$F$12:$F$22,MATCH(C871,control!$C$12:$C$22,0))</f>
        <v>100</v>
      </c>
      <c r="R871" s="1">
        <f>P871-J871*INDEX(bias[value],MATCH(I871,bias[symbol],0))*(Q871/100)</f>
        <v>107.0795</v>
      </c>
      <c r="S871" s="1">
        <f t="shared" si="981"/>
        <v>107.5795</v>
      </c>
      <c r="T871" s="4"/>
      <c r="U871" s="4"/>
      <c r="V871" s="1">
        <f t="shared" si="973"/>
        <v>107.267</v>
      </c>
      <c r="W871" s="1">
        <f t="shared" si="974"/>
        <v>107.0795</v>
      </c>
      <c r="X871" s="1">
        <f t="shared" si="975"/>
        <v>107.5795</v>
      </c>
      <c r="Y871" s="13">
        <f t="shared" si="976"/>
        <v>-1.0000000000047748E-3</v>
      </c>
      <c r="Z871" s="1">
        <v>1</v>
      </c>
      <c r="AA871" s="1">
        <f t="shared" si="977"/>
        <v>1</v>
      </c>
      <c r="AB871" s="1">
        <f t="shared" si="978"/>
        <v>1</v>
      </c>
      <c r="AC871" s="1">
        <f>IF(ISNUMBER(INDEX(bias[value],MATCH(I871,bias[symbol],0))),1,0)</f>
        <v>1</v>
      </c>
      <c r="AD871" s="1">
        <f t="shared" si="979"/>
        <v>1</v>
      </c>
      <c r="AE871" s="1">
        <f t="shared" si="980"/>
        <v>1</v>
      </c>
      <c r="AF871" s="1">
        <f t="shared" ca="1" si="968"/>
        <v>0</v>
      </c>
      <c r="AG871" s="1">
        <f t="shared" ca="1" si="969"/>
        <v>0</v>
      </c>
      <c r="AH871" s="1" t="str">
        <f ca="1">IF(AG871=1,_xll.RtContribute("DDS_BONDS",$B871&amp;"=EXT",$V$3:$X$3,V871:X871,"FTC:CHANGED;SCOPE:SERVER"),"-")</f>
        <v>-</v>
      </c>
      <c r="AI871" s="1" t="str">
        <f>_xll.RtGet("DDS_BONDS",B871&amp;"=EXT",3)</f>
        <v>14141807=EXT</v>
      </c>
      <c r="AJ871" s="32">
        <f>_xll.BDP($A871&amp;" @"&amp; $N871 &amp;"  Corp","risk_mid")</f>
        <v>3.9196045184375805</v>
      </c>
      <c r="AK871" s="25">
        <f t="shared" si="970"/>
        <v>313.96032192685021</v>
      </c>
      <c r="AL871" s="1" t="str">
        <f t="shared" si="967"/>
        <v>-</v>
      </c>
      <c r="AM871" s="38">
        <f t="shared" si="971"/>
        <v>7.6374104000000003</v>
      </c>
      <c r="AN871" s="12">
        <f>_xll.BDP($A871&amp;" @"&amp; $N871 &amp;"  Corp","asset_swap_spd_mid")</f>
        <v>131.12945097797746</v>
      </c>
      <c r="AO871" s="25">
        <f t="shared" si="972"/>
        <v>10503.469023335994</v>
      </c>
      <c r="AP871" s="25">
        <f>IFERROR(_xll.BDP($A871&amp;" @"&amp; $N871 &amp;"  Corp","coupon")*G871/100/365,"-")</f>
        <v>82.294520547945211</v>
      </c>
      <c r="AQ871" s="1" t="str">
        <f>_xll.RtGet("EBOND_LDN",B871,"DSPLY_NAME")</f>
        <v>SIXT 3 3/4 16 Ma</v>
      </c>
      <c r="AR871" s="38">
        <f>_xll.RtGet("EBOND_LDN", B871, -18560)</f>
        <v>171.982976106813</v>
      </c>
      <c r="AS871" s="38">
        <f>_xll.RtGet("EBOND_LDN", B871, -18562)</f>
        <v>159.23703527587699</v>
      </c>
      <c r="AT871" s="58" t="str">
        <f ca="1">IF(Main[[#This Row],[maturity]]&lt;TODAY(),"matured","-")</f>
        <v>-</v>
      </c>
      <c r="AU871" s="1" t="str">
        <f>IF(Main[[#This Row],[spread bid]]=Main[[#This Row],[spread ask]],"error","-")</f>
        <v>-</v>
      </c>
    </row>
    <row r="872" spans="1:47" x14ac:dyDescent="0.2">
      <c r="A872" s="1" t="s">
        <v>802</v>
      </c>
      <c r="B872" s="1">
        <v>7895435</v>
      </c>
      <c r="C872" s="9">
        <v>1994223</v>
      </c>
      <c r="D872" s="9" t="str">
        <f>_xll.BDP($A872&amp;" Corp",D$4)</f>
        <v>TOYOTA</v>
      </c>
      <c r="E872" s="9">
        <f>IF(_xll.BDP($A872&amp;" Corp","cpn typ")="floating","frn",_xll.BDP($A872&amp;" Corp",E$4))</f>
        <v>6.625</v>
      </c>
      <c r="F872" s="50">
        <f>IF(LEFT(_xll.BDP($A872&amp;" Corp","mty_typ"),4)="perp","perp",_xll.BDP($A872&amp;" Corp",F$4)*1)</f>
        <v>42403</v>
      </c>
      <c r="G872" s="31">
        <f>_xll.RtGet("EBOND_POSITION",INDEX(bookMap[eBondID],MATCH(TEXT(C872,"0"),bookMap[bbgID],0))&amp;"="&amp;B872,"AMOUNT")</f>
        <v>0</v>
      </c>
      <c r="H872" s="1">
        <f>INDEX(control!$E$12:$E$22,MATCH(C872,control!$C$12:$C$22,0))</f>
        <v>0</v>
      </c>
      <c r="I872" s="1" t="str">
        <f>IFERROR(INDEX(bias[symbol],MIN(MAX(MATCH(IF($I$2="manual",_xll.RtGet("EBOND_LDN",B872,-20268),$I$2),bias[symbol],0)+H872,1),27)),"-")</f>
        <v>m</v>
      </c>
      <c r="J872" s="1">
        <f>IFERROR(_xll.RtGet("EBOND_LDN",B872,-20270)*1,"-")</f>
        <v>0.12</v>
      </c>
      <c r="K872" s="1" t="str">
        <f>_xll.RtGet("EBOND_LDN",$B872,-20271)</f>
        <v>on</v>
      </c>
      <c r="L872" s="1">
        <f>_xll.BDP(A872&amp;" @CBKG Corp","bid")</f>
        <v>110.086</v>
      </c>
      <c r="M872" s="1">
        <f>_xll.BDP(A872&amp;" @CBKG Corp","ask")</f>
        <v>110.206</v>
      </c>
      <c r="N872" s="1" t="s">
        <v>1456</v>
      </c>
      <c r="O872" s="1" t="str">
        <f>_xll.BDP(A872&amp;" @"&amp;N872&amp;" Corp","LAST_UPDATE")</f>
        <v>07:01:51</v>
      </c>
      <c r="P872" s="57">
        <f>_xll.BDP(A872&amp;" @"&amp;N872&amp;" Corp","LAST_PRICE")</f>
        <v>110.146</v>
      </c>
      <c r="Q872" s="1">
        <f>INDEX(control!$F$12:$F$22,MATCH(C872,control!$C$12:$C$22,0))</f>
        <v>100</v>
      </c>
      <c r="R872" s="1">
        <f>P872-J872*INDEX(bias[value],MATCH(I872,bias[symbol],0))*(Q872/100)</f>
        <v>110.086</v>
      </c>
      <c r="S872" s="1">
        <f t="shared" si="981"/>
        <v>110.206</v>
      </c>
      <c r="T872" s="4"/>
      <c r="U872" s="4"/>
      <c r="V872" s="1">
        <f t="shared" si="973"/>
        <v>110.146</v>
      </c>
      <c r="W872" s="1">
        <f t="shared" si="974"/>
        <v>110.086</v>
      </c>
      <c r="X872" s="1">
        <f t="shared" si="975"/>
        <v>110.206</v>
      </c>
      <c r="Y872" s="13">
        <f t="shared" si="976"/>
        <v>0</v>
      </c>
      <c r="Z872" s="1">
        <v>1</v>
      </c>
      <c r="AA872" s="1">
        <f t="shared" si="977"/>
        <v>1</v>
      </c>
      <c r="AB872" s="1">
        <f t="shared" si="978"/>
        <v>1</v>
      </c>
      <c r="AC872" s="1">
        <f>IF(ISNUMBER(INDEX(bias[value],MATCH(I872,bias[symbol],0))),1,0)</f>
        <v>1</v>
      </c>
      <c r="AD872" s="1">
        <f t="shared" si="979"/>
        <v>1</v>
      </c>
      <c r="AE872" s="1">
        <f t="shared" si="980"/>
        <v>1</v>
      </c>
      <c r="AF872" s="1">
        <f t="shared" ca="1" si="968"/>
        <v>0</v>
      </c>
      <c r="AG872" s="1">
        <f t="shared" ca="1" si="969"/>
        <v>0</v>
      </c>
      <c r="AH872" s="1" t="str">
        <f ca="1">IF(AG872=1,_xll.RtContribute("DDS_BONDS",$B872&amp;"=EXT",$V$3:$X$3,V872:X872,"FTC:CHANGED;SCOPE:SERVER"),"-")</f>
        <v>-</v>
      </c>
      <c r="AI872" s="1" t="str">
        <f>_xll.RtGet("DDS_BONDS",B872&amp;"=EXT",3)</f>
        <v>7895435=EXT</v>
      </c>
      <c r="AJ872" s="32">
        <f>_xll.BDP($A872&amp;" @"&amp; $N872 &amp;"  Corp","risk_mid")</f>
        <v>1.7650054728342468</v>
      </c>
      <c r="AK872" s="25">
        <f t="shared" si="970"/>
        <v>0</v>
      </c>
      <c r="AL872" s="1" t="str">
        <f t="shared" si="967"/>
        <v>-</v>
      </c>
      <c r="AM872" s="38">
        <f t="shared" si="971"/>
        <v>0</v>
      </c>
      <c r="AN872" s="12">
        <f>_xll.BDP($A872&amp;" @"&amp; $N872 &amp;"  Corp","asset_swap_spd_mid")</f>
        <v>6.6015705814255421</v>
      </c>
      <c r="AO872" s="25">
        <f t="shared" si="972"/>
        <v>0</v>
      </c>
      <c r="AP872" s="25">
        <f>IFERROR(_xll.BDP($A872&amp;" @"&amp; $N872 &amp;"  Corp","coupon")*G872/100/365,"-")</f>
        <v>0</v>
      </c>
      <c r="AQ872" s="1" t="str">
        <f>_xll.RtGet("EBOND_LDN",B872,"DSPLY_NAME")</f>
        <v xml:space="preserve">TOYOTA 6 5/8 03 </v>
      </c>
      <c r="AR872" s="38">
        <f>_xll.RtGet("EBOND_LDN", B872, -18560)</f>
        <v>39.402809989952999</v>
      </c>
      <c r="AS872" s="38">
        <f>_xll.RtGet("EBOND_LDN", B872, -18562)</f>
        <v>32.605814506978</v>
      </c>
      <c r="AT872" s="58" t="str">
        <f ca="1">IF(Main[[#This Row],[maturity]]&lt;TODAY(),"matured","-")</f>
        <v>-</v>
      </c>
      <c r="AU872" s="1" t="str">
        <f>IF(Main[[#This Row],[spread bid]]=Main[[#This Row],[spread ask]],"error","-")</f>
        <v>-</v>
      </c>
    </row>
    <row r="873" spans="1:47" x14ac:dyDescent="0.2">
      <c r="A873" s="1" t="s">
        <v>803</v>
      </c>
      <c r="B873" s="1">
        <v>16709272</v>
      </c>
      <c r="C873" s="9">
        <v>1994223</v>
      </c>
      <c r="D873" s="9" t="str">
        <f>_xll.BDP($A873&amp;" Corp",D$4)</f>
        <v>TOYOTA</v>
      </c>
      <c r="E873" s="9">
        <f>IF(_xll.BDP($A873&amp;" Corp","cpn typ")="floating","frn",_xll.BDP($A873&amp;" Corp",E$4))</f>
        <v>1.25</v>
      </c>
      <c r="F873" s="50">
        <f>IF(LEFT(_xll.BDP($A873&amp;" Corp","mty_typ"),4)="perp","perp",_xll.BDP($A873&amp;" Corp",F$4)*1)</f>
        <v>42948</v>
      </c>
      <c r="G873" s="31">
        <f>_xll.RtGet("EBOND_POSITION",INDEX(bookMap[eBondID],MATCH(TEXT(C873,"0"),bookMap[bbgID],0))&amp;"="&amp;B873,"AMOUNT")</f>
        <v>1311000</v>
      </c>
      <c r="H873" s="1">
        <f>INDEX(control!$E$12:$E$22,MATCH(C873,control!$C$12:$C$22,0))</f>
        <v>0</v>
      </c>
      <c r="I873" s="1" t="str">
        <f>IFERROR(INDEX(bias[symbol],MIN(MAX(MATCH(IF($I$2="manual",_xll.RtGet("EBOND_LDN",B873,-20268),$I$2),bias[symbol],0)+H873,1),27)),"-")</f>
        <v>m</v>
      </c>
      <c r="J873" s="1">
        <f>IFERROR(_xll.RtGet("EBOND_LDN",B873,-20270)*1,"-")</f>
        <v>0.1</v>
      </c>
      <c r="K873" s="1" t="str">
        <f>_xll.RtGet("EBOND_LDN",$B873,-20271)</f>
        <v>on</v>
      </c>
      <c r="L873" s="1">
        <f>_xll.BDP(A873&amp;" @CBKG Corp","bid")</f>
        <v>102.05800000000001</v>
      </c>
      <c r="M873" s="1">
        <f>_xll.BDP(A873&amp;" @CBKG Corp","ask")</f>
        <v>102.158</v>
      </c>
      <c r="N873" s="1" t="s">
        <v>1456</v>
      </c>
      <c r="O873" s="1" t="str">
        <f>_xll.BDP(A873&amp;" @"&amp;N873&amp;" Corp","LAST_UPDATE")</f>
        <v>07:01:35</v>
      </c>
      <c r="P873" s="57">
        <f>_xll.BDP(A873&amp;" @"&amp;N873&amp;" Corp","LAST_PRICE")</f>
        <v>102.108</v>
      </c>
      <c r="Q873" s="1">
        <f>INDEX(control!$F$12:$F$22,MATCH(C873,control!$C$12:$C$22,0))</f>
        <v>100</v>
      </c>
      <c r="R873" s="1">
        <f>P873-J873*INDEX(bias[value],MATCH(I873,bias[symbol],0))*(Q873/100)</f>
        <v>102.05800000000001</v>
      </c>
      <c r="S873" s="1">
        <f t="shared" si="981"/>
        <v>102.158</v>
      </c>
      <c r="T873" s="4"/>
      <c r="U873" s="4"/>
      <c r="V873" s="1">
        <f t="shared" si="973"/>
        <v>102.108</v>
      </c>
      <c r="W873" s="1">
        <f t="shared" si="974"/>
        <v>102.05800000000001</v>
      </c>
      <c r="X873" s="1">
        <f t="shared" si="975"/>
        <v>102.158</v>
      </c>
      <c r="Y873" s="13">
        <f t="shared" si="976"/>
        <v>0</v>
      </c>
      <c r="Z873" s="1">
        <v>1</v>
      </c>
      <c r="AA873" s="1">
        <f t="shared" si="977"/>
        <v>1</v>
      </c>
      <c r="AB873" s="1">
        <f t="shared" si="978"/>
        <v>1</v>
      </c>
      <c r="AC873" s="1">
        <f>IF(ISNUMBER(INDEX(bias[value],MATCH(I873,bias[symbol],0))),1,0)</f>
        <v>1</v>
      </c>
      <c r="AD873" s="1">
        <f t="shared" si="979"/>
        <v>1</v>
      </c>
      <c r="AE873" s="1">
        <f t="shared" si="980"/>
        <v>1</v>
      </c>
      <c r="AF873" s="1">
        <f t="shared" ca="1" si="968"/>
        <v>0</v>
      </c>
      <c r="AG873" s="1">
        <f t="shared" ca="1" si="969"/>
        <v>0</v>
      </c>
      <c r="AH873" s="1" t="str">
        <f ca="1">IF(AG873=1,_xll.RtContribute("DDS_BONDS",$B873&amp;"=EXT",$V$3:$X$3,V873:X873,"FTC:CHANGED;SCOPE:SERVER"),"-")</f>
        <v>-</v>
      </c>
      <c r="AI873" s="1" t="str">
        <f>_xll.RtGet("DDS_BONDS",B873&amp;"=EXT",3)</f>
        <v>16709272=EXT</v>
      </c>
      <c r="AJ873" s="32">
        <f>_xll.BDP($A873&amp;" @"&amp; $N873 &amp;"  Corp","risk_mid")</f>
        <v>3.1307507606044283</v>
      </c>
      <c r="AK873" s="25">
        <f t="shared" si="970"/>
        <v>410.44142471524054</v>
      </c>
      <c r="AL873" s="1" t="str">
        <f t="shared" si="967"/>
        <v>-</v>
      </c>
      <c r="AM873" s="38">
        <f t="shared" si="971"/>
        <v>11.8989856</v>
      </c>
      <c r="AN873" s="12">
        <f>_xll.BDP($A873&amp;" @"&amp; $N873 &amp;"  Corp","asset_swap_spd_mid")</f>
        <v>15.018533753142695</v>
      </c>
      <c r="AO873" s="25">
        <f t="shared" si="972"/>
        <v>1968.9297750370074</v>
      </c>
      <c r="AP873" s="25">
        <f>IFERROR(_xll.BDP($A873&amp;" @"&amp; $N873 &amp;"  Corp","coupon")*G873/100/365,"-")</f>
        <v>44.897260273972606</v>
      </c>
      <c r="AQ873" s="1" t="str">
        <f>_xll.RtGet("EBOND_LDN",B873,"DSPLY_NAME")</f>
        <v xml:space="preserve">TOYOTA 1 1/4 01 </v>
      </c>
      <c r="AR873" s="38">
        <f>_xll.RtGet("EBOND_LDN", B873, -18560)</f>
        <v>48.894236003118003</v>
      </c>
      <c r="AS873" s="38">
        <f>_xll.RtGet("EBOND_LDN", B873, -18562)</f>
        <v>45.700300828709999</v>
      </c>
      <c r="AT873" s="58" t="str">
        <f ca="1">IF(Main[[#This Row],[maturity]]&lt;TODAY(),"matured","-")</f>
        <v>-</v>
      </c>
      <c r="AU873" s="1" t="str">
        <f>IF(Main[[#This Row],[spread bid]]=Main[[#This Row],[spread ask]],"error","-")</f>
        <v>-</v>
      </c>
    </row>
    <row r="874" spans="1:47" x14ac:dyDescent="0.2">
      <c r="A874" s="1" t="s">
        <v>804</v>
      </c>
      <c r="B874" s="1">
        <v>18614581</v>
      </c>
      <c r="C874" s="9">
        <v>1994223</v>
      </c>
      <c r="D874" s="9" t="str">
        <f>_xll.BDP($A874&amp;" Corp",D$4)</f>
        <v>TOYOTA</v>
      </c>
      <c r="E874" s="9">
        <f>IF(_xll.BDP($A874&amp;" Corp","cpn typ")="floating","frn",_xll.BDP($A874&amp;" Corp",E$4))</f>
        <v>1.8</v>
      </c>
      <c r="F874" s="50">
        <f>IF(LEFT(_xll.BDP($A874&amp;" Corp","mty_typ"),4)="perp","perp",_xll.BDP($A874&amp;" Corp",F$4)*1)</f>
        <v>44035</v>
      </c>
      <c r="G874" s="31">
        <f>_xll.RtGet("EBOND_POSITION",INDEX(bookMap[eBondID],MATCH(TEXT(C874,"0"),bookMap[bbgID],0))&amp;"="&amp;B874,"AMOUNT")</f>
        <v>-4335000</v>
      </c>
      <c r="H874" s="1">
        <f>INDEX(control!$E$12:$E$22,MATCH(C874,control!$C$12:$C$22,0))</f>
        <v>0</v>
      </c>
      <c r="I874" s="1" t="str">
        <f>IFERROR(INDEX(bias[symbol],MIN(MAX(MATCH(IF($I$2="manual",_xll.RtGet("EBOND_LDN",B874,-20268),$I$2),bias[symbol],0)+H874,1),27)),"-")</f>
        <v>b</v>
      </c>
      <c r="J874" s="1">
        <f>IFERROR(_xll.RtGet("EBOND_LDN",B874,-20270)*1,"-")</f>
        <v>0.15</v>
      </c>
      <c r="K874" s="1" t="str">
        <f>_xll.RtGet("EBOND_LDN",$B874,-20271)</f>
        <v>on</v>
      </c>
      <c r="L874" s="1">
        <f>_xll.BDP(A874&amp;" @CBKG Corp","bid")</f>
        <v>102.91500000000001</v>
      </c>
      <c r="M874" s="1">
        <f>_xll.BDP(A874&amp;" @CBKG Corp","ask")</f>
        <v>103.065</v>
      </c>
      <c r="N874" s="1" t="s">
        <v>1456</v>
      </c>
      <c r="O874" s="1" t="str">
        <f>_xll.BDP(A874&amp;" @"&amp;N874&amp;" Corp","LAST_UPDATE")</f>
        <v>07:01:27</v>
      </c>
      <c r="P874" s="57">
        <f>_xll.BDP(A874&amp;" @"&amp;N874&amp;" Corp","LAST_PRICE")</f>
        <v>102.971</v>
      </c>
      <c r="Q874" s="1">
        <f>INDEX(control!$F$12:$F$22,MATCH(C874,control!$C$12:$C$22,0))</f>
        <v>100</v>
      </c>
      <c r="R874" s="1">
        <f>P874-J874*INDEX(bias[value],MATCH(I874,bias[symbol],0))*(Q874/100)</f>
        <v>102.91475</v>
      </c>
      <c r="S874" s="1">
        <f t="shared" si="981"/>
        <v>103.06475</v>
      </c>
      <c r="T874" s="4"/>
      <c r="U874" s="4"/>
      <c r="V874" s="1">
        <f t="shared" si="973"/>
        <v>102.971</v>
      </c>
      <c r="W874" s="1">
        <f t="shared" si="974"/>
        <v>102.91475</v>
      </c>
      <c r="X874" s="1">
        <f t="shared" si="975"/>
        <v>103.06475</v>
      </c>
      <c r="Y874" s="13">
        <f t="shared" si="976"/>
        <v>-5.0000000001659828E-4</v>
      </c>
      <c r="Z874" s="1">
        <v>1</v>
      </c>
      <c r="AA874" s="1">
        <f t="shared" si="977"/>
        <v>1</v>
      </c>
      <c r="AB874" s="1">
        <f t="shared" si="978"/>
        <v>1</v>
      </c>
      <c r="AC874" s="1">
        <f>IF(ISNUMBER(INDEX(bias[value],MATCH(I874,bias[symbol],0))),1,0)</f>
        <v>1</v>
      </c>
      <c r="AD874" s="1">
        <f t="shared" si="979"/>
        <v>1</v>
      </c>
      <c r="AE874" s="1">
        <f t="shared" si="980"/>
        <v>1</v>
      </c>
      <c r="AF874" s="1">
        <f t="shared" ca="1" si="968"/>
        <v>0</v>
      </c>
      <c r="AG874" s="1">
        <f t="shared" ca="1" si="969"/>
        <v>0</v>
      </c>
      <c r="AH874" s="1" t="str">
        <f ca="1">IF(AG874=1,_xll.RtContribute("DDS_BONDS",$B874&amp;"=EXT",$V$3:$X$3,V874:X874,"FTC:CHANGED;SCOPE:SERVER"),"-")</f>
        <v>-</v>
      </c>
      <c r="AI874" s="1" t="str">
        <f>_xll.RtGet("DDS_BONDS",B874&amp;"=EXT",3)</f>
        <v>18614581=EXT</v>
      </c>
      <c r="AJ874" s="32">
        <f>_xll.BDP($A874&amp;" @"&amp; $N874 &amp;"  Corp","risk_mid")</f>
        <v>5.9201989145066136</v>
      </c>
      <c r="AK874" s="25">
        <f t="shared" si="970"/>
        <v>-2566.4062294386172</v>
      </c>
      <c r="AL874" s="1">
        <f t="shared" si="967"/>
        <v>-0.6</v>
      </c>
      <c r="AM874" s="38">
        <f t="shared" si="971"/>
        <v>74.396547499999983</v>
      </c>
      <c r="AN874" s="12">
        <f>_xll.BDP($A874&amp;" @"&amp; $N874 &amp;"  Corp","asset_swap_spd_mid")</f>
        <v>38.420105084542222</v>
      </c>
      <c r="AO874" s="25">
        <f t="shared" si="972"/>
        <v>-16655.115554149052</v>
      </c>
      <c r="AP874" s="25">
        <f>IFERROR(_xll.BDP($A874&amp;" @"&amp; $N874 &amp;"  Corp","coupon")*G874/100/365,"-")</f>
        <v>-213.78082191780823</v>
      </c>
      <c r="AQ874" s="1" t="str">
        <f>_xll.RtGet("EBOND_LDN",B874,"DSPLY_NAME")</f>
        <v>TOYOTA 1.8 23 Ju</v>
      </c>
      <c r="AR874" s="38">
        <f>_xll.RtGet("EBOND_LDN", B874, -18560)</f>
        <v>71.636734493429998</v>
      </c>
      <c r="AS874" s="38">
        <f>_xll.RtGet("EBOND_LDN", B874, -18562)</f>
        <v>69.108892098167999</v>
      </c>
      <c r="AT874" s="58" t="str">
        <f ca="1">IF(Main[[#This Row],[maturity]]&lt;TODAY(),"matured","-")</f>
        <v>-</v>
      </c>
      <c r="AU874" s="1" t="str">
        <f>IF(Main[[#This Row],[spread bid]]=Main[[#This Row],[spread ask]],"error","-")</f>
        <v>-</v>
      </c>
    </row>
    <row r="875" spans="1:47" x14ac:dyDescent="0.2">
      <c r="A875" s="1" t="s">
        <v>805</v>
      </c>
      <c r="B875" s="1">
        <v>16709275</v>
      </c>
      <c r="C875" s="9">
        <v>1994223</v>
      </c>
      <c r="D875" s="9" t="str">
        <f>_xll.BDP($A875&amp;" Corp",D$4)</f>
        <v>TOYOTA</v>
      </c>
      <c r="E875" s="9">
        <f>IF(_xll.BDP($A875&amp;" Corp","cpn typ")="floating","frn",_xll.BDP($A875&amp;" Corp",E$4))</f>
        <v>2.375</v>
      </c>
      <c r="F875" s="50">
        <f>IF(LEFT(_xll.BDP($A875&amp;" Corp","mty_typ"),4)="perp","perp",_xll.BDP($A875&amp;" Corp",F$4)*1)</f>
        <v>44958</v>
      </c>
      <c r="G875" s="31">
        <f>_xll.RtGet("EBOND_POSITION",INDEX(bookMap[eBondID],MATCH(TEXT(C875,"0"),bookMap[bbgID],0))&amp;"="&amp;B875,"AMOUNT")</f>
        <v>0</v>
      </c>
      <c r="H875" s="1">
        <f>INDEX(control!$E$12:$E$22,MATCH(C875,control!$C$12:$C$22,0))</f>
        <v>0</v>
      </c>
      <c r="I875" s="1" t="str">
        <f>IFERROR(INDEX(bias[symbol],MIN(MAX(MATCH(IF($I$2="manual",_xll.RtGet("EBOND_LDN",B875,-20268),$I$2),bias[symbol],0)+H875,1),27)),"-")</f>
        <v>m</v>
      </c>
      <c r="J875" s="1">
        <f>IFERROR(_xll.RtGet("EBOND_LDN",B875,-20270)*1,"-")</f>
        <v>0.5</v>
      </c>
      <c r="K875" s="1" t="str">
        <f>_xll.RtGet("EBOND_LDN",$B875,-20271)</f>
        <v>on</v>
      </c>
      <c r="L875" s="1">
        <f>_xll.BDP(A875&amp;" @CBKG Corp","bid")</f>
        <v>104.55500000000001</v>
      </c>
      <c r="M875" s="1">
        <f>_xll.BDP(A875&amp;" @CBKG Corp","ask")</f>
        <v>105.05500000000001</v>
      </c>
      <c r="N875" s="1" t="s">
        <v>1456</v>
      </c>
      <c r="O875" s="1" t="str">
        <f>_xll.BDP(A875&amp;" @"&amp;N875&amp;" Corp","LAST_UPDATE")</f>
        <v>07:01:28</v>
      </c>
      <c r="P875" s="57">
        <f>_xll.BDP(A875&amp;" @"&amp;N875&amp;" Corp","LAST_PRICE")</f>
        <v>104.80500000000001</v>
      </c>
      <c r="Q875" s="1">
        <f>INDEX(control!$F$12:$F$22,MATCH(C875,control!$C$12:$C$22,0))</f>
        <v>100</v>
      </c>
      <c r="R875" s="1">
        <f>P875-J875*INDEX(bias[value],MATCH(I875,bias[symbol],0))*(Q875/100)</f>
        <v>104.55500000000001</v>
      </c>
      <c r="S875" s="1">
        <f t="shared" si="981"/>
        <v>105.05500000000001</v>
      </c>
      <c r="T875" s="4"/>
      <c r="U875" s="4"/>
      <c r="V875" s="1">
        <f t="shared" si="973"/>
        <v>104.80500000000001</v>
      </c>
      <c r="W875" s="1">
        <f t="shared" si="974"/>
        <v>104.55500000000001</v>
      </c>
      <c r="X875" s="1">
        <f t="shared" si="975"/>
        <v>105.05500000000001</v>
      </c>
      <c r="Y875" s="13">
        <f t="shared" si="976"/>
        <v>0</v>
      </c>
      <c r="Z875" s="1">
        <v>1</v>
      </c>
      <c r="AA875" s="1">
        <f t="shared" si="977"/>
        <v>1</v>
      </c>
      <c r="AB875" s="1">
        <f t="shared" si="978"/>
        <v>1</v>
      </c>
      <c r="AC875" s="1">
        <f>IF(ISNUMBER(INDEX(bias[value],MATCH(I875,bias[symbol],0))),1,0)</f>
        <v>1</v>
      </c>
      <c r="AD875" s="1">
        <f t="shared" si="979"/>
        <v>1</v>
      </c>
      <c r="AE875" s="1">
        <f t="shared" si="980"/>
        <v>1</v>
      </c>
      <c r="AF875" s="1">
        <f t="shared" ca="1" si="968"/>
        <v>0</v>
      </c>
      <c r="AG875" s="1">
        <f t="shared" ca="1" si="969"/>
        <v>0</v>
      </c>
      <c r="AH875" s="1" t="str">
        <f ca="1">IF(AG875=1,_xll.RtContribute("DDS_BONDS",$B875&amp;"=EXT",$V$3:$X$3,V875:X875,"FTC:CHANGED;SCOPE:SERVER"),"-")</f>
        <v>-</v>
      </c>
      <c r="AI875" s="1" t="str">
        <f>_xll.RtGet("DDS_BONDS",B875&amp;"=EXT",3)</f>
        <v>16709275=EXT</v>
      </c>
      <c r="AJ875" s="32">
        <f>_xll.BDP($A875&amp;" @"&amp; $N875 &amp;"  Corp","risk_mid")</f>
        <v>8.1411236149499189</v>
      </c>
      <c r="AK875" s="25">
        <f t="shared" si="970"/>
        <v>0</v>
      </c>
      <c r="AL875" s="1">
        <f t="shared" si="967"/>
        <v>-0.6</v>
      </c>
      <c r="AM875" s="38">
        <f t="shared" si="971"/>
        <v>0</v>
      </c>
      <c r="AN875" s="12">
        <f>_xll.BDP($A875&amp;" @"&amp; $N875 &amp;"  Corp","asset_swap_spd_mid")</f>
        <v>42.42429399903898</v>
      </c>
      <c r="AO875" s="25">
        <f t="shared" si="972"/>
        <v>0</v>
      </c>
      <c r="AP875" s="25">
        <f>IFERROR(_xll.BDP($A875&amp;" @"&amp; $N875 &amp;"  Corp","coupon")*G875/100/365,"-")</f>
        <v>0</v>
      </c>
      <c r="AQ875" s="1" t="str">
        <f>_xll.RtGet("EBOND_LDN",B875,"DSPLY_NAME")</f>
        <v xml:space="preserve">TOYOTA 2 3/8 01 </v>
      </c>
      <c r="AR875" s="38">
        <f>_xll.RtGet("EBOND_LDN", B875, -18560)</f>
        <v>72.511540875102</v>
      </c>
      <c r="AS875" s="38">
        <f>_xll.RtGet("EBOND_LDN", B875, -18562)</f>
        <v>66.385341263222998</v>
      </c>
      <c r="AT875" s="58" t="str">
        <f ca="1">IF(Main[[#This Row],[maturity]]&lt;TODAY(),"matured","-")</f>
        <v>-</v>
      </c>
      <c r="AU875" s="1" t="str">
        <f>IF(Main[[#This Row],[spread bid]]=Main[[#This Row],[spread ask]],"error","-")</f>
        <v>-</v>
      </c>
    </row>
    <row r="876" spans="1:47" x14ac:dyDescent="0.2">
      <c r="A876" s="1" t="s">
        <v>806</v>
      </c>
      <c r="B876" s="1">
        <v>17844380</v>
      </c>
      <c r="C876" s="9">
        <v>1994223</v>
      </c>
      <c r="D876" s="9" t="str">
        <f>_xll.BDP($A876&amp;" Corp",D$4)</f>
        <v>VLVY</v>
      </c>
      <c r="E876" s="9" t="str">
        <f>IF(_xll.BDP($A876&amp;" Corp","cpn typ")="floating","frn",_xll.BDP($A876&amp;" Corp",E$4))</f>
        <v>frn</v>
      </c>
      <c r="F876" s="50">
        <f>IF(LEFT(_xll.BDP($A876&amp;" Corp","mty_typ"),4)="perp","perp",_xll.BDP($A876&amp;" Corp",F$4)*1)</f>
        <v>42506</v>
      </c>
      <c r="G876" s="31">
        <f>_xll.RtGet("EBOND_POSITION",INDEX(bookMap[eBondID],MATCH(TEXT(C876,"0"),bookMap[bbgID],0))&amp;"="&amp;B876,"AMOUNT")</f>
        <v>0</v>
      </c>
      <c r="H876" s="1">
        <f>INDEX(control!$E$12:$E$22,MATCH(C876,control!$C$12:$C$22,0))</f>
        <v>0</v>
      </c>
      <c r="I876" s="1" t="str">
        <f>IFERROR(INDEX(bias[symbol],MIN(MAX(MATCH(IF($I$2="manual",_xll.RtGet("EBOND_LDN",B876,-20268),$I$2),bias[symbol],0)+H876,1),27)),"-")</f>
        <v>m</v>
      </c>
      <c r="J876" s="1">
        <f>IFERROR(_xll.RtGet("EBOND_LDN",B876,-20270)*1,"-")</f>
        <v>0.2</v>
      </c>
      <c r="K876" s="1" t="str">
        <f>_xll.RtGet("EBOND_LDN",$B876,-20271)</f>
        <v>on</v>
      </c>
      <c r="L876" s="1">
        <f>_xll.BDP(A876&amp;" @CBKG Corp","bid")</f>
        <v>100.60299999999999</v>
      </c>
      <c r="M876" s="1">
        <f>_xll.BDP(A876&amp;" @CBKG Corp","ask")</f>
        <v>100.803</v>
      </c>
      <c r="N876" s="1" t="s">
        <v>1456</v>
      </c>
      <c r="O876" s="1" t="str">
        <f>_xll.BDP(A876&amp;" @"&amp;N876&amp;" Corp","LAST_UPDATE")</f>
        <v>07:01:52</v>
      </c>
      <c r="P876" s="57">
        <f>_xll.BDP(A876&amp;" @"&amp;N876&amp;" Corp","LAST_PRICE")</f>
        <v>100.703</v>
      </c>
      <c r="Q876" s="1">
        <f>INDEX(control!$F$12:$F$22,MATCH(C876,control!$C$12:$C$22,0))</f>
        <v>100</v>
      </c>
      <c r="R876" s="1">
        <f>P876-J876*INDEX(bias[value],MATCH(I876,bias[symbol],0))*(Q876/100)</f>
        <v>100.60300000000001</v>
      </c>
      <c r="S876" s="1">
        <f t="shared" si="981"/>
        <v>100.80300000000001</v>
      </c>
      <c r="T876" s="4"/>
      <c r="U876" s="4"/>
      <c r="V876" s="1">
        <f t="shared" si="973"/>
        <v>100.703</v>
      </c>
      <c r="W876" s="1">
        <f t="shared" si="974"/>
        <v>100.60300000000001</v>
      </c>
      <c r="X876" s="1">
        <f t="shared" si="975"/>
        <v>100.80300000000001</v>
      </c>
      <c r="Y876" s="13">
        <f t="shared" si="976"/>
        <v>0</v>
      </c>
      <c r="Z876" s="1">
        <v>1</v>
      </c>
      <c r="AA876" s="1">
        <f t="shared" si="977"/>
        <v>1</v>
      </c>
      <c r="AB876" s="1">
        <f t="shared" si="978"/>
        <v>1</v>
      </c>
      <c r="AC876" s="1">
        <f>IF(ISNUMBER(INDEX(bias[value],MATCH(I876,bias[symbol],0))),1,0)</f>
        <v>1</v>
      </c>
      <c r="AD876" s="1">
        <f t="shared" si="979"/>
        <v>1</v>
      </c>
      <c r="AE876" s="1">
        <f t="shared" si="980"/>
        <v>1</v>
      </c>
      <c r="AF876" s="1">
        <f t="shared" ca="1" si="968"/>
        <v>0</v>
      </c>
      <c r="AG876" s="1">
        <f t="shared" ca="1" si="969"/>
        <v>0</v>
      </c>
      <c r="AH876" s="1" t="str">
        <f ca="1">IF(AG876=1,_xll.RtContribute("DDS_BONDS",$B876&amp;"=EXT",$V$3:$X$3,V876:X876,"FTC:CHANGED;SCOPE:SERVER"),"-")</f>
        <v>-</v>
      </c>
      <c r="AI876" s="1" t="str">
        <f>_xll.RtGet("DDS_BONDS",B876&amp;"=EXT",3)</f>
        <v>17844380=EXT</v>
      </c>
      <c r="AJ876" s="32">
        <f>_xll.BDP($A876&amp;" @"&amp; $N876 &amp;"  Corp","risk_mid")</f>
        <v>0.1746939987960161</v>
      </c>
      <c r="AK876" s="25">
        <f t="shared" si="970"/>
        <v>0</v>
      </c>
      <c r="AL876" s="1" t="str">
        <f t="shared" si="967"/>
        <v>-</v>
      </c>
      <c r="AM876" s="38">
        <f t="shared" si="971"/>
        <v>0</v>
      </c>
      <c r="AN876" s="12">
        <f>_xll.BDP($A876&amp;" @"&amp; $N876 &amp;"  Corp","asset_swap_spd_mid")</f>
        <v>42.060637183374503</v>
      </c>
      <c r="AO876" s="25">
        <f t="shared" si="972"/>
        <v>0</v>
      </c>
      <c r="AP876" s="25">
        <f>IFERROR(_xll.BDP($A876&amp;" @"&amp; $N876 &amp;"  Corp","coupon")*G876/100/365,"-")</f>
        <v>0</v>
      </c>
      <c r="AQ876" s="1" t="str">
        <f>_xll.RtGet("EBOND_LDN",B876,"DSPLY_NAME")</f>
        <v>VLVY 0 16 May 20</v>
      </c>
      <c r="AR876" s="38">
        <f>_xll.RtGet("EBOND_LDN", B876, -18560)</f>
        <v>0</v>
      </c>
      <c r="AS876" s="38">
        <f>_xll.RtGet("EBOND_LDN", B876, -18562)</f>
        <v>0</v>
      </c>
      <c r="AT876" s="58" t="str">
        <f ca="1">IF(Main[[#This Row],[maturity]]&lt;TODAY(),"matured","-")</f>
        <v>-</v>
      </c>
      <c r="AU876" s="1" t="str">
        <f>IF(Main[[#This Row],[spread bid]]=Main[[#This Row],[spread ask]],"error","-")</f>
        <v>error</v>
      </c>
    </row>
    <row r="877" spans="1:47" x14ac:dyDescent="0.2">
      <c r="A877" s="1" t="s">
        <v>807</v>
      </c>
      <c r="B877" s="1">
        <v>6137598</v>
      </c>
      <c r="C877" s="9">
        <v>1994223</v>
      </c>
      <c r="D877" s="9" t="str">
        <f>_xll.BDP($A877&amp;" Corp",D$4)</f>
        <v>VLVY</v>
      </c>
      <c r="E877" s="9">
        <f>IF(_xll.BDP($A877&amp;" Corp","cpn typ")="floating","frn",_xll.BDP($A877&amp;" Corp",E$4))</f>
        <v>5</v>
      </c>
      <c r="F877" s="50">
        <f>IF(LEFT(_xll.BDP($A877&amp;" Corp","mty_typ"),4)="perp","perp",_xll.BDP($A877&amp;" Corp",F$4)*1)</f>
        <v>42886</v>
      </c>
      <c r="G877" s="31">
        <f>_xll.RtGet("EBOND_POSITION",INDEX(bookMap[eBondID],MATCH(TEXT(C877,"0"),bookMap[bbgID],0))&amp;"="&amp;B877,"AMOUNT")</f>
        <v>0</v>
      </c>
      <c r="H877" s="1">
        <f>INDEX(control!$E$12:$E$22,MATCH(C877,control!$C$12:$C$22,0))</f>
        <v>0</v>
      </c>
      <c r="I877" s="1" t="str">
        <f>IFERROR(INDEX(bias[symbol],MIN(MAX(MATCH(IF($I$2="manual",_xll.RtGet("EBOND_LDN",B877,-20268),$I$2),bias[symbol],0)+H877,1),27)),"-")</f>
        <v>m</v>
      </c>
      <c r="J877" s="1">
        <f>IFERROR(_xll.RtGet("EBOND_LDN",B877,-20270)*1,"-")</f>
        <v>0.45</v>
      </c>
      <c r="K877" s="1" t="str">
        <f>_xll.RtGet("EBOND_LDN",$B877,-20271)</f>
        <v>on</v>
      </c>
      <c r="L877" s="1">
        <f>_xll.BDP(A877&amp;" @CBKG Corp","bid")</f>
        <v>111.474</v>
      </c>
      <c r="M877" s="1">
        <f>_xll.BDP(A877&amp;" @CBKG Corp","ask")</f>
        <v>111.92400000000001</v>
      </c>
      <c r="N877" s="1" t="s">
        <v>1456</v>
      </c>
      <c r="O877" s="1" t="str">
        <f>_xll.BDP(A877&amp;" @"&amp;N877&amp;" Corp","LAST_UPDATE")</f>
        <v>07:01:28</v>
      </c>
      <c r="P877" s="57">
        <f>_xll.BDP(A877&amp;" @"&amp;N877&amp;" Corp","LAST_PRICE")</f>
        <v>111.699</v>
      </c>
      <c r="Q877" s="1">
        <f>INDEX(control!$F$12:$F$22,MATCH(C877,control!$C$12:$C$22,0))</f>
        <v>100</v>
      </c>
      <c r="R877" s="1">
        <f>P877-J877*INDEX(bias[value],MATCH(I877,bias[symbol],0))*(Q877/100)</f>
        <v>111.474</v>
      </c>
      <c r="S877" s="1">
        <f t="shared" si="981"/>
        <v>111.92400000000001</v>
      </c>
      <c r="T877" s="4"/>
      <c r="U877" s="4"/>
      <c r="V877" s="1">
        <f t="shared" si="973"/>
        <v>111.699</v>
      </c>
      <c r="W877" s="1">
        <f t="shared" si="974"/>
        <v>111.474</v>
      </c>
      <c r="X877" s="1">
        <f t="shared" si="975"/>
        <v>111.92400000000001</v>
      </c>
      <c r="Y877" s="13">
        <f t="shared" si="976"/>
        <v>0</v>
      </c>
      <c r="Z877" s="1">
        <v>1</v>
      </c>
      <c r="AA877" s="1">
        <f t="shared" si="977"/>
        <v>1</v>
      </c>
      <c r="AB877" s="1">
        <f t="shared" si="978"/>
        <v>1</v>
      </c>
      <c r="AC877" s="1">
        <f>IF(ISNUMBER(INDEX(bias[value],MATCH(I877,bias[symbol],0))),1,0)</f>
        <v>1</v>
      </c>
      <c r="AD877" s="1">
        <f t="shared" si="979"/>
        <v>1</v>
      </c>
      <c r="AE877" s="1">
        <f t="shared" si="980"/>
        <v>1</v>
      </c>
      <c r="AF877" s="1">
        <f t="shared" ca="1" si="968"/>
        <v>0</v>
      </c>
      <c r="AG877" s="1">
        <f t="shared" ca="1" si="969"/>
        <v>0</v>
      </c>
      <c r="AH877" s="1" t="str">
        <f ca="1">IF(AG877=1,_xll.RtContribute("DDS_BONDS",$B877&amp;"=EXT",$V$3:$X$3,V877:X877,"FTC:CHANGED;SCOPE:SERVER"),"-")</f>
        <v>-</v>
      </c>
      <c r="AI877" s="1" t="str">
        <f>_xll.RtGet("DDS_BONDS",B877&amp;"=EXT",3)</f>
        <v>6137598=EXT</v>
      </c>
      <c r="AJ877" s="32">
        <f>_xll.BDP($A877&amp;" @"&amp; $N877 &amp;"  Corp","risk_mid")</f>
        <v>3.1275470496836988</v>
      </c>
      <c r="AK877" s="25">
        <f t="shared" si="970"/>
        <v>0</v>
      </c>
      <c r="AL877" s="1" t="str">
        <f t="shared" si="967"/>
        <v>-</v>
      </c>
      <c r="AM877" s="38">
        <f t="shared" si="971"/>
        <v>0</v>
      </c>
      <c r="AN877" s="12">
        <f>_xll.BDP($A877&amp;" @"&amp; $N877 &amp;"  Corp","asset_swap_spd_mid")</f>
        <v>59.744231752395329</v>
      </c>
      <c r="AO877" s="25">
        <f t="shared" si="972"/>
        <v>0</v>
      </c>
      <c r="AP877" s="25">
        <f>IFERROR(_xll.BDP($A877&amp;" @"&amp; $N877 &amp;"  Corp","coupon")*G877/100/365,"-")</f>
        <v>0</v>
      </c>
      <c r="AQ877" s="1" t="str">
        <f>_xll.RtGet("EBOND_LDN",B877,"DSPLY_NAME")</f>
        <v>VLVY 5 31 May 20</v>
      </c>
      <c r="AR877" s="38">
        <f>_xll.RtGet("EBOND_LDN", B877, -18560)</f>
        <v>98.322452855275998</v>
      </c>
      <c r="AS877" s="38">
        <f>_xll.RtGet("EBOND_LDN", B877, -18562)</f>
        <v>83.934147587807004</v>
      </c>
      <c r="AT877" s="58" t="str">
        <f ca="1">IF(Main[[#This Row],[maturity]]&lt;TODAY(),"matured","-")</f>
        <v>-</v>
      </c>
      <c r="AU877" s="1" t="str">
        <f>IF(Main[[#This Row],[spread bid]]=Main[[#This Row],[spread ask]],"error","-")</f>
        <v>-</v>
      </c>
    </row>
    <row r="878" spans="1:47" x14ac:dyDescent="0.2">
      <c r="A878" s="1" t="s">
        <v>808</v>
      </c>
      <c r="B878" s="1">
        <v>16107909</v>
      </c>
      <c r="C878" s="9">
        <v>1994223</v>
      </c>
      <c r="D878" s="9" t="str">
        <f>_xll.BDP($A878&amp;" Corp",D$4)</f>
        <v>VLVY</v>
      </c>
      <c r="E878" s="9">
        <f>IF(_xll.BDP($A878&amp;" Corp","cpn typ")="floating","frn",_xll.BDP($A878&amp;" Corp",E$4))</f>
        <v>2.375</v>
      </c>
      <c r="F878" s="50">
        <f>IF(LEFT(_xll.BDP($A878&amp;" Corp","mty_typ"),4)="perp","perp",_xll.BDP($A878&amp;" Corp",F$4)*1)</f>
        <v>43795</v>
      </c>
      <c r="G878" s="31">
        <f>_xll.RtGet("EBOND_POSITION",INDEX(bookMap[eBondID],MATCH(TEXT(C878,"0"),bookMap[bbgID],0))&amp;"="&amp;B878,"AMOUNT")</f>
        <v>0</v>
      </c>
      <c r="H878" s="1">
        <f>INDEX(control!$E$12:$E$22,MATCH(C878,control!$C$12:$C$22,0))</f>
        <v>0</v>
      </c>
      <c r="I878" s="1" t="str">
        <f>IFERROR(INDEX(bias[symbol],MIN(MAX(MATCH(IF($I$2="manual",_xll.RtGet("EBOND_LDN",B878,-20268),$I$2),bias[symbol],0)+H878,1),27)),"-")</f>
        <v>b</v>
      </c>
      <c r="J878" s="1">
        <f>IFERROR(_xll.RtGet("EBOND_LDN",B878,-20270)*1,"-")</f>
        <v>0.5</v>
      </c>
      <c r="K878" s="1" t="str">
        <f>_xll.RtGet("EBOND_LDN",$B878,-20271)</f>
        <v>on</v>
      </c>
      <c r="L878" s="1">
        <f>_xll.BDP(A878&amp;" @CBKG Corp","bid")</f>
        <v>105.289</v>
      </c>
      <c r="M878" s="1">
        <f>_xll.BDP(A878&amp;" @CBKG Corp","ask")</f>
        <v>105.789</v>
      </c>
      <c r="N878" s="1" t="s">
        <v>1456</v>
      </c>
      <c r="O878" s="1" t="str">
        <f>_xll.BDP(A878&amp;" @"&amp;N878&amp;" Corp","LAST_UPDATE")</f>
        <v>07:01:35</v>
      </c>
      <c r="P878" s="57">
        <f>_xll.BDP(A878&amp;" @"&amp;N878&amp;" Corp","LAST_PRICE")</f>
        <v>105.476</v>
      </c>
      <c r="Q878" s="1">
        <f>INDEX(control!$F$12:$F$22,MATCH(C878,control!$C$12:$C$22,0))</f>
        <v>100</v>
      </c>
      <c r="R878" s="1">
        <f>P878-J878*INDEX(bias[value],MATCH(I878,bias[symbol],0))*(Q878/100)</f>
        <v>105.2885</v>
      </c>
      <c r="S878" s="1">
        <f t="shared" si="981"/>
        <v>105.7885</v>
      </c>
      <c r="T878" s="4"/>
      <c r="U878" s="4"/>
      <c r="V878" s="1">
        <f t="shared" si="973"/>
        <v>105.476</v>
      </c>
      <c r="W878" s="1">
        <f t="shared" si="974"/>
        <v>105.2885</v>
      </c>
      <c r="X878" s="1">
        <f t="shared" si="975"/>
        <v>105.7885</v>
      </c>
      <c r="Y878" s="13">
        <f t="shared" si="976"/>
        <v>-1.0000000000047748E-3</v>
      </c>
      <c r="Z878" s="1">
        <v>1</v>
      </c>
      <c r="AA878" s="1">
        <f t="shared" si="977"/>
        <v>1</v>
      </c>
      <c r="AB878" s="1">
        <f t="shared" si="978"/>
        <v>1</v>
      </c>
      <c r="AC878" s="1">
        <f>IF(ISNUMBER(INDEX(bias[value],MATCH(I878,bias[symbol],0))),1,0)</f>
        <v>1</v>
      </c>
      <c r="AD878" s="1">
        <f t="shared" si="979"/>
        <v>1</v>
      </c>
      <c r="AE878" s="1">
        <f t="shared" si="980"/>
        <v>1</v>
      </c>
      <c r="AF878" s="1">
        <f t="shared" ca="1" si="968"/>
        <v>0</v>
      </c>
      <c r="AG878" s="1">
        <f t="shared" ca="1" si="969"/>
        <v>0</v>
      </c>
      <c r="AH878" s="1" t="str">
        <f ca="1">IF(AG878=1,_xll.RtContribute("DDS_BONDS",$B878&amp;"=EXT",$V$3:$X$3,V878:X878,"FTC:CHANGED;SCOPE:SERVER"),"-")</f>
        <v>-</v>
      </c>
      <c r="AI878" s="1" t="str">
        <f>_xll.RtGet("DDS_BONDS",B878&amp;"=EXT",3)</f>
        <v>16107909=EXT</v>
      </c>
      <c r="AJ878" s="32">
        <f>_xll.BDP($A878&amp;" @"&amp; $N878 &amp;"  Corp","risk_mid")</f>
        <v>5.3848787000866594</v>
      </c>
      <c r="AK878" s="25">
        <f t="shared" si="970"/>
        <v>0</v>
      </c>
      <c r="AL878" s="1" t="str">
        <f t="shared" si="967"/>
        <v>-</v>
      </c>
      <c r="AM878" s="38">
        <f t="shared" si="971"/>
        <v>0</v>
      </c>
      <c r="AN878" s="12">
        <f>_xll.BDP($A878&amp;" @"&amp; $N878 &amp;"  Corp","asset_swap_spd_mid")</f>
        <v>54.962776547523191</v>
      </c>
      <c r="AO878" s="25">
        <f t="shared" si="972"/>
        <v>0</v>
      </c>
      <c r="AP878" s="25">
        <f>IFERROR(_xll.BDP($A878&amp;" @"&amp; $N878 &amp;"  Corp","coupon")*G878/100/365,"-")</f>
        <v>0</v>
      </c>
      <c r="AQ878" s="1" t="str">
        <f>_xll.RtGet("EBOND_LDN",B878,"DSPLY_NAME")</f>
        <v>VLVY 2 3/8 26 No</v>
      </c>
      <c r="AR878" s="38">
        <f>_xll.RtGet("EBOND_LDN", B878, -18560)</f>
        <v>98.295404601976998</v>
      </c>
      <c r="AS878" s="38">
        <f>_xll.RtGet("EBOND_LDN", B878, -18562)</f>
        <v>89.033066987270999</v>
      </c>
      <c r="AT878" s="58" t="str">
        <f ca="1">IF(Main[[#This Row],[maturity]]&lt;TODAY(),"matured","-")</f>
        <v>-</v>
      </c>
      <c r="AU878" s="1" t="str">
        <f>IF(Main[[#This Row],[spread bid]]=Main[[#This Row],[spread ask]],"error","-")</f>
        <v>-</v>
      </c>
    </row>
    <row r="879" spans="1:47" x14ac:dyDescent="0.2">
      <c r="A879" s="1" t="s">
        <v>809</v>
      </c>
      <c r="B879" s="1">
        <v>8825809</v>
      </c>
      <c r="C879" s="9">
        <v>1994223</v>
      </c>
      <c r="D879" s="9" t="str">
        <f>_xll.BDP($A879&amp;" Corp",D$4)</f>
        <v>VW</v>
      </c>
      <c r="E879" s="9">
        <f>IF(_xll.BDP($A879&amp;" Corp","cpn typ")="floating","frn",_xll.BDP($A879&amp;" Corp",E$4))</f>
        <v>3.375</v>
      </c>
      <c r="F879" s="50">
        <f>IF(LEFT(_xll.BDP($A879&amp;" Corp","mty_typ"),4)="perp","perp",_xll.BDP($A879&amp;" Corp",F$4)*1)</f>
        <v>41848</v>
      </c>
      <c r="G879" s="31">
        <f>_xll.RtGet("EBOND_POSITION",INDEX(bookMap[eBondID],MATCH(TEXT(C879,"0"),bookMap[bbgID],0))&amp;"="&amp;B879,"AMOUNT")</f>
        <v>128000</v>
      </c>
      <c r="H879" s="1">
        <f>INDEX(control!$E$12:$E$22,MATCH(C879,control!$C$12:$C$22,0))</f>
        <v>0</v>
      </c>
      <c r="I879" s="1" t="str">
        <f>IFERROR(INDEX(bias[symbol],MIN(MAX(MATCH(IF($I$2="manual",_xll.RtGet("EBOND_LDN",B879,-20268),$I$2),bias[symbol],0)+H879,1),27)),"-")</f>
        <v>bb</v>
      </c>
      <c r="J879" s="1">
        <f>IFERROR(_xll.RtGet("EBOND_LDN",B879,-20270)*1,"-")</f>
        <v>0.05</v>
      </c>
      <c r="K879" s="1" t="str">
        <f>_xll.RtGet("EBOND_LDN",$B879,-20271)</f>
        <v>on</v>
      </c>
      <c r="L879" s="1">
        <f>_xll.BDP(A879&amp;" @CBKG Corp","bid")</f>
        <v>100.33799999999999</v>
      </c>
      <c r="M879" s="1">
        <f>_xll.BDP(A879&amp;" @CBKG Corp","ask")</f>
        <v>100.38800000000001</v>
      </c>
      <c r="N879" s="1" t="s">
        <v>1456</v>
      </c>
      <c r="O879" s="1" t="str">
        <f>_xll.BDP(A879&amp;" @"&amp;N879&amp;" Corp","LAST_UPDATE")</f>
        <v>07:01:24</v>
      </c>
      <c r="P879" s="57">
        <f>_xll.BDP(A879&amp;" @"&amp;N879&amp;" Corp","LAST_PRICE")</f>
        <v>100.35</v>
      </c>
      <c r="Q879" s="1">
        <f>INDEX(control!$F$12:$F$22,MATCH(C879,control!$C$12:$C$22,0))</f>
        <v>100</v>
      </c>
      <c r="R879" s="1">
        <f>P879-J879*INDEX(bias[value],MATCH(I879,bias[symbol],0))*(Q879/100)</f>
        <v>100.33749999999999</v>
      </c>
      <c r="S879" s="1">
        <f t="shared" si="981"/>
        <v>100.38749999999999</v>
      </c>
      <c r="T879" s="4"/>
      <c r="U879" s="4"/>
      <c r="V879" s="1">
        <f t="shared" si="973"/>
        <v>100.35</v>
      </c>
      <c r="W879" s="1">
        <f t="shared" si="974"/>
        <v>100.33749999999999</v>
      </c>
      <c r="X879" s="1">
        <f t="shared" si="975"/>
        <v>100.38749999999999</v>
      </c>
      <c r="Y879" s="13">
        <f t="shared" si="976"/>
        <v>-1.0000000000331966E-3</v>
      </c>
      <c r="Z879" s="1">
        <v>1</v>
      </c>
      <c r="AA879" s="1">
        <f t="shared" si="977"/>
        <v>1</v>
      </c>
      <c r="AB879" s="1">
        <f t="shared" si="978"/>
        <v>1</v>
      </c>
      <c r="AC879" s="1">
        <f>IF(ISNUMBER(INDEX(bias[value],MATCH(I879,bias[symbol],0))),1,0)</f>
        <v>1</v>
      </c>
      <c r="AD879" s="1">
        <f t="shared" si="979"/>
        <v>1</v>
      </c>
      <c r="AE879" s="1">
        <f t="shared" si="980"/>
        <v>1</v>
      </c>
      <c r="AF879" s="1">
        <f t="shared" ca="1" si="968"/>
        <v>0</v>
      </c>
      <c r="AG879" s="1">
        <f t="shared" ca="1" si="969"/>
        <v>0</v>
      </c>
      <c r="AH879" s="1" t="str">
        <f ca="1">IF(AG879=1,_xll.RtContribute("DDS_BONDS",$B879&amp;"=EXT",$V$3:$X$3,V879:X879,"FTC:CHANGED;SCOPE:SERVER"),"-")</f>
        <v>-</v>
      </c>
      <c r="AI879" s="1" t="str">
        <f>_xll.RtGet("DDS_BONDS",B879&amp;"=EXT",3)</f>
        <v>8825809=EXT</v>
      </c>
      <c r="AJ879" s="32">
        <f>_xll.BDP($A879&amp;" @"&amp; $N879 &amp;"  Corp","risk_mid")</f>
        <v>0.11605222941923898</v>
      </c>
      <c r="AK879" s="25">
        <f t="shared" si="970"/>
        <v>1.485468536566259</v>
      </c>
      <c r="AL879" s="1" t="str">
        <f t="shared" ref="AL879:AL943" si="1022">IFERROR(INDEX(repoRate,MATCH(A879,repoIsin,0)),"-")</f>
        <v>-</v>
      </c>
      <c r="AM879" s="38">
        <f t="shared" si="971"/>
        <v>1.1417599999999999</v>
      </c>
      <c r="AN879" s="12">
        <f>_xll.BDP($A879&amp;" @"&amp; $N879 &amp;"  Corp","asset_swap_spd_mid")</f>
        <v>6.7051731301727084</v>
      </c>
      <c r="AO879" s="25">
        <f t="shared" si="972"/>
        <v>85.826216066210677</v>
      </c>
      <c r="AP879" s="25">
        <f>IFERROR(_xll.BDP($A879&amp;" @"&amp; $N879 &amp;"  Corp","coupon")*G879/100/365,"-")</f>
        <v>11.835616438356164</v>
      </c>
      <c r="AQ879" s="1" t="str">
        <f>_xll.RtGet("EBOND_LDN",B879,"DSPLY_NAME")</f>
        <v xml:space="preserve">VW 3 3/8 28 Jul </v>
      </c>
      <c r="AR879" s="38">
        <f>_xll.RtGet("EBOND_LDN", B879, -18560)</f>
        <v>0</v>
      </c>
      <c r="AS879" s="38">
        <f>_xll.RtGet("EBOND_LDN", B879, -18562)</f>
        <v>0</v>
      </c>
      <c r="AT879" s="58" t="str">
        <f ca="1">IF(Main[[#This Row],[maturity]]&lt;TODAY(),"matured","-")</f>
        <v>-</v>
      </c>
      <c r="AU879" s="1" t="str">
        <f>IF(Main[[#This Row],[spread bid]]=Main[[#This Row],[spread ask]],"error","-")</f>
        <v>error</v>
      </c>
    </row>
    <row r="880" spans="1:47" x14ac:dyDescent="0.2">
      <c r="A880" s="1" t="s">
        <v>810</v>
      </c>
      <c r="B880" s="1">
        <v>12755402</v>
      </c>
      <c r="C880" s="9">
        <v>1994223</v>
      </c>
      <c r="D880" s="9" t="str">
        <f>_xll.BDP($A880&amp;" Corp",D$4)</f>
        <v>VW</v>
      </c>
      <c r="E880" s="9">
        <f>IF(_xll.BDP($A880&amp;" Corp","cpn typ")="floating","frn",_xll.BDP($A880&amp;" Corp",E$4))</f>
        <v>2.125</v>
      </c>
      <c r="F880" s="50">
        <f>IF(LEFT(_xll.BDP($A880&amp;" Corp","mty_typ"),4)="perp","perp",_xll.BDP($A880&amp;" Corp",F$4)*1)</f>
        <v>42023</v>
      </c>
      <c r="G880" s="31">
        <f>_xll.RtGet("EBOND_POSITION",INDEX(bookMap[eBondID],MATCH(TEXT(C880,"0"),bookMap[bbgID],0))&amp;"="&amp;B880,"AMOUNT")</f>
        <v>49000</v>
      </c>
      <c r="H880" s="1">
        <f>INDEX(control!$E$12:$E$22,MATCH(C880,control!$C$12:$C$22,0))</f>
        <v>0</v>
      </c>
      <c r="I880" s="1" t="str">
        <f>IFERROR(INDEX(bias[symbol],MIN(MAX(MATCH(IF($I$2="manual",_xll.RtGet("EBOND_LDN",B880,-20268),$I$2),bias[symbol],0)+H880,1),27)),"-")</f>
        <v>bb</v>
      </c>
      <c r="J880" s="1">
        <f>IFERROR(_xll.RtGet("EBOND_LDN",B880,-20270)*1,"-")</f>
        <v>0.06</v>
      </c>
      <c r="K880" s="1" t="str">
        <f>_xll.RtGet("EBOND_LDN",$B880,-20271)</f>
        <v>on</v>
      </c>
      <c r="L880" s="1">
        <f>_xll.BDP(A880&amp;" @CBKG Corp","bid")</f>
        <v>101.05</v>
      </c>
      <c r="M880" s="1">
        <f>_xll.BDP(A880&amp;" @CBKG Corp","ask")</f>
        <v>101.11</v>
      </c>
      <c r="N880" s="1" t="s">
        <v>1456</v>
      </c>
      <c r="O880" s="1" t="str">
        <f>_xll.BDP(A880&amp;" @"&amp;N880&amp;" Corp","LAST_UPDATE")</f>
        <v>07:01:35</v>
      </c>
      <c r="P880" s="57">
        <f>_xll.BDP(A880&amp;" @"&amp;N880&amp;" Corp","LAST_PRICE")</f>
        <v>101.065</v>
      </c>
      <c r="Q880" s="1">
        <f>INDEX(control!$F$12:$F$22,MATCH(C880,control!$C$12:$C$22,0))</f>
        <v>100</v>
      </c>
      <c r="R880" s="1">
        <f>P880-J880*INDEX(bias[value],MATCH(I880,bias[symbol],0))*(Q880/100)</f>
        <v>101.05</v>
      </c>
      <c r="S880" s="1">
        <f t="shared" si="981"/>
        <v>101.11</v>
      </c>
      <c r="T880" s="4"/>
      <c r="U880" s="4"/>
      <c r="V880" s="1">
        <f t="shared" si="973"/>
        <v>101.065</v>
      </c>
      <c r="W880" s="1">
        <f t="shared" si="974"/>
        <v>101.05</v>
      </c>
      <c r="X880" s="1">
        <f t="shared" si="975"/>
        <v>101.11</v>
      </c>
      <c r="Y880" s="13">
        <f t="shared" si="976"/>
        <v>0</v>
      </c>
      <c r="Z880" s="1">
        <v>1</v>
      </c>
      <c r="AA880" s="1">
        <f t="shared" si="977"/>
        <v>1</v>
      </c>
      <c r="AB880" s="1">
        <f t="shared" si="978"/>
        <v>1</v>
      </c>
      <c r="AC880" s="1">
        <f>IF(ISNUMBER(INDEX(bias[value],MATCH(I880,bias[symbol],0))),1,0)</f>
        <v>1</v>
      </c>
      <c r="AD880" s="1">
        <f t="shared" si="979"/>
        <v>1</v>
      </c>
      <c r="AE880" s="1">
        <f t="shared" si="980"/>
        <v>1</v>
      </c>
      <c r="AF880" s="1">
        <f t="shared" ca="1" si="968"/>
        <v>0</v>
      </c>
      <c r="AG880" s="1">
        <f t="shared" ca="1" si="969"/>
        <v>0</v>
      </c>
      <c r="AH880" s="1" t="str">
        <f ca="1">IF(AG880=1,_xll.RtContribute("DDS_BONDS",$B880&amp;"=EXT",$V$3:$X$3,V880:X880,"FTC:CHANGED;SCOPE:SERVER"),"-")</f>
        <v>-</v>
      </c>
      <c r="AI880" s="1" t="str">
        <f>_xll.RtGet("DDS_BONDS",B880&amp;"=EXT",3)</f>
        <v>12755402=EXT</v>
      </c>
      <c r="AJ880" s="32">
        <f>_xll.BDP($A880&amp;" @"&amp; $N880 &amp;"  Corp","risk_mid")</f>
        <v>0.60205002014583897</v>
      </c>
      <c r="AK880" s="25">
        <f t="shared" si="970"/>
        <v>2.950045098714611</v>
      </c>
      <c r="AL880" s="1" t="str">
        <f t="shared" si="1022"/>
        <v>-</v>
      </c>
      <c r="AM880" s="38">
        <f t="shared" si="971"/>
        <v>0.44019422222222221</v>
      </c>
      <c r="AN880" s="12">
        <f>_xll.BDP($A880&amp;" @"&amp; $N880 &amp;"  Corp","asset_swap_spd_mid")</f>
        <v>-6.3887215078866841</v>
      </c>
      <c r="AO880" s="25">
        <f t="shared" si="972"/>
        <v>-31.304735388644751</v>
      </c>
      <c r="AP880" s="25">
        <f>IFERROR(_xll.BDP($A880&amp;" @"&amp; $N880 &amp;"  Corp","coupon")*G880/100/365,"-")</f>
        <v>2.8527397260273974</v>
      </c>
      <c r="AQ880" s="1" t="str">
        <f>_xll.RtGet("EBOND_LDN",B880,"DSPLY_NAME")</f>
        <v xml:space="preserve">VW 2 1/8 19 Jan </v>
      </c>
      <c r="AR880" s="38">
        <f>_xll.RtGet("EBOND_LDN", B880, -18560)</f>
        <v>33.178429943822998</v>
      </c>
      <c r="AS880" s="38">
        <f>_xll.RtGet("EBOND_LDN", B880, -18562)</f>
        <v>23.215900864942</v>
      </c>
      <c r="AT880" s="58" t="str">
        <f ca="1">IF(Main[[#This Row],[maturity]]&lt;TODAY(),"matured","-")</f>
        <v>-</v>
      </c>
      <c r="AU880" s="1" t="str">
        <f>IF(Main[[#This Row],[spread bid]]=Main[[#This Row],[spread ask]],"error","-")</f>
        <v>-</v>
      </c>
    </row>
    <row r="881" spans="1:47" x14ac:dyDescent="0.2">
      <c r="A881" s="1" t="s">
        <v>811</v>
      </c>
      <c r="B881" s="1">
        <v>8692778</v>
      </c>
      <c r="C881" s="9">
        <v>1994223</v>
      </c>
      <c r="D881" s="9" t="str">
        <f>_xll.BDP($A881&amp;" Corp",D$4)</f>
        <v>VW</v>
      </c>
      <c r="E881" s="9">
        <f>IF(_xll.BDP($A881&amp;" Corp","cpn typ")="floating","frn",_xll.BDP($A881&amp;" Corp",E$4))</f>
        <v>3.5</v>
      </c>
      <c r="F881" s="50">
        <f>IF(LEFT(_xll.BDP($A881&amp;" Corp","mty_typ"),4)="perp","perp",_xll.BDP($A881&amp;" Corp",F$4)*1)</f>
        <v>42037</v>
      </c>
      <c r="G881" s="31">
        <f>_xll.RtGet("EBOND_POSITION",INDEX(bookMap[eBondID],MATCH(TEXT(C881,"0"),bookMap[bbgID],0))&amp;"="&amp;B881,"AMOUNT")</f>
        <v>0</v>
      </c>
      <c r="H881" s="1">
        <f>INDEX(control!$E$12:$E$22,MATCH(C881,control!$C$12:$C$22,0))</f>
        <v>0</v>
      </c>
      <c r="I881" s="1" t="str">
        <f>IFERROR(INDEX(bias[symbol],MIN(MAX(MATCH(IF($I$2="manual",_xll.RtGet("EBOND_LDN",B881,-20268),$I$2),bias[symbol],0)+H881,1),27)),"-")</f>
        <v>bb</v>
      </c>
      <c r="J881" s="1">
        <f>IFERROR(_xll.RtGet("EBOND_LDN",B881,-20270)*1,"-")</f>
        <v>7.0000000000000007E-2</v>
      </c>
      <c r="K881" s="1" t="str">
        <f>_xll.RtGet("EBOND_LDN",$B881,-20271)</f>
        <v>on</v>
      </c>
      <c r="L881" s="1">
        <f>_xll.BDP(A881&amp;" @CBKG Corp","bid")</f>
        <v>101.96899999999999</v>
      </c>
      <c r="M881" s="1">
        <f>_xll.BDP(A881&amp;" @CBKG Corp","ask")</f>
        <v>102.039</v>
      </c>
      <c r="N881" s="1" t="s">
        <v>1456</v>
      </c>
      <c r="O881" s="1" t="str">
        <f>_xll.BDP(A881&amp;" @"&amp;N881&amp;" Corp","LAST_UPDATE")</f>
        <v>07:01:31</v>
      </c>
      <c r="P881" s="57">
        <f>_xll.BDP(A881&amp;" @"&amp;N881&amp;" Corp","LAST_PRICE")</f>
        <v>101.986</v>
      </c>
      <c r="Q881" s="1">
        <f>INDEX(control!$F$12:$F$22,MATCH(C881,control!$C$12:$C$22,0))</f>
        <v>100</v>
      </c>
      <c r="R881" s="1">
        <f>P881-J881*INDEX(bias[value],MATCH(I881,bias[symbol],0))*(Q881/100)</f>
        <v>101.96850000000001</v>
      </c>
      <c r="S881" s="1">
        <f t="shared" si="981"/>
        <v>102.0385</v>
      </c>
      <c r="T881" s="4"/>
      <c r="U881" s="4"/>
      <c r="V881" s="1">
        <f t="shared" si="973"/>
        <v>101.986</v>
      </c>
      <c r="W881" s="1">
        <f t="shared" si="974"/>
        <v>101.96850000000001</v>
      </c>
      <c r="X881" s="1">
        <f t="shared" si="975"/>
        <v>102.0385</v>
      </c>
      <c r="Y881" s="13">
        <f t="shared" si="976"/>
        <v>-9.9999999997635314E-4</v>
      </c>
      <c r="Z881" s="1">
        <v>1</v>
      </c>
      <c r="AA881" s="1">
        <f t="shared" si="977"/>
        <v>1</v>
      </c>
      <c r="AB881" s="1">
        <f t="shared" si="978"/>
        <v>1</v>
      </c>
      <c r="AC881" s="1">
        <f>IF(ISNUMBER(INDEX(bias[value],MATCH(I881,bias[symbol],0))),1,0)</f>
        <v>1</v>
      </c>
      <c r="AD881" s="1">
        <f t="shared" si="979"/>
        <v>1</v>
      </c>
      <c r="AE881" s="1">
        <f t="shared" si="980"/>
        <v>1</v>
      </c>
      <c r="AF881" s="1">
        <f t="shared" ca="1" si="968"/>
        <v>0</v>
      </c>
      <c r="AG881" s="1">
        <f t="shared" ca="1" si="969"/>
        <v>0</v>
      </c>
      <c r="AH881" s="1" t="str">
        <f ca="1">IF(AG881=1,_xll.RtContribute("DDS_BONDS",$B881&amp;"=EXT",$V$3:$X$3,V881:X881,"FTC:CHANGED;SCOPE:SERVER"),"-")</f>
        <v>-</v>
      </c>
      <c r="AI881" s="1" t="str">
        <f>_xll.RtGet("DDS_BONDS",B881&amp;"=EXT",3)</f>
        <v>8692778=EXT</v>
      </c>
      <c r="AJ881" s="32">
        <f>_xll.BDP($A881&amp;" @"&amp; $N881 &amp;"  Corp","risk_mid")</f>
        <v>0.64940980989405261</v>
      </c>
      <c r="AK881" s="25">
        <f t="shared" si="970"/>
        <v>0</v>
      </c>
      <c r="AL881" s="1" t="str">
        <f t="shared" si="1022"/>
        <v>-</v>
      </c>
      <c r="AM881" s="38">
        <f t="shared" si="971"/>
        <v>0</v>
      </c>
      <c r="AN881" s="12">
        <f>_xll.BDP($A881&amp;" @"&amp; $N881 &amp;"  Corp","asset_swap_spd_mid")</f>
        <v>-6.0158446849061313</v>
      </c>
      <c r="AO881" s="25">
        <f t="shared" si="972"/>
        <v>0</v>
      </c>
      <c r="AP881" s="25">
        <f>IFERROR(_xll.BDP($A881&amp;" @"&amp; $N881 &amp;"  Corp","coupon")*G881/100/365,"-")</f>
        <v>0</v>
      </c>
      <c r="AQ881" s="1" t="str">
        <f>_xll.RtGet("EBOND_LDN",B881,"DSPLY_NAME")</f>
        <v xml:space="preserve">VW 3 1/2 02 Feb </v>
      </c>
      <c r="AR881" s="38">
        <f>_xll.RtGet("EBOND_LDN", B881, -18560)</f>
        <v>36.659673418791002</v>
      </c>
      <c r="AS881" s="38">
        <f>_xll.RtGet("EBOND_LDN", B881, -18562)</f>
        <v>25.884619073056001</v>
      </c>
      <c r="AT881" s="58" t="str">
        <f ca="1">IF(Main[[#This Row],[maturity]]&lt;TODAY(),"matured","-")</f>
        <v>-</v>
      </c>
      <c r="AU881" s="1" t="str">
        <f>IF(Main[[#This Row],[spread bid]]=Main[[#This Row],[spread ask]],"error","-")</f>
        <v>-</v>
      </c>
    </row>
    <row r="882" spans="1:47" x14ac:dyDescent="0.2">
      <c r="A882" s="1" t="s">
        <v>812</v>
      </c>
      <c r="B882" s="1">
        <v>9888136</v>
      </c>
      <c r="C882" s="9">
        <v>1994223</v>
      </c>
      <c r="D882" s="9" t="str">
        <f>_xll.BDP($A882&amp;" Corp",D$4)</f>
        <v>VW</v>
      </c>
      <c r="E882" s="9">
        <f>IF(_xll.BDP($A882&amp;" Corp","cpn typ")="floating","frn",_xll.BDP($A882&amp;" Corp",E$4))</f>
        <v>2.75</v>
      </c>
      <c r="F882" s="50">
        <f>IF(LEFT(_xll.BDP($A882&amp;" Corp","mty_typ"),4)="perp","perp",_xll.BDP($A882&amp;" Corp",F$4)*1)</f>
        <v>42198</v>
      </c>
      <c r="G882" s="31">
        <f>_xll.RtGet("EBOND_POSITION",INDEX(bookMap[eBondID],MATCH(TEXT(C882,"0"),bookMap[bbgID],0))&amp;"="&amp;B882,"AMOUNT")</f>
        <v>0</v>
      </c>
      <c r="H882" s="1">
        <f>INDEX(control!$E$12:$E$22,MATCH(C882,control!$C$12:$C$22,0))</f>
        <v>0</v>
      </c>
      <c r="I882" s="1" t="str">
        <f>IFERROR(INDEX(bias[symbol],MIN(MAX(MATCH(IF($I$2="manual",_xll.RtGet("EBOND_LDN",B882,-20268),$I$2),bias[symbol],0)+H882,1),27)),"-")</f>
        <v>bb</v>
      </c>
      <c r="J882" s="1">
        <f>IFERROR(_xll.RtGet("EBOND_LDN",B882,-20270)*1,"-")</f>
        <v>0.08</v>
      </c>
      <c r="K882" s="1" t="str">
        <f>_xll.RtGet("EBOND_LDN",$B882,-20271)</f>
        <v>on</v>
      </c>
      <c r="L882" s="1">
        <f>_xll.BDP(A882&amp;" @CBKG Corp","bid")</f>
        <v>102.39100000000001</v>
      </c>
      <c r="M882" s="1">
        <f>_xll.BDP(A882&amp;" @CBKG Corp","ask")</f>
        <v>102.471</v>
      </c>
      <c r="N882" s="1" t="s">
        <v>1456</v>
      </c>
      <c r="O882" s="1" t="str">
        <f>_xll.BDP(A882&amp;" @"&amp;N882&amp;" Corp","LAST_UPDATE")</f>
        <v>07:01:24</v>
      </c>
      <c r="P882" s="57">
        <f>_xll.BDP(A882&amp;" @"&amp;N882&amp;" Corp","LAST_PRICE")</f>
        <v>102.411</v>
      </c>
      <c r="Q882" s="1">
        <f>INDEX(control!$F$12:$F$22,MATCH(C882,control!$C$12:$C$22,0))</f>
        <v>100</v>
      </c>
      <c r="R882" s="1">
        <f>P882-J882*INDEX(bias[value],MATCH(I882,bias[symbol],0))*(Q882/100)</f>
        <v>102.39100000000001</v>
      </c>
      <c r="S882" s="1">
        <f t="shared" si="981"/>
        <v>102.471</v>
      </c>
      <c r="T882" s="4"/>
      <c r="U882" s="4"/>
      <c r="V882" s="1">
        <f t="shared" si="973"/>
        <v>102.411</v>
      </c>
      <c r="W882" s="1">
        <f t="shared" si="974"/>
        <v>102.39100000000001</v>
      </c>
      <c r="X882" s="1">
        <f t="shared" si="975"/>
        <v>102.471</v>
      </c>
      <c r="Y882" s="13">
        <f t="shared" si="976"/>
        <v>0</v>
      </c>
      <c r="Z882" s="1">
        <v>1</v>
      </c>
      <c r="AA882" s="1">
        <f t="shared" si="977"/>
        <v>1</v>
      </c>
      <c r="AB882" s="1">
        <f t="shared" si="978"/>
        <v>1</v>
      </c>
      <c r="AC882" s="1">
        <f>IF(ISNUMBER(INDEX(bias[value],MATCH(I882,bias[symbol],0))),1,0)</f>
        <v>1</v>
      </c>
      <c r="AD882" s="1">
        <f t="shared" si="979"/>
        <v>1</v>
      </c>
      <c r="AE882" s="1">
        <f t="shared" si="980"/>
        <v>1</v>
      </c>
      <c r="AF882" s="1">
        <f t="shared" ca="1" si="968"/>
        <v>0</v>
      </c>
      <c r="AG882" s="1">
        <f t="shared" ca="1" si="969"/>
        <v>0</v>
      </c>
      <c r="AH882" s="1" t="str">
        <f ca="1">IF(AG882=1,_xll.RtContribute("DDS_BONDS",$B882&amp;"=EXT",$V$3:$X$3,V882:X882,"FTC:CHANGED;SCOPE:SERVER"),"-")</f>
        <v>-</v>
      </c>
      <c r="AI882" s="1" t="str">
        <f>_xll.RtGet("DDS_BONDS",B882&amp;"=EXT",3)</f>
        <v>9888136=EXT</v>
      </c>
      <c r="AJ882" s="32">
        <f>_xll.BDP($A882&amp;" @"&amp; $N882 &amp;"  Corp","risk_mid")</f>
        <v>1.0915979507970519</v>
      </c>
      <c r="AK882" s="25">
        <f t="shared" si="970"/>
        <v>0</v>
      </c>
      <c r="AL882" s="1" t="str">
        <f t="shared" si="1022"/>
        <v>-</v>
      </c>
      <c r="AM882" s="38">
        <f t="shared" si="971"/>
        <v>0</v>
      </c>
      <c r="AN882" s="12">
        <f>_xll.BDP($A882&amp;" @"&amp; $N882 &amp;"  Corp","asset_swap_spd_mid")</f>
        <v>-1.415462410467869</v>
      </c>
      <c r="AO882" s="25">
        <f t="shared" si="972"/>
        <v>0</v>
      </c>
      <c r="AP882" s="25">
        <f>IFERROR(_xll.BDP($A882&amp;" @"&amp; $N882 &amp;"  Corp","coupon")*G882/100/365,"-")</f>
        <v>0</v>
      </c>
      <c r="AQ882" s="1" t="str">
        <f>_xll.RtGet("EBOND_LDN",B882,"DSPLY_NAME")</f>
        <v xml:space="preserve">VW 2 3/4 13 Jul </v>
      </c>
      <c r="AR882" s="38">
        <f>_xll.RtGet("EBOND_LDN", B882, -18560)</f>
        <v>47.806226594915003</v>
      </c>
      <c r="AS882" s="38">
        <f>_xll.RtGet("EBOND_LDN", B882, -18562)</f>
        <v>40.480353427330002</v>
      </c>
      <c r="AT882" s="58" t="str">
        <f ca="1">IF(Main[[#This Row],[maturity]]&lt;TODAY(),"matured","-")</f>
        <v>-</v>
      </c>
      <c r="AU882" s="1" t="str">
        <f>IF(Main[[#This Row],[spread bid]]=Main[[#This Row],[spread ask]],"error","-")</f>
        <v>-</v>
      </c>
    </row>
    <row r="883" spans="1:47" x14ac:dyDescent="0.2">
      <c r="A883" s="1" t="s">
        <v>813</v>
      </c>
      <c r="B883" s="1">
        <v>14438804</v>
      </c>
      <c r="C883" s="9">
        <v>1994223</v>
      </c>
      <c r="D883" s="9" t="str">
        <f>_xll.BDP($A883&amp;" Corp",D$4)</f>
        <v>VW</v>
      </c>
      <c r="E883" s="9">
        <f>IF(_xll.BDP($A883&amp;" Corp","cpn typ")="floating","frn",_xll.BDP($A883&amp;" Corp",E$4))</f>
        <v>1.5</v>
      </c>
      <c r="F883" s="50">
        <f>IF(LEFT(_xll.BDP($A883&amp;" Corp","mty_typ"),4)="perp","perp",_xll.BDP($A883&amp;" Corp",F$4)*1)</f>
        <v>42262</v>
      </c>
      <c r="G883" s="31">
        <f>_xll.RtGet("EBOND_POSITION",INDEX(bookMap[eBondID],MATCH(TEXT(C883,"0"),bookMap[bbgID],0))&amp;"="&amp;B883,"AMOUNT")</f>
        <v>700000</v>
      </c>
      <c r="H883" s="1">
        <f>INDEX(control!$E$12:$E$22,MATCH(C883,control!$C$12:$C$22,0))</f>
        <v>0</v>
      </c>
      <c r="I883" s="1" t="str">
        <f>IFERROR(INDEX(bias[symbol],MIN(MAX(MATCH(IF($I$2="manual",_xll.RtGet("EBOND_LDN",B883,-20268),$I$2),bias[symbol],0)+H883,1),27)),"-")</f>
        <v>bbb</v>
      </c>
      <c r="J883" s="1">
        <f>IFERROR(_xll.RtGet("EBOND_LDN",B883,-20270)*1,"-")</f>
        <v>0.08</v>
      </c>
      <c r="K883" s="1" t="str">
        <f>_xll.RtGet("EBOND_LDN",$B883,-20271)</f>
        <v>on</v>
      </c>
      <c r="L883" s="1">
        <f>_xll.BDP(A883&amp;" @CBKG Corp","bid")</f>
        <v>101.206</v>
      </c>
      <c r="M883" s="1">
        <f>_xll.BDP(A883&amp;" @CBKG Corp","ask")</f>
        <v>101.286</v>
      </c>
      <c r="N883" s="1" t="s">
        <v>1456</v>
      </c>
      <c r="O883" s="1" t="str">
        <f>_xll.BDP(A883&amp;" @"&amp;N883&amp;" Corp","LAST_UPDATE")</f>
        <v>07:01:25</v>
      </c>
      <c r="P883" s="57">
        <f>_xll.BDP(A883&amp;" @"&amp;N883&amp;" Corp","LAST_PRICE")</f>
        <v>101.21599999999999</v>
      </c>
      <c r="Q883" s="1">
        <f>INDEX(control!$F$12:$F$22,MATCH(C883,control!$C$12:$C$22,0))</f>
        <v>100</v>
      </c>
      <c r="R883" s="1">
        <f>P883-J883*INDEX(bias[value],MATCH(I883,bias[symbol],0))*(Q883/100)</f>
        <v>101.20599999999999</v>
      </c>
      <c r="S883" s="1">
        <f t="shared" si="981"/>
        <v>101.28599999999999</v>
      </c>
      <c r="T883" s="4"/>
      <c r="U883" s="4"/>
      <c r="V883" s="1">
        <f t="shared" si="973"/>
        <v>101.21599999999999</v>
      </c>
      <c r="W883" s="1">
        <f t="shared" si="974"/>
        <v>101.20599999999999</v>
      </c>
      <c r="X883" s="1">
        <f t="shared" si="975"/>
        <v>101.28599999999999</v>
      </c>
      <c r="Y883" s="13">
        <f t="shared" si="976"/>
        <v>-5.6843418860808015E-14</v>
      </c>
      <c r="Z883" s="1">
        <v>1</v>
      </c>
      <c r="AA883" s="1">
        <f t="shared" si="977"/>
        <v>1</v>
      </c>
      <c r="AB883" s="1">
        <f t="shared" si="978"/>
        <v>1</v>
      </c>
      <c r="AC883" s="1">
        <f>IF(ISNUMBER(INDEX(bias[value],MATCH(I883,bias[symbol],0))),1,0)</f>
        <v>1</v>
      </c>
      <c r="AD883" s="1">
        <f t="shared" si="979"/>
        <v>1</v>
      </c>
      <c r="AE883" s="1">
        <f t="shared" si="980"/>
        <v>1</v>
      </c>
      <c r="AF883" s="1">
        <f t="shared" ca="1" si="968"/>
        <v>0</v>
      </c>
      <c r="AG883" s="1">
        <f t="shared" ca="1" si="969"/>
        <v>0</v>
      </c>
      <c r="AH883" s="1" t="str">
        <f ca="1">IF(AG883=1,_xll.RtContribute("DDS_BONDS",$B883&amp;"=EXT",$V$3:$X$3,V883:X883,"FTC:CHANGED;SCOPE:SERVER"),"-")</f>
        <v>-</v>
      </c>
      <c r="AI883" s="1" t="str">
        <f>_xll.RtGet("DDS_BONDS",B883&amp;"=EXT",3)</f>
        <v>14438804=EXT</v>
      </c>
      <c r="AJ883" s="32">
        <f>_xll.BDP($A883&amp;" @"&amp; $N883 &amp;"  Corp","risk_mid")</f>
        <v>1.254261890998265</v>
      </c>
      <c r="AK883" s="25">
        <f t="shared" si="970"/>
        <v>87.798332369878551</v>
      </c>
      <c r="AL883" s="1" t="str">
        <f t="shared" si="1022"/>
        <v>-</v>
      </c>
      <c r="AM883" s="38">
        <f t="shared" si="971"/>
        <v>6.2978844444444446</v>
      </c>
      <c r="AN883" s="12">
        <f>_xll.BDP($A883&amp;" @"&amp; $N883 &amp;"  Corp","asset_swap_spd_mid")</f>
        <v>9.1558727528659709</v>
      </c>
      <c r="AO883" s="25">
        <f t="shared" si="972"/>
        <v>640.91109270061793</v>
      </c>
      <c r="AP883" s="25">
        <f>IFERROR(_xll.BDP($A883&amp;" @"&amp; $N883 &amp;"  Corp","coupon")*G883/100/365,"-")</f>
        <v>28.767123287671232</v>
      </c>
      <c r="AQ883" s="1" t="str">
        <f>_xll.RtGet("EBOND_LDN",B883,"DSPLY_NAME")</f>
        <v xml:space="preserve">VW 1 1/2 15 Sep </v>
      </c>
      <c r="AR883" s="38">
        <f>_xll.RtGet("EBOND_LDN", B883, -18560)</f>
        <v>49.843390513420999</v>
      </c>
      <c r="AS883" s="38">
        <f>_xll.RtGet("EBOND_LDN", B883, -18562)</f>
        <v>43.468936951667999</v>
      </c>
      <c r="AT883" s="58" t="str">
        <f ca="1">IF(Main[[#This Row],[maturity]]&lt;TODAY(),"matured","-")</f>
        <v>-</v>
      </c>
      <c r="AU883" s="1" t="str">
        <f>IF(Main[[#This Row],[spread bid]]=Main[[#This Row],[spread ask]],"error","-")</f>
        <v>-</v>
      </c>
    </row>
    <row r="884" spans="1:47" x14ac:dyDescent="0.2">
      <c r="A884" s="1" t="s">
        <v>814</v>
      </c>
      <c r="B884" s="1">
        <v>7913307</v>
      </c>
      <c r="C884" s="9">
        <v>1994223</v>
      </c>
      <c r="D884" s="9" t="str">
        <f>_xll.BDP($A884&amp;" Corp",D$4)</f>
        <v>VW</v>
      </c>
      <c r="E884" s="9">
        <f>IF(_xll.BDP($A884&amp;" Corp","cpn typ")="floating","frn",_xll.BDP($A884&amp;" Corp",E$4))</f>
        <v>7</v>
      </c>
      <c r="F884" s="50">
        <f>IF(LEFT(_xll.BDP($A884&amp;" Corp","mty_typ"),4)="perp","perp",_xll.BDP($A884&amp;" Corp",F$4)*1)</f>
        <v>42409</v>
      </c>
      <c r="G884" s="31">
        <f>_xll.RtGet("EBOND_POSITION",INDEX(bookMap[eBondID],MATCH(TEXT(C884,"0"),bookMap[bbgID],0))&amp;"="&amp;B884,"AMOUNT")</f>
        <v>86000</v>
      </c>
      <c r="H884" s="1">
        <f>INDEX(control!$E$12:$E$22,MATCH(C884,control!$C$12:$C$22,0))</f>
        <v>0</v>
      </c>
      <c r="I884" s="1" t="str">
        <f>IFERROR(INDEX(bias[symbol],MIN(MAX(MATCH(IF($I$2="manual",_xll.RtGet("EBOND_LDN",B884,-20268),$I$2),bias[symbol],0)+H884,1),27)),"-")</f>
        <v>bbb</v>
      </c>
      <c r="J884" s="1">
        <f>IFERROR(_xll.RtGet("EBOND_LDN",B884,-20270)*1,"-")</f>
        <v>0.1</v>
      </c>
      <c r="K884" s="1" t="str">
        <f>_xll.RtGet("EBOND_LDN",$B884,-20271)</f>
        <v>on</v>
      </c>
      <c r="L884" s="1">
        <f>_xll.BDP(A884&amp;" @CBKG Corp","bid")</f>
        <v>110.488</v>
      </c>
      <c r="M884" s="1">
        <f>_xll.BDP(A884&amp;" @CBKG Corp","ask")</f>
        <v>110.58799999999999</v>
      </c>
      <c r="N884" s="1" t="s">
        <v>1456</v>
      </c>
      <c r="O884" s="1" t="str">
        <f>_xll.BDP(A884&amp;" @"&amp;N884&amp;" Corp","LAST_UPDATE")</f>
        <v>07:01:16</v>
      </c>
      <c r="P884" s="57">
        <f>_xll.BDP(A884&amp;" @"&amp;N884&amp;" Corp","LAST_PRICE")</f>
        <v>110.5</v>
      </c>
      <c r="Q884" s="1">
        <f>INDEX(control!$F$12:$F$22,MATCH(C884,control!$C$12:$C$22,0))</f>
        <v>100</v>
      </c>
      <c r="R884" s="1">
        <f>P884-J884*INDEX(bias[value],MATCH(I884,bias[symbol],0))*(Q884/100)</f>
        <v>110.4875</v>
      </c>
      <c r="S884" s="1">
        <f t="shared" si="981"/>
        <v>110.58749999999999</v>
      </c>
      <c r="T884" s="4"/>
      <c r="U884" s="4"/>
      <c r="V884" s="1">
        <f t="shared" si="973"/>
        <v>110.5</v>
      </c>
      <c r="W884" s="1">
        <f t="shared" si="974"/>
        <v>110.4875</v>
      </c>
      <c r="X884" s="1">
        <f t="shared" si="975"/>
        <v>110.58749999999999</v>
      </c>
      <c r="Y884" s="13">
        <f t="shared" si="976"/>
        <v>-1.0000000000047748E-3</v>
      </c>
      <c r="Z884" s="1">
        <v>1</v>
      </c>
      <c r="AA884" s="1">
        <f t="shared" si="977"/>
        <v>1</v>
      </c>
      <c r="AB884" s="1">
        <f t="shared" si="978"/>
        <v>1</v>
      </c>
      <c r="AC884" s="1">
        <f>IF(ISNUMBER(INDEX(bias[value],MATCH(I884,bias[symbol],0))),1,0)</f>
        <v>1</v>
      </c>
      <c r="AD884" s="1">
        <f t="shared" si="979"/>
        <v>1</v>
      </c>
      <c r="AE884" s="1">
        <f t="shared" si="980"/>
        <v>1</v>
      </c>
      <c r="AF884" s="1">
        <f t="shared" ca="1" si="968"/>
        <v>0</v>
      </c>
      <c r="AG884" s="1">
        <f t="shared" ca="1" si="969"/>
        <v>0</v>
      </c>
      <c r="AH884" s="1" t="str">
        <f ca="1">IF(AG884=1,_xll.RtContribute("DDS_BONDS",$B884&amp;"=EXT",$V$3:$X$3,V884:X884,"FTC:CHANGED;SCOPE:SERVER"),"-")</f>
        <v>-</v>
      </c>
      <c r="AI884" s="1" t="str">
        <f>_xll.RtGet("DDS_BONDS",B884&amp;"=EXT",3)</f>
        <v>7913307=EXT</v>
      </c>
      <c r="AJ884" s="32">
        <f>_xll.BDP($A884&amp;" @"&amp; $N884 &amp;"  Corp","risk_mid")</f>
        <v>1.7826360837311483</v>
      </c>
      <c r="AK884" s="25">
        <f t="shared" si="970"/>
        <v>15.330670320087876</v>
      </c>
      <c r="AL884" s="1" t="str">
        <f t="shared" si="1022"/>
        <v>-</v>
      </c>
      <c r="AM884" s="38">
        <f t="shared" si="971"/>
        <v>0.84471111111111108</v>
      </c>
      <c r="AN884" s="12">
        <f>_xll.BDP($A884&amp;" @"&amp; $N884 &amp;"  Corp","asset_swap_spd_mid")</f>
        <v>27.726409499892888</v>
      </c>
      <c r="AO884" s="25">
        <f t="shared" si="972"/>
        <v>238.44712169907885</v>
      </c>
      <c r="AP884" s="25">
        <f>IFERROR(_xll.BDP($A884&amp;" @"&amp; $N884 &amp;"  Corp","coupon")*G884/100/365,"-")</f>
        <v>16.493150684931507</v>
      </c>
      <c r="AQ884" s="1" t="str">
        <f>_xll.RtGet("EBOND_LDN",B884,"DSPLY_NAME")</f>
        <v>VW 7 09 Feb 2016</v>
      </c>
      <c r="AR884" s="38">
        <f>_xll.RtGet("EBOND_LDN", B884, -18560)</f>
        <v>57.019085038893003</v>
      </c>
      <c r="AS884" s="38">
        <f>_xll.RtGet("EBOND_LDN", B884, -18562)</f>
        <v>51.413229467971</v>
      </c>
      <c r="AT884" s="58" t="str">
        <f ca="1">IF(Main[[#This Row],[maturity]]&lt;TODAY(),"matured","-")</f>
        <v>-</v>
      </c>
      <c r="AU884" s="1" t="str">
        <f>IF(Main[[#This Row],[spread bid]]=Main[[#This Row],[spread ask]],"error","-")</f>
        <v>-</v>
      </c>
    </row>
    <row r="885" spans="1:47" x14ac:dyDescent="0.2">
      <c r="A885" s="1" t="s">
        <v>815</v>
      </c>
      <c r="B885" s="1">
        <v>10629963</v>
      </c>
      <c r="C885" s="9">
        <v>1994223</v>
      </c>
      <c r="D885" s="9" t="str">
        <f>_xll.BDP($A885&amp;" Corp",D$4)</f>
        <v>VW</v>
      </c>
      <c r="E885" s="9">
        <f>IF(_xll.BDP($A885&amp;" Corp","cpn typ")="floating","frn",_xll.BDP($A885&amp;" Corp",E$4))</f>
        <v>3.375</v>
      </c>
      <c r="F885" s="50">
        <f>IF(LEFT(_xll.BDP($A885&amp;" Corp","mty_typ"),4)="perp","perp",_xll.BDP($A885&amp;" Corp",F$4)*1)</f>
        <v>42524</v>
      </c>
      <c r="G885" s="31">
        <f>_xll.RtGet("EBOND_POSITION",INDEX(bookMap[eBondID],MATCH(TEXT(C885,"0"),bookMap[bbgID],0))&amp;"="&amp;B885,"AMOUNT")</f>
        <v>500000</v>
      </c>
      <c r="H885" s="1">
        <f>INDEX(control!$E$12:$E$22,MATCH(C885,control!$C$12:$C$22,0))</f>
        <v>0</v>
      </c>
      <c r="I885" s="1" t="str">
        <f>IFERROR(INDEX(bias[symbol],MIN(MAX(MATCH(IF($I$2="manual",_xll.RtGet("EBOND_LDN",B885,-20268),$I$2),bias[symbol],0)+H885,1),27)),"-")</f>
        <v>bbb</v>
      </c>
      <c r="J885" s="1">
        <f>IFERROR(_xll.RtGet("EBOND_LDN",B885,-20270)*1,"-")</f>
        <v>7.0000000000000007E-2</v>
      </c>
      <c r="K885" s="1" t="str">
        <f>_xll.RtGet("EBOND_LDN",$B885,-20271)</f>
        <v>on</v>
      </c>
      <c r="L885" s="1">
        <f>_xll.BDP(A885&amp;" @CBKG Corp","bid")</f>
        <v>105.339</v>
      </c>
      <c r="M885" s="1">
        <f>_xll.BDP(A885&amp;" @CBKG Corp","ask")</f>
        <v>105.40900000000001</v>
      </c>
      <c r="N885" s="1" t="s">
        <v>1456</v>
      </c>
      <c r="O885" s="1" t="str">
        <f>_xll.BDP(A885&amp;" @"&amp;N885&amp;" Corp","LAST_UPDATE")</f>
        <v>07:01:25</v>
      </c>
      <c r="P885" s="57">
        <f>_xll.BDP(A885&amp;" @"&amp;N885&amp;" Corp","LAST_PRICE")</f>
        <v>105.348</v>
      </c>
      <c r="Q885" s="1">
        <f>INDEX(control!$F$12:$F$22,MATCH(C885,control!$C$12:$C$22,0))</f>
        <v>100</v>
      </c>
      <c r="R885" s="1">
        <f>P885-J885*INDEX(bias[value],MATCH(I885,bias[symbol],0))*(Q885/100)</f>
        <v>105.33924999999999</v>
      </c>
      <c r="S885" s="1">
        <f t="shared" si="981"/>
        <v>105.40924999999999</v>
      </c>
      <c r="T885" s="4"/>
      <c r="U885" s="4"/>
      <c r="V885" s="1">
        <f t="shared" si="973"/>
        <v>105.348</v>
      </c>
      <c r="W885" s="1">
        <f t="shared" si="974"/>
        <v>105.33924999999999</v>
      </c>
      <c r="X885" s="1">
        <f t="shared" si="975"/>
        <v>105.40924999999999</v>
      </c>
      <c r="Y885" s="13">
        <f t="shared" si="976"/>
        <v>4.9999999998817657E-4</v>
      </c>
      <c r="Z885" s="1">
        <v>1</v>
      </c>
      <c r="AA885" s="1">
        <f t="shared" si="977"/>
        <v>1</v>
      </c>
      <c r="AB885" s="1">
        <f t="shared" si="978"/>
        <v>1</v>
      </c>
      <c r="AC885" s="1">
        <f>IF(ISNUMBER(INDEX(bias[value],MATCH(I885,bias[symbol],0))),1,0)</f>
        <v>1</v>
      </c>
      <c r="AD885" s="1">
        <f t="shared" si="979"/>
        <v>1</v>
      </c>
      <c r="AE885" s="1">
        <f t="shared" si="980"/>
        <v>1</v>
      </c>
      <c r="AF885" s="1">
        <f t="shared" ca="1" si="968"/>
        <v>0</v>
      </c>
      <c r="AG885" s="1">
        <f t="shared" ca="1" si="969"/>
        <v>0</v>
      </c>
      <c r="AH885" s="1" t="str">
        <f ca="1">IF(AG885=1,_xll.RtContribute("DDS_BONDS",$B885&amp;"=EXT",$V$3:$X$3,V885:X885,"FTC:CHANGED;SCOPE:SERVER"),"-")</f>
        <v>-</v>
      </c>
      <c r="AI885" s="1" t="str">
        <f>_xll.RtGet("DDS_BONDS",B885&amp;"=EXT",3)</f>
        <v>10629963=EXT</v>
      </c>
      <c r="AJ885" s="32">
        <f>_xll.BDP($A885&amp;" @"&amp; $N885 &amp;"  Corp","risk_mid")</f>
        <v>2.0223627196230609</v>
      </c>
      <c r="AK885" s="25">
        <f t="shared" si="970"/>
        <v>101.11813598115305</v>
      </c>
      <c r="AL885" s="1" t="str">
        <f t="shared" si="1022"/>
        <v>-</v>
      </c>
      <c r="AM885" s="38">
        <f t="shared" si="971"/>
        <v>4.6821333333333337</v>
      </c>
      <c r="AN885" s="12">
        <f>_xll.BDP($A885&amp;" @"&amp; $N885 &amp;"  Corp","asset_swap_spd_mid")</f>
        <v>30.248976731227692</v>
      </c>
      <c r="AO885" s="25">
        <f t="shared" si="972"/>
        <v>1512.4488365613847</v>
      </c>
      <c r="AP885" s="25">
        <f>IFERROR(_xll.BDP($A885&amp;" @"&amp; $N885 &amp;"  Corp","coupon")*G885/100/365,"-")</f>
        <v>46.232876712328768</v>
      </c>
      <c r="AQ885" s="1" t="str">
        <f>_xll.RtGet("EBOND_LDN",B885,"DSPLY_NAME")</f>
        <v xml:space="preserve">VW 3 3/8 03 Jun </v>
      </c>
      <c r="AR885" s="38">
        <f>_xll.RtGet("EBOND_LDN", B885, -18560)</f>
        <v>59.502096722654997</v>
      </c>
      <c r="AS885" s="38">
        <f>_xll.RtGet("EBOND_LDN", B885, -18562)</f>
        <v>56.043089271745998</v>
      </c>
      <c r="AT885" s="58" t="str">
        <f ca="1">IF(Main[[#This Row],[maturity]]&lt;TODAY(),"matured","-")</f>
        <v>-</v>
      </c>
      <c r="AU885" s="1" t="str">
        <f>IF(Main[[#This Row],[spread bid]]=Main[[#This Row],[spread ask]],"error","-")</f>
        <v>-</v>
      </c>
    </row>
    <row r="886" spans="1:47" x14ac:dyDescent="0.2">
      <c r="A886" s="1" t="s">
        <v>816</v>
      </c>
      <c r="B886" s="1">
        <v>14746753</v>
      </c>
      <c r="C886" s="9">
        <v>1994223</v>
      </c>
      <c r="D886" s="9" t="str">
        <f>_xll.BDP($A886&amp;" Corp",D$4)</f>
        <v>VW</v>
      </c>
      <c r="E886" s="9">
        <f>IF(_xll.BDP($A886&amp;" Corp","cpn typ")="floating","frn",_xll.BDP($A886&amp;" Corp",E$4))</f>
        <v>1.875</v>
      </c>
      <c r="F886" s="50">
        <f>IF(LEFT(_xll.BDP($A886&amp;" Corp","mty_typ"),4)="perp","perp",_xll.BDP($A886&amp;" Corp",F$4)*1)</f>
        <v>42656</v>
      </c>
      <c r="G886" s="31">
        <f>_xll.RtGet("EBOND_POSITION",INDEX(bookMap[eBondID],MATCH(TEXT(C886,"0"),bookMap[bbgID],0))&amp;"="&amp;B886,"AMOUNT")</f>
        <v>0</v>
      </c>
      <c r="H886" s="1">
        <f>INDEX(control!$E$12:$E$22,MATCH(C886,control!$C$12:$C$22,0))</f>
        <v>0</v>
      </c>
      <c r="I886" s="1" t="str">
        <f>IFERROR(INDEX(bias[symbol],MIN(MAX(MATCH(IF($I$2="manual",_xll.RtGet("EBOND_LDN",B886,-20268),$I$2),bias[symbol],0)+H886,1),27)),"-")</f>
        <v>bb</v>
      </c>
      <c r="J886" s="1">
        <f>IFERROR(_xll.RtGet("EBOND_LDN",B886,-20270)*1,"-")</f>
        <v>0.4</v>
      </c>
      <c r="K886" s="1" t="str">
        <f>_xll.RtGet("EBOND_LDN",$B886,-20271)</f>
        <v>on</v>
      </c>
      <c r="L886" s="1">
        <f>_xll.BDP(A886&amp;" @CBKG Corp","bid")</f>
        <v>102.03400000000001</v>
      </c>
      <c r="M886" s="1">
        <f>_xll.BDP(A886&amp;" @CBKG Corp","ask")</f>
        <v>102.434</v>
      </c>
      <c r="N886" s="1" t="s">
        <v>1456</v>
      </c>
      <c r="O886" s="1" t="str">
        <f>_xll.BDP(A886&amp;" @"&amp;N886&amp;" Corp","LAST_UPDATE")</f>
        <v>07:01:13</v>
      </c>
      <c r="P886" s="57">
        <f>_xll.BDP(A886&amp;" @"&amp;N886&amp;" Corp","LAST_PRICE")</f>
        <v>102.134</v>
      </c>
      <c r="Q886" s="1">
        <f>INDEX(control!$F$12:$F$22,MATCH(C886,control!$C$12:$C$22,0))</f>
        <v>100</v>
      </c>
      <c r="R886" s="1">
        <f>P886-J886*INDEX(bias[value],MATCH(I886,bias[symbol],0))*(Q886/100)</f>
        <v>102.03400000000001</v>
      </c>
      <c r="S886" s="1">
        <f t="shared" si="981"/>
        <v>102.43400000000001</v>
      </c>
      <c r="T886" s="4"/>
      <c r="U886" s="4"/>
      <c r="V886" s="1">
        <f t="shared" si="973"/>
        <v>102.134</v>
      </c>
      <c r="W886" s="1">
        <f t="shared" si="974"/>
        <v>102.03400000000001</v>
      </c>
      <c r="X886" s="1">
        <f t="shared" si="975"/>
        <v>102.43400000000001</v>
      </c>
      <c r="Y886" s="13">
        <f t="shared" si="976"/>
        <v>0</v>
      </c>
      <c r="Z886" s="1">
        <v>1</v>
      </c>
      <c r="AA886" s="1">
        <f t="shared" si="977"/>
        <v>1</v>
      </c>
      <c r="AB886" s="1">
        <f t="shared" si="978"/>
        <v>1</v>
      </c>
      <c r="AC886" s="1">
        <f>IF(ISNUMBER(INDEX(bias[value],MATCH(I886,bias[symbol],0))),1,0)</f>
        <v>1</v>
      </c>
      <c r="AD886" s="1">
        <f t="shared" si="979"/>
        <v>1</v>
      </c>
      <c r="AE886" s="1">
        <f t="shared" si="980"/>
        <v>1</v>
      </c>
      <c r="AF886" s="1">
        <f t="shared" ca="1" si="968"/>
        <v>0</v>
      </c>
      <c r="AG886" s="1">
        <f t="shared" ca="1" si="969"/>
        <v>0</v>
      </c>
      <c r="AH886" s="1" t="str">
        <f ca="1">IF(AG886=1,_xll.RtContribute("DDS_BONDS",$B886&amp;"=EXT",$V$3:$X$3,V886:X886,"FTC:CHANGED;SCOPE:SERVER"),"-")</f>
        <v>-</v>
      </c>
      <c r="AI886" s="1" t="str">
        <f>_xll.RtGet("DDS_BONDS",B886&amp;"=EXT",3)</f>
        <v>14746753=EXT</v>
      </c>
      <c r="AJ886" s="32">
        <f>_xll.BDP($A886&amp;" @"&amp; $N886 &amp;"  Corp","risk_mid")</f>
        <v>2.3232123438162944</v>
      </c>
      <c r="AK886" s="25">
        <f t="shared" si="970"/>
        <v>0</v>
      </c>
      <c r="AL886" s="1" t="str">
        <f t="shared" si="1022"/>
        <v>-</v>
      </c>
      <c r="AM886" s="38">
        <f t="shared" si="971"/>
        <v>0</v>
      </c>
      <c r="AN886" s="12">
        <f>_xll.BDP($A886&amp;" @"&amp; $N886 &amp;"  Corp","asset_swap_spd_mid")</f>
        <v>21.41931885130343</v>
      </c>
      <c r="AO886" s="25">
        <f t="shared" si="972"/>
        <v>0</v>
      </c>
      <c r="AP886" s="25">
        <f>IFERROR(_xll.BDP($A886&amp;" @"&amp; $N886 &amp;"  Corp","coupon")*G886/100/365,"-")</f>
        <v>0</v>
      </c>
      <c r="AQ886" s="1" t="str">
        <f>_xll.RtGet("EBOND_LDN",B886,"DSPLY_NAME")</f>
        <v xml:space="preserve">VW 1 7/8 13 Oct </v>
      </c>
      <c r="AR886" s="38">
        <f>_xll.RtGet("EBOND_LDN", B886, -18560)</f>
        <v>57.102399512428001</v>
      </c>
      <c r="AS886" s="38">
        <f>_xll.RtGet("EBOND_LDN", B886, -18562)</f>
        <v>39.911369172832998</v>
      </c>
      <c r="AT886" s="58" t="str">
        <f ca="1">IF(Main[[#This Row],[maturity]]&lt;TODAY(),"matured","-")</f>
        <v>-</v>
      </c>
      <c r="AU886" s="1" t="str">
        <f>IF(Main[[#This Row],[spread bid]]=Main[[#This Row],[spread ask]],"error","-")</f>
        <v>-</v>
      </c>
    </row>
    <row r="887" spans="1:47" x14ac:dyDescent="0.2">
      <c r="A887" s="1" t="s">
        <v>817</v>
      </c>
      <c r="B887" s="1">
        <v>17385208</v>
      </c>
      <c r="C887" s="9">
        <v>1994223</v>
      </c>
      <c r="D887" s="9" t="str">
        <f>_xll.BDP($A887&amp;" Corp",D$4)</f>
        <v>VW</v>
      </c>
      <c r="E887" s="9">
        <f>IF(_xll.BDP($A887&amp;" Corp","cpn typ")="floating","frn",_xll.BDP($A887&amp;" Corp",E$4))</f>
        <v>1</v>
      </c>
      <c r="F887" s="50">
        <f>IF(LEFT(_xll.BDP($A887&amp;" Corp","mty_typ"),4)="perp","perp",_xll.BDP($A887&amp;" Corp",F$4)*1)</f>
        <v>42669</v>
      </c>
      <c r="G887" s="31">
        <f>_xll.RtGet("EBOND_POSITION",INDEX(bookMap[eBondID],MATCH(TEXT(C887,"0"),bookMap[bbgID],0))&amp;"="&amp;B887,"AMOUNT")</f>
        <v>0</v>
      </c>
      <c r="H887" s="1">
        <f>INDEX(control!$E$12:$E$22,MATCH(C887,control!$C$12:$C$22,0))</f>
        <v>0</v>
      </c>
      <c r="I887" s="1" t="str">
        <f>IFERROR(INDEX(bias[symbol],MIN(MAX(MATCH(IF($I$2="manual",_xll.RtGet("EBOND_LDN",B887,-20268),$I$2),bias[symbol],0)+H887,1),27)),"-")</f>
        <v>m</v>
      </c>
      <c r="J887" s="1">
        <f>IFERROR(_xll.RtGet("EBOND_LDN",B887,-20270)*1,"-")</f>
        <v>0.1</v>
      </c>
      <c r="K887" s="1" t="str">
        <f>_xll.RtGet("EBOND_LDN",$B887,-20271)</f>
        <v>on</v>
      </c>
      <c r="L887" s="1">
        <f>_xll.BDP(A887&amp;" @CBKG Corp","bid")</f>
        <v>100.819</v>
      </c>
      <c r="M887" s="1">
        <f>_xll.BDP(A887&amp;" @CBKG Corp","ask")</f>
        <v>100.919</v>
      </c>
      <c r="N887" s="1" t="s">
        <v>1456</v>
      </c>
      <c r="O887" s="1" t="str">
        <f>_xll.BDP(A887&amp;" @"&amp;N887&amp;" Corp","LAST_UPDATE")</f>
        <v>07:01:57</v>
      </c>
      <c r="P887" s="57">
        <f>_xll.BDP(A887&amp;" @"&amp;N887&amp;" Corp","LAST_PRICE")</f>
        <v>100.869</v>
      </c>
      <c r="Q887" s="1">
        <f>INDEX(control!$F$12:$F$22,MATCH(C887,control!$C$12:$C$22,0))</f>
        <v>100</v>
      </c>
      <c r="R887" s="1">
        <f>P887-J887*INDEX(bias[value],MATCH(I887,bias[symbol],0))*(Q887/100)</f>
        <v>100.819</v>
      </c>
      <c r="S887" s="1">
        <f t="shared" si="981"/>
        <v>100.919</v>
      </c>
      <c r="T887" s="4"/>
      <c r="U887" s="4"/>
      <c r="V887" s="1">
        <f t="shared" si="973"/>
        <v>100.869</v>
      </c>
      <c r="W887" s="1">
        <f t="shared" si="974"/>
        <v>100.819</v>
      </c>
      <c r="X887" s="1">
        <f t="shared" si="975"/>
        <v>100.919</v>
      </c>
      <c r="Y887" s="13">
        <f t="shared" si="976"/>
        <v>0</v>
      </c>
      <c r="Z887" s="1">
        <v>1</v>
      </c>
      <c r="AA887" s="1">
        <f t="shared" si="977"/>
        <v>1</v>
      </c>
      <c r="AB887" s="1">
        <f t="shared" si="978"/>
        <v>1</v>
      </c>
      <c r="AC887" s="1">
        <f>IF(ISNUMBER(INDEX(bias[value],MATCH(I887,bias[symbol],0))),1,0)</f>
        <v>1</v>
      </c>
      <c r="AD887" s="1">
        <f t="shared" si="979"/>
        <v>1</v>
      </c>
      <c r="AE887" s="1">
        <f t="shared" si="980"/>
        <v>1</v>
      </c>
      <c r="AF887" s="1">
        <f t="shared" ca="1" si="968"/>
        <v>0</v>
      </c>
      <c r="AG887" s="1">
        <f t="shared" ca="1" si="969"/>
        <v>0</v>
      </c>
      <c r="AH887" s="1" t="str">
        <f ca="1">IF(AG887=1,_xll.RtContribute("DDS_BONDS",$B887&amp;"=EXT",$V$3:$X$3,V887:X887,"FTC:CHANGED;SCOPE:SERVER"),"-")</f>
        <v>-</v>
      </c>
      <c r="AI887" s="1" t="str">
        <f>_xll.RtGet("DDS_BONDS",B887&amp;"=EXT",3)</f>
        <v>17385208=EXT</v>
      </c>
      <c r="AJ887" s="32">
        <f>_xll.BDP($A887&amp;" @"&amp; $N887 &amp;"  Corp","risk_mid")</f>
        <v>2.3484802444542652</v>
      </c>
      <c r="AK887" s="25">
        <f t="shared" si="970"/>
        <v>0</v>
      </c>
      <c r="AL887" s="1" t="str">
        <f t="shared" si="1022"/>
        <v>-</v>
      </c>
      <c r="AM887" s="38">
        <f t="shared" si="971"/>
        <v>0</v>
      </c>
      <c r="AN887" s="12">
        <f>_xll.BDP($A887&amp;" @"&amp; $N887 &amp;"  Corp","asset_swap_spd_mid")</f>
        <v>28.140659098218379</v>
      </c>
      <c r="AO887" s="25">
        <f t="shared" si="972"/>
        <v>0</v>
      </c>
      <c r="AP887" s="25">
        <f>IFERROR(_xll.BDP($A887&amp;" @"&amp; $N887 &amp;"  Corp","coupon")*G887/100/365,"-")</f>
        <v>0</v>
      </c>
      <c r="AQ887" s="1" t="str">
        <f>_xll.RtGet("EBOND_LDN",B887,"DSPLY_NAME")</f>
        <v>VW 1 26 Oct 2016</v>
      </c>
      <c r="AR887" s="38">
        <f>_xll.RtGet("EBOND_LDN", B887, -18560)</f>
        <v>61.183830930139997</v>
      </c>
      <c r="AS887" s="38">
        <f>_xll.RtGet("EBOND_LDN", B887, -18562)</f>
        <v>56.928351190214002</v>
      </c>
      <c r="AT887" s="58" t="str">
        <f ca="1">IF(Main[[#This Row],[maturity]]&lt;TODAY(),"matured","-")</f>
        <v>-</v>
      </c>
      <c r="AU887" s="1" t="str">
        <f>IF(Main[[#This Row],[spread bid]]=Main[[#This Row],[spread ask]],"error","-")</f>
        <v>-</v>
      </c>
    </row>
    <row r="888" spans="1:47" x14ac:dyDescent="0.2">
      <c r="A888" s="1" t="s">
        <v>818</v>
      </c>
      <c r="B888" s="1">
        <v>13692089</v>
      </c>
      <c r="C888" s="9">
        <v>1994223</v>
      </c>
      <c r="D888" s="9" t="str">
        <f>_xll.BDP($A888&amp;" Corp",D$4)</f>
        <v>VW</v>
      </c>
      <c r="E888" s="9">
        <f>IF(_xll.BDP($A888&amp;" Corp","cpn typ")="floating","frn",_xll.BDP($A888&amp;" Corp",E$4))</f>
        <v>2.375</v>
      </c>
      <c r="F888" s="50">
        <f>IF(LEFT(_xll.BDP($A888&amp;" Corp","mty_typ"),4)="perp","perp",_xll.BDP($A888&amp;" Corp",F$4)*1)</f>
        <v>42816</v>
      </c>
      <c r="G888" s="31" t="str">
        <f>_xll.RtGet("EBOND_POSITION",INDEX(bookMap[eBondID],MATCH(TEXT(C888,"0"),bookMap[bbgID],0))&amp;"="&amp;B888,"AMOUNT")</f>
        <v>#N/A</v>
      </c>
      <c r="H888" s="1">
        <f>INDEX(control!$E$12:$E$22,MATCH(C888,control!$C$12:$C$22,0))</f>
        <v>0</v>
      </c>
      <c r="I888" s="1" t="str">
        <f>IFERROR(INDEX(bias[symbol],MIN(MAX(MATCH(IF($I$2="manual",_xll.RtGet("EBOND_LDN",B888,-20268),$I$2),bias[symbol],0)+H888,1),27)),"-")</f>
        <v>m</v>
      </c>
      <c r="J888" s="1">
        <f>IFERROR(_xll.RtGet("EBOND_LDN",B888,-20270)*1,"-")</f>
        <v>0.5</v>
      </c>
      <c r="K888" s="1" t="str">
        <f>_xll.RtGet("EBOND_LDN",$B888,-20271)</f>
        <v>on</v>
      </c>
      <c r="L888" s="1" t="str">
        <f>_xll.BDP(A888&amp;" @CBKG Corp","bid")</f>
        <v>#N/A Real Time</v>
      </c>
      <c r="M888" s="1" t="str">
        <f>_xll.BDP(A888&amp;" @CBKG Corp","ask")</f>
        <v>#N/A Real Time</v>
      </c>
      <c r="N888" s="1" t="s">
        <v>1456</v>
      </c>
      <c r="O888" s="1" t="str">
        <f>_xll.BDP(A888&amp;" @"&amp;N888&amp;" Corp","LAST_UPDATE")</f>
        <v>07:01:30</v>
      </c>
      <c r="P888" s="57">
        <f>_xll.BDP(A888&amp;" @"&amp;N888&amp;" Corp","LAST_PRICE")</f>
        <v>103.30800000000001</v>
      </c>
      <c r="Q888" s="1">
        <f>INDEX(control!$F$12:$F$22,MATCH(C888,control!$C$12:$C$22,0))</f>
        <v>100</v>
      </c>
      <c r="R888" s="1">
        <f>P888-J888*INDEX(bias[value],MATCH(I888,bias[symbol],0))*(Q888/100)</f>
        <v>103.05800000000001</v>
      </c>
      <c r="S888" s="1">
        <f t="shared" si="981"/>
        <v>103.55800000000001</v>
      </c>
      <c r="T888" s="4"/>
      <c r="U888" s="4"/>
      <c r="V888" s="1">
        <f t="shared" si="973"/>
        <v>103.30800000000001</v>
      </c>
      <c r="W888" s="1">
        <f t="shared" si="974"/>
        <v>103.05800000000001</v>
      </c>
      <c r="X888" s="1">
        <f t="shared" si="975"/>
        <v>103.55800000000001</v>
      </c>
      <c r="Y888" s="13" t="str">
        <f t="shared" si="976"/>
        <v>err</v>
      </c>
      <c r="Z888" s="1">
        <v>1</v>
      </c>
      <c r="AA888" s="1">
        <f t="shared" si="977"/>
        <v>1</v>
      </c>
      <c r="AB888" s="1">
        <f t="shared" si="978"/>
        <v>1</v>
      </c>
      <c r="AC888" s="1">
        <f>IF(ISNUMBER(INDEX(bias[value],MATCH(I888,bias[symbol],0))),1,0)</f>
        <v>1</v>
      </c>
      <c r="AD888" s="1">
        <f t="shared" si="979"/>
        <v>1</v>
      </c>
      <c r="AE888" s="1">
        <f t="shared" si="980"/>
        <v>1</v>
      </c>
      <c r="AF888" s="1">
        <f t="shared" ca="1" si="968"/>
        <v>0</v>
      </c>
      <c r="AG888" s="1">
        <f t="shared" ca="1" si="969"/>
        <v>0</v>
      </c>
      <c r="AH888" s="1" t="str">
        <f ca="1">IF(AG888=1,_xll.RtContribute("DDS_BONDS",$B888&amp;"=EXT",$V$3:$X$3,V888:X888,"FTC:CHANGED;SCOPE:SERVER"),"-")</f>
        <v>-</v>
      </c>
      <c r="AI888" s="1" t="str">
        <f>_xll.RtGet("DDS_BONDS",B888&amp;"=EXT",3)</f>
        <v>13692089=EXT</v>
      </c>
      <c r="AJ888" s="32">
        <f>_xll.BDP($A888&amp;" @"&amp; $N888 &amp;"  Corp","risk_mid")</f>
        <v>2.7650015198503297</v>
      </c>
      <c r="AK888" s="25" t="str">
        <f t="shared" si="970"/>
        <v>-</v>
      </c>
      <c r="AL888" s="1" t="str">
        <f t="shared" si="1022"/>
        <v>-</v>
      </c>
      <c r="AM888" s="38">
        <f t="shared" si="971"/>
        <v>0</v>
      </c>
      <c r="AN888" s="12">
        <f>_xll.BDP($A888&amp;" @"&amp; $N888 &amp;"  Corp","asset_swap_spd_mid")</f>
        <v>25.911926611402937</v>
      </c>
      <c r="AO888" s="25">
        <f t="shared" si="972"/>
        <v>0</v>
      </c>
      <c r="AP888" s="25" t="str">
        <f>IFERROR(_xll.BDP($A888&amp;" @"&amp; $N888 &amp;"  Corp","coupon")*G888/100/365,"-")</f>
        <v>-</v>
      </c>
      <c r="AQ888" s="1" t="str">
        <f>_xll.RtGet("EBOND_LDN",B888,"DSPLY_NAME")</f>
        <v xml:space="preserve">VW 2 3/8 22 Mar </v>
      </c>
      <c r="AR888" s="38">
        <f>_xll.RtGet("EBOND_LDN", B888, -18560)</f>
        <v>0</v>
      </c>
      <c r="AS888" s="38">
        <f>_xll.RtGet("EBOND_LDN", B888, -18562)</f>
        <v>0</v>
      </c>
      <c r="AT888" s="58" t="str">
        <f ca="1">IF(Main[[#This Row],[maturity]]&lt;TODAY(),"matured","-")</f>
        <v>-</v>
      </c>
      <c r="AU888" s="1" t="str">
        <f>IF(Main[[#This Row],[spread bid]]=Main[[#This Row],[spread ask]],"error","-")</f>
        <v>error</v>
      </c>
    </row>
    <row r="889" spans="1:47" x14ac:dyDescent="0.2">
      <c r="A889" s="1" t="s">
        <v>819</v>
      </c>
      <c r="B889" s="1">
        <v>13694217</v>
      </c>
      <c r="C889" s="9">
        <v>1994223</v>
      </c>
      <c r="D889" s="9" t="str">
        <f>_xll.BDP($A889&amp;" Corp",D$4)</f>
        <v>VW</v>
      </c>
      <c r="E889" s="9">
        <f>IF(_xll.BDP($A889&amp;" Corp","cpn typ")="floating","frn",_xll.BDP($A889&amp;" Corp",E$4))</f>
        <v>2.375</v>
      </c>
      <c r="F889" s="50">
        <f>IF(LEFT(_xll.BDP($A889&amp;" Corp","mty_typ"),4)="perp","perp",_xll.BDP($A889&amp;" Corp",F$4)*1)</f>
        <v>42816</v>
      </c>
      <c r="G889" s="31" t="str">
        <f>_xll.RtGet("EBOND_POSITION",INDEX(bookMap[eBondID],MATCH(TEXT(C889,"0"),bookMap[bbgID],0))&amp;"="&amp;B889,"AMOUNT")</f>
        <v>#N/A</v>
      </c>
      <c r="H889" s="1">
        <f>INDEX(control!$E$12:$E$22,MATCH(C889,control!$C$12:$C$22,0))</f>
        <v>0</v>
      </c>
      <c r="I889" s="1" t="str">
        <f>IFERROR(INDEX(bias[symbol],MIN(MAX(MATCH(IF($I$2="manual",_xll.RtGet("EBOND_LDN",B889,-20268),$I$2),bias[symbol],0)+H889,1),27)),"-")</f>
        <v>m</v>
      </c>
      <c r="J889" s="1">
        <f>IFERROR(_xll.RtGet("EBOND_LDN",B889,-20270)*1,"-")</f>
        <v>0.5</v>
      </c>
      <c r="K889" s="1" t="str">
        <f>_xll.RtGet("EBOND_LDN",$B889,-20271)</f>
        <v>on</v>
      </c>
      <c r="L889" s="1" t="str">
        <f>_xll.BDP(A889&amp;" @CBKG Corp","bid")</f>
        <v>#N/A Real Time</v>
      </c>
      <c r="M889" s="1" t="str">
        <f>_xll.BDP(A889&amp;" @CBKG Corp","ask")</f>
        <v>#N/A Real Time</v>
      </c>
      <c r="N889" s="1" t="s">
        <v>1456</v>
      </c>
      <c r="O889" s="1" t="str">
        <f>_xll.BDP(A889&amp;" @"&amp;N889&amp;" Corp","LAST_UPDATE")</f>
        <v>07:01:30</v>
      </c>
      <c r="P889" s="57">
        <f>_xll.BDP(A889&amp;" @"&amp;N889&amp;" Corp","LAST_PRICE")</f>
        <v>103.292</v>
      </c>
      <c r="Q889" s="1">
        <f>INDEX(control!$F$12:$F$22,MATCH(C889,control!$C$12:$C$22,0))</f>
        <v>100</v>
      </c>
      <c r="R889" s="1">
        <f>P889-J889*INDEX(bias[value],MATCH(I889,bias[symbol],0))*(Q889/100)</f>
        <v>103.042</v>
      </c>
      <c r="S889" s="1">
        <f t="shared" si="981"/>
        <v>103.542</v>
      </c>
      <c r="T889" s="4"/>
      <c r="U889" s="4"/>
      <c r="V889" s="1">
        <f t="shared" si="973"/>
        <v>103.292</v>
      </c>
      <c r="W889" s="1">
        <f t="shared" si="974"/>
        <v>103.042</v>
      </c>
      <c r="X889" s="1">
        <f t="shared" si="975"/>
        <v>103.542</v>
      </c>
      <c r="Y889" s="13" t="str">
        <f t="shared" si="976"/>
        <v>err</v>
      </c>
      <c r="Z889" s="1">
        <v>1</v>
      </c>
      <c r="AA889" s="1">
        <f t="shared" si="977"/>
        <v>1</v>
      </c>
      <c r="AB889" s="1">
        <f t="shared" si="978"/>
        <v>1</v>
      </c>
      <c r="AC889" s="1">
        <f>IF(ISNUMBER(INDEX(bias[value],MATCH(I889,bias[symbol],0))),1,0)</f>
        <v>1</v>
      </c>
      <c r="AD889" s="1">
        <f t="shared" si="979"/>
        <v>1</v>
      </c>
      <c r="AE889" s="1">
        <f t="shared" si="980"/>
        <v>1</v>
      </c>
      <c r="AF889" s="1">
        <f t="shared" ca="1" si="968"/>
        <v>0</v>
      </c>
      <c r="AG889" s="1">
        <f t="shared" ca="1" si="969"/>
        <v>0</v>
      </c>
      <c r="AH889" s="1" t="str">
        <f ca="1">IF(AG889=1,_xll.RtContribute("DDS_BONDS",$B889&amp;"=EXT",$V$3:$X$3,V889:X889,"FTC:CHANGED;SCOPE:SERVER"),"-")</f>
        <v>-</v>
      </c>
      <c r="AI889" s="1" t="str">
        <f>_xll.RtGet("DDS_BONDS",B889&amp;"=EXT",3)</f>
        <v>13694217=EXT</v>
      </c>
      <c r="AJ889" s="32">
        <f>_xll.BDP($A889&amp;" @"&amp; $N889 &amp;"  Corp","risk_mid")</f>
        <v>2.7648568088132208</v>
      </c>
      <c r="AK889" s="25" t="str">
        <f t="shared" si="970"/>
        <v>-</v>
      </c>
      <c r="AL889" s="1" t="str">
        <f t="shared" si="1022"/>
        <v>-</v>
      </c>
      <c r="AM889" s="38">
        <f t="shared" si="971"/>
        <v>0</v>
      </c>
      <c r="AN889" s="12">
        <f>_xll.BDP($A889&amp;" @"&amp; $N889 &amp;"  Corp","asset_swap_spd_mid")</f>
        <v>25.813142496442822</v>
      </c>
      <c r="AO889" s="25">
        <f t="shared" si="972"/>
        <v>0</v>
      </c>
      <c r="AP889" s="25" t="str">
        <f>IFERROR(_xll.BDP($A889&amp;" @"&amp; $N889 &amp;"  Corp","coupon")*G889/100/365,"-")</f>
        <v>-</v>
      </c>
      <c r="AQ889" s="1" t="str">
        <f>_xll.RtGet("EBOND_LDN",B889,"DSPLY_NAME")</f>
        <v xml:space="preserve">VW 2 3/8 22 Mar </v>
      </c>
      <c r="AR889" s="38">
        <f>_xll.RtGet("EBOND_LDN", B889, -18560)</f>
        <v>0</v>
      </c>
      <c r="AS889" s="38">
        <f>_xll.RtGet("EBOND_LDN", B889, -18562)</f>
        <v>0</v>
      </c>
      <c r="AT889" s="58" t="str">
        <f ca="1">IF(Main[[#This Row],[maturity]]&lt;TODAY(),"matured","-")</f>
        <v>-</v>
      </c>
      <c r="AU889" s="1" t="str">
        <f>IF(Main[[#This Row],[spread bid]]=Main[[#This Row],[spread ask]],"error","-")</f>
        <v>error</v>
      </c>
    </row>
    <row r="890" spans="1:47" x14ac:dyDescent="0.2">
      <c r="A890" s="1" t="s">
        <v>820</v>
      </c>
      <c r="B890" s="1">
        <v>13721900</v>
      </c>
      <c r="C890" s="9">
        <v>1994223</v>
      </c>
      <c r="D890" s="9" t="str">
        <f>_xll.BDP($A890&amp;" Corp",D$4)</f>
        <v>VW</v>
      </c>
      <c r="E890" s="9">
        <f>IF(_xll.BDP($A890&amp;" Corp","cpn typ")="floating","frn",_xll.BDP($A890&amp;" Corp",E$4))</f>
        <v>2.125</v>
      </c>
      <c r="F890" s="50">
        <f>IF(LEFT(_xll.BDP($A890&amp;" Corp","mty_typ"),4)="perp","perp",_xll.BDP($A890&amp;" Corp",F$4)*1)</f>
        <v>42824</v>
      </c>
      <c r="G890" s="31">
        <f>_xll.RtGet("EBOND_POSITION",INDEX(bookMap[eBondID],MATCH(TEXT(C890,"0"),bookMap[bbgID],0))&amp;"="&amp;B890,"AMOUNT")</f>
        <v>1457000</v>
      </c>
      <c r="H890" s="1">
        <f>INDEX(control!$E$12:$E$22,MATCH(C890,control!$C$12:$C$22,0))</f>
        <v>0</v>
      </c>
      <c r="I890" s="1" t="str">
        <f>IFERROR(INDEX(bias[symbol],MIN(MAX(MATCH(IF($I$2="manual",_xll.RtGet("EBOND_LDN",B890,-20268),$I$2),bias[symbol],0)+H890,1),27)),"-")</f>
        <v>-</v>
      </c>
      <c r="J890" s="1" t="str">
        <f>IFERROR(_xll.RtGet("EBOND_LDN",B890,-20270)*1,"-")</f>
        <v>-</v>
      </c>
      <c r="K890" s="1" t="str">
        <f>_xll.RtGet("EBOND_LDN",$B890,-20271)</f>
        <v>on</v>
      </c>
      <c r="L890" s="1">
        <f>_xll.BDP(A890&amp;" @CBKG Corp","bid")</f>
        <v>103.2</v>
      </c>
      <c r="M890" s="1">
        <f>_xll.BDP(A890&amp;" @CBKG Corp","ask")</f>
        <v>103.6</v>
      </c>
      <c r="N890" s="1" t="s">
        <v>1457</v>
      </c>
      <c r="O890" s="1" t="str">
        <f>_xll.BDP(A890&amp;" @"&amp;N890&amp;" Corp","LAST_UPDATE")</f>
        <v>11/06/2014</v>
      </c>
      <c r="P890" s="57">
        <f>_xll.BDP(A890&amp;" @"&amp;N890&amp;" Corp","LAST_PRICE")</f>
        <v>103.428</v>
      </c>
      <c r="Q890" s="1">
        <f>INDEX(control!$F$12:$F$22,MATCH(C890,control!$C$12:$C$22,0))</f>
        <v>100</v>
      </c>
      <c r="R890" s="1" t="e">
        <f>P890-J890*INDEX(bias[value],MATCH(I890,bias[symbol],0))*(Q890/100)</f>
        <v>#VALUE!</v>
      </c>
      <c r="S890" s="1" t="e">
        <f t="shared" si="981"/>
        <v>#VALUE!</v>
      </c>
      <c r="T890" s="4"/>
      <c r="U890" s="4"/>
      <c r="V890" s="1">
        <f t="shared" si="973"/>
        <v>103.428</v>
      </c>
      <c r="W890" s="1" t="e">
        <f t="shared" si="974"/>
        <v>#VALUE!</v>
      </c>
      <c r="X890" s="1" t="e">
        <f t="shared" si="975"/>
        <v>#VALUE!</v>
      </c>
      <c r="Y890" s="13" t="str">
        <f t="shared" si="976"/>
        <v>err</v>
      </c>
      <c r="Z890" s="1">
        <v>1</v>
      </c>
      <c r="AA890" s="1">
        <f t="shared" si="977"/>
        <v>1</v>
      </c>
      <c r="AB890" s="1">
        <f t="shared" si="978"/>
        <v>0</v>
      </c>
      <c r="AC890" s="1">
        <f>IF(ISNUMBER(INDEX(bias[value],MATCH(I890,bias[symbol],0))),1,0)</f>
        <v>0</v>
      </c>
      <c r="AD890" s="1">
        <f t="shared" si="979"/>
        <v>0</v>
      </c>
      <c r="AE890" s="1">
        <f t="shared" si="980"/>
        <v>0</v>
      </c>
      <c r="AF890" s="1">
        <f t="shared" ca="1" si="968"/>
        <v>0</v>
      </c>
      <c r="AG890" s="1">
        <f t="shared" ca="1" si="969"/>
        <v>0</v>
      </c>
      <c r="AH890" s="1" t="str">
        <f ca="1">IF(AG890=1,_xll.RtContribute("DDS_BONDS",$B890&amp;"=EXT",$V$3:$X$3,V890:X890,"FTC:CHANGED;SCOPE:SERVER"),"-")</f>
        <v>-</v>
      </c>
      <c r="AI890" s="1" t="str">
        <f>_xll.RtGet("DDS_BONDS",B890&amp;"=EXT",3)</f>
        <v>13721900=EXT</v>
      </c>
      <c r="AJ890" s="32">
        <f>_xll.BDP($A890&amp;" @"&amp; $N890 &amp;"  Corp","risk_mid")</f>
        <v>2.8037351971761382</v>
      </c>
      <c r="AK890" s="25">
        <f t="shared" si="970"/>
        <v>408.50421822856333</v>
      </c>
      <c r="AL890" s="1" t="str">
        <f t="shared" si="1022"/>
        <v>-</v>
      </c>
      <c r="AM890" s="38">
        <f t="shared" si="971"/>
        <v>13.395075199999999</v>
      </c>
      <c r="AN890" s="12">
        <f>_xll.BDP($A890&amp;" @"&amp; $N890 &amp;"  Corp","asset_swap_spd_mid")</f>
        <v>48.29074542267746</v>
      </c>
      <c r="AO890" s="25">
        <f t="shared" si="972"/>
        <v>7035.961608084106</v>
      </c>
      <c r="AP890" s="25">
        <f>IFERROR(_xll.BDP($A890&amp;" @"&amp; $N890 &amp;"  Corp","coupon")*G890/100/365,"-")</f>
        <v>84.825342465753423</v>
      </c>
      <c r="AQ890" s="1" t="str">
        <f>_xll.RtGet("EBOND_LDN",B890,"DSPLY_NAME")</f>
        <v xml:space="preserve">VW 2 1/8 30 Mar </v>
      </c>
      <c r="AR890" s="38">
        <f>_xll.RtGet("EBOND_LDN", B890, -18560)</f>
        <v>89.809361212458995</v>
      </c>
      <c r="AS890" s="38">
        <f>_xll.RtGet("EBOND_LDN", B890, -18562)</f>
        <v>75.539615103412999</v>
      </c>
      <c r="AT890" s="58" t="str">
        <f ca="1">IF(Main[[#This Row],[maturity]]&lt;TODAY(),"matured","-")</f>
        <v>-</v>
      </c>
      <c r="AU890" s="1" t="str">
        <f>IF(Main[[#This Row],[spread bid]]=Main[[#This Row],[spread ask]],"error","-")</f>
        <v>-</v>
      </c>
    </row>
    <row r="891" spans="1:47" x14ac:dyDescent="0.2">
      <c r="A891" s="1" t="s">
        <v>821</v>
      </c>
      <c r="B891" s="1">
        <v>14117550</v>
      </c>
      <c r="C891" s="9">
        <v>1994223</v>
      </c>
      <c r="D891" s="9" t="str">
        <f>_xll.BDP($A891&amp;" Corp",D$4)</f>
        <v>VW</v>
      </c>
      <c r="E891" s="9">
        <f>IF(_xll.BDP($A891&amp;" Corp","cpn typ")="floating","frn",_xll.BDP($A891&amp;" Corp",E$4))</f>
        <v>1.875</v>
      </c>
      <c r="F891" s="50">
        <f>IF(LEFT(_xll.BDP($A891&amp;" Corp","mty_typ"),4)="perp","perp",_xll.BDP($A891&amp;" Corp",F$4)*1)</f>
        <v>42870</v>
      </c>
      <c r="G891" s="31">
        <f>_xll.RtGet("EBOND_POSITION",INDEX(bookMap[eBondID],MATCH(TEXT(C891,"0"),bookMap[bbgID],0))&amp;"="&amp;B891,"AMOUNT")</f>
        <v>2001000</v>
      </c>
      <c r="H891" s="1">
        <f>INDEX(control!$E$12:$E$22,MATCH(C891,control!$C$12:$C$22,0))</f>
        <v>0</v>
      </c>
      <c r="I891" s="1" t="str">
        <f>IFERROR(INDEX(bias[symbol],MIN(MAX(MATCH(IF($I$2="manual",_xll.RtGet("EBOND_LDN",B891,-20268),$I$2),bias[symbol],0)+H891,1),27)),"-")</f>
        <v>bb</v>
      </c>
      <c r="J891" s="1">
        <f>IFERROR(_xll.RtGet("EBOND_LDN",B891,-20270)*1,"-")</f>
        <v>0.15</v>
      </c>
      <c r="K891" s="1" t="str">
        <f>_xll.RtGet("EBOND_LDN",$B891,-20271)</f>
        <v>on</v>
      </c>
      <c r="L891" s="1">
        <f>_xll.BDP(A891&amp;" @CBKG Corp","bid")</f>
        <v>103.206</v>
      </c>
      <c r="M891" s="1">
        <f>_xll.BDP(A891&amp;" @CBKG Corp","ask")</f>
        <v>103.35599999999999</v>
      </c>
      <c r="N891" s="1" t="s">
        <v>1456</v>
      </c>
      <c r="O891" s="1" t="str">
        <f>_xll.BDP(A891&amp;" @"&amp;N891&amp;" Corp","LAST_UPDATE")</f>
        <v>07:01:30</v>
      </c>
      <c r="P891" s="57">
        <f>_xll.BDP(A891&amp;" @"&amp;N891&amp;" Corp","LAST_PRICE")</f>
        <v>103.24299999999999</v>
      </c>
      <c r="Q891" s="1">
        <f>INDEX(control!$F$12:$F$22,MATCH(C891,control!$C$12:$C$22,0))</f>
        <v>100</v>
      </c>
      <c r="R891" s="1">
        <f>P891-J891*INDEX(bias[value],MATCH(I891,bias[symbol],0))*(Q891/100)</f>
        <v>103.2055</v>
      </c>
      <c r="S891" s="1">
        <f t="shared" si="981"/>
        <v>103.35550000000001</v>
      </c>
      <c r="T891" s="4"/>
      <c r="U891" s="4"/>
      <c r="V891" s="1">
        <f t="shared" si="973"/>
        <v>103.24299999999999</v>
      </c>
      <c r="W891" s="1">
        <f t="shared" si="974"/>
        <v>103.2055</v>
      </c>
      <c r="X891" s="1">
        <f t="shared" si="975"/>
        <v>103.35550000000001</v>
      </c>
      <c r="Y891" s="13">
        <f t="shared" si="976"/>
        <v>-1.0000000000047748E-3</v>
      </c>
      <c r="Z891" s="1">
        <v>1</v>
      </c>
      <c r="AA891" s="1">
        <f t="shared" si="977"/>
        <v>1</v>
      </c>
      <c r="AB891" s="1">
        <f t="shared" si="978"/>
        <v>1</v>
      </c>
      <c r="AC891" s="1">
        <f>IF(ISNUMBER(INDEX(bias[value],MATCH(I891,bias[symbol],0))),1,0)</f>
        <v>1</v>
      </c>
      <c r="AD891" s="1">
        <f t="shared" si="979"/>
        <v>1</v>
      </c>
      <c r="AE891" s="1">
        <f t="shared" si="980"/>
        <v>1</v>
      </c>
      <c r="AF891" s="1">
        <f t="shared" ca="1" si="968"/>
        <v>0</v>
      </c>
      <c r="AG891" s="1">
        <f t="shared" ca="1" si="969"/>
        <v>0</v>
      </c>
      <c r="AH891" s="1" t="str">
        <f ca="1">IF(AG891=1,_xll.RtContribute("DDS_BONDS",$B891&amp;"=EXT",$V$3:$X$3,V891:X891,"FTC:CHANGED;SCOPE:SERVER"),"-")</f>
        <v>-</v>
      </c>
      <c r="AI891" s="1" t="str">
        <f>_xll.RtGet("DDS_BONDS",B891&amp;"=EXT",3)</f>
        <v>14117550=EXT</v>
      </c>
      <c r="AJ891" s="32">
        <f>_xll.BDP($A891&amp;" @"&amp; $N891 &amp;"  Corp","risk_mid")</f>
        <v>2.9296975804427916</v>
      </c>
      <c r="AK891" s="25">
        <f t="shared" si="970"/>
        <v>586.23248584660269</v>
      </c>
      <c r="AL891" s="1" t="str">
        <f t="shared" si="1022"/>
        <v>-</v>
      </c>
      <c r="AM891" s="38">
        <f t="shared" si="971"/>
        <v>18.363488266666664</v>
      </c>
      <c r="AN891" s="12">
        <f>_xll.BDP($A891&amp;" @"&amp; $N891 &amp;"  Corp","asset_swap_spd_mid")</f>
        <v>35.202668702183452</v>
      </c>
      <c r="AO891" s="25">
        <f t="shared" si="972"/>
        <v>7044.0540073069078</v>
      </c>
      <c r="AP891" s="25">
        <f>IFERROR(_xll.BDP($A891&amp;" @"&amp; $N891 &amp;"  Corp","coupon")*G891/100/365,"-")</f>
        <v>102.79109589041096</v>
      </c>
      <c r="AQ891" s="1" t="str">
        <f>_xll.RtGet("EBOND_LDN",B891,"DSPLY_NAME")</f>
        <v xml:space="preserve">VW 1 7/8 15 May </v>
      </c>
      <c r="AR891" s="38">
        <f>_xll.RtGet("EBOND_LDN", B891, -18560)</f>
        <v>68.138672620185005</v>
      </c>
      <c r="AS891" s="38">
        <f>_xll.RtGet("EBOND_LDN", B891, -18562)</f>
        <v>63.024076014206997</v>
      </c>
      <c r="AT891" s="58" t="str">
        <f ca="1">IF(Main[[#This Row],[maturity]]&lt;TODAY(),"matured","-")</f>
        <v>-</v>
      </c>
      <c r="AU891" s="1" t="str">
        <f>IF(Main[[#This Row],[spread bid]]=Main[[#This Row],[spread ask]],"error","-")</f>
        <v>-</v>
      </c>
    </row>
    <row r="892" spans="1:47" x14ac:dyDescent="0.2">
      <c r="A892" s="1" t="s">
        <v>822</v>
      </c>
      <c r="B892" s="1">
        <v>18944716</v>
      </c>
      <c r="C892" s="9">
        <v>1994223</v>
      </c>
      <c r="D892" s="9" t="str">
        <f>_xll.BDP($A892&amp;" Corp",D$4)</f>
        <v>VW</v>
      </c>
      <c r="E892" s="9">
        <f>IF(_xll.BDP($A892&amp;" Corp","cpn typ")="floating","frn",_xll.BDP($A892&amp;" Corp",E$4))</f>
        <v>1.75</v>
      </c>
      <c r="F892" s="50">
        <f>IF(LEFT(_xll.BDP($A892&amp;" Corp","mty_typ"),4)="perp","perp",_xll.BDP($A892&amp;" Corp",F$4)*1)</f>
        <v>42968</v>
      </c>
      <c r="G892" s="31">
        <f>_xll.RtGet("EBOND_POSITION",INDEX(bookMap[eBondID],MATCH(TEXT(C892,"0"),bookMap[bbgID],0))&amp;"="&amp;B892,"AMOUNT")</f>
        <v>0</v>
      </c>
      <c r="H892" s="1">
        <f>INDEX(control!$E$12:$E$22,MATCH(C892,control!$C$12:$C$22,0))</f>
        <v>0</v>
      </c>
      <c r="I892" s="1" t="str">
        <f>IFERROR(INDEX(bias[symbol],MIN(MAX(MATCH(IF($I$2="manual",_xll.RtGet("EBOND_LDN",B892,-20268),$I$2),bias[symbol],0)+H892,1),27)),"-")</f>
        <v>-</v>
      </c>
      <c r="J892" s="1" t="str">
        <f>IFERROR(_xll.RtGet("EBOND_LDN",B892,-20270)*1,"-")</f>
        <v>-</v>
      </c>
      <c r="K892" s="1" t="str">
        <f>_xll.RtGet("EBOND_LDN",$B892,-20271)</f>
        <v>on</v>
      </c>
      <c r="L892" s="1" t="str">
        <f>_xll.BDP(A892&amp;" @CBKG Corp","bid")</f>
        <v>#N/A Real Time</v>
      </c>
      <c r="M892" s="1" t="str">
        <f>_xll.BDP(A892&amp;" @CBKG Corp","ask")</f>
        <v>#N/A Real Time</v>
      </c>
      <c r="N892" s="1" t="s">
        <v>1456</v>
      </c>
      <c r="O892" s="1" t="str">
        <f>_xll.BDP(A892&amp;" @"&amp;N892&amp;" Corp","LAST_UPDATE")</f>
        <v>11/06/2014</v>
      </c>
      <c r="P892" s="57">
        <f>_xll.BDP(A892&amp;" @"&amp;N892&amp;" Corp","LAST_PRICE")</f>
        <v>99.643000000000001</v>
      </c>
      <c r="Q892" s="1">
        <f>INDEX(control!$F$12:$F$22,MATCH(C892,control!$C$12:$C$22,0))</f>
        <v>100</v>
      </c>
      <c r="R892" s="1" t="e">
        <f>P892-J892*INDEX(bias[value],MATCH(I892,bias[symbol],0))*(Q892/100)</f>
        <v>#VALUE!</v>
      </c>
      <c r="S892" s="1" t="e">
        <f t="shared" si="981"/>
        <v>#VALUE!</v>
      </c>
      <c r="T892" s="4"/>
      <c r="U892" s="4"/>
      <c r="V892" s="1">
        <f t="shared" si="973"/>
        <v>99.643000000000001</v>
      </c>
      <c r="W892" s="1" t="e">
        <f t="shared" si="974"/>
        <v>#VALUE!</v>
      </c>
      <c r="X892" s="1" t="e">
        <f t="shared" si="975"/>
        <v>#VALUE!</v>
      </c>
      <c r="Y892" s="13" t="str">
        <f t="shared" si="976"/>
        <v>err</v>
      </c>
      <c r="Z892" s="1">
        <v>1</v>
      </c>
      <c r="AA892" s="1">
        <f t="shared" si="977"/>
        <v>1</v>
      </c>
      <c r="AB892" s="1">
        <f t="shared" si="978"/>
        <v>0</v>
      </c>
      <c r="AC892" s="1">
        <f>IF(ISNUMBER(INDEX(bias[value],MATCH(I892,bias[symbol],0))),1,0)</f>
        <v>0</v>
      </c>
      <c r="AD892" s="1">
        <f t="shared" si="979"/>
        <v>0</v>
      </c>
      <c r="AE892" s="1">
        <f t="shared" si="980"/>
        <v>0</v>
      </c>
      <c r="AF892" s="1">
        <f t="shared" ca="1" si="968"/>
        <v>0</v>
      </c>
      <c r="AG892" s="1">
        <f t="shared" ca="1" si="969"/>
        <v>0</v>
      </c>
      <c r="AH892" s="1" t="str">
        <f ca="1">IF(AG892=1,_xll.RtContribute("DDS_BONDS",$B892&amp;"=EXT",$V$3:$X$3,V892:X892,"FTC:CHANGED;SCOPE:SERVER"),"-")</f>
        <v>-</v>
      </c>
      <c r="AI892" s="1" t="str">
        <f>_xll.RtGet("DDS_BONDS",B892&amp;"=EXT",3)</f>
        <v>18944716=EXT</v>
      </c>
      <c r="AJ892" s="32">
        <f>_xll.BDP($A892&amp;" @"&amp; $N892 &amp;"  Corp","risk_mid")</f>
        <v>3.0687513485695206</v>
      </c>
      <c r="AK892" s="25">
        <f t="shared" si="970"/>
        <v>0</v>
      </c>
      <c r="AL892" s="1" t="str">
        <f t="shared" si="1022"/>
        <v>-</v>
      </c>
      <c r="AM892" s="38">
        <f t="shared" si="971"/>
        <v>0</v>
      </c>
      <c r="AN892" s="12">
        <f>_xll.BDP($A892&amp;" @"&amp; $N892 &amp;"  Corp","asset_swap_spd_mid")</f>
        <v>23.496580098507884</v>
      </c>
      <c r="AO892" s="25">
        <f t="shared" si="972"/>
        <v>0</v>
      </c>
      <c r="AP892" s="25">
        <f>IFERROR(_xll.BDP($A892&amp;" @"&amp; $N892 &amp;"  Corp","coupon")*G892/100/365,"-")</f>
        <v>0</v>
      </c>
      <c r="AQ892" s="1" t="str">
        <f>_xll.RtGet("EBOND_LDN",B892,"DSPLY_NAME")</f>
        <v xml:space="preserve">VW 1 3/4 21 Aug </v>
      </c>
      <c r="AR892" s="38">
        <f>_xll.RtGet("EBOND_LDN", B892, -18560)</f>
        <v>80</v>
      </c>
      <c r="AS892" s="38">
        <f>_xll.RtGet("EBOND_LDN", B892, -18562)</f>
        <v>75</v>
      </c>
      <c r="AT892" s="58" t="str">
        <f ca="1">IF(Main[[#This Row],[maturity]]&lt;TODAY(),"matured","-")</f>
        <v>-</v>
      </c>
      <c r="AU892" s="1" t="str">
        <f>IF(Main[[#This Row],[spread bid]]=Main[[#This Row],[spread ask]],"error","-")</f>
        <v>-</v>
      </c>
    </row>
    <row r="893" spans="1:47" x14ac:dyDescent="0.2">
      <c r="A893" s="1" t="s">
        <v>823</v>
      </c>
      <c r="B893" s="1">
        <v>15086814</v>
      </c>
      <c r="C893" s="9">
        <v>1994223</v>
      </c>
      <c r="D893" s="9" t="str">
        <f>_xll.BDP($A893&amp;" Corp",D$4)</f>
        <v>VW</v>
      </c>
      <c r="E893" s="9">
        <f>IF(_xll.BDP($A893&amp;" Corp","cpn typ")="floating","frn",_xll.BDP($A893&amp;" Corp",E$4))</f>
        <v>3</v>
      </c>
      <c r="F893" s="50">
        <f>IF(LEFT(_xll.BDP($A893&amp;" Corp","mty_typ"),4)="perp","perp",_xll.BDP($A893&amp;" Corp",F$4)*1)</f>
        <v>42969</v>
      </c>
      <c r="G893" s="31">
        <f>_xll.RtGet("EBOND_POSITION",INDEX(bookMap[eBondID],MATCH(TEXT(C893,"0"),bookMap[bbgID],0))&amp;"="&amp;B893,"AMOUNT")</f>
        <v>0</v>
      </c>
      <c r="H893" s="1">
        <f>INDEX(control!$E$12:$E$22,MATCH(C893,control!$C$12:$C$22,0))</f>
        <v>0</v>
      </c>
      <c r="I893" s="1" t="str">
        <f>IFERROR(INDEX(bias[symbol],MIN(MAX(MATCH(IF($I$2="manual",_xll.RtGet("EBOND_LDN",B893,-20268),$I$2),bias[symbol],0)+H893,1),27)),"-")</f>
        <v>-</v>
      </c>
      <c r="J893" s="1">
        <f>IFERROR(_xll.RtGet("EBOND_LDN",B893,-20270)*1,"-")</f>
        <v>0.5</v>
      </c>
      <c r="K893" s="1" t="str">
        <f>_xll.RtGet("EBOND_LDN",$B893,-20271)</f>
        <v>on</v>
      </c>
      <c r="L893" s="1">
        <f>_xll.BDP(A893&amp;" @CBKG Corp","bid")</f>
        <v>102.456</v>
      </c>
      <c r="M893" s="1">
        <f>_xll.BDP(A893&amp;" @CBKG Corp","ask")</f>
        <v>102.956</v>
      </c>
      <c r="N893" s="1" t="s">
        <v>1456</v>
      </c>
      <c r="O893" s="1" t="str">
        <f>_xll.BDP(A893&amp;" @"&amp;N893&amp;" Corp","LAST_UPDATE")</f>
        <v>07:01:21</v>
      </c>
      <c r="P893" s="57">
        <f>_xll.BDP(A893&amp;" @"&amp;N893&amp;" Corp","LAST_PRICE")</f>
        <v>102.754</v>
      </c>
      <c r="Q893" s="1">
        <f>INDEX(control!$F$12:$F$22,MATCH(C893,control!$C$12:$C$22,0))</f>
        <v>100</v>
      </c>
      <c r="R893" s="1" t="e">
        <f>P893-J893*INDEX(bias[value],MATCH(I893,bias[symbol],0))*(Q893/100)</f>
        <v>#N/A</v>
      </c>
      <c r="S893" s="1" t="e">
        <f t="shared" si="981"/>
        <v>#N/A</v>
      </c>
      <c r="T893" s="4"/>
      <c r="U893" s="4"/>
      <c r="V893" s="1">
        <f t="shared" si="973"/>
        <v>102.754</v>
      </c>
      <c r="W893" s="1" t="e">
        <f t="shared" si="974"/>
        <v>#N/A</v>
      </c>
      <c r="X893" s="1" t="e">
        <f t="shared" si="975"/>
        <v>#N/A</v>
      </c>
      <c r="Y893" s="13" t="str">
        <f t="shared" si="976"/>
        <v>err</v>
      </c>
      <c r="Z893" s="1">
        <v>1</v>
      </c>
      <c r="AA893" s="1">
        <f t="shared" si="977"/>
        <v>1</v>
      </c>
      <c r="AB893" s="1">
        <f t="shared" si="978"/>
        <v>0</v>
      </c>
      <c r="AC893" s="1">
        <f>IF(ISNUMBER(INDEX(bias[value],MATCH(I893,bias[symbol],0))),1,0)</f>
        <v>0</v>
      </c>
      <c r="AD893" s="1">
        <f t="shared" si="979"/>
        <v>1</v>
      </c>
      <c r="AE893" s="1">
        <f t="shared" si="980"/>
        <v>0</v>
      </c>
      <c r="AF893" s="1">
        <f t="shared" ca="1" si="968"/>
        <v>0</v>
      </c>
      <c r="AG893" s="1">
        <f t="shared" ca="1" si="969"/>
        <v>0</v>
      </c>
      <c r="AH893" s="1" t="str">
        <f ca="1">IF(AG893=1,_xll.RtContribute("DDS_BONDS",$B893&amp;"=EXT",$V$3:$X$3,V893:X893,"FTC:CHANGED;SCOPE:SERVER"),"-")</f>
        <v>-</v>
      </c>
      <c r="AI893" s="1" t="str">
        <f>_xll.RtGet("DDS_BONDS",B893&amp;"=EXT",3)</f>
        <v>15086814=EXT</v>
      </c>
      <c r="AJ893" s="32">
        <f>_xll.BDP($A893&amp;" @"&amp; $N893 &amp;"  Corp","risk_mid")</f>
        <v>3.1000831123066064</v>
      </c>
      <c r="AK893" s="25">
        <f t="shared" si="970"/>
        <v>0</v>
      </c>
      <c r="AL893" s="1" t="str">
        <f t="shared" si="1022"/>
        <v>-</v>
      </c>
      <c r="AM893" s="38">
        <f t="shared" si="971"/>
        <v>0</v>
      </c>
      <c r="AN893" s="12">
        <f>_xll.BDP($A893&amp;" @"&amp; $N893 &amp;"  Corp","asset_swap_spd_mid")</f>
        <v>6.2676589493230521</v>
      </c>
      <c r="AO893" s="25">
        <f t="shared" si="972"/>
        <v>0</v>
      </c>
      <c r="AP893" s="25">
        <f>IFERROR(_xll.BDP($A893&amp;" @"&amp; $N893 &amp;"  Corp","coupon")*G893/100/365,"-")</f>
        <v>0</v>
      </c>
      <c r="AQ893" s="1" t="str">
        <f>_xll.RtGet("EBOND_LDN",B893,"DSPLY_NAME")</f>
        <v>VW 3 22 Aug 2017</v>
      </c>
      <c r="AR893" s="38">
        <f>_xll.RtGet("EBOND_LDN", B893, -18560)</f>
        <v>0</v>
      </c>
      <c r="AS893" s="38">
        <f>_xll.RtGet("EBOND_LDN", B893, -18562)</f>
        <v>0</v>
      </c>
      <c r="AT893" s="58" t="str">
        <f ca="1">IF(Main[[#This Row],[maturity]]&lt;TODAY(),"matured","-")</f>
        <v>-</v>
      </c>
      <c r="AU893" s="1" t="str">
        <f>IF(Main[[#This Row],[spread bid]]=Main[[#This Row],[spread ask]],"error","-")</f>
        <v>error</v>
      </c>
    </row>
    <row r="894" spans="1:47" x14ac:dyDescent="0.2">
      <c r="A894" s="1" t="s">
        <v>1560</v>
      </c>
      <c r="B894" s="1">
        <v>21157311</v>
      </c>
      <c r="C894" s="9">
        <v>1994223</v>
      </c>
      <c r="D894" s="9" t="str">
        <f>_xll.BDP($A894&amp;" Corp",D$4)</f>
        <v>VW</v>
      </c>
      <c r="E894" s="9">
        <f>IF(_xll.BDP($A894&amp;" Corp","cpn typ")="floating","frn",_xll.BDP($A894&amp;" Corp",E$4))</f>
        <v>1</v>
      </c>
      <c r="F894" s="50">
        <f>IF(LEFT(_xll.BDP($A894&amp;" Corp","mty_typ"),4)="perp","perp",_xll.BDP($A894&amp;" Corp",F$4)*1)</f>
        <v>43012</v>
      </c>
      <c r="G894" s="31">
        <f>_xll.RtGet("EBOND_POSITION",INDEX(bookMap[eBondID],MATCH(TEXT(C894,"0"),bookMap[bbgID],0))&amp;"="&amp;B894,"AMOUNT")</f>
        <v>0</v>
      </c>
      <c r="H894" s="1">
        <f>INDEX(control!$E$12:$E$22,MATCH(C894,control!$C$12:$C$22,0))</f>
        <v>0</v>
      </c>
      <c r="I894" s="1" t="str">
        <f>IFERROR(INDEX(bias[symbol],MIN(MAX(MATCH(IF($I$2="manual",_xll.RtGet("EBOND_LDN",B894,-20268),$I$2),bias[symbol],0)+H894,1),27)),"-")</f>
        <v>b</v>
      </c>
      <c r="J894" s="1">
        <f>IFERROR(_xll.RtGet("EBOND_LDN",B894,-20270)*1,"-")</f>
        <v>0.1</v>
      </c>
      <c r="K894" s="1" t="str">
        <f>_xll.RtGet("EBOND_LDN",$B894,-20271)</f>
        <v>on</v>
      </c>
      <c r="L894" s="1">
        <f>_xll.BDP(A894&amp;" @CBKG Corp","bid")</f>
        <v>100.60299999999999</v>
      </c>
      <c r="M894" s="1">
        <f>_xll.BDP(A894&amp;" @CBKG Corp","ask")</f>
        <v>100.703</v>
      </c>
      <c r="N894" s="1" t="s">
        <v>1456</v>
      </c>
      <c r="O894" s="1" t="str">
        <f>_xll.BDP(A894&amp;" @"&amp;N894&amp;" Corp","LAST_UPDATE")</f>
        <v>07:01:29</v>
      </c>
      <c r="P894" s="57">
        <f>_xll.BDP(A894&amp;" @"&amp;N894&amp;" Corp","LAST_PRICE")</f>
        <v>100.64</v>
      </c>
      <c r="Q894" s="1">
        <f>INDEX(control!$F$12:$F$22,MATCH(C894,control!$C$12:$C$22,0))</f>
        <v>100</v>
      </c>
      <c r="R894" s="1">
        <f>P894-J894*INDEX(bias[value],MATCH(I894,bias[symbol],0))*(Q894/100)</f>
        <v>100.60250000000001</v>
      </c>
      <c r="S894" s="1">
        <f t="shared" ref="S894" si="1023">R894+J894*(Q894/100)</f>
        <v>100.7025</v>
      </c>
      <c r="T894" s="4"/>
      <c r="U894" s="4"/>
      <c r="V894" s="1">
        <f t="shared" ref="V894" si="1024">P894</f>
        <v>100.64</v>
      </c>
      <c r="W894" s="1">
        <f t="shared" ref="W894" si="1025">IF(ISNUMBER(T894),T894,R894)</f>
        <v>100.60250000000001</v>
      </c>
      <c r="X894" s="1">
        <f t="shared" ref="X894" si="1026">IF(ISNUMBER(U894),U894,S894)</f>
        <v>100.7025</v>
      </c>
      <c r="Y894" s="13">
        <f t="shared" ref="Y894" si="1027">IF(ISERROR((W894+X894)-(L894+M894)),"err",((W894+X894)-(L894+M894)))</f>
        <v>-9.9999999997635314E-4</v>
      </c>
      <c r="Z894" s="1">
        <v>1</v>
      </c>
      <c r="AA894" s="1">
        <f t="shared" ref="AA894" si="1028">IF(K894="on",1,0)</f>
        <v>1</v>
      </c>
      <c r="AB894" s="1">
        <f t="shared" ref="AB894" si="1029">IF(ISNUMBER(V894),1,0)*IF(ISNUMBER(W894),1,0)*IF(ISNUMBER(X894),1,0)</f>
        <v>1</v>
      </c>
      <c r="AC894" s="1">
        <f>IF(ISNUMBER(INDEX(bias[value],MATCH(I894,bias[symbol],0))),1,0)</f>
        <v>1</v>
      </c>
      <c r="AD894" s="1">
        <f t="shared" ref="AD894" si="1030">IF(ISNUMBER(J894),1,0)</f>
        <v>1</v>
      </c>
      <c r="AE894" s="1">
        <f t="shared" ref="AE894" si="1031">IF(AB894,IF(W894&gt;X894,0,1),0)</f>
        <v>1</v>
      </c>
      <c r="AF894" s="1">
        <f t="shared" ca="1" si="968"/>
        <v>0</v>
      </c>
      <c r="AG894" s="1">
        <f t="shared" ref="AG894" ca="1" si="1032">PRODUCT(Z894:AF894)</f>
        <v>0</v>
      </c>
      <c r="AH894" s="1" t="str">
        <f ca="1">IF(AG894=1,_xll.RtContribute("DDS_BONDS",$B894&amp;"=EXT",$V$3:$X$3,V894:X894,"FTC:CHANGED;SCOPE:SERVER"),"-")</f>
        <v>-</v>
      </c>
      <c r="AI894" s="1" t="str">
        <f>_xll.RtGet("DDS_BONDS",B894&amp;"=EXT",3)</f>
        <v>21157311=EXT</v>
      </c>
      <c r="AJ894" s="32">
        <f>_xll.BDP($A894&amp;" @"&amp; $N894 &amp;"  Corp","risk_mid")</f>
        <v>3.2532143708259298</v>
      </c>
      <c r="AK894" s="25">
        <f t="shared" ref="AK894" si="1033">IFERROR(G894*AJ894/10000,"-")</f>
        <v>0</v>
      </c>
      <c r="AL894" s="1" t="str">
        <f t="shared" si="1022"/>
        <v>-</v>
      </c>
      <c r="AM894" s="38">
        <f t="shared" ref="AM894" si="1034">IFERROR(G894*1,0)*IFERROR(P894*1,0)/100*IF(AL894="-",$AM$3,AL894)/100/360</f>
        <v>0</v>
      </c>
      <c r="AN894" s="12">
        <f>_xll.BDP($A894&amp;" @"&amp; $N894 &amp;"  Corp","asset_swap_spd_mid")</f>
        <v>36.096157465829748</v>
      </c>
      <c r="AO894" s="25">
        <f t="shared" ref="AO894" si="1035">IFERROR(G894*1,0)*IFERROR(AN894*1,0)/10000</f>
        <v>0</v>
      </c>
      <c r="AP894" s="25">
        <f>IFERROR(_xll.BDP($A894&amp;" @"&amp; $N894 &amp;"  Corp","coupon")*G894/100/365,"-")</f>
        <v>0</v>
      </c>
      <c r="AQ894" s="1" t="str">
        <f>_xll.RtGet("EBOND_LDN",B894,"DSPLY_NAME")</f>
        <v>VW 1 04 Oct 2017</v>
      </c>
      <c r="AR894" s="38">
        <f>_xll.RtGet("EBOND_LDN", B894, -18560)</f>
        <v>69.043098977290001</v>
      </c>
      <c r="AS894" s="38">
        <f>_xll.RtGet("EBOND_LDN", B894, -18562)</f>
        <v>65.972042840813003</v>
      </c>
      <c r="AT894" s="58" t="str">
        <f ca="1">IF(Main[[#This Row],[maturity]]&lt;TODAY(),"matured","-")</f>
        <v>-</v>
      </c>
      <c r="AU894" s="1" t="str">
        <f>IF(Main[[#This Row],[spread bid]]=Main[[#This Row],[spread ask]],"error","-")</f>
        <v>-</v>
      </c>
    </row>
    <row r="895" spans="1:47" x14ac:dyDescent="0.2">
      <c r="A895" s="1" t="s">
        <v>824</v>
      </c>
      <c r="B895" s="1">
        <v>12168182</v>
      </c>
      <c r="C895" s="9">
        <v>1994223</v>
      </c>
      <c r="D895" s="9" t="str">
        <f>_xll.BDP($A895&amp;" Corp",D$4)</f>
        <v>VW</v>
      </c>
      <c r="E895" s="9">
        <f>IF(_xll.BDP($A895&amp;" Corp","cpn typ")="floating","frn",_xll.BDP($A895&amp;" Corp",E$4))</f>
        <v>3.25</v>
      </c>
      <c r="F895" s="50">
        <f>IF(LEFT(_xll.BDP($A895&amp;" Corp","mty_typ"),4)="perp","perp",_xll.BDP($A895&amp;" Corp",F$4)*1)</f>
        <v>43230</v>
      </c>
      <c r="G895" s="31">
        <f>_xll.RtGet("EBOND_POSITION",INDEX(bookMap[eBondID],MATCH(TEXT(C895,"0"),bookMap[bbgID],0))&amp;"="&amp;B895,"AMOUNT")</f>
        <v>-600000</v>
      </c>
      <c r="H895" s="1">
        <f>INDEX(control!$E$12:$E$22,MATCH(C895,control!$C$12:$C$22,0))</f>
        <v>0</v>
      </c>
      <c r="I895" s="1" t="str">
        <f>IFERROR(INDEX(bias[symbol],MIN(MAX(MATCH(IF($I$2="manual",_xll.RtGet("EBOND_LDN",B895,-20268),$I$2),bias[symbol],0)+H895,1),27)),"-")</f>
        <v>b</v>
      </c>
      <c r="J895" s="1">
        <f>IFERROR(_xll.RtGet("EBOND_LDN",B895,-20270)*1,"-")</f>
        <v>0.2</v>
      </c>
      <c r="K895" s="1" t="str">
        <f>_xll.RtGet("EBOND_LDN",$B895,-20271)</f>
        <v>on</v>
      </c>
      <c r="L895" s="1">
        <f>_xll.BDP(A895&amp;" @CBKG Corp","bid")</f>
        <v>108.83199999999999</v>
      </c>
      <c r="M895" s="1">
        <f>_xll.BDP(A895&amp;" @CBKG Corp","ask")</f>
        <v>109.032</v>
      </c>
      <c r="N895" s="1" t="s">
        <v>1456</v>
      </c>
      <c r="O895" s="1" t="str">
        <f>_xll.BDP(A895&amp;" @"&amp;N895&amp;" Corp","LAST_UPDATE")</f>
        <v>07:01:28</v>
      </c>
      <c r="P895" s="57">
        <f>_xll.BDP(A895&amp;" @"&amp;N895&amp;" Corp","LAST_PRICE")</f>
        <v>108.907</v>
      </c>
      <c r="Q895" s="1">
        <f>INDEX(control!$F$12:$F$22,MATCH(C895,control!$C$12:$C$22,0))</f>
        <v>100</v>
      </c>
      <c r="R895" s="1">
        <f>P895-J895*INDEX(bias[value],MATCH(I895,bias[symbol],0))*(Q895/100)</f>
        <v>108.83199999999999</v>
      </c>
      <c r="S895" s="1">
        <f t="shared" si="981"/>
        <v>109.032</v>
      </c>
      <c r="T895" s="4"/>
      <c r="U895" s="4"/>
      <c r="V895" s="1">
        <f t="shared" si="973"/>
        <v>108.907</v>
      </c>
      <c r="W895" s="1">
        <f t="shared" si="974"/>
        <v>108.83199999999999</v>
      </c>
      <c r="X895" s="1">
        <f t="shared" si="975"/>
        <v>109.032</v>
      </c>
      <c r="Y895" s="13">
        <f t="shared" si="976"/>
        <v>0</v>
      </c>
      <c r="Z895" s="1">
        <v>1</v>
      </c>
      <c r="AA895" s="1">
        <f t="shared" si="977"/>
        <v>1</v>
      </c>
      <c r="AB895" s="1">
        <f t="shared" si="978"/>
        <v>1</v>
      </c>
      <c r="AC895" s="1">
        <f>IF(ISNUMBER(INDEX(bias[value],MATCH(I895,bias[symbol],0))),1,0)</f>
        <v>1</v>
      </c>
      <c r="AD895" s="1">
        <f t="shared" si="979"/>
        <v>1</v>
      </c>
      <c r="AE895" s="1">
        <f t="shared" si="980"/>
        <v>1</v>
      </c>
      <c r="AF895" s="1">
        <f t="shared" ca="1" si="968"/>
        <v>0</v>
      </c>
      <c r="AG895" s="1">
        <f t="shared" ca="1" si="969"/>
        <v>0</v>
      </c>
      <c r="AH895" s="1" t="str">
        <f ca="1">IF(AG895=1,_xll.RtContribute("DDS_BONDS",$B895&amp;"=EXT",$V$3:$X$3,V895:X895,"FTC:CHANGED;SCOPE:SERVER"),"-")</f>
        <v>-</v>
      </c>
      <c r="AI895" s="1" t="str">
        <f>_xll.RtGet("DDS_BONDS",B895&amp;"=EXT",3)</f>
        <v>12168182=EXT</v>
      </c>
      <c r="AJ895" s="32">
        <f>_xll.BDP($A895&amp;" @"&amp; $N895 &amp;"  Corp","risk_mid")</f>
        <v>4.0234353170191639</v>
      </c>
      <c r="AK895" s="25">
        <f t="shared" si="970"/>
        <v>-241.40611902114981</v>
      </c>
      <c r="AL895" s="1" t="str">
        <f t="shared" si="1022"/>
        <v>-</v>
      </c>
      <c r="AM895" s="38">
        <f t="shared" si="971"/>
        <v>-5.8083733333333338</v>
      </c>
      <c r="AN895" s="12">
        <f>_xll.BDP($A895&amp;" @"&amp; $N895 &amp;"  Corp","asset_swap_spd_mid")</f>
        <v>40.964807168710699</v>
      </c>
      <c r="AO895" s="25">
        <f t="shared" si="972"/>
        <v>-2457.8884301226417</v>
      </c>
      <c r="AP895" s="25">
        <f>IFERROR(_xll.BDP($A895&amp;" @"&amp; $N895 &amp;"  Corp","coupon")*G895/100/365,"-")</f>
        <v>-53.424657534246577</v>
      </c>
      <c r="AQ895" s="1" t="str">
        <f>_xll.RtGet("EBOND_LDN",B895,"DSPLY_NAME")</f>
        <v xml:space="preserve">VW 3 1/4 10 May </v>
      </c>
      <c r="AR895" s="38">
        <f>_xll.RtGet("EBOND_LDN", B895, -18560)</f>
        <v>79.409464896995999</v>
      </c>
      <c r="AS895" s="38">
        <f>_xll.RtGet("EBOND_LDN", B895, -18562)</f>
        <v>74.444570944334998</v>
      </c>
      <c r="AT895" s="58" t="str">
        <f ca="1">IF(Main[[#This Row],[maturity]]&lt;TODAY(),"matured","-")</f>
        <v>-</v>
      </c>
      <c r="AU895" s="1" t="str">
        <f>IF(Main[[#This Row],[spread bid]]=Main[[#This Row],[spread ask]],"error","-")</f>
        <v>-</v>
      </c>
    </row>
    <row r="896" spans="1:47" x14ac:dyDescent="0.2">
      <c r="A896" s="1" t="s">
        <v>825</v>
      </c>
      <c r="B896" s="1">
        <v>2204192</v>
      </c>
      <c r="C896" s="9">
        <v>1994223</v>
      </c>
      <c r="D896" s="9" t="str">
        <f>_xll.BDP($A896&amp;" Corp",D$4)</f>
        <v>VW</v>
      </c>
      <c r="E896" s="9">
        <f>IF(_xll.BDP($A896&amp;" Corp","cpn typ")="floating","frn",_xll.BDP($A896&amp;" Corp",E$4))</f>
        <v>5.375</v>
      </c>
      <c r="F896" s="50">
        <f>IF(LEFT(_xll.BDP($A896&amp;" Corp","mty_typ"),4)="perp","perp",_xll.BDP($A896&amp;" Corp",F$4)*1)</f>
        <v>43242</v>
      </c>
      <c r="G896" s="31">
        <f>_xll.RtGet("EBOND_POSITION",INDEX(bookMap[eBondID],MATCH(TEXT(C896,"0"),bookMap[bbgID],0))&amp;"="&amp;B896,"AMOUNT")</f>
        <v>-131000</v>
      </c>
      <c r="H896" s="1">
        <f>INDEX(control!$E$12:$E$22,MATCH(C896,control!$C$12:$C$22,0))</f>
        <v>0</v>
      </c>
      <c r="I896" s="1" t="str">
        <f>IFERROR(INDEX(bias[symbol],MIN(MAX(MATCH(IF($I$2="manual",_xll.RtGet("EBOND_LDN",B896,-20268),$I$2),bias[symbol],0)+H896,1),27)),"-")</f>
        <v>b</v>
      </c>
      <c r="J896" s="1">
        <f>IFERROR(_xll.RtGet("EBOND_LDN",B896,-20270)*1,"-")</f>
        <v>0.2</v>
      </c>
      <c r="K896" s="1" t="str">
        <f>_xll.RtGet("EBOND_LDN",$B896,-20271)</f>
        <v>on</v>
      </c>
      <c r="L896" s="1">
        <f>_xll.BDP(A896&amp;" @CBKG Corp","bid")</f>
        <v>117.328</v>
      </c>
      <c r="M896" s="1">
        <f>_xll.BDP(A896&amp;" @CBKG Corp","ask")</f>
        <v>117.52800000000001</v>
      </c>
      <c r="N896" s="1" t="s">
        <v>1456</v>
      </c>
      <c r="O896" s="1" t="str">
        <f>_xll.BDP(A896&amp;" @"&amp;N896&amp;" Corp","LAST_UPDATE")</f>
        <v>07:01:31</v>
      </c>
      <c r="P896" s="57">
        <f>_xll.BDP(A896&amp;" @"&amp;N896&amp;" Corp","LAST_PRICE")</f>
        <v>117.40300000000001</v>
      </c>
      <c r="Q896" s="1">
        <f>INDEX(control!$F$12:$F$22,MATCH(C896,control!$C$12:$C$22,0))</f>
        <v>100</v>
      </c>
      <c r="R896" s="1">
        <f>P896-J896*INDEX(bias[value],MATCH(I896,bias[symbol],0))*(Q896/100)</f>
        <v>117.328</v>
      </c>
      <c r="S896" s="1">
        <f t="shared" si="981"/>
        <v>117.52800000000001</v>
      </c>
      <c r="T896" s="4"/>
      <c r="U896" s="4"/>
      <c r="V896" s="1">
        <f t="shared" si="973"/>
        <v>117.40300000000001</v>
      </c>
      <c r="W896" s="1">
        <f t="shared" si="974"/>
        <v>117.328</v>
      </c>
      <c r="X896" s="1">
        <f t="shared" si="975"/>
        <v>117.52800000000001</v>
      </c>
      <c r="Y896" s="13">
        <f t="shared" si="976"/>
        <v>0</v>
      </c>
      <c r="Z896" s="1">
        <v>1</v>
      </c>
      <c r="AA896" s="1">
        <f t="shared" si="977"/>
        <v>1</v>
      </c>
      <c r="AB896" s="1">
        <f t="shared" si="978"/>
        <v>1</v>
      </c>
      <c r="AC896" s="1">
        <f>IF(ISNUMBER(INDEX(bias[value],MATCH(I896,bias[symbol],0))),1,0)</f>
        <v>1</v>
      </c>
      <c r="AD896" s="1">
        <f t="shared" si="979"/>
        <v>1</v>
      </c>
      <c r="AE896" s="1">
        <f t="shared" si="980"/>
        <v>1</v>
      </c>
      <c r="AF896" s="1">
        <f t="shared" ca="1" si="968"/>
        <v>0</v>
      </c>
      <c r="AG896" s="1">
        <f t="shared" ca="1" si="969"/>
        <v>0</v>
      </c>
      <c r="AH896" s="1" t="str">
        <f ca="1">IF(AG896=1,_xll.RtContribute("DDS_BONDS",$B896&amp;"=EXT",$V$3:$X$3,V896:X896,"FTC:CHANGED;SCOPE:SERVER"),"-")</f>
        <v>-</v>
      </c>
      <c r="AI896" s="1" t="str">
        <f>_xll.RtGet("DDS_BONDS",B896&amp;"=EXT",3)</f>
        <v>2204192=EXT</v>
      </c>
      <c r="AJ896" s="32">
        <f>_xll.BDP($A896&amp;" @"&amp; $N896 &amp;"  Corp","risk_mid")</f>
        <v>4.2718498377006142</v>
      </c>
      <c r="AK896" s="25">
        <f t="shared" si="970"/>
        <v>-55.961232873878046</v>
      </c>
      <c r="AL896" s="1" t="str">
        <f t="shared" si="1022"/>
        <v>-</v>
      </c>
      <c r="AM896" s="38">
        <f t="shared" si="971"/>
        <v>-1.3670927111111111</v>
      </c>
      <c r="AN896" s="12">
        <f>_xll.BDP($A896&amp;" @"&amp; $N896 &amp;"  Corp","asset_swap_spd_mid")</f>
        <v>36.901649828731721</v>
      </c>
      <c r="AO896" s="25">
        <f t="shared" si="972"/>
        <v>-483.41161275638558</v>
      </c>
      <c r="AP896" s="25">
        <f>IFERROR(_xll.BDP($A896&amp;" @"&amp; $N896 &amp;"  Corp","coupon")*G896/100/365,"-")</f>
        <v>-19.291095890410958</v>
      </c>
      <c r="AQ896" s="1" t="str">
        <f>_xll.RtGet("EBOND_LDN",B896,"DSPLY_NAME")</f>
        <v xml:space="preserve">VW 5 3/8 22 May </v>
      </c>
      <c r="AR896" s="38">
        <f>_xll.RtGet("EBOND_LDN", B896, -18560)</f>
        <v>66.148688802199999</v>
      </c>
      <c r="AS896" s="38">
        <f>_xll.RtGet("EBOND_LDN", B896, -18562)</f>
        <v>61.469408805123997</v>
      </c>
      <c r="AT896" s="58" t="str">
        <f ca="1">IF(Main[[#This Row],[maturity]]&lt;TODAY(),"matured","-")</f>
        <v>-</v>
      </c>
      <c r="AU896" s="1" t="str">
        <f>IF(Main[[#This Row],[spread bid]]=Main[[#This Row],[spread ask]],"error","-")</f>
        <v>-</v>
      </c>
    </row>
    <row r="897" spans="1:47" x14ac:dyDescent="0.2">
      <c r="A897" s="1" t="s">
        <v>826</v>
      </c>
      <c r="B897" s="1">
        <v>12755400</v>
      </c>
      <c r="C897" s="9">
        <v>1994223</v>
      </c>
      <c r="D897" s="9" t="str">
        <f>_xll.BDP($A897&amp;" Corp",D$4)</f>
        <v>VW</v>
      </c>
      <c r="E897" s="9">
        <f>IF(_xll.BDP($A897&amp;" Corp","cpn typ")="floating","frn",_xll.BDP($A897&amp;" Corp",E$4))</f>
        <v>3.25</v>
      </c>
      <c r="F897" s="50">
        <f>IF(LEFT(_xll.BDP($A897&amp;" Corp","mty_typ"),4)="perp","perp",_xll.BDP($A897&amp;" Corp",F$4)*1)</f>
        <v>43486</v>
      </c>
      <c r="G897" s="31">
        <f>_xll.RtGet("EBOND_POSITION",INDEX(bookMap[eBondID],MATCH(TEXT(C897,"0"),bookMap[bbgID],0))&amp;"="&amp;B897,"AMOUNT")</f>
        <v>0</v>
      </c>
      <c r="H897" s="1">
        <f>INDEX(control!$E$12:$E$22,MATCH(C897,control!$C$12:$C$22,0))</f>
        <v>0</v>
      </c>
      <c r="I897" s="1" t="str">
        <f>IFERROR(INDEX(bias[symbol],MIN(MAX(MATCH(IF($I$2="manual",_xll.RtGet("EBOND_LDN",B897,-20268),$I$2),bias[symbol],0)+H897,1),27)),"-")</f>
        <v>b</v>
      </c>
      <c r="J897" s="1">
        <f>IFERROR(_xll.RtGet("EBOND_LDN",B897,-20270)*1,"-")</f>
        <v>0.2</v>
      </c>
      <c r="K897" s="1" t="str">
        <f>_xll.RtGet("EBOND_LDN",$B897,-20271)</f>
        <v>on</v>
      </c>
      <c r="L897" s="1">
        <f>_xll.BDP(A897&amp;" @CBKG Corp","bid")</f>
        <v>109.846</v>
      </c>
      <c r="M897" s="1">
        <f>_xll.BDP(A897&amp;" @CBKG Corp","ask")</f>
        <v>110.04600000000001</v>
      </c>
      <c r="N897" s="1" t="s">
        <v>1456</v>
      </c>
      <c r="O897" s="1" t="str">
        <f>_xll.BDP(A897&amp;" @"&amp;N897&amp;" Corp","LAST_UPDATE")</f>
        <v>07:01:50</v>
      </c>
      <c r="P897" s="57">
        <f>_xll.BDP(A897&amp;" @"&amp;N897&amp;" Corp","LAST_PRICE")</f>
        <v>109.92100000000001</v>
      </c>
      <c r="Q897" s="1">
        <f>INDEX(control!$F$12:$F$22,MATCH(C897,control!$C$12:$C$22,0))</f>
        <v>100</v>
      </c>
      <c r="R897" s="1">
        <f>P897-J897*INDEX(bias[value],MATCH(I897,bias[symbol],0))*(Q897/100)</f>
        <v>109.846</v>
      </c>
      <c r="S897" s="1">
        <f t="shared" si="981"/>
        <v>110.04600000000001</v>
      </c>
      <c r="T897" s="4"/>
      <c r="U897" s="4"/>
      <c r="V897" s="1">
        <f t="shared" si="973"/>
        <v>109.92100000000001</v>
      </c>
      <c r="W897" s="1">
        <f t="shared" si="974"/>
        <v>109.846</v>
      </c>
      <c r="X897" s="1">
        <f t="shared" si="975"/>
        <v>110.04600000000001</v>
      </c>
      <c r="Y897" s="13">
        <f t="shared" si="976"/>
        <v>0</v>
      </c>
      <c r="Z897" s="1">
        <v>1</v>
      </c>
      <c r="AA897" s="1">
        <f t="shared" si="977"/>
        <v>1</v>
      </c>
      <c r="AB897" s="1">
        <f t="shared" si="978"/>
        <v>1</v>
      </c>
      <c r="AC897" s="1">
        <f>IF(ISNUMBER(INDEX(bias[value],MATCH(I897,bias[symbol],0))),1,0)</f>
        <v>1</v>
      </c>
      <c r="AD897" s="1">
        <f t="shared" si="979"/>
        <v>1</v>
      </c>
      <c r="AE897" s="1">
        <f t="shared" si="980"/>
        <v>1</v>
      </c>
      <c r="AF897" s="1">
        <f t="shared" ca="1" si="968"/>
        <v>0</v>
      </c>
      <c r="AG897" s="1">
        <f t="shared" ca="1" si="969"/>
        <v>0</v>
      </c>
      <c r="AH897" s="1" t="str">
        <f ca="1">IF(AG897=1,_xll.RtContribute("DDS_BONDS",$B897&amp;"=EXT",$V$3:$X$3,V897:X897,"FTC:CHANGED;SCOPE:SERVER"),"-")</f>
        <v>-</v>
      </c>
      <c r="AI897" s="1" t="str">
        <f>_xll.RtGet("DDS_BONDS",B897&amp;"=EXT",3)</f>
        <v>12755400=EXT</v>
      </c>
      <c r="AJ897" s="32">
        <f>_xll.BDP($A897&amp;" @"&amp; $N897 &amp;"  Corp","risk_mid")</f>
        <v>4.7391324985234462</v>
      </c>
      <c r="AK897" s="25">
        <f t="shared" si="970"/>
        <v>0</v>
      </c>
      <c r="AL897" s="1" t="str">
        <f t="shared" si="1022"/>
        <v>-</v>
      </c>
      <c r="AM897" s="38">
        <f t="shared" si="971"/>
        <v>0</v>
      </c>
      <c r="AN897" s="12">
        <f>_xll.BDP($A897&amp;" @"&amp; $N897 &amp;"  Corp","asset_swap_spd_mid")</f>
        <v>41.731676359966812</v>
      </c>
      <c r="AO897" s="25">
        <f t="shared" si="972"/>
        <v>0</v>
      </c>
      <c r="AP897" s="25">
        <f>IFERROR(_xll.BDP($A897&amp;" @"&amp; $N897 &amp;"  Corp","coupon")*G897/100/365,"-")</f>
        <v>0</v>
      </c>
      <c r="AQ897" s="1" t="str">
        <f>_xll.RtGet("EBOND_LDN",B897,"DSPLY_NAME")</f>
        <v xml:space="preserve">VW 3 1/4 21 Jan </v>
      </c>
      <c r="AR897" s="38">
        <f>_xll.RtGet("EBOND_LDN", B897, -18560)</f>
        <v>75.816929024119005</v>
      </c>
      <c r="AS897" s="38">
        <f>_xll.RtGet("EBOND_LDN", B897, -18562)</f>
        <v>71.603148546680004</v>
      </c>
      <c r="AT897" s="58" t="str">
        <f ca="1">IF(Main[[#This Row],[maturity]]&lt;TODAY(),"matured","-")</f>
        <v>-</v>
      </c>
      <c r="AU897" s="1" t="str">
        <f>IF(Main[[#This Row],[spread bid]]=Main[[#This Row],[spread ask]],"error","-")</f>
        <v>-</v>
      </c>
    </row>
    <row r="898" spans="1:47" x14ac:dyDescent="0.2">
      <c r="A898" s="1" t="s">
        <v>827</v>
      </c>
      <c r="B898" s="1">
        <v>16509034</v>
      </c>
      <c r="C898" s="9">
        <v>1994223</v>
      </c>
      <c r="D898" s="9" t="str">
        <f>_xll.BDP($A898&amp;" Corp",D$4)</f>
        <v>VW</v>
      </c>
      <c r="E898" s="9">
        <f>IF(_xll.BDP($A898&amp;" Corp","cpn typ")="floating","frn",_xll.BDP($A898&amp;" Corp",E$4))</f>
        <v>2</v>
      </c>
      <c r="F898" s="50">
        <f>IF(LEFT(_xll.BDP($A898&amp;" Corp","mty_typ"),4)="perp","perp",_xll.BDP($A898&amp;" Corp",F$4)*1)</f>
        <v>43844</v>
      </c>
      <c r="G898" s="31">
        <f>_xll.RtGet("EBOND_POSITION",INDEX(bookMap[eBondID],MATCH(TEXT(C898,"0"),bookMap[bbgID],0))&amp;"="&amp;B898,"AMOUNT")</f>
        <v>-2050000</v>
      </c>
      <c r="H898" s="1">
        <f>INDEX(control!$E$12:$E$22,MATCH(C898,control!$C$12:$C$22,0))</f>
        <v>0</v>
      </c>
      <c r="I898" s="1" t="str">
        <f>IFERROR(INDEX(bias[symbol],MIN(MAX(MATCH(IF($I$2="manual",_xll.RtGet("EBOND_LDN",B898,-20268),$I$2),bias[symbol],0)+H898,1),27)),"-")</f>
        <v>b</v>
      </c>
      <c r="J898" s="1">
        <f>IFERROR(_xll.RtGet("EBOND_LDN",B898,-20270)*1,"-")</f>
        <v>0.2</v>
      </c>
      <c r="K898" s="1" t="str">
        <f>_xll.RtGet("EBOND_LDN",$B898,-20271)</f>
        <v>on</v>
      </c>
      <c r="L898" s="1">
        <f>_xll.BDP(A898&amp;" @CBKG Corp","bid")</f>
        <v>103.965</v>
      </c>
      <c r="M898" s="1">
        <f>_xll.BDP(A898&amp;" @CBKG Corp","ask")</f>
        <v>104.16500000000001</v>
      </c>
      <c r="N898" s="1" t="s">
        <v>1456</v>
      </c>
      <c r="O898" s="1" t="str">
        <f>_xll.BDP(A898&amp;" @"&amp;N898&amp;" Corp","LAST_UPDATE")</f>
        <v>07:01:27</v>
      </c>
      <c r="P898" s="57">
        <f>_xll.BDP(A898&amp;" @"&amp;N898&amp;" Corp","LAST_PRICE")</f>
        <v>104.04</v>
      </c>
      <c r="Q898" s="1">
        <f>INDEX(control!$F$12:$F$22,MATCH(C898,control!$C$12:$C$22,0))</f>
        <v>100</v>
      </c>
      <c r="R898" s="1">
        <f>P898-J898*INDEX(bias[value],MATCH(I898,bias[symbol],0))*(Q898/100)</f>
        <v>103.965</v>
      </c>
      <c r="S898" s="1">
        <f t="shared" si="981"/>
        <v>104.16500000000001</v>
      </c>
      <c r="T898" s="4"/>
      <c r="U898" s="4"/>
      <c r="V898" s="1">
        <f t="shared" si="973"/>
        <v>104.04</v>
      </c>
      <c r="W898" s="1">
        <f t="shared" si="974"/>
        <v>103.965</v>
      </c>
      <c r="X898" s="1">
        <f t="shared" si="975"/>
        <v>104.16500000000001</v>
      </c>
      <c r="Y898" s="13">
        <f t="shared" si="976"/>
        <v>0</v>
      </c>
      <c r="Z898" s="1">
        <v>1</v>
      </c>
      <c r="AA898" s="1">
        <f t="shared" si="977"/>
        <v>1</v>
      </c>
      <c r="AB898" s="1">
        <f t="shared" si="978"/>
        <v>1</v>
      </c>
      <c r="AC898" s="1">
        <f>IF(ISNUMBER(INDEX(bias[value],MATCH(I898,bias[symbol],0))),1,0)</f>
        <v>1</v>
      </c>
      <c r="AD898" s="1">
        <f t="shared" si="979"/>
        <v>1</v>
      </c>
      <c r="AE898" s="1">
        <f t="shared" si="980"/>
        <v>1</v>
      </c>
      <c r="AF898" s="1">
        <f t="shared" ca="1" si="968"/>
        <v>0</v>
      </c>
      <c r="AG898" s="1">
        <f t="shared" ca="1" si="969"/>
        <v>0</v>
      </c>
      <c r="AH898" s="1" t="str">
        <f ca="1">IF(AG898=1,_xll.RtContribute("DDS_BONDS",$B898&amp;"=EXT",$V$3:$X$3,V898:X898,"FTC:CHANGED;SCOPE:SERVER"),"-")</f>
        <v>-</v>
      </c>
      <c r="AI898" s="1" t="str">
        <f>_xll.RtGet("DDS_BONDS",B898&amp;"=EXT",3)</f>
        <v>16509034=EXT</v>
      </c>
      <c r="AJ898" s="32">
        <f>_xll.BDP($A898&amp;" @"&amp; $N898 &amp;"  Corp","risk_mid")</f>
        <v>5.4805278753640607</v>
      </c>
      <c r="AK898" s="25">
        <f t="shared" si="970"/>
        <v>-1123.5082144496325</v>
      </c>
      <c r="AL898" s="1" t="str">
        <f t="shared" si="1022"/>
        <v>-</v>
      </c>
      <c r="AM898" s="38">
        <f t="shared" si="971"/>
        <v>-18.958400000000001</v>
      </c>
      <c r="AN898" s="12">
        <f>_xll.BDP($A898&amp;" @"&amp; $N898 &amp;"  Corp","asset_swap_spd_mid")</f>
        <v>43.929983473405095</v>
      </c>
      <c r="AO898" s="25">
        <f t="shared" si="972"/>
        <v>-9005.6466120480454</v>
      </c>
      <c r="AP898" s="25">
        <f>IFERROR(_xll.BDP($A898&amp;" @"&amp; $N898 &amp;"  Corp","coupon")*G898/100/365,"-")</f>
        <v>-112.32876712328768</v>
      </c>
      <c r="AQ898" s="1" t="str">
        <f>_xll.RtGet("EBOND_LDN",B898,"DSPLY_NAME")</f>
        <v>VW 2 14 Jan 2020</v>
      </c>
      <c r="AR898" s="38">
        <f>_xll.RtGet("EBOND_LDN", B898, -18560)</f>
        <v>77.700161412371997</v>
      </c>
      <c r="AS898" s="38">
        <f>_xll.RtGet("EBOND_LDN", B898, -18562)</f>
        <v>74.057658450595</v>
      </c>
      <c r="AT898" s="58" t="str">
        <f ca="1">IF(Main[[#This Row],[maturity]]&lt;TODAY(),"matured","-")</f>
        <v>-</v>
      </c>
      <c r="AU898" s="1" t="str">
        <f>IF(Main[[#This Row],[spread bid]]=Main[[#This Row],[spread ask]],"error","-")</f>
        <v>-</v>
      </c>
    </row>
    <row r="899" spans="1:47" x14ac:dyDescent="0.2">
      <c r="A899" s="1" t="s">
        <v>828</v>
      </c>
      <c r="B899" s="1">
        <v>9379891</v>
      </c>
      <c r="C899" s="9">
        <v>1994223</v>
      </c>
      <c r="D899" s="9" t="str">
        <f>_xll.BDP($A899&amp;" Corp",D$4)</f>
        <v>VW</v>
      </c>
      <c r="E899" s="9">
        <f>IF(_xll.BDP($A899&amp;" Corp","cpn typ")="floating","frn",_xll.BDP($A899&amp;" Corp",E$4))</f>
        <v>4</v>
      </c>
      <c r="F899" s="50">
        <f>IF(LEFT(_xll.BDP($A899&amp;" Corp","mty_typ"),4)="perp","perp",_xll.BDP($A899&amp;" Corp",F$4)*1)</f>
        <v>44055</v>
      </c>
      <c r="G899" s="31" t="str">
        <f>_xll.RtGet("EBOND_POSITION",INDEX(bookMap[eBondID],MATCH(TEXT(C899,"0"),bookMap[bbgID],0))&amp;"="&amp;B899,"AMOUNT")</f>
        <v>#N/A</v>
      </c>
      <c r="H899" s="1">
        <f>INDEX(control!$E$12:$E$22,MATCH(C899,control!$C$12:$C$22,0))</f>
        <v>0</v>
      </c>
      <c r="I899" s="1" t="str">
        <f>IFERROR(INDEX(bias[symbol],MIN(MAX(MATCH(IF($I$2="manual",_xll.RtGet("EBOND_LDN",B899,-20268),$I$2),bias[symbol],0)+H899,1),27)),"-")</f>
        <v>b</v>
      </c>
      <c r="J899" s="1">
        <f>IFERROR(_xll.RtGet("EBOND_LDN",B899,-20270)*1,"-")</f>
        <v>1</v>
      </c>
      <c r="K899" s="1" t="str">
        <f>_xll.RtGet("EBOND_LDN",$B899,-20271)</f>
        <v>on</v>
      </c>
      <c r="L899" s="1" t="str">
        <f>_xll.BDP(A899&amp;" @CBKG Corp","bid")</f>
        <v>#N/A Real Time</v>
      </c>
      <c r="M899" s="1" t="str">
        <f>_xll.BDP(A899&amp;" @CBKG Corp","ask")</f>
        <v>#N/A Real Time</v>
      </c>
      <c r="N899" s="1" t="s">
        <v>1456</v>
      </c>
      <c r="O899" s="1" t="str">
        <f>_xll.BDP(A899&amp;" @"&amp;N899&amp;" Corp","LAST_UPDATE")</f>
        <v>07:01:36</v>
      </c>
      <c r="P899" s="57">
        <f>_xll.BDP(A899&amp;" @"&amp;N899&amp;" Corp","LAST_PRICE")</f>
        <v>108.05800000000001</v>
      </c>
      <c r="Q899" s="1">
        <f>INDEX(control!$F$12:$F$22,MATCH(C899,control!$C$12:$C$22,0))</f>
        <v>100</v>
      </c>
      <c r="R899" s="1">
        <f>P899-J899*INDEX(bias[value],MATCH(I899,bias[symbol],0))*(Q899/100)</f>
        <v>107.68300000000001</v>
      </c>
      <c r="S899" s="1">
        <f t="shared" si="981"/>
        <v>108.68300000000001</v>
      </c>
      <c r="T899" s="4"/>
      <c r="U899" s="4"/>
      <c r="V899" s="1">
        <f t="shared" si="973"/>
        <v>108.05800000000001</v>
      </c>
      <c r="W899" s="1">
        <f t="shared" si="974"/>
        <v>107.68300000000001</v>
      </c>
      <c r="X899" s="1">
        <f t="shared" si="975"/>
        <v>108.68300000000001</v>
      </c>
      <c r="Y899" s="13" t="str">
        <f t="shared" si="976"/>
        <v>err</v>
      </c>
      <c r="Z899" s="1">
        <v>1</v>
      </c>
      <c r="AA899" s="1">
        <f t="shared" si="977"/>
        <v>1</v>
      </c>
      <c r="AB899" s="1">
        <f t="shared" si="978"/>
        <v>1</v>
      </c>
      <c r="AC899" s="1">
        <f>IF(ISNUMBER(INDEX(bias[value],MATCH(I899,bias[symbol],0))),1,0)</f>
        <v>1</v>
      </c>
      <c r="AD899" s="1">
        <f t="shared" si="979"/>
        <v>1</v>
      </c>
      <c r="AE899" s="1">
        <f t="shared" si="980"/>
        <v>1</v>
      </c>
      <c r="AF899" s="1">
        <f t="shared" ca="1" si="968"/>
        <v>0</v>
      </c>
      <c r="AG899" s="1">
        <f t="shared" ca="1" si="969"/>
        <v>0</v>
      </c>
      <c r="AH899" s="1" t="str">
        <f ca="1">IF(AG899=1,_xll.RtContribute("DDS_BONDS",$B899&amp;"=EXT",$V$3:$X$3,V899:X899,"FTC:CHANGED;SCOPE:SERVER"),"-")</f>
        <v>-</v>
      </c>
      <c r="AI899" s="1" t="str">
        <f>_xll.RtGet("DDS_BONDS",B899&amp;"=EXT",3)</f>
        <v>9379891=EXT</v>
      </c>
      <c r="AJ899" s="32">
        <f>_xll.BDP($A899&amp;" @"&amp; $N899 &amp;"  Corp","risk_mid")</f>
        <v>5.9089270217761225</v>
      </c>
      <c r="AK899" s="25" t="str">
        <f t="shared" si="970"/>
        <v>-</v>
      </c>
      <c r="AL899" s="1" t="str">
        <f t="shared" si="1022"/>
        <v>-</v>
      </c>
      <c r="AM899" s="38">
        <f t="shared" si="971"/>
        <v>0</v>
      </c>
      <c r="AN899" s="12">
        <f>_xll.BDP($A899&amp;" @"&amp; $N899 &amp;"  Corp","asset_swap_spd_mid")</f>
        <v>53.004171587679267</v>
      </c>
      <c r="AO899" s="25">
        <f t="shared" si="972"/>
        <v>0</v>
      </c>
      <c r="AP899" s="25" t="str">
        <f>IFERROR(_xll.BDP($A899&amp;" @"&amp; $N899 &amp;"  Corp","coupon")*G899/100/365,"-")</f>
        <v>-</v>
      </c>
      <c r="AQ899" s="1" t="str">
        <f>_xll.RtGet("EBOND_LDN",B899,"DSPLY_NAME")</f>
        <v>VW 4 12 Aug 2020</v>
      </c>
      <c r="AR899" s="38">
        <f>_xll.RtGet("EBOND_LDN", B899, -18560)</f>
        <v>-253.71777526384699</v>
      </c>
      <c r="AS899" s="38">
        <f>_xll.RtGet("EBOND_LDN", B899, -18562)</f>
        <v>-253.71777526384699</v>
      </c>
      <c r="AT899" s="58" t="str">
        <f ca="1">IF(Main[[#This Row],[maturity]]&lt;TODAY(),"matured","-")</f>
        <v>-</v>
      </c>
      <c r="AU899" s="1" t="str">
        <f>IF(Main[[#This Row],[spread bid]]=Main[[#This Row],[spread ask]],"error","-")</f>
        <v>error</v>
      </c>
    </row>
    <row r="900" spans="1:47" x14ac:dyDescent="0.2">
      <c r="A900" s="1" t="s">
        <v>829</v>
      </c>
      <c r="B900" s="1">
        <v>9381394</v>
      </c>
      <c r="C900" s="9">
        <v>1994223</v>
      </c>
      <c r="D900" s="9" t="str">
        <f>_xll.BDP($A900&amp;" Corp",D$4)</f>
        <v>VW</v>
      </c>
      <c r="E900" s="9">
        <f>IF(_xll.BDP($A900&amp;" Corp","cpn typ")="floating","frn",_xll.BDP($A900&amp;" Corp",E$4))</f>
        <v>4</v>
      </c>
      <c r="F900" s="50">
        <f>IF(LEFT(_xll.BDP($A900&amp;" Corp","mty_typ"),4)="perp","perp",_xll.BDP($A900&amp;" Corp",F$4)*1)</f>
        <v>44055</v>
      </c>
      <c r="G900" s="31" t="str">
        <f>_xll.RtGet("EBOND_POSITION",INDEX(bookMap[eBondID],MATCH(TEXT(C900,"0"),bookMap[bbgID],0))&amp;"="&amp;B900,"AMOUNT")</f>
        <v>#N/A</v>
      </c>
      <c r="H900" s="1">
        <f>INDEX(control!$E$12:$E$22,MATCH(C900,control!$C$12:$C$22,0))</f>
        <v>0</v>
      </c>
      <c r="I900" s="1" t="str">
        <f>IFERROR(INDEX(bias[symbol],MIN(MAX(MATCH(IF($I$2="manual",_xll.RtGet("EBOND_LDN",B900,-20268),$I$2),bias[symbol],0)+H900,1),27)),"-")</f>
        <v>b</v>
      </c>
      <c r="J900" s="1">
        <f>IFERROR(_xll.RtGet("EBOND_LDN",B900,-20270)*1,"-")</f>
        <v>1</v>
      </c>
      <c r="K900" s="1" t="str">
        <f>_xll.RtGet("EBOND_LDN",$B900,-20271)</f>
        <v>on</v>
      </c>
      <c r="L900" s="1" t="str">
        <f>_xll.BDP(A900&amp;" @CBKG Corp","bid")</f>
        <v>#N/A Real Time</v>
      </c>
      <c r="M900" s="1" t="str">
        <f>_xll.BDP(A900&amp;" @CBKG Corp","ask")</f>
        <v>#N/A Real Time</v>
      </c>
      <c r="N900" s="1" t="s">
        <v>1456</v>
      </c>
      <c r="O900" s="1" t="str">
        <f>_xll.BDP(A900&amp;" @"&amp;N900&amp;" Corp","LAST_UPDATE")</f>
        <v>07:01:34</v>
      </c>
      <c r="P900" s="57">
        <f>_xll.BDP(A900&amp;" @"&amp;N900&amp;" Corp","LAST_PRICE")</f>
        <v>108.221</v>
      </c>
      <c r="Q900" s="1">
        <f>INDEX(control!$F$12:$F$22,MATCH(C900,control!$C$12:$C$22,0))</f>
        <v>100</v>
      </c>
      <c r="R900" s="1">
        <f>P900-J900*INDEX(bias[value],MATCH(I900,bias[symbol],0))*(Q900/100)</f>
        <v>107.846</v>
      </c>
      <c r="S900" s="1">
        <f t="shared" si="981"/>
        <v>108.846</v>
      </c>
      <c r="T900" s="4"/>
      <c r="U900" s="4"/>
      <c r="V900" s="1">
        <f t="shared" si="973"/>
        <v>108.221</v>
      </c>
      <c r="W900" s="1">
        <f t="shared" si="974"/>
        <v>107.846</v>
      </c>
      <c r="X900" s="1">
        <f t="shared" si="975"/>
        <v>108.846</v>
      </c>
      <c r="Y900" s="13" t="str">
        <f t="shared" si="976"/>
        <v>err</v>
      </c>
      <c r="Z900" s="1">
        <v>1</v>
      </c>
      <c r="AA900" s="1">
        <f t="shared" si="977"/>
        <v>1</v>
      </c>
      <c r="AB900" s="1">
        <f t="shared" si="978"/>
        <v>1</v>
      </c>
      <c r="AC900" s="1">
        <f>IF(ISNUMBER(INDEX(bias[value],MATCH(I900,bias[symbol],0))),1,0)</f>
        <v>1</v>
      </c>
      <c r="AD900" s="1">
        <f t="shared" si="979"/>
        <v>1</v>
      </c>
      <c r="AE900" s="1">
        <f t="shared" si="980"/>
        <v>1</v>
      </c>
      <c r="AF900" s="1">
        <f t="shared" ca="1" si="968"/>
        <v>0</v>
      </c>
      <c r="AG900" s="1">
        <f t="shared" ca="1" si="969"/>
        <v>0</v>
      </c>
      <c r="AH900" s="1" t="str">
        <f ca="1">IF(AG900=1,_xll.RtContribute("DDS_BONDS",$B900&amp;"=EXT",$V$3:$X$3,V900:X900,"FTC:CHANGED;SCOPE:SERVER"),"-")</f>
        <v>-</v>
      </c>
      <c r="AI900" s="1" t="str">
        <f>_xll.RtGet("DDS_BONDS",B900&amp;"=EXT",3)</f>
        <v>9381394=EXT</v>
      </c>
      <c r="AJ900" s="32">
        <f>_xll.BDP($A900&amp;" @"&amp; $N900 &amp;"  Corp","risk_mid")</f>
        <v>5.9193429803777065</v>
      </c>
      <c r="AK900" s="25" t="str">
        <f t="shared" si="970"/>
        <v>-</v>
      </c>
      <c r="AL900" s="1" t="str">
        <f t="shared" si="1022"/>
        <v>-</v>
      </c>
      <c r="AM900" s="38">
        <f t="shared" si="971"/>
        <v>0</v>
      </c>
      <c r="AN900" s="12">
        <f>_xll.BDP($A900&amp;" @"&amp; $N900 &amp;"  Corp","asset_swap_spd_mid")</f>
        <v>50.243832642011157</v>
      </c>
      <c r="AO900" s="25">
        <f t="shared" si="972"/>
        <v>0</v>
      </c>
      <c r="AP900" s="25" t="str">
        <f>IFERROR(_xll.BDP($A900&amp;" @"&amp; $N900 &amp;"  Corp","coupon")*G900/100/365,"-")</f>
        <v>-</v>
      </c>
      <c r="AQ900" s="1" t="str">
        <f>_xll.RtGet("EBOND_LDN",B900,"DSPLY_NAME")</f>
        <v>VW 4 12 Aug 2020</v>
      </c>
      <c r="AR900" s="38">
        <f>_xll.RtGet("EBOND_LDN", B900, -18560)</f>
        <v>7.3685438908569996</v>
      </c>
      <c r="AS900" s="38">
        <f>_xll.RtGet("EBOND_LDN", B900, -18562)</f>
        <v>-9.4830073745369994</v>
      </c>
      <c r="AT900" s="58" t="str">
        <f ca="1">IF(Main[[#This Row],[maturity]]&lt;TODAY(),"matured","-")</f>
        <v>-</v>
      </c>
      <c r="AU900" s="1" t="str">
        <f>IF(Main[[#This Row],[spread bid]]=Main[[#This Row],[spread ask]],"error","-")</f>
        <v>-</v>
      </c>
    </row>
    <row r="901" spans="1:47" x14ac:dyDescent="0.2">
      <c r="A901" s="1" t="s">
        <v>830</v>
      </c>
      <c r="B901" s="1">
        <v>17385210</v>
      </c>
      <c r="C901" s="9">
        <v>1994223</v>
      </c>
      <c r="D901" s="9" t="str">
        <f>_xll.BDP($A901&amp;" Corp",D$4)</f>
        <v>VW</v>
      </c>
      <c r="E901" s="9">
        <f>IF(_xll.BDP($A901&amp;" Corp","cpn typ")="floating","frn",_xll.BDP($A901&amp;" Corp",E$4))</f>
        <v>2</v>
      </c>
      <c r="F901" s="50">
        <f>IF(LEFT(_xll.BDP($A901&amp;" Corp","mty_typ"),4)="perp","perp",_xll.BDP($A901&amp;" Corp",F$4)*1)</f>
        <v>44281</v>
      </c>
      <c r="G901" s="31">
        <f>_xll.RtGet("EBOND_POSITION",INDEX(bookMap[eBondID],MATCH(TEXT(C901,"0"),bookMap[bbgID],0))&amp;"="&amp;B901,"AMOUNT")</f>
        <v>-784000</v>
      </c>
      <c r="H901" s="1">
        <f>INDEX(control!$E$12:$E$22,MATCH(C901,control!$C$12:$C$22,0))</f>
        <v>0</v>
      </c>
      <c r="I901" s="1" t="str">
        <f>IFERROR(INDEX(bias[symbol],MIN(MAX(MATCH(IF($I$2="manual",_xll.RtGet("EBOND_LDN",B901,-20268),$I$2),bias[symbol],0)+H901,1),27)),"-")</f>
        <v>b</v>
      </c>
      <c r="J901" s="1">
        <f>IFERROR(_xll.RtGet("EBOND_LDN",B901,-20270)*1,"-")</f>
        <v>0.2</v>
      </c>
      <c r="K901" s="1" t="str">
        <f>_xll.RtGet("EBOND_LDN",$B901,-20271)</f>
        <v>on</v>
      </c>
      <c r="L901" s="1">
        <f>_xll.BDP(A901&amp;" @CBKG Corp","bid")</f>
        <v>103.24</v>
      </c>
      <c r="M901" s="1">
        <f>_xll.BDP(A901&amp;" @CBKG Corp","ask")</f>
        <v>103.44</v>
      </c>
      <c r="N901" s="1" t="s">
        <v>1456</v>
      </c>
      <c r="O901" s="1" t="str">
        <f>_xll.BDP(A901&amp;" @"&amp;N901&amp;" Corp","LAST_UPDATE")</f>
        <v>07:01:33</v>
      </c>
      <c r="P901" s="57">
        <f>_xll.BDP(A901&amp;" @"&amp;N901&amp;" Corp","LAST_PRICE")</f>
        <v>103.315</v>
      </c>
      <c r="Q901" s="1">
        <f>INDEX(control!$F$12:$F$22,MATCH(C901,control!$C$12:$C$22,0))</f>
        <v>100</v>
      </c>
      <c r="R901" s="1">
        <f>P901-J901*INDEX(bias[value],MATCH(I901,bias[symbol],0))*(Q901/100)</f>
        <v>103.24</v>
      </c>
      <c r="S901" s="1">
        <f t="shared" si="981"/>
        <v>103.44</v>
      </c>
      <c r="T901" s="4"/>
      <c r="U901" s="4"/>
      <c r="V901" s="1">
        <f t="shared" si="973"/>
        <v>103.315</v>
      </c>
      <c r="W901" s="1">
        <f t="shared" si="974"/>
        <v>103.24</v>
      </c>
      <c r="X901" s="1">
        <f t="shared" si="975"/>
        <v>103.44</v>
      </c>
      <c r="Y901" s="13">
        <f t="shared" si="976"/>
        <v>0</v>
      </c>
      <c r="Z901" s="1">
        <v>1</v>
      </c>
      <c r="AA901" s="1">
        <f t="shared" si="977"/>
        <v>1</v>
      </c>
      <c r="AB901" s="1">
        <f t="shared" si="978"/>
        <v>1</v>
      </c>
      <c r="AC901" s="1">
        <f>IF(ISNUMBER(INDEX(bias[value],MATCH(I901,bias[symbol],0))),1,0)</f>
        <v>1</v>
      </c>
      <c r="AD901" s="1">
        <f t="shared" si="979"/>
        <v>1</v>
      </c>
      <c r="AE901" s="1">
        <f t="shared" si="980"/>
        <v>1</v>
      </c>
      <c r="AF901" s="1">
        <f t="shared" ca="1" si="968"/>
        <v>0</v>
      </c>
      <c r="AG901" s="1">
        <f t="shared" ca="1" si="969"/>
        <v>0</v>
      </c>
      <c r="AH901" s="1" t="str">
        <f ca="1">IF(AG901=1,_xll.RtContribute("DDS_BONDS",$B901&amp;"=EXT",$V$3:$X$3,V901:X901,"FTC:CHANGED;SCOPE:SERVER"),"-")</f>
        <v>-</v>
      </c>
      <c r="AI901" s="1" t="str">
        <f>_xll.RtGet("DDS_BONDS",B901&amp;"=EXT",3)</f>
        <v>17385210=EXT</v>
      </c>
      <c r="AJ901" s="32">
        <f>_xll.BDP($A901&amp;" @"&amp; $N901 &amp;"  Corp","risk_mid")</f>
        <v>6.5189851096143059</v>
      </c>
      <c r="AK901" s="25">
        <f t="shared" si="970"/>
        <v>-511.08843259376158</v>
      </c>
      <c r="AL901" s="1" t="str">
        <f t="shared" si="1022"/>
        <v>-</v>
      </c>
      <c r="AM901" s="38">
        <f t="shared" si="971"/>
        <v>-7.1999075555555549</v>
      </c>
      <c r="AN901" s="12">
        <f>_xll.BDP($A901&amp;" @"&amp; $N901 &amp;"  Corp","asset_swap_spd_mid")</f>
        <v>45.167930185317374</v>
      </c>
      <c r="AO901" s="25">
        <f t="shared" si="972"/>
        <v>-3541.1657265288823</v>
      </c>
      <c r="AP901" s="25">
        <f>IFERROR(_xll.BDP($A901&amp;" @"&amp; $N901 &amp;"  Corp","coupon")*G901/100/365,"-")</f>
        <v>-42.958904109589042</v>
      </c>
      <c r="AQ901" s="1" t="str">
        <f>_xll.RtGet("EBOND_LDN",B901,"DSPLY_NAME")</f>
        <v>VW 2 26 Mar 2021</v>
      </c>
      <c r="AR901" s="38">
        <f>_xll.RtGet("EBOND_LDN", B901, -18560)</f>
        <v>79.060035242818998</v>
      </c>
      <c r="AS901" s="38">
        <f>_xll.RtGet("EBOND_LDN", B901, -18562)</f>
        <v>75.996220668516997</v>
      </c>
      <c r="AT901" s="58" t="str">
        <f ca="1">IF(Main[[#This Row],[maturity]]&lt;TODAY(),"matured","-")</f>
        <v>-</v>
      </c>
      <c r="AU901" s="1" t="str">
        <f>IF(Main[[#This Row],[spread bid]]=Main[[#This Row],[spread ask]],"error","-")</f>
        <v>-</v>
      </c>
    </row>
    <row r="902" spans="1:47" x14ac:dyDescent="0.2">
      <c r="A902" s="1" t="s">
        <v>1561</v>
      </c>
      <c r="B902" s="1">
        <v>21157308</v>
      </c>
      <c r="C902" s="9">
        <v>1994223</v>
      </c>
      <c r="D902" s="9" t="str">
        <f>_xll.BDP($A902&amp;" Corp",D$4)</f>
        <v>VW</v>
      </c>
      <c r="E902" s="9">
        <f>IF(_xll.BDP($A902&amp;" Corp","cpn typ")="floating","frn",_xll.BDP($A902&amp;" Corp",E$4))</f>
        <v>2.125</v>
      </c>
      <c r="F902" s="50">
        <f>IF(LEFT(_xll.BDP($A902&amp;" Corp","mty_typ"),4)="perp","perp",_xll.BDP($A902&amp;" Corp",F$4)*1)</f>
        <v>44655</v>
      </c>
      <c r="G902" s="31">
        <f>_xll.RtGet("EBOND_POSITION",INDEX(bookMap[eBondID],MATCH(TEXT(C902,"0"),bookMap[bbgID],0))&amp;"="&amp;B902,"AMOUNT")</f>
        <v>6078000</v>
      </c>
      <c r="H902" s="1">
        <f>INDEX(control!$E$12:$E$22,MATCH(C902,control!$C$12:$C$22,0))</f>
        <v>0</v>
      </c>
      <c r="I902" s="1" t="str">
        <f>IFERROR(INDEX(bias[symbol],MIN(MAX(MATCH(IF($I$2="manual",_xll.RtGet("EBOND_LDN",B902,-20268),$I$2),bias[symbol],0)+H902,1),27)),"-")</f>
        <v>b</v>
      </c>
      <c r="J902" s="1">
        <f>IFERROR(_xll.RtGet("EBOND_LDN",B902,-20270)*1,"-")</f>
        <v>0.2</v>
      </c>
      <c r="K902" s="1" t="str">
        <f>_xll.RtGet("EBOND_LDN",$B902,-20271)</f>
        <v>on</v>
      </c>
      <c r="L902" s="1">
        <f>_xll.BDP(A902&amp;" @CBKG Corp","bid")</f>
        <v>102.538</v>
      </c>
      <c r="M902" s="1">
        <f>_xll.BDP(A902&amp;" @CBKG Corp","ask")</f>
        <v>102.738</v>
      </c>
      <c r="N902" s="1" t="s">
        <v>1456</v>
      </c>
      <c r="O902" s="1" t="str">
        <f>_xll.BDP(A902&amp;" @"&amp;N902&amp;" Corp","LAST_UPDATE")</f>
        <v>07:01:28</v>
      </c>
      <c r="P902" s="57">
        <f>_xll.BDP(A902&amp;" @"&amp;N902&amp;" Corp","LAST_PRICE")</f>
        <v>102.613</v>
      </c>
      <c r="Q902" s="1">
        <f>INDEX(control!$F$12:$F$22,MATCH(C902,control!$C$12:$C$22,0))</f>
        <v>100</v>
      </c>
      <c r="R902" s="1">
        <f>P902-J902*INDEX(bias[value],MATCH(I902,bias[symbol],0))*(Q902/100)</f>
        <v>102.538</v>
      </c>
      <c r="S902" s="1">
        <f t="shared" ref="S902" si="1036">R902+J902*(Q902/100)</f>
        <v>102.738</v>
      </c>
      <c r="T902" s="4"/>
      <c r="U902" s="4"/>
      <c r="V902" s="1">
        <f t="shared" ref="V902" si="1037">P902</f>
        <v>102.613</v>
      </c>
      <c r="W902" s="1">
        <f t="shared" ref="W902" si="1038">IF(ISNUMBER(T902),T902,R902)</f>
        <v>102.538</v>
      </c>
      <c r="X902" s="1">
        <f t="shared" ref="X902" si="1039">IF(ISNUMBER(U902),U902,S902)</f>
        <v>102.738</v>
      </c>
      <c r="Y902" s="13">
        <f t="shared" ref="Y902" si="1040">IF(ISERROR((W902+X902)-(L902+M902)),"err",((W902+X902)-(L902+M902)))</f>
        <v>0</v>
      </c>
      <c r="Z902" s="1">
        <v>1</v>
      </c>
      <c r="AA902" s="1">
        <f t="shared" ref="AA902" si="1041">IF(K902="on",1,0)</f>
        <v>1</v>
      </c>
      <c r="AB902" s="1">
        <f t="shared" ref="AB902" si="1042">IF(ISNUMBER(V902),1,0)*IF(ISNUMBER(W902),1,0)*IF(ISNUMBER(X902),1,0)</f>
        <v>1</v>
      </c>
      <c r="AC902" s="1">
        <f>IF(ISNUMBER(INDEX(bias[value],MATCH(I902,bias[symbol],0))),1,0)</f>
        <v>1</v>
      </c>
      <c r="AD902" s="1">
        <f t="shared" ref="AD902" si="1043">IF(ISNUMBER(J902),1,0)</f>
        <v>1</v>
      </c>
      <c r="AE902" s="1">
        <f t="shared" ref="AE902" si="1044">IF(AB902,IF(W902&gt;X902,0,1),0)</f>
        <v>1</v>
      </c>
      <c r="AF902" s="1">
        <f t="shared" ca="1" si="968"/>
        <v>0</v>
      </c>
      <c r="AG902" s="1">
        <f t="shared" ref="AG902" ca="1" si="1045">PRODUCT(Z902:AF902)</f>
        <v>0</v>
      </c>
      <c r="AH902" s="1" t="str">
        <f ca="1">IF(AG902=1,_xll.RtContribute("DDS_BONDS",$B902&amp;"=EXT",$V$3:$X$3,V902:X902,"FTC:CHANGED;SCOPE:SERVER"),"-")</f>
        <v>-</v>
      </c>
      <c r="AI902" s="1" t="str">
        <f>_xll.RtGet("DDS_BONDS",B902&amp;"=EXT",3)</f>
        <v>21157308=EXT</v>
      </c>
      <c r="AJ902" s="32">
        <f>_xll.BDP($A902&amp;" @"&amp; $N902 &amp;"  Corp","risk_mid")</f>
        <v>7.3231200329189505</v>
      </c>
      <c r="AK902" s="25">
        <f t="shared" ref="AK902" si="1046">IFERROR(G902*AJ902/10000,"-")</f>
        <v>4450.9923560081379</v>
      </c>
      <c r="AL902" s="1" t="str">
        <f t="shared" si="1022"/>
        <v>-</v>
      </c>
      <c r="AM902" s="38">
        <f t="shared" ref="AM902" si="1047">IFERROR(G902*1,0)*IFERROR(P902*1,0)/100*IF(AL902="-",$AM$3,AL902)/100/360</f>
        <v>55.438383466666671</v>
      </c>
      <c r="AN902" s="12">
        <f>_xll.BDP($A902&amp;" @"&amp; $N902 &amp;"  Corp","asset_swap_spd_mid")</f>
        <v>54.304098109932823</v>
      </c>
      <c r="AO902" s="25">
        <f t="shared" ref="AO902" si="1048">IFERROR(G902*1,0)*IFERROR(AN902*1,0)/10000</f>
        <v>33006.030831217169</v>
      </c>
      <c r="AP902" s="25">
        <f>IFERROR(_xll.BDP($A902&amp;" @"&amp; $N902 &amp;"  Corp","coupon")*G902/100/365,"-")</f>
        <v>353.85616438356163</v>
      </c>
      <c r="AQ902" s="1" t="str">
        <f>_xll.RtGet("EBOND_LDN",B902,"DSPLY_NAME")</f>
        <v xml:space="preserve">VW 2 1/8 04 Apr </v>
      </c>
      <c r="AR902" s="38">
        <f>_xll.RtGet("EBOND_LDN", B902, -18560)</f>
        <v>84.943439544753005</v>
      </c>
      <c r="AS902" s="38">
        <f>_xll.RtGet("EBOND_LDN", B902, -18562)</f>
        <v>82.218814056579006</v>
      </c>
      <c r="AT902" s="58" t="str">
        <f ca="1">IF(Main[[#This Row],[maturity]]&lt;TODAY(),"matured","-")</f>
        <v>-</v>
      </c>
      <c r="AU902" s="1" t="str">
        <f>IF(Main[[#This Row],[spread bid]]=Main[[#This Row],[spread ask]],"error","-")</f>
        <v>-</v>
      </c>
    </row>
    <row r="903" spans="1:47" x14ac:dyDescent="0.2">
      <c r="A903" s="1" t="s">
        <v>831</v>
      </c>
      <c r="B903" s="1">
        <v>15256453</v>
      </c>
      <c r="C903" s="9">
        <v>1994223</v>
      </c>
      <c r="D903" s="9" t="str">
        <f>_xll.BDP($A903&amp;" Corp",D$4)</f>
        <v>VW</v>
      </c>
      <c r="E903" s="9">
        <f>IF(_xll.BDP($A903&amp;" Corp","cpn typ")="floating","frn",_xll.BDP($A903&amp;" Corp",E$4))</f>
        <v>2.375</v>
      </c>
      <c r="F903" s="50">
        <f>IF(LEFT(_xll.BDP($A903&amp;" Corp","mty_typ"),4)="perp","perp",_xll.BDP($A903&amp;" Corp",F$4)*1)</f>
        <v>44810</v>
      </c>
      <c r="G903" s="31">
        <f>_xll.RtGet("EBOND_POSITION",INDEX(bookMap[eBondID],MATCH(TEXT(C903,"0"),bookMap[bbgID],0))&amp;"="&amp;B903,"AMOUNT")</f>
        <v>4100000</v>
      </c>
      <c r="H903" s="1">
        <f>INDEX(control!$E$12:$E$22,MATCH(C903,control!$C$12:$C$22,0))</f>
        <v>0</v>
      </c>
      <c r="I903" s="1" t="str">
        <f>IFERROR(INDEX(bias[symbol],MIN(MAX(MATCH(IF($I$2="manual",_xll.RtGet("EBOND_LDN",B903,-20268),$I$2),bias[symbol],0)+H903,1),27)),"-")</f>
        <v>bbb</v>
      </c>
      <c r="J903" s="1">
        <f>IFERROR(_xll.RtGet("EBOND_LDN",B903,-20270)*1,"-")</f>
        <v>0.2</v>
      </c>
      <c r="K903" s="1" t="str">
        <f>_xll.RtGet("EBOND_LDN",$B903,-20271)</f>
        <v>on</v>
      </c>
      <c r="L903" s="1">
        <f>_xll.BDP(A903&amp;" @CBKG Corp","bid")</f>
        <v>103.747</v>
      </c>
      <c r="M903" s="1">
        <f>_xll.BDP(A903&amp;" @CBKG Corp","ask")</f>
        <v>103.947</v>
      </c>
      <c r="N903" s="1" t="s">
        <v>1456</v>
      </c>
      <c r="O903" s="1" t="str">
        <f>_xll.BDP(A903&amp;" @"&amp;N903&amp;" Corp","LAST_UPDATE")</f>
        <v>07:01:57</v>
      </c>
      <c r="P903" s="57">
        <f>_xll.BDP(A903&amp;" @"&amp;N903&amp;" Corp","LAST_PRICE")</f>
        <v>103.77200000000001</v>
      </c>
      <c r="Q903" s="1">
        <f>INDEX(control!$F$12:$F$22,MATCH(C903,control!$C$12:$C$22,0))</f>
        <v>100</v>
      </c>
      <c r="R903" s="1">
        <f>P903-J903*INDEX(bias[value],MATCH(I903,bias[symbol],0))*(Q903/100)</f>
        <v>103.747</v>
      </c>
      <c r="S903" s="1">
        <f t="shared" si="981"/>
        <v>103.947</v>
      </c>
      <c r="T903" s="4"/>
      <c r="U903" s="4"/>
      <c r="V903" s="1">
        <f t="shared" si="973"/>
        <v>103.77200000000001</v>
      </c>
      <c r="W903" s="1">
        <f t="shared" si="974"/>
        <v>103.747</v>
      </c>
      <c r="X903" s="1">
        <f t="shared" si="975"/>
        <v>103.947</v>
      </c>
      <c r="Y903" s="13">
        <f t="shared" si="976"/>
        <v>0</v>
      </c>
      <c r="Z903" s="1">
        <v>1</v>
      </c>
      <c r="AA903" s="1">
        <f t="shared" si="977"/>
        <v>1</v>
      </c>
      <c r="AB903" s="1">
        <f t="shared" si="978"/>
        <v>1</v>
      </c>
      <c r="AC903" s="1">
        <f>IF(ISNUMBER(INDEX(bias[value],MATCH(I903,bias[symbol],0))),1,0)</f>
        <v>1</v>
      </c>
      <c r="AD903" s="1">
        <f t="shared" si="979"/>
        <v>1</v>
      </c>
      <c r="AE903" s="1">
        <f t="shared" si="980"/>
        <v>1</v>
      </c>
      <c r="AF903" s="1">
        <f t="shared" ca="1" si="968"/>
        <v>0</v>
      </c>
      <c r="AG903" s="1">
        <f t="shared" ca="1" si="969"/>
        <v>0</v>
      </c>
      <c r="AH903" s="1" t="str">
        <f ca="1">IF(AG903=1,_xll.RtContribute("DDS_BONDS",$B903&amp;"=EXT",$V$3:$X$3,V903:X903,"FTC:CHANGED;SCOPE:SERVER"),"-")</f>
        <v>-</v>
      </c>
      <c r="AI903" s="1" t="str">
        <f>_xll.RtGet("DDS_BONDS",B903&amp;"=EXT",3)</f>
        <v>15256453=EXT</v>
      </c>
      <c r="AJ903" s="32">
        <f>_xll.BDP($A903&amp;" @"&amp; $N903 &amp;"  Corp","risk_mid")</f>
        <v>7.7107206932204519</v>
      </c>
      <c r="AK903" s="25">
        <f t="shared" si="970"/>
        <v>3161.3954842203852</v>
      </c>
      <c r="AL903" s="1" t="str">
        <f t="shared" si="1022"/>
        <v>-</v>
      </c>
      <c r="AM903" s="38">
        <f t="shared" si="971"/>
        <v>37.819128888888891</v>
      </c>
      <c r="AN903" s="12">
        <f>_xll.BDP($A903&amp;" @"&amp; $N903 &amp;"  Corp","asset_swap_spd_mid")</f>
        <v>59.022256190824223</v>
      </c>
      <c r="AO903" s="25">
        <f t="shared" si="972"/>
        <v>24199.125038237933</v>
      </c>
      <c r="AP903" s="25">
        <f>IFERROR(_xll.BDP($A903&amp;" @"&amp; $N903 &amp;"  Corp","coupon")*G903/100/365,"-")</f>
        <v>266.78082191780823</v>
      </c>
      <c r="AQ903" s="1" t="str">
        <f>_xll.RtGet("EBOND_LDN",B903,"DSPLY_NAME")</f>
        <v xml:space="preserve">VW 2 3/8 06 Sep </v>
      </c>
      <c r="AR903" s="38">
        <f>_xll.RtGet("EBOND_LDN", B903, -18560)</f>
        <v>85.053896690425006</v>
      </c>
      <c r="AS903" s="38">
        <f>_xll.RtGet("EBOND_LDN", B903, -18562)</f>
        <v>82.466525747828996</v>
      </c>
      <c r="AT903" s="58" t="str">
        <f ca="1">IF(Main[[#This Row],[maturity]]&lt;TODAY(),"matured","-")</f>
        <v>-</v>
      </c>
      <c r="AU903" s="1" t="str">
        <f>IF(Main[[#This Row],[spread bid]]=Main[[#This Row],[spread ask]],"error","-")</f>
        <v>-</v>
      </c>
    </row>
    <row r="904" spans="1:47" x14ac:dyDescent="0.2">
      <c r="A904" s="1" t="s">
        <v>1461</v>
      </c>
      <c r="B904" s="1">
        <v>21056168</v>
      </c>
      <c r="C904" s="9">
        <v>1994223</v>
      </c>
      <c r="D904" s="9" t="str">
        <f>_xll.BDP($A904&amp;" Corp",D$4)</f>
        <v>VW</v>
      </c>
      <c r="E904" s="9">
        <f>IF(_xll.BDP($A904&amp;" Corp","cpn typ")="floating","frn",_xll.BDP($A904&amp;" Corp",E$4))</f>
        <v>2.625</v>
      </c>
      <c r="F904" s="50">
        <f>IF(LEFT(_xll.BDP($A904&amp;" Corp","mty_typ"),4)="perp","perp",_xll.BDP($A904&amp;" Corp",F$4)*1)</f>
        <v>45306</v>
      </c>
      <c r="G904" s="31">
        <f>_xll.RtGet("EBOND_POSITION",INDEX(bookMap[eBondID],MATCH(TEXT(C904,"0"),bookMap[bbgID],0))&amp;"="&amp;B904,"AMOUNT")</f>
        <v>3282000.0000000019</v>
      </c>
      <c r="H904" s="1">
        <f>INDEX(control!$E$12:$E$22,MATCH(C904,control!$C$12:$C$22,0))</f>
        <v>0</v>
      </c>
      <c r="I904" s="1" t="str">
        <f>IFERROR(INDEX(bias[symbol],MIN(MAX(MATCH(IF($I$2="manual",_xll.RtGet("EBOND_LDN",B904,-20268),$I$2),bias[symbol],0)+H904,1),27)),"-")</f>
        <v>bbb</v>
      </c>
      <c r="J904" s="1">
        <f>IFERROR(_xll.RtGet("EBOND_LDN",B904,-20270)*1,"-")</f>
        <v>0.2</v>
      </c>
      <c r="K904" s="1" t="str">
        <f>_xll.RtGet("EBOND_LDN",$B904,-20271)</f>
        <v>on</v>
      </c>
      <c r="L904" s="1">
        <f>_xll.BDP(A904&amp;" @CBKG Corp","bid")</f>
        <v>104.188</v>
      </c>
      <c r="M904" s="1">
        <f>_xll.BDP(A904&amp;" @CBKG Corp","ask")</f>
        <v>104.38800000000001</v>
      </c>
      <c r="N904" s="1" t="s">
        <v>1456</v>
      </c>
      <c r="O904" s="1" t="str">
        <f>_xll.BDP(A904&amp;" @"&amp;N904&amp;" Corp","LAST_UPDATE")</f>
        <v>07:01:55</v>
      </c>
      <c r="P904" s="57">
        <f>_xll.BDP(A904&amp;" @"&amp;N904&amp;" Corp","LAST_PRICE")</f>
        <v>104.21299999999999</v>
      </c>
      <c r="Q904" s="1">
        <f>INDEX(control!$F$12:$F$22,MATCH(C904,control!$C$12:$C$22,0))</f>
        <v>100</v>
      </c>
      <c r="R904" s="1">
        <f>P904-J904*INDEX(bias[value],MATCH(I904,bias[symbol],0))*(Q904/100)</f>
        <v>104.18799999999999</v>
      </c>
      <c r="S904" s="1">
        <f t="shared" ref="S904" si="1049">R904+J904*(Q904/100)</f>
        <v>104.38799999999999</v>
      </c>
      <c r="T904" s="4"/>
      <c r="U904" s="4"/>
      <c r="V904" s="1">
        <f t="shared" ref="V904" si="1050">P904</f>
        <v>104.21299999999999</v>
      </c>
      <c r="W904" s="1">
        <f t="shared" ref="W904" si="1051">IF(ISNUMBER(T904),T904,R904)</f>
        <v>104.18799999999999</v>
      </c>
      <c r="X904" s="1">
        <f t="shared" ref="X904" si="1052">IF(ISNUMBER(U904),U904,S904)</f>
        <v>104.38799999999999</v>
      </c>
      <c r="Y904" s="13">
        <f t="shared" ref="Y904" si="1053">IF(ISERROR((W904+X904)-(L904+M904)),"err",((W904+X904)-(L904+M904)))</f>
        <v>-5.6843418860808015E-14</v>
      </c>
      <c r="Z904" s="1">
        <v>1</v>
      </c>
      <c r="AA904" s="1">
        <f t="shared" ref="AA904" si="1054">IF(K904="on",1,0)</f>
        <v>1</v>
      </c>
      <c r="AB904" s="1">
        <f t="shared" ref="AB904" si="1055">IF(ISNUMBER(V904),1,0)*IF(ISNUMBER(W904),1,0)*IF(ISNUMBER(X904),1,0)</f>
        <v>1</v>
      </c>
      <c r="AC904" s="1">
        <f>IF(ISNUMBER(INDEX(bias[value],MATCH(I904,bias[symbol],0))),1,0)</f>
        <v>1</v>
      </c>
      <c r="AD904" s="1">
        <f t="shared" ref="AD904" si="1056">IF(ISNUMBER(J904),1,0)</f>
        <v>1</v>
      </c>
      <c r="AE904" s="1">
        <f t="shared" ref="AE904" si="1057">IF(AB904,IF(W904&gt;X904,0,1),0)</f>
        <v>1</v>
      </c>
      <c r="AF904" s="1">
        <f t="shared" ref="AF904:AF971" ca="1" si="1058">IF($C$3="update",1,0)</f>
        <v>0</v>
      </c>
      <c r="AG904" s="1">
        <f t="shared" ref="AG904:AG971" ca="1" si="1059">PRODUCT(Z904:AF904)</f>
        <v>0</v>
      </c>
      <c r="AH904" s="1" t="str">
        <f ca="1">IF(AG904=1,_xll.RtContribute("DDS_BONDS",$B904&amp;"=EXT",$V$3:$X$3,V904:X904,"FTC:CHANGED;SCOPE:SERVER"),"-")</f>
        <v>-</v>
      </c>
      <c r="AI904" s="1" t="str">
        <f>_xll.RtGet("DDS_BONDS",B904&amp;"=EXT",3)</f>
        <v>21056168=EXT</v>
      </c>
      <c r="AJ904" s="32">
        <f>_xll.BDP($A904&amp;" @"&amp; $N904 &amp;"  Corp","risk_mid")</f>
        <v>8.7797014376228333</v>
      </c>
      <c r="AK904" s="25">
        <f t="shared" si="970"/>
        <v>2881.4980118278158</v>
      </c>
      <c r="AL904" s="1" t="str">
        <f t="shared" si="1022"/>
        <v>-</v>
      </c>
      <c r="AM904" s="38">
        <f t="shared" si="971"/>
        <v>30.402405866666687</v>
      </c>
      <c r="AN904" s="12">
        <f>_xll.BDP($A904&amp;" @"&amp; $N904 &amp;"  Corp","asset_swap_spd_mid")</f>
        <v>64.363874040457759</v>
      </c>
      <c r="AO904" s="25">
        <f t="shared" si="972"/>
        <v>21124.223460078247</v>
      </c>
      <c r="AP904" s="25">
        <f>IFERROR(_xll.BDP($A904&amp;" @"&amp; $N904 &amp;"  Corp","coupon")*G904/100/365,"-")</f>
        <v>236.03424657534262</v>
      </c>
      <c r="AQ904" s="1" t="str">
        <f>_xll.RtGet("EBOND_LDN",B904,"DSPLY_NAME")</f>
        <v xml:space="preserve">VW 2 5/8 15 Jan </v>
      </c>
      <c r="AR904" s="38">
        <f>_xll.RtGet("EBOND_LDN", B904, -18560)</f>
        <v>88.806518060125995</v>
      </c>
      <c r="AS904" s="38">
        <f>_xll.RtGet("EBOND_LDN", B904, -18562)</f>
        <v>86.535209363158003</v>
      </c>
      <c r="AT904" s="58" t="str">
        <f ca="1">IF(Main[[#This Row],[maturity]]&lt;TODAY(),"matured","-")</f>
        <v>-</v>
      </c>
      <c r="AU904" s="1" t="str">
        <f>IF(Main[[#This Row],[spread bid]]=Main[[#This Row],[spread ask]],"error","-")</f>
        <v>-</v>
      </c>
    </row>
    <row r="905" spans="1:47" x14ac:dyDescent="0.2">
      <c r="A905" s="7" t="s">
        <v>1462</v>
      </c>
      <c r="B905" s="7">
        <v>17354991</v>
      </c>
      <c r="C905" s="7">
        <v>1994223</v>
      </c>
      <c r="D905" s="7" t="str">
        <f>_xll.BDP($A905&amp;" Corp",D$4)</f>
        <v>VW</v>
      </c>
      <c r="E905" s="7">
        <f>IF(_xll.BDP($A905&amp;" Corp","cpn typ")="floating","frn",_xll.BDP($A905&amp;" Corp",E$4))</f>
        <v>3.3</v>
      </c>
      <c r="F905" s="50">
        <f>IF(LEFT(_xll.BDP($A905&amp;" Corp","mty_typ"),4)="perp","perp",_xll.BDP($A905&amp;" Corp",F$4)*1)</f>
        <v>48660</v>
      </c>
      <c r="G905" s="26" t="str">
        <f>_xll.RtGet("EBOND_POSITION",INDEX(bookMap[eBondID],MATCH(TEXT(C905,"0"),bookMap[bbgID],0))&amp;"="&amp;B905,"AMOUNT")</f>
        <v>#N/A</v>
      </c>
      <c r="H905" s="1">
        <f>INDEX(control!$E$12:$E$22,MATCH(C905,control!$C$12:$C$22,0))</f>
        <v>0</v>
      </c>
      <c r="I905" s="1" t="str">
        <f>IFERROR(INDEX(bias[symbol],MIN(MAX(MATCH(IF($I$2="manual",_xll.RtGet("EBOND_LDN",B905,-20268),$I$2),bias[symbol],0)+H905,1),27)),"-")</f>
        <v>-</v>
      </c>
      <c r="J905" s="1" t="str">
        <f>IFERROR(_xll.RtGet("EBOND_LDN",B905,-20270)*1,"-")</f>
        <v>-</v>
      </c>
      <c r="K905" s="7" t="str">
        <f>_xll.RtGet("EBOND_LDN",$B905,-20271)</f>
        <v/>
      </c>
      <c r="L905" s="7" t="str">
        <f>_xll.BDP(A905&amp;" @CBKG Corp","bid")</f>
        <v>#N/A Real Time</v>
      </c>
      <c r="M905" s="7" t="str">
        <f>_xll.BDP(A905&amp;" @CBKG Corp","ask")</f>
        <v>#N/A Real Time</v>
      </c>
      <c r="N905" s="7" t="s">
        <v>1456</v>
      </c>
      <c r="O905" s="9" t="str">
        <f>_xll.BDP(A905&amp;" @"&amp;N905&amp;" Corp","LAST_UPDATE")</f>
        <v>07:01:27</v>
      </c>
      <c r="P905" s="57">
        <f>_xll.BDP(A905&amp;" @"&amp;N905&amp;" Corp","LAST_PRICE")</f>
        <v>106.78400000000001</v>
      </c>
      <c r="Q905" s="1">
        <f>INDEX(control!$F$12:$F$22,MATCH(C905,control!$C$12:$C$22,0))</f>
        <v>100</v>
      </c>
      <c r="R905" s="7" t="e">
        <f>P905-J905*INDEX(bias[value],MATCH(I905,bias[symbol],0))*(Q905/100)</f>
        <v>#VALUE!</v>
      </c>
      <c r="S905" s="7" t="e">
        <f t="shared" ref="S905" si="1060">R905+J905*(Q905/100)</f>
        <v>#VALUE!</v>
      </c>
      <c r="T905" s="11"/>
      <c r="U905" s="11"/>
      <c r="V905" s="7">
        <f t="shared" ref="V905" si="1061">P905</f>
        <v>106.78400000000001</v>
      </c>
      <c r="W905" s="7" t="e">
        <f t="shared" ref="W905" si="1062">IF(ISNUMBER(T905),T905,R905)</f>
        <v>#VALUE!</v>
      </c>
      <c r="X905" s="7" t="e">
        <f t="shared" ref="X905" si="1063">IF(ISNUMBER(U905),U905,S905)</f>
        <v>#VALUE!</v>
      </c>
      <c r="Y905" s="10" t="str">
        <f t="shared" ref="Y905" si="1064">IF(ISERROR((W905+X905)-(L905+M905)),"err",((W905+X905)-(L905+M905)))</f>
        <v>err</v>
      </c>
      <c r="Z905" s="7">
        <v>1</v>
      </c>
      <c r="AA905" s="7">
        <f t="shared" ref="AA905" si="1065">IF(K905="on",1,0)</f>
        <v>0</v>
      </c>
      <c r="AB905" s="7">
        <f t="shared" ref="AB905" si="1066">IF(ISNUMBER(V905),1,0)*IF(ISNUMBER(W905),1,0)*IF(ISNUMBER(X905),1,0)</f>
        <v>0</v>
      </c>
      <c r="AC905" s="7">
        <f>IF(ISNUMBER(INDEX(bias[value],MATCH(I905,bias[symbol],0))),1,0)</f>
        <v>0</v>
      </c>
      <c r="AD905" s="7">
        <f t="shared" ref="AD905" si="1067">IF(ISNUMBER(J905),1,0)</f>
        <v>0</v>
      </c>
      <c r="AE905" s="7">
        <f t="shared" ref="AE905" si="1068">IF(AB905,IF(W905&gt;X905,0,1),0)</f>
        <v>0</v>
      </c>
      <c r="AF905" s="7">
        <f t="shared" ca="1" si="1058"/>
        <v>0</v>
      </c>
      <c r="AG905" s="7">
        <f t="shared" ca="1" si="1059"/>
        <v>0</v>
      </c>
      <c r="AH905" s="7" t="str">
        <f ca="1">IF(AG905=1,_xll.RtContribute("DDS_BONDS",$B905&amp;"=EXT",$V$3:$X$3,V905:X905,"FTC:CHANGED;SCOPE:SERVER"),"-")</f>
        <v>-</v>
      </c>
      <c r="AI905" s="7" t="str">
        <f>_xll.RtGet("DDS_BONDS",B905&amp;"=EXT",3)</f>
        <v>17354991=EXT</v>
      </c>
      <c r="AJ905" s="32">
        <f>_xll.BDP($A905&amp;" @"&amp; $N905 &amp;"  Corp","risk_mid")</f>
        <v>14.958977162589093</v>
      </c>
      <c r="AK905" s="25" t="str">
        <f t="shared" si="970"/>
        <v>-</v>
      </c>
      <c r="AL905" s="1" t="str">
        <f t="shared" si="1022"/>
        <v>-</v>
      </c>
      <c r="AM905" s="38">
        <f t="shared" si="971"/>
        <v>0</v>
      </c>
      <c r="AN905" s="12">
        <f>_xll.BDP($A905&amp;" @"&amp; $N905 &amp;"  Corp","asset_swap_spd_mid")</f>
        <v>65.144395790759702</v>
      </c>
      <c r="AO905" s="25">
        <f t="shared" si="972"/>
        <v>0</v>
      </c>
      <c r="AP905" s="25" t="str">
        <f>IFERROR(_xll.BDP($A905&amp;" @"&amp; $N905 &amp;"  Corp","coupon")*G905/100/365,"-")</f>
        <v>-</v>
      </c>
      <c r="AQ905" s="1" t="str">
        <f>_xll.RtGet("EBOND_LDN",B905,"DSPLY_NAME")</f>
        <v>VW 3.3 22 Mar 20</v>
      </c>
      <c r="AR905" s="38">
        <f>_xll.RtGet("EBOND_LDN", B905, -18560)</f>
        <v>0</v>
      </c>
      <c r="AS905" s="38">
        <f>_xll.RtGet("EBOND_LDN", B905, -18562)</f>
        <v>0</v>
      </c>
      <c r="AT905" s="58" t="str">
        <f ca="1">IF(Main[[#This Row],[maturity]]&lt;TODAY(),"matured","-")</f>
        <v>-</v>
      </c>
      <c r="AU905" s="1" t="str">
        <f>IF(Main[[#This Row],[spread bid]]=Main[[#This Row],[spread ask]],"error","-")</f>
        <v>error</v>
      </c>
    </row>
    <row r="906" spans="1:47" x14ac:dyDescent="0.2">
      <c r="A906" s="1" t="s">
        <v>832</v>
      </c>
      <c r="B906" s="1">
        <v>6964700</v>
      </c>
      <c r="C906" s="1">
        <v>1994225</v>
      </c>
      <c r="D906" s="1" t="str">
        <f>_xll.BDP($A906&amp;" Corp",D$4)</f>
        <v>AALLN</v>
      </c>
      <c r="E906" s="1">
        <f>IF(_xll.BDP($A906&amp;" Corp","cpn typ")="floating","frn",_xll.BDP($A906&amp;" Corp",E$4))</f>
        <v>5.875</v>
      </c>
      <c r="F906" s="50">
        <f>IF(LEFT(_xll.BDP($A906&amp;" Corp","mty_typ"),4)="perp","perp",_xll.BDP($A906&amp;" Corp",F$4)*1)</f>
        <v>42111</v>
      </c>
      <c r="G906" s="31">
        <f>_xll.RtGet("EBOND_POSITION",INDEX(bookMap[eBondID],MATCH(TEXT(C906,"0"),bookMap[bbgID],0))&amp;"="&amp;B906,"AMOUNT")</f>
        <v>0</v>
      </c>
      <c r="H906" s="1">
        <f>INDEX(control!$E$12:$E$22,MATCH(C906,control!$C$12:$C$22,0))</f>
        <v>0</v>
      </c>
      <c r="I906" s="1" t="str">
        <f>IFERROR(INDEX(bias[symbol],MIN(MAX(MATCH(IF($I$2="manual",_xll.RtGet("EBOND_LDN",B906,-20268),$I$2),bias[symbol],0)+H906,1),27)),"-")</f>
        <v>m</v>
      </c>
      <c r="J906" s="1">
        <f>IFERROR(_xll.RtGet("EBOND_LDN",B906,-20270)*1,"-")</f>
        <v>0.1</v>
      </c>
      <c r="K906" s="1" t="str">
        <f>_xll.RtGet("EBOND_LDN",$B906,-20271)</f>
        <v>on</v>
      </c>
      <c r="L906" s="1">
        <f>_xll.BDP(A906&amp;" @CBKG Corp","bid")</f>
        <v>104.378</v>
      </c>
      <c r="M906" s="1">
        <f>_xll.BDP(A906&amp;" @CBKG Corp","ask")</f>
        <v>104.47799999999999</v>
      </c>
      <c r="N906" s="1" t="s">
        <v>1456</v>
      </c>
      <c r="O906" s="1" t="str">
        <f>_xll.BDP(A906&amp;" @"&amp;N906&amp;" Corp","LAST_UPDATE")</f>
        <v>11/06/2014</v>
      </c>
      <c r="P906" s="57">
        <f>_xll.BDP(A906&amp;" @"&amp;N906&amp;" Corp","LAST_PRICE")</f>
        <v>104.428</v>
      </c>
      <c r="Q906" s="1">
        <f>INDEX(control!$F$12:$F$22,MATCH(C906,control!$C$12:$C$22,0))</f>
        <v>100</v>
      </c>
      <c r="R906" s="1">
        <f>P906-J906*INDEX(bias[value],MATCH(I906,bias[symbol],0))*(Q906/100)</f>
        <v>104.378</v>
      </c>
      <c r="S906" s="1">
        <f t="shared" si="981"/>
        <v>104.47799999999999</v>
      </c>
      <c r="T906" s="8"/>
      <c r="U906" s="8"/>
      <c r="V906" s="1">
        <f t="shared" si="973"/>
        <v>104.428</v>
      </c>
      <c r="W906" s="1">
        <f t="shared" si="974"/>
        <v>104.378</v>
      </c>
      <c r="X906" s="1">
        <f t="shared" si="975"/>
        <v>104.47799999999999</v>
      </c>
      <c r="Y906" s="13">
        <f t="shared" si="976"/>
        <v>0</v>
      </c>
      <c r="Z906" s="1">
        <v>1</v>
      </c>
      <c r="AA906" s="1">
        <f t="shared" si="977"/>
        <v>1</v>
      </c>
      <c r="AB906" s="1">
        <f t="shared" ref="AB906:AB973" si="1069">IF(ISNUMBER(V906),1,0)*IF(ISNUMBER(W906),1,0)*IF(ISNUMBER(X906),1,0)</f>
        <v>1</v>
      </c>
      <c r="AC906" s="1">
        <f>IF(ISNUMBER(INDEX(bias[value],MATCH(I906,bias[symbol],0))),1,0)</f>
        <v>1</v>
      </c>
      <c r="AD906" s="1">
        <f t="shared" si="979"/>
        <v>1</v>
      </c>
      <c r="AE906" s="1">
        <f t="shared" ref="AE906:AE973" si="1070">IF(AB906,IF(W906&gt;X906,0,1),0)</f>
        <v>1</v>
      </c>
      <c r="AF906" s="1">
        <f t="shared" ca="1" si="1058"/>
        <v>0</v>
      </c>
      <c r="AG906" s="1">
        <f t="shared" ca="1" si="1059"/>
        <v>0</v>
      </c>
      <c r="AH906" s="1" t="str">
        <f ca="1">IF(AG906=1,_xll.RtContribute("DDS_BONDS",$B906&amp;"=EXT",$V$3:$X$3,V906:X906,"FTC:CHANGED;SCOPE:SERVER"),"-")</f>
        <v>-</v>
      </c>
      <c r="AI906" s="1" t="str">
        <f>_xll.RtGet("DDS_BONDS",B906&amp;"=EXT",3)</f>
        <v>6964700=EXT</v>
      </c>
      <c r="AJ906" s="32">
        <f>_xll.BDP($A906&amp;" @"&amp; $N906 &amp;"  Corp","risk_mid")</f>
        <v>0.87419307662841561</v>
      </c>
      <c r="AK906" s="25">
        <f t="shared" si="970"/>
        <v>0</v>
      </c>
      <c r="AL906" s="1" t="str">
        <f t="shared" si="1022"/>
        <v>-</v>
      </c>
      <c r="AM906" s="38">
        <f t="shared" si="971"/>
        <v>0</v>
      </c>
      <c r="AN906" s="12">
        <f>_xll.BDP($A906&amp;" @"&amp; $N906 &amp;"  Corp","asset_swap_spd_mid")</f>
        <v>5.7384979214224252</v>
      </c>
      <c r="AO906" s="25">
        <f t="shared" si="972"/>
        <v>0</v>
      </c>
      <c r="AP906" s="25">
        <f>IFERROR(_xll.BDP($A906&amp;" @"&amp; $N906 &amp;"  Corp","coupon")*G906/100/365,"-")</f>
        <v>0</v>
      </c>
      <c r="AQ906" s="1" t="str">
        <f>_xll.RtGet("EBOND_LDN",B906,"DSPLY_NAME")</f>
        <v>AALLN 5 7/8 17 A</v>
      </c>
      <c r="AR906" s="38">
        <f>_xll.RtGet("EBOND_LDN", B906, -18560)</f>
        <v>58.945882075565002</v>
      </c>
      <c r="AS906" s="38">
        <f>_xll.RtGet("EBOND_LDN", B906, -18562)</f>
        <v>47.505239522261</v>
      </c>
      <c r="AT906" s="58" t="str">
        <f ca="1">IF(Main[[#This Row],[maturity]]&lt;TODAY(),"matured","-")</f>
        <v>-</v>
      </c>
      <c r="AU906" s="1" t="str">
        <f>IF(Main[[#This Row],[spread bid]]=Main[[#This Row],[spread ask]],"error","-")</f>
        <v>-</v>
      </c>
    </row>
    <row r="907" spans="1:47" x14ac:dyDescent="0.2">
      <c r="A907" s="1" t="s">
        <v>1598</v>
      </c>
      <c r="B907" s="1">
        <v>21183104</v>
      </c>
      <c r="C907" s="1">
        <v>1994225</v>
      </c>
      <c r="D907" s="1" t="str">
        <f>_xll.BDP($A907&amp;" Corp",D$4)</f>
        <v>AALLN</v>
      </c>
      <c r="E907" s="1" t="str">
        <f>IF(_xll.BDP($A907&amp;" Corp","cpn typ")="floating","frn",_xll.BDP($A907&amp;" Corp",E$4))</f>
        <v>frn</v>
      </c>
      <c r="F907" s="50">
        <f>IF(LEFT(_xll.BDP($A907&amp;" Corp","mty_typ"),4)="perp","perp",_xll.BDP($A907&amp;" Corp",F$4)*1)</f>
        <v>42475</v>
      </c>
      <c r="G907" s="31">
        <f>_xll.RtGet("EBOND_POSITION",INDEX(bookMap[eBondID],MATCH(TEXT(C907,"0"),bookMap[bbgID],0))&amp;"="&amp;B907,"AMOUNT")</f>
        <v>-50000</v>
      </c>
      <c r="H907" s="1">
        <f>INDEX(control!$E$12:$E$22,MATCH(C907,control!$C$12:$C$22,0))</f>
        <v>0</v>
      </c>
      <c r="I907" s="1" t="str">
        <f>IFERROR(INDEX(bias[symbol],MIN(MAX(MATCH(IF($I$2="manual",_xll.RtGet("EBOND_LDN",B907,-20268),$I$2),bias[symbol],0)+H907,1),27)),"-")</f>
        <v>-</v>
      </c>
      <c r="J907" s="1" t="str">
        <f>IFERROR(_xll.RtGet("EBOND_LDN",B907,-20270)*1,"-")</f>
        <v>-</v>
      </c>
      <c r="K907" s="1" t="str">
        <f>_xll.RtGet("EBOND_LDN",$B907,-20271)</f>
        <v>on</v>
      </c>
      <c r="L907" s="1">
        <f>_xll.BDP(A907&amp;" @CBKG Corp","bid")</f>
        <v>100.282</v>
      </c>
      <c r="M907" s="1">
        <f>_xll.BDP(A907&amp;" @CBKG Corp","ask")</f>
        <v>101.206</v>
      </c>
      <c r="N907" s="1" t="s">
        <v>1457</v>
      </c>
      <c r="O907" s="1" t="str">
        <f>_xll.BDP(A907&amp;" @"&amp;N907&amp;" Corp","LAST_UPDATE")</f>
        <v>11/06/2014</v>
      </c>
      <c r="P907" s="57">
        <f>_xll.BDP(A907&amp;" @"&amp;N907&amp;" Corp","LAST_PRICE")</f>
        <v>100.548</v>
      </c>
      <c r="Q907" s="1">
        <f>INDEX(control!$F$12:$F$22,MATCH(C907,control!$C$12:$C$22,0))</f>
        <v>100</v>
      </c>
      <c r="R907" s="1" t="e">
        <f>P907-J907*INDEX(bias[value],MATCH(I907,bias[symbol],0))*(Q907/100)</f>
        <v>#VALUE!</v>
      </c>
      <c r="S907" s="1" t="e">
        <f t="shared" ref="S907" si="1071">R907+J907*(Q907/100)</f>
        <v>#VALUE!</v>
      </c>
      <c r="T907" s="8"/>
      <c r="U907" s="8"/>
      <c r="V907" s="1">
        <f t="shared" ref="V907" si="1072">P907</f>
        <v>100.548</v>
      </c>
      <c r="W907" s="1" t="e">
        <f t="shared" ref="W907" si="1073">IF(ISNUMBER(T907),T907,R907)</f>
        <v>#VALUE!</v>
      </c>
      <c r="X907" s="1" t="e">
        <f t="shared" ref="X907" si="1074">IF(ISNUMBER(U907),U907,S907)</f>
        <v>#VALUE!</v>
      </c>
      <c r="Y907" s="13" t="str">
        <f t="shared" ref="Y907" si="1075">IF(ISERROR((W907+X907)-(L907+M907)),"err",((W907+X907)-(L907+M907)))</f>
        <v>err</v>
      </c>
      <c r="Z907" s="1">
        <v>1</v>
      </c>
      <c r="AA907" s="1">
        <f t="shared" ref="AA907" si="1076">IF(K907="on",1,0)</f>
        <v>1</v>
      </c>
      <c r="AB907" s="1">
        <f t="shared" ref="AB907" si="1077">IF(ISNUMBER(V907),1,0)*IF(ISNUMBER(W907),1,0)*IF(ISNUMBER(X907),1,0)</f>
        <v>0</v>
      </c>
      <c r="AC907" s="1">
        <f>IF(ISNUMBER(INDEX(bias[value],MATCH(I907,bias[symbol],0))),1,0)</f>
        <v>0</v>
      </c>
      <c r="AD907" s="1">
        <f t="shared" ref="AD907" si="1078">IF(ISNUMBER(J907),1,0)</f>
        <v>0</v>
      </c>
      <c r="AE907" s="1">
        <f t="shared" ref="AE907" si="1079">IF(AB907,IF(W907&gt;X907,0,1),0)</f>
        <v>0</v>
      </c>
      <c r="AF907" s="1">
        <f t="shared" ca="1" si="1058"/>
        <v>0</v>
      </c>
      <c r="AG907" s="1">
        <f t="shared" ref="AG907" ca="1" si="1080">PRODUCT(Z907:AF907)</f>
        <v>0</v>
      </c>
      <c r="AH907" s="1" t="str">
        <f ca="1">IF(AG907=1,_xll.RtContribute("DDS_BONDS",$B907&amp;"=EXT",$V$3:$X$3,V907:X907,"FTC:CHANGED;SCOPE:SERVER"),"-")</f>
        <v>-</v>
      </c>
      <c r="AI907" s="1" t="str">
        <f>_xll.RtGet("DDS_BONDS",B907&amp;"=EXT",3)</f>
        <v>21183104=EXT</v>
      </c>
      <c r="AJ907" s="32">
        <f>_xll.BDP($A907&amp;" @"&amp; $N907 &amp;"  Corp","risk_mid")</f>
        <v>7.8720790686048758E-2</v>
      </c>
      <c r="AK907" s="25">
        <f t="shared" ref="AK907" si="1081">IFERROR(G907*AJ907/10000,"-")</f>
        <v>-0.39360395343024379</v>
      </c>
      <c r="AL907" s="1" t="str">
        <f t="shared" ref="AL907" si="1082">IFERROR(INDEX(repoRate,MATCH(A907,repoIsin,0)),"-")</f>
        <v>-</v>
      </c>
      <c r="AM907" s="38">
        <f t="shared" ref="AM907" si="1083">IFERROR(G907*1,0)*IFERROR(P907*1,0)/100*IF(AL907="-",$AM$3,AL907)/100/360</f>
        <v>-0.44688</v>
      </c>
      <c r="AN907" s="12">
        <f>_xll.BDP($A907&amp;" @"&amp; $N907 &amp;"  Corp","asset_swap_spd_mid")</f>
        <v>67.87790607109568</v>
      </c>
      <c r="AO907" s="25">
        <f t="shared" ref="AO907" si="1084">IFERROR(G907*1,0)*IFERROR(AN907*1,0)/10000</f>
        <v>-339.38953035547843</v>
      </c>
      <c r="AP907" s="25">
        <f>IFERROR(_xll.BDP($A907&amp;" @"&amp; $N907 &amp;"  Corp","coupon")*G907/100/365,"-")</f>
        <v>-1.6114383561643835</v>
      </c>
      <c r="AQ907" s="1" t="str">
        <f>_xll.RtGet("EBOND_LDN",B907,"DSPLY_NAME")</f>
        <v>AALLN 0 15 Apr 2</v>
      </c>
      <c r="AR907" s="38">
        <f>_xll.RtGet("EBOND_LDN", B907, -18560)</f>
        <v>0</v>
      </c>
      <c r="AS907" s="38">
        <f>_xll.RtGet("EBOND_LDN", B907, -18562)</f>
        <v>0</v>
      </c>
      <c r="AT907" s="58" t="str">
        <f ca="1">IF(Main[[#This Row],[maturity]]&lt;TODAY(),"matured","-")</f>
        <v>-</v>
      </c>
      <c r="AU907" s="1" t="str">
        <f>IF(Main[[#This Row],[spread bid]]=Main[[#This Row],[spread ask]],"error","-")</f>
        <v>error</v>
      </c>
    </row>
    <row r="908" spans="1:47" x14ac:dyDescent="0.2">
      <c r="A908" s="1" t="s">
        <v>833</v>
      </c>
      <c r="B908" s="1">
        <v>8692871</v>
      </c>
      <c r="C908" s="9">
        <v>1994225</v>
      </c>
      <c r="D908" s="9" t="str">
        <f>_xll.BDP($A908&amp;" Corp",D$4)</f>
        <v>AALLN</v>
      </c>
      <c r="E908" s="9">
        <f>IF(_xll.BDP($A908&amp;" Corp","cpn typ")="floating","frn",_xll.BDP($A908&amp;" Corp",E$4))</f>
        <v>4.375</v>
      </c>
      <c r="F908" s="50">
        <f>IF(LEFT(_xll.BDP($A908&amp;" Corp","mty_typ"),4)="perp","perp",_xll.BDP($A908&amp;" Corp",F$4)*1)</f>
        <v>42706</v>
      </c>
      <c r="G908" s="31">
        <f>_xll.RtGet("EBOND_POSITION",INDEX(bookMap[eBondID],MATCH(TEXT(C908,"0"),bookMap[bbgID],0))&amp;"="&amp;B908,"AMOUNT")</f>
        <v>0</v>
      </c>
      <c r="H908" s="1">
        <f>INDEX(control!$E$12:$E$22,MATCH(C908,control!$C$12:$C$22,0))</f>
        <v>0</v>
      </c>
      <c r="I908" s="1" t="str">
        <f>IFERROR(INDEX(bias[symbol],MIN(MAX(MATCH(IF($I$2="manual",_xll.RtGet("EBOND_LDN",B908,-20268),$I$2),bias[symbol],0)+H908,1),27)),"-")</f>
        <v>b</v>
      </c>
      <c r="J908" s="1">
        <f>IFERROR(_xll.RtGet("EBOND_LDN",B908,-20270)*1,"-")</f>
        <v>0.3</v>
      </c>
      <c r="K908" s="1" t="str">
        <f>_xll.RtGet("EBOND_LDN",$B908,-20271)</f>
        <v>on</v>
      </c>
      <c r="L908" s="1">
        <f>_xll.BDP(A908&amp;" @CBKG Corp","bid")</f>
        <v>108.075</v>
      </c>
      <c r="M908" s="1">
        <f>_xll.BDP(A908&amp;" @CBKG Corp","ask")</f>
        <v>108.375</v>
      </c>
      <c r="N908" s="1" t="s">
        <v>1456</v>
      </c>
      <c r="O908" s="1" t="str">
        <f>_xll.BDP(A908&amp;" @"&amp;N908&amp;" Corp","LAST_UPDATE")</f>
        <v>11/06/2014</v>
      </c>
      <c r="P908" s="57">
        <f>_xll.BDP(A908&amp;" @"&amp;N908&amp;" Corp","LAST_PRICE")</f>
        <v>108.187</v>
      </c>
      <c r="Q908" s="1">
        <f>INDEX(control!$F$12:$F$22,MATCH(C908,control!$C$12:$C$22,0))</f>
        <v>100</v>
      </c>
      <c r="R908" s="1">
        <f>P908-J908*INDEX(bias[value],MATCH(I908,bias[symbol],0))*(Q908/100)</f>
        <v>108.0745</v>
      </c>
      <c r="S908" s="1">
        <f t="shared" si="981"/>
        <v>108.3745</v>
      </c>
      <c r="T908" s="4"/>
      <c r="U908" s="4"/>
      <c r="V908" s="1">
        <f t="shared" si="973"/>
        <v>108.187</v>
      </c>
      <c r="W908" s="1">
        <f t="shared" si="974"/>
        <v>108.0745</v>
      </c>
      <c r="X908" s="1">
        <f t="shared" si="975"/>
        <v>108.3745</v>
      </c>
      <c r="Y908" s="13">
        <f t="shared" si="976"/>
        <v>-9.9999999997635314E-4</v>
      </c>
      <c r="Z908" s="1">
        <v>1</v>
      </c>
      <c r="AA908" s="1">
        <f t="shared" si="977"/>
        <v>1</v>
      </c>
      <c r="AB908" s="1">
        <f t="shared" si="1069"/>
        <v>1</v>
      </c>
      <c r="AC908" s="1">
        <f>IF(ISNUMBER(INDEX(bias[value],MATCH(I908,bias[symbol],0))),1,0)</f>
        <v>1</v>
      </c>
      <c r="AD908" s="1">
        <f t="shared" si="979"/>
        <v>1</v>
      </c>
      <c r="AE908" s="1">
        <f t="shared" si="1070"/>
        <v>1</v>
      </c>
      <c r="AF908" s="1">
        <f t="shared" ca="1" si="1058"/>
        <v>0</v>
      </c>
      <c r="AG908" s="1">
        <f t="shared" ca="1" si="1059"/>
        <v>0</v>
      </c>
      <c r="AH908" s="1" t="str">
        <f ca="1">IF(AG908=1,_xll.RtContribute("DDS_BONDS",$B908&amp;"=EXT",$V$3:$X$3,V908:X908,"FTC:CHANGED;SCOPE:SERVER"),"-")</f>
        <v>-</v>
      </c>
      <c r="AI908" s="1" t="str">
        <f>_xll.RtGet("DDS_BONDS",B908&amp;"=EXT",3)</f>
        <v>8692871=EXT</v>
      </c>
      <c r="AJ908" s="32">
        <f>_xll.BDP($A908&amp;" @"&amp; $N908 &amp;"  Corp","risk_mid")</f>
        <v>2.5644263404039691</v>
      </c>
      <c r="AK908" s="25">
        <f t="shared" si="970"/>
        <v>0</v>
      </c>
      <c r="AL908" s="1" t="str">
        <f t="shared" si="1022"/>
        <v>-</v>
      </c>
      <c r="AM908" s="38">
        <f t="shared" si="971"/>
        <v>0</v>
      </c>
      <c r="AN908" s="12">
        <f>_xll.BDP($A908&amp;" @"&amp; $N908 &amp;"  Corp","asset_swap_spd_mid")</f>
        <v>64.158173127117593</v>
      </c>
      <c r="AO908" s="25">
        <f t="shared" si="972"/>
        <v>0</v>
      </c>
      <c r="AP908" s="25">
        <f>IFERROR(_xll.BDP($A908&amp;" @"&amp; $N908 &amp;"  Corp","coupon")*G908/100/365,"-")</f>
        <v>0</v>
      </c>
      <c r="AQ908" s="1" t="str">
        <f>_xll.RtGet("EBOND_LDN",B908,"DSPLY_NAME")</f>
        <v>AALLN 4 3/8 02 D</v>
      </c>
      <c r="AR908" s="38">
        <f>_xll.RtGet("EBOND_LDN", B908, -18560)</f>
        <v>99.186034779257994</v>
      </c>
      <c r="AS908" s="38">
        <f>_xll.RtGet("EBOND_LDN", B908, -18562)</f>
        <v>87.492364127863993</v>
      </c>
      <c r="AT908" s="58" t="str">
        <f ca="1">IF(Main[[#This Row],[maturity]]&lt;TODAY(),"matured","-")</f>
        <v>-</v>
      </c>
      <c r="AU908" s="1" t="str">
        <f>IF(Main[[#This Row],[spread bid]]=Main[[#This Row],[spread ask]],"error","-")</f>
        <v>-</v>
      </c>
    </row>
    <row r="909" spans="1:47" x14ac:dyDescent="0.2">
      <c r="A909" s="1" t="s">
        <v>834</v>
      </c>
      <c r="B909" s="1">
        <v>20027117</v>
      </c>
      <c r="C909" s="9">
        <v>1994225</v>
      </c>
      <c r="D909" s="9" t="str">
        <f>_xll.BDP($A909&amp;" Corp",D$4)</f>
        <v>AALLN</v>
      </c>
      <c r="E909" s="9">
        <f>IF(_xll.BDP($A909&amp;" Corp","cpn typ")="floating","frn",_xll.BDP($A909&amp;" Corp",E$4))</f>
        <v>1.75</v>
      </c>
      <c r="F909" s="50">
        <f>IF(LEFT(_xll.BDP($A909&amp;" Corp","mty_typ"),4)="perp","perp",_xll.BDP($A909&amp;" Corp",F$4)*1)</f>
        <v>43059</v>
      </c>
      <c r="G909" s="31">
        <f>_xll.RtGet("EBOND_POSITION",INDEX(bookMap[eBondID],MATCH(TEXT(C909,"0"),bookMap[bbgID],0))&amp;"="&amp;B909,"AMOUNT")</f>
        <v>0</v>
      </c>
      <c r="H909" s="1">
        <f>INDEX(control!$E$12:$E$22,MATCH(C909,control!$C$12:$C$22,0))</f>
        <v>0</v>
      </c>
      <c r="I909" s="1" t="str">
        <f>IFERROR(INDEX(bias[symbol],MIN(MAX(MATCH(IF($I$2="manual",_xll.RtGet("EBOND_LDN",B909,-20268),$I$2),bias[symbol],0)+H909,1),27)),"-")</f>
        <v>m</v>
      </c>
      <c r="J909" s="1">
        <f>IFERROR(_xll.RtGet("EBOND_LDN",B909,-20270)*1,"-")</f>
        <v>0.5</v>
      </c>
      <c r="K909" s="1" t="str">
        <f>_xll.RtGet("EBOND_LDN",$B909,-20271)</f>
        <v>on</v>
      </c>
      <c r="L909" s="1">
        <f>_xll.BDP(A909&amp;" @CBKG Corp","bid")</f>
        <v>101.584</v>
      </c>
      <c r="M909" s="1">
        <f>_xll.BDP(A909&amp;" @CBKG Corp","ask")</f>
        <v>102.084</v>
      </c>
      <c r="N909" s="1" t="s">
        <v>1456</v>
      </c>
      <c r="O909" s="1" t="str">
        <f>_xll.BDP(A909&amp;" @"&amp;N909&amp;" Corp","LAST_UPDATE")</f>
        <v>11/06/2014</v>
      </c>
      <c r="P909" s="57">
        <f>_xll.BDP(A909&amp;" @"&amp;N909&amp;" Corp","LAST_PRICE")</f>
        <v>101.833</v>
      </c>
      <c r="Q909" s="1">
        <f>INDEX(control!$F$12:$F$22,MATCH(C909,control!$C$12:$C$22,0))</f>
        <v>100</v>
      </c>
      <c r="R909" s="1">
        <f>P909-J909*INDEX(bias[value],MATCH(I909,bias[symbol],0))*(Q909/100)</f>
        <v>101.583</v>
      </c>
      <c r="S909" s="1">
        <f t="shared" si="981"/>
        <v>102.083</v>
      </c>
      <c r="T909" s="4"/>
      <c r="U909" s="4"/>
      <c r="V909" s="1">
        <f t="shared" si="973"/>
        <v>101.833</v>
      </c>
      <c r="W909" s="1">
        <f t="shared" si="974"/>
        <v>101.583</v>
      </c>
      <c r="X909" s="1">
        <f t="shared" si="975"/>
        <v>102.083</v>
      </c>
      <c r="Y909" s="13">
        <f t="shared" si="976"/>
        <v>-2.0000000000095497E-3</v>
      </c>
      <c r="Z909" s="1">
        <v>1</v>
      </c>
      <c r="AA909" s="1">
        <f t="shared" si="977"/>
        <v>1</v>
      </c>
      <c r="AB909" s="1">
        <f t="shared" si="1069"/>
        <v>1</v>
      </c>
      <c r="AC909" s="1">
        <f>IF(ISNUMBER(INDEX(bias[value],MATCH(I909,bias[symbol],0))),1,0)</f>
        <v>1</v>
      </c>
      <c r="AD909" s="1">
        <f t="shared" si="979"/>
        <v>1</v>
      </c>
      <c r="AE909" s="1">
        <f t="shared" si="1070"/>
        <v>1</v>
      </c>
      <c r="AF909" s="1">
        <f t="shared" ca="1" si="1058"/>
        <v>0</v>
      </c>
      <c r="AG909" s="1">
        <f t="shared" ca="1" si="1059"/>
        <v>0</v>
      </c>
      <c r="AH909" s="1" t="str">
        <f ca="1">IF(AG909=1,_xll.RtContribute("DDS_BONDS",$B909&amp;"=EXT",$V$3:$X$3,V909:X909,"FTC:CHANGED;SCOPE:SERVER"),"-")</f>
        <v>-</v>
      </c>
      <c r="AI909" s="1" t="str">
        <f>_xll.RtGet("DDS_BONDS",B909&amp;"=EXT",3)</f>
        <v>20027117=EXT</v>
      </c>
      <c r="AJ909" s="32">
        <f>_xll.BDP($A909&amp;" @"&amp; $N909 &amp;"  Corp","risk_mid")</f>
        <v>3.379659420659209</v>
      </c>
      <c r="AK909" s="25">
        <f t="shared" si="970"/>
        <v>0</v>
      </c>
      <c r="AL909" s="1" t="str">
        <f t="shared" si="1022"/>
        <v>-</v>
      </c>
      <c r="AM909" s="38">
        <f t="shared" si="971"/>
        <v>0</v>
      </c>
      <c r="AN909" s="12">
        <f>_xll.BDP($A909&amp;" @"&amp; $N909 &amp;"  Corp","asset_swap_spd_mid")</f>
        <v>72.95048949742494</v>
      </c>
      <c r="AO909" s="25">
        <f t="shared" si="972"/>
        <v>0</v>
      </c>
      <c r="AP909" s="25">
        <f>IFERROR(_xll.BDP($A909&amp;" @"&amp; $N909 &amp;"  Corp","coupon")*G909/100/365,"-")</f>
        <v>0</v>
      </c>
      <c r="AQ909" s="1" t="str">
        <f>_xll.RtGet("EBOND_LDN",B909,"DSPLY_NAME")</f>
        <v>AALLN 1 3/4 20 N</v>
      </c>
      <c r="AR909" s="38">
        <f>_xll.RtGet("EBOND_LDN", B909, -18560)</f>
        <v>115.04040242876199</v>
      </c>
      <c r="AS909" s="38">
        <f>_xll.RtGet("EBOND_LDN", B909, -18562)</f>
        <v>100.249007401562</v>
      </c>
      <c r="AT909" s="58" t="str">
        <f ca="1">IF(Main[[#This Row],[maturity]]&lt;TODAY(),"matured","-")</f>
        <v>-</v>
      </c>
      <c r="AU909" s="1" t="str">
        <f>IF(Main[[#This Row],[spread bid]]=Main[[#This Row],[spread ask]],"error","-")</f>
        <v>-</v>
      </c>
    </row>
    <row r="910" spans="1:47" x14ac:dyDescent="0.2">
      <c r="A910" s="1" t="s">
        <v>1585</v>
      </c>
      <c r="B910" s="1">
        <v>21166778</v>
      </c>
      <c r="C910" s="9">
        <v>1994225</v>
      </c>
      <c r="D910" s="9" t="str">
        <f>_xll.BDP($A910&amp;" Corp",D$4)</f>
        <v>AALLN</v>
      </c>
      <c r="E910" s="9">
        <f>IF(_xll.BDP($A910&amp;" Corp","cpn typ")="floating","frn",_xll.BDP($A910&amp;" Corp",E$4))</f>
        <v>1.75</v>
      </c>
      <c r="F910" s="50">
        <f>IF(LEFT(_xll.BDP($A910&amp;" Corp","mty_typ"),4)="perp","perp",_xll.BDP($A910&amp;" Corp",F$4)*1)</f>
        <v>43193</v>
      </c>
      <c r="G910" s="31">
        <f>_xll.RtGet("EBOND_POSITION",INDEX(bookMap[eBondID],MATCH(TEXT(C910,"0"),bookMap[bbgID],0))&amp;"="&amp;B910,"AMOUNT")</f>
        <v>0</v>
      </c>
      <c r="H910" s="1">
        <f>INDEX(control!$E$12:$E$22,MATCH(C910,control!$C$12:$C$22,0))</f>
        <v>0</v>
      </c>
      <c r="I910" s="1" t="str">
        <f>IFERROR(INDEX(bias[symbol],MIN(MAX(MATCH(IF($I$2="manual",_xll.RtGet("EBOND_LDN",B910,-20268),$I$2),bias[symbol],0)+H910,1),27)),"-")</f>
        <v>m</v>
      </c>
      <c r="J910" s="1">
        <f>IFERROR(_xll.RtGet("EBOND_LDN",B910,-20270)*1,"-")</f>
        <v>0.5</v>
      </c>
      <c r="K910" s="1" t="str">
        <f>_xll.RtGet("EBOND_LDN",$B910,-20271)</f>
        <v>on</v>
      </c>
      <c r="L910" s="1">
        <f>_xll.BDP(A910&amp;" @CBKG Corp","bid")</f>
        <v>101.169</v>
      </c>
      <c r="M910" s="1">
        <f>_xll.BDP(A910&amp;" @CBKG Corp","ask")</f>
        <v>101.669</v>
      </c>
      <c r="N910" s="1" t="s">
        <v>1456</v>
      </c>
      <c r="O910" s="1" t="str">
        <f>_xll.BDP(A910&amp;" @"&amp;N910&amp;" Corp","LAST_UPDATE")</f>
        <v>11/06/2014</v>
      </c>
      <c r="P910" s="57">
        <f>_xll.BDP(A910&amp;" @"&amp;N910&amp;" Corp","LAST_PRICE")</f>
        <v>101.41800000000001</v>
      </c>
      <c r="Q910" s="1">
        <f>INDEX(control!$F$12:$F$22,MATCH(C910,control!$C$12:$C$22,0))</f>
        <v>100</v>
      </c>
      <c r="R910" s="1">
        <f>P910-J910*INDEX(bias[value],MATCH(I910,bias[symbol],0))*(Q910/100)</f>
        <v>101.16800000000001</v>
      </c>
      <c r="S910" s="1">
        <f t="shared" ref="S910" si="1085">R910+J910*(Q910/100)</f>
        <v>101.66800000000001</v>
      </c>
      <c r="T910" s="4"/>
      <c r="U910" s="4"/>
      <c r="V910" s="1">
        <f t="shared" ref="V910" si="1086">P910</f>
        <v>101.41800000000001</v>
      </c>
      <c r="W910" s="1">
        <f t="shared" ref="W910" si="1087">IF(ISNUMBER(T910),T910,R910)</f>
        <v>101.16800000000001</v>
      </c>
      <c r="X910" s="1">
        <f t="shared" ref="X910" si="1088">IF(ISNUMBER(U910),U910,S910)</f>
        <v>101.66800000000001</v>
      </c>
      <c r="Y910" s="13">
        <f t="shared" ref="Y910" si="1089">IF(ISERROR((W910+X910)-(L910+M910)),"err",((W910+X910)-(L910+M910)))</f>
        <v>-1.999999999981128E-3</v>
      </c>
      <c r="Z910" s="1">
        <v>1</v>
      </c>
      <c r="AA910" s="1">
        <f t="shared" ref="AA910" si="1090">IF(K910="on",1,0)</f>
        <v>1</v>
      </c>
      <c r="AB910" s="1">
        <f t="shared" ref="AB910" si="1091">IF(ISNUMBER(V910),1,0)*IF(ISNUMBER(W910),1,0)*IF(ISNUMBER(X910),1,0)</f>
        <v>1</v>
      </c>
      <c r="AC910" s="1">
        <f>IF(ISNUMBER(INDEX(bias[value],MATCH(I910,bias[symbol],0))),1,0)</f>
        <v>1</v>
      </c>
      <c r="AD910" s="1">
        <f t="shared" ref="AD910" si="1092">IF(ISNUMBER(J910),1,0)</f>
        <v>1</v>
      </c>
      <c r="AE910" s="1">
        <f t="shared" ref="AE910" si="1093">IF(AB910,IF(W910&gt;X910,0,1),0)</f>
        <v>1</v>
      </c>
      <c r="AF910" s="1">
        <f t="shared" ca="1" si="1058"/>
        <v>0</v>
      </c>
      <c r="AG910" s="1">
        <f t="shared" ref="AG910" ca="1" si="1094">PRODUCT(Z910:AF910)</f>
        <v>0</v>
      </c>
      <c r="AH910" s="1" t="str">
        <f ca="1">IF(AG910=1,_xll.RtContribute("DDS_BONDS",$B910&amp;"=EXT",$V$3:$X$3,V910:X910,"FTC:CHANGED;SCOPE:SERVER"),"-")</f>
        <v>-</v>
      </c>
      <c r="AI910" s="1" t="str">
        <f>_xll.RtGet("DDS_BONDS",B910&amp;"=EXT",3)</f>
        <v>21166778=EXT</v>
      </c>
      <c r="AJ910" s="32">
        <f>_xll.BDP($A910&amp;" @"&amp; $N910 &amp;"  Corp","risk_mid")</f>
        <v>3.7087644152741461</v>
      </c>
      <c r="AK910" s="25">
        <f t="shared" ref="AK910" si="1095">IFERROR(G910*AJ910/10000,"-")</f>
        <v>0</v>
      </c>
      <c r="AL910" s="1" t="str">
        <f t="shared" ref="AL910" si="1096">IFERROR(INDEX(repoRate,MATCH(A910,repoIsin,0)),"-")</f>
        <v>-</v>
      </c>
      <c r="AM910" s="38">
        <f t="shared" ref="AM910" si="1097">IFERROR(G910*1,0)*IFERROR(P910*1,0)/100*IF(AL910="-",$AM$3,AL910)/100/360</f>
        <v>0</v>
      </c>
      <c r="AN910" s="12">
        <f>_xll.BDP($A910&amp;" @"&amp; $N910 &amp;"  Corp","asset_swap_spd_mid")</f>
        <v>83.188749507428227</v>
      </c>
      <c r="AO910" s="25">
        <f t="shared" ref="AO910" si="1098">IFERROR(G910*1,0)*IFERROR(AN910*1,0)/10000</f>
        <v>0</v>
      </c>
      <c r="AP910" s="25">
        <f>IFERROR(_xll.BDP($A910&amp;" @"&amp; $N910 &amp;"  Corp","coupon")*G910/100/365,"-")</f>
        <v>0</v>
      </c>
      <c r="AQ910" s="1" t="str">
        <f>_xll.RtGet("EBOND_LDN",B910,"DSPLY_NAME")</f>
        <v>AALLN 1 3/4 03 A</v>
      </c>
      <c r="AR910" s="38">
        <f>_xll.RtGet("EBOND_LDN", B910, -18560)</f>
        <v>124.860427860569</v>
      </c>
      <c r="AS910" s="38">
        <f>_xll.RtGet("EBOND_LDN", B910, -18562)</f>
        <v>111.377699843405</v>
      </c>
      <c r="AT910" s="58" t="str">
        <f ca="1">IF(Main[[#This Row],[maturity]]&lt;TODAY(),"matured","-")</f>
        <v>-</v>
      </c>
      <c r="AU910" s="1" t="str">
        <f>IF(Main[[#This Row],[spread bid]]=Main[[#This Row],[spread ask]],"error","-")</f>
        <v>-</v>
      </c>
    </row>
    <row r="911" spans="1:47" x14ac:dyDescent="0.2">
      <c r="A911" s="1" t="s">
        <v>835</v>
      </c>
      <c r="B911" s="1">
        <v>15394499</v>
      </c>
      <c r="C911" s="9">
        <v>1994225</v>
      </c>
      <c r="D911" s="9" t="str">
        <f>_xll.BDP($A911&amp;" Corp",D$4)</f>
        <v>AALLN</v>
      </c>
      <c r="E911" s="9">
        <f>IF(_xll.BDP($A911&amp;" Corp","cpn typ")="floating","frn",_xll.BDP($A911&amp;" Corp",E$4))</f>
        <v>2.5</v>
      </c>
      <c r="F911" s="50">
        <f>IF(LEFT(_xll.BDP($A911&amp;" Corp","mty_typ"),4)="perp","perp",_xll.BDP($A911&amp;" Corp",F$4)*1)</f>
        <v>43361</v>
      </c>
      <c r="G911" s="31">
        <f>_xll.RtGet("EBOND_POSITION",INDEX(bookMap[eBondID],MATCH(TEXT(C911,"0"),bookMap[bbgID],0))&amp;"="&amp;B911,"AMOUNT")</f>
        <v>0</v>
      </c>
      <c r="H911" s="1">
        <f>INDEX(control!$E$12:$E$22,MATCH(C911,control!$C$12:$C$22,0))</f>
        <v>0</v>
      </c>
      <c r="I911" s="1" t="str">
        <f>IFERROR(INDEX(bias[symbol],MIN(MAX(MATCH(IF($I$2="manual",_xll.RtGet("EBOND_LDN",B911,-20268),$I$2),bias[symbol],0)+H911,1),27)),"-")</f>
        <v>m</v>
      </c>
      <c r="J911" s="1">
        <f>IFERROR(_xll.RtGet("EBOND_LDN",B911,-20270)*1,"-")</f>
        <v>0.5</v>
      </c>
      <c r="K911" s="1" t="str">
        <f>_xll.RtGet("EBOND_LDN",$B911,-20271)</f>
        <v>on</v>
      </c>
      <c r="L911" s="1">
        <f>_xll.BDP(A911&amp;" @CBKG Corp","bid")</f>
        <v>103.917</v>
      </c>
      <c r="M911" s="1">
        <f>_xll.BDP(A911&amp;" @CBKG Corp","ask")</f>
        <v>104.417</v>
      </c>
      <c r="N911" s="1" t="s">
        <v>1456</v>
      </c>
      <c r="O911" s="1" t="str">
        <f>_xll.BDP(A911&amp;" @"&amp;N911&amp;" Corp","LAST_UPDATE")</f>
        <v>11/06/2014</v>
      </c>
      <c r="P911" s="57">
        <f>_xll.BDP(A911&amp;" @"&amp;N911&amp;" Corp","LAST_PRICE")</f>
        <v>104.16500000000001</v>
      </c>
      <c r="Q911" s="1">
        <f>INDEX(control!$F$12:$F$22,MATCH(C911,control!$C$12:$C$22,0))</f>
        <v>100</v>
      </c>
      <c r="R911" s="1">
        <f>P911-J911*INDEX(bias[value],MATCH(I911,bias[symbol],0))*(Q911/100)</f>
        <v>103.91500000000001</v>
      </c>
      <c r="S911" s="1">
        <f t="shared" si="981"/>
        <v>104.41500000000001</v>
      </c>
      <c r="T911" s="4"/>
      <c r="U911" s="4"/>
      <c r="V911" s="1">
        <f t="shared" si="973"/>
        <v>104.16500000000001</v>
      </c>
      <c r="W911" s="1">
        <f t="shared" si="974"/>
        <v>103.91500000000001</v>
      </c>
      <c r="X911" s="1">
        <f t="shared" si="975"/>
        <v>104.41500000000001</v>
      </c>
      <c r="Y911" s="13">
        <f t="shared" si="976"/>
        <v>-3.9999999999906777E-3</v>
      </c>
      <c r="Z911" s="1">
        <v>1</v>
      </c>
      <c r="AA911" s="1">
        <f t="shared" si="977"/>
        <v>1</v>
      </c>
      <c r="AB911" s="1">
        <f t="shared" si="1069"/>
        <v>1</v>
      </c>
      <c r="AC911" s="1">
        <f>IF(ISNUMBER(INDEX(bias[value],MATCH(I911,bias[symbol],0))),1,0)</f>
        <v>1</v>
      </c>
      <c r="AD911" s="1">
        <f t="shared" si="979"/>
        <v>1</v>
      </c>
      <c r="AE911" s="1">
        <f t="shared" si="1070"/>
        <v>1</v>
      </c>
      <c r="AF911" s="1">
        <f t="shared" ca="1" si="1058"/>
        <v>0</v>
      </c>
      <c r="AG911" s="1">
        <f t="shared" ca="1" si="1059"/>
        <v>0</v>
      </c>
      <c r="AH911" s="1" t="str">
        <f ca="1">IF(AG911=1,_xll.RtContribute("DDS_BONDS",$B911&amp;"=EXT",$V$3:$X$3,V911:X911,"FTC:CHANGED;SCOPE:SERVER"),"-")</f>
        <v>-</v>
      </c>
      <c r="AI911" s="1" t="str">
        <f>_xll.RtGet("DDS_BONDS",B911&amp;"=EXT",3)</f>
        <v>15394499=EXT</v>
      </c>
      <c r="AJ911" s="32">
        <f>_xll.BDP($A911&amp;" @"&amp; $N911 &amp;"  Corp","risk_mid")</f>
        <v>4.2056759279354594</v>
      </c>
      <c r="AK911" s="25">
        <f t="shared" si="970"/>
        <v>0</v>
      </c>
      <c r="AL911" s="1" t="str">
        <f t="shared" si="1022"/>
        <v>-</v>
      </c>
      <c r="AM911" s="38">
        <f t="shared" si="971"/>
        <v>0</v>
      </c>
      <c r="AN911" s="12">
        <f>_xll.BDP($A911&amp;" @"&amp; $N911 &amp;"  Corp","asset_swap_spd_mid")</f>
        <v>89.042366259230661</v>
      </c>
      <c r="AO911" s="25">
        <f t="shared" si="972"/>
        <v>0</v>
      </c>
      <c r="AP911" s="25">
        <f>IFERROR(_xll.BDP($A911&amp;" @"&amp; $N911 &amp;"  Corp","coupon")*G911/100/365,"-")</f>
        <v>0</v>
      </c>
      <c r="AQ911" s="1" t="str">
        <f>_xll.RtGet("EBOND_LDN",B911,"DSPLY_NAME")</f>
        <v>AALLN 2 1/2 18 S</v>
      </c>
      <c r="AR911" s="38">
        <f>_xll.RtGet("EBOND_LDN", B911, -18560)</f>
        <v>133.370218153959</v>
      </c>
      <c r="AS911" s="38">
        <f>_xll.RtGet("EBOND_LDN", B911, -18562)</f>
        <v>121.47542154070599</v>
      </c>
      <c r="AT911" s="58" t="str">
        <f ca="1">IF(Main[[#This Row],[maturity]]&lt;TODAY(),"matured","-")</f>
        <v>-</v>
      </c>
      <c r="AU911" s="1" t="str">
        <f>IF(Main[[#This Row],[spread bid]]=Main[[#This Row],[spread ask]],"error","-")</f>
        <v>-</v>
      </c>
    </row>
    <row r="912" spans="1:47" x14ac:dyDescent="0.2">
      <c r="A912" s="1" t="s">
        <v>836</v>
      </c>
      <c r="B912" s="1">
        <v>14299238</v>
      </c>
      <c r="C912" s="9">
        <v>1994225</v>
      </c>
      <c r="D912" s="9" t="str">
        <f>_xll.BDP($A912&amp;" Corp",D$4)</f>
        <v>AALLN</v>
      </c>
      <c r="E912" s="9">
        <f>IF(_xll.BDP($A912&amp;" Corp","cpn typ")="floating","frn",_xll.BDP($A912&amp;" Corp",E$4))</f>
        <v>2.75</v>
      </c>
      <c r="F912" s="50">
        <f>IF(LEFT(_xll.BDP($A912&amp;" Corp","mty_typ"),4)="perp","perp",_xll.BDP($A912&amp;" Corp",F$4)*1)</f>
        <v>43623</v>
      </c>
      <c r="G912" s="31">
        <f>_xll.RtGet("EBOND_POSITION",INDEX(bookMap[eBondID],MATCH(TEXT(C912,"0"),bookMap[bbgID],0))&amp;"="&amp;B912,"AMOUNT")</f>
        <v>0</v>
      </c>
      <c r="H912" s="1">
        <f>INDEX(control!$E$12:$E$22,MATCH(C912,control!$C$12:$C$22,0))</f>
        <v>0</v>
      </c>
      <c r="I912" s="1" t="str">
        <f>IFERROR(INDEX(bias[symbol],MIN(MAX(MATCH(IF($I$2="manual",_xll.RtGet("EBOND_LDN",B912,-20268),$I$2),bias[symbol],0)+H912,1),27)),"-")</f>
        <v>m</v>
      </c>
      <c r="J912" s="1">
        <f>IFERROR(_xll.RtGet("EBOND_LDN",B912,-20270)*1,"-")</f>
        <v>0.5</v>
      </c>
      <c r="K912" s="1" t="str">
        <f>_xll.RtGet("EBOND_LDN",$B912,-20271)</f>
        <v>on</v>
      </c>
      <c r="L912" s="1">
        <f>_xll.BDP(A912&amp;" @CBKG Corp","bid")</f>
        <v>104.935</v>
      </c>
      <c r="M912" s="1">
        <f>_xll.BDP(A912&amp;" @CBKG Corp","ask")</f>
        <v>105.435</v>
      </c>
      <c r="N912" s="1" t="s">
        <v>1456</v>
      </c>
      <c r="O912" s="1" t="str">
        <f>_xll.BDP(A912&amp;" @"&amp;N912&amp;" Corp","LAST_UPDATE")</f>
        <v>11/06/2014</v>
      </c>
      <c r="P912" s="57">
        <f>_xll.BDP(A912&amp;" @"&amp;N912&amp;" Corp","LAST_PRICE")</f>
        <v>105.184</v>
      </c>
      <c r="Q912" s="1">
        <f>INDEX(control!$F$12:$F$22,MATCH(C912,control!$C$12:$C$22,0))</f>
        <v>100</v>
      </c>
      <c r="R912" s="1">
        <f>P912-J912*INDEX(bias[value],MATCH(I912,bias[symbol],0))*(Q912/100)</f>
        <v>104.934</v>
      </c>
      <c r="S912" s="1">
        <f t="shared" si="981"/>
        <v>105.434</v>
      </c>
      <c r="T912" s="4"/>
      <c r="U912" s="4"/>
      <c r="V912" s="1">
        <f t="shared" si="973"/>
        <v>105.184</v>
      </c>
      <c r="W912" s="1">
        <f t="shared" si="974"/>
        <v>104.934</v>
      </c>
      <c r="X912" s="1">
        <f t="shared" si="975"/>
        <v>105.434</v>
      </c>
      <c r="Y912" s="13">
        <f t="shared" si="976"/>
        <v>-2.0000000000095497E-3</v>
      </c>
      <c r="Z912" s="1">
        <v>1</v>
      </c>
      <c r="AA912" s="1">
        <f t="shared" si="977"/>
        <v>1</v>
      </c>
      <c r="AB912" s="1">
        <f t="shared" si="1069"/>
        <v>1</v>
      </c>
      <c r="AC912" s="1">
        <f>IF(ISNUMBER(INDEX(bias[value],MATCH(I912,bias[symbol],0))),1,0)</f>
        <v>1</v>
      </c>
      <c r="AD912" s="1">
        <f t="shared" si="979"/>
        <v>1</v>
      </c>
      <c r="AE912" s="1">
        <f t="shared" si="1070"/>
        <v>1</v>
      </c>
      <c r="AF912" s="1">
        <f t="shared" ca="1" si="1058"/>
        <v>0</v>
      </c>
      <c r="AG912" s="1">
        <f t="shared" ca="1" si="1059"/>
        <v>0</v>
      </c>
      <c r="AH912" s="1" t="str">
        <f ca="1">IF(AG912=1,_xll.RtContribute("DDS_BONDS",$B912&amp;"=EXT",$V$3:$X$3,V912:X912,"FTC:CHANGED;SCOPE:SERVER"),"-")</f>
        <v>-</v>
      </c>
      <c r="AI912" s="1" t="str">
        <f>_xll.RtGet("DDS_BONDS",B912&amp;"=EXT",3)</f>
        <v>14299238=EXT</v>
      </c>
      <c r="AJ912" s="32">
        <f>_xll.BDP($A912&amp;" @"&amp; $N912 &amp;"  Corp","risk_mid")</f>
        <v>4.8875414611472934</v>
      </c>
      <c r="AK912" s="25">
        <f t="shared" ref="AK912:AK976" si="1099">IFERROR(G912*AJ912/10000,"-")</f>
        <v>0</v>
      </c>
      <c r="AL912" s="1" t="str">
        <f t="shared" si="1022"/>
        <v>-</v>
      </c>
      <c r="AM912" s="38">
        <f t="shared" ref="AM912:AM976" si="1100">IFERROR(G912*1,0)*IFERROR(P912*1,0)/100*IF(AL912="-",$AM$3,AL912)/100/360</f>
        <v>0</v>
      </c>
      <c r="AN912" s="12">
        <f>_xll.BDP($A912&amp;" @"&amp; $N912 &amp;"  Corp","asset_swap_spd_mid")</f>
        <v>94.293480098220599</v>
      </c>
      <c r="AO912" s="25">
        <f t="shared" ref="AO912:AO976" si="1101">IFERROR(G912*1,0)*IFERROR(AN912*1,0)/10000</f>
        <v>0</v>
      </c>
      <c r="AP912" s="25">
        <f>IFERROR(_xll.BDP($A912&amp;" @"&amp; $N912 &amp;"  Corp","coupon")*G912/100/365,"-")</f>
        <v>0</v>
      </c>
      <c r="AQ912" s="1" t="str">
        <f>_xll.RtGet("EBOND_LDN",B912,"DSPLY_NAME")</f>
        <v>AALLN 2 3/4 07 J</v>
      </c>
      <c r="AR912" s="38">
        <f>_xll.RtGet("EBOND_LDN", B912, -18560)</f>
        <v>142.02782092014201</v>
      </c>
      <c r="AS912" s="38">
        <f>_xll.RtGet("EBOND_LDN", B912, -18562)</f>
        <v>131.79649260282801</v>
      </c>
      <c r="AT912" s="58" t="str">
        <f ca="1">IF(Main[[#This Row],[maturity]]&lt;TODAY(),"matured","-")</f>
        <v>-</v>
      </c>
      <c r="AU912" s="1" t="str">
        <f>IF(Main[[#This Row],[spread bid]]=Main[[#This Row],[spread ask]],"error","-")</f>
        <v>-</v>
      </c>
    </row>
    <row r="913" spans="1:47" x14ac:dyDescent="0.2">
      <c r="A913" s="1" t="s">
        <v>837</v>
      </c>
      <c r="B913" s="1">
        <v>20027120</v>
      </c>
      <c r="C913" s="9">
        <v>1994225</v>
      </c>
      <c r="D913" s="9" t="str">
        <f>_xll.BDP($A913&amp;" Corp",D$4)</f>
        <v>AALLN</v>
      </c>
      <c r="E913" s="9">
        <f>IF(_xll.BDP($A913&amp;" Corp","cpn typ")="floating","frn",_xll.BDP($A913&amp;" Corp",E$4))</f>
        <v>2.875</v>
      </c>
      <c r="F913" s="50">
        <f>IF(LEFT(_xll.BDP($A913&amp;" Corp","mty_typ"),4)="perp","perp",_xll.BDP($A913&amp;" Corp",F$4)*1)</f>
        <v>44155</v>
      </c>
      <c r="G913" s="31">
        <f>_xll.RtGet("EBOND_POSITION",INDEX(bookMap[eBondID],MATCH(TEXT(C913,"0"),bookMap[bbgID],0))&amp;"="&amp;B913,"AMOUNT")</f>
        <v>0</v>
      </c>
      <c r="H913" s="1">
        <f>INDEX(control!$E$12:$E$22,MATCH(C913,control!$C$12:$C$22,0))</f>
        <v>0</v>
      </c>
      <c r="I913" s="1" t="str">
        <f>IFERROR(INDEX(bias[symbol],MIN(MAX(MATCH(IF($I$2="manual",_xll.RtGet("EBOND_LDN",B913,-20268),$I$2),bias[symbol],0)+H913,1),27)),"-")</f>
        <v>m</v>
      </c>
      <c r="J913" s="1">
        <f>IFERROR(_xll.RtGet("EBOND_LDN",B913,-20270)*1,"-")</f>
        <v>0.5</v>
      </c>
      <c r="K913" s="1" t="str">
        <f>_xll.RtGet("EBOND_LDN",$B913,-20271)</f>
        <v>on</v>
      </c>
      <c r="L913" s="1">
        <f>_xll.BDP(A913&amp;" @CBKG Corp","bid")</f>
        <v>104.881</v>
      </c>
      <c r="M913" s="1">
        <f>_xll.BDP(A913&amp;" @CBKG Corp","ask")</f>
        <v>105.381</v>
      </c>
      <c r="N913" s="1" t="s">
        <v>1456</v>
      </c>
      <c r="O913" s="1" t="str">
        <f>_xll.BDP(A913&amp;" @"&amp;N913&amp;" Corp","LAST_UPDATE")</f>
        <v>11/06/2014</v>
      </c>
      <c r="P913" s="57">
        <f>_xll.BDP(A913&amp;" @"&amp;N913&amp;" Corp","LAST_PRICE")</f>
        <v>105.129</v>
      </c>
      <c r="Q913" s="1">
        <f>INDEX(control!$F$12:$F$22,MATCH(C913,control!$C$12:$C$22,0))</f>
        <v>100</v>
      </c>
      <c r="R913" s="1">
        <f>P913-J913*INDEX(bias[value],MATCH(I913,bias[symbol],0))*(Q913/100)</f>
        <v>104.879</v>
      </c>
      <c r="S913" s="1">
        <f t="shared" si="981"/>
        <v>105.379</v>
      </c>
      <c r="T913" s="4"/>
      <c r="U913" s="4"/>
      <c r="V913" s="1">
        <f t="shared" si="973"/>
        <v>105.129</v>
      </c>
      <c r="W913" s="1">
        <f t="shared" si="974"/>
        <v>104.879</v>
      </c>
      <c r="X913" s="1">
        <f t="shared" si="975"/>
        <v>105.379</v>
      </c>
      <c r="Y913" s="13">
        <f t="shared" si="976"/>
        <v>-3.9999999999906777E-3</v>
      </c>
      <c r="Z913" s="1">
        <v>1</v>
      </c>
      <c r="AA913" s="1">
        <f t="shared" si="977"/>
        <v>1</v>
      </c>
      <c r="AB913" s="1">
        <f t="shared" si="1069"/>
        <v>1</v>
      </c>
      <c r="AC913" s="1">
        <f>IF(ISNUMBER(INDEX(bias[value],MATCH(I913,bias[symbol],0))),1,0)</f>
        <v>1</v>
      </c>
      <c r="AD913" s="1">
        <f t="shared" si="979"/>
        <v>1</v>
      </c>
      <c r="AE913" s="1">
        <f t="shared" si="1070"/>
        <v>1</v>
      </c>
      <c r="AF913" s="1">
        <f t="shared" ca="1" si="1058"/>
        <v>0</v>
      </c>
      <c r="AG913" s="1">
        <f t="shared" ca="1" si="1059"/>
        <v>0</v>
      </c>
      <c r="AH913" s="1" t="str">
        <f ca="1">IF(AG913=1,_xll.RtContribute("DDS_BONDS",$B913&amp;"=EXT",$V$3:$X$3,V913:X913,"FTC:CHANGED;SCOPE:SERVER"),"-")</f>
        <v>-</v>
      </c>
      <c r="AI913" s="1" t="str">
        <f>_xll.RtGet("DDS_BONDS",B913&amp;"=EXT",3)</f>
        <v>20027120=EXT</v>
      </c>
      <c r="AJ913" s="32">
        <f>_xll.BDP($A913&amp;" @"&amp; $N913 &amp;"  Corp","risk_mid")</f>
        <v>6.1618290003629284</v>
      </c>
      <c r="AK913" s="25">
        <f t="shared" si="1099"/>
        <v>0</v>
      </c>
      <c r="AL913" s="1" t="str">
        <f t="shared" si="1022"/>
        <v>-</v>
      </c>
      <c r="AM913" s="38">
        <f t="shared" si="1100"/>
        <v>0</v>
      </c>
      <c r="AN913" s="12">
        <f>_xll.BDP($A913&amp;" @"&amp; $N913 &amp;"  Corp","asset_swap_spd_mid")</f>
        <v>103.54655230114815</v>
      </c>
      <c r="AO913" s="25">
        <f t="shared" si="1101"/>
        <v>0</v>
      </c>
      <c r="AP913" s="25">
        <f>IFERROR(_xll.BDP($A913&amp;" @"&amp; $N913 &amp;"  Corp","coupon")*G913/100/365,"-")</f>
        <v>0</v>
      </c>
      <c r="AQ913" s="1" t="str">
        <f>_xll.RtGet("EBOND_LDN",B913,"DSPLY_NAME")</f>
        <v>AALLN 2 7/8 20 N</v>
      </c>
      <c r="AR913" s="38">
        <f>_xll.RtGet("EBOND_LDN", B913, -18560)</f>
        <v>142.21346833473299</v>
      </c>
      <c r="AS913" s="38">
        <f>_xll.RtGet("EBOND_LDN", B913, -18562)</f>
        <v>134.09584148712</v>
      </c>
      <c r="AT913" s="58" t="str">
        <f ca="1">IF(Main[[#This Row],[maturity]]&lt;TODAY(),"matured","-")</f>
        <v>-</v>
      </c>
      <c r="AU913" s="1" t="str">
        <f>IF(Main[[#This Row],[spread bid]]=Main[[#This Row],[spread ask]],"error","-")</f>
        <v>-</v>
      </c>
    </row>
    <row r="914" spans="1:47" x14ac:dyDescent="0.2">
      <c r="A914" s="1" t="s">
        <v>1599</v>
      </c>
      <c r="B914" s="1">
        <v>21183099</v>
      </c>
      <c r="C914" s="9">
        <v>1994225</v>
      </c>
      <c r="D914" s="9" t="str">
        <f>_xll.BDP($A914&amp;" Corp",D$4)</f>
        <v>AALLN</v>
      </c>
      <c r="E914" s="9">
        <f>IF(_xll.BDP($A914&amp;" Corp","cpn typ")="floating","frn",_xll.BDP($A914&amp;" Corp",E$4))</f>
        <v>4.125</v>
      </c>
      <c r="F914" s="50">
        <f>IF(LEFT(_xll.BDP($A914&amp;" Corp","mty_typ"),4)="perp","perp",_xll.BDP($A914&amp;" Corp",F$4)*1)</f>
        <v>44301</v>
      </c>
      <c r="G914" s="31">
        <f>_xll.RtGet("EBOND_POSITION",INDEX(bookMap[eBondID],MATCH(TEXT(C914,"0"),bookMap[bbgID],0))&amp;"="&amp;B914,"AMOUNT")</f>
        <v>0</v>
      </c>
      <c r="H914" s="1">
        <f>INDEX(control!$E$12:$E$22,MATCH(C914,control!$C$12:$C$22,0))</f>
        <v>0</v>
      </c>
      <c r="I914" s="1" t="str">
        <f>IFERROR(INDEX(bias[symbol],MIN(MAX(MATCH(IF($I$2="manual",_xll.RtGet("EBOND_LDN",B914,-20268),$I$2),bias[symbol],0)+H914,1),27)),"-")</f>
        <v>m</v>
      </c>
      <c r="J914" s="1" t="str">
        <f>IFERROR(_xll.RtGet("EBOND_LDN",B914,-20270)*1,"-")</f>
        <v>-</v>
      </c>
      <c r="K914" s="1" t="str">
        <f>_xll.RtGet("EBOND_LDN",$B914,-20271)</f>
        <v>on</v>
      </c>
      <c r="L914" s="1" t="str">
        <f>_xll.BDP(A914&amp;" @CBKG Corp","bid")</f>
        <v>#N/A Real Time</v>
      </c>
      <c r="M914" s="1" t="str">
        <f>_xll.BDP(A914&amp;" @CBKG Corp","ask")</f>
        <v>#N/A Real Time</v>
      </c>
      <c r="N914" s="1" t="s">
        <v>1456</v>
      </c>
      <c r="O914" s="1" t="str">
        <f>_xll.BDP(A914&amp;" @"&amp;N914&amp;" Corp","LAST_UPDATE")</f>
        <v>07:01:45</v>
      </c>
      <c r="P914" s="57">
        <f>_xll.BDP(A914&amp;" @"&amp;N914&amp;" Corp","LAST_PRICE")</f>
        <v>101.227</v>
      </c>
      <c r="Q914" s="1">
        <f>INDEX(control!$F$12:$F$22,MATCH(C914,control!$C$12:$C$22,0))</f>
        <v>100</v>
      </c>
      <c r="R914" s="1" t="e">
        <f>P914-J914*INDEX(bias[value],MATCH(I914,bias[symbol],0))*(Q914/100)</f>
        <v>#VALUE!</v>
      </c>
      <c r="S914" s="1" t="e">
        <f t="shared" ref="S914" si="1102">R914+J914*(Q914/100)</f>
        <v>#VALUE!</v>
      </c>
      <c r="T914" s="4"/>
      <c r="U914" s="4"/>
      <c r="V914" s="1">
        <f t="shared" ref="V914" si="1103">P914</f>
        <v>101.227</v>
      </c>
      <c r="W914" s="1" t="e">
        <f t="shared" ref="W914" si="1104">IF(ISNUMBER(T914),T914,R914)</f>
        <v>#VALUE!</v>
      </c>
      <c r="X914" s="1" t="e">
        <f t="shared" ref="X914" si="1105">IF(ISNUMBER(U914),U914,S914)</f>
        <v>#VALUE!</v>
      </c>
      <c r="Y914" s="13" t="str">
        <f t="shared" ref="Y914" si="1106">IF(ISERROR((W914+X914)-(L914+M914)),"err",((W914+X914)-(L914+M914)))</f>
        <v>err</v>
      </c>
      <c r="Z914" s="1">
        <v>1</v>
      </c>
      <c r="AA914" s="1">
        <f t="shared" ref="AA914" si="1107">IF(K914="on",1,0)</f>
        <v>1</v>
      </c>
      <c r="AB914" s="1">
        <f t="shared" ref="AB914" si="1108">IF(ISNUMBER(V914),1,0)*IF(ISNUMBER(W914),1,0)*IF(ISNUMBER(X914),1,0)</f>
        <v>0</v>
      </c>
      <c r="AC914" s="1">
        <f>IF(ISNUMBER(INDEX(bias[value],MATCH(I914,bias[symbol],0))),1,0)</f>
        <v>1</v>
      </c>
      <c r="AD914" s="1">
        <f t="shared" ref="AD914" si="1109">IF(ISNUMBER(J914),1,0)</f>
        <v>0</v>
      </c>
      <c r="AE914" s="1">
        <f t="shared" ref="AE914" si="1110">IF(AB914,IF(W914&gt;X914,0,1),0)</f>
        <v>0</v>
      </c>
      <c r="AF914" s="1">
        <f t="shared" ca="1" si="1058"/>
        <v>0</v>
      </c>
      <c r="AG914" s="1">
        <f t="shared" ref="AG914" ca="1" si="1111">PRODUCT(Z914:AF914)</f>
        <v>0</v>
      </c>
      <c r="AH914" s="1" t="str">
        <f ca="1">IF(AG914=1,_xll.RtContribute("DDS_BONDS",$B914&amp;"=EXT",$V$3:$X$3,V914:X914,"FTC:CHANGED;SCOPE:SERVER"),"-")</f>
        <v>-</v>
      </c>
      <c r="AI914" s="1" t="str">
        <f>_xll.RtGet("DDS_BONDS",B914&amp;"=EXT",3)</f>
        <v>21183099=EXT</v>
      </c>
      <c r="AJ914" s="32">
        <f>_xll.BDP($A914&amp;" @"&amp; $N914 &amp;"  Corp","risk_mid")</f>
        <v>5.9712310407448399</v>
      </c>
      <c r="AK914" s="25">
        <f t="shared" ref="AK914" si="1112">IFERROR(G914*AJ914/10000,"-")</f>
        <v>0</v>
      </c>
      <c r="AL914" s="1" t="str">
        <f t="shared" ref="AL914" si="1113">IFERROR(INDEX(repoRate,MATCH(A914,repoIsin,0)),"-")</f>
        <v>-</v>
      </c>
      <c r="AM914" s="38">
        <f t="shared" ref="AM914" si="1114">IFERROR(G914*1,0)*IFERROR(P914*1,0)/100*IF(AL914="-",$AM$3,AL914)/100/360</f>
        <v>0</v>
      </c>
      <c r="AN914" s="12">
        <f>_xll.BDP($A914&amp;" @"&amp; $N914 &amp;"  Corp","asset_swap_spd_mid")</f>
        <v>167.8866811775776</v>
      </c>
      <c r="AO914" s="25">
        <f t="shared" ref="AO914" si="1115">IFERROR(G914*1,0)*IFERROR(AN914*1,0)/10000</f>
        <v>0</v>
      </c>
      <c r="AP914" s="25">
        <f>IFERROR(_xll.BDP($A914&amp;" @"&amp; $N914 &amp;"  Corp","coupon")*G914/100/365,"-")</f>
        <v>0</v>
      </c>
      <c r="AQ914" s="1" t="str">
        <f>_xll.RtGet("EBOND_LDN",B914,"DSPLY_NAME")</f>
        <v>AALLN 4 1/8 15 A</v>
      </c>
      <c r="AR914" s="38">
        <f>_xll.RtGet("EBOND_LDN", B914, -18560)</f>
        <v>190</v>
      </c>
      <c r="AS914" s="38">
        <f>_xll.RtGet("EBOND_LDN", B914, -18562)</f>
        <v>170</v>
      </c>
      <c r="AT914" s="58" t="str">
        <f ca="1">IF(Main[[#This Row],[maturity]]&lt;TODAY(),"matured","-")</f>
        <v>-</v>
      </c>
      <c r="AU914" s="1" t="str">
        <f>IF(Main[[#This Row],[spread bid]]=Main[[#This Row],[spread ask]],"error","-")</f>
        <v>-</v>
      </c>
    </row>
    <row r="915" spans="1:47" x14ac:dyDescent="0.2">
      <c r="A915" s="1" t="s">
        <v>838</v>
      </c>
      <c r="B915" s="1">
        <v>17687456</v>
      </c>
      <c r="C915" s="9">
        <v>1994225</v>
      </c>
      <c r="D915" s="9" t="str">
        <f>_xll.BDP($A915&amp;" Corp",D$4)</f>
        <v>AALLN</v>
      </c>
      <c r="E915" s="9">
        <f>IF(_xll.BDP($A915&amp;" Corp","cpn typ")="floating","frn",_xll.BDP($A915&amp;" Corp",E$4))</f>
        <v>2.5</v>
      </c>
      <c r="F915" s="50">
        <f>IF(LEFT(_xll.BDP($A915&amp;" Corp","mty_typ"),4)="perp","perp",_xll.BDP($A915&amp;" Corp",F$4)*1)</f>
        <v>44315</v>
      </c>
      <c r="G915" s="31">
        <f>_xll.RtGet("EBOND_POSITION",INDEX(bookMap[eBondID],MATCH(TEXT(C915,"0"),bookMap[bbgID],0))&amp;"="&amp;B915,"AMOUNT")</f>
        <v>0</v>
      </c>
      <c r="H915" s="1">
        <f>INDEX(control!$E$12:$E$22,MATCH(C915,control!$C$12:$C$22,0))</f>
        <v>0</v>
      </c>
      <c r="I915" s="1" t="str">
        <f>IFERROR(INDEX(bias[symbol],MIN(MAX(MATCH(IF($I$2="manual",_xll.RtGet("EBOND_LDN",B915,-20268),$I$2),bias[symbol],0)+H915,1),27)),"-")</f>
        <v>m</v>
      </c>
      <c r="J915" s="1">
        <f>IFERROR(_xll.RtGet("EBOND_LDN",B915,-20270)*1,"-")</f>
        <v>0.5</v>
      </c>
      <c r="K915" s="1" t="str">
        <f>_xll.RtGet("EBOND_LDN",$B915,-20271)</f>
        <v>on</v>
      </c>
      <c r="L915" s="1">
        <f>_xll.BDP(A915&amp;" @CBKG Corp","bid")</f>
        <v>101.842</v>
      </c>
      <c r="M915" s="1">
        <f>_xll.BDP(A915&amp;" @CBKG Corp","ask")</f>
        <v>102.342</v>
      </c>
      <c r="N915" s="1" t="s">
        <v>1456</v>
      </c>
      <c r="O915" s="1" t="str">
        <f>_xll.BDP(A915&amp;" @"&amp;N915&amp;" Corp","LAST_UPDATE")</f>
        <v>11/06/2014</v>
      </c>
      <c r="P915" s="57">
        <f>_xll.BDP(A915&amp;" @"&amp;N915&amp;" Corp","LAST_PRICE")</f>
        <v>102.089</v>
      </c>
      <c r="Q915" s="1">
        <f>INDEX(control!$F$12:$F$22,MATCH(C915,control!$C$12:$C$22,0))</f>
        <v>100</v>
      </c>
      <c r="R915" s="1">
        <f>P915-J915*INDEX(bias[value],MATCH(I915,bias[symbol],0))*(Q915/100)</f>
        <v>101.839</v>
      </c>
      <c r="S915" s="1">
        <f t="shared" si="981"/>
        <v>102.339</v>
      </c>
      <c r="T915" s="4"/>
      <c r="U915" s="4"/>
      <c r="V915" s="1">
        <f t="shared" si="973"/>
        <v>102.089</v>
      </c>
      <c r="W915" s="1">
        <f t="shared" si="974"/>
        <v>101.839</v>
      </c>
      <c r="X915" s="1">
        <f t="shared" si="975"/>
        <v>102.339</v>
      </c>
      <c r="Y915" s="13">
        <f t="shared" si="976"/>
        <v>-6.0000000000002274E-3</v>
      </c>
      <c r="Z915" s="1">
        <v>1</v>
      </c>
      <c r="AA915" s="1">
        <f t="shared" si="977"/>
        <v>1</v>
      </c>
      <c r="AB915" s="1">
        <f t="shared" si="1069"/>
        <v>1</v>
      </c>
      <c r="AC915" s="1">
        <f>IF(ISNUMBER(INDEX(bias[value],MATCH(I915,bias[symbol],0))),1,0)</f>
        <v>1</v>
      </c>
      <c r="AD915" s="1">
        <f t="shared" si="979"/>
        <v>1</v>
      </c>
      <c r="AE915" s="1">
        <f t="shared" si="1070"/>
        <v>1</v>
      </c>
      <c r="AF915" s="1">
        <f t="shared" ca="1" si="1058"/>
        <v>0</v>
      </c>
      <c r="AG915" s="1">
        <f t="shared" ca="1" si="1059"/>
        <v>0</v>
      </c>
      <c r="AH915" s="1" t="str">
        <f ca="1">IF(AG915=1,_xll.RtContribute("DDS_BONDS",$B915&amp;"=EXT",$V$3:$X$3,V915:X915,"FTC:CHANGED;SCOPE:SERVER"),"-")</f>
        <v>-</v>
      </c>
      <c r="AI915" s="1" t="str">
        <f>_xll.RtGet("DDS_BONDS",B915&amp;"=EXT",3)</f>
        <v>17687456=EXT</v>
      </c>
      <c r="AJ915" s="32">
        <f>_xll.BDP($A915&amp;" @"&amp; $N915 &amp;"  Corp","risk_mid")</f>
        <v>6.3993642141113583</v>
      </c>
      <c r="AK915" s="25">
        <f t="shared" si="1099"/>
        <v>0</v>
      </c>
      <c r="AL915" s="1" t="str">
        <f t="shared" si="1022"/>
        <v>-</v>
      </c>
      <c r="AM915" s="38">
        <f t="shared" si="1100"/>
        <v>0</v>
      </c>
      <c r="AN915" s="12">
        <f>_xll.BDP($A915&amp;" @"&amp; $N915 &amp;"  Corp","asset_swap_spd_mid")</f>
        <v>108.0853247316419</v>
      </c>
      <c r="AO915" s="25">
        <f t="shared" si="1101"/>
        <v>0</v>
      </c>
      <c r="AP915" s="25">
        <f>IFERROR(_xll.BDP($A915&amp;" @"&amp; $N915 &amp;"  Corp","coupon")*G915/100/365,"-")</f>
        <v>0</v>
      </c>
      <c r="AQ915" s="1" t="str">
        <f>_xll.RtGet("EBOND_LDN",B915,"DSPLY_NAME")</f>
        <v>AALLN 2 1/2 29 A</v>
      </c>
      <c r="AR915" s="38">
        <f>_xll.RtGet("EBOND_LDN", B915, -18560)</f>
        <v>140.89732308117101</v>
      </c>
      <c r="AS915" s="38">
        <f>_xll.RtGet("EBOND_LDN", B915, -18562)</f>
        <v>133.07994060420799</v>
      </c>
      <c r="AT915" s="58" t="str">
        <f ca="1">IF(Main[[#This Row],[maturity]]&lt;TODAY(),"matured","-")</f>
        <v>-</v>
      </c>
      <c r="AU915" s="1" t="str">
        <f>IF(Main[[#This Row],[spread bid]]=Main[[#This Row],[spread ask]],"error","-")</f>
        <v>-</v>
      </c>
    </row>
    <row r="916" spans="1:47" x14ac:dyDescent="0.2">
      <c r="A916" s="1" t="s">
        <v>839</v>
      </c>
      <c r="B916" s="1">
        <v>13696674</v>
      </c>
      <c r="C916" s="9">
        <v>1994225</v>
      </c>
      <c r="D916" s="9" t="str">
        <f>_xll.BDP($A916&amp;" Corp",D$4)</f>
        <v>AALLN</v>
      </c>
      <c r="E916" s="9">
        <f>IF(_xll.BDP($A916&amp;" Corp","cpn typ")="floating","frn",_xll.BDP($A916&amp;" Corp",E$4))</f>
        <v>3.5</v>
      </c>
      <c r="F916" s="50">
        <f>IF(LEFT(_xll.BDP($A916&amp;" Corp","mty_typ"),4)="perp","perp",_xll.BDP($A916&amp;" Corp",F$4)*1)</f>
        <v>44648</v>
      </c>
      <c r="G916" s="31">
        <f>_xll.RtGet("EBOND_POSITION",INDEX(bookMap[eBondID],MATCH(TEXT(C916,"0"),bookMap[bbgID],0))&amp;"="&amp;B916,"AMOUNT")</f>
        <v>0</v>
      </c>
      <c r="H916" s="1">
        <f>INDEX(control!$E$12:$E$22,MATCH(C916,control!$C$12:$C$22,0))</f>
        <v>0</v>
      </c>
      <c r="I916" s="1" t="str">
        <f>IFERROR(INDEX(bias[symbol],MIN(MAX(MATCH(IF($I$2="manual",_xll.RtGet("EBOND_LDN",B916,-20268),$I$2),bias[symbol],0)+H916,1),27)),"-")</f>
        <v>m</v>
      </c>
      <c r="J916" s="1">
        <f>IFERROR(_xll.RtGet("EBOND_LDN",B916,-20270)*1,"-")</f>
        <v>0.5</v>
      </c>
      <c r="K916" s="1" t="str">
        <f>_xll.RtGet("EBOND_LDN",$B916,-20271)</f>
        <v>on</v>
      </c>
      <c r="L916" s="1">
        <f>_xll.BDP(A916&amp;" @CBKG Corp","bid")</f>
        <v>107.56100000000001</v>
      </c>
      <c r="M916" s="1">
        <f>_xll.BDP(A916&amp;" @CBKG Corp","ask")</f>
        <v>108.06100000000001</v>
      </c>
      <c r="N916" s="1" t="s">
        <v>1456</v>
      </c>
      <c r="O916" s="1" t="str">
        <f>_xll.BDP(A916&amp;" @"&amp;N916&amp;" Corp","LAST_UPDATE")</f>
        <v>11/06/2014</v>
      </c>
      <c r="P916" s="57">
        <f>_xll.BDP(A916&amp;" @"&amp;N916&amp;" Corp","LAST_PRICE")</f>
        <v>107.80800000000001</v>
      </c>
      <c r="Q916" s="1">
        <f>INDEX(control!$F$12:$F$22,MATCH(C916,control!$C$12:$C$22,0))</f>
        <v>100</v>
      </c>
      <c r="R916" s="1">
        <f>P916-J916*INDEX(bias[value],MATCH(I916,bias[symbol],0))*(Q916/100)</f>
        <v>107.55800000000001</v>
      </c>
      <c r="S916" s="1">
        <f t="shared" si="981"/>
        <v>108.05800000000001</v>
      </c>
      <c r="T916" s="4"/>
      <c r="U916" s="4"/>
      <c r="V916" s="1">
        <f t="shared" si="973"/>
        <v>107.80800000000001</v>
      </c>
      <c r="W916" s="1">
        <f t="shared" si="974"/>
        <v>107.55800000000001</v>
      </c>
      <c r="X916" s="1">
        <f t="shared" si="975"/>
        <v>108.05800000000001</v>
      </c>
      <c r="Y916" s="13">
        <f t="shared" si="976"/>
        <v>-6.0000000000002274E-3</v>
      </c>
      <c r="Z916" s="1">
        <v>1</v>
      </c>
      <c r="AA916" s="1">
        <f t="shared" si="977"/>
        <v>1</v>
      </c>
      <c r="AB916" s="1">
        <f t="shared" si="1069"/>
        <v>1</v>
      </c>
      <c r="AC916" s="1">
        <f>IF(ISNUMBER(INDEX(bias[value],MATCH(I916,bias[symbol],0))),1,0)</f>
        <v>1</v>
      </c>
      <c r="AD916" s="1">
        <f t="shared" si="979"/>
        <v>1</v>
      </c>
      <c r="AE916" s="1">
        <f t="shared" si="1070"/>
        <v>1</v>
      </c>
      <c r="AF916" s="1">
        <f t="shared" ca="1" si="1058"/>
        <v>0</v>
      </c>
      <c r="AG916" s="1">
        <f t="shared" ca="1" si="1059"/>
        <v>0</v>
      </c>
      <c r="AH916" s="1" t="str">
        <f ca="1">IF(AG916=1,_xll.RtContribute("DDS_BONDS",$B916&amp;"=EXT",$V$3:$X$3,V916:X916,"FTC:CHANGED;SCOPE:SERVER"),"-")</f>
        <v>-</v>
      </c>
      <c r="AI916" s="1" t="str">
        <f>_xll.RtGet("DDS_BONDS",B916&amp;"=EXT",3)</f>
        <v>13696674=EXT</v>
      </c>
      <c r="AJ916" s="32">
        <f>_xll.BDP($A916&amp;" @"&amp; $N916 &amp;"  Corp","risk_mid")</f>
        <v>7.3572886307495367</v>
      </c>
      <c r="AK916" s="25">
        <f t="shared" si="1099"/>
        <v>0</v>
      </c>
      <c r="AL916" s="1" t="str">
        <f t="shared" si="1022"/>
        <v>-</v>
      </c>
      <c r="AM916" s="38">
        <f t="shared" si="1100"/>
        <v>0</v>
      </c>
      <c r="AN916" s="12">
        <f>_xll.BDP($A916&amp;" @"&amp; $N916 &amp;"  Corp","asset_swap_spd_mid")</f>
        <v>118.51778014366317</v>
      </c>
      <c r="AO916" s="25">
        <f t="shared" si="1101"/>
        <v>0</v>
      </c>
      <c r="AP916" s="25">
        <f>IFERROR(_xll.BDP($A916&amp;" @"&amp; $N916 &amp;"  Corp","coupon")*G916/100/365,"-")</f>
        <v>0</v>
      </c>
      <c r="AQ916" s="1" t="str">
        <f>_xll.RtGet("EBOND_LDN",B916,"DSPLY_NAME")</f>
        <v>AALLN 3 1/2 28 M</v>
      </c>
      <c r="AR916" s="38">
        <f>_xll.RtGet("EBOND_LDN", B916, -18560)</f>
        <v>149.74597494170999</v>
      </c>
      <c r="AS916" s="38">
        <f>_xll.RtGet("EBOND_LDN", B916, -18562)</f>
        <v>142.944827125074</v>
      </c>
      <c r="AT916" s="58" t="str">
        <f ca="1">IF(Main[[#This Row],[maturity]]&lt;TODAY(),"matured","-")</f>
        <v>-</v>
      </c>
      <c r="AU916" s="1" t="str">
        <f>IF(Main[[#This Row],[spread bid]]=Main[[#This Row],[spread ask]],"error","-")</f>
        <v>-</v>
      </c>
    </row>
    <row r="917" spans="1:47" x14ac:dyDescent="0.2">
      <c r="A917" s="1" t="s">
        <v>1586</v>
      </c>
      <c r="B917" s="1">
        <v>21167053</v>
      </c>
      <c r="C917" s="9">
        <v>1994225</v>
      </c>
      <c r="D917" s="9" t="str">
        <f>_xll.BDP($A917&amp;" Corp",D$4)</f>
        <v>AALLN</v>
      </c>
      <c r="E917" s="9">
        <f>IF(_xll.BDP($A917&amp;" Corp","cpn typ")="floating","frn",_xll.BDP($A917&amp;" Corp",E$4))</f>
        <v>3.25</v>
      </c>
      <c r="F917" s="50">
        <f>IF(LEFT(_xll.BDP($A917&amp;" Corp","mty_typ"),4)="perp","perp",_xll.BDP($A917&amp;" Corp",F$4)*1)</f>
        <v>45019</v>
      </c>
      <c r="G917" s="31">
        <f>_xll.RtGet("EBOND_POSITION",INDEX(bookMap[eBondID],MATCH(TEXT(C917,"0"),bookMap[bbgID],0))&amp;"="&amp;B917,"AMOUNT")</f>
        <v>0</v>
      </c>
      <c r="H917" s="1">
        <f>INDEX(control!$E$12:$E$22,MATCH(C917,control!$C$12:$C$22,0))</f>
        <v>0</v>
      </c>
      <c r="I917" s="1" t="str">
        <f>IFERROR(INDEX(bias[symbol],MIN(MAX(MATCH(IF($I$2="manual",_xll.RtGet("EBOND_LDN",B917,-20268),$I$2),bias[symbol],0)+H917,1),27)),"-")</f>
        <v>m</v>
      </c>
      <c r="J917" s="1">
        <f>IFERROR(_xll.RtGet("EBOND_LDN",B917,-20270)*1,"-")</f>
        <v>0.5</v>
      </c>
      <c r="K917" s="1" t="str">
        <f>_xll.RtGet("EBOND_LDN",$B917,-20271)</f>
        <v>on</v>
      </c>
      <c r="L917" s="1">
        <f>_xll.BDP(A917&amp;" @CBKG Corp","bid")</f>
        <v>102.976</v>
      </c>
      <c r="M917" s="1">
        <f>_xll.BDP(A917&amp;" @CBKG Corp","ask")</f>
        <v>103.476</v>
      </c>
      <c r="N917" s="1" t="s">
        <v>1456</v>
      </c>
      <c r="O917" s="1" t="str">
        <f>_xll.BDP(A917&amp;" @"&amp;N917&amp;" Corp","LAST_UPDATE")</f>
        <v>11/06/2014</v>
      </c>
      <c r="P917" s="57">
        <f>_xll.BDP(A917&amp;" @"&amp;N917&amp;" Corp","LAST_PRICE")</f>
        <v>103.223</v>
      </c>
      <c r="Q917" s="1">
        <f>INDEX(control!$F$12:$F$22,MATCH(C917,control!$C$12:$C$22,0))</f>
        <v>100</v>
      </c>
      <c r="R917" s="1">
        <f>P917-J917*INDEX(bias[value],MATCH(I917,bias[symbol],0))*(Q917/100)</f>
        <v>102.973</v>
      </c>
      <c r="S917" s="1">
        <f t="shared" ref="S917" si="1116">R917+J917*(Q917/100)</f>
        <v>103.473</v>
      </c>
      <c r="T917" s="4"/>
      <c r="U917" s="4"/>
      <c r="V917" s="1">
        <f t="shared" ref="V917" si="1117">P917</f>
        <v>103.223</v>
      </c>
      <c r="W917" s="1">
        <f t="shared" ref="W917" si="1118">IF(ISNUMBER(T917),T917,R917)</f>
        <v>102.973</v>
      </c>
      <c r="X917" s="1">
        <f t="shared" ref="X917" si="1119">IF(ISNUMBER(U917),U917,S917)</f>
        <v>103.473</v>
      </c>
      <c r="Y917" s="13">
        <f t="shared" ref="Y917" si="1120">IF(ISERROR((W917+X917)-(L917+M917)),"err",((W917+X917)-(L917+M917)))</f>
        <v>-6.0000000000002274E-3</v>
      </c>
      <c r="Z917" s="1">
        <v>1</v>
      </c>
      <c r="AA917" s="1">
        <f t="shared" ref="AA917" si="1121">IF(K917="on",1,0)</f>
        <v>1</v>
      </c>
      <c r="AB917" s="1">
        <f t="shared" ref="AB917" si="1122">IF(ISNUMBER(V917),1,0)*IF(ISNUMBER(W917),1,0)*IF(ISNUMBER(X917),1,0)</f>
        <v>1</v>
      </c>
      <c r="AC917" s="1">
        <f>IF(ISNUMBER(INDEX(bias[value],MATCH(I917,bias[symbol],0))),1,0)</f>
        <v>1</v>
      </c>
      <c r="AD917" s="1">
        <f t="shared" ref="AD917" si="1123">IF(ISNUMBER(J917),1,0)</f>
        <v>1</v>
      </c>
      <c r="AE917" s="1">
        <f t="shared" ref="AE917" si="1124">IF(AB917,IF(W917&gt;X917,0,1),0)</f>
        <v>1</v>
      </c>
      <c r="AF917" s="1">
        <f t="shared" ca="1" si="1058"/>
        <v>0</v>
      </c>
      <c r="AG917" s="1">
        <f t="shared" ref="AG917" ca="1" si="1125">PRODUCT(Z917:AF917)</f>
        <v>0</v>
      </c>
      <c r="AH917" s="1" t="str">
        <f ca="1">IF(AG917=1,_xll.RtContribute("DDS_BONDS",$B917&amp;"=EXT",$V$3:$X$3,V917:X917,"FTC:CHANGED;SCOPE:SERVER"),"-")</f>
        <v>-</v>
      </c>
      <c r="AI917" s="1" t="str">
        <f>_xll.RtGet("DDS_BONDS",B917&amp;"=EXT",3)</f>
        <v>21167053=EXT</v>
      </c>
      <c r="AJ917" s="32">
        <f>_xll.BDP($A917&amp;" @"&amp; $N917 &amp;"  Corp","risk_mid")</f>
        <v>7.8612730053428947</v>
      </c>
      <c r="AK917" s="25">
        <f t="shared" ref="AK917" si="1126">IFERROR(G917*AJ917/10000,"-")</f>
        <v>0</v>
      </c>
      <c r="AL917" s="1" t="str">
        <f t="shared" ref="AL917" si="1127">IFERROR(INDEX(repoRate,MATCH(A917,repoIsin,0)),"-")</f>
        <v>-</v>
      </c>
      <c r="AM917" s="38">
        <f t="shared" ref="AM917" si="1128">IFERROR(G917*1,0)*IFERROR(P917*1,0)/100*IF(AL917="-",$AM$3,AL917)/100/360</f>
        <v>0</v>
      </c>
      <c r="AN917" s="12">
        <f>_xll.BDP($A917&amp;" @"&amp; $N917 &amp;"  Corp","asset_swap_spd_mid")</f>
        <v>139.8367095905362</v>
      </c>
      <c r="AO917" s="25">
        <f t="shared" ref="AO917" si="1129">IFERROR(G917*1,0)*IFERROR(AN917*1,0)/10000</f>
        <v>0</v>
      </c>
      <c r="AP917" s="25">
        <f>IFERROR(_xll.BDP($A917&amp;" @"&amp; $N917 &amp;"  Corp","coupon")*G917/100/365,"-")</f>
        <v>0</v>
      </c>
      <c r="AQ917" s="1" t="str">
        <f>_xll.RtGet("EBOND_LDN",B917,"DSPLY_NAME")</f>
        <v>AALLN 3 1/4 03 A</v>
      </c>
      <c r="AR917" s="38">
        <f>_xll.RtGet("EBOND_LDN", B917, -18560)</f>
        <v>169.973147528559</v>
      </c>
      <c r="AS917" s="38">
        <f>_xll.RtGet("EBOND_LDN", B917, -18562)</f>
        <v>163.59638618133499</v>
      </c>
      <c r="AT917" s="58" t="str">
        <f ca="1">IF(Main[[#This Row],[maturity]]&lt;TODAY(),"matured","-")</f>
        <v>-</v>
      </c>
      <c r="AU917" s="1" t="str">
        <f>IF(Main[[#This Row],[spread bid]]=Main[[#This Row],[spread ask]],"error","-")</f>
        <v>-</v>
      </c>
    </row>
    <row r="918" spans="1:47" x14ac:dyDescent="0.2">
      <c r="A918" s="1" t="s">
        <v>840</v>
      </c>
      <c r="B918" s="1">
        <v>2449245</v>
      </c>
      <c r="C918" s="9">
        <v>1994225</v>
      </c>
      <c r="D918" s="9" t="str">
        <f>_xll.BDP($A918&amp;" Corp",D$4)</f>
        <v>AIFP</v>
      </c>
      <c r="E918" s="9">
        <f>IF(_xll.BDP($A918&amp;" Corp","cpn typ")="floating","frn",_xll.BDP($A918&amp;" Corp",E$4))</f>
        <v>4.75</v>
      </c>
      <c r="F918" s="50">
        <f>IF(LEFT(_xll.BDP($A918&amp;" Corp","mty_typ"),4)="perp","perp",_xll.BDP($A918&amp;" Corp",F$4)*1)</f>
        <v>41815</v>
      </c>
      <c r="G918" s="31">
        <f>_xll.RtGet("EBOND_POSITION",INDEX(bookMap[eBondID],MATCH(TEXT(C918,"0"),bookMap[bbgID],0))&amp;"="&amp;B918,"AMOUNT")</f>
        <v>0</v>
      </c>
      <c r="H918" s="1">
        <f>INDEX(control!$E$12:$E$22,MATCH(C918,control!$C$12:$C$22,0))</f>
        <v>0</v>
      </c>
      <c r="I918" s="1" t="str">
        <f>IFERROR(INDEX(bias[symbol],MIN(MAX(MATCH(IF($I$2="manual",_xll.RtGet("EBOND_LDN",B918,-20268),$I$2),bias[symbol],0)+H918,1),27)),"-")</f>
        <v>m</v>
      </c>
      <c r="J918" s="1">
        <f>IFERROR(_xll.RtGet("EBOND_LDN",B918,-20270)*1,"-")</f>
        <v>0.2</v>
      </c>
      <c r="K918" s="1" t="str">
        <f>_xll.RtGet("EBOND_LDN",$B918,-20271)</f>
        <v>on</v>
      </c>
      <c r="L918" s="1">
        <f>_xll.BDP(A918&amp;" @CBKG Corp","bid")</f>
        <v>99.998999999999995</v>
      </c>
      <c r="M918" s="1">
        <f>_xll.BDP(A918&amp;" @CBKG Corp","ask")</f>
        <v>100.199</v>
      </c>
      <c r="N918" s="1" t="s">
        <v>1456</v>
      </c>
      <c r="O918" s="1" t="str">
        <f>_xll.BDP(A918&amp;" @"&amp;N918&amp;" Corp","LAST_UPDATE")</f>
        <v>07:01:24</v>
      </c>
      <c r="P918" s="57">
        <f>_xll.BDP(A918&amp;" @"&amp;N918&amp;" Corp","LAST_PRICE")</f>
        <v>100.099</v>
      </c>
      <c r="Q918" s="1">
        <f>INDEX(control!$F$12:$F$22,MATCH(C918,control!$C$12:$C$22,0))</f>
        <v>100</v>
      </c>
      <c r="R918" s="1">
        <f>P918-J918*INDEX(bias[value],MATCH(I918,bias[symbol],0))*(Q918/100)</f>
        <v>99.999000000000009</v>
      </c>
      <c r="S918" s="1">
        <f t="shared" si="981"/>
        <v>100.19900000000001</v>
      </c>
      <c r="T918" s="4"/>
      <c r="U918" s="4"/>
      <c r="V918" s="1">
        <f t="shared" si="973"/>
        <v>100.099</v>
      </c>
      <c r="W918" s="1">
        <f t="shared" si="974"/>
        <v>99.999000000000009</v>
      </c>
      <c r="X918" s="1">
        <f t="shared" si="975"/>
        <v>100.19900000000001</v>
      </c>
      <c r="Y918" s="13">
        <f t="shared" si="976"/>
        <v>5.6843418860808015E-14</v>
      </c>
      <c r="Z918" s="1">
        <v>1</v>
      </c>
      <c r="AA918" s="1">
        <f t="shared" si="977"/>
        <v>1</v>
      </c>
      <c r="AB918" s="1">
        <f t="shared" si="1069"/>
        <v>1</v>
      </c>
      <c r="AC918" s="1">
        <f>IF(ISNUMBER(INDEX(bias[value],MATCH(I918,bias[symbol],0))),1,0)</f>
        <v>1</v>
      </c>
      <c r="AD918" s="1">
        <f t="shared" si="979"/>
        <v>1</v>
      </c>
      <c r="AE918" s="1">
        <f t="shared" si="1070"/>
        <v>1</v>
      </c>
      <c r="AF918" s="1">
        <f t="shared" ca="1" si="1058"/>
        <v>0</v>
      </c>
      <c r="AG918" s="1">
        <f t="shared" ca="1" si="1059"/>
        <v>0</v>
      </c>
      <c r="AH918" s="1" t="str">
        <f ca="1">IF(AG918=1,_xll.RtContribute("DDS_BONDS",$B918&amp;"=EXT",$V$3:$X$3,V918:X918,"FTC:CHANGED;SCOPE:SERVER"),"-")</f>
        <v>-</v>
      </c>
      <c r="AI918" s="1" t="str">
        <f>_xll.RtGet("DDS_BONDS",B918&amp;"=EXT",3)</f>
        <v>2449245=EXT</v>
      </c>
      <c r="AJ918" s="32">
        <f>_xll.BDP($A918&amp;" @"&amp; $N918 &amp;"  Corp","risk_mid")</f>
        <v>2.2956006847607568E-2</v>
      </c>
      <c r="AK918" s="25">
        <f t="shared" si="1099"/>
        <v>0</v>
      </c>
      <c r="AL918" s="1" t="str">
        <f t="shared" si="1022"/>
        <v>-</v>
      </c>
      <c r="AM918" s="38">
        <f t="shared" si="1100"/>
        <v>0</v>
      </c>
      <c r="AN918" s="12">
        <f>_xll.BDP($A918&amp;" @"&amp; $N918 &amp;"  Corp","asset_swap_spd_mid")</f>
        <v>14.180187769685881</v>
      </c>
      <c r="AO918" s="25">
        <f t="shared" si="1101"/>
        <v>0</v>
      </c>
      <c r="AP918" s="25">
        <f>IFERROR(_xll.BDP($A918&amp;" @"&amp; $N918 &amp;"  Corp","coupon")*G918/100/365,"-")</f>
        <v>0</v>
      </c>
      <c r="AQ918" s="1" t="str">
        <f>_xll.RtGet("EBOND_LDN",B918,"DSPLY_NAME")</f>
        <v>AIFP 4 3/4 25 Ju</v>
      </c>
      <c r="AR918" s="38">
        <f>_xll.RtGet("EBOND_LDN", B918, -18560)</f>
        <v>0</v>
      </c>
      <c r="AS918" s="38">
        <f>_xll.RtGet("EBOND_LDN", B918, -18562)</f>
        <v>0</v>
      </c>
      <c r="AT918" s="58" t="str">
        <f ca="1">IF(Main[[#This Row],[maturity]]&lt;TODAY(),"matured","-")</f>
        <v>-</v>
      </c>
      <c r="AU918" s="1" t="str">
        <f>IF(Main[[#This Row],[spread bid]]=Main[[#This Row],[spread ask]],"error","-")</f>
        <v>error</v>
      </c>
    </row>
    <row r="919" spans="1:47" x14ac:dyDescent="0.2">
      <c r="A919" s="1" t="s">
        <v>841</v>
      </c>
      <c r="B919" s="1">
        <v>8233260</v>
      </c>
      <c r="C919" s="9">
        <v>1994225</v>
      </c>
      <c r="D919" s="9" t="str">
        <f>_xll.BDP($A919&amp;" Corp",D$4)</f>
        <v>AIFP</v>
      </c>
      <c r="E919" s="9">
        <f>IF(_xll.BDP($A919&amp;" Corp","cpn typ")="floating","frn",_xll.BDP($A919&amp;" Corp",E$4))</f>
        <v>4.375</v>
      </c>
      <c r="F919" s="50">
        <f>IF(LEFT(_xll.BDP($A919&amp;" Corp","mty_typ"),4)="perp","perp",_xll.BDP($A919&amp;" Corp",F$4)*1)</f>
        <v>42158</v>
      </c>
      <c r="G919" s="31">
        <f>_xll.RtGet("EBOND_POSITION",INDEX(bookMap[eBondID],MATCH(TEXT(C919,"0"),bookMap[bbgID],0))&amp;"="&amp;B919,"AMOUNT")</f>
        <v>0</v>
      </c>
      <c r="H919" s="1">
        <f>INDEX(control!$E$12:$E$22,MATCH(C919,control!$C$12:$C$22,0))</f>
        <v>0</v>
      </c>
      <c r="I919" s="1" t="str">
        <f>IFERROR(INDEX(bias[symbol],MIN(MAX(MATCH(IF($I$2="manual",_xll.RtGet("EBOND_LDN",B919,-20268),$I$2),bias[symbol],0)+H919,1),27)),"-")</f>
        <v>m</v>
      </c>
      <c r="J919" s="1">
        <f>IFERROR(_xll.RtGet("EBOND_LDN",B919,-20270)*1,"-")</f>
        <v>0.2</v>
      </c>
      <c r="K919" s="1" t="str">
        <f>_xll.RtGet("EBOND_LDN",$B919,-20271)</f>
        <v>on</v>
      </c>
      <c r="L919" s="1">
        <f>_xll.BDP(A919&amp;" @CBKG Corp","bid")</f>
        <v>103.709</v>
      </c>
      <c r="M919" s="1">
        <f>_xll.BDP(A919&amp;" @CBKG Corp","ask")</f>
        <v>103.90900000000001</v>
      </c>
      <c r="N919" s="1" t="s">
        <v>1456</v>
      </c>
      <c r="O919" s="1" t="str">
        <f>_xll.BDP(A919&amp;" @"&amp;N919&amp;" Corp","LAST_UPDATE")</f>
        <v>07:01:11</v>
      </c>
      <c r="P919" s="57">
        <f>_xll.BDP(A919&amp;" @"&amp;N919&amp;" Corp","LAST_PRICE")</f>
        <v>103.809</v>
      </c>
      <c r="Q919" s="1">
        <f>INDEX(control!$F$12:$F$22,MATCH(C919,control!$C$12:$C$22,0))</f>
        <v>100</v>
      </c>
      <c r="R919" s="1">
        <f>P919-J919*INDEX(bias[value],MATCH(I919,bias[symbol],0))*(Q919/100)</f>
        <v>103.709</v>
      </c>
      <c r="S919" s="1">
        <f t="shared" si="981"/>
        <v>103.90900000000001</v>
      </c>
      <c r="T919" s="4"/>
      <c r="U919" s="4"/>
      <c r="V919" s="1">
        <f t="shared" si="973"/>
        <v>103.809</v>
      </c>
      <c r="W919" s="1">
        <f t="shared" si="974"/>
        <v>103.709</v>
      </c>
      <c r="X919" s="1">
        <f t="shared" si="975"/>
        <v>103.90900000000001</v>
      </c>
      <c r="Y919" s="13">
        <f t="shared" si="976"/>
        <v>0</v>
      </c>
      <c r="Z919" s="1">
        <v>1</v>
      </c>
      <c r="AA919" s="1">
        <f t="shared" si="977"/>
        <v>1</v>
      </c>
      <c r="AB919" s="1">
        <f t="shared" si="1069"/>
        <v>1</v>
      </c>
      <c r="AC919" s="1">
        <f>IF(ISNUMBER(INDEX(bias[value],MATCH(I919,bias[symbol],0))),1,0)</f>
        <v>1</v>
      </c>
      <c r="AD919" s="1">
        <f t="shared" si="979"/>
        <v>1</v>
      </c>
      <c r="AE919" s="1">
        <f t="shared" si="1070"/>
        <v>1</v>
      </c>
      <c r="AF919" s="1">
        <f t="shared" ca="1" si="1058"/>
        <v>0</v>
      </c>
      <c r="AG919" s="1">
        <f t="shared" ca="1" si="1059"/>
        <v>0</v>
      </c>
      <c r="AH919" s="1" t="str">
        <f ca="1">IF(AG919=1,_xll.RtContribute("DDS_BONDS",$B919&amp;"=EXT",$V$3:$X$3,V919:X919,"FTC:CHANGED;SCOPE:SERVER"),"-")</f>
        <v>-</v>
      </c>
      <c r="AI919" s="1" t="str">
        <f>_xll.RtGet("DDS_BONDS",B919&amp;"=EXT",3)</f>
        <v>8233260=EXT</v>
      </c>
      <c r="AJ919" s="32">
        <f>_xll.BDP($A919&amp;" @"&amp; $N919 &amp;"  Corp","risk_mid")</f>
        <v>0.99598578162840568</v>
      </c>
      <c r="AK919" s="25">
        <f t="shared" si="1099"/>
        <v>0</v>
      </c>
      <c r="AL919" s="1" t="str">
        <f t="shared" si="1022"/>
        <v>-</v>
      </c>
      <c r="AM919" s="38">
        <f t="shared" si="1100"/>
        <v>0</v>
      </c>
      <c r="AN919" s="12">
        <f>_xll.BDP($A919&amp;" @"&amp; $N919 &amp;"  Corp","asset_swap_spd_mid")</f>
        <v>-12.750659956940531</v>
      </c>
      <c r="AO919" s="25">
        <f t="shared" si="1101"/>
        <v>0</v>
      </c>
      <c r="AP919" s="25">
        <f>IFERROR(_xll.BDP($A919&amp;" @"&amp; $N919 &amp;"  Corp","coupon")*G919/100/365,"-")</f>
        <v>0</v>
      </c>
      <c r="AQ919" s="1" t="str">
        <f>_xll.RtGet("EBOND_LDN",B919,"DSPLY_NAME")</f>
        <v>AIFP 4 3/8 03 Ju</v>
      </c>
      <c r="AR919" s="38">
        <f>_xll.RtGet("EBOND_LDN", B919, -18560)</f>
        <v>50.113227235792998</v>
      </c>
      <c r="AS919" s="38">
        <f>_xll.RtGet("EBOND_LDN", B919, -18562)</f>
        <v>30.034338628756998</v>
      </c>
      <c r="AT919" s="58" t="str">
        <f ca="1">IF(Main[[#This Row],[maturity]]&lt;TODAY(),"matured","-")</f>
        <v>-</v>
      </c>
      <c r="AU919" s="1" t="str">
        <f>IF(Main[[#This Row],[spread bid]]=Main[[#This Row],[spread ask]],"error","-")</f>
        <v>-</v>
      </c>
    </row>
    <row r="920" spans="1:47" x14ac:dyDescent="0.2">
      <c r="A920" s="1" t="s">
        <v>842</v>
      </c>
      <c r="B920" s="1">
        <v>6282855</v>
      </c>
      <c r="C920" s="9">
        <v>1994225</v>
      </c>
      <c r="D920" s="9" t="str">
        <f>_xll.BDP($A920&amp;" Corp",D$4)</f>
        <v>AIFP</v>
      </c>
      <c r="E920" s="9">
        <f>IF(_xll.BDP($A920&amp;" Corp","cpn typ")="floating","frn",_xll.BDP($A920&amp;" Corp",E$4))</f>
        <v>5.25</v>
      </c>
      <c r="F920" s="50">
        <f>IF(LEFT(_xll.BDP($A920&amp;" Corp","mty_typ"),4)="perp","perp",_xll.BDP($A920&amp;" Corp",F$4)*1)</f>
        <v>42934</v>
      </c>
      <c r="G920" s="31">
        <f>_xll.RtGet("EBOND_POSITION",INDEX(bookMap[eBondID],MATCH(TEXT(C920,"0"),bookMap[bbgID],0))&amp;"="&amp;B920,"AMOUNT")</f>
        <v>0</v>
      </c>
      <c r="H920" s="1">
        <f>INDEX(control!$E$12:$E$22,MATCH(C920,control!$C$12:$C$22,0))</f>
        <v>0</v>
      </c>
      <c r="I920" s="1" t="str">
        <f>IFERROR(INDEX(bias[symbol],MIN(MAX(MATCH(IF($I$2="manual",_xll.RtGet("EBOND_LDN",B920,-20268),$I$2),bias[symbol],0)+H920,1),27)),"-")</f>
        <v>b</v>
      </c>
      <c r="J920" s="1">
        <f>IFERROR(_xll.RtGet("EBOND_LDN",B920,-20270)*1,"-")</f>
        <v>0.3</v>
      </c>
      <c r="K920" s="1" t="str">
        <f>_xll.RtGet("EBOND_LDN",$B920,-20271)</f>
        <v>on</v>
      </c>
      <c r="L920" s="1">
        <f>_xll.BDP(A920&amp;" @CBKG Corp","bid")</f>
        <v>114.56699999999999</v>
      </c>
      <c r="M920" s="1">
        <f>_xll.BDP(A920&amp;" @CBKG Corp","ask")</f>
        <v>114.867</v>
      </c>
      <c r="N920" s="1" t="s">
        <v>1456</v>
      </c>
      <c r="O920" s="1" t="str">
        <f>_xll.BDP(A920&amp;" @"&amp;N920&amp;" Corp","LAST_UPDATE")</f>
        <v>07:01:22</v>
      </c>
      <c r="P920" s="57">
        <f>_xll.BDP(A920&amp;" @"&amp;N920&amp;" Corp","LAST_PRICE")</f>
        <v>114.679</v>
      </c>
      <c r="Q920" s="1">
        <f>INDEX(control!$F$12:$F$22,MATCH(C920,control!$C$12:$C$22,0))</f>
        <v>100</v>
      </c>
      <c r="R920" s="1">
        <f>P920-J920*INDEX(bias[value],MATCH(I920,bias[symbol],0))*(Q920/100)</f>
        <v>114.5665</v>
      </c>
      <c r="S920" s="1">
        <f t="shared" si="981"/>
        <v>114.8665</v>
      </c>
      <c r="T920" s="4"/>
      <c r="U920" s="4"/>
      <c r="V920" s="1">
        <f t="shared" si="973"/>
        <v>114.679</v>
      </c>
      <c r="W920" s="1">
        <f t="shared" si="974"/>
        <v>114.5665</v>
      </c>
      <c r="X920" s="1">
        <f t="shared" si="975"/>
        <v>114.8665</v>
      </c>
      <c r="Y920" s="13">
        <f t="shared" si="976"/>
        <v>-1.0000000000047748E-3</v>
      </c>
      <c r="Z920" s="1">
        <v>1</v>
      </c>
      <c r="AA920" s="1">
        <f t="shared" si="977"/>
        <v>1</v>
      </c>
      <c r="AB920" s="1">
        <f t="shared" si="1069"/>
        <v>1</v>
      </c>
      <c r="AC920" s="1">
        <f>IF(ISNUMBER(INDEX(bias[value],MATCH(I920,bias[symbol],0))),1,0)</f>
        <v>1</v>
      </c>
      <c r="AD920" s="1">
        <f t="shared" si="979"/>
        <v>1</v>
      </c>
      <c r="AE920" s="1">
        <f t="shared" si="1070"/>
        <v>1</v>
      </c>
      <c r="AF920" s="1">
        <f t="shared" ca="1" si="1058"/>
        <v>0</v>
      </c>
      <c r="AG920" s="1">
        <f t="shared" ca="1" si="1059"/>
        <v>0</v>
      </c>
      <c r="AH920" s="1" t="str">
        <f ca="1">IF(AG920=1,_xll.RtContribute("DDS_BONDS",$B920&amp;"=EXT",$V$3:$X$3,V920:X920,"FTC:CHANGED;SCOPE:SERVER"),"-")</f>
        <v>-</v>
      </c>
      <c r="AI920" s="1" t="str">
        <f>_xll.RtGet("DDS_BONDS",B920&amp;"=EXT",3)</f>
        <v>6282855=EXT</v>
      </c>
      <c r="AJ920" s="32">
        <f>_xll.BDP($A920&amp;" @"&amp; $N920 &amp;"  Corp","risk_mid")</f>
        <v>3.3563336796078147</v>
      </c>
      <c r="AK920" s="25">
        <f t="shared" si="1099"/>
        <v>0</v>
      </c>
      <c r="AL920" s="1">
        <f t="shared" si="1022"/>
        <v>-1</v>
      </c>
      <c r="AM920" s="38">
        <f t="shared" si="1100"/>
        <v>0</v>
      </c>
      <c r="AN920" s="12">
        <f>_xll.BDP($A920&amp;" @"&amp; $N920 &amp;"  Corp","asset_swap_spd_mid")</f>
        <v>4.47780158352397</v>
      </c>
      <c r="AO920" s="25">
        <f t="shared" si="1101"/>
        <v>0</v>
      </c>
      <c r="AP920" s="25">
        <f>IFERROR(_xll.BDP($A920&amp;" @"&amp; $N920 &amp;"  Corp","coupon")*G920/100/365,"-")</f>
        <v>0</v>
      </c>
      <c r="AQ920" s="1" t="str">
        <f>_xll.RtGet("EBOND_LDN",B920,"DSPLY_NAME")</f>
        <v>AIFP 5 1/4 18 Ju</v>
      </c>
      <c r="AR920" s="38">
        <f>_xll.RtGet("EBOND_LDN", B920, -18560)</f>
        <v>38.728313700198001</v>
      </c>
      <c r="AS920" s="38">
        <f>_xll.RtGet("EBOND_LDN", B920, -18562)</f>
        <v>29.795725435537999</v>
      </c>
      <c r="AT920" s="58" t="str">
        <f ca="1">IF(Main[[#This Row],[maturity]]&lt;TODAY(),"matured","-")</f>
        <v>-</v>
      </c>
      <c r="AU920" s="1" t="str">
        <f>IF(Main[[#This Row],[spread bid]]=Main[[#This Row],[spread ask]],"error","-")</f>
        <v>-</v>
      </c>
    </row>
    <row r="921" spans="1:47" x14ac:dyDescent="0.2">
      <c r="A921" s="1" t="s">
        <v>843</v>
      </c>
      <c r="B921" s="1">
        <v>9574201</v>
      </c>
      <c r="C921" s="9">
        <v>1994225</v>
      </c>
      <c r="D921" s="9" t="str">
        <f>_xll.BDP($A921&amp;" Corp",D$4)</f>
        <v>AIFP</v>
      </c>
      <c r="E921" s="9">
        <f>IF(_xll.BDP($A921&amp;" Corp","cpn typ")="floating","frn",_xll.BDP($A921&amp;" Corp",E$4))</f>
        <v>2.9079999999999999</v>
      </c>
      <c r="F921" s="50">
        <f>IF(LEFT(_xll.BDP($A921&amp;" Corp","mty_typ"),4)="perp","perp",_xll.BDP($A921&amp;" Corp",F$4)*1)</f>
        <v>43385</v>
      </c>
      <c r="G921" s="31">
        <f>_xll.RtGet("EBOND_POSITION",INDEX(bookMap[eBondID],MATCH(TEXT(C921,"0"),bookMap[bbgID],0))&amp;"="&amp;B921,"AMOUNT")</f>
        <v>200000</v>
      </c>
      <c r="H921" s="1">
        <f>INDEX(control!$E$12:$E$22,MATCH(C921,control!$C$12:$C$22,0))</f>
        <v>0</v>
      </c>
      <c r="I921" s="1" t="str">
        <f>IFERROR(INDEX(bias[symbol],MIN(MAX(MATCH(IF($I$2="manual",_xll.RtGet("EBOND_LDN",B921,-20268),$I$2),bias[symbol],0)+H921,1),27)),"-")</f>
        <v>b</v>
      </c>
      <c r="J921" s="1">
        <f>IFERROR(_xll.RtGet("EBOND_LDN",B921,-20270)*1,"-")</f>
        <v>0.3</v>
      </c>
      <c r="K921" s="1" t="str">
        <f>_xll.RtGet("EBOND_LDN",$B921,-20271)</f>
        <v>on</v>
      </c>
      <c r="L921" s="1">
        <f>_xll.BDP(A921&amp;" @CBKG Corp","bid")</f>
        <v>108.70399999999999</v>
      </c>
      <c r="M921" s="1">
        <f>_xll.BDP(A921&amp;" @CBKG Corp","ask")</f>
        <v>109.004</v>
      </c>
      <c r="N921" s="1" t="s">
        <v>1456</v>
      </c>
      <c r="O921" s="1" t="str">
        <f>_xll.BDP(A921&amp;" @"&amp;N921&amp;" Corp","LAST_UPDATE")</f>
        <v>07:01:24</v>
      </c>
      <c r="P921" s="57">
        <f>_xll.BDP(A921&amp;" @"&amp;N921&amp;" Corp","LAST_PRICE")</f>
        <v>108.816</v>
      </c>
      <c r="Q921" s="1">
        <f>INDEX(control!$F$12:$F$22,MATCH(C921,control!$C$12:$C$22,0))</f>
        <v>100</v>
      </c>
      <c r="R921" s="1">
        <f>P921-J921*INDEX(bias[value],MATCH(I921,bias[symbol],0))*(Q921/100)</f>
        <v>108.70350000000001</v>
      </c>
      <c r="S921" s="1">
        <f t="shared" si="981"/>
        <v>109.0035</v>
      </c>
      <c r="T921" s="4"/>
      <c r="U921" s="4"/>
      <c r="V921" s="1">
        <f t="shared" si="973"/>
        <v>108.816</v>
      </c>
      <c r="W921" s="1">
        <f t="shared" si="974"/>
        <v>108.70350000000001</v>
      </c>
      <c r="X921" s="1">
        <f t="shared" si="975"/>
        <v>109.0035</v>
      </c>
      <c r="Y921" s="13">
        <f t="shared" si="976"/>
        <v>-1.0000000000047748E-3</v>
      </c>
      <c r="Z921" s="1">
        <v>1</v>
      </c>
      <c r="AA921" s="1">
        <f t="shared" si="977"/>
        <v>1</v>
      </c>
      <c r="AB921" s="1">
        <f t="shared" si="1069"/>
        <v>1</v>
      </c>
      <c r="AC921" s="1">
        <f>IF(ISNUMBER(INDEX(bias[value],MATCH(I921,bias[symbol],0))),1,0)</f>
        <v>1</v>
      </c>
      <c r="AD921" s="1">
        <f t="shared" si="979"/>
        <v>1</v>
      </c>
      <c r="AE921" s="1">
        <f t="shared" si="1070"/>
        <v>1</v>
      </c>
      <c r="AF921" s="1">
        <f t="shared" ca="1" si="1058"/>
        <v>0</v>
      </c>
      <c r="AG921" s="1">
        <f t="shared" ca="1" si="1059"/>
        <v>0</v>
      </c>
      <c r="AH921" s="1" t="str">
        <f ca="1">IF(AG921=1,_xll.RtContribute("DDS_BONDS",$B921&amp;"=EXT",$V$3:$X$3,V921:X921,"FTC:CHANGED;SCOPE:SERVER"),"-")</f>
        <v>-</v>
      </c>
      <c r="AI921" s="1" t="str">
        <f>_xll.RtGet("DDS_BONDS",B921&amp;"=EXT",3)</f>
        <v>9574201=EXT</v>
      </c>
      <c r="AJ921" s="32">
        <f>_xll.BDP($A921&amp;" @"&amp; $N921 &amp;"  Corp","risk_mid")</f>
        <v>4.4578256046364118</v>
      </c>
      <c r="AK921" s="25">
        <f t="shared" si="1099"/>
        <v>89.156512092728235</v>
      </c>
      <c r="AL921" s="1" t="str">
        <f t="shared" si="1022"/>
        <v>-</v>
      </c>
      <c r="AM921" s="38">
        <f t="shared" si="1100"/>
        <v>1.9345066666666668</v>
      </c>
      <c r="AN921" s="12">
        <f>_xll.BDP($A921&amp;" @"&amp; $N921 &amp;"  Corp","asset_swap_spd_mid")</f>
        <v>24.650980937652662</v>
      </c>
      <c r="AO921" s="25">
        <f t="shared" si="1101"/>
        <v>493.01961875305324</v>
      </c>
      <c r="AP921" s="25">
        <f>IFERROR(_xll.BDP($A921&amp;" @"&amp; $N921 &amp;"  Corp","coupon")*G921/100/365,"-")</f>
        <v>15.934246575342465</v>
      </c>
      <c r="AQ921" s="1" t="str">
        <f>_xll.RtGet("EBOND_LDN",B921,"DSPLY_NAME")</f>
        <v>AIFP 2.908 12 Oc</v>
      </c>
      <c r="AR921" s="38">
        <f>_xll.RtGet("EBOND_LDN", B921, -18560)</f>
        <v>63.960826038553002</v>
      </c>
      <c r="AS921" s="38">
        <f>_xll.RtGet("EBOND_LDN", B921, -18562)</f>
        <v>57.240984847074003</v>
      </c>
      <c r="AT921" s="58" t="str">
        <f ca="1">IF(Main[[#This Row],[maturity]]&lt;TODAY(),"matured","-")</f>
        <v>-</v>
      </c>
      <c r="AU921" s="1" t="str">
        <f>IF(Main[[#This Row],[spread bid]]=Main[[#This Row],[spread ask]],"error","-")</f>
        <v>-</v>
      </c>
    </row>
    <row r="922" spans="1:47" x14ac:dyDescent="0.2">
      <c r="A922" s="1" t="s">
        <v>844</v>
      </c>
      <c r="B922" s="1">
        <v>9211922</v>
      </c>
      <c r="C922" s="9">
        <v>1994225</v>
      </c>
      <c r="D922" s="9" t="str">
        <f>_xll.BDP($A922&amp;" Corp",D$4)</f>
        <v>AIFP</v>
      </c>
      <c r="E922" s="9">
        <f>IF(_xll.BDP($A922&amp;" Corp","cpn typ")="floating","frn",_xll.BDP($A922&amp;" Corp",E$4))</f>
        <v>3.8889999999999998</v>
      </c>
      <c r="F922" s="50">
        <f>IF(LEFT(_xll.BDP($A922&amp;" Corp","mty_typ"),4)="perp","perp",_xll.BDP($A922&amp;" Corp",F$4)*1)</f>
        <v>43991</v>
      </c>
      <c r="G922" s="31">
        <f>_xll.RtGet("EBOND_POSITION",INDEX(bookMap[eBondID],MATCH(TEXT(C922,"0"),bookMap[bbgID],0))&amp;"="&amp;B922,"AMOUNT")</f>
        <v>0</v>
      </c>
      <c r="H922" s="1">
        <f>INDEX(control!$E$12:$E$22,MATCH(C922,control!$C$12:$C$22,0))</f>
        <v>0</v>
      </c>
      <c r="I922" s="1" t="str">
        <f>IFERROR(INDEX(bias[symbol],MIN(MAX(MATCH(IF($I$2="manual",_xll.RtGet("EBOND_LDN",B922,-20268),$I$2),bias[symbol],0)+H922,1),27)),"-")</f>
        <v>b</v>
      </c>
      <c r="J922" s="1">
        <f>IFERROR(_xll.RtGet("EBOND_LDN",B922,-20270)*1,"-")</f>
        <v>0.5</v>
      </c>
      <c r="K922" s="1" t="str">
        <f>_xll.RtGet("EBOND_LDN",$B922,-20271)</f>
        <v>on</v>
      </c>
      <c r="L922" s="1">
        <f>_xll.BDP(A922&amp;" @CBKG Corp","bid")</f>
        <v>115.3</v>
      </c>
      <c r="M922" s="1">
        <f>_xll.BDP(A922&amp;" @CBKG Corp","ask")</f>
        <v>115.8</v>
      </c>
      <c r="N922" s="1" t="s">
        <v>1456</v>
      </c>
      <c r="O922" s="1" t="str">
        <f>_xll.BDP(A922&amp;" @"&amp;N922&amp;" Corp","LAST_UPDATE")</f>
        <v>07:01:24</v>
      </c>
      <c r="P922" s="57">
        <f>_xll.BDP(A922&amp;" @"&amp;N922&amp;" Corp","LAST_PRICE")</f>
        <v>115.48699999999999</v>
      </c>
      <c r="Q922" s="1">
        <f>INDEX(control!$F$12:$F$22,MATCH(C922,control!$C$12:$C$22,0))</f>
        <v>100</v>
      </c>
      <c r="R922" s="1">
        <f>P922-J922*INDEX(bias[value],MATCH(I922,bias[symbol],0))*(Q922/100)</f>
        <v>115.29949999999999</v>
      </c>
      <c r="S922" s="1">
        <f t="shared" si="981"/>
        <v>115.79949999999999</v>
      </c>
      <c r="T922" s="4"/>
      <c r="U922" s="4"/>
      <c r="V922" s="1">
        <f t="shared" si="973"/>
        <v>115.48699999999999</v>
      </c>
      <c r="W922" s="1">
        <f t="shared" si="974"/>
        <v>115.29949999999999</v>
      </c>
      <c r="X922" s="1">
        <f t="shared" si="975"/>
        <v>115.79949999999999</v>
      </c>
      <c r="Y922" s="13">
        <f t="shared" si="976"/>
        <v>-1.0000000000047748E-3</v>
      </c>
      <c r="Z922" s="1">
        <v>1</v>
      </c>
      <c r="AA922" s="1">
        <f t="shared" si="977"/>
        <v>1</v>
      </c>
      <c r="AB922" s="1">
        <f t="shared" si="1069"/>
        <v>1</v>
      </c>
      <c r="AC922" s="1">
        <f>IF(ISNUMBER(INDEX(bias[value],MATCH(I922,bias[symbol],0))),1,0)</f>
        <v>1</v>
      </c>
      <c r="AD922" s="1">
        <f t="shared" si="979"/>
        <v>1</v>
      </c>
      <c r="AE922" s="1">
        <f t="shared" si="1070"/>
        <v>1</v>
      </c>
      <c r="AF922" s="1">
        <f t="shared" ca="1" si="1058"/>
        <v>0</v>
      </c>
      <c r="AG922" s="1">
        <f t="shared" ca="1" si="1059"/>
        <v>0</v>
      </c>
      <c r="AH922" s="1" t="str">
        <f ca="1">IF(AG922=1,_xll.RtContribute("DDS_BONDS",$B922&amp;"=EXT",$V$3:$X$3,V922:X922,"FTC:CHANGED;SCOPE:SERVER"),"-")</f>
        <v>-</v>
      </c>
      <c r="AI922" s="1" t="str">
        <f>_xll.RtGet("DDS_BONDS",B922&amp;"=EXT",3)</f>
        <v>9211922=EXT</v>
      </c>
      <c r="AJ922" s="32">
        <f>_xll.BDP($A922&amp;" @"&amp; $N922 &amp;"  Corp","risk_mid")</f>
        <v>6.2574653085299303</v>
      </c>
      <c r="AK922" s="25">
        <f t="shared" si="1099"/>
        <v>0</v>
      </c>
      <c r="AL922" s="1">
        <f t="shared" si="1022"/>
        <v>-0.65</v>
      </c>
      <c r="AM922" s="38">
        <f t="shared" si="1100"/>
        <v>0</v>
      </c>
      <c r="AN922" s="12">
        <f>_xll.BDP($A922&amp;" @"&amp; $N922 &amp;"  Corp","asset_swap_spd_mid")</f>
        <v>34.663801613289316</v>
      </c>
      <c r="AO922" s="25">
        <f t="shared" si="1101"/>
        <v>0</v>
      </c>
      <c r="AP922" s="25">
        <f>IFERROR(_xll.BDP($A922&amp;" @"&amp; $N922 &amp;"  Corp","coupon")*G922/100/365,"-")</f>
        <v>0</v>
      </c>
      <c r="AQ922" s="1" t="str">
        <f>_xll.RtGet("EBOND_LDN",B922,"DSPLY_NAME")</f>
        <v>AIFP 3.889 09 Ju</v>
      </c>
      <c r="AR922" s="38">
        <f>_xll.RtGet("EBOND_LDN", B922, -18560)</f>
        <v>73.774636952681007</v>
      </c>
      <c r="AS922" s="38">
        <f>_xll.RtGet("EBOND_LDN", B922, -18562)</f>
        <v>65.801346768347003</v>
      </c>
      <c r="AT922" s="58" t="str">
        <f ca="1">IF(Main[[#This Row],[maturity]]&lt;TODAY(),"matured","-")</f>
        <v>-</v>
      </c>
      <c r="AU922" s="1" t="str">
        <f>IF(Main[[#This Row],[spread bid]]=Main[[#This Row],[spread ask]],"error","-")</f>
        <v>-</v>
      </c>
    </row>
    <row r="923" spans="1:47" x14ac:dyDescent="0.2">
      <c r="A923" s="1" t="s">
        <v>845</v>
      </c>
      <c r="B923" s="1">
        <v>15702864</v>
      </c>
      <c r="C923" s="9">
        <v>1994225</v>
      </c>
      <c r="D923" s="9" t="str">
        <f>_xll.BDP($A923&amp;" Corp",D$4)</f>
        <v>AIFP</v>
      </c>
      <c r="E923" s="9">
        <f>IF(_xll.BDP($A923&amp;" Corp","cpn typ")="floating","frn",_xll.BDP($A923&amp;" Corp",E$4))</f>
        <v>2.125</v>
      </c>
      <c r="F923" s="50">
        <f>IF(LEFT(_xll.BDP($A923&amp;" Corp","mty_typ"),4)="perp","perp",_xll.BDP($A923&amp;" Corp",F$4)*1)</f>
        <v>44484</v>
      </c>
      <c r="G923" s="31">
        <f>_xll.RtGet("EBOND_POSITION",INDEX(bookMap[eBondID],MATCH(TEXT(C923,"0"),bookMap[bbgID],0))&amp;"="&amp;B923,"AMOUNT")</f>
        <v>0</v>
      </c>
      <c r="H923" s="1">
        <f>INDEX(control!$E$12:$E$22,MATCH(C923,control!$C$12:$C$22,0))</f>
        <v>0</v>
      </c>
      <c r="I923" s="1" t="str">
        <f>IFERROR(INDEX(bias[symbol],MIN(MAX(MATCH(IF($I$2="manual",_xll.RtGet("EBOND_LDN",B923,-20268),$I$2),bias[symbol],0)+H923,1),27)),"-")</f>
        <v>b</v>
      </c>
      <c r="J923" s="1">
        <f>IFERROR(_xll.RtGet("EBOND_LDN",B923,-20270)*1,"-")</f>
        <v>0.5</v>
      </c>
      <c r="K923" s="1" t="str">
        <f>_xll.RtGet("EBOND_LDN",$B923,-20271)</f>
        <v>on</v>
      </c>
      <c r="L923" s="1">
        <f>_xll.BDP(A923&amp;" @CBKG Corp","bid")</f>
        <v>103.949</v>
      </c>
      <c r="M923" s="1">
        <f>_xll.BDP(A923&amp;" @CBKG Corp","ask")</f>
        <v>104.449</v>
      </c>
      <c r="N923" s="1" t="s">
        <v>1456</v>
      </c>
      <c r="O923" s="1" t="str">
        <f>_xll.BDP(A923&amp;" @"&amp;N923&amp;" Corp","LAST_UPDATE")</f>
        <v>07:01:41</v>
      </c>
      <c r="P923" s="57">
        <f>_xll.BDP(A923&amp;" @"&amp;N923&amp;" Corp","LAST_PRICE")</f>
        <v>104.136</v>
      </c>
      <c r="Q923" s="1">
        <f>INDEX(control!$F$12:$F$22,MATCH(C923,control!$C$12:$C$22,0))</f>
        <v>100</v>
      </c>
      <c r="R923" s="1">
        <f>P923-J923*INDEX(bias[value],MATCH(I923,bias[symbol],0))*(Q923/100)</f>
        <v>103.9485</v>
      </c>
      <c r="S923" s="1">
        <f t="shared" si="981"/>
        <v>104.4485</v>
      </c>
      <c r="T923" s="4"/>
      <c r="U923" s="4"/>
      <c r="V923" s="1">
        <f t="shared" si="973"/>
        <v>104.136</v>
      </c>
      <c r="W923" s="1">
        <f t="shared" si="974"/>
        <v>103.9485</v>
      </c>
      <c r="X923" s="1">
        <f t="shared" si="975"/>
        <v>104.4485</v>
      </c>
      <c r="Y923" s="13">
        <f t="shared" si="976"/>
        <v>-1.0000000000047748E-3</v>
      </c>
      <c r="Z923" s="1">
        <v>1</v>
      </c>
      <c r="AA923" s="1">
        <f t="shared" si="977"/>
        <v>1</v>
      </c>
      <c r="AB923" s="1">
        <f t="shared" si="1069"/>
        <v>1</v>
      </c>
      <c r="AC923" s="1">
        <f>IF(ISNUMBER(INDEX(bias[value],MATCH(I923,bias[symbol],0))),1,0)</f>
        <v>1</v>
      </c>
      <c r="AD923" s="1">
        <f t="shared" si="979"/>
        <v>1</v>
      </c>
      <c r="AE923" s="1">
        <f t="shared" si="1070"/>
        <v>1</v>
      </c>
      <c r="AF923" s="1">
        <f t="shared" ca="1" si="1058"/>
        <v>0</v>
      </c>
      <c r="AG923" s="1">
        <f t="shared" ca="1" si="1059"/>
        <v>0</v>
      </c>
      <c r="AH923" s="1" t="str">
        <f ca="1">IF(AG923=1,_xll.RtContribute("DDS_BONDS",$B923&amp;"=EXT",$V$3:$X$3,V923:X923,"FTC:CHANGED;SCOPE:SERVER"),"-")</f>
        <v>-</v>
      </c>
      <c r="AI923" s="1" t="str">
        <f>_xll.RtGet("DDS_BONDS",B923&amp;"=EXT",3)</f>
        <v>15702864=EXT</v>
      </c>
      <c r="AJ923" s="32">
        <f>_xll.BDP($A923&amp;" @"&amp; $N923 &amp;"  Corp","risk_mid")</f>
        <v>7.0461008862324093</v>
      </c>
      <c r="AK923" s="25">
        <f t="shared" si="1099"/>
        <v>0</v>
      </c>
      <c r="AL923" s="1" t="str">
        <f t="shared" si="1022"/>
        <v>-</v>
      </c>
      <c r="AM923" s="38">
        <f t="shared" si="1100"/>
        <v>0</v>
      </c>
      <c r="AN923" s="12">
        <f>_xll.BDP($A923&amp;" @"&amp; $N923 &amp;"  Corp","asset_swap_spd_mid")</f>
        <v>39.443509869435516</v>
      </c>
      <c r="AO923" s="25">
        <f t="shared" si="1101"/>
        <v>0</v>
      </c>
      <c r="AP923" s="25">
        <f>IFERROR(_xll.BDP($A923&amp;" @"&amp; $N923 &amp;"  Corp","coupon")*G923/100/365,"-")</f>
        <v>0</v>
      </c>
      <c r="AQ923" s="1" t="str">
        <f>_xll.RtGet("EBOND_LDN",B923,"DSPLY_NAME")</f>
        <v>AIFP 2 1/8 15 Oc</v>
      </c>
      <c r="AR923" s="38">
        <f>_xll.RtGet("EBOND_LDN", B923, -18560)</f>
        <v>75.144005179871002</v>
      </c>
      <c r="AS923" s="38">
        <f>_xll.RtGet("EBOND_LDN", B923, -18562)</f>
        <v>68.061170325562998</v>
      </c>
      <c r="AT923" s="58" t="str">
        <f ca="1">IF(Main[[#This Row],[maturity]]&lt;TODAY(),"matured","-")</f>
        <v>-</v>
      </c>
      <c r="AU923" s="1" t="str">
        <f>IF(Main[[#This Row],[spread bid]]=Main[[#This Row],[spread ask]],"error","-")</f>
        <v>-</v>
      </c>
    </row>
    <row r="924" spans="1:47" x14ac:dyDescent="0.2">
      <c r="A924" s="1" t="s">
        <v>846</v>
      </c>
      <c r="B924" s="1">
        <v>17121164</v>
      </c>
      <c r="C924" s="9">
        <v>1994225</v>
      </c>
      <c r="D924" s="9" t="str">
        <f>_xll.BDP($A924&amp;" Corp",D$4)</f>
        <v>AIFP</v>
      </c>
      <c r="E924" s="9">
        <f>IF(_xll.BDP($A924&amp;" Corp","cpn typ")="floating","frn",_xll.BDP($A924&amp;" Corp",E$4))</f>
        <v>2.375</v>
      </c>
      <c r="F924" s="50">
        <f>IF(LEFT(_xll.BDP($A924&amp;" Corp","mty_typ"),4)="perp","perp",_xll.BDP($A924&amp;" Corp",F$4)*1)</f>
        <v>45175</v>
      </c>
      <c r="G924" s="31">
        <f>_xll.RtGet("EBOND_POSITION",INDEX(bookMap[eBondID],MATCH(TEXT(C924,"0"),bookMap[bbgID],0))&amp;"="&amp;B924,"AMOUNT")</f>
        <v>0</v>
      </c>
      <c r="H924" s="1">
        <f>INDEX(control!$E$12:$E$22,MATCH(C924,control!$C$12:$C$22,0))</f>
        <v>0</v>
      </c>
      <c r="I924" s="1" t="str">
        <f>IFERROR(INDEX(bias[symbol],MIN(MAX(MATCH(IF($I$2="manual",_xll.RtGet("EBOND_LDN",B924,-20268),$I$2),bias[symbol],0)+H924,1),27)),"-")</f>
        <v>b</v>
      </c>
      <c r="J924" s="1">
        <f>IFERROR(_xll.RtGet("EBOND_LDN",B924,-20270)*1,"-")</f>
        <v>0.5</v>
      </c>
      <c r="K924" s="1" t="str">
        <f>_xll.RtGet("EBOND_LDN",$B924,-20271)</f>
        <v>on</v>
      </c>
      <c r="L924" s="1">
        <f>_xll.BDP(A924&amp;" @CBKG Corp","bid")</f>
        <v>103.78400000000001</v>
      </c>
      <c r="M924" s="1">
        <f>_xll.BDP(A924&amp;" @CBKG Corp","ask")</f>
        <v>104.28400000000001</v>
      </c>
      <c r="N924" s="1" t="s">
        <v>1456</v>
      </c>
      <c r="O924" s="1" t="str">
        <f>_xll.BDP(A924&amp;" @"&amp;N924&amp;" Corp","LAST_UPDATE")</f>
        <v>07:01:27</v>
      </c>
      <c r="P924" s="57">
        <f>_xll.BDP(A924&amp;" @"&amp;N924&amp;" Corp","LAST_PRICE")</f>
        <v>103.971</v>
      </c>
      <c r="Q924" s="1">
        <f>INDEX(control!$F$12:$F$22,MATCH(C924,control!$C$12:$C$22,0))</f>
        <v>100</v>
      </c>
      <c r="R924" s="1">
        <f>P924-J924*INDEX(bias[value],MATCH(I924,bias[symbol],0))*(Q924/100)</f>
        <v>103.7835</v>
      </c>
      <c r="S924" s="1">
        <f t="shared" si="981"/>
        <v>104.2835</v>
      </c>
      <c r="T924" s="4"/>
      <c r="U924" s="4"/>
      <c r="V924" s="1">
        <f t="shared" si="973"/>
        <v>103.971</v>
      </c>
      <c r="W924" s="1">
        <f t="shared" si="974"/>
        <v>103.7835</v>
      </c>
      <c r="X924" s="1">
        <f t="shared" si="975"/>
        <v>104.2835</v>
      </c>
      <c r="Y924" s="13">
        <f t="shared" si="976"/>
        <v>-1.0000000000047748E-3</v>
      </c>
      <c r="Z924" s="1">
        <v>1</v>
      </c>
      <c r="AA924" s="1">
        <f t="shared" si="977"/>
        <v>1</v>
      </c>
      <c r="AB924" s="1">
        <f t="shared" si="1069"/>
        <v>1</v>
      </c>
      <c r="AC924" s="1">
        <f>IF(ISNUMBER(INDEX(bias[value],MATCH(I924,bias[symbol],0))),1,0)</f>
        <v>1</v>
      </c>
      <c r="AD924" s="1">
        <f t="shared" si="979"/>
        <v>1</v>
      </c>
      <c r="AE924" s="1">
        <f t="shared" si="1070"/>
        <v>1</v>
      </c>
      <c r="AF924" s="1">
        <f t="shared" ca="1" si="1058"/>
        <v>0</v>
      </c>
      <c r="AG924" s="1">
        <f t="shared" ca="1" si="1059"/>
        <v>0</v>
      </c>
      <c r="AH924" s="1" t="str">
        <f ca="1">IF(AG924=1,_xll.RtContribute("DDS_BONDS",$B924&amp;"=EXT",$V$3:$X$3,V924:X924,"FTC:CHANGED;SCOPE:SERVER"),"-")</f>
        <v>-</v>
      </c>
      <c r="AI924" s="1" t="str">
        <f>_xll.RtGet("DDS_BONDS",B924&amp;"=EXT",3)</f>
        <v>17121164=EXT</v>
      </c>
      <c r="AJ924" s="32">
        <f>_xll.BDP($A924&amp;" @"&amp; $N924 &amp;"  Corp","risk_mid")</f>
        <v>8.5641388991192002</v>
      </c>
      <c r="AK924" s="25">
        <f t="shared" si="1099"/>
        <v>0</v>
      </c>
      <c r="AL924" s="1" t="str">
        <f t="shared" si="1022"/>
        <v>-</v>
      </c>
      <c r="AM924" s="38">
        <f t="shared" si="1100"/>
        <v>0</v>
      </c>
      <c r="AN924" s="12">
        <f>_xll.BDP($A924&amp;" @"&amp; $N924 &amp;"  Corp","asset_swap_spd_mid")</f>
        <v>45.363259489555382</v>
      </c>
      <c r="AO924" s="25">
        <f t="shared" si="1101"/>
        <v>0</v>
      </c>
      <c r="AP924" s="25">
        <f>IFERROR(_xll.BDP($A924&amp;" @"&amp; $N924 &amp;"  Corp","coupon")*G924/100/365,"-")</f>
        <v>0</v>
      </c>
      <c r="AQ924" s="1" t="str">
        <f>_xll.RtGet("EBOND_LDN",B924,"DSPLY_NAME")</f>
        <v>AIFP 2 3/8 06 Se</v>
      </c>
      <c r="AR924" s="38">
        <f>_xll.RtGet("EBOND_LDN", B924, -18560)</f>
        <v>76.075662915706999</v>
      </c>
      <c r="AS924" s="38">
        <f>_xll.RtGet("EBOND_LDN", B924, -18562)</f>
        <v>70.253854609694002</v>
      </c>
      <c r="AT924" s="58" t="str">
        <f ca="1">IF(Main[[#This Row],[maturity]]&lt;TODAY(),"matured","-")</f>
        <v>-</v>
      </c>
      <c r="AU924" s="1" t="str">
        <f>IF(Main[[#This Row],[spread bid]]=Main[[#This Row],[spread ask]],"error","-")</f>
        <v>-</v>
      </c>
    </row>
    <row r="925" spans="1:47" x14ac:dyDescent="0.2">
      <c r="A925" s="1" t="s">
        <v>1641</v>
      </c>
      <c r="B925" s="1">
        <v>21260355</v>
      </c>
      <c r="C925" s="9">
        <v>1994225</v>
      </c>
      <c r="D925" s="9" t="str">
        <f>_xll.BDP($A925&amp;" Corp",D$4)</f>
        <v>AIFP</v>
      </c>
      <c r="E925" s="9">
        <f>IF(_xll.BDP($A925&amp;" Corp","cpn typ")="floating","frn",_xll.BDP($A925&amp;" Corp",E$4))</f>
        <v>1.875</v>
      </c>
      <c r="F925" s="50">
        <f>IF(LEFT(_xll.BDP($A925&amp;" Corp","mty_typ"),4)="perp","perp",_xll.BDP($A925&amp;" Corp",F$4)*1)</f>
        <v>45448</v>
      </c>
      <c r="G925" s="31">
        <f>_xll.RtGet("EBOND_POSITION",INDEX(bookMap[eBondID],MATCH(TEXT(C925,"0"),bookMap[bbgID],0))&amp;"="&amp;B925,"AMOUNT")</f>
        <v>200000</v>
      </c>
      <c r="H925" s="1">
        <f>INDEX(control!$E$12:$E$22,MATCH(C925,control!$C$12:$C$22,0))</f>
        <v>0</v>
      </c>
      <c r="I925" s="1" t="str">
        <f>IFERROR(INDEX(bias[symbol],MIN(MAX(MATCH(IF($I$2="manual",_xll.RtGet("EBOND_LDN",B925,-20268),$I$2),bias[symbol],0)+H925,1),27)),"-")</f>
        <v>-</v>
      </c>
      <c r="J925" s="1" t="str">
        <f>IFERROR(_xll.RtGet("EBOND_LDN",B925,-20270)*1,"-")</f>
        <v>-</v>
      </c>
      <c r="K925" s="1" t="str">
        <f>_xll.RtGet("EBOND_LDN",$B925,-20271)</f>
        <v/>
      </c>
      <c r="L925" s="1">
        <f>_xll.BDP(A925&amp;" @CBKG Corp","bid")</f>
        <v>98.513000000000005</v>
      </c>
      <c r="M925" s="1">
        <f>_xll.BDP(A925&amp;" @CBKG Corp","ask")</f>
        <v>98.691000000000003</v>
      </c>
      <c r="N925" s="1" t="s">
        <v>1456</v>
      </c>
      <c r="O925" s="1" t="str">
        <f>_xll.BDP(A925&amp;" @"&amp;N925&amp;" Corp","LAST_UPDATE")</f>
        <v>07:01:31</v>
      </c>
      <c r="P925" s="57">
        <f>_xll.BDP(A925&amp;" @"&amp;N925&amp;" Corp","LAST_PRICE")</f>
        <v>98.603999999999999</v>
      </c>
      <c r="Q925" s="1">
        <f>INDEX(control!$F$12:$F$22,MATCH(C925,control!$C$12:$C$22,0))</f>
        <v>100</v>
      </c>
      <c r="R925" s="1" t="e">
        <f>P925-J925*INDEX(bias[value],MATCH(I925,bias[symbol],0))*(Q925/100)</f>
        <v>#VALUE!</v>
      </c>
      <c r="S925" s="1" t="e">
        <f>R925+J925*(Q925/100)</f>
        <v>#VALUE!</v>
      </c>
      <c r="T925" s="4"/>
      <c r="U925" s="4"/>
      <c r="V925" s="1">
        <f>P925</f>
        <v>98.603999999999999</v>
      </c>
      <c r="W925" s="1" t="e">
        <f>IF(ISNUMBER(T925),T925,R925)</f>
        <v>#VALUE!</v>
      </c>
      <c r="X925" s="1" t="e">
        <f>IF(ISNUMBER(U925),U925,S925)</f>
        <v>#VALUE!</v>
      </c>
      <c r="Y925" s="13" t="str">
        <f>IF(ISERROR((W925+X925)-(L925+M925)),"err",((W925+X925)-(L925+M925)))</f>
        <v>err</v>
      </c>
      <c r="Z925" s="1">
        <v>1</v>
      </c>
      <c r="AA925" s="1">
        <f>IF(K925="on",1,0)</f>
        <v>0</v>
      </c>
      <c r="AB925" s="1">
        <f>IF(ISNUMBER(V925),1,0)*IF(ISNUMBER(W925),1,0)*IF(ISNUMBER(X925),1,0)</f>
        <v>0</v>
      </c>
      <c r="AC925" s="1">
        <f>IF(ISNUMBER(INDEX(bias[value],MATCH(I925,bias[symbol],0))),1,0)</f>
        <v>0</v>
      </c>
      <c r="AD925" s="1">
        <f>IF(ISNUMBER(J925),1,0)</f>
        <v>0</v>
      </c>
      <c r="AE925" s="1">
        <f>IF(AB925,IF(W925&gt;X925,0,1),0)</f>
        <v>0</v>
      </c>
      <c r="AF925" s="1">
        <f ca="1">IF($C$3="update",1,0)</f>
        <v>0</v>
      </c>
      <c r="AG925" s="1">
        <f ca="1">PRODUCT(Z925:AF925)</f>
        <v>0</v>
      </c>
      <c r="AH925" s="1" t="str">
        <f ca="1">IF(AG925=1,_xll.RtContribute("DDS_BONDS",$B925&amp;"=EXT",$V$3:$X$3,V925:X925,"FTC:CHANGED;SCOPE:SERVER"),"-")</f>
        <v>-</v>
      </c>
      <c r="AI925" s="1" t="str">
        <f>_xll.RtGet("DDS_BONDS",B925&amp;"=EXT",3)</f>
        <v>21260355=EXT</v>
      </c>
      <c r="AJ925" s="32">
        <f>_xll.BDP($A925&amp;" @"&amp; $N925 &amp;"  Corp","risk_mid")</f>
        <v>8.8482416647018169</v>
      </c>
      <c r="AK925" s="25">
        <f>IFERROR(G925*AJ925/10000,"-")</f>
        <v>176.96483329403634</v>
      </c>
      <c r="AL925" s="1" t="str">
        <f>IFERROR(INDEX(repoRate,MATCH(A925,repoIsin,0)),"-")</f>
        <v>-</v>
      </c>
      <c r="AM925" s="38">
        <f>IFERROR(G925*1,0)*IFERROR(P925*1,0)/100*IF(AL925="-",$AM$3,AL925)/100/360</f>
        <v>1.7529600000000001</v>
      </c>
      <c r="AN925" s="12">
        <f>_xll.BDP($A925&amp;" @"&amp; $N925 &amp;"  Corp","asset_swap_spd_mid")</f>
        <v>45.280245893192514</v>
      </c>
      <c r="AO925" s="25">
        <f>IFERROR(G925*1,0)*IFERROR(AN925*1,0)/10000</f>
        <v>905.60491786385035</v>
      </c>
      <c r="AP925" s="25">
        <f>IFERROR(_xll.BDP($A925&amp;" @"&amp; $N925 &amp;"  Corp","coupon")*G925/100/365,"-")</f>
        <v>10.273972602739725</v>
      </c>
      <c r="AQ925" s="1" t="str">
        <f>_xll.RtGet("EBOND_LDN",B925,"DSPLY_NAME")</f>
        <v>AIFP 1 7/8 05 Ju</v>
      </c>
      <c r="AR925" s="38">
        <f>_xll.RtGet("EBOND_LDN", B925, -18560)</f>
        <v>69</v>
      </c>
      <c r="AS925" s="38">
        <f>_xll.RtGet("EBOND_LDN", B925, -18562)</f>
        <v>69</v>
      </c>
      <c r="AT925" s="58" t="str">
        <f ca="1">IF(Main[[#This Row],[maturity]]&lt;TODAY(),"matured","-")</f>
        <v>-</v>
      </c>
      <c r="AU925" s="1" t="str">
        <f>IF(Main[[#This Row],[spread bid]]=Main[[#This Row],[spread ask]],"error","-")</f>
        <v>error</v>
      </c>
    </row>
    <row r="926" spans="1:47" x14ac:dyDescent="0.2">
      <c r="A926" s="1" t="s">
        <v>847</v>
      </c>
      <c r="B926" s="1">
        <v>8050770</v>
      </c>
      <c r="C926" s="9">
        <v>1994225</v>
      </c>
      <c r="D926" s="9" t="str">
        <f>_xll.BDP($A926&amp;" Corp",D$4)</f>
        <v>AKZANA</v>
      </c>
      <c r="E926" s="9">
        <f>IF(_xll.BDP($A926&amp;" Corp","cpn typ")="floating","frn",_xll.BDP($A926&amp;" Corp",E$4))</f>
        <v>7.25</v>
      </c>
      <c r="F926" s="50">
        <f>IF(LEFT(_xll.BDP($A926&amp;" Corp","mty_typ"),4)="perp","perp",_xll.BDP($A926&amp;" Corp",F$4)*1)</f>
        <v>42090</v>
      </c>
      <c r="G926" s="31">
        <f>_xll.RtGet("EBOND_POSITION",INDEX(bookMap[eBondID],MATCH(TEXT(C926,"0"),bookMap[bbgID],0))&amp;"="&amp;B926,"AMOUNT")</f>
        <v>0</v>
      </c>
      <c r="H926" s="1">
        <f>INDEX(control!$E$12:$E$22,MATCH(C926,control!$C$12:$C$22,0))</f>
        <v>0</v>
      </c>
      <c r="I926" s="1" t="str">
        <f>IFERROR(INDEX(bias[symbol],MIN(MAX(MATCH(IF($I$2="manual",_xll.RtGet("EBOND_LDN",B926,-20268),$I$2),bias[symbol],0)+H926,1),27)),"-")</f>
        <v>bb</v>
      </c>
      <c r="J926" s="1">
        <f>IFERROR(_xll.RtGet("EBOND_LDN",B926,-20270)*1,"-")</f>
        <v>0.1</v>
      </c>
      <c r="K926" s="1" t="str">
        <f>_xll.RtGet("EBOND_LDN",$B926,-20271)</f>
        <v>on</v>
      </c>
      <c r="L926" s="1">
        <f>_xll.BDP(A926&amp;" @CBKG Corp","bid")</f>
        <v>105.271</v>
      </c>
      <c r="M926" s="1">
        <f>_xll.BDP(A926&amp;" @CBKG Corp","ask")</f>
        <v>105.371</v>
      </c>
      <c r="N926" s="1" t="s">
        <v>1456</v>
      </c>
      <c r="O926" s="1" t="str">
        <f>_xll.BDP(A926&amp;" @"&amp;N926&amp;" Corp","LAST_UPDATE")</f>
        <v>07:01:00</v>
      </c>
      <c r="P926" s="57">
        <f>_xll.BDP(A926&amp;" @"&amp;N926&amp;" Corp","LAST_PRICE")</f>
        <v>105.29600000000001</v>
      </c>
      <c r="Q926" s="1">
        <f>INDEX(control!$F$12:$F$22,MATCH(C926,control!$C$12:$C$22,0))</f>
        <v>100</v>
      </c>
      <c r="R926" s="1">
        <f>P926-J926*INDEX(bias[value],MATCH(I926,bias[symbol],0))*(Q926/100)</f>
        <v>105.271</v>
      </c>
      <c r="S926" s="1">
        <f t="shared" si="981"/>
        <v>105.371</v>
      </c>
      <c r="T926" s="4"/>
      <c r="U926" s="4"/>
      <c r="V926" s="1">
        <f t="shared" ref="V926:V989" si="1130">P926</f>
        <v>105.29600000000001</v>
      </c>
      <c r="W926" s="1">
        <f t="shared" ref="W926:W989" si="1131">IF(ISNUMBER(T926),T926,R926)</f>
        <v>105.271</v>
      </c>
      <c r="X926" s="1">
        <f t="shared" ref="X926:X989" si="1132">IF(ISNUMBER(U926),U926,S926)</f>
        <v>105.371</v>
      </c>
      <c r="Y926" s="13">
        <f t="shared" ref="Y926:Y989" si="1133">IF(ISERROR((W926+X926)-(L926+M926)),"err",((W926+X926)-(L926+M926)))</f>
        <v>0</v>
      </c>
      <c r="Z926" s="1">
        <v>1</v>
      </c>
      <c r="AA926" s="1">
        <f t="shared" ref="AA926:AA989" si="1134">IF(K926="on",1,0)</f>
        <v>1</v>
      </c>
      <c r="AB926" s="1">
        <f t="shared" si="1069"/>
        <v>1</v>
      </c>
      <c r="AC926" s="1">
        <f>IF(ISNUMBER(INDEX(bias[value],MATCH(I926,bias[symbol],0))),1,0)</f>
        <v>1</v>
      </c>
      <c r="AD926" s="1">
        <f t="shared" ref="AD926:AD989" si="1135">IF(ISNUMBER(J926),1,0)</f>
        <v>1</v>
      </c>
      <c r="AE926" s="1">
        <f t="shared" si="1070"/>
        <v>1</v>
      </c>
      <c r="AF926" s="1">
        <f t="shared" ca="1" si="1058"/>
        <v>0</v>
      </c>
      <c r="AG926" s="1">
        <f t="shared" ca="1" si="1059"/>
        <v>0</v>
      </c>
      <c r="AH926" s="1" t="str">
        <f ca="1">IF(AG926=1,_xll.RtContribute("DDS_BONDS",$B926&amp;"=EXT",$V$3:$X$3,V926:X926,"FTC:CHANGED;SCOPE:SERVER"),"-")</f>
        <v>-</v>
      </c>
      <c r="AI926" s="1" t="str">
        <f>_xll.RtGet("DDS_BONDS",B926&amp;"=EXT",3)</f>
        <v>8050770=EXT</v>
      </c>
      <c r="AJ926" s="32">
        <f>_xll.BDP($A926&amp;" @"&amp; $N926 &amp;"  Corp","risk_mid")</f>
        <v>0.82648046003086506</v>
      </c>
      <c r="AK926" s="25">
        <f t="shared" si="1099"/>
        <v>0</v>
      </c>
      <c r="AL926" s="1">
        <f t="shared" si="1022"/>
        <v>-0.5</v>
      </c>
      <c r="AM926" s="38">
        <f t="shared" si="1100"/>
        <v>0</v>
      </c>
      <c r="AN926" s="12">
        <f>_xll.BDP($A926&amp;" @"&amp; $N926 &amp;"  Corp","asset_swap_spd_mid")</f>
        <v>-5.92357762790036</v>
      </c>
      <c r="AO926" s="25">
        <f t="shared" si="1101"/>
        <v>0</v>
      </c>
      <c r="AP926" s="25">
        <f>IFERROR(_xll.BDP($A926&amp;" @"&amp; $N926 &amp;"  Corp","coupon")*G926/100/365,"-")</f>
        <v>0</v>
      </c>
      <c r="AQ926" s="1" t="str">
        <f>_xll.RtGet("EBOND_LDN",B926,"DSPLY_NAME")</f>
        <v xml:space="preserve">AKZANA 7 1/4 27 </v>
      </c>
      <c r="AR926" s="38">
        <f>_xll.RtGet("EBOND_LDN", B926, -18560)</f>
        <v>42.496256650878003</v>
      </c>
      <c r="AS926" s="38">
        <f>_xll.RtGet("EBOND_LDN", B926, -18562)</f>
        <v>30.402975820224999</v>
      </c>
      <c r="AT926" s="58" t="str">
        <f ca="1">IF(Main[[#This Row],[maturity]]&lt;TODAY(),"matured","-")</f>
        <v>-</v>
      </c>
      <c r="AU926" s="1" t="str">
        <f>IF(Main[[#This Row],[spread bid]]=Main[[#This Row],[spread ask]],"error","-")</f>
        <v>-</v>
      </c>
    </row>
    <row r="927" spans="1:47" x14ac:dyDescent="0.2">
      <c r="A927" s="1" t="s">
        <v>848</v>
      </c>
      <c r="B927" s="1">
        <v>12512485</v>
      </c>
      <c r="C927" s="9">
        <v>1994225</v>
      </c>
      <c r="D927" s="9" t="str">
        <f>_xll.BDP($A927&amp;" Corp",D$4)</f>
        <v>AKZANA</v>
      </c>
      <c r="E927" s="9">
        <f>IF(_xll.BDP($A927&amp;" Corp","cpn typ")="floating","frn",_xll.BDP($A927&amp;" Corp",E$4))</f>
        <v>4</v>
      </c>
      <c r="F927" s="50">
        <f>IF(LEFT(_xll.BDP($A927&amp;" Corp","mty_typ"),4)="perp","perp",_xll.BDP($A927&amp;" Corp",F$4)*1)</f>
        <v>43451</v>
      </c>
      <c r="G927" s="31">
        <f>_xll.RtGet("EBOND_POSITION",INDEX(bookMap[eBondID],MATCH(TEXT(C927,"0"),bookMap[bbgID],0))&amp;"="&amp;B927,"AMOUNT")</f>
        <v>2550000</v>
      </c>
      <c r="H927" s="1">
        <f>INDEX(control!$E$12:$E$22,MATCH(C927,control!$C$12:$C$22,0))</f>
        <v>0</v>
      </c>
      <c r="I927" s="1" t="str">
        <f>IFERROR(INDEX(bias[symbol],MIN(MAX(MATCH(IF($I$2="manual",_xll.RtGet("EBOND_LDN",B927,-20268),$I$2),bias[symbol],0)+H927,1),27)),"-")</f>
        <v>m</v>
      </c>
      <c r="J927" s="1">
        <f>IFERROR(_xll.RtGet("EBOND_LDN",B927,-20270)*1,"-")</f>
        <v>0.2</v>
      </c>
      <c r="K927" s="1" t="str">
        <f>_xll.RtGet("EBOND_LDN",$B927,-20271)</f>
        <v>on</v>
      </c>
      <c r="L927" s="1">
        <f>_xll.BDP(A927&amp;" @CBKG Corp","bid")</f>
        <v>112.477</v>
      </c>
      <c r="M927" s="1">
        <f>_xll.BDP(A927&amp;" @CBKG Corp","ask")</f>
        <v>112.67700000000001</v>
      </c>
      <c r="N927" s="1" t="s">
        <v>1456</v>
      </c>
      <c r="O927" s="1" t="str">
        <f>_xll.BDP(A927&amp;" @"&amp;N927&amp;" Corp","LAST_UPDATE")</f>
        <v>07:01:50</v>
      </c>
      <c r="P927" s="57">
        <f>_xll.BDP(A927&amp;" @"&amp;N927&amp;" Corp","LAST_PRICE")</f>
        <v>112.577</v>
      </c>
      <c r="Q927" s="1">
        <f>INDEX(control!$F$12:$F$22,MATCH(C927,control!$C$12:$C$22,0))</f>
        <v>100</v>
      </c>
      <c r="R927" s="1">
        <f>P927-J927*INDEX(bias[value],MATCH(I927,bias[symbol],0))*(Q927/100)</f>
        <v>112.477</v>
      </c>
      <c r="S927" s="1">
        <f t="shared" si="981"/>
        <v>112.67700000000001</v>
      </c>
      <c r="T927" s="4"/>
      <c r="U927" s="4"/>
      <c r="V927" s="1">
        <f t="shared" si="1130"/>
        <v>112.577</v>
      </c>
      <c r="W927" s="1">
        <f t="shared" si="1131"/>
        <v>112.477</v>
      </c>
      <c r="X927" s="1">
        <f t="shared" si="1132"/>
        <v>112.67700000000001</v>
      </c>
      <c r="Y927" s="13">
        <f t="shared" si="1133"/>
        <v>0</v>
      </c>
      <c r="Z927" s="1">
        <v>1</v>
      </c>
      <c r="AA927" s="1">
        <f t="shared" si="1134"/>
        <v>1</v>
      </c>
      <c r="AB927" s="1">
        <f t="shared" si="1069"/>
        <v>1</v>
      </c>
      <c r="AC927" s="1">
        <f>IF(ISNUMBER(INDEX(bias[value],MATCH(I927,bias[symbol],0))),1,0)</f>
        <v>1</v>
      </c>
      <c r="AD927" s="1">
        <f t="shared" si="1135"/>
        <v>1</v>
      </c>
      <c r="AE927" s="1">
        <f t="shared" si="1070"/>
        <v>1</v>
      </c>
      <c r="AF927" s="1">
        <f t="shared" ca="1" si="1058"/>
        <v>0</v>
      </c>
      <c r="AG927" s="1">
        <f t="shared" ca="1" si="1059"/>
        <v>0</v>
      </c>
      <c r="AH927" s="1" t="str">
        <f ca="1">IF(AG927=1,_xll.RtContribute("DDS_BONDS",$B927&amp;"=EXT",$V$3:$X$3,V927:X927,"FTC:CHANGED;SCOPE:SERVER"),"-")</f>
        <v>-</v>
      </c>
      <c r="AI927" s="1" t="str">
        <f>_xll.RtGet("DDS_BONDS",B927&amp;"=EXT",3)</f>
        <v>12512485=EXT</v>
      </c>
      <c r="AJ927" s="32">
        <f>_xll.BDP($A927&amp;" @"&amp; $N927 &amp;"  Corp","risk_mid")</f>
        <v>4.7055156845431156</v>
      </c>
      <c r="AK927" s="25">
        <f t="shared" si="1099"/>
        <v>1199.9064995584945</v>
      </c>
      <c r="AL927" s="1" t="str">
        <f t="shared" si="1022"/>
        <v>-</v>
      </c>
      <c r="AM927" s="38">
        <f t="shared" si="1100"/>
        <v>25.517453333333332</v>
      </c>
      <c r="AN927" s="12">
        <f>_xll.BDP($A927&amp;" @"&amp; $N927 &amp;"  Corp","asset_swap_spd_mid")</f>
        <v>53.847380682396214</v>
      </c>
      <c r="AO927" s="25">
        <f t="shared" si="1101"/>
        <v>13731.082074011034</v>
      </c>
      <c r="AP927" s="25">
        <f>IFERROR(_xll.BDP($A927&amp;" @"&amp; $N927 &amp;"  Corp","coupon")*G927/100/365,"-")</f>
        <v>279.45205479452056</v>
      </c>
      <c r="AQ927" s="1" t="str">
        <f>_xll.RtGet("EBOND_LDN",B927,"DSPLY_NAME")</f>
        <v xml:space="preserve">AKZANA 4 17 Dec </v>
      </c>
      <c r="AR927" s="38">
        <f>_xll.RtGet("EBOND_LDN", B927, -18560)</f>
        <v>93.173317782281003</v>
      </c>
      <c r="AS927" s="38">
        <f>_xll.RtGet("EBOND_LDN", B927, -18562)</f>
        <v>88.928118539471996</v>
      </c>
      <c r="AT927" s="58" t="str">
        <f ca="1">IF(Main[[#This Row],[maturity]]&lt;TODAY(),"matured","-")</f>
        <v>-</v>
      </c>
      <c r="AU927" s="1" t="str">
        <f>IF(Main[[#This Row],[spread bid]]=Main[[#This Row],[spread ask]],"error","-")</f>
        <v>-</v>
      </c>
    </row>
    <row r="928" spans="1:47" x14ac:dyDescent="0.2">
      <c r="A928" s="1" t="s">
        <v>849</v>
      </c>
      <c r="B928" s="1">
        <v>14843298</v>
      </c>
      <c r="C928" s="9">
        <v>1994225</v>
      </c>
      <c r="D928" s="9" t="str">
        <f>_xll.BDP($A928&amp;" Corp",D$4)</f>
        <v>AKZANA</v>
      </c>
      <c r="E928" s="9">
        <f>IF(_xll.BDP($A928&amp;" Corp","cpn typ")="floating","frn",_xll.BDP($A928&amp;" Corp",E$4))</f>
        <v>2.625</v>
      </c>
      <c r="F928" s="50">
        <f>IF(LEFT(_xll.BDP($A928&amp;" Corp","mty_typ"),4)="perp","perp",_xll.BDP($A928&amp;" Corp",F$4)*1)</f>
        <v>44769</v>
      </c>
      <c r="G928" s="31">
        <f>_xll.RtGet("EBOND_POSITION",INDEX(bookMap[eBondID],MATCH(TEXT(C928,"0"),bookMap[bbgID],0))&amp;"="&amp;B928,"AMOUNT")</f>
        <v>0</v>
      </c>
      <c r="H928" s="1">
        <f>INDEX(control!$E$12:$E$22,MATCH(C928,control!$C$12:$C$22,0))</f>
        <v>0</v>
      </c>
      <c r="I928" s="1" t="str">
        <f>IFERROR(INDEX(bias[symbol],MIN(MAX(MATCH(IF($I$2="manual",_xll.RtGet("EBOND_LDN",B928,-20268),$I$2),bias[symbol],0)+H928,1),27)),"-")</f>
        <v>b</v>
      </c>
      <c r="J928" s="1">
        <f>IFERROR(_xll.RtGet("EBOND_LDN",B928,-20270)*1,"-")</f>
        <v>0.6</v>
      </c>
      <c r="K928" s="1" t="str">
        <f>_xll.RtGet("EBOND_LDN",$B928,-20271)</f>
        <v>on</v>
      </c>
      <c r="L928" s="1">
        <f>_xll.BDP(A928&amp;" @CBKG Corp","bid")</f>
        <v>104.527</v>
      </c>
      <c r="M928" s="1">
        <f>_xll.BDP(A928&amp;" @CBKG Corp","ask")</f>
        <v>105.126</v>
      </c>
      <c r="N928" s="1" t="s">
        <v>1456</v>
      </c>
      <c r="O928" s="1" t="str">
        <f>_xll.BDP(A928&amp;" @"&amp;N928&amp;" Corp","LAST_UPDATE")</f>
        <v>07:01:33</v>
      </c>
      <c r="P928" s="57">
        <f>_xll.BDP(A928&amp;" @"&amp;N928&amp;" Corp","LAST_PRICE")</f>
        <v>104.828</v>
      </c>
      <c r="Q928" s="1">
        <f>INDEX(control!$F$12:$F$22,MATCH(C928,control!$C$12:$C$22,0))</f>
        <v>100</v>
      </c>
      <c r="R928" s="1">
        <f>P928-J928*INDEX(bias[value],MATCH(I928,bias[symbol],0))*(Q928/100)</f>
        <v>104.60300000000001</v>
      </c>
      <c r="S928" s="1">
        <f t="shared" ref="S928:S991" si="1136">R928+J928*(Q928/100)</f>
        <v>105.203</v>
      </c>
      <c r="T928" s="4"/>
      <c r="U928" s="4"/>
      <c r="V928" s="1">
        <f t="shared" si="1130"/>
        <v>104.828</v>
      </c>
      <c r="W928" s="1">
        <f t="shared" si="1131"/>
        <v>104.60300000000001</v>
      </c>
      <c r="X928" s="1">
        <f t="shared" si="1132"/>
        <v>105.203</v>
      </c>
      <c r="Y928" s="13">
        <f t="shared" si="1133"/>
        <v>0.15299999999999159</v>
      </c>
      <c r="Z928" s="1">
        <v>1</v>
      </c>
      <c r="AA928" s="1">
        <f t="shared" si="1134"/>
        <v>1</v>
      </c>
      <c r="AB928" s="1">
        <f t="shared" si="1069"/>
        <v>1</v>
      </c>
      <c r="AC928" s="1">
        <f>IF(ISNUMBER(INDEX(bias[value],MATCH(I928,bias[symbol],0))),1,0)</f>
        <v>1</v>
      </c>
      <c r="AD928" s="1">
        <f t="shared" si="1135"/>
        <v>1</v>
      </c>
      <c r="AE928" s="1">
        <f t="shared" si="1070"/>
        <v>1</v>
      </c>
      <c r="AF928" s="1">
        <f t="shared" ca="1" si="1058"/>
        <v>0</v>
      </c>
      <c r="AG928" s="1">
        <f t="shared" ca="1" si="1059"/>
        <v>0</v>
      </c>
      <c r="AH928" s="1" t="str">
        <f ca="1">IF(AG928=1,_xll.RtContribute("DDS_BONDS",$B928&amp;"=EXT",$V$3:$X$3,V928:X928,"FTC:CHANGED;SCOPE:SERVER"),"-")</f>
        <v>-</v>
      </c>
      <c r="AI928" s="1" t="str">
        <f>_xll.RtGet("DDS_BONDS",B928&amp;"=EXT",3)</f>
        <v>14843298=EXT</v>
      </c>
      <c r="AJ928" s="32">
        <f>_xll.BDP($A928&amp;" @"&amp; $N928 &amp;"  Corp","risk_mid")</f>
        <v>7.6267392176397664</v>
      </c>
      <c r="AK928" s="25">
        <f t="shared" si="1099"/>
        <v>0</v>
      </c>
      <c r="AL928" s="1" t="str">
        <f t="shared" si="1022"/>
        <v>-</v>
      </c>
      <c r="AM928" s="38">
        <f t="shared" si="1100"/>
        <v>0</v>
      </c>
      <c r="AN928" s="12">
        <f>_xll.BDP($A928&amp;" @"&amp; $N928 &amp;"  Corp","asset_swap_spd_mid")</f>
        <v>71.877758343672994</v>
      </c>
      <c r="AO928" s="25">
        <f t="shared" si="1101"/>
        <v>0</v>
      </c>
      <c r="AP928" s="25">
        <f>IFERROR(_xll.BDP($A928&amp;" @"&amp; $N928 &amp;"  Corp","coupon")*G928/100/365,"-")</f>
        <v>0</v>
      </c>
      <c r="AQ928" s="1" t="str">
        <f>_xll.RtGet("EBOND_LDN",B928,"DSPLY_NAME")</f>
        <v xml:space="preserve">AKZANA 2 5/8 27 </v>
      </c>
      <c r="AR928" s="38">
        <f>_xll.RtGet("EBOND_LDN", B928, -18560)</f>
        <v>98.616317174901994</v>
      </c>
      <c r="AS928" s="38">
        <f>_xll.RtGet("EBOND_LDN", B928, -18562)</f>
        <v>90.767775007542994</v>
      </c>
      <c r="AT928" s="58" t="str">
        <f ca="1">IF(Main[[#This Row],[maturity]]&lt;TODAY(),"matured","-")</f>
        <v>-</v>
      </c>
      <c r="AU928" s="1" t="str">
        <f>IF(Main[[#This Row],[spread bid]]=Main[[#This Row],[spread ask]],"error","-")</f>
        <v>-</v>
      </c>
    </row>
    <row r="929" spans="1:47" x14ac:dyDescent="0.2">
      <c r="A929" s="1" t="s">
        <v>850</v>
      </c>
      <c r="B929" s="1">
        <v>6459960</v>
      </c>
      <c r="C929" s="9">
        <v>1994225</v>
      </c>
      <c r="D929" s="9" t="str">
        <f>_xll.BDP($A929&amp;" Corp",D$4)</f>
        <v>BASGR</v>
      </c>
      <c r="E929" s="9">
        <f>IF(_xll.BDP($A929&amp;" Corp","cpn typ")="floating","frn",_xll.BDP($A929&amp;" Corp",E$4))</f>
        <v>5</v>
      </c>
      <c r="F929" s="50">
        <f>IF(LEFT(_xll.BDP($A929&amp;" Corp","mty_typ"),4)="perp","perp",_xll.BDP($A929&amp;" Corp",F$4)*1)</f>
        <v>41908</v>
      </c>
      <c r="G929" s="31">
        <f>_xll.RtGet("EBOND_POSITION",INDEX(bookMap[eBondID],MATCH(TEXT(C929,"0"),bookMap[bbgID],0))&amp;"="&amp;B929,"AMOUNT")</f>
        <v>37000</v>
      </c>
      <c r="H929" s="1">
        <f>INDEX(control!$E$12:$E$22,MATCH(C929,control!$C$12:$C$22,0))</f>
        <v>0</v>
      </c>
      <c r="I929" s="1" t="str">
        <f>IFERROR(INDEX(bias[symbol],MIN(MAX(MATCH(IF($I$2="manual",_xll.RtGet("EBOND_LDN",B929,-20268),$I$2),bias[symbol],0)+H929,1),27)),"-")</f>
        <v>b</v>
      </c>
      <c r="J929" s="1">
        <f>IFERROR(_xll.RtGet("EBOND_LDN",B929,-20270)*1,"-")</f>
        <v>0.1</v>
      </c>
      <c r="K929" s="1" t="str">
        <f>_xll.RtGet("EBOND_LDN",$B929,-20271)</f>
        <v>on</v>
      </c>
      <c r="L929" s="1">
        <f>_xll.BDP(A929&amp;" @CBKG Corp","bid")</f>
        <v>101.295</v>
      </c>
      <c r="M929" s="1">
        <f>_xll.BDP(A929&amp;" @CBKG Corp","ask")</f>
        <v>101.395</v>
      </c>
      <c r="N929" s="1" t="s">
        <v>1456</v>
      </c>
      <c r="O929" s="1" t="str">
        <f>_xll.BDP(A929&amp;" @"&amp;N929&amp;" Corp","LAST_UPDATE")</f>
        <v>07:01:17</v>
      </c>
      <c r="P929" s="57">
        <f>_xll.BDP(A929&amp;" @"&amp;N929&amp;" Corp","LAST_PRICE")</f>
        <v>101.33199999999999</v>
      </c>
      <c r="Q929" s="1">
        <f>INDEX(control!$F$12:$F$22,MATCH(C929,control!$C$12:$C$22,0))</f>
        <v>100</v>
      </c>
      <c r="R929" s="1">
        <f>P929-J929*INDEX(bias[value],MATCH(I929,bias[symbol],0))*(Q929/100)</f>
        <v>101.2945</v>
      </c>
      <c r="S929" s="1">
        <f t="shared" si="1136"/>
        <v>101.39449999999999</v>
      </c>
      <c r="T929" s="4"/>
      <c r="U929" s="4"/>
      <c r="V929" s="1">
        <f t="shared" si="1130"/>
        <v>101.33199999999999</v>
      </c>
      <c r="W929" s="1">
        <f t="shared" si="1131"/>
        <v>101.2945</v>
      </c>
      <c r="X929" s="1">
        <f t="shared" si="1132"/>
        <v>101.39449999999999</v>
      </c>
      <c r="Y929" s="13">
        <f t="shared" si="1133"/>
        <v>-1.0000000000047748E-3</v>
      </c>
      <c r="Z929" s="1">
        <v>1</v>
      </c>
      <c r="AA929" s="1">
        <f t="shared" si="1134"/>
        <v>1</v>
      </c>
      <c r="AB929" s="1">
        <f t="shared" si="1069"/>
        <v>1</v>
      </c>
      <c r="AC929" s="1">
        <f>IF(ISNUMBER(INDEX(bias[value],MATCH(I929,bias[symbol],0))),1,0)</f>
        <v>1</v>
      </c>
      <c r="AD929" s="1">
        <f t="shared" si="1135"/>
        <v>1</v>
      </c>
      <c r="AE929" s="1">
        <f t="shared" si="1070"/>
        <v>1</v>
      </c>
      <c r="AF929" s="1">
        <f t="shared" ca="1" si="1058"/>
        <v>0</v>
      </c>
      <c r="AG929" s="1">
        <f t="shared" ca="1" si="1059"/>
        <v>0</v>
      </c>
      <c r="AH929" s="1" t="str">
        <f ca="1">IF(AG929=1,_xll.RtContribute("DDS_BONDS",$B929&amp;"=EXT",$V$3:$X$3,V929:X929,"FTC:CHANGED;SCOPE:SERVER"),"-")</f>
        <v>-</v>
      </c>
      <c r="AI929" s="1" t="str">
        <f>_xll.RtGet("DDS_BONDS",B929&amp;"=EXT",3)</f>
        <v>6459960=EXT</v>
      </c>
      <c r="AJ929" s="32">
        <f>_xll.BDP($A929&amp;" @"&amp; $N929 &amp;"  Corp","risk_mid")</f>
        <v>0.29023223802724374</v>
      </c>
      <c r="AK929" s="25">
        <f t="shared" si="1099"/>
        <v>1.0738592807008018</v>
      </c>
      <c r="AL929" s="1" t="str">
        <f t="shared" si="1022"/>
        <v>-</v>
      </c>
      <c r="AM929" s="38">
        <f t="shared" si="1100"/>
        <v>0.33326968888888886</v>
      </c>
      <c r="AN929" s="12">
        <f>_xll.BDP($A929&amp;" @"&amp; $N929 &amp;"  Corp","asset_swap_spd_mid")</f>
        <v>-7.9953063796499855</v>
      </c>
      <c r="AO929" s="25">
        <f t="shared" si="1101"/>
        <v>-29.582633604704945</v>
      </c>
      <c r="AP929" s="25">
        <f>IFERROR(_xll.BDP($A929&amp;" @"&amp; $N929 &amp;"  Corp","coupon")*G929/100/365,"-")</f>
        <v>5.0684931506849313</v>
      </c>
      <c r="AQ929" s="1" t="str">
        <f>_xll.RtGet("EBOND_LDN",B929,"DSPLY_NAME")</f>
        <v>BASGR 5 26 Sep 2</v>
      </c>
      <c r="AR929" s="38">
        <f>_xll.RtGet("EBOND_LDN", B929, -18560)</f>
        <v>27.568221020586002</v>
      </c>
      <c r="AS929" s="38">
        <f>_xll.RtGet("EBOND_LDN", B929, -18562)</f>
        <v>-6.8751364463459996</v>
      </c>
      <c r="AT929" s="58" t="str">
        <f ca="1">IF(Main[[#This Row],[maturity]]&lt;TODAY(),"matured","-")</f>
        <v>-</v>
      </c>
      <c r="AU929" s="1" t="str">
        <f>IF(Main[[#This Row],[spread bid]]=Main[[#This Row],[spread ask]],"error","-")</f>
        <v>-</v>
      </c>
    </row>
    <row r="930" spans="1:47" x14ac:dyDescent="0.2">
      <c r="A930" s="1" t="s">
        <v>851</v>
      </c>
      <c r="B930" s="1">
        <v>7899479</v>
      </c>
      <c r="C930" s="9">
        <v>1994225</v>
      </c>
      <c r="D930" s="9" t="str">
        <f>_xll.BDP($A930&amp;" Corp",D$4)</f>
        <v>BASGR</v>
      </c>
      <c r="E930" s="9">
        <f>IF(_xll.BDP($A930&amp;" Corp","cpn typ")="floating","frn",_xll.BDP($A930&amp;" Corp",E$4))</f>
        <v>5.125</v>
      </c>
      <c r="F930" s="50">
        <f>IF(LEFT(_xll.BDP($A930&amp;" Corp","mty_typ"),4)="perp","perp",_xll.BDP($A930&amp;" Corp",F$4)*1)</f>
        <v>42164</v>
      </c>
      <c r="G930" s="31">
        <f>_xll.RtGet("EBOND_POSITION",INDEX(bookMap[eBondID],MATCH(TEXT(C930,"0"),bookMap[bbgID],0))&amp;"="&amp;B930,"AMOUNT")</f>
        <v>0</v>
      </c>
      <c r="H930" s="1">
        <f>INDEX(control!$E$12:$E$22,MATCH(C930,control!$C$12:$C$22,0))</f>
        <v>0</v>
      </c>
      <c r="I930" s="1" t="str">
        <f>IFERROR(INDEX(bias[symbol],MIN(MAX(MATCH(IF($I$2="manual",_xll.RtGet("EBOND_LDN",B930,-20268),$I$2),bias[symbol],0)+H930,1),27)),"-")</f>
        <v>m</v>
      </c>
      <c r="J930" s="1">
        <f>IFERROR(_xll.RtGet("EBOND_LDN",B930,-20270)*1,"-")</f>
        <v>0.1</v>
      </c>
      <c r="K930" s="1" t="str">
        <f>_xll.RtGet("EBOND_LDN",$B930,-20271)</f>
        <v>on</v>
      </c>
      <c r="L930" s="1">
        <f>_xll.BDP(A930&amp;" @CBKG Corp","bid")</f>
        <v>104.65</v>
      </c>
      <c r="M930" s="1">
        <f>_xll.BDP(A930&amp;" @CBKG Corp","ask")</f>
        <v>104.75</v>
      </c>
      <c r="N930" s="1" t="s">
        <v>1456</v>
      </c>
      <c r="O930" s="1" t="str">
        <f>_xll.BDP(A930&amp;" @"&amp;N930&amp;" Corp","LAST_UPDATE")</f>
        <v>07:01:06</v>
      </c>
      <c r="P930" s="57">
        <f>_xll.BDP(A930&amp;" @"&amp;N930&amp;" Corp","LAST_PRICE")</f>
        <v>104.7</v>
      </c>
      <c r="Q930" s="1">
        <f>INDEX(control!$F$12:$F$22,MATCH(C930,control!$C$12:$C$22,0))</f>
        <v>100</v>
      </c>
      <c r="R930" s="1">
        <f>P930-J930*INDEX(bias[value],MATCH(I930,bias[symbol],0))*(Q930/100)</f>
        <v>104.65</v>
      </c>
      <c r="S930" s="1">
        <f t="shared" si="1136"/>
        <v>104.75</v>
      </c>
      <c r="T930" s="4"/>
      <c r="U930" s="4"/>
      <c r="V930" s="1">
        <f t="shared" si="1130"/>
        <v>104.7</v>
      </c>
      <c r="W930" s="1">
        <f t="shared" si="1131"/>
        <v>104.65</v>
      </c>
      <c r="X930" s="1">
        <f t="shared" si="1132"/>
        <v>104.75</v>
      </c>
      <c r="Y930" s="13">
        <f t="shared" si="1133"/>
        <v>0</v>
      </c>
      <c r="Z930" s="1">
        <v>1</v>
      </c>
      <c r="AA930" s="1">
        <f t="shared" si="1134"/>
        <v>1</v>
      </c>
      <c r="AB930" s="1">
        <f t="shared" si="1069"/>
        <v>1</v>
      </c>
      <c r="AC930" s="1">
        <f>IF(ISNUMBER(INDEX(bias[value],MATCH(I930,bias[symbol],0))),1,0)</f>
        <v>1</v>
      </c>
      <c r="AD930" s="1">
        <f t="shared" si="1135"/>
        <v>1</v>
      </c>
      <c r="AE930" s="1">
        <f t="shared" si="1070"/>
        <v>1</v>
      </c>
      <c r="AF930" s="1">
        <f t="shared" ca="1" si="1058"/>
        <v>0</v>
      </c>
      <c r="AG930" s="1">
        <f t="shared" ca="1" si="1059"/>
        <v>0</v>
      </c>
      <c r="AH930" s="1" t="str">
        <f ca="1">IF(AG930=1,_xll.RtContribute("DDS_BONDS",$B930&amp;"=EXT",$V$3:$X$3,V930:X930,"FTC:CHANGED;SCOPE:SERVER"),"-")</f>
        <v>-</v>
      </c>
      <c r="AI930" s="1" t="str">
        <f>_xll.RtGet("DDS_BONDS",B930&amp;"=EXT",3)</f>
        <v>7899479=EXT</v>
      </c>
      <c r="AJ930" s="32">
        <f>_xll.BDP($A930&amp;" @"&amp; $N930 &amp;"  Corp","risk_mid")</f>
        <v>1.0219261227987886</v>
      </c>
      <c r="AK930" s="25">
        <f t="shared" si="1099"/>
        <v>0</v>
      </c>
      <c r="AL930" s="1" t="str">
        <f t="shared" si="1022"/>
        <v>-</v>
      </c>
      <c r="AM930" s="38">
        <f t="shared" si="1100"/>
        <v>0</v>
      </c>
      <c r="AN930" s="12">
        <f>_xll.BDP($A930&amp;" @"&amp; $N930 &amp;"  Corp","asset_swap_spd_mid")</f>
        <v>-21.948454817176781</v>
      </c>
      <c r="AO930" s="25">
        <f t="shared" si="1101"/>
        <v>0</v>
      </c>
      <c r="AP930" s="25">
        <f>IFERROR(_xll.BDP($A930&amp;" @"&amp; $N930 &amp;"  Corp","coupon")*G930/100/365,"-")</f>
        <v>0</v>
      </c>
      <c r="AQ930" s="1" t="str">
        <f>_xll.RtGet("EBOND_LDN",B930,"DSPLY_NAME")</f>
        <v>BASGR 5 1/8 09 J</v>
      </c>
      <c r="AR930" s="38">
        <f>_xll.RtGet("EBOND_LDN", B930, -18560)</f>
        <v>35.634673827156</v>
      </c>
      <c r="AS930" s="38">
        <f>_xll.RtGet("EBOND_LDN", B930, -18562)</f>
        <v>25.850908772297998</v>
      </c>
      <c r="AT930" s="58" t="str">
        <f ca="1">IF(Main[[#This Row],[maturity]]&lt;TODAY(),"matured","-")</f>
        <v>-</v>
      </c>
      <c r="AU930" s="1" t="str">
        <f>IF(Main[[#This Row],[spread bid]]=Main[[#This Row],[spread ask]],"error","-")</f>
        <v>-</v>
      </c>
    </row>
    <row r="931" spans="1:47" x14ac:dyDescent="0.2">
      <c r="A931" s="1" t="s">
        <v>852</v>
      </c>
      <c r="B931" s="1">
        <v>5030557</v>
      </c>
      <c r="C931" s="9">
        <v>1994225</v>
      </c>
      <c r="D931" s="9" t="str">
        <f>_xll.BDP($A931&amp;" Corp",D$4)</f>
        <v>BASGR</v>
      </c>
      <c r="E931" s="9">
        <f>IF(_xll.BDP($A931&amp;" Corp","cpn typ")="floating","frn",_xll.BDP($A931&amp;" Corp",E$4))</f>
        <v>4.5</v>
      </c>
      <c r="F931" s="50">
        <f>IF(LEFT(_xll.BDP($A931&amp;" Corp","mty_typ"),4)="perp","perp",_xll.BDP($A931&amp;" Corp",F$4)*1)</f>
        <v>42550</v>
      </c>
      <c r="G931" s="31">
        <f>_xll.RtGet("EBOND_POSITION",INDEX(bookMap[eBondID],MATCH(TEXT(C931,"0"),bookMap[bbgID],0))&amp;"="&amp;B931,"AMOUNT")</f>
        <v>0</v>
      </c>
      <c r="H931" s="1">
        <f>INDEX(control!$E$12:$E$22,MATCH(C931,control!$C$12:$C$22,0))</f>
        <v>0</v>
      </c>
      <c r="I931" s="1" t="str">
        <f>IFERROR(INDEX(bias[symbol],MIN(MAX(MATCH(IF($I$2="manual",_xll.RtGet("EBOND_LDN",B931,-20268),$I$2),bias[symbol],0)+H931,1),27)),"-")</f>
        <v>m</v>
      </c>
      <c r="J931" s="1">
        <f>IFERROR(_xll.RtGet("EBOND_LDN",B931,-20270)*1,"-")</f>
        <v>0.2</v>
      </c>
      <c r="K931" s="1" t="str">
        <f>_xll.RtGet("EBOND_LDN",$B931,-20271)</f>
        <v>on</v>
      </c>
      <c r="L931" s="1">
        <f>_xll.BDP(A931&amp;" @CBKG Corp","bid")</f>
        <v>108.15300000000001</v>
      </c>
      <c r="M931" s="1">
        <f>_xll.BDP(A931&amp;" @CBKG Corp","ask")</f>
        <v>108.35299999999999</v>
      </c>
      <c r="N931" s="1" t="s">
        <v>1456</v>
      </c>
      <c r="O931" s="1" t="str">
        <f>_xll.BDP(A931&amp;" @"&amp;N931&amp;" Corp","LAST_UPDATE")</f>
        <v>07:01:45</v>
      </c>
      <c r="P931" s="57">
        <f>_xll.BDP(A931&amp;" @"&amp;N931&amp;" Corp","LAST_PRICE")</f>
        <v>108.253</v>
      </c>
      <c r="Q931" s="1">
        <f>INDEX(control!$F$12:$F$22,MATCH(C931,control!$C$12:$C$22,0))</f>
        <v>100</v>
      </c>
      <c r="R931" s="1">
        <f>P931-J931*INDEX(bias[value],MATCH(I931,bias[symbol],0))*(Q931/100)</f>
        <v>108.15300000000001</v>
      </c>
      <c r="S931" s="1">
        <f t="shared" si="1136"/>
        <v>108.35300000000001</v>
      </c>
      <c r="T931" s="4"/>
      <c r="U931" s="4"/>
      <c r="V931" s="1">
        <f t="shared" si="1130"/>
        <v>108.253</v>
      </c>
      <c r="W931" s="1">
        <f t="shared" si="1131"/>
        <v>108.15300000000001</v>
      </c>
      <c r="X931" s="1">
        <f t="shared" si="1132"/>
        <v>108.35300000000001</v>
      </c>
      <c r="Y931" s="13">
        <f t="shared" si="1133"/>
        <v>2.8421709430404007E-14</v>
      </c>
      <c r="Z931" s="1">
        <v>1</v>
      </c>
      <c r="AA931" s="1">
        <f t="shared" si="1134"/>
        <v>1</v>
      </c>
      <c r="AB931" s="1">
        <f t="shared" si="1069"/>
        <v>1</v>
      </c>
      <c r="AC931" s="1">
        <f>IF(ISNUMBER(INDEX(bias[value],MATCH(I931,bias[symbol],0))),1,0)</f>
        <v>1</v>
      </c>
      <c r="AD931" s="1">
        <f t="shared" si="1135"/>
        <v>1</v>
      </c>
      <c r="AE931" s="1">
        <f t="shared" si="1070"/>
        <v>1</v>
      </c>
      <c r="AF931" s="1">
        <f t="shared" ca="1" si="1058"/>
        <v>0</v>
      </c>
      <c r="AG931" s="1">
        <f t="shared" ca="1" si="1059"/>
        <v>0</v>
      </c>
      <c r="AH931" s="1" t="str">
        <f ca="1">IF(AG931=1,_xll.RtContribute("DDS_BONDS",$B931&amp;"=EXT",$V$3:$X$3,V931:X931,"FTC:CHANGED;SCOPE:SERVER"),"-")</f>
        <v>-</v>
      </c>
      <c r="AI931" s="1" t="str">
        <f>_xll.RtGet("DDS_BONDS",B931&amp;"=EXT",3)</f>
        <v>5030557=EXT</v>
      </c>
      <c r="AJ931" s="32">
        <f>_xll.BDP($A931&amp;" @"&amp; $N931 &amp;"  Corp","risk_mid")</f>
        <v>2.1458069149375092</v>
      </c>
      <c r="AK931" s="25">
        <f t="shared" si="1099"/>
        <v>0</v>
      </c>
      <c r="AL931" s="1" t="str">
        <f t="shared" si="1022"/>
        <v>-</v>
      </c>
      <c r="AM931" s="38">
        <f t="shared" si="1100"/>
        <v>0</v>
      </c>
      <c r="AN931" s="12">
        <f>_xll.BDP($A931&amp;" @"&amp; $N931 &amp;"  Corp","asset_swap_spd_mid")</f>
        <v>8.2195406828639488</v>
      </c>
      <c r="AO931" s="25">
        <f t="shared" si="1101"/>
        <v>0</v>
      </c>
      <c r="AP931" s="25">
        <f>IFERROR(_xll.BDP($A931&amp;" @"&amp; $N931 &amp;"  Corp","coupon")*G931/100/365,"-")</f>
        <v>0</v>
      </c>
      <c r="AQ931" s="1" t="str">
        <f>_xll.RtGet("EBOND_LDN",B931,"DSPLY_NAME")</f>
        <v>BASGR 4 1/2 29 J</v>
      </c>
      <c r="AR931" s="38">
        <f>_xll.RtGet("EBOND_LDN", B931, -18560)</f>
        <v>44.257012559263998</v>
      </c>
      <c r="AS931" s="38">
        <f>_xll.RtGet("EBOND_LDN", B931, -18562)</f>
        <v>34.934876356628997</v>
      </c>
      <c r="AT931" s="58" t="str">
        <f ca="1">IF(Main[[#This Row],[maturity]]&lt;TODAY(),"matured","-")</f>
        <v>-</v>
      </c>
      <c r="AU931" s="1" t="str">
        <f>IF(Main[[#This Row],[spread bid]]=Main[[#This Row],[spread ask]],"error","-")</f>
        <v>-</v>
      </c>
    </row>
    <row r="932" spans="1:47" x14ac:dyDescent="0.2">
      <c r="A932" s="1" t="s">
        <v>853</v>
      </c>
      <c r="B932" s="1">
        <v>15541282</v>
      </c>
      <c r="C932" s="9">
        <v>1994225</v>
      </c>
      <c r="D932" s="9" t="str">
        <f>_xll.BDP($A932&amp;" Corp",D$4)</f>
        <v>BASGR</v>
      </c>
      <c r="E932" s="9">
        <f>IF(_xll.BDP($A932&amp;" Corp","cpn typ")="floating","frn",_xll.BDP($A932&amp;" Corp",E$4))</f>
        <v>1.5</v>
      </c>
      <c r="F932" s="50">
        <f>IF(LEFT(_xll.BDP($A932&amp;" Corp","mty_typ"),4)="perp","perp",_xll.BDP($A932&amp;" Corp",F$4)*1)</f>
        <v>43374</v>
      </c>
      <c r="G932" s="31">
        <f>_xll.RtGet("EBOND_POSITION",INDEX(bookMap[eBondID],MATCH(TEXT(C932,"0"),bookMap[bbgID],0))&amp;"="&amp;B932,"AMOUNT")</f>
        <v>270000</v>
      </c>
      <c r="H932" s="1">
        <f>INDEX(control!$E$12:$E$22,MATCH(C932,control!$C$12:$C$22,0))</f>
        <v>0</v>
      </c>
      <c r="I932" s="1" t="str">
        <f>IFERROR(INDEX(bias[symbol],MIN(MAX(MATCH(IF($I$2="manual",_xll.RtGet("EBOND_LDN",B932,-20268),$I$2),bias[symbol],0)+H932,1),27)),"-")</f>
        <v>m</v>
      </c>
      <c r="J932" s="1">
        <f>IFERROR(_xll.RtGet("EBOND_LDN",B932,-20270)*1,"-")</f>
        <v>0.2</v>
      </c>
      <c r="K932" s="1" t="str">
        <f>_xll.RtGet("EBOND_LDN",$B932,-20271)</f>
        <v>on</v>
      </c>
      <c r="L932" s="1">
        <f>_xll.BDP(A932&amp;" @CBKG Corp","bid")</f>
        <v>103.1</v>
      </c>
      <c r="M932" s="1">
        <f>_xll.BDP(A932&amp;" @CBKG Corp","ask")</f>
        <v>103.3</v>
      </c>
      <c r="N932" s="1" t="s">
        <v>1456</v>
      </c>
      <c r="O932" s="1" t="str">
        <f>_xll.BDP(A932&amp;" @"&amp;N932&amp;" Corp","LAST_UPDATE")</f>
        <v>07:01:49</v>
      </c>
      <c r="P932" s="57">
        <f>_xll.BDP(A932&amp;" @"&amp;N932&amp;" Corp","LAST_PRICE")</f>
        <v>103.2</v>
      </c>
      <c r="Q932" s="1">
        <f>INDEX(control!$F$12:$F$22,MATCH(C932,control!$C$12:$C$22,0))</f>
        <v>100</v>
      </c>
      <c r="R932" s="1">
        <f>P932-J932*INDEX(bias[value],MATCH(I932,bias[symbol],0))*(Q932/100)</f>
        <v>103.10000000000001</v>
      </c>
      <c r="S932" s="1">
        <f t="shared" si="1136"/>
        <v>103.30000000000001</v>
      </c>
      <c r="T932" s="4"/>
      <c r="U932" s="4"/>
      <c r="V932" s="1">
        <f t="shared" si="1130"/>
        <v>103.2</v>
      </c>
      <c r="W932" s="1">
        <f t="shared" si="1131"/>
        <v>103.10000000000001</v>
      </c>
      <c r="X932" s="1">
        <f t="shared" si="1132"/>
        <v>103.30000000000001</v>
      </c>
      <c r="Y932" s="13">
        <f t="shared" si="1133"/>
        <v>5.6843418860808015E-14</v>
      </c>
      <c r="Z932" s="1">
        <v>1</v>
      </c>
      <c r="AA932" s="1">
        <f t="shared" si="1134"/>
        <v>1</v>
      </c>
      <c r="AB932" s="1">
        <f t="shared" si="1069"/>
        <v>1</v>
      </c>
      <c r="AC932" s="1">
        <f>IF(ISNUMBER(INDEX(bias[value],MATCH(I932,bias[symbol],0))),1,0)</f>
        <v>1</v>
      </c>
      <c r="AD932" s="1">
        <f t="shared" si="1135"/>
        <v>1</v>
      </c>
      <c r="AE932" s="1">
        <f t="shared" si="1070"/>
        <v>1</v>
      </c>
      <c r="AF932" s="1">
        <f t="shared" ca="1" si="1058"/>
        <v>0</v>
      </c>
      <c r="AG932" s="1">
        <f t="shared" ca="1" si="1059"/>
        <v>0</v>
      </c>
      <c r="AH932" s="1" t="str">
        <f ca="1">IF(AG932=1,_xll.RtContribute("DDS_BONDS",$B932&amp;"=EXT",$V$3:$X$3,V932:X932,"FTC:CHANGED;SCOPE:SERVER"),"-")</f>
        <v>-</v>
      </c>
      <c r="AI932" s="1" t="str">
        <f>_xll.RtGet("DDS_BONDS",B932&amp;"=EXT",3)</f>
        <v>15541282=EXT</v>
      </c>
      <c r="AJ932" s="32">
        <f>_xll.BDP($A932&amp;" @"&amp; $N932 &amp;"  Corp","risk_mid")</f>
        <v>4.2885194376779623</v>
      </c>
      <c r="AK932" s="25">
        <f t="shared" si="1099"/>
        <v>115.79002481730498</v>
      </c>
      <c r="AL932" s="1" t="str">
        <f t="shared" si="1022"/>
        <v>-</v>
      </c>
      <c r="AM932" s="38">
        <f t="shared" si="1100"/>
        <v>2.4767999999999999</v>
      </c>
      <c r="AN932" s="12">
        <f>_xll.BDP($A932&amp;" @"&amp; $N932 &amp;"  Corp","asset_swap_spd_mid")</f>
        <v>15.681734610417406</v>
      </c>
      <c r="AO932" s="25">
        <f t="shared" si="1101"/>
        <v>423.40683448126998</v>
      </c>
      <c r="AP932" s="25">
        <f>IFERROR(_xll.BDP($A932&amp;" @"&amp; $N932 &amp;"  Corp","coupon")*G932/100/365,"-")</f>
        <v>11.095890410958905</v>
      </c>
      <c r="AQ932" s="1" t="str">
        <f>_xll.RtGet("EBOND_LDN",B932,"DSPLY_NAME")</f>
        <v>BASGR 1 1/2 01 O</v>
      </c>
      <c r="AR932" s="38">
        <f>_xll.RtGet("EBOND_LDN", B932, -18560)</f>
        <v>55.484756807901</v>
      </c>
      <c r="AS932" s="38">
        <f>_xll.RtGet("EBOND_LDN", B932, -18562)</f>
        <v>50.826061756453001</v>
      </c>
      <c r="AT932" s="58" t="str">
        <f ca="1">IF(Main[[#This Row],[maturity]]&lt;TODAY(),"matured","-")</f>
        <v>-</v>
      </c>
      <c r="AU932" s="1" t="str">
        <f>IF(Main[[#This Row],[spread bid]]=Main[[#This Row],[spread ask]],"error","-")</f>
        <v>-</v>
      </c>
    </row>
    <row r="933" spans="1:47" x14ac:dyDescent="0.2">
      <c r="A933" s="1" t="s">
        <v>1468</v>
      </c>
      <c r="B933" s="1">
        <v>21063959</v>
      </c>
      <c r="C933" s="9">
        <v>1994225</v>
      </c>
      <c r="D933" s="9" t="str">
        <f>_xll.BDP($A933&amp;" Corp",D$4)</f>
        <v>BASGR</v>
      </c>
      <c r="E933" s="9">
        <f>IF(_xll.BDP($A933&amp;" Corp","cpn typ")="floating","frn",_xll.BDP($A933&amp;" Corp",E$4))</f>
        <v>1.375</v>
      </c>
      <c r="F933" s="50">
        <f>IF(LEFT(_xll.BDP($A933&amp;" Corp","mty_typ"),4)="perp","perp",_xll.BDP($A933&amp;" Corp",F$4)*1)</f>
        <v>43487</v>
      </c>
      <c r="G933" s="31">
        <f>_xll.RtGet("EBOND_POSITION",INDEX(bookMap[eBondID],MATCH(TEXT(C933,"0"),bookMap[bbgID],0))&amp;"="&amp;B933,"AMOUNT")</f>
        <v>2127000</v>
      </c>
      <c r="H933" s="1">
        <f>INDEX(control!$E$12:$E$22,MATCH(C933,control!$C$12:$C$22,0))</f>
        <v>0</v>
      </c>
      <c r="I933" s="1" t="str">
        <f>IFERROR(INDEX(bias[symbol],MIN(MAX(MATCH(IF($I$2="manual",_xll.RtGet("EBOND_LDN",B933,-20268),$I$2),bias[symbol],0)+H933,1),27)),"-")</f>
        <v>b</v>
      </c>
      <c r="J933" s="1">
        <f>IFERROR(_xll.RtGet("EBOND_LDN",B933,-20270)*1,"-")</f>
        <v>0.15</v>
      </c>
      <c r="K933" s="1" t="str">
        <f>_xll.RtGet("EBOND_LDN",$B933,-20271)</f>
        <v>on</v>
      </c>
      <c r="L933" s="1">
        <f>_xll.BDP(A933&amp;" @CBKG Corp","bid")</f>
        <v>102.188</v>
      </c>
      <c r="M933" s="1">
        <f>_xll.BDP(A933&amp;" @CBKG Corp","ask")</f>
        <v>102.33799999999999</v>
      </c>
      <c r="N933" s="1" t="s">
        <v>1456</v>
      </c>
      <c r="O933" s="1" t="str">
        <f>_xll.BDP(A933&amp;" @"&amp;N933&amp;" Corp","LAST_UPDATE")</f>
        <v>07:01:33</v>
      </c>
      <c r="P933" s="57">
        <f>_xll.BDP(A933&amp;" @"&amp;N933&amp;" Corp","LAST_PRICE")</f>
        <v>102.244</v>
      </c>
      <c r="Q933" s="1">
        <f>INDEX(control!$F$12:$F$22,MATCH(C933,control!$C$12:$C$22,0))</f>
        <v>100</v>
      </c>
      <c r="R933" s="1">
        <f>P933-J933*INDEX(bias[value],MATCH(I933,bias[symbol],0))*(Q933/100)</f>
        <v>102.18774999999999</v>
      </c>
      <c r="S933" s="1">
        <f t="shared" ref="S933" si="1137">R933+J933*(Q933/100)</f>
        <v>102.33775</v>
      </c>
      <c r="T933" s="4"/>
      <c r="U933" s="4"/>
      <c r="V933" s="1">
        <f t="shared" ref="V933" si="1138">P933</f>
        <v>102.244</v>
      </c>
      <c r="W933" s="1">
        <f t="shared" ref="W933" si="1139">IF(ISNUMBER(T933),T933,R933)</f>
        <v>102.18774999999999</v>
      </c>
      <c r="X933" s="1">
        <f t="shared" ref="X933" si="1140">IF(ISNUMBER(U933),U933,S933)</f>
        <v>102.33775</v>
      </c>
      <c r="Y933" s="13">
        <f t="shared" ref="Y933" si="1141">IF(ISERROR((W933+X933)-(L933+M933)),"err",((W933+X933)-(L933+M933)))</f>
        <v>-5.0000000001659828E-4</v>
      </c>
      <c r="Z933" s="1">
        <v>1</v>
      </c>
      <c r="AA933" s="1">
        <f t="shared" ref="AA933" si="1142">IF(K933="on",1,0)</f>
        <v>1</v>
      </c>
      <c r="AB933" s="1">
        <f t="shared" ref="AB933" si="1143">IF(ISNUMBER(V933),1,0)*IF(ISNUMBER(W933),1,0)*IF(ISNUMBER(X933),1,0)</f>
        <v>1</v>
      </c>
      <c r="AC933" s="1">
        <f>IF(ISNUMBER(INDEX(bias[value],MATCH(I933,bias[symbol],0))),1,0)</f>
        <v>1</v>
      </c>
      <c r="AD933" s="1">
        <f t="shared" ref="AD933" si="1144">IF(ISNUMBER(J933),1,0)</f>
        <v>1</v>
      </c>
      <c r="AE933" s="1">
        <f t="shared" ref="AE933" si="1145">IF(AB933,IF(W933&gt;X933,0,1),0)</f>
        <v>1</v>
      </c>
      <c r="AF933" s="1">
        <f t="shared" ca="1" si="1058"/>
        <v>0</v>
      </c>
      <c r="AG933" s="1">
        <f t="shared" ca="1" si="1059"/>
        <v>0</v>
      </c>
      <c r="AH933" s="1" t="str">
        <f ca="1">IF(AG933=1,_xll.RtContribute("DDS_BONDS",$B933&amp;"=EXT",$V$3:$X$3,V933:X933,"FTC:CHANGED;SCOPE:SERVER"),"-")</f>
        <v>-</v>
      </c>
      <c r="AI933" s="1" t="str">
        <f>_xll.RtGet("DDS_BONDS",B933&amp;"=EXT",3)</f>
        <v>21063959=EXT</v>
      </c>
      <c r="AJ933" s="32">
        <f>_xll.BDP($A933&amp;" @"&amp; $N933 &amp;"  Corp","risk_mid")</f>
        <v>4.3059780786720125</v>
      </c>
      <c r="AK933" s="25">
        <f t="shared" si="1099"/>
        <v>915.88153733353704</v>
      </c>
      <c r="AL933" s="1" t="str">
        <f t="shared" si="1022"/>
        <v>-</v>
      </c>
      <c r="AM933" s="38">
        <f t="shared" si="1100"/>
        <v>19.330932266666668</v>
      </c>
      <c r="AN933" s="12">
        <f>_xll.BDP($A933&amp;" @"&amp; $N933 &amp;"  Corp","asset_swap_spd_mid")</f>
        <v>25.353572462270879</v>
      </c>
      <c r="AO933" s="25">
        <f t="shared" si="1101"/>
        <v>5392.704862725016</v>
      </c>
      <c r="AP933" s="25">
        <f>IFERROR(_xll.BDP($A933&amp;" @"&amp; $N933 &amp;"  Corp","coupon")*G933/100/365,"-")</f>
        <v>80.126712328767127</v>
      </c>
      <c r="AQ933" s="1" t="str">
        <f>_xll.RtGet("EBOND_LDN",B933,"DSPLY_NAME")</f>
        <v>BASGR 1 3/8 22 J</v>
      </c>
      <c r="AR933" s="38">
        <f>_xll.RtGet("EBOND_LDN", B933, -18560)</f>
        <v>60.097823856759</v>
      </c>
      <c r="AS933" s="38">
        <f>_xll.RtGet("EBOND_LDN", B933, -18562)</f>
        <v>56.804103420212002</v>
      </c>
      <c r="AT933" s="58" t="str">
        <f ca="1">IF(Main[[#This Row],[maturity]]&lt;TODAY(),"matured","-")</f>
        <v>-</v>
      </c>
      <c r="AU933" s="1" t="str">
        <f>IF(Main[[#This Row],[spread bid]]=Main[[#This Row],[spread ask]],"error","-")</f>
        <v>-</v>
      </c>
    </row>
    <row r="934" spans="1:47" x14ac:dyDescent="0.2">
      <c r="A934" s="1" t="s">
        <v>854</v>
      </c>
      <c r="B934" s="1">
        <v>16758300</v>
      </c>
      <c r="C934" s="9">
        <v>1994225</v>
      </c>
      <c r="D934" s="9" t="str">
        <f>_xll.BDP($A934&amp;" Corp",D$4)</f>
        <v>BASGR</v>
      </c>
      <c r="E934" s="9">
        <f>IF(_xll.BDP($A934&amp;" Corp","cpn typ")="floating","frn",_xll.BDP($A934&amp;" Corp",E$4))</f>
        <v>1.875</v>
      </c>
      <c r="F934" s="50">
        <f>IF(LEFT(_xll.BDP($A934&amp;" Corp","mty_typ"),4)="perp","perp",_xll.BDP($A934&amp;" Corp",F$4)*1)</f>
        <v>44231</v>
      </c>
      <c r="G934" s="31">
        <f>_xll.RtGet("EBOND_POSITION",INDEX(bookMap[eBondID],MATCH(TEXT(C934,"0"),bookMap[bbgID],0))&amp;"="&amp;B934,"AMOUNT")</f>
        <v>-1291000</v>
      </c>
      <c r="H934" s="1">
        <f>INDEX(control!$E$12:$E$22,MATCH(C934,control!$C$12:$C$22,0))</f>
        <v>0</v>
      </c>
      <c r="I934" s="1" t="str">
        <f>IFERROR(INDEX(bias[symbol],MIN(MAX(MATCH(IF($I$2="manual",_xll.RtGet("EBOND_LDN",B934,-20268),$I$2),bias[symbol],0)+H934,1),27)),"-")</f>
        <v>m</v>
      </c>
      <c r="J934" s="1">
        <f>IFERROR(_xll.RtGet("EBOND_LDN",B934,-20270)*1,"-")</f>
        <v>0.3</v>
      </c>
      <c r="K934" s="1" t="str">
        <f>_xll.RtGet("EBOND_LDN",$B934,-20271)</f>
        <v>on</v>
      </c>
      <c r="L934" s="1">
        <f>_xll.BDP(A934&amp;" @CBKG Corp","bid")</f>
        <v>103.64</v>
      </c>
      <c r="M934" s="1">
        <f>_xll.BDP(A934&amp;" @CBKG Corp","ask")</f>
        <v>103.94</v>
      </c>
      <c r="N934" s="1" t="s">
        <v>1456</v>
      </c>
      <c r="O934" s="1" t="str">
        <f>_xll.BDP(A934&amp;" @"&amp;N934&amp;" Corp","LAST_UPDATE")</f>
        <v>07:01:33</v>
      </c>
      <c r="P934" s="57">
        <f>_xll.BDP(A934&amp;" @"&amp;N934&amp;" Corp","LAST_PRICE")</f>
        <v>103.79</v>
      </c>
      <c r="Q934" s="1">
        <f>INDEX(control!$F$12:$F$22,MATCH(C934,control!$C$12:$C$22,0))</f>
        <v>100</v>
      </c>
      <c r="R934" s="1">
        <f>P934-J934*INDEX(bias[value],MATCH(I934,bias[symbol],0))*(Q934/100)</f>
        <v>103.64</v>
      </c>
      <c r="S934" s="1">
        <f t="shared" si="1136"/>
        <v>103.94</v>
      </c>
      <c r="T934" s="4"/>
      <c r="U934" s="4"/>
      <c r="V934" s="1">
        <f t="shared" si="1130"/>
        <v>103.79</v>
      </c>
      <c r="W934" s="1">
        <f t="shared" si="1131"/>
        <v>103.64</v>
      </c>
      <c r="X934" s="1">
        <f t="shared" si="1132"/>
        <v>103.94</v>
      </c>
      <c r="Y934" s="13">
        <f t="shared" si="1133"/>
        <v>0</v>
      </c>
      <c r="Z934" s="1">
        <v>1</v>
      </c>
      <c r="AA934" s="1">
        <f t="shared" si="1134"/>
        <v>1</v>
      </c>
      <c r="AB934" s="1">
        <f t="shared" si="1069"/>
        <v>1</v>
      </c>
      <c r="AC934" s="1">
        <f>IF(ISNUMBER(INDEX(bias[value],MATCH(I934,bias[symbol],0))),1,0)</f>
        <v>1</v>
      </c>
      <c r="AD934" s="1">
        <f t="shared" si="1135"/>
        <v>1</v>
      </c>
      <c r="AE934" s="1">
        <f t="shared" si="1070"/>
        <v>1</v>
      </c>
      <c r="AF934" s="1">
        <f t="shared" ca="1" si="1058"/>
        <v>0</v>
      </c>
      <c r="AG934" s="1">
        <f t="shared" ca="1" si="1059"/>
        <v>0</v>
      </c>
      <c r="AH934" s="1" t="str">
        <f ca="1">IF(AG934=1,_xll.RtContribute("DDS_BONDS",$B934&amp;"=EXT",$V$3:$X$3,V934:X934,"FTC:CHANGED;SCOPE:SERVER"),"-")</f>
        <v>-</v>
      </c>
      <c r="AI934" s="1" t="str">
        <f>_xll.RtGet("DDS_BONDS",B934&amp;"=EXT",3)</f>
        <v>16758300=EXT</v>
      </c>
      <c r="AJ934" s="32">
        <f>_xll.BDP($A934&amp;" @"&amp; $N934 &amp;"  Corp","risk_mid")</f>
        <v>6.4549505681661401</v>
      </c>
      <c r="AK934" s="25">
        <f t="shared" si="1099"/>
        <v>-833.33411835024867</v>
      </c>
      <c r="AL934" s="1">
        <f t="shared" si="1022"/>
        <v>-0.7</v>
      </c>
      <c r="AM934" s="38">
        <f t="shared" si="1100"/>
        <v>26.054173055555555</v>
      </c>
      <c r="AN934" s="12">
        <f>_xll.BDP($A934&amp;" @"&amp; $N934 &amp;"  Corp","asset_swap_spd_mid")</f>
        <v>27.326152687234998</v>
      </c>
      <c r="AO934" s="25">
        <f t="shared" si="1101"/>
        <v>-3527.8063119220383</v>
      </c>
      <c r="AP934" s="25">
        <f>IFERROR(_xll.BDP($A934&amp;" @"&amp; $N934 &amp;"  Corp","coupon")*G934/100/365,"-")</f>
        <v>-66.31849315068493</v>
      </c>
      <c r="AQ934" s="1" t="str">
        <f>_xll.RtGet("EBOND_LDN",B934,"DSPLY_NAME")</f>
        <v>BASGR 1 7/8 04 F</v>
      </c>
      <c r="AR934" s="38">
        <f>_xll.RtGet("EBOND_LDN", B934, -18560)</f>
        <v>59.603803767936</v>
      </c>
      <c r="AS934" s="38">
        <f>_xll.RtGet("EBOND_LDN", B934, -18562)</f>
        <v>54.965199248673002</v>
      </c>
      <c r="AT934" s="58" t="str">
        <f ca="1">IF(Main[[#This Row],[maturity]]&lt;TODAY(),"matured","-")</f>
        <v>-</v>
      </c>
      <c r="AU934" s="1" t="str">
        <f>IF(Main[[#This Row],[spread bid]]=Main[[#This Row],[spread ask]],"error","-")</f>
        <v>-</v>
      </c>
    </row>
    <row r="935" spans="1:47" x14ac:dyDescent="0.2">
      <c r="A935" s="1" t="s">
        <v>855</v>
      </c>
      <c r="B935" s="1">
        <v>16167627</v>
      </c>
      <c r="C935" s="9">
        <v>1994225</v>
      </c>
      <c r="D935" s="9" t="str">
        <f>_xll.BDP($A935&amp;" Corp",D$4)</f>
        <v>BASGR</v>
      </c>
      <c r="E935" s="9">
        <f>IF(_xll.BDP($A935&amp;" Corp","cpn typ")="floating","frn",_xll.BDP($A935&amp;" Corp",E$4))</f>
        <v>2</v>
      </c>
      <c r="F935" s="50">
        <f>IF(LEFT(_xll.BDP($A935&amp;" Corp","mty_typ"),4)="perp","perp",_xll.BDP($A935&amp;" Corp",F$4)*1)</f>
        <v>44900</v>
      </c>
      <c r="G935" s="31">
        <f>_xll.RtGet("EBOND_POSITION",INDEX(bookMap[eBondID],MATCH(TEXT(C935,"0"),bookMap[bbgID],0))&amp;"="&amp;B935,"AMOUNT")</f>
        <v>0</v>
      </c>
      <c r="H935" s="1">
        <f>INDEX(control!$E$12:$E$22,MATCH(C935,control!$C$12:$C$22,0))</f>
        <v>0</v>
      </c>
      <c r="I935" s="1" t="str">
        <f>IFERROR(INDEX(bias[symbol],MIN(MAX(MATCH(IF($I$2="manual",_xll.RtGet("EBOND_LDN",B935,-20268),$I$2),bias[symbol],0)+H935,1),27)),"-")</f>
        <v>m</v>
      </c>
      <c r="J935" s="1">
        <f>IFERROR(_xll.RtGet("EBOND_LDN",B935,-20270)*1,"-")</f>
        <v>0.35</v>
      </c>
      <c r="K935" s="1" t="str">
        <f>_xll.RtGet("EBOND_LDN",$B935,-20271)</f>
        <v>on</v>
      </c>
      <c r="L935" s="1">
        <f>_xll.BDP(A935&amp;" @CBKG Corp","bid")</f>
        <v>102.798</v>
      </c>
      <c r="M935" s="1">
        <f>_xll.BDP(A935&amp;" @CBKG Corp","ask")</f>
        <v>103.148</v>
      </c>
      <c r="N935" s="1" t="s">
        <v>1456</v>
      </c>
      <c r="O935" s="1" t="str">
        <f>_xll.BDP(A935&amp;" @"&amp;N935&amp;" Corp","LAST_UPDATE")</f>
        <v>07:01:48</v>
      </c>
      <c r="P935" s="57">
        <f>_xll.BDP(A935&amp;" @"&amp;N935&amp;" Corp","LAST_PRICE")</f>
        <v>102.973</v>
      </c>
      <c r="Q935" s="1">
        <f>INDEX(control!$F$12:$F$22,MATCH(C935,control!$C$12:$C$22,0))</f>
        <v>100</v>
      </c>
      <c r="R935" s="1">
        <f>P935-J935*INDEX(bias[value],MATCH(I935,bias[symbol],0))*(Q935/100)</f>
        <v>102.798</v>
      </c>
      <c r="S935" s="1">
        <f t="shared" si="1136"/>
        <v>103.148</v>
      </c>
      <c r="T935" s="4"/>
      <c r="U935" s="4"/>
      <c r="V935" s="1">
        <f t="shared" si="1130"/>
        <v>102.973</v>
      </c>
      <c r="W935" s="1">
        <f t="shared" si="1131"/>
        <v>102.798</v>
      </c>
      <c r="X935" s="1">
        <f t="shared" si="1132"/>
        <v>103.148</v>
      </c>
      <c r="Y935" s="13">
        <f t="shared" si="1133"/>
        <v>0</v>
      </c>
      <c r="Z935" s="1">
        <v>1</v>
      </c>
      <c r="AA935" s="1">
        <f t="shared" si="1134"/>
        <v>1</v>
      </c>
      <c r="AB935" s="1">
        <f t="shared" si="1069"/>
        <v>1</v>
      </c>
      <c r="AC935" s="1">
        <f>IF(ISNUMBER(INDEX(bias[value],MATCH(I935,bias[symbol],0))),1,0)</f>
        <v>1</v>
      </c>
      <c r="AD935" s="1">
        <f t="shared" si="1135"/>
        <v>1</v>
      </c>
      <c r="AE935" s="1">
        <f t="shared" si="1070"/>
        <v>1</v>
      </c>
      <c r="AF935" s="1">
        <f t="shared" ca="1" si="1058"/>
        <v>0</v>
      </c>
      <c r="AG935" s="1">
        <f t="shared" ca="1" si="1059"/>
        <v>0</v>
      </c>
      <c r="AH935" s="1" t="str">
        <f ca="1">IF(AG935=1,_xll.RtContribute("DDS_BONDS",$B935&amp;"=EXT",$V$3:$X$3,V935:X935,"FTC:CHANGED;SCOPE:SERVER"),"-")</f>
        <v>-</v>
      </c>
      <c r="AI935" s="1" t="str">
        <f>_xll.RtGet("DDS_BONDS",B935&amp;"=EXT",3)</f>
        <v>16167627=EXT</v>
      </c>
      <c r="AJ935" s="32">
        <f>_xll.BDP($A935&amp;" @"&amp; $N935 &amp;"  Corp","risk_mid")</f>
        <v>7.97407088383153</v>
      </c>
      <c r="AK935" s="25">
        <f t="shared" si="1099"/>
        <v>0</v>
      </c>
      <c r="AL935" s="1" t="str">
        <f t="shared" si="1022"/>
        <v>-</v>
      </c>
      <c r="AM935" s="38">
        <f t="shared" si="1100"/>
        <v>0</v>
      </c>
      <c r="AN935" s="12">
        <f>_xll.BDP($A935&amp;" @"&amp; $N935 &amp;"  Corp","asset_swap_spd_mid")</f>
        <v>29.261766014860473</v>
      </c>
      <c r="AO935" s="25">
        <f t="shared" si="1101"/>
        <v>0</v>
      </c>
      <c r="AP935" s="25">
        <f>IFERROR(_xll.BDP($A935&amp;" @"&amp; $N935 &amp;"  Corp","coupon")*G935/100/365,"-")</f>
        <v>0</v>
      </c>
      <c r="AQ935" s="1" t="str">
        <f>_xll.RtGet("EBOND_LDN",B935,"DSPLY_NAME")</f>
        <v>BASGR 2 05 Dec 2</v>
      </c>
      <c r="AR935" s="38">
        <f>_xll.RtGet("EBOND_LDN", B935, -18560)</f>
        <v>56.834575823081003</v>
      </c>
      <c r="AS935" s="38">
        <f>_xll.RtGet("EBOND_LDN", B935, -18562)</f>
        <v>52.455250515239001</v>
      </c>
      <c r="AT935" s="58" t="str">
        <f ca="1">IF(Main[[#This Row],[maturity]]&lt;TODAY(),"matured","-")</f>
        <v>-</v>
      </c>
      <c r="AU935" s="1" t="str">
        <f>IF(Main[[#This Row],[spread bid]]=Main[[#This Row],[spread ask]],"error","-")</f>
        <v>-</v>
      </c>
    </row>
    <row r="936" spans="1:47" x14ac:dyDescent="0.2">
      <c r="A936" s="1" t="s">
        <v>1469</v>
      </c>
      <c r="B936" s="1">
        <v>21063973</v>
      </c>
      <c r="C936" s="9">
        <v>1994225</v>
      </c>
      <c r="D936" s="9" t="str">
        <f>_xll.BDP($A936&amp;" Corp",D$4)</f>
        <v>BASGR</v>
      </c>
      <c r="E936" s="9">
        <f>IF(_xll.BDP($A936&amp;" Corp","cpn typ")="floating","frn",_xll.BDP($A936&amp;" Corp",E$4))</f>
        <v>2.5</v>
      </c>
      <c r="F936" s="50">
        <f>IF(LEFT(_xll.BDP($A936&amp;" Corp","mty_typ"),4)="perp","perp",_xll.BDP($A936&amp;" Corp",F$4)*1)</f>
        <v>45313</v>
      </c>
      <c r="G936" s="31">
        <f>_xll.RtGet("EBOND_POSITION",INDEX(bookMap[eBondID],MATCH(TEXT(C936,"0"),bookMap[bbgID],0))&amp;"="&amp;B936,"AMOUNT")</f>
        <v>9588000</v>
      </c>
      <c r="H936" s="1">
        <f>INDEX(control!$E$12:$E$22,MATCH(C936,control!$C$12:$C$22,0))</f>
        <v>0</v>
      </c>
      <c r="I936" s="1" t="str">
        <f>IFERROR(INDEX(bias[symbol],MIN(MAX(MATCH(IF($I$2="manual",_xll.RtGet("EBOND_LDN",B936,-20268),$I$2),bias[symbol],0)+H936,1),27)),"-")</f>
        <v>s</v>
      </c>
      <c r="J936" s="1">
        <f>IFERROR(_xll.RtGet("EBOND_LDN",B936,-20270)*1,"-")</f>
        <v>0.15</v>
      </c>
      <c r="K936" s="1" t="str">
        <f>_xll.RtGet("EBOND_LDN",$B936,-20271)</f>
        <v>on</v>
      </c>
      <c r="L936" s="1">
        <f>_xll.BDP(A936&amp;" @CBKG Corp","bid")</f>
        <v>104.855</v>
      </c>
      <c r="M936" s="1">
        <f>_xll.BDP(A936&amp;" @CBKG Corp","ask")</f>
        <v>105.005</v>
      </c>
      <c r="N936" s="1" t="s">
        <v>1456</v>
      </c>
      <c r="O936" s="1" t="str">
        <f>_xll.BDP(A936&amp;" @"&amp;N936&amp;" Corp","LAST_UPDATE")</f>
        <v>07:01:57</v>
      </c>
      <c r="P936" s="57">
        <f>_xll.BDP(A936&amp;" @"&amp;N936&amp;" Corp","LAST_PRICE")</f>
        <v>104.949</v>
      </c>
      <c r="Q936" s="1">
        <f>INDEX(control!$F$12:$F$22,MATCH(C936,control!$C$12:$C$22,0))</f>
        <v>100</v>
      </c>
      <c r="R936" s="1">
        <f>P936-J936*INDEX(bias[value],MATCH(I936,bias[symbol],0))*(Q936/100)</f>
        <v>104.85525</v>
      </c>
      <c r="S936" s="1">
        <f t="shared" si="1136"/>
        <v>105.00525</v>
      </c>
      <c r="T936" s="4"/>
      <c r="U936" s="4"/>
      <c r="V936" s="1">
        <f t="shared" si="1130"/>
        <v>104.949</v>
      </c>
      <c r="W936" s="1">
        <f t="shared" si="1131"/>
        <v>104.85525</v>
      </c>
      <c r="X936" s="1">
        <f t="shared" si="1132"/>
        <v>105.00525</v>
      </c>
      <c r="Y936" s="13">
        <f t="shared" si="1133"/>
        <v>4.9999999998817657E-4</v>
      </c>
      <c r="Z936" s="1">
        <v>1</v>
      </c>
      <c r="AA936" s="1">
        <f t="shared" si="1134"/>
        <v>1</v>
      </c>
      <c r="AB936" s="1">
        <f t="shared" si="1069"/>
        <v>1</v>
      </c>
      <c r="AC936" s="1">
        <f>IF(ISNUMBER(INDEX(bias[value],MATCH(I936,bias[symbol],0))),1,0)</f>
        <v>1</v>
      </c>
      <c r="AD936" s="1">
        <f t="shared" si="1135"/>
        <v>1</v>
      </c>
      <c r="AE936" s="1">
        <f t="shared" si="1070"/>
        <v>1</v>
      </c>
      <c r="AF936" s="1">
        <f t="shared" ca="1" si="1058"/>
        <v>0</v>
      </c>
      <c r="AG936" s="1">
        <f t="shared" ca="1" si="1059"/>
        <v>0</v>
      </c>
      <c r="AH936" s="1" t="str">
        <f ca="1">IF(AG936=1,_xll.RtContribute("DDS_BONDS",$B936&amp;"=EXT",$V$3:$X$3,V936:X936,"FTC:CHANGED;SCOPE:SERVER"),"-")</f>
        <v>-</v>
      </c>
      <c r="AI936" s="1" t="str">
        <f>_xll.RtGet("DDS_BONDS",B936&amp;"=EXT",3)</f>
        <v>21063973=EXT</v>
      </c>
      <c r="AJ936" s="32">
        <f>_xll.BDP($A936&amp;" @"&amp; $N936 &amp;"  Corp","risk_mid")</f>
        <v>8.7100439922245698</v>
      </c>
      <c r="AK936" s="25">
        <f t="shared" si="1099"/>
        <v>8351.1901797449173</v>
      </c>
      <c r="AL936" s="1" t="str">
        <f t="shared" si="1022"/>
        <v>-</v>
      </c>
      <c r="AM936" s="38">
        <f t="shared" si="1100"/>
        <v>89.444534399999995</v>
      </c>
      <c r="AN936" s="12">
        <f>_xll.BDP($A936&amp;" @"&amp; $N936 &amp;"  Corp","asset_swap_spd_mid")</f>
        <v>46.122503490898893</v>
      </c>
      <c r="AO936" s="25">
        <f t="shared" si="1101"/>
        <v>44222.256347073861</v>
      </c>
      <c r="AP936" s="25">
        <f>IFERROR(_xll.BDP($A936&amp;" @"&amp; $N936 &amp;"  Corp","coupon")*G936/100/365,"-")</f>
        <v>656.71232876712327</v>
      </c>
      <c r="AQ936" s="1" t="str">
        <f>_xll.RtGet("EBOND_LDN",B936,"DSPLY_NAME")</f>
        <v>BASGR 2 1/2 22 J</v>
      </c>
      <c r="AR936" s="38">
        <f>_xll.RtGet("EBOND_LDN", B936, -18560)</f>
        <v>69.201234475706997</v>
      </c>
      <c r="AS936" s="38">
        <f>_xll.RtGet("EBOND_LDN", B936, -18562)</f>
        <v>67.523166228700006</v>
      </c>
      <c r="AT936" s="58" t="str">
        <f ca="1">IF(Main[[#This Row],[maturity]]&lt;TODAY(),"matured","-")</f>
        <v>-</v>
      </c>
      <c r="AU936" s="1" t="str">
        <f>IF(Main[[#This Row],[spread bid]]=Main[[#This Row],[spread ask]],"error","-")</f>
        <v>-</v>
      </c>
    </row>
    <row r="937" spans="1:47" x14ac:dyDescent="0.2">
      <c r="A937" s="1" t="s">
        <v>856</v>
      </c>
      <c r="B937" s="1">
        <v>8075792</v>
      </c>
      <c r="C937" s="9">
        <v>1994225</v>
      </c>
      <c r="D937" s="9" t="str">
        <f>_xll.BDP($A937&amp;" Corp",D$4)</f>
        <v>BHP</v>
      </c>
      <c r="E937" s="9">
        <f>IF(_xll.BDP($A937&amp;" Corp","cpn typ")="floating","frn",_xll.BDP($A937&amp;" Corp",E$4))</f>
        <v>6.375</v>
      </c>
      <c r="F937" s="50">
        <f>IF(LEFT(_xll.BDP($A937&amp;" Corp","mty_typ"),4)="perp","perp",_xll.BDP($A937&amp;" Corp",F$4)*1)</f>
        <v>42464</v>
      </c>
      <c r="G937" s="31">
        <f>_xll.RtGet("EBOND_POSITION",INDEX(bookMap[eBondID],MATCH(TEXT(C937,"0"),bookMap[bbgID],0))&amp;"="&amp;B937,"AMOUNT")</f>
        <v>0</v>
      </c>
      <c r="H937" s="1">
        <f>INDEX(control!$E$12:$E$22,MATCH(C937,control!$C$12:$C$22,0))</f>
        <v>0</v>
      </c>
      <c r="I937" s="1" t="str">
        <f>IFERROR(INDEX(bias[symbol],MIN(MAX(MATCH(IF($I$2="manual",_xll.RtGet("EBOND_LDN",B937,-20268),$I$2),bias[symbol],0)+H937,1),27)),"-")</f>
        <v>bb</v>
      </c>
      <c r="J937" s="1">
        <f>IFERROR(_xll.RtGet("EBOND_LDN",B937,-20270)*1,"-")</f>
        <v>0.25</v>
      </c>
      <c r="K937" s="1" t="str">
        <f>_xll.RtGet("EBOND_LDN",$B937,-20271)</f>
        <v>on</v>
      </c>
      <c r="L937" s="1" t="str">
        <f>_xll.BDP(A937&amp;" @CBKG Corp","bid")</f>
        <v>#N/A Real Time</v>
      </c>
      <c r="M937" s="1" t="str">
        <f>_xll.BDP(A937&amp;" @CBKG Corp","ask")</f>
        <v>#N/A Real Time</v>
      </c>
      <c r="N937" s="1" t="s">
        <v>1603</v>
      </c>
      <c r="O937" s="1" t="str">
        <f>_xll.BDP(A937&amp;" @"&amp;N937&amp;" Corp","LAST_UPDATE")</f>
        <v>07:01:19</v>
      </c>
      <c r="P937" s="57">
        <f>_xll.BDP(A937&amp;" @"&amp;N937&amp;" Corp","LAST_PRICE")</f>
        <v>110.446</v>
      </c>
      <c r="Q937" s="1">
        <f>INDEX(control!$F$12:$F$22,MATCH(C937,control!$C$12:$C$22,0))</f>
        <v>100</v>
      </c>
      <c r="R937" s="1">
        <f>P937-J937*INDEX(bias[value],MATCH(I937,bias[symbol],0))*(Q937/100)</f>
        <v>110.3835</v>
      </c>
      <c r="S937" s="1">
        <f t="shared" si="1136"/>
        <v>110.6335</v>
      </c>
      <c r="T937" s="4"/>
      <c r="U937" s="4"/>
      <c r="V937" s="1">
        <f t="shared" si="1130"/>
        <v>110.446</v>
      </c>
      <c r="W937" s="1">
        <f t="shared" si="1131"/>
        <v>110.3835</v>
      </c>
      <c r="X937" s="1">
        <f t="shared" si="1132"/>
        <v>110.6335</v>
      </c>
      <c r="Y937" s="13" t="str">
        <f t="shared" si="1133"/>
        <v>err</v>
      </c>
      <c r="Z937" s="1">
        <v>1</v>
      </c>
      <c r="AA937" s="1">
        <f t="shared" si="1134"/>
        <v>1</v>
      </c>
      <c r="AB937" s="1">
        <f t="shared" si="1069"/>
        <v>1</v>
      </c>
      <c r="AC937" s="1">
        <f>IF(ISNUMBER(INDEX(bias[value],MATCH(I937,bias[symbol],0))),1,0)</f>
        <v>1</v>
      </c>
      <c r="AD937" s="1">
        <f t="shared" si="1135"/>
        <v>1</v>
      </c>
      <c r="AE937" s="1">
        <f t="shared" si="1070"/>
        <v>1</v>
      </c>
      <c r="AF937" s="1">
        <f t="shared" ca="1" si="1058"/>
        <v>0</v>
      </c>
      <c r="AG937" s="1">
        <f t="shared" ca="1" si="1059"/>
        <v>0</v>
      </c>
      <c r="AH937" s="1" t="str">
        <f ca="1">IF(AG937=1,_xll.RtContribute("DDS_BONDS",$B937&amp;"=EXT",$V$3:$X$3,V937:X937,"FTC:CHANGED;SCOPE:SERVER"),"-")</f>
        <v>-</v>
      </c>
      <c r="AI937" s="1" t="str">
        <f>_xll.RtGet("DDS_BONDS",B937&amp;"=EXT",3)</f>
        <v>8075792=EXT</v>
      </c>
      <c r="AJ937" s="32">
        <f>_xll.BDP($A937&amp;" @"&amp; $N937 &amp;"  Corp","risk_mid")</f>
        <v>1.9333775294761324</v>
      </c>
      <c r="AK937" s="25">
        <f t="shared" si="1099"/>
        <v>0</v>
      </c>
      <c r="AL937" s="1" t="str">
        <f t="shared" si="1022"/>
        <v>-</v>
      </c>
      <c r="AM937" s="38">
        <f t="shared" si="1100"/>
        <v>0</v>
      </c>
      <c r="AN937" s="12">
        <f>_xll.BDP($A937&amp;" @"&amp; $N937 &amp;"  Corp","asset_swap_spd_mid")</f>
        <v>22.661927177804355</v>
      </c>
      <c r="AO937" s="25">
        <f t="shared" si="1101"/>
        <v>0</v>
      </c>
      <c r="AP937" s="25">
        <f>IFERROR(_xll.BDP($A937&amp;" @"&amp; $N937 &amp;"  Corp","coupon")*G937/100/365,"-")</f>
        <v>0</v>
      </c>
      <c r="AQ937" s="1" t="str">
        <f>_xll.RtGet("EBOND_LDN",B937,"DSPLY_NAME")</f>
        <v>BHP 6 3/8 04 Apr</v>
      </c>
      <c r="AR937" s="38">
        <f>_xll.RtGet("EBOND_LDN", B937, -18560)</f>
        <v>53.279503312060001</v>
      </c>
      <c r="AS937" s="38">
        <f>_xll.RtGet("EBOND_LDN", B937, -18562)</f>
        <v>40.369096579324001</v>
      </c>
      <c r="AT937" s="58" t="str">
        <f ca="1">IF(Main[[#This Row],[maturity]]&lt;TODAY(),"matured","-")</f>
        <v>-</v>
      </c>
      <c r="AU937" s="1" t="str">
        <f>IF(Main[[#This Row],[spread bid]]=Main[[#This Row],[spread ask]],"error","-")</f>
        <v>-</v>
      </c>
    </row>
    <row r="938" spans="1:47" x14ac:dyDescent="0.2">
      <c r="A938" s="1" t="s">
        <v>857</v>
      </c>
      <c r="B938" s="1">
        <v>14247952</v>
      </c>
      <c r="C938" s="9">
        <v>1994225</v>
      </c>
      <c r="D938" s="9" t="str">
        <f>_xll.BDP($A938&amp;" Corp",D$4)</f>
        <v>BHP</v>
      </c>
      <c r="E938" s="9">
        <f>IF(_xll.BDP($A938&amp;" Corp","cpn typ")="floating","frn",_xll.BDP($A938&amp;" Corp",E$4))</f>
        <v>2.125</v>
      </c>
      <c r="F938" s="50">
        <f>IF(LEFT(_xll.BDP($A938&amp;" Corp","mty_typ"),4)="perp","perp",_xll.BDP($A938&amp;" Corp",F$4)*1)</f>
        <v>43433</v>
      </c>
      <c r="G938" s="31">
        <f>_xll.RtGet("EBOND_POSITION",INDEX(bookMap[eBondID],MATCH(TEXT(C938,"0"),bookMap[bbgID],0))&amp;"="&amp;B938,"AMOUNT")</f>
        <v>0</v>
      </c>
      <c r="H938" s="1">
        <f>INDEX(control!$E$12:$E$22,MATCH(C938,control!$C$12:$C$22,0))</f>
        <v>0</v>
      </c>
      <c r="I938" s="1" t="str">
        <f>IFERROR(INDEX(bias[symbol],MIN(MAX(MATCH(IF($I$2="manual",_xll.RtGet("EBOND_LDN",B938,-20268),$I$2),bias[symbol],0)+H938,1),27)),"-")</f>
        <v>bb</v>
      </c>
      <c r="J938" s="1">
        <f>IFERROR(_xll.RtGet("EBOND_LDN",B938,-20270)*1,"-")</f>
        <v>1</v>
      </c>
      <c r="K938" s="1" t="str">
        <f>_xll.RtGet("EBOND_LDN",$B938,-20271)</f>
        <v>on</v>
      </c>
      <c r="L938" s="1" t="str">
        <f>_xll.BDP(A938&amp;" @CBKG Corp","bid")</f>
        <v>#N/A Real Time</v>
      </c>
      <c r="M938" s="1" t="str">
        <f>_xll.BDP(A938&amp;" @CBKG Corp","ask")</f>
        <v>#N/A Real Time</v>
      </c>
      <c r="N938" s="1" t="s">
        <v>1603</v>
      </c>
      <c r="O938" s="1" t="str">
        <f>_xll.BDP(A938&amp;" @"&amp;N938&amp;" Corp","LAST_UPDATE")</f>
        <v>11/06/2014</v>
      </c>
      <c r="P938" s="57">
        <f>_xll.BDP(A938&amp;" @"&amp;N938&amp;" Corp","LAST_PRICE")</f>
        <v>105.286</v>
      </c>
      <c r="Q938" s="1">
        <f>INDEX(control!$F$12:$F$22,MATCH(C938,control!$C$12:$C$22,0))</f>
        <v>100</v>
      </c>
      <c r="R938" s="1">
        <f>P938-J938*INDEX(bias[value],MATCH(I938,bias[symbol],0))*(Q938/100)</f>
        <v>105.036</v>
      </c>
      <c r="S938" s="1">
        <f t="shared" si="1136"/>
        <v>106.036</v>
      </c>
      <c r="T938" s="4"/>
      <c r="U938" s="4"/>
      <c r="V938" s="1">
        <f t="shared" si="1130"/>
        <v>105.286</v>
      </c>
      <c r="W938" s="1">
        <f t="shared" si="1131"/>
        <v>105.036</v>
      </c>
      <c r="X938" s="1">
        <f t="shared" si="1132"/>
        <v>106.036</v>
      </c>
      <c r="Y938" s="13" t="str">
        <f t="shared" si="1133"/>
        <v>err</v>
      </c>
      <c r="Z938" s="1">
        <v>1</v>
      </c>
      <c r="AA938" s="1">
        <f t="shared" si="1134"/>
        <v>1</v>
      </c>
      <c r="AB938" s="1">
        <f t="shared" si="1069"/>
        <v>1</v>
      </c>
      <c r="AC938" s="1">
        <f>IF(ISNUMBER(INDEX(bias[value],MATCH(I938,bias[symbol],0))),1,0)</f>
        <v>1</v>
      </c>
      <c r="AD938" s="1">
        <f t="shared" si="1135"/>
        <v>1</v>
      </c>
      <c r="AE938" s="1">
        <f t="shared" si="1070"/>
        <v>1</v>
      </c>
      <c r="AF938" s="1">
        <f t="shared" ca="1" si="1058"/>
        <v>0</v>
      </c>
      <c r="AG938" s="1">
        <f t="shared" ca="1" si="1059"/>
        <v>0</v>
      </c>
      <c r="AH938" s="1" t="str">
        <f ca="1">IF(AG938=1,_xll.RtContribute("DDS_BONDS",$B938&amp;"=EXT",$V$3:$X$3,V938:X938,"FTC:CHANGED;SCOPE:SERVER"),"-")</f>
        <v>-</v>
      </c>
      <c r="AI938" s="1" t="str">
        <f>_xll.RtGet("DDS_BONDS",B938&amp;"=EXT",3)</f>
        <v>14247952=EXT</v>
      </c>
      <c r="AJ938" s="32">
        <f>_xll.BDP($A938&amp;" @"&amp; $N938 &amp;"  Corp","risk_mid")</f>
        <v>4.4871229192601447</v>
      </c>
      <c r="AK938" s="25">
        <f t="shared" si="1099"/>
        <v>0</v>
      </c>
      <c r="AL938" s="1" t="str">
        <f t="shared" si="1022"/>
        <v>-</v>
      </c>
      <c r="AM938" s="38">
        <f t="shared" si="1100"/>
        <v>0</v>
      </c>
      <c r="AN938" s="12">
        <f>_xll.BDP($A938&amp;" @"&amp; $N938 &amp;"  Corp","asset_swap_spd_mid")</f>
        <v>29.540990739265844</v>
      </c>
      <c r="AO938" s="25">
        <f t="shared" si="1101"/>
        <v>0</v>
      </c>
      <c r="AP938" s="25">
        <f>IFERROR(_xll.BDP($A938&amp;" @"&amp; $N938 &amp;"  Corp","coupon")*G938/100/365,"-")</f>
        <v>0</v>
      </c>
      <c r="AQ938" s="1" t="str">
        <f>_xll.RtGet("EBOND_LDN",B938,"DSPLY_NAME")</f>
        <v>BHP 2 1/8 29 Nov</v>
      </c>
      <c r="AR938" s="38">
        <f>_xll.RtGet("EBOND_LDN", B938, -18560)</f>
        <v>75.568789492091994</v>
      </c>
      <c r="AS938" s="38">
        <f>_xll.RtGet("EBOND_LDN", B938, -18562)</f>
        <v>53.356678111382998</v>
      </c>
      <c r="AT938" s="58" t="str">
        <f ca="1">IF(Main[[#This Row],[maturity]]&lt;TODAY(),"matured","-")</f>
        <v>-</v>
      </c>
      <c r="AU938" s="1" t="str">
        <f>IF(Main[[#This Row],[spread bid]]=Main[[#This Row],[spread ask]],"error","-")</f>
        <v>-</v>
      </c>
    </row>
    <row r="939" spans="1:47" x14ac:dyDescent="0.2">
      <c r="A939" s="1" t="s">
        <v>858</v>
      </c>
      <c r="B939" s="1">
        <v>15503403</v>
      </c>
      <c r="C939" s="9">
        <v>1994225</v>
      </c>
      <c r="D939" s="9" t="str">
        <f>_xll.BDP($A939&amp;" Corp",D$4)</f>
        <v>BHP</v>
      </c>
      <c r="E939" s="9">
        <f>IF(_xll.BDP($A939&amp;" Corp","cpn typ")="floating","frn",_xll.BDP($A939&amp;" Corp",E$4))</f>
        <v>2.25</v>
      </c>
      <c r="F939" s="50">
        <f>IF(LEFT(_xll.BDP($A939&amp;" Corp","mty_typ"),4)="perp","perp",_xll.BDP($A939&amp;" Corp",F$4)*1)</f>
        <v>44099</v>
      </c>
      <c r="G939" s="31">
        <f>_xll.RtGet("EBOND_POSITION",INDEX(bookMap[eBondID],MATCH(TEXT(C939,"0"),bookMap[bbgID],0))&amp;"="&amp;B939,"AMOUNT")</f>
        <v>0</v>
      </c>
      <c r="H939" s="1">
        <f>INDEX(control!$E$12:$E$22,MATCH(C939,control!$C$12:$C$22,0))</f>
        <v>0</v>
      </c>
      <c r="I939" s="1" t="str">
        <f>IFERROR(INDEX(bias[symbol],MIN(MAX(MATCH(IF($I$2="manual",_xll.RtGet("EBOND_LDN",B939,-20268),$I$2),bias[symbol],0)+H939,1),27)),"-")</f>
        <v>bb</v>
      </c>
      <c r="J939" s="1">
        <f>IFERROR(_xll.RtGet("EBOND_LDN",B939,-20270)*1,"-")</f>
        <v>1</v>
      </c>
      <c r="K939" s="1" t="str">
        <f>_xll.RtGet("EBOND_LDN",$B939,-20271)</f>
        <v>on</v>
      </c>
      <c r="L939" s="1" t="str">
        <f>_xll.BDP(A939&amp;" @CBKG Corp","bid")</f>
        <v>#N/A Real Time</v>
      </c>
      <c r="M939" s="1" t="str">
        <f>_xll.BDP(A939&amp;" @CBKG Corp","ask")</f>
        <v>#N/A Real Time</v>
      </c>
      <c r="N939" s="1" t="s">
        <v>1603</v>
      </c>
      <c r="O939" s="1" t="str">
        <f>_xll.BDP(A939&amp;" @"&amp;N939&amp;" Corp","LAST_UPDATE")</f>
        <v>07:01:39</v>
      </c>
      <c r="P939" s="57">
        <f>_xll.BDP(A939&amp;" @"&amp;N939&amp;" Corp","LAST_PRICE")</f>
        <v>105.544</v>
      </c>
      <c r="Q939" s="1">
        <f>INDEX(control!$F$12:$F$22,MATCH(C939,control!$C$12:$C$22,0))</f>
        <v>100</v>
      </c>
      <c r="R939" s="1">
        <f>P939-J939*INDEX(bias[value],MATCH(I939,bias[symbol],0))*(Q939/100)</f>
        <v>105.294</v>
      </c>
      <c r="S939" s="1">
        <f t="shared" si="1136"/>
        <v>106.294</v>
      </c>
      <c r="T939" s="4"/>
      <c r="U939" s="4"/>
      <c r="V939" s="1">
        <f t="shared" si="1130"/>
        <v>105.544</v>
      </c>
      <c r="W939" s="1">
        <f t="shared" si="1131"/>
        <v>105.294</v>
      </c>
      <c r="X939" s="1">
        <f t="shared" si="1132"/>
        <v>106.294</v>
      </c>
      <c r="Y939" s="13" t="str">
        <f t="shared" si="1133"/>
        <v>err</v>
      </c>
      <c r="Z939" s="1">
        <v>1</v>
      </c>
      <c r="AA939" s="1">
        <f t="shared" si="1134"/>
        <v>1</v>
      </c>
      <c r="AB939" s="1">
        <f t="shared" si="1069"/>
        <v>1</v>
      </c>
      <c r="AC939" s="1">
        <f>IF(ISNUMBER(INDEX(bias[value],MATCH(I939,bias[symbol],0))),1,0)</f>
        <v>1</v>
      </c>
      <c r="AD939" s="1">
        <f t="shared" si="1135"/>
        <v>1</v>
      </c>
      <c r="AE939" s="1">
        <f t="shared" si="1070"/>
        <v>1</v>
      </c>
      <c r="AF939" s="1">
        <f t="shared" ca="1" si="1058"/>
        <v>0</v>
      </c>
      <c r="AG939" s="1">
        <f t="shared" ca="1" si="1059"/>
        <v>0</v>
      </c>
      <c r="AH939" s="1" t="str">
        <f ca="1">IF(AG939=1,_xll.RtContribute("DDS_BONDS",$B939&amp;"=EXT",$V$3:$X$3,V939:X939,"FTC:CHANGED;SCOPE:SERVER"),"-")</f>
        <v>-</v>
      </c>
      <c r="AI939" s="1" t="str">
        <f>_xll.RtGet("DDS_BONDS",B939&amp;"=EXT",3)</f>
        <v>15503403=EXT</v>
      </c>
      <c r="AJ939" s="32">
        <f>_xll.BDP($A939&amp;" @"&amp; $N939 &amp;"  Corp","risk_mid")</f>
        <v>6.1717938688040874</v>
      </c>
      <c r="AK939" s="25">
        <f t="shared" si="1099"/>
        <v>0</v>
      </c>
      <c r="AL939" s="1">
        <f t="shared" si="1022"/>
        <v>-0.8</v>
      </c>
      <c r="AM939" s="38">
        <f t="shared" si="1100"/>
        <v>0</v>
      </c>
      <c r="AN939" s="12">
        <f>_xll.BDP($A939&amp;" @"&amp; $N939 &amp;"  Corp","asset_swap_spd_mid")</f>
        <v>39.385649072220019</v>
      </c>
      <c r="AO939" s="25">
        <f t="shared" si="1101"/>
        <v>0</v>
      </c>
      <c r="AP939" s="25">
        <f>IFERROR(_xll.BDP($A939&amp;" @"&amp; $N939 &amp;"  Corp","coupon")*G939/100/365,"-")</f>
        <v>0</v>
      </c>
      <c r="AQ939" s="1" t="str">
        <f>_xll.RtGet("EBOND_LDN",B939,"DSPLY_NAME")</f>
        <v>BHP 2 1/4 25 Sep</v>
      </c>
      <c r="AR939" s="38">
        <f>_xll.RtGet("EBOND_LDN", B939, -18560)</f>
        <v>77</v>
      </c>
      <c r="AS939" s="38">
        <f>_xll.RtGet("EBOND_LDN", B939, -18562)</f>
        <v>72</v>
      </c>
      <c r="AT939" s="58" t="str">
        <f ca="1">IF(Main[[#This Row],[maturity]]&lt;TODAY(),"matured","-")</f>
        <v>-</v>
      </c>
      <c r="AU939" s="1" t="str">
        <f>IF(Main[[#This Row],[spread bid]]=Main[[#This Row],[spread ask]],"error","-")</f>
        <v>-</v>
      </c>
    </row>
    <row r="940" spans="1:47" x14ac:dyDescent="0.2">
      <c r="A940" s="1" t="s">
        <v>859</v>
      </c>
      <c r="B940" s="1">
        <v>14249644</v>
      </c>
      <c r="C940" s="9">
        <v>1994225</v>
      </c>
      <c r="D940" s="9" t="str">
        <f>_xll.BDP($A940&amp;" Corp",D$4)</f>
        <v>BHP</v>
      </c>
      <c r="E940" s="9">
        <f>IF(_xll.BDP($A940&amp;" Corp","cpn typ")="floating","frn",_xll.BDP($A940&amp;" Corp",E$4))</f>
        <v>3</v>
      </c>
      <c r="F940" s="50">
        <f>IF(LEFT(_xll.BDP($A940&amp;" Corp","mty_typ"),4)="perp","perp",_xll.BDP($A940&amp;" Corp",F$4)*1)</f>
        <v>45441</v>
      </c>
      <c r="G940" s="31">
        <f>_xll.RtGet("EBOND_POSITION",INDEX(bookMap[eBondID],MATCH(TEXT(C940,"0"),bookMap[bbgID],0))&amp;"="&amp;B940,"AMOUNT")</f>
        <v>0</v>
      </c>
      <c r="H940" s="1">
        <f>INDEX(control!$E$12:$E$22,MATCH(C940,control!$C$12:$C$22,0))</f>
        <v>0</v>
      </c>
      <c r="I940" s="1" t="str">
        <f>IFERROR(INDEX(bias[symbol],MIN(MAX(MATCH(IF($I$2="manual",_xll.RtGet("EBOND_LDN",B940,-20268),$I$2),bias[symbol],0)+H940,1),27)),"-")</f>
        <v>bb</v>
      </c>
      <c r="J940" s="1">
        <f>IFERROR(_xll.RtGet("EBOND_LDN",B940,-20270)*1,"-")</f>
        <v>0.8</v>
      </c>
      <c r="K940" s="1" t="str">
        <f>_xll.RtGet("EBOND_LDN",$B940,-20271)</f>
        <v>on</v>
      </c>
      <c r="L940" s="1" t="str">
        <f>_xll.BDP(A940&amp;" @CBKG Corp","bid")</f>
        <v>#N/A Real Time</v>
      </c>
      <c r="M940" s="1" t="str">
        <f>_xll.BDP(A940&amp;" @CBKG Corp","ask")</f>
        <v>#N/A Real Time</v>
      </c>
      <c r="N940" s="1" t="s">
        <v>1603</v>
      </c>
      <c r="O940" s="1" t="str">
        <f>_xll.BDP(A940&amp;" @"&amp;N940&amp;" Corp","LAST_UPDATE")</f>
        <v>07:01:34</v>
      </c>
      <c r="P940" s="57">
        <f>_xll.BDP(A940&amp;" @"&amp;N940&amp;" Corp","LAST_PRICE")</f>
        <v>109.125</v>
      </c>
      <c r="Q940" s="1">
        <f>INDEX(control!$F$12:$F$22,MATCH(C940,control!$C$12:$C$22,0))</f>
        <v>100</v>
      </c>
      <c r="R940" s="1">
        <f>P940-J940*INDEX(bias[value],MATCH(I940,bias[symbol],0))*(Q940/100)</f>
        <v>108.925</v>
      </c>
      <c r="S940" s="1">
        <f t="shared" si="1136"/>
        <v>109.72499999999999</v>
      </c>
      <c r="T940" s="4"/>
      <c r="U940" s="4"/>
      <c r="V940" s="1">
        <f t="shared" si="1130"/>
        <v>109.125</v>
      </c>
      <c r="W940" s="1">
        <f t="shared" si="1131"/>
        <v>108.925</v>
      </c>
      <c r="X940" s="1">
        <f t="shared" si="1132"/>
        <v>109.72499999999999</v>
      </c>
      <c r="Y940" s="13" t="str">
        <f t="shared" si="1133"/>
        <v>err</v>
      </c>
      <c r="Z940" s="1">
        <v>1</v>
      </c>
      <c r="AA940" s="1">
        <f t="shared" si="1134"/>
        <v>1</v>
      </c>
      <c r="AB940" s="1">
        <f t="shared" si="1069"/>
        <v>1</v>
      </c>
      <c r="AC940" s="1">
        <f>IF(ISNUMBER(INDEX(bias[value],MATCH(I940,bias[symbol],0))),1,0)</f>
        <v>1</v>
      </c>
      <c r="AD940" s="1">
        <f t="shared" si="1135"/>
        <v>1</v>
      </c>
      <c r="AE940" s="1">
        <f t="shared" si="1070"/>
        <v>1</v>
      </c>
      <c r="AF940" s="1">
        <f t="shared" ca="1" si="1058"/>
        <v>0</v>
      </c>
      <c r="AG940" s="1">
        <f t="shared" ca="1" si="1059"/>
        <v>0</v>
      </c>
      <c r="AH940" s="1" t="str">
        <f ca="1">IF(AG940=1,_xll.RtContribute("DDS_BONDS",$B940&amp;"=EXT",$V$3:$X$3,V940:X940,"FTC:CHANGED;SCOPE:SERVER"),"-")</f>
        <v>-</v>
      </c>
      <c r="AI940" s="1" t="str">
        <f>_xll.RtGet("DDS_BONDS",B940&amp;"=EXT",3)</f>
        <v>14249644=EXT</v>
      </c>
      <c r="AJ940" s="32">
        <f>_xll.BDP($A940&amp;" @"&amp; $N940 &amp;"  Corp","risk_mid")</f>
        <v>9.4070671244125492</v>
      </c>
      <c r="AK940" s="25">
        <f t="shared" si="1099"/>
        <v>0</v>
      </c>
      <c r="AL940" s="1" t="str">
        <f t="shared" si="1022"/>
        <v>-</v>
      </c>
      <c r="AM940" s="38">
        <f t="shared" si="1100"/>
        <v>0</v>
      </c>
      <c r="AN940" s="12">
        <f>_xll.BDP($A940&amp;" @"&amp; $N940 &amp;"  Corp","asset_swap_spd_mid")</f>
        <v>45.226897284423238</v>
      </c>
      <c r="AO940" s="25">
        <f t="shared" si="1101"/>
        <v>0</v>
      </c>
      <c r="AP940" s="25">
        <f>IFERROR(_xll.BDP($A940&amp;" @"&amp; $N940 &amp;"  Corp","coupon")*G940/100/365,"-")</f>
        <v>0</v>
      </c>
      <c r="AQ940" s="1" t="str">
        <f>_xll.RtGet("EBOND_LDN",B940,"DSPLY_NAME")</f>
        <v>BHP 3 29 May 202</v>
      </c>
      <c r="AR940" s="38">
        <f>_xll.RtGet("EBOND_LDN", B940, -18560)</f>
        <v>97.360342277000996</v>
      </c>
      <c r="AS940" s="38">
        <f>_xll.RtGet("EBOND_LDN", B940, -18562)</f>
        <v>88.891410637730999</v>
      </c>
      <c r="AT940" s="58" t="str">
        <f ca="1">IF(Main[[#This Row],[maturity]]&lt;TODAY(),"matured","-")</f>
        <v>-</v>
      </c>
      <c r="AU940" s="1" t="str">
        <f>IF(Main[[#This Row],[spread bid]]=Main[[#This Row],[spread ask]],"error","-")</f>
        <v>-</v>
      </c>
    </row>
    <row r="941" spans="1:47" x14ac:dyDescent="0.2">
      <c r="A941" s="1" t="s">
        <v>860</v>
      </c>
      <c r="B941" s="1">
        <v>15504105</v>
      </c>
      <c r="C941" s="9">
        <v>1994225</v>
      </c>
      <c r="D941" s="9" t="str">
        <f>_xll.BDP($A941&amp;" Corp",D$4)</f>
        <v>BHP</v>
      </c>
      <c r="E941" s="9">
        <f>IF(_xll.BDP($A941&amp;" Corp","cpn typ")="floating","frn",_xll.BDP($A941&amp;" Corp",E$4))</f>
        <v>3.25</v>
      </c>
      <c r="F941" s="50">
        <f>IF(LEFT(_xll.BDP($A941&amp;" Corp","mty_typ"),4)="perp","perp",_xll.BDP($A941&amp;" Corp",F$4)*1)</f>
        <v>46654</v>
      </c>
      <c r="G941" s="31">
        <f>_xll.RtGet("EBOND_POSITION",INDEX(bookMap[eBondID],MATCH(TEXT(C941,"0"),bookMap[bbgID],0))&amp;"="&amp;B941,"AMOUNT")</f>
        <v>0</v>
      </c>
      <c r="H941" s="1">
        <f>INDEX(control!$E$12:$E$22,MATCH(C941,control!$C$12:$C$22,0))</f>
        <v>0</v>
      </c>
      <c r="I941" s="1" t="str">
        <f>IFERROR(INDEX(bias[symbol],MIN(MAX(MATCH(IF($I$2="manual",_xll.RtGet("EBOND_LDN",B941,-20268),$I$2),bias[symbol],0)+H941,1),27)),"-")</f>
        <v>bb</v>
      </c>
      <c r="J941" s="1">
        <f>IFERROR(_xll.RtGet("EBOND_LDN",B941,-20270)*1,"-")</f>
        <v>1.5</v>
      </c>
      <c r="K941" s="1" t="str">
        <f>_xll.RtGet("EBOND_LDN",$B941,-20271)</f>
        <v>on</v>
      </c>
      <c r="L941" s="1" t="str">
        <f>_xll.BDP(A941&amp;" @CBKG Corp","bid")</f>
        <v>#N/A Real Time</v>
      </c>
      <c r="M941" s="1" t="str">
        <f>_xll.BDP(A941&amp;" @CBKG Corp","ask")</f>
        <v>#N/A Real Time</v>
      </c>
      <c r="N941" s="1" t="s">
        <v>1603</v>
      </c>
      <c r="O941" s="1" t="str">
        <f>_xll.BDP(A941&amp;" @"&amp;N941&amp;" Corp","LAST_UPDATE")</f>
        <v>07:01:45</v>
      </c>
      <c r="P941" s="57">
        <f>_xll.BDP(A941&amp;" @"&amp;N941&amp;" Corp","LAST_PRICE")</f>
        <v>110.258</v>
      </c>
      <c r="Q941" s="1">
        <f>INDEX(control!$F$12:$F$22,MATCH(C941,control!$C$12:$C$22,0))</f>
        <v>100</v>
      </c>
      <c r="R941" s="1">
        <f>P941-J941*INDEX(bias[value],MATCH(I941,bias[symbol],0))*(Q941/100)</f>
        <v>109.883</v>
      </c>
      <c r="S941" s="1">
        <f t="shared" si="1136"/>
        <v>111.383</v>
      </c>
      <c r="T941" s="4"/>
      <c r="U941" s="4"/>
      <c r="V941" s="1">
        <f t="shared" si="1130"/>
        <v>110.258</v>
      </c>
      <c r="W941" s="1">
        <f t="shared" si="1131"/>
        <v>109.883</v>
      </c>
      <c r="X941" s="1">
        <f t="shared" si="1132"/>
        <v>111.383</v>
      </c>
      <c r="Y941" s="13" t="str">
        <f t="shared" si="1133"/>
        <v>err</v>
      </c>
      <c r="Z941" s="1">
        <v>1</v>
      </c>
      <c r="AA941" s="1">
        <f t="shared" si="1134"/>
        <v>1</v>
      </c>
      <c r="AB941" s="1">
        <f t="shared" si="1069"/>
        <v>1</v>
      </c>
      <c r="AC941" s="1">
        <f>IF(ISNUMBER(INDEX(bias[value],MATCH(I941,bias[symbol],0))),1,0)</f>
        <v>1</v>
      </c>
      <c r="AD941" s="1">
        <f t="shared" si="1135"/>
        <v>1</v>
      </c>
      <c r="AE941" s="1">
        <f t="shared" si="1070"/>
        <v>1</v>
      </c>
      <c r="AF941" s="1">
        <f t="shared" ca="1" si="1058"/>
        <v>0</v>
      </c>
      <c r="AG941" s="1">
        <f t="shared" ca="1" si="1059"/>
        <v>0</v>
      </c>
      <c r="AH941" s="1" t="str">
        <f ca="1">IF(AG941=1,_xll.RtContribute("DDS_BONDS",$B941&amp;"=EXT",$V$3:$X$3,V941:X941,"FTC:CHANGED;SCOPE:SERVER"),"-")</f>
        <v>-</v>
      </c>
      <c r="AI941" s="1" t="str">
        <f>_xll.RtGet("DDS_BONDS",B941&amp;"=EXT",3)</f>
        <v>15504105=EXT</v>
      </c>
      <c r="AJ941" s="32">
        <f>_xll.BDP($A941&amp;" @"&amp; $N941 &amp;"  Corp","risk_mid")</f>
        <v>11.953147648461737</v>
      </c>
      <c r="AK941" s="25">
        <f t="shared" si="1099"/>
        <v>0</v>
      </c>
      <c r="AL941" s="1" t="str">
        <f t="shared" si="1022"/>
        <v>-</v>
      </c>
      <c r="AM941" s="38">
        <f t="shared" si="1100"/>
        <v>0</v>
      </c>
      <c r="AN941" s="12">
        <f>_xll.BDP($A941&amp;" @"&amp; $N941 &amp;"  Corp","asset_swap_spd_mid")</f>
        <v>47.084244416891714</v>
      </c>
      <c r="AO941" s="25">
        <f t="shared" si="1101"/>
        <v>0</v>
      </c>
      <c r="AP941" s="25">
        <f>IFERROR(_xll.BDP($A941&amp;" @"&amp; $N941 &amp;"  Corp","coupon")*G941/100/365,"-")</f>
        <v>0</v>
      </c>
      <c r="AQ941" s="1" t="str">
        <f>_xll.RtGet("EBOND_LDN",B941,"DSPLY_NAME")</f>
        <v>BHP 3 1/4 24 Sep</v>
      </c>
      <c r="AR941" s="38">
        <f>_xll.RtGet("EBOND_LDN", B941, -18560)</f>
        <v>129.80113640254399</v>
      </c>
      <c r="AS941" s="38">
        <f>_xll.RtGet("EBOND_LDN", B941, -18562)</f>
        <v>117.33128960936099</v>
      </c>
      <c r="AT941" s="58" t="str">
        <f ca="1">IF(Main[[#This Row],[maturity]]&lt;TODAY(),"matured","-")</f>
        <v>-</v>
      </c>
      <c r="AU941" s="1" t="str">
        <f>IF(Main[[#This Row],[spread bid]]=Main[[#This Row],[spread ask]],"error","-")</f>
        <v>-</v>
      </c>
    </row>
    <row r="942" spans="1:47" x14ac:dyDescent="0.2">
      <c r="A942" s="1" t="s">
        <v>861</v>
      </c>
      <c r="B942" s="1">
        <v>17712225</v>
      </c>
      <c r="C942" s="9">
        <v>1994225</v>
      </c>
      <c r="D942" s="9" t="str">
        <f>_xll.BDP($A942&amp;" Corp",D$4)</f>
        <v>BHP</v>
      </c>
      <c r="E942" s="9">
        <f>IF(_xll.BDP($A942&amp;" Corp","cpn typ")="floating","frn",_xll.BDP($A942&amp;" Corp",E$4))</f>
        <v>3.125</v>
      </c>
      <c r="F942" s="50">
        <f>IF(LEFT(_xll.BDP($A942&amp;" Corp","mty_typ"),4)="perp","perp",_xll.BDP($A942&amp;" Corp",F$4)*1)</f>
        <v>48698</v>
      </c>
      <c r="G942" s="31">
        <f>_xll.RtGet("EBOND_POSITION",INDEX(bookMap[eBondID],MATCH(TEXT(C942,"0"),bookMap[bbgID],0))&amp;"="&amp;B942,"AMOUNT")</f>
        <v>0</v>
      </c>
      <c r="H942" s="1">
        <f>INDEX(control!$E$12:$E$22,MATCH(C942,control!$C$12:$C$22,0))</f>
        <v>0</v>
      </c>
      <c r="I942" s="1" t="str">
        <f>IFERROR(INDEX(bias[symbol],MIN(MAX(MATCH(IF($I$2="manual",_xll.RtGet("EBOND_LDN",B942,-20268),$I$2),bias[symbol],0)+H942,1),27)),"-")</f>
        <v>bb</v>
      </c>
      <c r="J942" s="1">
        <f>IFERROR(_xll.RtGet("EBOND_LDN",B942,-20270)*1,"-")</f>
        <v>2</v>
      </c>
      <c r="K942" s="1" t="str">
        <f>_xll.RtGet("EBOND_LDN",$B942,-20271)</f>
        <v>on</v>
      </c>
      <c r="L942" s="1" t="str">
        <f>_xll.BDP(A942&amp;" @CBKG Corp","bid")</f>
        <v>#N/A Real Time</v>
      </c>
      <c r="M942" s="1" t="str">
        <f>_xll.BDP(A942&amp;" @CBKG Corp","ask")</f>
        <v>#N/A Real Time</v>
      </c>
      <c r="N942" s="1" t="s">
        <v>1603</v>
      </c>
      <c r="O942" s="1" t="str">
        <f>_xll.BDP(A942&amp;" @"&amp;N942&amp;" Corp","LAST_UPDATE")</f>
        <v>07:01:47</v>
      </c>
      <c r="P942" s="57">
        <f>_xll.BDP(A942&amp;" @"&amp;N942&amp;" Corp","LAST_PRICE")</f>
        <v>103.624</v>
      </c>
      <c r="Q942" s="1">
        <f>INDEX(control!$F$12:$F$22,MATCH(C942,control!$C$12:$C$22,0))</f>
        <v>100</v>
      </c>
      <c r="R942" s="1">
        <f>P942-J942*INDEX(bias[value],MATCH(I942,bias[symbol],0))*(Q942/100)</f>
        <v>103.124</v>
      </c>
      <c r="S942" s="1">
        <f t="shared" si="1136"/>
        <v>105.124</v>
      </c>
      <c r="T942" s="4"/>
      <c r="U942" s="4"/>
      <c r="V942" s="1">
        <f t="shared" si="1130"/>
        <v>103.624</v>
      </c>
      <c r="W942" s="1">
        <f t="shared" si="1131"/>
        <v>103.124</v>
      </c>
      <c r="X942" s="1">
        <f t="shared" si="1132"/>
        <v>105.124</v>
      </c>
      <c r="Y942" s="13" t="str">
        <f t="shared" si="1133"/>
        <v>err</v>
      </c>
      <c r="Z942" s="1">
        <v>1</v>
      </c>
      <c r="AA942" s="1">
        <f t="shared" si="1134"/>
        <v>1</v>
      </c>
      <c r="AB942" s="1">
        <f t="shared" si="1069"/>
        <v>1</v>
      </c>
      <c r="AC942" s="1">
        <f>IF(ISNUMBER(INDEX(bias[value],MATCH(I942,bias[symbol],0))),1,0)</f>
        <v>1</v>
      </c>
      <c r="AD942" s="1">
        <f t="shared" si="1135"/>
        <v>1</v>
      </c>
      <c r="AE942" s="1">
        <f t="shared" si="1070"/>
        <v>1</v>
      </c>
      <c r="AF942" s="1">
        <f t="shared" ca="1" si="1058"/>
        <v>0</v>
      </c>
      <c r="AG942" s="1">
        <f t="shared" ca="1" si="1059"/>
        <v>0</v>
      </c>
      <c r="AH942" s="1" t="str">
        <f ca="1">IF(AG942=1,_xll.RtContribute("DDS_BONDS",$B942&amp;"=EXT",$V$3:$X$3,V942:X942,"FTC:CHANGED;SCOPE:SERVER"),"-")</f>
        <v>-</v>
      </c>
      <c r="AI942" s="1" t="str">
        <f>_xll.RtGet("DDS_BONDS",B942&amp;"=EXT",3)</f>
        <v>17712225=EXT</v>
      </c>
      <c r="AJ942" s="32">
        <f>_xll.BDP($A942&amp;" @"&amp; $N942 &amp;"  Corp","risk_mid")</f>
        <v>14.6949488449863</v>
      </c>
      <c r="AK942" s="25">
        <f t="shared" si="1099"/>
        <v>0</v>
      </c>
      <c r="AL942" s="1" t="str">
        <f t="shared" si="1022"/>
        <v>-</v>
      </c>
      <c r="AM942" s="38">
        <f t="shared" si="1100"/>
        <v>0</v>
      </c>
      <c r="AN942" s="12">
        <f>_xll.BDP($A942&amp;" @"&amp; $N942 &amp;"  Corp","asset_swap_spd_mid")</f>
        <v>66.933897604939574</v>
      </c>
      <c r="AO942" s="25">
        <f t="shared" si="1101"/>
        <v>0</v>
      </c>
      <c r="AP942" s="25">
        <f>IFERROR(_xll.BDP($A942&amp;" @"&amp; $N942 &amp;"  Corp","coupon")*G942/100/365,"-")</f>
        <v>0</v>
      </c>
      <c r="AQ942" s="1" t="str">
        <f>_xll.RtGet("EBOND_LDN",B942,"DSPLY_NAME")</f>
        <v>BHP 3 1/8 29 Apr</v>
      </c>
      <c r="AR942" s="38">
        <f>_xll.RtGet("EBOND_LDN", B942, -18560)</f>
        <v>84.845377719211001</v>
      </c>
      <c r="AS942" s="38">
        <f>_xll.RtGet("EBOND_LDN", B942, -18562)</f>
        <v>71.348845088735999</v>
      </c>
      <c r="AT942" s="58" t="str">
        <f ca="1">IF(Main[[#This Row],[maturity]]&lt;TODAY(),"matured","-")</f>
        <v>-</v>
      </c>
      <c r="AU942" s="1" t="str">
        <f>IF(Main[[#This Row],[spread bid]]=Main[[#This Row],[spread ask]],"error","-")</f>
        <v>-</v>
      </c>
    </row>
    <row r="943" spans="1:47" x14ac:dyDescent="0.2">
      <c r="A943" s="1" t="s">
        <v>862</v>
      </c>
      <c r="B943" s="1">
        <v>10945001</v>
      </c>
      <c r="C943" s="9">
        <v>1994225</v>
      </c>
      <c r="D943" s="9" t="str">
        <f>_xll.BDP($A943&amp;" Corp",D$4)</f>
        <v>BNRGR</v>
      </c>
      <c r="E943" s="9">
        <f>IF(_xll.BDP($A943&amp;" Corp","cpn typ")="floating","frn",_xll.BDP($A943&amp;" Corp",E$4))</f>
        <v>5.5</v>
      </c>
      <c r="F943" s="50">
        <f>IF(LEFT(_xll.BDP($A943&amp;" Corp","mty_typ"),4)="perp","perp",_xll.BDP($A943&amp;" Corp",F$4)*1)</f>
        <v>43300</v>
      </c>
      <c r="G943" s="31" t="str">
        <f>_xll.RtGet("EBOND_POSITION",INDEX(bookMap[eBondID],MATCH(TEXT(C943,"0"),bookMap[bbgID],0))&amp;"="&amp;B943,"AMOUNT")</f>
        <v>#N/A</v>
      </c>
      <c r="H943" s="1">
        <f>INDEX(control!$E$12:$E$22,MATCH(C943,control!$C$12:$C$22,0))</f>
        <v>0</v>
      </c>
      <c r="I943" s="1" t="str">
        <f>IFERROR(INDEX(bias[symbol],MIN(MAX(MATCH(IF($I$2="manual",_xll.RtGet("EBOND_LDN",B943,-20268),$I$2),bias[symbol],0)+H943,1),27)),"-")</f>
        <v>-</v>
      </c>
      <c r="J943" s="1" t="str">
        <f>IFERROR(_xll.RtGet("EBOND_LDN",B943,-20270)*1,"-")</f>
        <v>-</v>
      </c>
      <c r="K943" s="1" t="str">
        <f>_xll.RtGet("EBOND_LDN",$B943,-20271)</f>
        <v>on</v>
      </c>
      <c r="L943" s="1">
        <f>_xll.BDP(A943&amp;" @CBKG Corp","bid")</f>
        <v>100</v>
      </c>
      <c r="M943" s="1">
        <f>_xll.BDP(A943&amp;" @CBKG Corp","ask")</f>
        <v>100</v>
      </c>
      <c r="N943" s="1" t="s">
        <v>1456</v>
      </c>
      <c r="O943" s="1" t="str">
        <f>_xll.BDP(A943&amp;" @"&amp;N943&amp;" Corp","LAST_UPDATE")</f>
        <v>07:01:30</v>
      </c>
      <c r="P943" s="57">
        <f>_xll.BDP(A943&amp;" @"&amp;N943&amp;" Corp","LAST_PRICE")</f>
        <v>114.605</v>
      </c>
      <c r="Q943" s="1">
        <f>INDEX(control!$F$12:$F$22,MATCH(C943,control!$C$12:$C$22,0))</f>
        <v>100</v>
      </c>
      <c r="R943" s="1" t="e">
        <f>P943-J943*INDEX(bias[value],MATCH(I943,bias[symbol],0))*(Q943/100)</f>
        <v>#VALUE!</v>
      </c>
      <c r="S943" s="1" t="e">
        <f t="shared" si="1136"/>
        <v>#VALUE!</v>
      </c>
      <c r="T943" s="4"/>
      <c r="U943" s="4"/>
      <c r="V943" s="1">
        <f t="shared" si="1130"/>
        <v>114.605</v>
      </c>
      <c r="W943" s="1" t="e">
        <f t="shared" si="1131"/>
        <v>#VALUE!</v>
      </c>
      <c r="X943" s="1" t="e">
        <f t="shared" si="1132"/>
        <v>#VALUE!</v>
      </c>
      <c r="Y943" s="13" t="str">
        <f t="shared" si="1133"/>
        <v>err</v>
      </c>
      <c r="Z943" s="1">
        <v>1</v>
      </c>
      <c r="AA943" s="1">
        <f t="shared" si="1134"/>
        <v>1</v>
      </c>
      <c r="AB943" s="1">
        <f t="shared" si="1069"/>
        <v>0</v>
      </c>
      <c r="AC943" s="1">
        <f>IF(ISNUMBER(INDEX(bias[value],MATCH(I943,bias[symbol],0))),1,0)</f>
        <v>0</v>
      </c>
      <c r="AD943" s="1">
        <f t="shared" si="1135"/>
        <v>0</v>
      </c>
      <c r="AE943" s="1">
        <f t="shared" si="1070"/>
        <v>0</v>
      </c>
      <c r="AF943" s="1">
        <f t="shared" ca="1" si="1058"/>
        <v>0</v>
      </c>
      <c r="AG943" s="1">
        <f t="shared" ca="1" si="1059"/>
        <v>0</v>
      </c>
      <c r="AH943" s="1" t="str">
        <f ca="1">IF(AG943=1,_xll.RtContribute("DDS_BONDS",$B943&amp;"=EXT",$V$3:$X$3,V943:X943,"FTC:CHANGED;SCOPE:SERVER"),"-")</f>
        <v>-</v>
      </c>
      <c r="AI943" s="1" t="str">
        <f>_xll.RtGet("DDS_BONDS",B943&amp;"=EXT",3)</f>
        <v>10945001=EXT</v>
      </c>
      <c r="AJ943" s="32">
        <f>_xll.BDP($A943&amp;" @"&amp; $N943 &amp;"  Corp","risk_mid")</f>
        <v>4.2741404901882163</v>
      </c>
      <c r="AK943" s="25" t="str">
        <f t="shared" si="1099"/>
        <v>-</v>
      </c>
      <c r="AL943" s="1" t="str">
        <f t="shared" si="1022"/>
        <v>-</v>
      </c>
      <c r="AM943" s="38">
        <f t="shared" si="1100"/>
        <v>0</v>
      </c>
      <c r="AN943" s="12">
        <f>_xll.BDP($A943&amp;" @"&amp; $N943 &amp;"  Corp","asset_swap_spd_mid")</f>
        <v>127.93950198057243</v>
      </c>
      <c r="AO943" s="25">
        <f t="shared" si="1101"/>
        <v>0</v>
      </c>
      <c r="AP943" s="25" t="str">
        <f>IFERROR(_xll.BDP($A943&amp;" @"&amp; $N943 &amp;"  Corp","coupon")*G943/100/365,"-")</f>
        <v>-</v>
      </c>
      <c r="AQ943" s="1" t="str">
        <f>_xll.RtGet("EBOND_LDN",B943,"DSPLY_NAME")</f>
        <v>BNRGR 5 1/2 19 J</v>
      </c>
      <c r="AR943" s="38">
        <f>_xll.RtGet("EBOND_LDN", B943, -18560)</f>
        <v>0</v>
      </c>
      <c r="AS943" s="38">
        <f>_xll.RtGet("EBOND_LDN", B943, -18562)</f>
        <v>0</v>
      </c>
      <c r="AT943" s="58" t="str">
        <f ca="1">IF(Main[[#This Row],[maturity]]&lt;TODAY(),"matured","-")</f>
        <v>-</v>
      </c>
      <c r="AU943" s="1" t="str">
        <f>IF(Main[[#This Row],[spread bid]]=Main[[#This Row],[spread ask]],"error","-")</f>
        <v>error</v>
      </c>
    </row>
    <row r="944" spans="1:47" x14ac:dyDescent="0.2">
      <c r="A944" s="1" t="s">
        <v>863</v>
      </c>
      <c r="B944" s="1">
        <v>12843944</v>
      </c>
      <c r="C944" s="9">
        <v>1994225</v>
      </c>
      <c r="D944" s="9" t="str">
        <f>_xll.BDP($A944&amp;" Corp",D$4)</f>
        <v>CRHID</v>
      </c>
      <c r="E944" s="9">
        <f>IF(_xll.BDP($A944&amp;" Corp","cpn typ")="floating","frn",_xll.BDP($A944&amp;" Corp",E$4))</f>
        <v>5</v>
      </c>
      <c r="F944" s="50">
        <f>IF(LEFT(_xll.BDP($A944&amp;" Corp","mty_typ"),4)="perp","perp",_xll.BDP($A944&amp;" Corp",F$4)*1)</f>
        <v>43490</v>
      </c>
      <c r="G944" s="31" t="str">
        <f>_xll.RtGet("EBOND_POSITION",INDEX(bookMap[eBondID],MATCH(TEXT(C944,"0"),bookMap[bbgID],0))&amp;"="&amp;B944,"AMOUNT")</f>
        <v>#N/A</v>
      </c>
      <c r="H944" s="1">
        <f>INDEX(control!$E$12:$E$22,MATCH(C944,control!$C$12:$C$22,0))</f>
        <v>0</v>
      </c>
      <c r="I944" s="1" t="str">
        <f>IFERROR(INDEX(bias[symbol],MIN(MAX(MATCH(IF($I$2="manual",_xll.RtGet("EBOND_LDN",B944,-20268),$I$2),bias[symbol],0)+H944,1),27)),"-")</f>
        <v>b</v>
      </c>
      <c r="J944" s="1">
        <f>IFERROR(_xll.RtGet("EBOND_LDN",B944,-20270)*1,"-")</f>
        <v>0.7</v>
      </c>
      <c r="K944" s="1" t="str">
        <f>_xll.RtGet("EBOND_LDN",$B944,-20271)</f>
        <v>on</v>
      </c>
      <c r="L944" s="1">
        <f>_xll.BDP(A944&amp;" @CBKG Corp","bid")</f>
        <v>116.726</v>
      </c>
      <c r="M944" s="1">
        <f>_xll.BDP(A944&amp;" @CBKG Corp","ask")</f>
        <v>117.426</v>
      </c>
      <c r="N944" s="1" t="s">
        <v>1456</v>
      </c>
      <c r="O944" s="1" t="str">
        <f>_xll.BDP(A944&amp;" @"&amp;N944&amp;" Corp","LAST_UPDATE")</f>
        <v>07:01:35</v>
      </c>
      <c r="P944" s="57">
        <f>_xll.BDP(A944&amp;" @"&amp;N944&amp;" Corp","LAST_PRICE")</f>
        <v>116.988</v>
      </c>
      <c r="Q944" s="1">
        <f>INDEX(control!$F$12:$F$22,MATCH(C944,control!$C$12:$C$22,0))</f>
        <v>100</v>
      </c>
      <c r="R944" s="1">
        <f>P944-J944*INDEX(bias[value],MATCH(I944,bias[symbol],0))*(Q944/100)</f>
        <v>116.7255</v>
      </c>
      <c r="S944" s="1">
        <f t="shared" si="1136"/>
        <v>117.4255</v>
      </c>
      <c r="T944" s="4"/>
      <c r="U944" s="4"/>
      <c r="V944" s="1">
        <f t="shared" si="1130"/>
        <v>116.988</v>
      </c>
      <c r="W944" s="1">
        <f t="shared" si="1131"/>
        <v>116.7255</v>
      </c>
      <c r="X944" s="1">
        <f t="shared" si="1132"/>
        <v>117.4255</v>
      </c>
      <c r="Y944" s="13">
        <f t="shared" si="1133"/>
        <v>-9.9999999997635314E-4</v>
      </c>
      <c r="Z944" s="1">
        <v>1</v>
      </c>
      <c r="AA944" s="1">
        <f t="shared" si="1134"/>
        <v>1</v>
      </c>
      <c r="AB944" s="1">
        <f t="shared" si="1069"/>
        <v>1</v>
      </c>
      <c r="AC944" s="1">
        <f>IF(ISNUMBER(INDEX(bias[value],MATCH(I944,bias[symbol],0))),1,0)</f>
        <v>1</v>
      </c>
      <c r="AD944" s="1">
        <f t="shared" si="1135"/>
        <v>1</v>
      </c>
      <c r="AE944" s="1">
        <f t="shared" si="1070"/>
        <v>1</v>
      </c>
      <c r="AF944" s="1">
        <f t="shared" ca="1" si="1058"/>
        <v>0</v>
      </c>
      <c r="AG944" s="1">
        <f t="shared" ca="1" si="1059"/>
        <v>0</v>
      </c>
      <c r="AH944" s="1" t="str">
        <f ca="1">IF(AG944=1,_xll.RtContribute("DDS_BONDS",$B944&amp;"=EXT",$V$3:$X$3,V944:X944,"FTC:CHANGED;SCOPE:SERVER"),"-")</f>
        <v>-</v>
      </c>
      <c r="AI944" s="1" t="str">
        <f>_xll.RtGet("DDS_BONDS",B944&amp;"=EXT",3)</f>
        <v>12843944=EXT</v>
      </c>
      <c r="AJ944" s="32">
        <f>_xll.BDP($A944&amp;" @"&amp; $N944 &amp;"  Corp","risk_mid")</f>
        <v>4.9264738557077692</v>
      </c>
      <c r="AK944" s="25" t="str">
        <f t="shared" si="1099"/>
        <v>-</v>
      </c>
      <c r="AL944" s="1" t="str">
        <f t="shared" ref="AL944:AL1003" si="1146">IFERROR(INDEX(repoRate,MATCH(A944,repoIsin,0)),"-")</f>
        <v>-</v>
      </c>
      <c r="AM944" s="38">
        <f t="shared" si="1100"/>
        <v>0</v>
      </c>
      <c r="AN944" s="12">
        <f>_xll.BDP($A944&amp;" @"&amp; $N944 &amp;"  Corp","asset_swap_spd_mid")</f>
        <v>60.994573731131936</v>
      </c>
      <c r="AO944" s="25">
        <f t="shared" si="1101"/>
        <v>0</v>
      </c>
      <c r="AP944" s="25" t="str">
        <f>IFERROR(_xll.BDP($A944&amp;" @"&amp; $N944 &amp;"  Corp","coupon")*G944/100/365,"-")</f>
        <v>-</v>
      </c>
      <c r="AQ944" s="1" t="str">
        <f>_xll.RtGet("EBOND_LDN",B944,"DSPLY_NAME")</f>
        <v>CRHID 5 25 Jan 2</v>
      </c>
      <c r="AR944" s="38">
        <f>_xll.RtGet("EBOND_LDN", B944, -18560)</f>
        <v>95.533720577395997</v>
      </c>
      <c r="AS944" s="38">
        <f>_xll.RtGet("EBOND_LDN", B944, -18562)</f>
        <v>81.354481528418006</v>
      </c>
      <c r="AT944" s="58" t="str">
        <f ca="1">IF(Main[[#This Row],[maturity]]&lt;TODAY(),"matured","-")</f>
        <v>-</v>
      </c>
      <c r="AU944" s="1" t="str">
        <f>IF(Main[[#This Row],[spread bid]]=Main[[#This Row],[spread ask]],"error","-")</f>
        <v>-</v>
      </c>
    </row>
    <row r="945" spans="1:47" x14ac:dyDescent="0.2">
      <c r="A945" s="1" t="s">
        <v>864</v>
      </c>
      <c r="B945" s="1">
        <v>19584918</v>
      </c>
      <c r="C945" s="9">
        <v>1994225</v>
      </c>
      <c r="D945" s="9" t="str">
        <f>_xll.BDP($A945&amp;" Corp",D$4)</f>
        <v>CRHID</v>
      </c>
      <c r="E945" s="9">
        <f>IF(_xll.BDP($A945&amp;" Corp","cpn typ")="floating","frn",_xll.BDP($A945&amp;" Corp",E$4))</f>
        <v>2.75</v>
      </c>
      <c r="F945" s="50">
        <f>IF(LEFT(_xll.BDP($A945&amp;" Corp","mty_typ"),4)="perp","perp",_xll.BDP($A945&amp;" Corp",F$4)*1)</f>
        <v>44119</v>
      </c>
      <c r="G945" s="31">
        <f>_xll.RtGet("EBOND_POSITION",INDEX(bookMap[eBondID],MATCH(TEXT(C945,"0"),bookMap[bbgID],0))&amp;"="&amp;B945,"AMOUNT")</f>
        <v>0</v>
      </c>
      <c r="H945" s="1">
        <f>INDEX(control!$E$12:$E$22,MATCH(C945,control!$C$12:$C$22,0))</f>
        <v>0</v>
      </c>
      <c r="I945" s="1" t="str">
        <f>IFERROR(INDEX(bias[symbol],MIN(MAX(MATCH(IF($I$2="manual",_xll.RtGet("EBOND_LDN",B945,-20268),$I$2),bias[symbol],0)+H945,1),27)),"-")</f>
        <v>b</v>
      </c>
      <c r="J945" s="1">
        <f>IFERROR(_xll.RtGet("EBOND_LDN",B945,-20270)*1,"-")</f>
        <v>0.7</v>
      </c>
      <c r="K945" s="1" t="str">
        <f>_xll.RtGet("EBOND_LDN",$B945,-20271)</f>
        <v>on</v>
      </c>
      <c r="L945" s="1">
        <f>_xll.BDP(A945&amp;" @CBKG Corp","bid")</f>
        <v>106.54</v>
      </c>
      <c r="M945" s="1">
        <f>_xll.BDP(A945&amp;" @CBKG Corp","ask")</f>
        <v>107.24</v>
      </c>
      <c r="N945" s="1" t="s">
        <v>1456</v>
      </c>
      <c r="O945" s="1" t="str">
        <f>_xll.BDP(A945&amp;" @"&amp;N945&amp;" Corp","LAST_UPDATE")</f>
        <v>07:01:34</v>
      </c>
      <c r="P945" s="57">
        <f>_xll.BDP(A945&amp;" @"&amp;N945&amp;" Corp","LAST_PRICE")</f>
        <v>106.80200000000001</v>
      </c>
      <c r="Q945" s="1">
        <f>INDEX(control!$F$12:$F$22,MATCH(C945,control!$C$12:$C$22,0))</f>
        <v>100</v>
      </c>
      <c r="R945" s="1">
        <f>P945-J945*INDEX(bias[value],MATCH(I945,bias[symbol],0))*(Q945/100)</f>
        <v>106.5395</v>
      </c>
      <c r="S945" s="1">
        <f t="shared" si="1136"/>
        <v>107.23950000000001</v>
      </c>
      <c r="T945" s="4"/>
      <c r="U945" s="4"/>
      <c r="V945" s="1">
        <f t="shared" si="1130"/>
        <v>106.80200000000001</v>
      </c>
      <c r="W945" s="1">
        <f t="shared" si="1131"/>
        <v>106.5395</v>
      </c>
      <c r="X945" s="1">
        <f t="shared" si="1132"/>
        <v>107.23950000000001</v>
      </c>
      <c r="Y945" s="13">
        <f t="shared" si="1133"/>
        <v>-1.0000000000047748E-3</v>
      </c>
      <c r="Z945" s="1">
        <v>1</v>
      </c>
      <c r="AA945" s="1">
        <f t="shared" si="1134"/>
        <v>1</v>
      </c>
      <c r="AB945" s="1">
        <f t="shared" si="1069"/>
        <v>1</v>
      </c>
      <c r="AC945" s="1">
        <f>IF(ISNUMBER(INDEX(bias[value],MATCH(I945,bias[symbol],0))),1,0)</f>
        <v>1</v>
      </c>
      <c r="AD945" s="1">
        <f t="shared" si="1135"/>
        <v>1</v>
      </c>
      <c r="AE945" s="1">
        <f t="shared" si="1070"/>
        <v>1</v>
      </c>
      <c r="AF945" s="1">
        <f t="shared" ca="1" si="1058"/>
        <v>0</v>
      </c>
      <c r="AG945" s="1">
        <f t="shared" ca="1" si="1059"/>
        <v>0</v>
      </c>
      <c r="AH945" s="1" t="str">
        <f ca="1">IF(AG945=1,_xll.RtContribute("DDS_BONDS",$B945&amp;"=EXT",$V$3:$X$3,V945:X945,"FTC:CHANGED;SCOPE:SERVER"),"-")</f>
        <v>-</v>
      </c>
      <c r="AI945" s="1" t="str">
        <f>_xll.RtGet("DDS_BONDS",B945&amp;"=EXT",3)</f>
        <v>19584918=EXT</v>
      </c>
      <c r="AJ945" s="32">
        <f>_xll.BDP($A945&amp;" @"&amp; $N945 &amp;"  Corp","risk_mid")</f>
        <v>5.9794612617245946</v>
      </c>
      <c r="AK945" s="25">
        <f t="shared" si="1099"/>
        <v>0</v>
      </c>
      <c r="AL945" s="1" t="str">
        <f t="shared" si="1146"/>
        <v>-</v>
      </c>
      <c r="AM945" s="38">
        <f t="shared" si="1100"/>
        <v>0</v>
      </c>
      <c r="AN945" s="12">
        <f>_xll.BDP($A945&amp;" @"&amp; $N945 &amp;"  Corp","asset_swap_spd_mid")</f>
        <v>68.237284984400858</v>
      </c>
      <c r="AO945" s="25">
        <f t="shared" si="1101"/>
        <v>0</v>
      </c>
      <c r="AP945" s="25">
        <f>IFERROR(_xll.BDP($A945&amp;" @"&amp; $N945 &amp;"  Corp","coupon")*G945/100/365,"-")</f>
        <v>0</v>
      </c>
      <c r="AQ945" s="1" t="str">
        <f>_xll.RtGet("EBOND_LDN",B945,"DSPLY_NAME")</f>
        <v>CRHID 2 3/4 15 O</v>
      </c>
      <c r="AR945" s="38">
        <f>_xll.RtGet("EBOND_LDN", B945, -18560)</f>
        <v>101.883792303013</v>
      </c>
      <c r="AS945" s="38">
        <f>_xll.RtGet("EBOND_LDN", B945, -18562)</f>
        <v>90.634423249039997</v>
      </c>
      <c r="AT945" s="58" t="str">
        <f ca="1">IF(Main[[#This Row],[maturity]]&lt;TODAY(),"matured","-")</f>
        <v>-</v>
      </c>
      <c r="AU945" s="1" t="str">
        <f>IF(Main[[#This Row],[spread bid]]=Main[[#This Row],[spread ask]],"error","-")</f>
        <v>-</v>
      </c>
    </row>
    <row r="946" spans="1:47" x14ac:dyDescent="0.2">
      <c r="A946" s="1" t="s">
        <v>865</v>
      </c>
      <c r="B946" s="1">
        <v>17374928</v>
      </c>
      <c r="C946" s="9">
        <v>1994225</v>
      </c>
      <c r="D946" s="9" t="str">
        <f>_xll.BDP($A946&amp;" Corp",D$4)</f>
        <v>CRHID</v>
      </c>
      <c r="E946" s="9">
        <f>IF(_xll.BDP($A946&amp;" Corp","cpn typ")="floating","frn",_xll.BDP($A946&amp;" Corp",E$4))</f>
        <v>3.125</v>
      </c>
      <c r="F946" s="50">
        <f>IF(LEFT(_xll.BDP($A946&amp;" Corp","mty_typ"),4)="perp","perp",_xll.BDP($A946&amp;" Corp",F$4)*1)</f>
        <v>45019</v>
      </c>
      <c r="G946" s="31" t="str">
        <f>_xll.RtGet("EBOND_POSITION",INDEX(bookMap[eBondID],MATCH(TEXT(C946,"0"),bookMap[bbgID],0))&amp;"="&amp;B946,"AMOUNT")</f>
        <v>#N/A</v>
      </c>
      <c r="H946" s="1">
        <f>INDEX(control!$E$12:$E$22,MATCH(C946,control!$C$12:$C$22,0))</f>
        <v>0</v>
      </c>
      <c r="I946" s="1" t="str">
        <f>IFERROR(INDEX(bias[symbol],MIN(MAX(MATCH(IF($I$2="manual",_xll.RtGet("EBOND_LDN",B946,-20268),$I$2),bias[symbol],0)+H946,1),27)),"-")</f>
        <v>b</v>
      </c>
      <c r="J946" s="1">
        <f>IFERROR(_xll.RtGet("EBOND_LDN",B946,-20270)*1,"-")</f>
        <v>0.75</v>
      </c>
      <c r="K946" s="1" t="str">
        <f>_xll.RtGet("EBOND_LDN",$B946,-20271)</f>
        <v>on</v>
      </c>
      <c r="L946" s="1">
        <f>_xll.BDP(A946&amp;" @CBKG Corp","bid")</f>
        <v>107.383</v>
      </c>
      <c r="M946" s="1">
        <f>_xll.BDP(A946&amp;" @CBKG Corp","ask")</f>
        <v>108.133</v>
      </c>
      <c r="N946" s="1" t="s">
        <v>1456</v>
      </c>
      <c r="O946" s="1" t="str">
        <f>_xll.BDP(A946&amp;" @"&amp;N946&amp;" Corp","LAST_UPDATE")</f>
        <v>11/06/2014</v>
      </c>
      <c r="P946" s="57">
        <f>_xll.BDP(A946&amp;" @"&amp;N946&amp;" Corp","LAST_PRICE")</f>
        <v>107.664</v>
      </c>
      <c r="Q946" s="1">
        <f>INDEX(control!$F$12:$F$22,MATCH(C946,control!$C$12:$C$22,0))</f>
        <v>100</v>
      </c>
      <c r="R946" s="1">
        <f>P946-J946*INDEX(bias[value],MATCH(I946,bias[symbol],0))*(Q946/100)</f>
        <v>107.38275</v>
      </c>
      <c r="S946" s="1">
        <f t="shared" si="1136"/>
        <v>108.13275</v>
      </c>
      <c r="T946" s="4"/>
      <c r="U946" s="4"/>
      <c r="V946" s="1">
        <f t="shared" si="1130"/>
        <v>107.664</v>
      </c>
      <c r="W946" s="1">
        <f t="shared" si="1131"/>
        <v>107.38275</v>
      </c>
      <c r="X946" s="1">
        <f t="shared" si="1132"/>
        <v>108.13275</v>
      </c>
      <c r="Y946" s="13">
        <f t="shared" si="1133"/>
        <v>-4.9999999998817657E-4</v>
      </c>
      <c r="Z946" s="1">
        <v>1</v>
      </c>
      <c r="AA946" s="1">
        <f t="shared" si="1134"/>
        <v>1</v>
      </c>
      <c r="AB946" s="1">
        <f t="shared" si="1069"/>
        <v>1</v>
      </c>
      <c r="AC946" s="1">
        <f>IF(ISNUMBER(INDEX(bias[value],MATCH(I946,bias[symbol],0))),1,0)</f>
        <v>1</v>
      </c>
      <c r="AD946" s="1">
        <f t="shared" si="1135"/>
        <v>1</v>
      </c>
      <c r="AE946" s="1">
        <f t="shared" si="1070"/>
        <v>1</v>
      </c>
      <c r="AF946" s="1">
        <f t="shared" ca="1" si="1058"/>
        <v>0</v>
      </c>
      <c r="AG946" s="1">
        <f t="shared" ca="1" si="1059"/>
        <v>0</v>
      </c>
      <c r="AH946" s="1" t="str">
        <f ca="1">IF(AG946=1,_xll.RtContribute("DDS_BONDS",$B946&amp;"=EXT",$V$3:$X$3,V946:X946,"FTC:CHANGED;SCOPE:SERVER"),"-")</f>
        <v>-</v>
      </c>
      <c r="AI946" s="1" t="str">
        <f>_xll.RtGet("DDS_BONDS",B946&amp;"=EXT",3)</f>
        <v>17374928=EXT</v>
      </c>
      <c r="AJ946" s="32">
        <f>_xll.BDP($A946&amp;" @"&amp; $N946 &amp;"  Corp","risk_mid")</f>
        <v>8.2874867739022307</v>
      </c>
      <c r="AK946" s="25" t="str">
        <f t="shared" si="1099"/>
        <v>-</v>
      </c>
      <c r="AL946" s="1" t="str">
        <f t="shared" si="1146"/>
        <v>-</v>
      </c>
      <c r="AM946" s="38">
        <f t="shared" si="1100"/>
        <v>0</v>
      </c>
      <c r="AN946" s="12">
        <f>_xll.BDP($A946&amp;" @"&amp; $N946 &amp;"  Corp","asset_swap_spd_mid")</f>
        <v>80.242673420282912</v>
      </c>
      <c r="AO946" s="25">
        <f t="shared" si="1101"/>
        <v>0</v>
      </c>
      <c r="AP946" s="25" t="str">
        <f>IFERROR(_xll.BDP($A946&amp;" @"&amp; $N946 &amp;"  Corp","coupon")*G946/100/365,"-")</f>
        <v>-</v>
      </c>
      <c r="AQ946" s="1" t="str">
        <f>_xll.RtGet("EBOND_LDN",B946,"DSPLY_NAME")</f>
        <v>CRHID 3 1/8 03 A</v>
      </c>
      <c r="AR946" s="38">
        <f>_xll.RtGet("EBOND_LDN", B946, -18560)</f>
        <v>103.004045868644</v>
      </c>
      <c r="AS946" s="38">
        <f>_xll.RtGet("EBOND_LDN", B946, -18562)</f>
        <v>93.969404976131997</v>
      </c>
      <c r="AT946" s="58" t="str">
        <f ca="1">IF(Main[[#This Row],[maturity]]&lt;TODAY(),"matured","-")</f>
        <v>-</v>
      </c>
      <c r="AU946" s="1" t="str">
        <f>IF(Main[[#This Row],[spread bid]]=Main[[#This Row],[spread ask]],"error","-")</f>
        <v>-</v>
      </c>
    </row>
    <row r="947" spans="1:47" x14ac:dyDescent="0.2">
      <c r="A947" s="1" t="s">
        <v>866</v>
      </c>
      <c r="B947" s="1">
        <v>4429096</v>
      </c>
      <c r="C947" s="9">
        <v>1994225</v>
      </c>
      <c r="D947" s="9" t="str">
        <f>_xll.BDP($A947&amp;" Corp",D$4)</f>
        <v>DSM</v>
      </c>
      <c r="E947" s="9">
        <f>IF(_xll.BDP($A947&amp;" Corp","cpn typ")="floating","frn",_xll.BDP($A947&amp;" Corp",E$4))</f>
        <v>4</v>
      </c>
      <c r="F947" s="50">
        <f>IF(LEFT(_xll.BDP($A947&amp;" Corp","mty_typ"),4)="perp","perp",_xll.BDP($A947&amp;" Corp",F$4)*1)</f>
        <v>42318</v>
      </c>
      <c r="G947" s="31">
        <f>_xll.RtGet("EBOND_POSITION",INDEX(bookMap[eBondID],MATCH(TEXT(C947,"0"),bookMap[bbgID],0))&amp;"="&amp;B947,"AMOUNT")</f>
        <v>-1157000</v>
      </c>
      <c r="H947" s="1">
        <f>INDEX(control!$E$12:$E$22,MATCH(C947,control!$C$12:$C$22,0))</f>
        <v>0</v>
      </c>
      <c r="I947" s="1" t="str">
        <f>IFERROR(INDEX(bias[symbol],MIN(MAX(MATCH(IF($I$2="manual",_xll.RtGet("EBOND_LDN",B947,-20268),$I$2),bias[symbol],0)+H947,1),27)),"-")</f>
        <v>bb</v>
      </c>
      <c r="J947" s="1">
        <f>IFERROR(_xll.RtGet("EBOND_LDN",B947,-20270)*1,"-")</f>
        <v>0.1</v>
      </c>
      <c r="K947" s="1" t="str">
        <f>_xll.RtGet("EBOND_LDN",$B947,-20271)</f>
        <v>on</v>
      </c>
      <c r="L947" s="1">
        <f>_xll.BDP(A947&amp;" @CBKG Corp","bid")</f>
        <v>105.027</v>
      </c>
      <c r="M947" s="1">
        <f>_xll.BDP(A947&amp;" @CBKG Corp","ask")</f>
        <v>105.127</v>
      </c>
      <c r="N947" s="1" t="s">
        <v>1456</v>
      </c>
      <c r="O947" s="1" t="str">
        <f>_xll.BDP(A947&amp;" @"&amp;N947&amp;" Corp","LAST_UPDATE")</f>
        <v>07:01:17</v>
      </c>
      <c r="P947" s="57">
        <f>_xll.BDP(A947&amp;" @"&amp;N947&amp;" Corp","LAST_PRICE")</f>
        <v>105.05200000000001</v>
      </c>
      <c r="Q947" s="1">
        <f>INDEX(control!$F$12:$F$22,MATCH(C947,control!$C$12:$C$22,0))</f>
        <v>100</v>
      </c>
      <c r="R947" s="1">
        <f>P947-J947*INDEX(bias[value],MATCH(I947,bias[symbol],0))*(Q947/100)</f>
        <v>105.027</v>
      </c>
      <c r="S947" s="1">
        <f t="shared" si="1136"/>
        <v>105.127</v>
      </c>
      <c r="T947" s="4"/>
      <c r="U947" s="4"/>
      <c r="V947" s="1">
        <f t="shared" si="1130"/>
        <v>105.05200000000001</v>
      </c>
      <c r="W947" s="1">
        <f t="shared" si="1131"/>
        <v>105.027</v>
      </c>
      <c r="X947" s="1">
        <f t="shared" si="1132"/>
        <v>105.127</v>
      </c>
      <c r="Y947" s="13">
        <f t="shared" si="1133"/>
        <v>0</v>
      </c>
      <c r="Z947" s="1">
        <v>1</v>
      </c>
      <c r="AA947" s="1">
        <f t="shared" si="1134"/>
        <v>1</v>
      </c>
      <c r="AB947" s="1">
        <f t="shared" si="1069"/>
        <v>1</v>
      </c>
      <c r="AC947" s="1">
        <f>IF(ISNUMBER(INDEX(bias[value],MATCH(I947,bias[symbol],0))),1,0)</f>
        <v>1</v>
      </c>
      <c r="AD947" s="1">
        <f t="shared" si="1135"/>
        <v>1</v>
      </c>
      <c r="AE947" s="1">
        <f t="shared" si="1070"/>
        <v>1</v>
      </c>
      <c r="AF947" s="1">
        <f t="shared" ca="1" si="1058"/>
        <v>0</v>
      </c>
      <c r="AG947" s="1">
        <f t="shared" ca="1" si="1059"/>
        <v>0</v>
      </c>
      <c r="AH947" s="1" t="str">
        <f ca="1">IF(AG947=1,_xll.RtContribute("DDS_BONDS",$B947&amp;"=EXT",$V$3:$X$3,V947:X947,"FTC:CHANGED;SCOPE:SERVER"),"-")</f>
        <v>-</v>
      </c>
      <c r="AI947" s="1" t="str">
        <f>_xll.RtGet("DDS_BONDS",B947&amp;"=EXT",3)</f>
        <v>4429096=EXT</v>
      </c>
      <c r="AJ947" s="32">
        <f>_xll.BDP($A947&amp;" @"&amp; $N947 &amp;"  Corp","risk_mid")</f>
        <v>1.4585869858279921</v>
      </c>
      <c r="AK947" s="25">
        <f t="shared" si="1099"/>
        <v>-168.75851426029868</v>
      </c>
      <c r="AL947" s="1" t="str">
        <f t="shared" si="1146"/>
        <v>-</v>
      </c>
      <c r="AM947" s="38">
        <f t="shared" si="1100"/>
        <v>-10.80401457777778</v>
      </c>
      <c r="AN947" s="12">
        <f>_xll.BDP($A947&amp;" @"&amp; $N947 &amp;"  Corp","asset_swap_spd_mid")</f>
        <v>1.9248350709107245</v>
      </c>
      <c r="AO947" s="25">
        <f t="shared" si="1101"/>
        <v>-222.70341770437079</v>
      </c>
      <c r="AP947" s="25">
        <f>IFERROR(_xll.BDP($A947&amp;" @"&amp; $N947 &amp;"  Corp","coupon")*G947/100/365,"-")</f>
        <v>-126.79452054794521</v>
      </c>
      <c r="AQ947" s="1" t="str">
        <f>_xll.RtGet("EBOND_LDN",B947,"DSPLY_NAME")</f>
        <v>DSM 4 10 Nov 201</v>
      </c>
      <c r="AR947" s="38">
        <f>_xll.RtGet("EBOND_LDN", B947, -18560)</f>
        <v>36.328015191935002</v>
      </c>
      <c r="AS947" s="38">
        <f>_xll.RtGet("EBOND_LDN", B947, -18562)</f>
        <v>29.476479944575001</v>
      </c>
      <c r="AT947" s="58" t="str">
        <f ca="1">IF(Main[[#This Row],[maturity]]&lt;TODAY(),"matured","-")</f>
        <v>-</v>
      </c>
      <c r="AU947" s="1" t="str">
        <f>IF(Main[[#This Row],[spread bid]]=Main[[#This Row],[spread ask]],"error","-")</f>
        <v>-</v>
      </c>
    </row>
    <row r="948" spans="1:47" x14ac:dyDescent="0.2">
      <c r="A948" s="1" t="s">
        <v>867</v>
      </c>
      <c r="B948" s="1">
        <v>6493180</v>
      </c>
      <c r="C948" s="9">
        <v>1994225</v>
      </c>
      <c r="D948" s="9" t="str">
        <f>_xll.BDP($A948&amp;" Corp",D$4)</f>
        <v>DSM</v>
      </c>
      <c r="E948" s="9">
        <f>IF(_xll.BDP($A948&amp;" Corp","cpn typ")="floating","frn",_xll.BDP($A948&amp;" Corp",E$4))</f>
        <v>5.25</v>
      </c>
      <c r="F948" s="50">
        <f>IF(LEFT(_xll.BDP($A948&amp;" Corp","mty_typ"),4)="perp","perp",_xll.BDP($A948&amp;" Corp",F$4)*1)</f>
        <v>43025</v>
      </c>
      <c r="G948" s="31">
        <f>_xll.RtGet("EBOND_POSITION",INDEX(bookMap[eBondID],MATCH(TEXT(C948,"0"),bookMap[bbgID],0))&amp;"="&amp;B948,"AMOUNT")</f>
        <v>0</v>
      </c>
      <c r="H948" s="1">
        <f>INDEX(control!$E$12:$E$22,MATCH(C948,control!$C$12:$C$22,0))</f>
        <v>0</v>
      </c>
      <c r="I948" s="1" t="str">
        <f>IFERROR(INDEX(bias[symbol],MIN(MAX(MATCH(IF($I$2="manual",_xll.RtGet("EBOND_LDN",B948,-20268),$I$2),bias[symbol],0)+H948,1),27)),"-")</f>
        <v>b</v>
      </c>
      <c r="J948" s="1">
        <f>IFERROR(_xll.RtGet("EBOND_LDN",B948,-20270)*1,"-")</f>
        <v>0.2</v>
      </c>
      <c r="K948" s="1" t="str">
        <f>_xll.RtGet("EBOND_LDN",$B948,-20271)</f>
        <v>on</v>
      </c>
      <c r="L948" s="1">
        <f>_xll.BDP(A948&amp;" @CBKG Corp","bid")</f>
        <v>114.94499999999999</v>
      </c>
      <c r="M948" s="1">
        <f>_xll.BDP(A948&amp;" @CBKG Corp","ask")</f>
        <v>115.145</v>
      </c>
      <c r="N948" s="1" t="s">
        <v>1456</v>
      </c>
      <c r="O948" s="1" t="str">
        <f>_xll.BDP(A948&amp;" @"&amp;N948&amp;" Corp","LAST_UPDATE")</f>
        <v>07:01:25</v>
      </c>
      <c r="P948" s="57">
        <f>_xll.BDP(A948&amp;" @"&amp;N948&amp;" Corp","LAST_PRICE")</f>
        <v>115.02</v>
      </c>
      <c r="Q948" s="1">
        <f>INDEX(control!$F$12:$F$22,MATCH(C948,control!$C$12:$C$22,0))</f>
        <v>100</v>
      </c>
      <c r="R948" s="1">
        <f>P948-J948*INDEX(bias[value],MATCH(I948,bias[symbol],0))*(Q948/100)</f>
        <v>114.94499999999999</v>
      </c>
      <c r="S948" s="1">
        <f t="shared" si="1136"/>
        <v>115.145</v>
      </c>
      <c r="T948" s="4"/>
      <c r="U948" s="4"/>
      <c r="V948" s="1">
        <f t="shared" si="1130"/>
        <v>115.02</v>
      </c>
      <c r="W948" s="1">
        <f t="shared" si="1131"/>
        <v>114.94499999999999</v>
      </c>
      <c r="X948" s="1">
        <f t="shared" si="1132"/>
        <v>115.145</v>
      </c>
      <c r="Y948" s="13">
        <f t="shared" si="1133"/>
        <v>0</v>
      </c>
      <c r="Z948" s="1">
        <v>1</v>
      </c>
      <c r="AA948" s="1">
        <f t="shared" si="1134"/>
        <v>1</v>
      </c>
      <c r="AB948" s="1">
        <f t="shared" si="1069"/>
        <v>1</v>
      </c>
      <c r="AC948" s="1">
        <f>IF(ISNUMBER(INDEX(bias[value],MATCH(I948,bias[symbol],0))),1,0)</f>
        <v>1</v>
      </c>
      <c r="AD948" s="1">
        <f t="shared" si="1135"/>
        <v>1</v>
      </c>
      <c r="AE948" s="1">
        <f t="shared" si="1070"/>
        <v>1</v>
      </c>
      <c r="AF948" s="1">
        <f t="shared" ca="1" si="1058"/>
        <v>0</v>
      </c>
      <c r="AG948" s="1">
        <f t="shared" ca="1" si="1059"/>
        <v>0</v>
      </c>
      <c r="AH948" s="1" t="str">
        <f ca="1">IF(AG948=1,_xll.RtContribute("DDS_BONDS",$B948&amp;"=EXT",$V$3:$X$3,V948:X948,"FTC:CHANGED;SCOPE:SERVER"),"-")</f>
        <v>-</v>
      </c>
      <c r="AI948" s="1" t="str">
        <f>_xll.RtGet("DDS_BONDS",B948&amp;"=EXT",3)</f>
        <v>6493180=EXT</v>
      </c>
      <c r="AJ948" s="32">
        <f>_xll.BDP($A948&amp;" @"&amp; $N948 &amp;"  Corp","risk_mid")</f>
        <v>3.6138132729952588</v>
      </c>
      <c r="AK948" s="25">
        <f t="shared" si="1099"/>
        <v>0</v>
      </c>
      <c r="AL948" s="1" t="str">
        <f t="shared" si="1146"/>
        <v>-</v>
      </c>
      <c r="AM948" s="38">
        <f t="shared" si="1100"/>
        <v>0</v>
      </c>
      <c r="AN948" s="12">
        <f>_xll.BDP($A948&amp;" @"&amp; $N948 &amp;"  Corp","asset_swap_spd_mid")</f>
        <v>25.557513935603996</v>
      </c>
      <c r="AO948" s="25">
        <f t="shared" si="1101"/>
        <v>0</v>
      </c>
      <c r="AP948" s="25">
        <f>IFERROR(_xll.BDP($A948&amp;" @"&amp; $N948 &amp;"  Corp","coupon")*G948/100/365,"-")</f>
        <v>0</v>
      </c>
      <c r="AQ948" s="1" t="str">
        <f>_xll.RtGet("EBOND_LDN",B948,"DSPLY_NAME")</f>
        <v>DSM 5 1/4 17 Oct</v>
      </c>
      <c r="AR948" s="38">
        <f>_xll.RtGet("EBOND_LDN", B948, -18560)</f>
        <v>60.438715005159999</v>
      </c>
      <c r="AS948" s="38">
        <f>_xll.RtGet("EBOND_LDN", B948, -18562)</f>
        <v>54.906621046890002</v>
      </c>
      <c r="AT948" s="58" t="str">
        <f ca="1">IF(Main[[#This Row],[maturity]]&lt;TODAY(),"matured","-")</f>
        <v>-</v>
      </c>
      <c r="AU948" s="1" t="str">
        <f>IF(Main[[#This Row],[spread bid]]=Main[[#This Row],[spread ask]],"error","-")</f>
        <v>-</v>
      </c>
    </row>
    <row r="949" spans="1:47" x14ac:dyDescent="0.2">
      <c r="A949" s="1" t="s">
        <v>868</v>
      </c>
      <c r="B949" s="1">
        <v>19962408</v>
      </c>
      <c r="C949" s="9">
        <v>1994225</v>
      </c>
      <c r="D949" s="9" t="str">
        <f>_xll.BDP($A949&amp;" Corp",D$4)</f>
        <v>DSM</v>
      </c>
      <c r="E949" s="9">
        <f>IF(_xll.BDP($A949&amp;" Corp","cpn typ")="floating","frn",_xll.BDP($A949&amp;" Corp",E$4))</f>
        <v>1.75</v>
      </c>
      <c r="F949" s="50">
        <f>IF(LEFT(_xll.BDP($A949&amp;" Corp","mty_typ"),4)="perp","perp",_xll.BDP($A949&amp;" Corp",F$4)*1)</f>
        <v>43782</v>
      </c>
      <c r="G949" s="31" t="str">
        <f>_xll.RtGet("EBOND_POSITION",INDEX(bookMap[eBondID],MATCH(TEXT(C949,"0"),bookMap[bbgID],0))&amp;"="&amp;B949,"AMOUNT")</f>
        <v>#N/A</v>
      </c>
      <c r="H949" s="1">
        <f>INDEX(control!$E$12:$E$22,MATCH(C949,control!$C$12:$C$22,0))</f>
        <v>0</v>
      </c>
      <c r="I949" s="1" t="str">
        <f>IFERROR(INDEX(bias[symbol],MIN(MAX(MATCH(IF($I$2="manual",_xll.RtGet("EBOND_LDN",B949,-20268),$I$2),bias[symbol],0)+H949,1),27)),"-")</f>
        <v>b</v>
      </c>
      <c r="J949" s="1">
        <f>IFERROR(_xll.RtGet("EBOND_LDN",B949,-20270)*1,"-")</f>
        <v>0.4</v>
      </c>
      <c r="K949" s="1" t="str">
        <f>_xll.RtGet("EBOND_LDN",$B949,-20271)</f>
        <v>on</v>
      </c>
      <c r="L949" s="1">
        <f>_xll.BDP(A949&amp;" @CBKG Corp","bid")</f>
        <v>103.06</v>
      </c>
      <c r="M949" s="1">
        <f>_xll.BDP(A949&amp;" @CBKG Corp","ask")</f>
        <v>103.46</v>
      </c>
      <c r="N949" s="1" t="s">
        <v>1456</v>
      </c>
      <c r="O949" s="1" t="str">
        <f>_xll.BDP(A949&amp;" @"&amp;N949&amp;" Corp","LAST_UPDATE")</f>
        <v>07:01:30</v>
      </c>
      <c r="P949" s="57">
        <f>_xll.BDP(A949&amp;" @"&amp;N949&amp;" Corp","LAST_PRICE")</f>
        <v>103.21</v>
      </c>
      <c r="Q949" s="1">
        <f>INDEX(control!$F$12:$F$22,MATCH(C949,control!$C$12:$C$22,0))</f>
        <v>100</v>
      </c>
      <c r="R949" s="1">
        <f>P949-J949*INDEX(bias[value],MATCH(I949,bias[symbol],0))*(Q949/100)</f>
        <v>103.05999999999999</v>
      </c>
      <c r="S949" s="1">
        <f t="shared" si="1136"/>
        <v>103.46</v>
      </c>
      <c r="T949" s="4"/>
      <c r="U949" s="4"/>
      <c r="V949" s="1">
        <f t="shared" si="1130"/>
        <v>103.21</v>
      </c>
      <c r="W949" s="1">
        <f t="shared" si="1131"/>
        <v>103.05999999999999</v>
      </c>
      <c r="X949" s="1">
        <f t="shared" si="1132"/>
        <v>103.46</v>
      </c>
      <c r="Y949" s="13">
        <f t="shared" si="1133"/>
        <v>0</v>
      </c>
      <c r="Z949" s="1">
        <v>1</v>
      </c>
      <c r="AA949" s="1">
        <f t="shared" si="1134"/>
        <v>1</v>
      </c>
      <c r="AB949" s="1">
        <f t="shared" si="1069"/>
        <v>1</v>
      </c>
      <c r="AC949" s="1">
        <f>IF(ISNUMBER(INDEX(bias[value],MATCH(I949,bias[symbol],0))),1,0)</f>
        <v>1</v>
      </c>
      <c r="AD949" s="1">
        <f t="shared" si="1135"/>
        <v>1</v>
      </c>
      <c r="AE949" s="1">
        <f t="shared" si="1070"/>
        <v>1</v>
      </c>
      <c r="AF949" s="1">
        <f t="shared" ca="1" si="1058"/>
        <v>0</v>
      </c>
      <c r="AG949" s="1">
        <f t="shared" ca="1" si="1059"/>
        <v>0</v>
      </c>
      <c r="AH949" s="1" t="str">
        <f ca="1">IF(AG949=1,_xll.RtContribute("DDS_BONDS",$B949&amp;"=EXT",$V$3:$X$3,V949:X949,"FTC:CHANGED;SCOPE:SERVER"),"-")</f>
        <v>-</v>
      </c>
      <c r="AI949" s="1" t="str">
        <f>_xll.RtGet("DDS_BONDS",B949&amp;"=EXT",3)</f>
        <v>19962408=EXT</v>
      </c>
      <c r="AJ949" s="32">
        <f>_xll.BDP($A949&amp;" @"&amp; $N949 &amp;"  Corp","risk_mid")</f>
        <v>5.0796720409501006</v>
      </c>
      <c r="AK949" s="25" t="str">
        <f t="shared" si="1099"/>
        <v>-</v>
      </c>
      <c r="AL949" s="1" t="str">
        <f t="shared" si="1146"/>
        <v>-</v>
      </c>
      <c r="AM949" s="38">
        <f t="shared" si="1100"/>
        <v>0</v>
      </c>
      <c r="AN949" s="12">
        <f>_xll.BDP($A949&amp;" @"&amp; $N949 &amp;"  Corp","asset_swap_spd_mid")</f>
        <v>37.926307267960482</v>
      </c>
      <c r="AO949" s="25">
        <f t="shared" si="1101"/>
        <v>0</v>
      </c>
      <c r="AP949" s="25" t="str">
        <f>IFERROR(_xll.BDP($A949&amp;" @"&amp; $N949 &amp;"  Corp","coupon")*G949/100/365,"-")</f>
        <v>-</v>
      </c>
      <c r="AQ949" s="1" t="str">
        <f>_xll.RtGet("EBOND_LDN",B949,"DSPLY_NAME")</f>
        <v>DSM 1 3/4 13 Nov</v>
      </c>
      <c r="AR949" s="38">
        <f>_xll.RtGet("EBOND_LDN", B949, -18560)</f>
        <v>78.563852129862994</v>
      </c>
      <c r="AS949" s="38">
        <f>_xll.RtGet("EBOND_LDN", B949, -18562)</f>
        <v>71.049557206223</v>
      </c>
      <c r="AT949" s="58" t="str">
        <f ca="1">IF(Main[[#This Row],[maturity]]&lt;TODAY(),"matured","-")</f>
        <v>-</v>
      </c>
      <c r="AU949" s="1" t="str">
        <f>IF(Main[[#This Row],[spread bid]]=Main[[#This Row],[spread ask]],"error","-")</f>
        <v>-</v>
      </c>
    </row>
    <row r="950" spans="1:47" x14ac:dyDescent="0.2">
      <c r="A950" s="1" t="s">
        <v>1541</v>
      </c>
      <c r="B950" s="1">
        <v>21121072</v>
      </c>
      <c r="C950" s="9">
        <v>1994225</v>
      </c>
      <c r="D950" s="9" t="str">
        <f>_xll.BDP($A950&amp;" Corp",D$4)</f>
        <v>DSM</v>
      </c>
      <c r="E950" s="9">
        <f>IF(_xll.BDP($A950&amp;" Corp","cpn typ")="floating","frn",_xll.BDP($A950&amp;" Corp",E$4))</f>
        <v>2.375</v>
      </c>
      <c r="F950" s="50">
        <f>IF(LEFT(_xll.BDP($A950&amp;" Corp","mty_typ"),4)="perp","perp",_xll.BDP($A950&amp;" Corp",F$4)*1)</f>
        <v>45385</v>
      </c>
      <c r="G950" s="31">
        <f>_xll.RtGet("EBOND_POSITION",INDEX(bookMap[eBondID],MATCH(TEXT(C950,"0"),bookMap[bbgID],0))&amp;"="&amp;B950,"AMOUNT")</f>
        <v>0</v>
      </c>
      <c r="H950" s="1">
        <f>INDEX(control!$E$12:$E$22,MATCH(C950,control!$C$12:$C$22,0))</f>
        <v>0</v>
      </c>
      <c r="I950" s="1" t="str">
        <f>IFERROR(INDEX(bias[symbol],MIN(MAX(MATCH(IF($I$2="manual",_xll.RtGet("EBOND_LDN",B950,-20268),$I$2),bias[symbol],0)+H950,1),27)),"-")</f>
        <v>b</v>
      </c>
      <c r="J950" s="1">
        <f>IFERROR(_xll.RtGet("EBOND_LDN",B950,-20270)*1,"-")</f>
        <v>0.3</v>
      </c>
      <c r="K950" s="1" t="str">
        <f>_xll.RtGet("EBOND_LDN",$B950,-20271)</f>
        <v>on</v>
      </c>
      <c r="L950" s="1">
        <f>_xll.BDP(A950&amp;" @CBKG Corp","bid")</f>
        <v>102.613</v>
      </c>
      <c r="M950" s="1">
        <f>_xll.BDP(A950&amp;" @CBKG Corp","ask")</f>
        <v>102.913</v>
      </c>
      <c r="N950" s="1" t="s">
        <v>1456</v>
      </c>
      <c r="O950" s="1" t="str">
        <f>_xll.BDP(A950&amp;" @"&amp;N950&amp;" Corp","LAST_UPDATE")</f>
        <v>07:01:57</v>
      </c>
      <c r="P950" s="57">
        <f>_xll.BDP(A950&amp;" @"&amp;N950&amp;" Corp","LAST_PRICE")</f>
        <v>102.72499999999999</v>
      </c>
      <c r="Q950" s="1">
        <f>INDEX(control!$F$12:$F$22,MATCH(C950,control!$C$12:$C$22,0))</f>
        <v>100</v>
      </c>
      <c r="R950" s="1">
        <f>P950-J950*INDEX(bias[value],MATCH(I950,bias[symbol],0))*(Q950/100)</f>
        <v>102.6125</v>
      </c>
      <c r="S950" s="1">
        <f t="shared" ref="S950" si="1147">R950+J950*(Q950/100)</f>
        <v>102.91249999999999</v>
      </c>
      <c r="T950" s="4"/>
      <c r="U950" s="4"/>
      <c r="V950" s="1">
        <f t="shared" ref="V950" si="1148">P950</f>
        <v>102.72499999999999</v>
      </c>
      <c r="W950" s="1">
        <f t="shared" ref="W950" si="1149">IF(ISNUMBER(T950),T950,R950)</f>
        <v>102.6125</v>
      </c>
      <c r="X950" s="1">
        <f t="shared" ref="X950" si="1150">IF(ISNUMBER(U950),U950,S950)</f>
        <v>102.91249999999999</v>
      </c>
      <c r="Y950" s="13">
        <f t="shared" ref="Y950" si="1151">IF(ISERROR((W950+X950)-(L950+M950)),"err",((W950+X950)-(L950+M950)))</f>
        <v>-1.0000000000331966E-3</v>
      </c>
      <c r="Z950" s="1">
        <v>1</v>
      </c>
      <c r="AA950" s="1">
        <f t="shared" ref="AA950" si="1152">IF(K950="on",1,0)</f>
        <v>1</v>
      </c>
      <c r="AB950" s="1">
        <f t="shared" ref="AB950" si="1153">IF(ISNUMBER(V950),1,0)*IF(ISNUMBER(W950),1,0)*IF(ISNUMBER(X950),1,0)</f>
        <v>1</v>
      </c>
      <c r="AC950" s="1">
        <f>IF(ISNUMBER(INDEX(bias[value],MATCH(I950,bias[symbol],0))),1,0)</f>
        <v>1</v>
      </c>
      <c r="AD950" s="1">
        <f t="shared" ref="AD950" si="1154">IF(ISNUMBER(J950),1,0)</f>
        <v>1</v>
      </c>
      <c r="AE950" s="1">
        <f t="shared" ref="AE950" si="1155">IF(AB950,IF(W950&gt;X950,0,1),0)</f>
        <v>1</v>
      </c>
      <c r="AF950" s="1">
        <f t="shared" ca="1" si="1058"/>
        <v>0</v>
      </c>
      <c r="AG950" s="1">
        <f t="shared" ref="AG950" ca="1" si="1156">PRODUCT(Z950:AF950)</f>
        <v>0</v>
      </c>
      <c r="AH950" s="1" t="str">
        <f ca="1">IF(AG950=1,_xll.RtContribute("DDS_BONDS",$B950&amp;"=EXT",$V$3:$X$3,V950:X950,"FTC:CHANGED;SCOPE:SERVER"),"-")</f>
        <v>-</v>
      </c>
      <c r="AI950" s="1" t="str">
        <f>_xll.RtGet("DDS_BONDS",B950&amp;"=EXT",3)</f>
        <v>21121072=EXT</v>
      </c>
      <c r="AJ950" s="32">
        <f>_xll.BDP($A950&amp;" @"&amp; $N950 &amp;"  Corp","risk_mid")</f>
        <v>8.7020183019227204</v>
      </c>
      <c r="AK950" s="25">
        <f t="shared" ref="AK950" si="1157">IFERROR(G950*AJ950/10000,"-")</f>
        <v>0</v>
      </c>
      <c r="AL950" s="1" t="str">
        <f t="shared" si="1146"/>
        <v>-</v>
      </c>
      <c r="AM950" s="38">
        <f t="shared" ref="AM950" si="1158">IFERROR(G950*1,0)*IFERROR(P950*1,0)/100*IF(AL950="-",$AM$3,AL950)/100/360</f>
        <v>0</v>
      </c>
      <c r="AN950" s="12">
        <f>_xll.BDP($A950&amp;" @"&amp; $N950 &amp;"  Corp","asset_swap_spd_mid")</f>
        <v>56.494716183396093</v>
      </c>
      <c r="AO950" s="25">
        <f t="shared" ref="AO950" si="1159">IFERROR(G950*1,0)*IFERROR(AN950*1,0)/10000</f>
        <v>0</v>
      </c>
      <c r="AP950" s="25">
        <f>IFERROR(_xll.BDP($A950&amp;" @"&amp; $N950 &amp;"  Corp","coupon")*G950/100/365,"-")</f>
        <v>0</v>
      </c>
      <c r="AQ950" s="1" t="str">
        <f>_xll.RtGet("EBOND_LDN",B950,"DSPLY_NAME")</f>
        <v>DSM 2 3/8 03 Apr</v>
      </c>
      <c r="AR950" s="38">
        <f>_xll.RtGet("EBOND_LDN", B950, -18560)</f>
        <v>73.457205147050004</v>
      </c>
      <c r="AS950" s="38">
        <f>_xll.RtGet("EBOND_LDN", B950, -18562)</f>
        <v>70.099112668930005</v>
      </c>
      <c r="AT950" s="58" t="str">
        <f ca="1">IF(Main[[#This Row],[maturity]]&lt;TODAY(),"matured","-")</f>
        <v>-</v>
      </c>
      <c r="AU950" s="1" t="str">
        <f>IF(Main[[#This Row],[spread bid]]=Main[[#This Row],[spread ask]],"error","-")</f>
        <v>-</v>
      </c>
    </row>
    <row r="951" spans="1:47" x14ac:dyDescent="0.2">
      <c r="A951" s="1" t="s">
        <v>869</v>
      </c>
      <c r="B951" s="1">
        <v>8576437</v>
      </c>
      <c r="C951" s="9">
        <v>1994225</v>
      </c>
      <c r="D951" s="9" t="str">
        <f>_xll.BDP($A951&amp;" Corp",D$4)</f>
        <v>EVKGR</v>
      </c>
      <c r="E951" s="9">
        <f>IF(_xll.BDP($A951&amp;" Corp","cpn typ")="floating","frn",_xll.BDP($A951&amp;" Corp",E$4))</f>
        <v>7</v>
      </c>
      <c r="F951" s="50">
        <f>IF(LEFT(_xll.BDP($A951&amp;" Corp","mty_typ"),4)="perp","perp",_xll.BDP($A951&amp;" Corp",F$4)*1)</f>
        <v>41926</v>
      </c>
      <c r="G951" s="31">
        <f>_xll.RtGet("EBOND_POSITION",INDEX(bookMap[eBondID],MATCH(TEXT(C951,"0"),bookMap[bbgID],0))&amp;"="&amp;B951,"AMOUNT")</f>
        <v>8000</v>
      </c>
      <c r="H951" s="1">
        <f>INDEX(control!$E$12:$E$22,MATCH(C951,control!$C$12:$C$22,0))</f>
        <v>0</v>
      </c>
      <c r="I951" s="1" t="str">
        <f>IFERROR(INDEX(bias[symbol],MIN(MAX(MATCH(IF($I$2="manual",_xll.RtGet("EBOND_LDN",B951,-20268),$I$2),bias[symbol],0)+H951,1),27)),"-")</f>
        <v>b</v>
      </c>
      <c r="J951" s="1">
        <f>IFERROR(_xll.RtGet("EBOND_LDN",B951,-20270)*1,"-")</f>
        <v>0.1</v>
      </c>
      <c r="K951" s="1" t="str">
        <f>_xll.RtGet("EBOND_LDN",$B951,-20271)</f>
        <v>on</v>
      </c>
      <c r="L951" s="1">
        <f>_xll.BDP(A951&amp;" @CBKG Corp","bid")</f>
        <v>102.09699999999999</v>
      </c>
      <c r="M951" s="1">
        <f>_xll.BDP(A951&amp;" @CBKG Corp","ask")</f>
        <v>102.197</v>
      </c>
      <c r="N951" s="1" t="s">
        <v>1456</v>
      </c>
      <c r="O951" s="1" t="str">
        <f>_xll.BDP(A951&amp;" @"&amp;N951&amp;" Corp","LAST_UPDATE")</f>
        <v>07:01:21</v>
      </c>
      <c r="P951" s="57">
        <f>_xll.BDP(A951&amp;" @"&amp;N951&amp;" Corp","LAST_PRICE")</f>
        <v>102.134</v>
      </c>
      <c r="Q951" s="1">
        <f>INDEX(control!$F$12:$F$22,MATCH(C951,control!$C$12:$C$22,0))</f>
        <v>100</v>
      </c>
      <c r="R951" s="1">
        <f>P951-J951*INDEX(bias[value],MATCH(I951,bias[symbol],0))*(Q951/100)</f>
        <v>102.09650000000001</v>
      </c>
      <c r="S951" s="1">
        <f t="shared" si="1136"/>
        <v>102.1965</v>
      </c>
      <c r="T951" s="4"/>
      <c r="U951" s="4"/>
      <c r="V951" s="1">
        <f t="shared" si="1130"/>
        <v>102.134</v>
      </c>
      <c r="W951" s="1">
        <f t="shared" si="1131"/>
        <v>102.09650000000001</v>
      </c>
      <c r="X951" s="1">
        <f t="shared" si="1132"/>
        <v>102.1965</v>
      </c>
      <c r="Y951" s="13">
        <f t="shared" si="1133"/>
        <v>-9.9999999997635314E-4</v>
      </c>
      <c r="Z951" s="1">
        <v>1</v>
      </c>
      <c r="AA951" s="1">
        <f t="shared" si="1134"/>
        <v>1</v>
      </c>
      <c r="AB951" s="1">
        <f t="shared" si="1069"/>
        <v>1</v>
      </c>
      <c r="AC951" s="1">
        <f>IF(ISNUMBER(INDEX(bias[value],MATCH(I951,bias[symbol],0))),1,0)</f>
        <v>1</v>
      </c>
      <c r="AD951" s="1">
        <f t="shared" si="1135"/>
        <v>1</v>
      </c>
      <c r="AE951" s="1">
        <f t="shared" si="1070"/>
        <v>1</v>
      </c>
      <c r="AF951" s="1">
        <f t="shared" ca="1" si="1058"/>
        <v>0</v>
      </c>
      <c r="AG951" s="1">
        <f t="shared" ca="1" si="1059"/>
        <v>0</v>
      </c>
      <c r="AH951" s="1" t="str">
        <f ca="1">IF(AG951=1,_xll.RtContribute("DDS_BONDS",$B951&amp;"=EXT",$V$3:$X$3,V951:X951,"FTC:CHANGED;SCOPE:SERVER"),"-")</f>
        <v>-</v>
      </c>
      <c r="AI951" s="1" t="str">
        <f>_xll.RtGet("DDS_BONDS",B951&amp;"=EXT",3)</f>
        <v>8576437=EXT</v>
      </c>
      <c r="AJ951" s="32">
        <f>_xll.BDP($A951&amp;" @"&amp; $N951 &amp;"  Corp","risk_mid")</f>
        <v>0.34787392575950093</v>
      </c>
      <c r="AK951" s="25">
        <f t="shared" si="1099"/>
        <v>0.27829914060760075</v>
      </c>
      <c r="AL951" s="1" t="str">
        <f t="shared" si="1146"/>
        <v>-</v>
      </c>
      <c r="AM951" s="38">
        <f t="shared" si="1100"/>
        <v>7.2628622222222231E-2</v>
      </c>
      <c r="AN951" s="12">
        <f>_xll.BDP($A951&amp;" @"&amp; $N951 &amp;"  Corp","asset_swap_spd_mid")</f>
        <v>16.22974408366256</v>
      </c>
      <c r="AO951" s="25">
        <f t="shared" si="1101"/>
        <v>12.983795266930047</v>
      </c>
      <c r="AP951" s="25">
        <f>IFERROR(_xll.BDP($A951&amp;" @"&amp; $N951 &amp;"  Corp","coupon")*G951/100/365,"-")</f>
        <v>1.5342465753424657</v>
      </c>
      <c r="AQ951" s="1" t="str">
        <f>_xll.RtGet("EBOND_LDN",B951,"DSPLY_NAME")</f>
        <v>EVKGR 7 14 Oct 2</v>
      </c>
      <c r="AR951" s="38">
        <f>_xll.RtGet("EBOND_LDN", B951, -18560)</f>
        <v>51.486028244617003</v>
      </c>
      <c r="AS951" s="38">
        <f>_xll.RtGet("EBOND_LDN", B951, -18562)</f>
        <v>22.747506943314999</v>
      </c>
      <c r="AT951" s="58" t="str">
        <f ca="1">IF(Main[[#This Row],[maturity]]&lt;TODAY(),"matured","-")</f>
        <v>-</v>
      </c>
      <c r="AU951" s="1" t="str">
        <f>IF(Main[[#This Row],[spread bid]]=Main[[#This Row],[spread ask]],"error","-")</f>
        <v>-</v>
      </c>
    </row>
    <row r="952" spans="1:47" x14ac:dyDescent="0.2">
      <c r="A952" s="1" t="s">
        <v>870</v>
      </c>
      <c r="B952" s="1">
        <v>17435305</v>
      </c>
      <c r="C952" s="9">
        <v>1994225</v>
      </c>
      <c r="D952" s="9" t="str">
        <f>_xll.BDP($A952&amp;" Corp",D$4)</f>
        <v>EVKGR</v>
      </c>
      <c r="E952" s="9">
        <f>IF(_xll.BDP($A952&amp;" Corp","cpn typ")="floating","frn",_xll.BDP($A952&amp;" Corp",E$4))</f>
        <v>1.875</v>
      </c>
      <c r="F952" s="50">
        <f>IF(LEFT(_xll.BDP($A952&amp;" Corp","mty_typ"),4)="perp","perp",_xll.BDP($A952&amp;" Corp",F$4)*1)</f>
        <v>43929</v>
      </c>
      <c r="G952" s="31">
        <f>_xll.RtGet("EBOND_POSITION",INDEX(bookMap[eBondID],MATCH(TEXT(C952,"0"),bookMap[bbgID],0))&amp;"="&amp;B952,"AMOUNT")</f>
        <v>0</v>
      </c>
      <c r="H952" s="1">
        <f>INDEX(control!$E$12:$E$22,MATCH(C952,control!$C$12:$C$22,0))</f>
        <v>0</v>
      </c>
      <c r="I952" s="1" t="str">
        <f>IFERROR(INDEX(bias[symbol],MIN(MAX(MATCH(IF($I$2="manual",_xll.RtGet("EBOND_LDN",B952,-20268),$I$2),bias[symbol],0)+H952,1),27)),"-")</f>
        <v>m</v>
      </c>
      <c r="J952" s="1">
        <f>IFERROR(_xll.RtGet("EBOND_LDN",B952,-20270)*1,"-")</f>
        <v>0.75</v>
      </c>
      <c r="K952" s="1" t="str">
        <f>_xll.RtGet("EBOND_LDN",$B952,-20271)</f>
        <v>on</v>
      </c>
      <c r="L952" s="1">
        <f>_xll.BDP(A952&amp;" @CBKG Corp","bid")</f>
        <v>102.464</v>
      </c>
      <c r="M952" s="1">
        <f>_xll.BDP(A952&amp;" @CBKG Corp","ask")</f>
        <v>103.21299999999999</v>
      </c>
      <c r="N952" s="1" t="s">
        <v>1456</v>
      </c>
      <c r="O952" s="1" t="str">
        <f>_xll.BDP(A952&amp;" @"&amp;N952&amp;" Corp","LAST_UPDATE")</f>
        <v>07:01:35</v>
      </c>
      <c r="P952" s="57">
        <f>_xll.BDP(A952&amp;" @"&amp;N952&amp;" Corp","LAST_PRICE")</f>
        <v>102.895</v>
      </c>
      <c r="Q952" s="1">
        <f>INDEX(control!$F$12:$F$22,MATCH(C952,control!$C$12:$C$22,0))</f>
        <v>100</v>
      </c>
      <c r="R952" s="1">
        <f>P952-J952*INDEX(bias[value],MATCH(I952,bias[symbol],0))*(Q952/100)</f>
        <v>102.52</v>
      </c>
      <c r="S952" s="1">
        <f t="shared" si="1136"/>
        <v>103.27</v>
      </c>
      <c r="T952" s="4"/>
      <c r="U952" s="4"/>
      <c r="V952" s="1">
        <f t="shared" si="1130"/>
        <v>102.895</v>
      </c>
      <c r="W952" s="1">
        <f t="shared" si="1131"/>
        <v>102.52</v>
      </c>
      <c r="X952" s="1">
        <f t="shared" si="1132"/>
        <v>103.27</v>
      </c>
      <c r="Y952" s="13">
        <f t="shared" si="1133"/>
        <v>0.11299999999999955</v>
      </c>
      <c r="Z952" s="1">
        <v>1</v>
      </c>
      <c r="AA952" s="1">
        <f t="shared" si="1134"/>
        <v>1</v>
      </c>
      <c r="AB952" s="1">
        <f t="shared" si="1069"/>
        <v>1</v>
      </c>
      <c r="AC952" s="1">
        <f>IF(ISNUMBER(INDEX(bias[value],MATCH(I952,bias[symbol],0))),1,0)</f>
        <v>1</v>
      </c>
      <c r="AD952" s="1">
        <f t="shared" si="1135"/>
        <v>1</v>
      </c>
      <c r="AE952" s="1">
        <f t="shared" si="1070"/>
        <v>1</v>
      </c>
      <c r="AF952" s="1">
        <f t="shared" ca="1" si="1058"/>
        <v>0</v>
      </c>
      <c r="AG952" s="1">
        <f t="shared" ca="1" si="1059"/>
        <v>0</v>
      </c>
      <c r="AH952" s="1" t="str">
        <f ca="1">IF(AG952=1,_xll.RtContribute("DDS_BONDS",$B952&amp;"=EXT",$V$3:$X$3,V952:X952,"FTC:CHANGED;SCOPE:SERVER"),"-")</f>
        <v>-</v>
      </c>
      <c r="AI952" s="1" t="str">
        <f>_xll.RtGet("DDS_BONDS",B952&amp;"=EXT",3)</f>
        <v>17435305=EXT</v>
      </c>
      <c r="AJ952" s="32">
        <f>_xll.BDP($A952&amp;" @"&amp; $N952 &amp;"  Corp","risk_mid")</f>
        <v>5.6387986117222511</v>
      </c>
      <c r="AK952" s="25">
        <f t="shared" si="1099"/>
        <v>0</v>
      </c>
      <c r="AL952" s="1" t="str">
        <f t="shared" si="1146"/>
        <v>-</v>
      </c>
      <c r="AM952" s="38">
        <f t="shared" si="1100"/>
        <v>0</v>
      </c>
      <c r="AN952" s="12">
        <f>_xll.BDP($A952&amp;" @"&amp; $N952 &amp;"  Corp","asset_swap_spd_mid")</f>
        <v>49.991490822378523</v>
      </c>
      <c r="AO952" s="25">
        <f t="shared" si="1101"/>
        <v>0</v>
      </c>
      <c r="AP952" s="25">
        <f>IFERROR(_xll.BDP($A952&amp;" @"&amp; $N952 &amp;"  Corp","coupon")*G952/100/365,"-")</f>
        <v>0</v>
      </c>
      <c r="AQ952" s="1" t="str">
        <f>_xll.RtGet("EBOND_LDN",B952,"DSPLY_NAME")</f>
        <v>EVKGR 1 7/8 08 A</v>
      </c>
      <c r="AR952" s="38">
        <f>_xll.RtGet("EBOND_LDN", B952, -18560)</f>
        <v>94.766189917974998</v>
      </c>
      <c r="AS952" s="38">
        <f>_xll.RtGet("EBOND_LDN", B952, -18562)</f>
        <v>81.485974032301002</v>
      </c>
      <c r="AT952" s="58" t="str">
        <f ca="1">IF(Main[[#This Row],[maturity]]&lt;TODAY(),"matured","-")</f>
        <v>-</v>
      </c>
      <c r="AU952" s="1" t="str">
        <f>IF(Main[[#This Row],[spread bid]]=Main[[#This Row],[spread ask]],"error","-")</f>
        <v>-</v>
      </c>
    </row>
    <row r="953" spans="1:47" x14ac:dyDescent="0.2">
      <c r="A953" s="1" t="s">
        <v>871</v>
      </c>
      <c r="B953" s="1">
        <v>6985868</v>
      </c>
      <c r="C953" s="9">
        <v>1994225</v>
      </c>
      <c r="D953" s="9" t="str">
        <f>_xll.BDP($A953&amp;" Corp",D$4)</f>
        <v>GLENLN</v>
      </c>
      <c r="E953" s="9">
        <f>IF(_xll.BDP($A953&amp;" Corp","cpn typ")="floating","frn",_xll.BDP($A953&amp;" Corp",E$4))</f>
        <v>7.125</v>
      </c>
      <c r="F953" s="50">
        <f>IF(LEFT(_xll.BDP($A953&amp;" Corp","mty_typ"),4)="perp","perp",_xll.BDP($A953&amp;" Corp",F$4)*1)</f>
        <v>42117</v>
      </c>
      <c r="G953" s="31">
        <f>_xll.RtGet("EBOND_POSITION",INDEX(bookMap[eBondID],MATCH(TEXT(C953,"0"),bookMap[bbgID],0))&amp;"="&amp;B953,"AMOUNT")</f>
        <v>0</v>
      </c>
      <c r="H953" s="1">
        <f>INDEX(control!$E$12:$E$22,MATCH(C953,control!$C$12:$C$22,0))</f>
        <v>0</v>
      </c>
      <c r="I953" s="1" t="str">
        <f>IFERROR(INDEX(bias[symbol],MIN(MAX(MATCH(IF($I$2="manual",_xll.RtGet("EBOND_LDN",B953,-20268),$I$2),bias[symbol],0)+H953,1),27)),"-")</f>
        <v>b</v>
      </c>
      <c r="J953" s="1">
        <f>IFERROR(_xll.RtGet("EBOND_LDN",B953,-20270)*1,"-")</f>
        <v>0.25</v>
      </c>
      <c r="K953" s="1" t="str">
        <f>_xll.RtGet("EBOND_LDN",$B953,-20271)</f>
        <v>on</v>
      </c>
      <c r="L953" s="1">
        <f>_xll.BDP(A953&amp;" @CBKG Corp","bid")</f>
        <v>105.419</v>
      </c>
      <c r="M953" s="1">
        <f>_xll.BDP(A953&amp;" @CBKG Corp","ask")</f>
        <v>105.669</v>
      </c>
      <c r="N953" s="1" t="s">
        <v>1456</v>
      </c>
      <c r="O953" s="1" t="str">
        <f>_xll.BDP(A953&amp;" @"&amp;N953&amp;" Corp","LAST_UPDATE")</f>
        <v>11/06/2014</v>
      </c>
      <c r="P953" s="57">
        <f>_xll.BDP(A953&amp;" @"&amp;N953&amp;" Corp","LAST_PRICE")</f>
        <v>105.514</v>
      </c>
      <c r="Q953" s="1">
        <f>INDEX(control!$F$12:$F$22,MATCH(C953,control!$C$12:$C$22,0))</f>
        <v>100</v>
      </c>
      <c r="R953" s="1">
        <f>P953-J953*INDEX(bias[value],MATCH(I953,bias[symbol],0))*(Q953/100)</f>
        <v>105.42025</v>
      </c>
      <c r="S953" s="1">
        <f t="shared" si="1136"/>
        <v>105.67025</v>
      </c>
      <c r="T953" s="4"/>
      <c r="U953" s="4"/>
      <c r="V953" s="1">
        <f t="shared" si="1130"/>
        <v>105.514</v>
      </c>
      <c r="W953" s="1">
        <f t="shared" si="1131"/>
        <v>105.42025</v>
      </c>
      <c r="X953" s="1">
        <f t="shared" si="1132"/>
        <v>105.67025</v>
      </c>
      <c r="Y953" s="13">
        <f t="shared" si="1133"/>
        <v>2.4999999999977263E-3</v>
      </c>
      <c r="Z953" s="1">
        <v>1</v>
      </c>
      <c r="AA953" s="1">
        <f t="shared" si="1134"/>
        <v>1</v>
      </c>
      <c r="AB953" s="1">
        <f t="shared" si="1069"/>
        <v>1</v>
      </c>
      <c r="AC953" s="1">
        <f>IF(ISNUMBER(INDEX(bias[value],MATCH(I953,bias[symbol],0))),1,0)</f>
        <v>1</v>
      </c>
      <c r="AD953" s="1">
        <f t="shared" si="1135"/>
        <v>1</v>
      </c>
      <c r="AE953" s="1">
        <f t="shared" si="1070"/>
        <v>1</v>
      </c>
      <c r="AF953" s="1">
        <f t="shared" ca="1" si="1058"/>
        <v>0</v>
      </c>
      <c r="AG953" s="1">
        <f t="shared" ca="1" si="1059"/>
        <v>0</v>
      </c>
      <c r="AH953" s="1" t="str">
        <f ca="1">IF(AG953=1,_xll.RtContribute("DDS_BONDS",$B953&amp;"=EXT",$V$3:$X$3,V953:X953,"FTC:CHANGED;SCOPE:SERVER"),"-")</f>
        <v>-</v>
      </c>
      <c r="AI953" s="1" t="str">
        <f>_xll.RtGet("DDS_BONDS",B953&amp;"=EXT",3)</f>
        <v>6985868=EXT</v>
      </c>
      <c r="AJ953" s="32">
        <f>_xll.BDP($A953&amp;" @"&amp; $N953 &amp;"  Corp","risk_mid")</f>
        <v>0.90094346888420773</v>
      </c>
      <c r="AK953" s="25">
        <f t="shared" si="1099"/>
        <v>0</v>
      </c>
      <c r="AL953" s="1" t="str">
        <f t="shared" si="1146"/>
        <v>-</v>
      </c>
      <c r="AM953" s="38">
        <f t="shared" si="1100"/>
        <v>0</v>
      </c>
      <c r="AN953" s="12">
        <f>_xll.BDP($A953&amp;" @"&amp; $N953 &amp;"  Corp","asset_swap_spd_mid")</f>
        <v>10.533303946190916</v>
      </c>
      <c r="AO953" s="25">
        <f t="shared" si="1101"/>
        <v>0</v>
      </c>
      <c r="AP953" s="25">
        <f>IFERROR(_xll.BDP($A953&amp;" @"&amp; $N953 &amp;"  Corp","coupon")*G953/100/365,"-")</f>
        <v>0</v>
      </c>
      <c r="AQ953" s="1" t="str">
        <f>_xll.RtGet("EBOND_LDN",B953,"DSPLY_NAME")</f>
        <v xml:space="preserve">GLENLN 7 1/8 23 </v>
      </c>
      <c r="AR953" s="38">
        <f>_xll.RtGet("EBOND_LDN", B953, -18560)</f>
        <v>70.018408118153005</v>
      </c>
      <c r="AS953" s="38">
        <f>_xll.RtGet("EBOND_LDN", B953, -18562)</f>
        <v>42.279179627361003</v>
      </c>
      <c r="AT953" s="58" t="str">
        <f ca="1">IF(Main[[#This Row],[maturity]]&lt;TODAY(),"matured","-")</f>
        <v>-</v>
      </c>
      <c r="AU953" s="1" t="str">
        <f>IF(Main[[#This Row],[spread bid]]=Main[[#This Row],[spread ask]],"error","-")</f>
        <v>-</v>
      </c>
    </row>
    <row r="954" spans="1:47" x14ac:dyDescent="0.2">
      <c r="A954" s="1" t="s">
        <v>872</v>
      </c>
      <c r="B954" s="1">
        <v>7072499</v>
      </c>
      <c r="C954" s="9">
        <v>1994225</v>
      </c>
      <c r="D954" s="9" t="str">
        <f>_xll.BDP($A954&amp;" Corp",D$4)</f>
        <v>GLENLN</v>
      </c>
      <c r="E954" s="9">
        <f>IF(_xll.BDP($A954&amp;" Corp","cpn typ")="floating","frn",_xll.BDP($A954&amp;" Corp",E$4))</f>
        <v>6.25</v>
      </c>
      <c r="F954" s="50">
        <f>IF(LEFT(_xll.BDP($A954&amp;" Corp","mty_typ"),4)="perp","perp",_xll.BDP($A954&amp;" Corp",F$4)*1)</f>
        <v>42151</v>
      </c>
      <c r="G954" s="31">
        <f>_xll.RtGet("EBOND_POSITION",INDEX(bookMap[eBondID],MATCH(TEXT(C954,"0"),bookMap[bbgID],0))&amp;"="&amp;B954,"AMOUNT")</f>
        <v>110000</v>
      </c>
      <c r="H954" s="1">
        <f>INDEX(control!$E$12:$E$22,MATCH(C954,control!$C$12:$C$22,0))</f>
        <v>0</v>
      </c>
      <c r="I954" s="1" t="str">
        <f>IFERROR(INDEX(bias[symbol],MIN(MAX(MATCH(IF($I$2="manual",_xll.RtGet("EBOND_LDN",B954,-20268),$I$2),bias[symbol],0)+H954,1),27)),"-")</f>
        <v>b</v>
      </c>
      <c r="J954" s="1">
        <f>IFERROR(_xll.RtGet("EBOND_LDN",B954,-20270)*1,"-")</f>
        <v>0.25</v>
      </c>
      <c r="K954" s="1" t="str">
        <f>_xll.RtGet("EBOND_LDN",$B954,-20271)</f>
        <v>on</v>
      </c>
      <c r="L954" s="1">
        <f>_xll.BDP(A954&amp;" @CBKG Corp","bid")</f>
        <v>105.188</v>
      </c>
      <c r="M954" s="1">
        <f>_xll.BDP(A954&amp;" @CBKG Corp","ask")</f>
        <v>105.438</v>
      </c>
      <c r="N954" s="1" t="s">
        <v>1603</v>
      </c>
      <c r="O954" s="1" t="str">
        <f>_xll.BDP(A954&amp;" @"&amp;N954&amp;" Corp","LAST_UPDATE")</f>
        <v>11/06/2014</v>
      </c>
      <c r="P954" s="57">
        <f>_xll.BDP(A954&amp;" @"&amp;N954&amp;" Corp","LAST_PRICE")</f>
        <v>105.282</v>
      </c>
      <c r="Q954" s="1">
        <f>INDEX(control!$F$12:$F$22,MATCH(C954,control!$C$12:$C$22,0))</f>
        <v>100</v>
      </c>
      <c r="R954" s="1">
        <f>P954-J954*INDEX(bias[value],MATCH(I954,bias[symbol],0))*(Q954/100)</f>
        <v>105.18825</v>
      </c>
      <c r="S954" s="1">
        <f t="shared" si="1136"/>
        <v>105.43825</v>
      </c>
      <c r="T954" s="4"/>
      <c r="U954" s="4"/>
      <c r="V954" s="1">
        <f t="shared" si="1130"/>
        <v>105.282</v>
      </c>
      <c r="W954" s="1">
        <f t="shared" si="1131"/>
        <v>105.18825</v>
      </c>
      <c r="X954" s="1">
        <f t="shared" si="1132"/>
        <v>105.43825</v>
      </c>
      <c r="Y954" s="13">
        <f t="shared" si="1133"/>
        <v>4.9999999998817657E-4</v>
      </c>
      <c r="Z954" s="1">
        <v>1</v>
      </c>
      <c r="AA954" s="1">
        <f t="shared" si="1134"/>
        <v>1</v>
      </c>
      <c r="AB954" s="1">
        <f t="shared" si="1069"/>
        <v>1</v>
      </c>
      <c r="AC954" s="1">
        <f>IF(ISNUMBER(INDEX(bias[value],MATCH(I954,bias[symbol],0))),1,0)</f>
        <v>1</v>
      </c>
      <c r="AD954" s="1">
        <f t="shared" si="1135"/>
        <v>1</v>
      </c>
      <c r="AE954" s="1">
        <f t="shared" si="1070"/>
        <v>1</v>
      </c>
      <c r="AF954" s="1">
        <f t="shared" ca="1" si="1058"/>
        <v>0</v>
      </c>
      <c r="AG954" s="1">
        <f t="shared" ca="1" si="1059"/>
        <v>0</v>
      </c>
      <c r="AH954" s="1" t="str">
        <f ca="1">IF(AG954=1,_xll.RtContribute("DDS_BONDS",$B954&amp;"=EXT",$V$3:$X$3,V954:X954,"FTC:CHANGED;SCOPE:SERVER"),"-")</f>
        <v>-</v>
      </c>
      <c r="AI954" s="1" t="str">
        <f>_xll.RtGet("DDS_BONDS",B954&amp;"=EXT",3)</f>
        <v>7072499=EXT</v>
      </c>
      <c r="AJ954" s="32">
        <f>_xll.BDP($A954&amp;" @"&amp; $N954 &amp;"  Corp","risk_mid")</f>
        <v>0.99032818447071236</v>
      </c>
      <c r="AK954" s="25">
        <f t="shared" si="1099"/>
        <v>10.893610029177836</v>
      </c>
      <c r="AL954" s="1" t="str">
        <f t="shared" si="1146"/>
        <v>-</v>
      </c>
      <c r="AM954" s="38">
        <f t="shared" si="1100"/>
        <v>1.0294240000000001</v>
      </c>
      <c r="AN954" s="12">
        <f>_xll.BDP($A954&amp;" @"&amp; $N954 &amp;"  Corp","asset_swap_spd_mid")</f>
        <v>7.9651804202764085</v>
      </c>
      <c r="AO954" s="25">
        <f t="shared" si="1101"/>
        <v>87.616984623040494</v>
      </c>
      <c r="AP954" s="25">
        <f>IFERROR(_xll.BDP($A954&amp;" @"&amp; $N954 &amp;"  Corp","coupon")*G954/100/365,"-")</f>
        <v>18.835616438356166</v>
      </c>
      <c r="AQ954" s="1" t="str">
        <f>_xll.RtGet("EBOND_LDN",B954,"DSPLY_NAME")</f>
        <v xml:space="preserve">GLENLN 6 1/4 27 </v>
      </c>
      <c r="AR954" s="38">
        <f>_xll.RtGet("EBOND_LDN", B954, -18560)</f>
        <v>70.826949295611996</v>
      </c>
      <c r="AS954" s="38">
        <f>_xll.RtGet("EBOND_LDN", B954, -18562)</f>
        <v>45.587653932088998</v>
      </c>
      <c r="AT954" s="58" t="str">
        <f ca="1">IF(Main[[#This Row],[maturity]]&lt;TODAY(),"matured","-")</f>
        <v>-</v>
      </c>
      <c r="AU954" s="1" t="str">
        <f>IF(Main[[#This Row],[spread bid]]=Main[[#This Row],[spread ask]],"error","-")</f>
        <v>-</v>
      </c>
    </row>
    <row r="955" spans="1:47" x14ac:dyDescent="0.2">
      <c r="A955" s="1" t="s">
        <v>873</v>
      </c>
      <c r="B955" s="1">
        <v>16080268</v>
      </c>
      <c r="C955" s="9">
        <v>1994225</v>
      </c>
      <c r="D955" s="9" t="str">
        <f>_xll.BDP($A955&amp;" Corp",D$4)</f>
        <v>GLENLN</v>
      </c>
      <c r="E955" s="9">
        <f>IF(_xll.BDP($A955&amp;" Corp","cpn typ")="floating","frn",_xll.BDP($A955&amp;" Corp",E$4))</f>
        <v>1.75</v>
      </c>
      <c r="F955" s="50">
        <f>IF(LEFT(_xll.BDP($A955&amp;" Corp","mty_typ"),4)="perp","perp",_xll.BDP($A955&amp;" Corp",F$4)*1)</f>
        <v>42509</v>
      </c>
      <c r="G955" s="31">
        <f>_xll.RtGet("EBOND_POSITION",INDEX(bookMap[eBondID],MATCH(TEXT(C955,"0"),bookMap[bbgID],0))&amp;"="&amp;B955,"AMOUNT")</f>
        <v>0</v>
      </c>
      <c r="H955" s="1">
        <f>INDEX(control!$E$12:$E$22,MATCH(C955,control!$C$12:$C$22,0))</f>
        <v>0</v>
      </c>
      <c r="I955" s="1" t="str">
        <f>IFERROR(INDEX(bias[symbol],MIN(MAX(MATCH(IF($I$2="manual",_xll.RtGet("EBOND_LDN",B955,-20268),$I$2),bias[symbol],0)+H955,1),27)),"-")</f>
        <v>b</v>
      </c>
      <c r="J955" s="1">
        <f>IFERROR(_xll.RtGet("EBOND_LDN",B955,-20270)*1,"-")</f>
        <v>0.25</v>
      </c>
      <c r="K955" s="1" t="str">
        <f>_xll.RtGet("EBOND_LDN",$B955,-20271)</f>
        <v>on</v>
      </c>
      <c r="L955" s="1">
        <f>_xll.BDP(A955&amp;" @CBKG Corp","bid")</f>
        <v>101.536</v>
      </c>
      <c r="M955" s="1">
        <f>_xll.BDP(A955&amp;" @CBKG Corp","ask")</f>
        <v>101.786</v>
      </c>
      <c r="N955" s="1" t="s">
        <v>1456</v>
      </c>
      <c r="O955" s="1" t="str">
        <f>_xll.BDP(A955&amp;" @"&amp;N955&amp;" Corp","LAST_UPDATE")</f>
        <v>11/06/2014</v>
      </c>
      <c r="P955" s="57">
        <f>_xll.BDP(A955&amp;" @"&amp;N955&amp;" Corp","LAST_PRICE")</f>
        <v>101.63</v>
      </c>
      <c r="Q955" s="1">
        <f>INDEX(control!$F$12:$F$22,MATCH(C955,control!$C$12:$C$22,0))</f>
        <v>100</v>
      </c>
      <c r="R955" s="1">
        <f>P955-J955*INDEX(bias[value],MATCH(I955,bias[symbol],0))*(Q955/100)</f>
        <v>101.53625</v>
      </c>
      <c r="S955" s="1">
        <f t="shared" si="1136"/>
        <v>101.78625</v>
      </c>
      <c r="T955" s="4"/>
      <c r="U955" s="4"/>
      <c r="V955" s="1">
        <f t="shared" si="1130"/>
        <v>101.63</v>
      </c>
      <c r="W955" s="1">
        <f t="shared" si="1131"/>
        <v>101.53625</v>
      </c>
      <c r="X955" s="1">
        <f t="shared" si="1132"/>
        <v>101.78625</v>
      </c>
      <c r="Y955" s="13">
        <f t="shared" si="1133"/>
        <v>4.9999999998817657E-4</v>
      </c>
      <c r="Z955" s="1">
        <v>1</v>
      </c>
      <c r="AA955" s="1">
        <f t="shared" si="1134"/>
        <v>1</v>
      </c>
      <c r="AB955" s="1">
        <f t="shared" si="1069"/>
        <v>1</v>
      </c>
      <c r="AC955" s="1">
        <f>IF(ISNUMBER(INDEX(bias[value],MATCH(I955,bias[symbol],0))),1,0)</f>
        <v>1</v>
      </c>
      <c r="AD955" s="1">
        <f t="shared" si="1135"/>
        <v>1</v>
      </c>
      <c r="AE955" s="1">
        <f t="shared" si="1070"/>
        <v>1</v>
      </c>
      <c r="AF955" s="1">
        <f t="shared" ca="1" si="1058"/>
        <v>0</v>
      </c>
      <c r="AG955" s="1">
        <f t="shared" ca="1" si="1059"/>
        <v>0</v>
      </c>
      <c r="AH955" s="1" t="str">
        <f ca="1">IF(AG955=1,_xll.RtContribute("DDS_BONDS",$B955&amp;"=EXT",$V$3:$X$3,V955:X955,"FTC:CHANGED;SCOPE:SERVER"),"-")</f>
        <v>-</v>
      </c>
      <c r="AI955" s="1" t="str">
        <f>_xll.RtGet("DDS_BONDS",B955&amp;"=EXT",3)</f>
        <v>16080268=EXT</v>
      </c>
      <c r="AJ955" s="32">
        <f>_xll.BDP($A955&amp;" @"&amp; $N955 &amp;"  Corp","risk_mid")</f>
        <v>1.9204387282151458</v>
      </c>
      <c r="AK955" s="25">
        <f t="shared" si="1099"/>
        <v>0</v>
      </c>
      <c r="AL955" s="1" t="str">
        <f t="shared" si="1146"/>
        <v>-</v>
      </c>
      <c r="AM955" s="38">
        <f t="shared" si="1100"/>
        <v>0</v>
      </c>
      <c r="AN955" s="12">
        <f>_xll.BDP($A955&amp;" @"&amp; $N955 &amp;"  Corp","asset_swap_spd_mid")</f>
        <v>55.688416410350094</v>
      </c>
      <c r="AO955" s="25">
        <f t="shared" si="1101"/>
        <v>0</v>
      </c>
      <c r="AP955" s="25">
        <f>IFERROR(_xll.BDP($A955&amp;" @"&amp; $N955 &amp;"  Corp","coupon")*G955/100/365,"-")</f>
        <v>0</v>
      </c>
      <c r="AQ955" s="1" t="str">
        <f>_xll.RtGet("EBOND_LDN",B955,"DSPLY_NAME")</f>
        <v xml:space="preserve">GLENLN 1 1/2 19 </v>
      </c>
      <c r="AR955" s="38">
        <f>_xll.RtGet("EBOND_LDN", B955, -18560)</f>
        <v>90.616986512222994</v>
      </c>
      <c r="AS955" s="38">
        <f>_xll.RtGet("EBOND_LDN", B955, -18562)</f>
        <v>77.602782925306002</v>
      </c>
      <c r="AT955" s="58" t="str">
        <f ca="1">IF(Main[[#This Row],[maturity]]&lt;TODAY(),"matured","-")</f>
        <v>-</v>
      </c>
      <c r="AU955" s="1" t="str">
        <f>IF(Main[[#This Row],[spread bid]]=Main[[#This Row],[spread ask]],"error","-")</f>
        <v>-</v>
      </c>
    </row>
    <row r="956" spans="1:47" x14ac:dyDescent="0.2">
      <c r="A956" s="1" t="s">
        <v>874</v>
      </c>
      <c r="B956" s="1">
        <v>8980152</v>
      </c>
      <c r="C956" s="9">
        <v>1994225</v>
      </c>
      <c r="D956" s="9" t="str">
        <f>_xll.BDP($A956&amp;" Corp",D$4)</f>
        <v>GLENLN</v>
      </c>
      <c r="E956" s="9">
        <f>IF(_xll.BDP($A956&amp;" Corp","cpn typ")="floating","frn",_xll.BDP($A956&amp;" Corp",E$4))</f>
        <v>5.25</v>
      </c>
      <c r="F956" s="50">
        <f>IF(LEFT(_xll.BDP($A956&amp;" Corp","mty_typ"),4)="perp","perp",_xll.BDP($A956&amp;" Corp",F$4)*1)</f>
        <v>42816</v>
      </c>
      <c r="G956" s="31">
        <f>_xll.RtGet("EBOND_POSITION",INDEX(bookMap[eBondID],MATCH(TEXT(C956,"0"),bookMap[bbgID],0))&amp;"="&amp;B956,"AMOUNT")</f>
        <v>0</v>
      </c>
      <c r="H956" s="1">
        <f>INDEX(control!$E$12:$E$22,MATCH(C956,control!$C$12:$C$22,0))</f>
        <v>0</v>
      </c>
      <c r="I956" s="1" t="str">
        <f>IFERROR(INDEX(bias[symbol],MIN(MAX(MATCH(IF($I$2="manual",_xll.RtGet("EBOND_LDN",B956,-20268),$I$2),bias[symbol],0)+H956,1),27)),"-")</f>
        <v>b</v>
      </c>
      <c r="J956" s="1">
        <f>IFERROR(_xll.RtGet("EBOND_LDN",B956,-20270)*1,"-")</f>
        <v>0.45</v>
      </c>
      <c r="K956" s="1" t="str">
        <f>_xll.RtGet("EBOND_LDN",$B956,-20271)</f>
        <v>on</v>
      </c>
      <c r="L956" s="1">
        <f>_xll.BDP(A956&amp;" @CBKG Corp","bid")</f>
        <v>111.255</v>
      </c>
      <c r="M956" s="1">
        <f>_xll.BDP(A956&amp;" @CBKG Corp","ask")</f>
        <v>111.705</v>
      </c>
      <c r="N956" s="1" t="s">
        <v>1456</v>
      </c>
      <c r="O956" s="1" t="str">
        <f>_xll.BDP(A956&amp;" @"&amp;N956&amp;" Corp","LAST_UPDATE")</f>
        <v>11/06/2014</v>
      </c>
      <c r="P956" s="57">
        <f>_xll.BDP(A956&amp;" @"&amp;N956&amp;" Corp","LAST_PRICE")</f>
        <v>111.423</v>
      </c>
      <c r="Q956" s="1">
        <f>INDEX(control!$F$12:$F$22,MATCH(C956,control!$C$12:$C$22,0))</f>
        <v>100</v>
      </c>
      <c r="R956" s="1">
        <f>P956-J956*INDEX(bias[value],MATCH(I956,bias[symbol],0))*(Q956/100)</f>
        <v>111.25425</v>
      </c>
      <c r="S956" s="1">
        <f t="shared" si="1136"/>
        <v>111.70425</v>
      </c>
      <c r="T956" s="4"/>
      <c r="U956" s="4"/>
      <c r="V956" s="1">
        <f t="shared" si="1130"/>
        <v>111.423</v>
      </c>
      <c r="W956" s="1">
        <f t="shared" si="1131"/>
        <v>111.25425</v>
      </c>
      <c r="X956" s="1">
        <f t="shared" si="1132"/>
        <v>111.70425</v>
      </c>
      <c r="Y956" s="13">
        <f t="shared" si="1133"/>
        <v>-1.4999999999645297E-3</v>
      </c>
      <c r="Z956" s="1">
        <v>1</v>
      </c>
      <c r="AA956" s="1">
        <f t="shared" si="1134"/>
        <v>1</v>
      </c>
      <c r="AB956" s="1">
        <f t="shared" si="1069"/>
        <v>1</v>
      </c>
      <c r="AC956" s="1">
        <f>IF(ISNUMBER(INDEX(bias[value],MATCH(I956,bias[symbol],0))),1,0)</f>
        <v>1</v>
      </c>
      <c r="AD956" s="1">
        <f t="shared" si="1135"/>
        <v>1</v>
      </c>
      <c r="AE956" s="1">
        <f t="shared" si="1070"/>
        <v>1</v>
      </c>
      <c r="AF956" s="1">
        <f t="shared" ca="1" si="1058"/>
        <v>0</v>
      </c>
      <c r="AG956" s="1">
        <f t="shared" ca="1" si="1059"/>
        <v>0</v>
      </c>
      <c r="AH956" s="1" t="str">
        <f ca="1">IF(AG956=1,_xll.RtContribute("DDS_BONDS",$B956&amp;"=EXT",$V$3:$X$3,V956:X956,"FTC:CHANGED;SCOPE:SERVER"),"-")</f>
        <v>-</v>
      </c>
      <c r="AI956" s="1" t="str">
        <f>_xll.RtGet("DDS_BONDS",B956&amp;"=EXT",3)</f>
        <v>8980152=EXT</v>
      </c>
      <c r="AJ956" s="32">
        <f>_xll.BDP($A956&amp;" @"&amp; $N956 &amp;"  Corp","risk_mid")</f>
        <v>2.9251964349221282</v>
      </c>
      <c r="AK956" s="25">
        <f t="shared" si="1099"/>
        <v>0</v>
      </c>
      <c r="AL956" s="1" t="str">
        <f t="shared" si="1146"/>
        <v>-</v>
      </c>
      <c r="AM956" s="38">
        <f t="shared" si="1100"/>
        <v>0</v>
      </c>
      <c r="AN956" s="12">
        <f>_xll.BDP($A956&amp;" @"&amp; $N956 &amp;"  Corp","asset_swap_spd_mid")</f>
        <v>68.4714161671927</v>
      </c>
      <c r="AO956" s="25">
        <f t="shared" si="1101"/>
        <v>0</v>
      </c>
      <c r="AP956" s="25">
        <f>IFERROR(_xll.BDP($A956&amp;" @"&amp; $N956 &amp;"  Corp","coupon")*G956/100/365,"-")</f>
        <v>0</v>
      </c>
      <c r="AQ956" s="1" t="str">
        <f>_xll.RtGet("EBOND_LDN",B956,"DSPLY_NAME")</f>
        <v xml:space="preserve">GLENLN 5 1/4 22 </v>
      </c>
      <c r="AR956" s="38">
        <f>_xll.RtGet("EBOND_LDN", B956, -18560)</f>
        <v>103.748922233423</v>
      </c>
      <c r="AS956" s="38">
        <f>_xll.RtGet("EBOND_LDN", B956, -18562)</f>
        <v>88.379030735512998</v>
      </c>
      <c r="AT956" s="58" t="str">
        <f ca="1">IF(Main[[#This Row],[maturity]]&lt;TODAY(),"matured","-")</f>
        <v>-</v>
      </c>
      <c r="AU956" s="1" t="str">
        <f>IF(Main[[#This Row],[spread bid]]=Main[[#This Row],[spread ask]],"error","-")</f>
        <v>-</v>
      </c>
    </row>
    <row r="957" spans="1:47" x14ac:dyDescent="0.2">
      <c r="A957" s="1" t="s">
        <v>875</v>
      </c>
      <c r="B957" s="1">
        <v>6173211</v>
      </c>
      <c r="C957" s="9">
        <v>1994225</v>
      </c>
      <c r="D957" s="9" t="str">
        <f>_xll.BDP($A957&amp;" Corp",D$4)</f>
        <v>GLENLN</v>
      </c>
      <c r="E957" s="9">
        <f>IF(_xll.BDP($A957&amp;" Corp","cpn typ")="floating","frn",_xll.BDP($A957&amp;" Corp",E$4))</f>
        <v>5.25</v>
      </c>
      <c r="F957" s="50">
        <f>IF(LEFT(_xll.BDP($A957&amp;" Corp","mty_typ"),4)="perp","perp",_xll.BDP($A957&amp;" Corp",F$4)*1)</f>
        <v>42899</v>
      </c>
      <c r="G957" s="31">
        <f>_xll.RtGet("EBOND_POSITION",INDEX(bookMap[eBondID],MATCH(TEXT(C957,"0"),bookMap[bbgID],0))&amp;"="&amp;B957,"AMOUNT")</f>
        <v>0</v>
      </c>
      <c r="H957" s="1">
        <f>INDEX(control!$E$12:$E$22,MATCH(C957,control!$C$12:$C$22,0))</f>
        <v>0</v>
      </c>
      <c r="I957" s="1" t="str">
        <f>IFERROR(INDEX(bias[symbol],MIN(MAX(MATCH(IF($I$2="manual",_xll.RtGet("EBOND_LDN",B957,-20268),$I$2),bias[symbol],0)+H957,1),27)),"-")</f>
        <v>b</v>
      </c>
      <c r="J957" s="1">
        <f>IFERROR(_xll.RtGet("EBOND_LDN",B957,-20270)*1,"-")</f>
        <v>0.4</v>
      </c>
      <c r="K957" s="1" t="str">
        <f>_xll.RtGet("EBOND_LDN",$B957,-20271)</f>
        <v>on</v>
      </c>
      <c r="L957" s="1">
        <f>_xll.BDP(A957&amp;" @CBKG Corp","bid")</f>
        <v>112.145</v>
      </c>
      <c r="M957" s="1">
        <f>_xll.BDP(A957&amp;" @CBKG Corp","ask")</f>
        <v>112.545</v>
      </c>
      <c r="N957" s="1" t="s">
        <v>1603</v>
      </c>
      <c r="O957" s="1" t="str">
        <f>_xll.BDP(A957&amp;" @"&amp;N957&amp;" Corp","LAST_UPDATE")</f>
        <v>11/06/2014</v>
      </c>
      <c r="P957" s="57">
        <f>_xll.BDP(A957&amp;" @"&amp;N957&amp;" Corp","LAST_PRICE")</f>
        <v>112.295</v>
      </c>
      <c r="Q957" s="1">
        <f>INDEX(control!$F$12:$F$22,MATCH(C957,control!$C$12:$C$22,0))</f>
        <v>100</v>
      </c>
      <c r="R957" s="1">
        <f>P957-J957*INDEX(bias[value],MATCH(I957,bias[symbol],0))*(Q957/100)</f>
        <v>112.145</v>
      </c>
      <c r="S957" s="1">
        <f t="shared" si="1136"/>
        <v>112.545</v>
      </c>
      <c r="T957" s="4"/>
      <c r="U957" s="4"/>
      <c r="V957" s="1">
        <f t="shared" si="1130"/>
        <v>112.295</v>
      </c>
      <c r="W957" s="1">
        <f t="shared" si="1131"/>
        <v>112.145</v>
      </c>
      <c r="X957" s="1">
        <f t="shared" si="1132"/>
        <v>112.545</v>
      </c>
      <c r="Y957" s="13">
        <f t="shared" si="1133"/>
        <v>0</v>
      </c>
      <c r="Z957" s="1">
        <v>1</v>
      </c>
      <c r="AA957" s="1">
        <f t="shared" si="1134"/>
        <v>1</v>
      </c>
      <c r="AB957" s="1">
        <f t="shared" si="1069"/>
        <v>1</v>
      </c>
      <c r="AC957" s="1">
        <f>IF(ISNUMBER(INDEX(bias[value],MATCH(I957,bias[symbol],0))),1,0)</f>
        <v>1</v>
      </c>
      <c r="AD957" s="1">
        <f t="shared" si="1135"/>
        <v>1</v>
      </c>
      <c r="AE957" s="1">
        <f t="shared" si="1070"/>
        <v>1</v>
      </c>
      <c r="AF957" s="1">
        <f t="shared" ca="1" si="1058"/>
        <v>0</v>
      </c>
      <c r="AG957" s="1">
        <f t="shared" ca="1" si="1059"/>
        <v>0</v>
      </c>
      <c r="AH957" s="1" t="str">
        <f ca="1">IF(AG957=1,_xll.RtContribute("DDS_BONDS",$B957&amp;"=EXT",$V$3:$X$3,V957:X957,"FTC:CHANGED;SCOPE:SERVER"),"-")</f>
        <v>-</v>
      </c>
      <c r="AI957" s="1" t="str">
        <f>_xll.RtGet("DDS_BONDS",B957&amp;"=EXT",3)</f>
        <v>6173211=EXT</v>
      </c>
      <c r="AJ957" s="32">
        <f>_xll.BDP($A957&amp;" @"&amp; $N957 &amp;"  Corp","risk_mid")</f>
        <v>3.1688420537129502</v>
      </c>
      <c r="AK957" s="25">
        <f t="shared" si="1099"/>
        <v>0</v>
      </c>
      <c r="AL957" s="1" t="str">
        <f t="shared" si="1146"/>
        <v>-</v>
      </c>
      <c r="AM957" s="38">
        <f t="shared" si="1100"/>
        <v>0</v>
      </c>
      <c r="AN957" s="12">
        <f>_xll.BDP($A957&amp;" @"&amp; $N957 &amp;"  Corp","asset_swap_spd_mid")</f>
        <v>68.309200581000596</v>
      </c>
      <c r="AO957" s="25">
        <f t="shared" si="1101"/>
        <v>0</v>
      </c>
      <c r="AP957" s="25">
        <f>IFERROR(_xll.BDP($A957&amp;" @"&amp; $N957 &amp;"  Corp","coupon")*G957/100/365,"-")</f>
        <v>0</v>
      </c>
      <c r="AQ957" s="1" t="str">
        <f>_xll.RtGet("EBOND_LDN",B957,"DSPLY_NAME")</f>
        <v xml:space="preserve">GLENLN 5 1/4 13 </v>
      </c>
      <c r="AR957" s="38">
        <f>_xll.RtGet("EBOND_LDN", B957, -18560)</f>
        <v>0</v>
      </c>
      <c r="AS957" s="38">
        <f>_xll.RtGet("EBOND_LDN", B957, -18562)</f>
        <v>0</v>
      </c>
      <c r="AT957" s="58" t="str">
        <f ca="1">IF(Main[[#This Row],[maturity]]&lt;TODAY(),"matured","-")</f>
        <v>-</v>
      </c>
      <c r="AU957" s="1" t="str">
        <f>IF(Main[[#This Row],[spread bid]]=Main[[#This Row],[spread ask]],"error","-")</f>
        <v>error</v>
      </c>
    </row>
    <row r="958" spans="1:47" x14ac:dyDescent="0.2">
      <c r="A958" s="1" t="s">
        <v>876</v>
      </c>
      <c r="B958" s="1">
        <v>13781798</v>
      </c>
      <c r="C958" s="9">
        <v>1994225</v>
      </c>
      <c r="D958" s="9" t="str">
        <f>_xll.BDP($A958&amp;" Corp",D$4)</f>
        <v>GLENLN</v>
      </c>
      <c r="E958" s="9">
        <f>IF(_xll.BDP($A958&amp;" Corp","cpn typ")="floating","frn",_xll.BDP($A958&amp;" Corp",E$4))</f>
        <v>4.625</v>
      </c>
      <c r="F958" s="50">
        <f>IF(LEFT(_xll.BDP($A958&amp;" Corp","mty_typ"),4)="perp","perp",_xll.BDP($A958&amp;" Corp",F$4)*1)</f>
        <v>43193</v>
      </c>
      <c r="G958" s="31">
        <f>_xll.RtGet("EBOND_POSITION",INDEX(bookMap[eBondID],MATCH(TEXT(C958,"0"),bookMap[bbgID],0))&amp;"="&amp;B958,"AMOUNT")</f>
        <v>0</v>
      </c>
      <c r="H958" s="1">
        <f>INDEX(control!$E$12:$E$22,MATCH(C958,control!$C$12:$C$22,0))</f>
        <v>0</v>
      </c>
      <c r="I958" s="1" t="str">
        <f>IFERROR(INDEX(bias[symbol],MIN(MAX(MATCH(IF($I$2="manual",_xll.RtGet("EBOND_LDN",B958,-20268),$I$2),bias[symbol],0)+H958,1),27)),"-")</f>
        <v>m</v>
      </c>
      <c r="J958" s="1">
        <f>IFERROR(_xll.RtGet("EBOND_LDN",B958,-20270)*1,"-")</f>
        <v>0.5</v>
      </c>
      <c r="K958" s="1" t="str">
        <f>_xll.RtGet("EBOND_LDN",$B958,-20271)</f>
        <v>on</v>
      </c>
      <c r="L958" s="1">
        <f>_xll.BDP(A958&amp;" @CBKG Corp","bid")</f>
        <v>111.714</v>
      </c>
      <c r="M958" s="1">
        <f>_xll.BDP(A958&amp;" @CBKG Corp","ask")</f>
        <v>112.214</v>
      </c>
      <c r="N958" s="1" t="s">
        <v>1456</v>
      </c>
      <c r="O958" s="1" t="str">
        <f>_xll.BDP(A958&amp;" @"&amp;N958&amp;" Corp","LAST_UPDATE")</f>
        <v>11/06/2014</v>
      </c>
      <c r="P958" s="57">
        <f>_xll.BDP(A958&amp;" @"&amp;N958&amp;" Corp","LAST_PRICE")</f>
        <v>111.96299999999999</v>
      </c>
      <c r="Q958" s="1">
        <f>INDEX(control!$F$12:$F$22,MATCH(C958,control!$C$12:$C$22,0))</f>
        <v>100</v>
      </c>
      <c r="R958" s="1">
        <f>P958-J958*INDEX(bias[value],MATCH(I958,bias[symbol],0))*(Q958/100)</f>
        <v>111.71299999999999</v>
      </c>
      <c r="S958" s="1">
        <f t="shared" si="1136"/>
        <v>112.21299999999999</v>
      </c>
      <c r="T958" s="4"/>
      <c r="U958" s="4"/>
      <c r="V958" s="1">
        <f t="shared" si="1130"/>
        <v>111.96299999999999</v>
      </c>
      <c r="W958" s="1">
        <f t="shared" si="1131"/>
        <v>111.71299999999999</v>
      </c>
      <c r="X958" s="1">
        <f t="shared" si="1132"/>
        <v>112.21299999999999</v>
      </c>
      <c r="Y958" s="13">
        <f t="shared" si="1133"/>
        <v>-2.0000000000095497E-3</v>
      </c>
      <c r="Z958" s="1">
        <v>1</v>
      </c>
      <c r="AA958" s="1">
        <f t="shared" si="1134"/>
        <v>1</v>
      </c>
      <c r="AB958" s="1">
        <f t="shared" si="1069"/>
        <v>1</v>
      </c>
      <c r="AC958" s="1">
        <f>IF(ISNUMBER(INDEX(bias[value],MATCH(I958,bias[symbol],0))),1,0)</f>
        <v>1</v>
      </c>
      <c r="AD958" s="1">
        <f t="shared" si="1135"/>
        <v>1</v>
      </c>
      <c r="AE958" s="1">
        <f t="shared" si="1070"/>
        <v>1</v>
      </c>
      <c r="AF958" s="1">
        <f t="shared" ca="1" si="1058"/>
        <v>0</v>
      </c>
      <c r="AG958" s="1">
        <f t="shared" ca="1" si="1059"/>
        <v>0</v>
      </c>
      <c r="AH958" s="1" t="str">
        <f ca="1">IF(AG958=1,_xll.RtContribute("DDS_BONDS",$B958&amp;"=EXT",$V$3:$X$3,V958:X958,"FTC:CHANGED;SCOPE:SERVER"),"-")</f>
        <v>-</v>
      </c>
      <c r="AI958" s="1" t="str">
        <f>_xll.RtGet("DDS_BONDS",B958&amp;"=EXT",3)</f>
        <v>13781798=EXT</v>
      </c>
      <c r="AJ958" s="32">
        <f>_xll.BDP($A958&amp;" @"&amp; $N958 &amp;"  Corp","risk_mid")</f>
        <v>3.9573066298274284</v>
      </c>
      <c r="AK958" s="25">
        <f t="shared" si="1099"/>
        <v>0</v>
      </c>
      <c r="AL958" s="1" t="str">
        <f t="shared" si="1146"/>
        <v>-</v>
      </c>
      <c r="AM958" s="38">
        <f t="shared" si="1100"/>
        <v>0</v>
      </c>
      <c r="AN958" s="12">
        <f>_xll.BDP($A958&amp;" @"&amp; $N958 &amp;"  Corp","asset_swap_spd_mid")</f>
        <v>90.548556199890484</v>
      </c>
      <c r="AO958" s="25">
        <f t="shared" si="1101"/>
        <v>0</v>
      </c>
      <c r="AP958" s="25">
        <f>IFERROR(_xll.BDP($A958&amp;" @"&amp; $N958 &amp;"  Corp","coupon")*G958/100/365,"-")</f>
        <v>0</v>
      </c>
      <c r="AQ958" s="1" t="str">
        <f>_xll.RtGet("EBOND_LDN",B958,"DSPLY_NAME")</f>
        <v xml:space="preserve">GLENLN 4 5/8 03 </v>
      </c>
      <c r="AR958" s="38">
        <f>_xll.RtGet("EBOND_LDN", B958, -18560)</f>
        <v>129.35380733177001</v>
      </c>
      <c r="AS958" s="38">
        <f>_xll.RtGet("EBOND_LDN", B958, -18562)</f>
        <v>116.72224558296401</v>
      </c>
      <c r="AT958" s="58" t="str">
        <f ca="1">IF(Main[[#This Row],[maturity]]&lt;TODAY(),"matured","-")</f>
        <v>-</v>
      </c>
      <c r="AU958" s="1" t="str">
        <f>IF(Main[[#This Row],[spread bid]]=Main[[#This Row],[spread ask]],"error","-")</f>
        <v>-</v>
      </c>
    </row>
    <row r="959" spans="1:47" x14ac:dyDescent="0.2">
      <c r="A959" s="1" t="s">
        <v>877</v>
      </c>
      <c r="B959" s="1">
        <v>16079655</v>
      </c>
      <c r="C959" s="9">
        <v>1994225</v>
      </c>
      <c r="D959" s="9" t="str">
        <f>_xll.BDP($A959&amp;" Corp",D$4)</f>
        <v>GLENLN</v>
      </c>
      <c r="E959" s="9">
        <f>IF(_xll.BDP($A959&amp;" Corp","cpn typ")="floating","frn",_xll.BDP($A959&amp;" Corp",E$4))</f>
        <v>2.625</v>
      </c>
      <c r="F959" s="50">
        <f>IF(LEFT(_xll.BDP($A959&amp;" Corp","mty_typ"),4)="perp","perp",_xll.BDP($A959&amp;" Corp",F$4)*1)</f>
        <v>43423</v>
      </c>
      <c r="G959" s="31">
        <f>_xll.RtGet("EBOND_POSITION",INDEX(bookMap[eBondID],MATCH(TEXT(C959,"0"),bookMap[bbgID],0))&amp;"="&amp;B959,"AMOUNT")</f>
        <v>0</v>
      </c>
      <c r="H959" s="1">
        <f>INDEX(control!$E$12:$E$22,MATCH(C959,control!$C$12:$C$22,0))</f>
        <v>0</v>
      </c>
      <c r="I959" s="1" t="str">
        <f>IFERROR(INDEX(bias[symbol],MIN(MAX(MATCH(IF($I$2="manual",_xll.RtGet("EBOND_LDN",B959,-20268),$I$2),bias[symbol],0)+H959,1),27)),"-")</f>
        <v>m</v>
      </c>
      <c r="J959" s="1">
        <f>IFERROR(_xll.RtGet("EBOND_LDN",B959,-20270)*1,"-")</f>
        <v>0.4</v>
      </c>
      <c r="K959" s="1" t="str">
        <f>_xll.RtGet("EBOND_LDN",$B959,-20271)</f>
        <v>on</v>
      </c>
      <c r="L959" s="1">
        <f>_xll.BDP(A959&amp;" @CBKG Corp","bid")</f>
        <v>104.81100000000001</v>
      </c>
      <c r="M959" s="1">
        <f>_xll.BDP(A959&amp;" @CBKG Corp","ask")</f>
        <v>105.211</v>
      </c>
      <c r="N959" s="1" t="s">
        <v>1456</v>
      </c>
      <c r="O959" s="1" t="str">
        <f>_xll.BDP(A959&amp;" @"&amp;N959&amp;" Corp","LAST_UPDATE")</f>
        <v>11/06/2014</v>
      </c>
      <c r="P959" s="57">
        <f>_xll.BDP(A959&amp;" @"&amp;N959&amp;" Corp","LAST_PRICE")</f>
        <v>105.01</v>
      </c>
      <c r="Q959" s="1">
        <f>INDEX(control!$F$12:$F$22,MATCH(C959,control!$C$12:$C$22,0))</f>
        <v>100</v>
      </c>
      <c r="R959" s="1">
        <f>P959-J959*INDEX(bias[value],MATCH(I959,bias[symbol],0))*(Q959/100)</f>
        <v>104.81</v>
      </c>
      <c r="S959" s="1">
        <f t="shared" si="1136"/>
        <v>105.21000000000001</v>
      </c>
      <c r="T959" s="4"/>
      <c r="U959" s="4"/>
      <c r="V959" s="1">
        <f t="shared" si="1130"/>
        <v>105.01</v>
      </c>
      <c r="W959" s="1">
        <f t="shared" si="1131"/>
        <v>104.81</v>
      </c>
      <c r="X959" s="1">
        <f t="shared" si="1132"/>
        <v>105.21000000000001</v>
      </c>
      <c r="Y959" s="13">
        <f t="shared" si="1133"/>
        <v>-1.999999999981128E-3</v>
      </c>
      <c r="Z959" s="1">
        <v>1</v>
      </c>
      <c r="AA959" s="1">
        <f t="shared" si="1134"/>
        <v>1</v>
      </c>
      <c r="AB959" s="1">
        <f t="shared" si="1069"/>
        <v>1</v>
      </c>
      <c r="AC959" s="1">
        <f>IF(ISNUMBER(INDEX(bias[value],MATCH(I959,bias[symbol],0))),1,0)</f>
        <v>1</v>
      </c>
      <c r="AD959" s="1">
        <f t="shared" si="1135"/>
        <v>1</v>
      </c>
      <c r="AE959" s="1">
        <f t="shared" si="1070"/>
        <v>1</v>
      </c>
      <c r="AF959" s="1">
        <f t="shared" ca="1" si="1058"/>
        <v>0</v>
      </c>
      <c r="AG959" s="1">
        <f t="shared" ca="1" si="1059"/>
        <v>0</v>
      </c>
      <c r="AH959" s="1" t="str">
        <f ca="1">IF(AG959=1,_xll.RtContribute("DDS_BONDS",$B959&amp;"=EXT",$V$3:$X$3,V959:X959,"FTC:CHANGED;SCOPE:SERVER"),"-")</f>
        <v>-</v>
      </c>
      <c r="AI959" s="1" t="str">
        <f>_xll.RtGet("DDS_BONDS",B959&amp;"=EXT",3)</f>
        <v>16079655=EXT</v>
      </c>
      <c r="AJ959" s="32">
        <f>_xll.BDP($A959&amp;" @"&amp; $N959 &amp;"  Corp","risk_mid")</f>
        <v>4.3908706612299397</v>
      </c>
      <c r="AK959" s="25">
        <f t="shared" si="1099"/>
        <v>0</v>
      </c>
      <c r="AL959" s="1" t="str">
        <f t="shared" si="1146"/>
        <v>-</v>
      </c>
      <c r="AM959" s="38">
        <f t="shared" si="1100"/>
        <v>0</v>
      </c>
      <c r="AN959" s="12">
        <f>_xll.BDP($A959&amp;" @"&amp; $N959 &amp;"  Corp","asset_swap_spd_mid")</f>
        <v>83.881789761569848</v>
      </c>
      <c r="AO959" s="25">
        <f t="shared" si="1101"/>
        <v>0</v>
      </c>
      <c r="AP959" s="25">
        <f>IFERROR(_xll.BDP($A959&amp;" @"&amp; $N959 &amp;"  Corp","coupon")*G959/100/365,"-")</f>
        <v>0</v>
      </c>
      <c r="AQ959" s="1" t="str">
        <f>_xll.RtGet("EBOND_LDN",B959,"DSPLY_NAME")</f>
        <v xml:space="preserve">GLENLN 2 3/8 19 </v>
      </c>
      <c r="AR959" s="38">
        <f>_xll.RtGet("EBOND_LDN", B959, -18560)</f>
        <v>128.47191677530799</v>
      </c>
      <c r="AS959" s="38">
        <f>_xll.RtGet("EBOND_LDN", B959, -18562)</f>
        <v>119.365257726462</v>
      </c>
      <c r="AT959" s="58" t="str">
        <f ca="1">IF(Main[[#This Row],[maturity]]&lt;TODAY(),"matured","-")</f>
        <v>-</v>
      </c>
      <c r="AU959" s="1" t="str">
        <f>IF(Main[[#This Row],[spread bid]]=Main[[#This Row],[spread ask]],"error","-")</f>
        <v>-</v>
      </c>
    </row>
    <row r="960" spans="1:47" x14ac:dyDescent="0.2">
      <c r="A960" s="1" t="s">
        <v>878</v>
      </c>
      <c r="B960" s="1">
        <v>19369040</v>
      </c>
      <c r="C960" s="9">
        <v>1994225</v>
      </c>
      <c r="D960" s="9" t="str">
        <f>_xll.BDP($A960&amp;" Corp",D$4)</f>
        <v>GLENLN</v>
      </c>
      <c r="E960" s="9">
        <f>IF(_xll.BDP($A960&amp;" Corp","cpn typ")="floating","frn",_xll.BDP($A960&amp;" Corp",E$4))</f>
        <v>3.375</v>
      </c>
      <c r="F960" s="50">
        <f>IF(LEFT(_xll.BDP($A960&amp;" Corp","mty_typ"),4)="perp","perp",_xll.BDP($A960&amp;" Corp",F$4)*1)</f>
        <v>44104</v>
      </c>
      <c r="G960" s="31">
        <f>_xll.RtGet("EBOND_POSITION",INDEX(bookMap[eBondID],MATCH(TEXT(C960,"0"),bookMap[bbgID],0))&amp;"="&amp;B960,"AMOUNT")</f>
        <v>0</v>
      </c>
      <c r="H960" s="1">
        <f>INDEX(control!$E$12:$E$22,MATCH(C960,control!$C$12:$C$22,0))</f>
        <v>0</v>
      </c>
      <c r="I960" s="1" t="str">
        <f>IFERROR(INDEX(bias[symbol],MIN(MAX(MATCH(IF($I$2="manual",_xll.RtGet("EBOND_LDN",B960,-20268),$I$2),bias[symbol],0)+H960,1),27)),"-")</f>
        <v>m</v>
      </c>
      <c r="J960" s="1">
        <f>IFERROR(_xll.RtGet("EBOND_LDN",B960,-20270)*1,"-")</f>
        <v>0.4</v>
      </c>
      <c r="K960" s="1" t="str">
        <f>_xll.RtGet("EBOND_LDN",$B960,-20271)</f>
        <v>on</v>
      </c>
      <c r="L960" s="1">
        <f>_xll.BDP(A960&amp;" @CBKG Corp","bid")</f>
        <v>108.81699999999999</v>
      </c>
      <c r="M960" s="1">
        <f>_xll.BDP(A960&amp;" @CBKG Corp","ask")</f>
        <v>109.217</v>
      </c>
      <c r="N960" s="1" t="s">
        <v>1456</v>
      </c>
      <c r="O960" s="1" t="str">
        <f>_xll.BDP(A960&amp;" @"&amp;N960&amp;" Corp","LAST_UPDATE")</f>
        <v>11/06/2014</v>
      </c>
      <c r="P960" s="57">
        <f>_xll.BDP(A960&amp;" @"&amp;N960&amp;" Corp","LAST_PRICE")</f>
        <v>109.015</v>
      </c>
      <c r="Q960" s="1">
        <f>INDEX(control!$F$12:$F$22,MATCH(C960,control!$C$12:$C$22,0))</f>
        <v>100</v>
      </c>
      <c r="R960" s="1">
        <f>P960-J960*INDEX(bias[value],MATCH(I960,bias[symbol],0))*(Q960/100)</f>
        <v>108.815</v>
      </c>
      <c r="S960" s="1">
        <f t="shared" si="1136"/>
        <v>109.215</v>
      </c>
      <c r="T960" s="4"/>
      <c r="U960" s="4"/>
      <c r="V960" s="1">
        <f t="shared" si="1130"/>
        <v>109.015</v>
      </c>
      <c r="W960" s="1">
        <f t="shared" si="1131"/>
        <v>108.815</v>
      </c>
      <c r="X960" s="1">
        <f t="shared" si="1132"/>
        <v>109.215</v>
      </c>
      <c r="Y960" s="13">
        <f t="shared" si="1133"/>
        <v>-3.9999999999906777E-3</v>
      </c>
      <c r="Z960" s="1">
        <v>1</v>
      </c>
      <c r="AA960" s="1">
        <f t="shared" si="1134"/>
        <v>1</v>
      </c>
      <c r="AB960" s="1">
        <f t="shared" si="1069"/>
        <v>1</v>
      </c>
      <c r="AC960" s="1">
        <f>IF(ISNUMBER(INDEX(bias[value],MATCH(I960,bias[symbol],0))),1,0)</f>
        <v>1</v>
      </c>
      <c r="AD960" s="1">
        <f t="shared" si="1135"/>
        <v>1</v>
      </c>
      <c r="AE960" s="1">
        <f t="shared" si="1070"/>
        <v>1</v>
      </c>
      <c r="AF960" s="1">
        <f t="shared" ca="1" si="1058"/>
        <v>0</v>
      </c>
      <c r="AG960" s="1">
        <f t="shared" ca="1" si="1059"/>
        <v>0</v>
      </c>
      <c r="AH960" s="1" t="str">
        <f ca="1">IF(AG960=1,_xll.RtContribute("DDS_BONDS",$B960&amp;"=EXT",$V$3:$X$3,V960:X960,"FTC:CHANGED;SCOPE:SERVER"),"-")</f>
        <v>-</v>
      </c>
      <c r="AI960" s="1" t="str">
        <f>_xll.RtGet("DDS_BONDS",B960&amp;"=EXT",3)</f>
        <v>19369040=EXT</v>
      </c>
      <c r="AJ960" s="32">
        <f>_xll.BDP($A960&amp;" @"&amp; $N960 &amp;"  Corp","risk_mid")</f>
        <v>6.2028732308185397</v>
      </c>
      <c r="AK960" s="25">
        <f t="shared" si="1099"/>
        <v>0</v>
      </c>
      <c r="AL960" s="1" t="str">
        <f t="shared" si="1146"/>
        <v>-</v>
      </c>
      <c r="AM960" s="38">
        <f t="shared" si="1100"/>
        <v>0</v>
      </c>
      <c r="AN960" s="12">
        <f>_xll.BDP($A960&amp;" @"&amp; $N960 &amp;"  Corp","asset_swap_spd_mid")</f>
        <v>92.818008512316567</v>
      </c>
      <c r="AO960" s="25">
        <f t="shared" si="1101"/>
        <v>0</v>
      </c>
      <c r="AP960" s="25">
        <f>IFERROR(_xll.BDP($A960&amp;" @"&amp; $N960 &amp;"  Corp","coupon")*G960/100/365,"-")</f>
        <v>0</v>
      </c>
      <c r="AQ960" s="1" t="str">
        <f>_xll.RtGet("EBOND_LDN",B960,"DSPLY_NAME")</f>
        <v xml:space="preserve">GLENLN 3 3/8 30 </v>
      </c>
      <c r="AR960" s="38">
        <f>_xll.RtGet("EBOND_LDN", B960, -18560)</f>
        <v>124.107150899613</v>
      </c>
      <c r="AS960" s="38">
        <f>_xll.RtGet("EBOND_LDN", B960, -18562)</f>
        <v>117.662957730668</v>
      </c>
      <c r="AT960" s="58" t="str">
        <f ca="1">IF(Main[[#This Row],[maturity]]&lt;TODAY(),"matured","-")</f>
        <v>-</v>
      </c>
      <c r="AU960" s="1" t="str">
        <f>IF(Main[[#This Row],[spread bid]]=Main[[#This Row],[spread ask]],"error","-")</f>
        <v>-</v>
      </c>
    </row>
    <row r="961" spans="1:47" x14ac:dyDescent="0.2">
      <c r="A961" s="1" t="s">
        <v>1557</v>
      </c>
      <c r="B961" s="1">
        <v>21157314</v>
      </c>
      <c r="C961" s="9">
        <v>1994225</v>
      </c>
      <c r="D961" s="9" t="str">
        <f>_xll.BDP($A961&amp;" Corp",D$4)</f>
        <v>GLENLN</v>
      </c>
      <c r="E961" s="9">
        <f>IF(_xll.BDP($A961&amp;" Corp","cpn typ")="floating","frn",_xll.BDP($A961&amp;" Corp",E$4))</f>
        <v>2.75</v>
      </c>
      <c r="F961" s="50">
        <f>IF(LEFT(_xll.BDP($A961&amp;" Corp","mty_typ"),4)="perp","perp",_xll.BDP($A961&amp;" Corp",F$4)*1)</f>
        <v>44287</v>
      </c>
      <c r="G961" s="31">
        <f>_xll.RtGet("EBOND_POSITION",INDEX(bookMap[eBondID],MATCH(TEXT(C961,"0"),bookMap[bbgID],0))&amp;"="&amp;B961,"AMOUNT")</f>
        <v>4192000</v>
      </c>
      <c r="H961" s="1">
        <f>INDEX(control!$E$12:$E$22,MATCH(C961,control!$C$12:$C$22,0))</f>
        <v>0</v>
      </c>
      <c r="I961" s="1" t="str">
        <f>IFERROR(INDEX(bias[symbol],MIN(MAX(MATCH(IF($I$2="manual",_xll.RtGet("EBOND_LDN",B961,-20268),$I$2),bias[symbol],0)+H961,1),27)),"-")</f>
        <v>m</v>
      </c>
      <c r="J961" s="1">
        <f>IFERROR(_xll.RtGet("EBOND_LDN",B961,-20270)*1,"-")</f>
        <v>0.35</v>
      </c>
      <c r="K961" s="1" t="str">
        <f>_xll.RtGet("EBOND_LDN",$B961,-20271)</f>
        <v>on</v>
      </c>
      <c r="L961" s="1">
        <f>_xll.BDP(A961&amp;" @CBKG Corp","bid")</f>
        <v>104.699</v>
      </c>
      <c r="M961" s="1">
        <f>_xll.BDP(A961&amp;" @CBKG Corp","ask")</f>
        <v>105.04900000000001</v>
      </c>
      <c r="N961" s="1" t="s">
        <v>1456</v>
      </c>
      <c r="O961" s="1" t="str">
        <f>_xll.BDP(A961&amp;" @"&amp;N961&amp;" Corp","LAST_UPDATE")</f>
        <v>11/06/2014</v>
      </c>
      <c r="P961" s="57">
        <f>_xll.BDP(A961&amp;" @"&amp;N961&amp;" Corp","LAST_PRICE")</f>
        <v>104.871</v>
      </c>
      <c r="Q961" s="1">
        <f>INDEX(control!$F$12:$F$22,MATCH(C961,control!$C$12:$C$22,0))</f>
        <v>100</v>
      </c>
      <c r="R961" s="1">
        <f>P961-J961*INDEX(bias[value],MATCH(I961,bias[symbol],0))*(Q961/100)</f>
        <v>104.696</v>
      </c>
      <c r="S961" s="1">
        <f t="shared" ref="S961" si="1160">R961+J961*(Q961/100)</f>
        <v>105.04599999999999</v>
      </c>
      <c r="T961" s="4"/>
      <c r="U961" s="4"/>
      <c r="V961" s="1">
        <f t="shared" ref="V961" si="1161">P961</f>
        <v>104.871</v>
      </c>
      <c r="W961" s="1">
        <f t="shared" ref="W961" si="1162">IF(ISNUMBER(T961),T961,R961)</f>
        <v>104.696</v>
      </c>
      <c r="X961" s="1">
        <f t="shared" ref="X961" si="1163">IF(ISNUMBER(U961),U961,S961)</f>
        <v>105.04599999999999</v>
      </c>
      <c r="Y961" s="13">
        <f t="shared" ref="Y961" si="1164">IF(ISERROR((W961+X961)-(L961+M961)),"err",((W961+X961)-(L961+M961)))</f>
        <v>-6.0000000000002274E-3</v>
      </c>
      <c r="Z961" s="1">
        <v>1</v>
      </c>
      <c r="AA961" s="1">
        <f t="shared" ref="AA961" si="1165">IF(K961="on",1,0)</f>
        <v>1</v>
      </c>
      <c r="AB961" s="1">
        <f t="shared" ref="AB961" si="1166">IF(ISNUMBER(V961),1,0)*IF(ISNUMBER(W961),1,0)*IF(ISNUMBER(X961),1,0)</f>
        <v>1</v>
      </c>
      <c r="AC961" s="1">
        <f>IF(ISNUMBER(INDEX(bias[value],MATCH(I961,bias[symbol],0))),1,0)</f>
        <v>1</v>
      </c>
      <c r="AD961" s="1">
        <f t="shared" ref="AD961" si="1167">IF(ISNUMBER(J961),1,0)</f>
        <v>1</v>
      </c>
      <c r="AE961" s="1">
        <f t="shared" ref="AE961" si="1168">IF(AB961,IF(W961&gt;X961,0,1),0)</f>
        <v>1</v>
      </c>
      <c r="AF961" s="1">
        <f t="shared" ca="1" si="1058"/>
        <v>0</v>
      </c>
      <c r="AG961" s="1">
        <f t="shared" ref="AG961" ca="1" si="1169">PRODUCT(Z961:AF961)</f>
        <v>0</v>
      </c>
      <c r="AH961" s="1" t="str">
        <f ca="1">IF(AG961=1,_xll.RtContribute("DDS_BONDS",$B961&amp;"=EXT",$V$3:$X$3,V961:X961,"FTC:CHANGED;SCOPE:SERVER"),"-")</f>
        <v>-</v>
      </c>
      <c r="AI961" s="1" t="str">
        <f>_xll.RtGet("DDS_BONDS",B961&amp;"=EXT",3)</f>
        <v>21157314=EXT</v>
      </c>
      <c r="AJ961" s="32">
        <f>_xll.BDP($A961&amp;" @"&amp; $N961 &amp;"  Corp","risk_mid")</f>
        <v>6.260258966149479</v>
      </c>
      <c r="AK961" s="25">
        <f t="shared" ref="AK961" si="1170">IFERROR(G961*AJ961/10000,"-")</f>
        <v>2624.3005586098616</v>
      </c>
      <c r="AL961" s="1" t="str">
        <f t="shared" si="1146"/>
        <v>-</v>
      </c>
      <c r="AM961" s="38">
        <f t="shared" ref="AM961" si="1171">IFERROR(G961*1,0)*IFERROR(P961*1,0)/100*IF(AL961="-",$AM$3,AL961)/100/360</f>
        <v>39.077265066666669</v>
      </c>
      <c r="AN961" s="12">
        <f>_xll.BDP($A961&amp;" @"&amp; $N961 &amp;"  Corp","asset_swap_spd_mid")</f>
        <v>95.821959853631199</v>
      </c>
      <c r="AO961" s="25">
        <f t="shared" ref="AO961" si="1172">IFERROR(G961*1,0)*IFERROR(AN961*1,0)/10000</f>
        <v>40168.565570642197</v>
      </c>
      <c r="AP961" s="25">
        <f>IFERROR(_xll.BDP($A961&amp;" @"&amp; $N961 &amp;"  Corp","coupon")*G961/100/365,"-")</f>
        <v>315.83561643835617</v>
      </c>
      <c r="AQ961" s="1" t="str">
        <f>_xll.RtGet("EBOND_LDN",B961,"DSPLY_NAME")</f>
        <v xml:space="preserve">GLENLN 2 3/4 01 </v>
      </c>
      <c r="AR961" s="38">
        <f>_xll.RtGet("EBOND_LDN", B961, -18560)</f>
        <v>130.01573151742801</v>
      </c>
      <c r="AS961" s="38">
        <f>_xll.RtGet("EBOND_LDN", B961, -18562)</f>
        <v>124.61486569906501</v>
      </c>
      <c r="AT961" s="58" t="str">
        <f ca="1">IF(Main[[#This Row],[maturity]]&lt;TODAY(),"matured","-")</f>
        <v>-</v>
      </c>
      <c r="AU961" s="1" t="str">
        <f>IF(Main[[#This Row],[spread bid]]=Main[[#This Row],[spread ask]],"error","-")</f>
        <v>-</v>
      </c>
    </row>
    <row r="962" spans="1:47" x14ac:dyDescent="0.2">
      <c r="A962" s="1" t="s">
        <v>1558</v>
      </c>
      <c r="B962" s="1">
        <v>21157317</v>
      </c>
      <c r="C962" s="9">
        <v>1994225</v>
      </c>
      <c r="D962" s="9" t="str">
        <f>_xll.BDP($A962&amp;" Corp",D$4)</f>
        <v>GLENLN</v>
      </c>
      <c r="E962" s="9">
        <f>IF(_xll.BDP($A962&amp;" Corp","cpn typ")="floating","frn",_xll.BDP($A962&amp;" Corp",E$4))</f>
        <v>3.75</v>
      </c>
      <c r="F962" s="50">
        <f>IF(LEFT(_xll.BDP($A962&amp;" Corp","mty_typ"),4)="perp","perp",_xll.BDP($A962&amp;" Corp",F$4)*1)</f>
        <v>46113</v>
      </c>
      <c r="G962" s="31">
        <f>_xll.RtGet("EBOND_POSITION",INDEX(bookMap[eBondID],MATCH(TEXT(C962,"0"),bookMap[bbgID],0))&amp;"="&amp;B962,"AMOUNT")</f>
        <v>0</v>
      </c>
      <c r="H962" s="1">
        <f>INDEX(control!$E$12:$E$22,MATCH(C962,control!$C$12:$C$22,0))</f>
        <v>0</v>
      </c>
      <c r="I962" s="1" t="str">
        <f>IFERROR(INDEX(bias[symbol],MIN(MAX(MATCH(IF($I$2="manual",_xll.RtGet("EBOND_LDN",B962,-20268),$I$2),bias[symbol],0)+H962,1),27)),"-")</f>
        <v>b</v>
      </c>
      <c r="J962" s="1">
        <f>IFERROR(_xll.RtGet("EBOND_LDN",B962,-20270)*1,"-")</f>
        <v>0.5</v>
      </c>
      <c r="K962" s="1" t="str">
        <f>_xll.RtGet("EBOND_LDN",$B962,-20271)</f>
        <v>on</v>
      </c>
      <c r="L962" s="1">
        <f>_xll.BDP(A962&amp;" @CBKG Corp","bid")</f>
        <v>107.58</v>
      </c>
      <c r="M962" s="1">
        <f>_xll.BDP(A962&amp;" @CBKG Corp","ask")</f>
        <v>108.08</v>
      </c>
      <c r="N962" s="1" t="s">
        <v>1456</v>
      </c>
      <c r="O962" s="1" t="str">
        <f>_xll.BDP(A962&amp;" @"&amp;N962&amp;" Corp","LAST_UPDATE")</f>
        <v>11/06/2014</v>
      </c>
      <c r="P962" s="57">
        <f>_xll.BDP(A962&amp;" @"&amp;N962&amp;" Corp","LAST_PRICE")</f>
        <v>107.76</v>
      </c>
      <c r="Q962" s="1">
        <f>INDEX(control!$F$12:$F$22,MATCH(C962,control!$C$12:$C$22,0))</f>
        <v>100</v>
      </c>
      <c r="R962" s="1">
        <f>P962-J962*INDEX(bias[value],MATCH(I962,bias[symbol],0))*(Q962/100)</f>
        <v>107.57250000000001</v>
      </c>
      <c r="S962" s="1">
        <f t="shared" ref="S962" si="1173">R962+J962*(Q962/100)</f>
        <v>108.07250000000001</v>
      </c>
      <c r="T962" s="4"/>
      <c r="U962" s="4"/>
      <c r="V962" s="1">
        <f t="shared" ref="V962" si="1174">P962</f>
        <v>107.76</v>
      </c>
      <c r="W962" s="1">
        <f t="shared" ref="W962" si="1175">IF(ISNUMBER(T962),T962,R962)</f>
        <v>107.57250000000001</v>
      </c>
      <c r="X962" s="1">
        <f t="shared" ref="X962" si="1176">IF(ISNUMBER(U962),U962,S962)</f>
        <v>108.07250000000001</v>
      </c>
      <c r="Y962" s="13">
        <f t="shared" ref="Y962" si="1177">IF(ISERROR((W962+X962)-(L962+M962)),"err",((W962+X962)-(L962+M962)))</f>
        <v>-1.4999999999986358E-2</v>
      </c>
      <c r="Z962" s="1">
        <v>1</v>
      </c>
      <c r="AA962" s="1">
        <f t="shared" ref="AA962" si="1178">IF(K962="on",1,0)</f>
        <v>1</v>
      </c>
      <c r="AB962" s="1">
        <f t="shared" ref="AB962" si="1179">IF(ISNUMBER(V962),1,0)*IF(ISNUMBER(W962),1,0)*IF(ISNUMBER(X962),1,0)</f>
        <v>1</v>
      </c>
      <c r="AC962" s="1">
        <f>IF(ISNUMBER(INDEX(bias[value],MATCH(I962,bias[symbol],0))),1,0)</f>
        <v>1</v>
      </c>
      <c r="AD962" s="1">
        <f t="shared" ref="AD962" si="1180">IF(ISNUMBER(J962),1,0)</f>
        <v>1</v>
      </c>
      <c r="AE962" s="1">
        <f t="shared" ref="AE962" si="1181">IF(AB962,IF(W962&gt;X962,0,1),0)</f>
        <v>1</v>
      </c>
      <c r="AF962" s="1">
        <f t="shared" ca="1" si="1058"/>
        <v>0</v>
      </c>
      <c r="AG962" s="1">
        <f t="shared" ref="AG962" ca="1" si="1182">PRODUCT(Z962:AF962)</f>
        <v>0</v>
      </c>
      <c r="AH962" s="1" t="str">
        <f ca="1">IF(AG962=1,_xll.RtContribute("DDS_BONDS",$B962&amp;"=EXT",$V$3:$X$3,V962:X962,"FTC:CHANGED;SCOPE:SERVER"),"-")</f>
        <v>-</v>
      </c>
      <c r="AI962" s="1" t="str">
        <f>_xll.RtGet("DDS_BONDS",B962&amp;"=EXT",3)</f>
        <v>21157317=EXT</v>
      </c>
      <c r="AJ962" s="32">
        <f>_xll.BDP($A962&amp;" @"&amp; $N962 &amp;"  Corp","risk_mid")</f>
        <v>10.108768828295212</v>
      </c>
      <c r="AK962" s="25">
        <f t="shared" ref="AK962" si="1183">IFERROR(G962*AJ962/10000,"-")</f>
        <v>0</v>
      </c>
      <c r="AL962" s="1" t="str">
        <f t="shared" si="1146"/>
        <v>-</v>
      </c>
      <c r="AM962" s="38">
        <f t="shared" ref="AM962" si="1184">IFERROR(G962*1,0)*IFERROR(P962*1,0)/100*IF(AL962="-",$AM$3,AL962)/100/360</f>
        <v>0</v>
      </c>
      <c r="AN962" s="12">
        <f>_xll.BDP($A962&amp;" @"&amp; $N962 &amp;"  Corp","asset_swap_spd_mid")</f>
        <v>122.85563190229401</v>
      </c>
      <c r="AO962" s="25">
        <f t="shared" ref="AO962" si="1185">IFERROR(G962*1,0)*IFERROR(AN962*1,0)/10000</f>
        <v>0</v>
      </c>
      <c r="AP962" s="25">
        <f>IFERROR(_xll.BDP($A962&amp;" @"&amp; $N962 &amp;"  Corp","coupon")*G962/100/365,"-")</f>
        <v>0</v>
      </c>
      <c r="AQ962" s="1" t="str">
        <f>_xll.RtGet("EBOND_LDN",B962,"DSPLY_NAME")</f>
        <v xml:space="preserve">GLENLN 3 3/4 01 </v>
      </c>
      <c r="AR962" s="38">
        <f>_xll.RtGet("EBOND_LDN", B962, -18560)</f>
        <v>163.58649684980901</v>
      </c>
      <c r="AS962" s="38">
        <f>_xll.RtGet("EBOND_LDN", B962, -18562)</f>
        <v>158.73143623093799</v>
      </c>
      <c r="AT962" s="58" t="str">
        <f ca="1">IF(Main[[#This Row],[maturity]]&lt;TODAY(),"matured","-")</f>
        <v>-</v>
      </c>
      <c r="AU962" s="1" t="str">
        <f>IF(Main[[#This Row],[spread bid]]=Main[[#This Row],[spread ask]],"error","-")</f>
        <v>-</v>
      </c>
    </row>
    <row r="963" spans="1:47" x14ac:dyDescent="0.2">
      <c r="A963" s="1" t="s">
        <v>879</v>
      </c>
      <c r="B963" s="1">
        <v>8595677</v>
      </c>
      <c r="C963" s="9">
        <v>1994225</v>
      </c>
      <c r="D963" s="9" t="str">
        <f>_xll.BDP($A963&amp;" Corp",D$4)</f>
        <v>HEIGR</v>
      </c>
      <c r="E963" s="9">
        <f>IF(_xll.BDP($A963&amp;" Corp","cpn typ")="floating","frn",_xll.BDP($A963&amp;" Corp",E$4))</f>
        <v>7.5</v>
      </c>
      <c r="F963" s="50">
        <f>IF(LEFT(_xll.BDP($A963&amp;" Corp","mty_typ"),4)="perp","perp",_xll.BDP($A963&amp;" Corp",F$4)*1)</f>
        <v>41943</v>
      </c>
      <c r="G963" s="31">
        <f>_xll.RtGet("EBOND_POSITION",INDEX(bookMap[eBondID],MATCH(TEXT(C963,"0"),bookMap[bbgID],0))&amp;"="&amp;B963,"AMOUNT")</f>
        <v>7550000</v>
      </c>
      <c r="H963" s="1">
        <f>INDEX(control!$E$12:$E$22,MATCH(C963,control!$C$12:$C$22,0))</f>
        <v>0</v>
      </c>
      <c r="I963" s="1" t="str">
        <f>IFERROR(INDEX(bias[symbol],MIN(MAX(MATCH(IF($I$2="manual",_xll.RtGet("EBOND_LDN",B963,-20268),$I$2),bias[symbol],0)+H963,1),27)),"-")</f>
        <v>m</v>
      </c>
      <c r="J963" s="1">
        <f>IFERROR(_xll.RtGet("EBOND_LDN",B963,-20270)*1,"-")</f>
        <v>0.1</v>
      </c>
      <c r="K963" s="1" t="str">
        <f>_xll.RtGet("EBOND_LDN",$B963,-20271)</f>
        <v>on</v>
      </c>
      <c r="L963" s="1">
        <f>_xll.BDP(A963&amp;" @CBKG Corp","bid")</f>
        <v>102.492</v>
      </c>
      <c r="M963" s="1">
        <f>_xll.BDP(A963&amp;" @CBKG Corp","ask")</f>
        <v>102.592</v>
      </c>
      <c r="N963" s="1" t="s">
        <v>1456</v>
      </c>
      <c r="O963" s="1" t="str">
        <f>_xll.BDP(A963&amp;" @"&amp;N963&amp;" Corp","LAST_UPDATE")</f>
        <v>11/06/2014</v>
      </c>
      <c r="P963" s="57">
        <f>_xll.BDP(A963&amp;" @"&amp;N963&amp;" Corp","LAST_PRICE")</f>
        <v>102.548</v>
      </c>
      <c r="Q963" s="1">
        <f>INDEX(control!$F$12:$F$22,MATCH(C963,control!$C$12:$C$22,0))</f>
        <v>100</v>
      </c>
      <c r="R963" s="1">
        <f>P963-J963*INDEX(bias[value],MATCH(I963,bias[symbol],0))*(Q963/100)</f>
        <v>102.498</v>
      </c>
      <c r="S963" s="1">
        <f t="shared" si="1136"/>
        <v>102.598</v>
      </c>
      <c r="T963" s="4"/>
      <c r="U963" s="4"/>
      <c r="V963" s="1">
        <f t="shared" si="1130"/>
        <v>102.548</v>
      </c>
      <c r="W963" s="1">
        <f t="shared" si="1131"/>
        <v>102.498</v>
      </c>
      <c r="X963" s="1">
        <f t="shared" si="1132"/>
        <v>102.598</v>
      </c>
      <c r="Y963" s="13">
        <f t="shared" si="1133"/>
        <v>1.2000000000000455E-2</v>
      </c>
      <c r="Z963" s="1">
        <v>1</v>
      </c>
      <c r="AA963" s="1">
        <f t="shared" si="1134"/>
        <v>1</v>
      </c>
      <c r="AB963" s="1">
        <f t="shared" si="1069"/>
        <v>1</v>
      </c>
      <c r="AC963" s="1">
        <f>IF(ISNUMBER(INDEX(bias[value],MATCH(I963,bias[symbol],0))),1,0)</f>
        <v>1</v>
      </c>
      <c r="AD963" s="1">
        <f t="shared" si="1135"/>
        <v>1</v>
      </c>
      <c r="AE963" s="1">
        <f t="shared" si="1070"/>
        <v>1</v>
      </c>
      <c r="AF963" s="1">
        <f t="shared" ca="1" si="1058"/>
        <v>0</v>
      </c>
      <c r="AG963" s="1">
        <f t="shared" ca="1" si="1059"/>
        <v>0</v>
      </c>
      <c r="AH963" s="1" t="str">
        <f ca="1">IF(AG963=1,_xll.RtContribute("DDS_BONDS",$B963&amp;"=EXT",$V$3:$X$3,V963:X963,"FTC:CHANGED;SCOPE:SERVER"),"-")</f>
        <v>-</v>
      </c>
      <c r="AI963" s="1" t="str">
        <f>_xll.RtGet("DDS_BONDS",B963&amp;"=EXT",3)</f>
        <v>8595677=EXT</v>
      </c>
      <c r="AJ963" s="32">
        <f>_xll.BDP($A963&amp;" @"&amp; $N963 &amp;"  Corp","risk_mid")</f>
        <v>0.38174605735008527</v>
      </c>
      <c r="AK963" s="25">
        <f t="shared" si="1099"/>
        <v>288.21827329931438</v>
      </c>
      <c r="AL963" s="1">
        <f t="shared" si="1146"/>
        <v>-0.65</v>
      </c>
      <c r="AM963" s="38">
        <f t="shared" si="1100"/>
        <v>-139.79286388888889</v>
      </c>
      <c r="AN963" s="12">
        <f>_xll.BDP($A963&amp;" @"&amp; $N963 &amp;"  Corp","asset_swap_spd_mid")</f>
        <v>24.180390894967335</v>
      </c>
      <c r="AO963" s="25">
        <f t="shared" si="1101"/>
        <v>18256.195125700338</v>
      </c>
      <c r="AP963" s="25">
        <f>IFERROR(_xll.BDP($A963&amp;" @"&amp; $N963 &amp;"  Corp","coupon")*G963/100/365,"-")</f>
        <v>1551.3698630136987</v>
      </c>
      <c r="AQ963" s="1" t="str">
        <f>_xll.RtGet("EBOND_LDN",B963,"DSPLY_NAME")</f>
        <v>HEIGR 7 1/2 31 O</v>
      </c>
      <c r="AR963" s="38">
        <f>_xll.RtGet("EBOND_LDN", B963, -18560)</f>
        <v>67.982592418611006</v>
      </c>
      <c r="AS963" s="38">
        <f>_xll.RtGet("EBOND_LDN", B963, -18562)</f>
        <v>42.358815641474997</v>
      </c>
      <c r="AT963" s="58" t="str">
        <f ca="1">IF(Main[[#This Row],[maturity]]&lt;TODAY(),"matured","-")</f>
        <v>-</v>
      </c>
      <c r="AU963" s="1" t="str">
        <f>IF(Main[[#This Row],[spread bid]]=Main[[#This Row],[spread ask]],"error","-")</f>
        <v>-</v>
      </c>
    </row>
    <row r="964" spans="1:47" x14ac:dyDescent="0.2">
      <c r="A964" s="1" t="s">
        <v>880</v>
      </c>
      <c r="B964" s="1">
        <v>8802193</v>
      </c>
      <c r="C964" s="9">
        <v>1994225</v>
      </c>
      <c r="D964" s="9" t="str">
        <f>_xll.BDP($A964&amp;" Corp",D$4)</f>
        <v>HEIGR</v>
      </c>
      <c r="E964" s="9">
        <f>IF(_xll.BDP($A964&amp;" Corp","cpn typ")="floating","frn",_xll.BDP($A964&amp;" Corp",E$4))</f>
        <v>6.5</v>
      </c>
      <c r="F964" s="50">
        <f>IF(LEFT(_xll.BDP($A964&amp;" Corp","mty_typ"),4)="perp","perp",_xll.BDP($A964&amp;" Corp",F$4)*1)</f>
        <v>42219</v>
      </c>
      <c r="G964" s="31">
        <f>_xll.RtGet("EBOND_POSITION",INDEX(bookMap[eBondID],MATCH(TEXT(C964,"0"),bookMap[bbgID],0))&amp;"="&amp;B964,"AMOUNT")</f>
        <v>3110000</v>
      </c>
      <c r="H964" s="1">
        <f>INDEX(control!$E$12:$E$22,MATCH(C964,control!$C$12:$C$22,0))</f>
        <v>0</v>
      </c>
      <c r="I964" s="1" t="str">
        <f>IFERROR(INDEX(bias[symbol],MIN(MAX(MATCH(IF($I$2="manual",_xll.RtGet("EBOND_LDN",B964,-20268),$I$2),bias[symbol],0)+H964,1),27)),"-")</f>
        <v>b</v>
      </c>
      <c r="J964" s="1">
        <f>IFERROR(_xll.RtGet("EBOND_LDN",B964,-20270)*1,"-")</f>
        <v>0.2</v>
      </c>
      <c r="K964" s="1" t="str">
        <f>_xll.RtGet("EBOND_LDN",$B964,-20271)</f>
        <v>on</v>
      </c>
      <c r="L964" s="1">
        <f>_xll.BDP(A964&amp;" @CBKG Corp","bid")</f>
        <v>106.054</v>
      </c>
      <c r="M964" s="1">
        <f>_xll.BDP(A964&amp;" @CBKG Corp","ask")</f>
        <v>106.254</v>
      </c>
      <c r="N964" s="1" t="s">
        <v>1456</v>
      </c>
      <c r="O964" s="1" t="str">
        <f>_xll.BDP(A964&amp;" @"&amp;N964&amp;" Corp","LAST_UPDATE")</f>
        <v>11/06/2014</v>
      </c>
      <c r="P964" s="57">
        <f>_xll.BDP(A964&amp;" @"&amp;N964&amp;" Corp","LAST_PRICE")</f>
        <v>106.134</v>
      </c>
      <c r="Q964" s="1">
        <f>INDEX(control!$F$12:$F$22,MATCH(C964,control!$C$12:$C$22,0))</f>
        <v>100</v>
      </c>
      <c r="R964" s="1">
        <f>P964-J964*INDEX(bias[value],MATCH(I964,bias[symbol],0))*(Q964/100)</f>
        <v>106.059</v>
      </c>
      <c r="S964" s="1">
        <f t="shared" si="1136"/>
        <v>106.259</v>
      </c>
      <c r="T964" s="4"/>
      <c r="U964" s="4"/>
      <c r="V964" s="1">
        <f t="shared" si="1130"/>
        <v>106.134</v>
      </c>
      <c r="W964" s="1">
        <f t="shared" si="1131"/>
        <v>106.059</v>
      </c>
      <c r="X964" s="1">
        <f t="shared" si="1132"/>
        <v>106.259</v>
      </c>
      <c r="Y964" s="13">
        <f t="shared" si="1133"/>
        <v>9.9999999999909051E-3</v>
      </c>
      <c r="Z964" s="1">
        <v>1</v>
      </c>
      <c r="AA964" s="1">
        <f t="shared" si="1134"/>
        <v>1</v>
      </c>
      <c r="AB964" s="1">
        <f t="shared" si="1069"/>
        <v>1</v>
      </c>
      <c r="AC964" s="1">
        <f>IF(ISNUMBER(INDEX(bias[value],MATCH(I964,bias[symbol],0))),1,0)</f>
        <v>1</v>
      </c>
      <c r="AD964" s="1">
        <f t="shared" si="1135"/>
        <v>1</v>
      </c>
      <c r="AE964" s="1">
        <f t="shared" si="1070"/>
        <v>1</v>
      </c>
      <c r="AF964" s="1">
        <f t="shared" ca="1" si="1058"/>
        <v>0</v>
      </c>
      <c r="AG964" s="1">
        <f t="shared" ca="1" si="1059"/>
        <v>0</v>
      </c>
      <c r="AH964" s="1" t="str">
        <f ca="1">IF(AG964=1,_xll.RtContribute("DDS_BONDS",$B964&amp;"=EXT",$V$3:$X$3,V964:X964,"FTC:CHANGED;SCOPE:SERVER"),"-")</f>
        <v>-</v>
      </c>
      <c r="AI964" s="1" t="str">
        <f>_xll.RtGet("DDS_BONDS",B964&amp;"=EXT",3)</f>
        <v>8802193=EXT</v>
      </c>
      <c r="AJ964" s="32">
        <f>_xll.BDP($A964&amp;" @"&amp; $N964 &amp;"  Corp","risk_mid")</f>
        <v>1.1683444423113087</v>
      </c>
      <c r="AK964" s="25">
        <f t="shared" si="1099"/>
        <v>363.35512155881702</v>
      </c>
      <c r="AL964" s="1" t="str">
        <f t="shared" si="1146"/>
        <v>-</v>
      </c>
      <c r="AM964" s="38">
        <f t="shared" si="1100"/>
        <v>29.340154666666663</v>
      </c>
      <c r="AN964" s="12">
        <f>_xll.BDP($A964&amp;" @"&amp; $N964 &amp;"  Corp","asset_swap_spd_mid")</f>
        <v>62.882855946654097</v>
      </c>
      <c r="AO964" s="25">
        <f t="shared" si="1101"/>
        <v>19556.568199409427</v>
      </c>
      <c r="AP964" s="25">
        <f>IFERROR(_xll.BDP($A964&amp;" @"&amp; $N964 &amp;"  Corp","coupon")*G964/100/365,"-")</f>
        <v>553.83561643835617</v>
      </c>
      <c r="AQ964" s="1" t="str">
        <f>_xll.RtGet("EBOND_LDN",B964,"DSPLY_NAME")</f>
        <v>HEIGR 6 1/2 03 A</v>
      </c>
      <c r="AR964" s="38">
        <f>_xll.RtGet("EBOND_LDN", B964, -18560)</f>
        <v>105.09722801504699</v>
      </c>
      <c r="AS964" s="38">
        <f>_xll.RtGet("EBOND_LDN", B964, -18562)</f>
        <v>88.004726914272993</v>
      </c>
      <c r="AT964" s="58" t="str">
        <f ca="1">IF(Main[[#This Row],[maturity]]&lt;TODAY(),"matured","-")</f>
        <v>-</v>
      </c>
      <c r="AU964" s="1" t="str">
        <f>IF(Main[[#This Row],[spread bid]]=Main[[#This Row],[spread ask]],"error","-")</f>
        <v>-</v>
      </c>
    </row>
    <row r="965" spans="1:47" x14ac:dyDescent="0.2">
      <c r="A965" s="1" t="s">
        <v>881</v>
      </c>
      <c r="B965" s="1">
        <v>9258363</v>
      </c>
      <c r="C965" s="9">
        <v>1994225</v>
      </c>
      <c r="D965" s="9" t="str">
        <f>_xll.BDP($A965&amp;" Corp",D$4)</f>
        <v>HEIGR</v>
      </c>
      <c r="E965" s="9">
        <f>IF(_xll.BDP($A965&amp;" Corp","cpn typ")="floating","frn",_xll.BDP($A965&amp;" Corp",E$4))</f>
        <v>6.75</v>
      </c>
      <c r="F965" s="50">
        <f>IF(LEFT(_xll.BDP($A965&amp;" Corp","mty_typ"),4)="perp","perp",_xll.BDP($A965&amp;" Corp",F$4)*1)</f>
        <v>42353</v>
      </c>
      <c r="G965" s="31">
        <f>_xll.RtGet("EBOND_POSITION",INDEX(bookMap[eBondID],MATCH(TEXT(C965,"0"),bookMap[bbgID],0))&amp;"="&amp;B965,"AMOUNT")</f>
        <v>2864000</v>
      </c>
      <c r="H965" s="1">
        <f>INDEX(control!$E$12:$E$22,MATCH(C965,control!$C$12:$C$22,0))</f>
        <v>0</v>
      </c>
      <c r="I965" s="1" t="str">
        <f>IFERROR(INDEX(bias[symbol],MIN(MAX(MATCH(IF($I$2="manual",_xll.RtGet("EBOND_LDN",B965,-20268),$I$2),bias[symbol],0)+H965,1),27)),"-")</f>
        <v>b</v>
      </c>
      <c r="J965" s="1">
        <f>IFERROR(_xll.RtGet("EBOND_LDN",B965,-20270)*1,"-")</f>
        <v>0.2</v>
      </c>
      <c r="K965" s="1" t="str">
        <f>_xll.RtGet("EBOND_LDN",$B965,-20271)</f>
        <v>on</v>
      </c>
      <c r="L965" s="1">
        <f>_xll.BDP(A965&amp;" @CBKG Corp","bid")</f>
        <v>108.149</v>
      </c>
      <c r="M965" s="1">
        <f>_xll.BDP(A965&amp;" @CBKG Corp","ask")</f>
        <v>108.349</v>
      </c>
      <c r="N965" s="1" t="s">
        <v>1456</v>
      </c>
      <c r="O965" s="1" t="str">
        <f>_xll.BDP(A965&amp;" @"&amp;N965&amp;" Corp","LAST_UPDATE")</f>
        <v>11/06/2014</v>
      </c>
      <c r="P965" s="57">
        <f>_xll.BDP(A965&amp;" @"&amp;N965&amp;" Corp","LAST_PRICE")</f>
        <v>108.22</v>
      </c>
      <c r="Q965" s="1">
        <f>INDEX(control!$F$12:$F$22,MATCH(C965,control!$C$12:$C$22,0))</f>
        <v>100</v>
      </c>
      <c r="R965" s="1">
        <f>P965-J965*INDEX(bias[value],MATCH(I965,bias[symbol],0))*(Q965/100)</f>
        <v>108.145</v>
      </c>
      <c r="S965" s="1">
        <f t="shared" si="1136"/>
        <v>108.345</v>
      </c>
      <c r="T965" s="4"/>
      <c r="U965" s="4"/>
      <c r="V965" s="1">
        <f t="shared" si="1130"/>
        <v>108.22</v>
      </c>
      <c r="W965" s="1">
        <f t="shared" si="1131"/>
        <v>108.145</v>
      </c>
      <c r="X965" s="1">
        <f t="shared" si="1132"/>
        <v>108.345</v>
      </c>
      <c r="Y965" s="13">
        <f t="shared" si="1133"/>
        <v>-7.9999999999813554E-3</v>
      </c>
      <c r="Z965" s="1">
        <v>1</v>
      </c>
      <c r="AA965" s="1">
        <f t="shared" si="1134"/>
        <v>1</v>
      </c>
      <c r="AB965" s="1">
        <f t="shared" si="1069"/>
        <v>1</v>
      </c>
      <c r="AC965" s="1">
        <f>IF(ISNUMBER(INDEX(bias[value],MATCH(I965,bias[symbol],0))),1,0)</f>
        <v>1</v>
      </c>
      <c r="AD965" s="1">
        <f t="shared" si="1135"/>
        <v>1</v>
      </c>
      <c r="AE965" s="1">
        <f t="shared" si="1070"/>
        <v>1</v>
      </c>
      <c r="AF965" s="1">
        <f t="shared" ca="1" si="1058"/>
        <v>0</v>
      </c>
      <c r="AG965" s="1">
        <f t="shared" ca="1" si="1059"/>
        <v>0</v>
      </c>
      <c r="AH965" s="1" t="str">
        <f ca="1">IF(AG965=1,_xll.RtContribute("DDS_BONDS",$B965&amp;"=EXT",$V$3:$X$3,V965:X965,"FTC:CHANGED;SCOPE:SERVER"),"-")</f>
        <v>-</v>
      </c>
      <c r="AI965" s="1" t="str">
        <f>_xll.RtGet("DDS_BONDS",B965&amp;"=EXT",3)</f>
        <v>9258363=EXT</v>
      </c>
      <c r="AJ965" s="32">
        <f>_xll.BDP($A965&amp;" @"&amp; $N965 &amp;"  Corp","risk_mid")</f>
        <v>1.5572302310076225</v>
      </c>
      <c r="AK965" s="25">
        <f t="shared" si="1099"/>
        <v>445.99073816058308</v>
      </c>
      <c r="AL965" s="1" t="str">
        <f t="shared" si="1146"/>
        <v>-</v>
      </c>
      <c r="AM965" s="38">
        <f t="shared" si="1100"/>
        <v>27.55040711111111</v>
      </c>
      <c r="AN965" s="12">
        <f>_xll.BDP($A965&amp;" @"&amp; $N965 &amp;"  Corp","asset_swap_spd_mid")</f>
        <v>90.454324738736943</v>
      </c>
      <c r="AO965" s="25">
        <f t="shared" si="1101"/>
        <v>25906.118605174262</v>
      </c>
      <c r="AP965" s="25">
        <f>IFERROR(_xll.BDP($A965&amp;" @"&amp; $N965 &amp;"  Corp","coupon")*G965/100/365,"-")</f>
        <v>529.64383561643831</v>
      </c>
      <c r="AQ965" s="1" t="str">
        <f>_xll.RtGet("EBOND_LDN",B965,"DSPLY_NAME")</f>
        <v>HEIGR 6 3/4 15 D</v>
      </c>
      <c r="AR965" s="38">
        <f>_xll.RtGet("EBOND_LDN", B965, -18560)</f>
        <v>121.39857289550299</v>
      </c>
      <c r="AS965" s="38">
        <f>_xll.RtGet("EBOND_LDN", B965, -18562)</f>
        <v>108.56882601459201</v>
      </c>
      <c r="AT965" s="58" t="str">
        <f ca="1">IF(Main[[#This Row],[maturity]]&lt;TODAY(),"matured","-")</f>
        <v>-</v>
      </c>
      <c r="AU965" s="1" t="str">
        <f>IF(Main[[#This Row],[spread bid]]=Main[[#This Row],[spread ask]],"error","-")</f>
        <v>-</v>
      </c>
    </row>
    <row r="966" spans="1:47" x14ac:dyDescent="0.2">
      <c r="A966" s="1" t="s">
        <v>882</v>
      </c>
      <c r="B966" s="1">
        <v>13513238</v>
      </c>
      <c r="C966" s="9">
        <v>1994225</v>
      </c>
      <c r="D966" s="9" t="str">
        <f>_xll.BDP($A966&amp;" Corp",D$4)</f>
        <v>HEIGR</v>
      </c>
      <c r="E966" s="9">
        <f>IF(_xll.BDP($A966&amp;" Corp","cpn typ")="floating","frn",_xll.BDP($A966&amp;" Corp",E$4))</f>
        <v>4</v>
      </c>
      <c r="F966" s="50">
        <f>IF(LEFT(_xll.BDP($A966&amp;" Corp","mty_typ"),4)="perp","perp",_xll.BDP($A966&amp;" Corp",F$4)*1)</f>
        <v>42437</v>
      </c>
      <c r="G966" s="31">
        <f>_xll.RtGet("EBOND_POSITION",INDEX(bookMap[eBondID],MATCH(TEXT(C966,"0"),bookMap[bbgID],0))&amp;"="&amp;B966,"AMOUNT")</f>
        <v>0</v>
      </c>
      <c r="H966" s="1">
        <f>INDEX(control!$E$12:$E$22,MATCH(C966,control!$C$12:$C$22,0))</f>
        <v>0</v>
      </c>
      <c r="I966" s="1" t="str">
        <f>IFERROR(INDEX(bias[symbol],MIN(MAX(MATCH(IF($I$2="manual",_xll.RtGet("EBOND_LDN",B966,-20268),$I$2),bias[symbol],0)+H966,1),27)),"-")</f>
        <v>b</v>
      </c>
      <c r="J966" s="1">
        <f>IFERROR(_xll.RtGet("EBOND_LDN",B966,-20270)*1,"-")</f>
        <v>0.5</v>
      </c>
      <c r="K966" s="1" t="str">
        <f>_xll.RtGet("EBOND_LDN",$B966,-20271)</f>
        <v>on</v>
      </c>
      <c r="L966" s="1">
        <f>_xll.BDP(A966&amp;" @CBKG Corp","bid")</f>
        <v>104.4</v>
      </c>
      <c r="M966" s="1">
        <f>_xll.BDP(A966&amp;" @CBKG Corp","ask")</f>
        <v>104.9</v>
      </c>
      <c r="N966" s="1" t="s">
        <v>1456</v>
      </c>
      <c r="O966" s="1" t="str">
        <f>_xll.BDP(A966&amp;" @"&amp;N966&amp;" Corp","LAST_UPDATE")</f>
        <v>11/06/2014</v>
      </c>
      <c r="P966" s="57">
        <f>_xll.BDP(A966&amp;" @"&amp;N966&amp;" Corp","LAST_PRICE")</f>
        <v>104.598</v>
      </c>
      <c r="Q966" s="1">
        <f>INDEX(control!$F$12:$F$22,MATCH(C966,control!$C$12:$C$22,0))</f>
        <v>100</v>
      </c>
      <c r="R966" s="1">
        <f>P966-J966*INDEX(bias[value],MATCH(I966,bias[symbol],0))*(Q966/100)</f>
        <v>104.4105</v>
      </c>
      <c r="S966" s="1">
        <f t="shared" si="1136"/>
        <v>104.9105</v>
      </c>
      <c r="T966" s="4"/>
      <c r="U966" s="4"/>
      <c r="V966" s="1">
        <f t="shared" si="1130"/>
        <v>104.598</v>
      </c>
      <c r="W966" s="1">
        <f t="shared" si="1131"/>
        <v>104.4105</v>
      </c>
      <c r="X966" s="1">
        <f t="shared" si="1132"/>
        <v>104.9105</v>
      </c>
      <c r="Y966" s="13">
        <f t="shared" si="1133"/>
        <v>2.0999999999986585E-2</v>
      </c>
      <c r="Z966" s="1">
        <v>1</v>
      </c>
      <c r="AA966" s="1">
        <f t="shared" si="1134"/>
        <v>1</v>
      </c>
      <c r="AB966" s="1">
        <f t="shared" si="1069"/>
        <v>1</v>
      </c>
      <c r="AC966" s="1">
        <f>IF(ISNUMBER(INDEX(bias[value],MATCH(I966,bias[symbol],0))),1,0)</f>
        <v>1</v>
      </c>
      <c r="AD966" s="1">
        <f t="shared" si="1135"/>
        <v>1</v>
      </c>
      <c r="AE966" s="1">
        <f t="shared" si="1070"/>
        <v>1</v>
      </c>
      <c r="AF966" s="1">
        <f t="shared" ca="1" si="1058"/>
        <v>0</v>
      </c>
      <c r="AG966" s="1">
        <f t="shared" ca="1" si="1059"/>
        <v>0</v>
      </c>
      <c r="AH966" s="1" t="str">
        <f ca="1">IF(AG966=1,_xll.RtContribute("DDS_BONDS",$B966&amp;"=EXT",$V$3:$X$3,V966:X966,"FTC:CHANGED;SCOPE:SERVER"),"-")</f>
        <v>-</v>
      </c>
      <c r="AI966" s="1" t="str">
        <f>_xll.RtGet("DDS_BONDS",B966&amp;"=EXT",3)</f>
        <v>13513238=EXT</v>
      </c>
      <c r="AJ966" s="32">
        <f>_xll.BDP($A966&amp;" @"&amp; $N966 &amp;"  Corp","risk_mid")</f>
        <v>1.7514969162661487</v>
      </c>
      <c r="AK966" s="25">
        <f t="shared" si="1099"/>
        <v>0</v>
      </c>
      <c r="AL966" s="1" t="str">
        <f t="shared" si="1146"/>
        <v>-</v>
      </c>
      <c r="AM966" s="38">
        <f t="shared" si="1100"/>
        <v>0</v>
      </c>
      <c r="AN966" s="12">
        <f>_xll.BDP($A966&amp;" @"&amp; $N966 &amp;"  Corp","asset_swap_spd_mid")</f>
        <v>100.22545840411608</v>
      </c>
      <c r="AO966" s="25">
        <f t="shared" si="1101"/>
        <v>0</v>
      </c>
      <c r="AP966" s="25">
        <f>IFERROR(_xll.BDP($A966&amp;" @"&amp; $N966 &amp;"  Corp","coupon")*G966/100/365,"-")</f>
        <v>0</v>
      </c>
      <c r="AQ966" s="1" t="str">
        <f>_xll.RtGet("EBOND_LDN",B966,"DSPLY_NAME")</f>
        <v>HEIGR 4 08 Mar 2</v>
      </c>
      <c r="AR966" s="38">
        <f>_xll.RtGet("EBOND_LDN", B966, -18560)</f>
        <v>137.64117043483199</v>
      </c>
      <c r="AS966" s="38">
        <f>_xll.RtGet("EBOND_LDN", B966, -18562)</f>
        <v>109.130652178651</v>
      </c>
      <c r="AT966" s="58" t="str">
        <f ca="1">IF(Main[[#This Row],[maturity]]&lt;TODAY(),"matured","-")</f>
        <v>-</v>
      </c>
      <c r="AU966" s="1" t="str">
        <f>IF(Main[[#This Row],[spread bid]]=Main[[#This Row],[spread ask]],"error","-")</f>
        <v>-</v>
      </c>
    </row>
    <row r="967" spans="1:47" x14ac:dyDescent="0.2">
      <c r="A967" s="1" t="s">
        <v>883</v>
      </c>
      <c r="B967" s="1">
        <v>8595675</v>
      </c>
      <c r="C967" s="9">
        <v>1994225</v>
      </c>
      <c r="D967" s="9" t="str">
        <f>_xll.BDP($A967&amp;" Corp",D$4)</f>
        <v>HEIGR</v>
      </c>
      <c r="E967" s="9">
        <f>IF(_xll.BDP($A967&amp;" Corp","cpn typ")="floating","frn",_xll.BDP($A967&amp;" Corp",E$4))</f>
        <v>8</v>
      </c>
      <c r="F967" s="50">
        <f>IF(LEFT(_xll.BDP($A967&amp;" Corp","mty_typ"),4)="perp","perp",_xll.BDP($A967&amp;" Corp",F$4)*1)</f>
        <v>42766</v>
      </c>
      <c r="G967" s="31">
        <f>_xll.RtGet("EBOND_POSITION",INDEX(bookMap[eBondID],MATCH(TEXT(C967,"0"),bookMap[bbgID],0))&amp;"="&amp;B967,"AMOUNT")</f>
        <v>4000</v>
      </c>
      <c r="H967" s="1">
        <f>INDEX(control!$E$12:$E$22,MATCH(C967,control!$C$12:$C$22,0))</f>
        <v>0</v>
      </c>
      <c r="I967" s="1" t="str">
        <f>IFERROR(INDEX(bias[symbol],MIN(MAX(MATCH(IF($I$2="manual",_xll.RtGet("EBOND_LDN",B967,-20268),$I$2),bias[symbol],0)+H967,1),27)),"-")</f>
        <v>b</v>
      </c>
      <c r="J967" s="1">
        <f>IFERROR(_xll.RtGet("EBOND_LDN",B967,-20270)*1,"-")</f>
        <v>0.5</v>
      </c>
      <c r="K967" s="1" t="str">
        <f>_xll.RtGet("EBOND_LDN",$B967,-20271)</f>
        <v>on</v>
      </c>
      <c r="L967" s="1">
        <f>_xll.BDP(A967&amp;" @CBKG Corp","bid")</f>
        <v>116.536</v>
      </c>
      <c r="M967" s="1">
        <f>_xll.BDP(A967&amp;" @CBKG Corp","ask")</f>
        <v>117.036</v>
      </c>
      <c r="N967" s="1" t="s">
        <v>1456</v>
      </c>
      <c r="O967" s="1" t="str">
        <f>_xll.BDP(A967&amp;" @"&amp;N967&amp;" Corp","LAST_UPDATE")</f>
        <v>11/06/2014</v>
      </c>
      <c r="P967" s="57">
        <f>_xll.BDP(A967&amp;" @"&amp;N967&amp;" Corp","LAST_PRICE")</f>
        <v>116.712</v>
      </c>
      <c r="Q967" s="1">
        <f>INDEX(control!$F$12:$F$22,MATCH(C967,control!$C$12:$C$22,0))</f>
        <v>100</v>
      </c>
      <c r="R967" s="1">
        <f>P967-J967*INDEX(bias[value],MATCH(I967,bias[symbol],0))*(Q967/100)</f>
        <v>116.5245</v>
      </c>
      <c r="S967" s="1">
        <f t="shared" si="1136"/>
        <v>117.0245</v>
      </c>
      <c r="T967" s="4"/>
      <c r="U967" s="4"/>
      <c r="V967" s="1">
        <f t="shared" si="1130"/>
        <v>116.712</v>
      </c>
      <c r="W967" s="1">
        <f t="shared" si="1131"/>
        <v>116.5245</v>
      </c>
      <c r="X967" s="1">
        <f t="shared" si="1132"/>
        <v>117.0245</v>
      </c>
      <c r="Y967" s="13">
        <f t="shared" si="1133"/>
        <v>-2.2999999999996135E-2</v>
      </c>
      <c r="Z967" s="1">
        <v>1</v>
      </c>
      <c r="AA967" s="1">
        <f t="shared" si="1134"/>
        <v>1</v>
      </c>
      <c r="AB967" s="1">
        <f t="shared" si="1069"/>
        <v>1</v>
      </c>
      <c r="AC967" s="1">
        <f>IF(ISNUMBER(INDEX(bias[value],MATCH(I967,bias[symbol],0))),1,0)</f>
        <v>1</v>
      </c>
      <c r="AD967" s="1">
        <f t="shared" si="1135"/>
        <v>1</v>
      </c>
      <c r="AE967" s="1">
        <f t="shared" si="1070"/>
        <v>1</v>
      </c>
      <c r="AF967" s="1">
        <f t="shared" ca="1" si="1058"/>
        <v>0</v>
      </c>
      <c r="AG967" s="1">
        <f t="shared" ca="1" si="1059"/>
        <v>0</v>
      </c>
      <c r="AH967" s="1" t="str">
        <f ca="1">IF(AG967=1,_xll.RtContribute("DDS_BONDS",$B967&amp;"=EXT",$V$3:$X$3,V967:X967,"FTC:CHANGED;SCOPE:SERVER"),"-")</f>
        <v>-</v>
      </c>
      <c r="AI967" s="1" t="str">
        <f>_xll.RtGet("DDS_BONDS",B967&amp;"=EXT",3)</f>
        <v>8595675=EXT</v>
      </c>
      <c r="AJ967" s="32">
        <f>_xll.BDP($A967&amp;" @"&amp; $N967 &amp;"  Corp","risk_mid")</f>
        <v>2.8180321018190568</v>
      </c>
      <c r="AK967" s="25">
        <f t="shared" si="1099"/>
        <v>1.1272128407276227</v>
      </c>
      <c r="AL967" s="1" t="str">
        <f t="shared" si="1146"/>
        <v>-</v>
      </c>
      <c r="AM967" s="38">
        <f t="shared" si="1100"/>
        <v>4.1497599999999996E-2</v>
      </c>
      <c r="AN967" s="12">
        <f>_xll.BDP($A967&amp;" @"&amp; $N967 &amp;"  Corp","asset_swap_spd_mid")</f>
        <v>119.85277952876463</v>
      </c>
      <c r="AO967" s="25">
        <f t="shared" si="1101"/>
        <v>47.941111811505849</v>
      </c>
      <c r="AP967" s="25">
        <f>IFERROR(_xll.BDP($A967&amp;" @"&amp; $N967 &amp;"  Corp","coupon")*G967/100/365,"-")</f>
        <v>0.87671232876712324</v>
      </c>
      <c r="AQ967" s="1" t="str">
        <f>_xll.RtGet("EBOND_LDN",B967,"DSPLY_NAME")</f>
        <v>HEIGR 8 31 Jan 2</v>
      </c>
      <c r="AR967" s="38">
        <f>_xll.RtGet("EBOND_LDN", B967, -18560)</f>
        <v>148.66773550854199</v>
      </c>
      <c r="AS967" s="38">
        <f>_xll.RtGet("EBOND_LDN", B967, -18562)</f>
        <v>130.946722741961</v>
      </c>
      <c r="AT967" s="58" t="str">
        <f ca="1">IF(Main[[#This Row],[maturity]]&lt;TODAY(),"matured","-")</f>
        <v>-</v>
      </c>
      <c r="AU967" s="1" t="str">
        <f>IF(Main[[#This Row],[spread bid]]=Main[[#This Row],[spread ask]],"error","-")</f>
        <v>-</v>
      </c>
    </row>
    <row r="968" spans="1:47" x14ac:dyDescent="0.2">
      <c r="A968" s="1" t="s">
        <v>884</v>
      </c>
      <c r="B968" s="1">
        <v>6490171</v>
      </c>
      <c r="C968" s="9">
        <v>1994225</v>
      </c>
      <c r="D968" s="9" t="str">
        <f>_xll.BDP($A968&amp;" Corp",D$4)</f>
        <v>HEIGR</v>
      </c>
      <c r="E968" s="9">
        <f>IF(_xll.BDP($A968&amp;" Corp","cpn typ")="floating","frn",_xll.BDP($A968&amp;" Corp",E$4))</f>
        <v>5.625</v>
      </c>
      <c r="F968" s="50">
        <f>IF(LEFT(_xll.BDP($A968&amp;" Corp","mty_typ"),4)="perp","perp",_xll.BDP($A968&amp;" Corp",F$4)*1)</f>
        <v>43104</v>
      </c>
      <c r="G968" s="31">
        <f>_xll.RtGet("EBOND_POSITION",INDEX(bookMap[eBondID],MATCH(TEXT(C968,"0"),bookMap[bbgID],0))&amp;"="&amp;B968,"AMOUNT")</f>
        <v>-5000</v>
      </c>
      <c r="H968" s="1">
        <f>INDEX(control!$E$12:$E$22,MATCH(C968,control!$C$12:$C$22,0))</f>
        <v>0</v>
      </c>
      <c r="I968" s="1" t="str">
        <f>IFERROR(INDEX(bias[symbol],MIN(MAX(MATCH(IF($I$2="manual",_xll.RtGet("EBOND_LDN",B968,-20268),$I$2),bias[symbol],0)+H968,1),27)),"-")</f>
        <v>b</v>
      </c>
      <c r="J968" s="1">
        <f>IFERROR(_xll.RtGet("EBOND_LDN",B968,-20270)*1,"-")</f>
        <v>0.5</v>
      </c>
      <c r="K968" s="1" t="str">
        <f>_xll.RtGet("EBOND_LDN",$B968,-20271)</f>
        <v>on</v>
      </c>
      <c r="L968" s="1">
        <f>_xll.BDP(A968&amp;" @CBKG Corp","bid")</f>
        <v>112.764</v>
      </c>
      <c r="M968" s="1">
        <f>_xll.BDP(A968&amp;" @CBKG Corp","ask")</f>
        <v>113.264</v>
      </c>
      <c r="N968" s="1" t="s">
        <v>1456</v>
      </c>
      <c r="O968" s="1" t="str">
        <f>_xll.BDP(A968&amp;" @"&amp;N968&amp;" Corp","LAST_UPDATE")</f>
        <v>11/06/2014</v>
      </c>
      <c r="P968" s="57">
        <f>_xll.BDP(A968&amp;" @"&amp;N968&amp;" Corp","LAST_PRICE")</f>
        <v>112.95699999999999</v>
      </c>
      <c r="Q968" s="1">
        <f>INDEX(control!$F$12:$F$22,MATCH(C968,control!$C$12:$C$22,0))</f>
        <v>100</v>
      </c>
      <c r="R968" s="1">
        <f>P968-J968*INDEX(bias[value],MATCH(I968,bias[symbol],0))*(Q968/100)</f>
        <v>112.76949999999999</v>
      </c>
      <c r="S968" s="1">
        <f t="shared" si="1136"/>
        <v>113.26949999999999</v>
      </c>
      <c r="T968" s="4"/>
      <c r="U968" s="4"/>
      <c r="V968" s="1">
        <f t="shared" si="1130"/>
        <v>112.95699999999999</v>
      </c>
      <c r="W968" s="1">
        <f t="shared" si="1131"/>
        <v>112.76949999999999</v>
      </c>
      <c r="X968" s="1">
        <f t="shared" si="1132"/>
        <v>113.26949999999999</v>
      </c>
      <c r="Y968" s="13">
        <f t="shared" si="1133"/>
        <v>1.099999999999568E-2</v>
      </c>
      <c r="Z968" s="1">
        <v>1</v>
      </c>
      <c r="AA968" s="1">
        <f t="shared" si="1134"/>
        <v>1</v>
      </c>
      <c r="AB968" s="1">
        <f t="shared" si="1069"/>
        <v>1</v>
      </c>
      <c r="AC968" s="1">
        <f>IF(ISNUMBER(INDEX(bias[value],MATCH(I968,bias[symbol],0))),1,0)</f>
        <v>1</v>
      </c>
      <c r="AD968" s="1">
        <f t="shared" si="1135"/>
        <v>1</v>
      </c>
      <c r="AE968" s="1">
        <f t="shared" si="1070"/>
        <v>1</v>
      </c>
      <c r="AF968" s="1">
        <f t="shared" ca="1" si="1058"/>
        <v>0</v>
      </c>
      <c r="AG968" s="1">
        <f t="shared" ca="1" si="1059"/>
        <v>0</v>
      </c>
      <c r="AH968" s="1" t="str">
        <f ca="1">IF(AG968=1,_xll.RtContribute("DDS_BONDS",$B968&amp;"=EXT",$V$3:$X$3,V968:X968,"FTC:CHANGED;SCOPE:SERVER"),"-")</f>
        <v>-</v>
      </c>
      <c r="AI968" s="1" t="str">
        <f>_xll.RtGet("DDS_BONDS",B968&amp;"=EXT",3)</f>
        <v>6490171=EXT</v>
      </c>
      <c r="AJ968" s="32">
        <f>_xll.BDP($A968&amp;" @"&amp; $N968 &amp;"  Corp","risk_mid")</f>
        <v>3.6995366489819048</v>
      </c>
      <c r="AK968" s="25">
        <f t="shared" si="1099"/>
        <v>-1.8497683244909524</v>
      </c>
      <c r="AL968" s="1" t="str">
        <f t="shared" si="1146"/>
        <v>-</v>
      </c>
      <c r="AM968" s="38">
        <f t="shared" si="1100"/>
        <v>-5.0203111111111122E-2</v>
      </c>
      <c r="AN968" s="12">
        <f>_xll.BDP($A968&amp;" @"&amp; $N968 &amp;"  Corp","asset_swap_spd_mid")</f>
        <v>144.87684994010158</v>
      </c>
      <c r="AO968" s="25">
        <f t="shared" si="1101"/>
        <v>-72.438424970050789</v>
      </c>
      <c r="AP968" s="25">
        <f>IFERROR(_xll.BDP($A968&amp;" @"&amp; $N968 &amp;"  Corp","coupon")*G968/100/365,"-")</f>
        <v>-0.77054794520547942</v>
      </c>
      <c r="AQ968" s="1" t="str">
        <f>_xll.RtGet("EBOND_LDN",B968,"DSPLY_NAME")</f>
        <v>HEIGR 5 5/8 04 J</v>
      </c>
      <c r="AR968" s="38">
        <f>_xll.RtGet("EBOND_LDN", B968, -18560)</f>
        <v>177.651695251908</v>
      </c>
      <c r="AS968" s="38">
        <f>_xll.RtGet("EBOND_LDN", B968, -18562)</f>
        <v>164.15866483730699</v>
      </c>
      <c r="AT968" s="58" t="str">
        <f ca="1">IF(Main[[#This Row],[maturity]]&lt;TODAY(),"matured","-")</f>
        <v>-</v>
      </c>
      <c r="AU968" s="1" t="str">
        <f>IF(Main[[#This Row],[spread bid]]=Main[[#This Row],[spread ask]],"error","-")</f>
        <v>-</v>
      </c>
    </row>
    <row r="969" spans="1:47" x14ac:dyDescent="0.2">
      <c r="A969" s="1" t="s">
        <v>885</v>
      </c>
      <c r="B969" s="1">
        <v>11889838</v>
      </c>
      <c r="C969" s="9">
        <v>1994225</v>
      </c>
      <c r="D969" s="9" t="str">
        <f>_xll.BDP($A969&amp;" Corp",D$4)</f>
        <v>HEIGR</v>
      </c>
      <c r="E969" s="9">
        <f>IF(_xll.BDP($A969&amp;" Corp","cpn typ")="floating","frn",_xll.BDP($A969&amp;" Corp",E$4))</f>
        <v>9.5</v>
      </c>
      <c r="F969" s="50">
        <f>IF(LEFT(_xll.BDP($A969&amp;" Corp","mty_typ"),4)="perp","perp",_xll.BDP($A969&amp;" Corp",F$4)*1)</f>
        <v>43449</v>
      </c>
      <c r="G969" s="31">
        <f>_xll.RtGet("EBOND_POSITION",INDEX(bookMap[eBondID],MATCH(TEXT(C969,"0"),bookMap[bbgID],0))&amp;"="&amp;B969,"AMOUNT")</f>
        <v>0</v>
      </c>
      <c r="H969" s="1">
        <f>INDEX(control!$E$12:$E$22,MATCH(C969,control!$C$12:$C$22,0))</f>
        <v>0</v>
      </c>
      <c r="I969" s="1" t="str">
        <f>IFERROR(INDEX(bias[symbol],MIN(MAX(MATCH(IF($I$2="manual",_xll.RtGet("EBOND_LDN",B969,-20268),$I$2),bias[symbol],0)+H969,1),27)),"-")</f>
        <v>b</v>
      </c>
      <c r="J969" s="1">
        <f>IFERROR(_xll.RtGet("EBOND_LDN",B969,-20270)*1,"-")</f>
        <v>0.5</v>
      </c>
      <c r="K969" s="1" t="str">
        <f>_xll.RtGet("EBOND_LDN",$B969,-20271)</f>
        <v>on</v>
      </c>
      <c r="L969" s="1">
        <f>_xll.BDP(A969&amp;" @CBKG Corp","bid")</f>
        <v>130.84800000000001</v>
      </c>
      <c r="M969" s="1">
        <f>_xll.BDP(A969&amp;" @CBKG Corp","ask")</f>
        <v>131.34800000000001</v>
      </c>
      <c r="N969" s="1" t="s">
        <v>1456</v>
      </c>
      <c r="O969" s="1" t="str">
        <f>_xll.BDP(A969&amp;" @"&amp;N969&amp;" Corp","LAST_UPDATE")</f>
        <v>11/06/2014</v>
      </c>
      <c r="P969" s="57">
        <f>_xll.BDP(A969&amp;" @"&amp;N969&amp;" Corp","LAST_PRICE")</f>
        <v>131.03100000000001</v>
      </c>
      <c r="Q969" s="1">
        <f>INDEX(control!$F$12:$F$22,MATCH(C969,control!$C$12:$C$22,0))</f>
        <v>100</v>
      </c>
      <c r="R969" s="1">
        <f>P969-J969*INDEX(bias[value],MATCH(I969,bias[symbol],0))*(Q969/100)</f>
        <v>130.84350000000001</v>
      </c>
      <c r="S969" s="1">
        <f t="shared" si="1136"/>
        <v>131.34350000000001</v>
      </c>
      <c r="T969" s="4"/>
      <c r="U969" s="4"/>
      <c r="V969" s="1">
        <f t="shared" si="1130"/>
        <v>131.03100000000001</v>
      </c>
      <c r="W969" s="1">
        <f t="shared" si="1131"/>
        <v>130.84350000000001</v>
      </c>
      <c r="X969" s="1">
        <f t="shared" si="1132"/>
        <v>131.34350000000001</v>
      </c>
      <c r="Y969" s="13">
        <f t="shared" si="1133"/>
        <v>-9.0000000000145519E-3</v>
      </c>
      <c r="Z969" s="1">
        <v>1</v>
      </c>
      <c r="AA969" s="1">
        <f t="shared" si="1134"/>
        <v>1</v>
      </c>
      <c r="AB969" s="1">
        <f t="shared" si="1069"/>
        <v>1</v>
      </c>
      <c r="AC969" s="1">
        <f>IF(ISNUMBER(INDEX(bias[value],MATCH(I969,bias[symbol],0))),1,0)</f>
        <v>1</v>
      </c>
      <c r="AD969" s="1">
        <f t="shared" si="1135"/>
        <v>1</v>
      </c>
      <c r="AE969" s="1">
        <f t="shared" si="1070"/>
        <v>1</v>
      </c>
      <c r="AF969" s="1">
        <f t="shared" ca="1" si="1058"/>
        <v>0</v>
      </c>
      <c r="AG969" s="1">
        <f t="shared" ca="1" si="1059"/>
        <v>0</v>
      </c>
      <c r="AH969" s="1" t="str">
        <f ca="1">IF(AG969=1,_xll.RtContribute("DDS_BONDS",$B969&amp;"=EXT",$V$3:$X$3,V969:X969,"FTC:CHANGED;SCOPE:SERVER"),"-")</f>
        <v>-</v>
      </c>
      <c r="AI969" s="1" t="str">
        <f>_xll.RtGet("DDS_BONDS",B969&amp;"=EXT",3)</f>
        <v>11889838=EXT</v>
      </c>
      <c r="AJ969" s="32">
        <f>_xll.BDP($A969&amp;" @"&amp; $N969 &amp;"  Corp","risk_mid")</f>
        <v>5.0051737138190333</v>
      </c>
      <c r="AK969" s="25">
        <f t="shared" si="1099"/>
        <v>0</v>
      </c>
      <c r="AL969" s="1" t="str">
        <f t="shared" si="1146"/>
        <v>-</v>
      </c>
      <c r="AM969" s="38">
        <f t="shared" si="1100"/>
        <v>0</v>
      </c>
      <c r="AN969" s="12">
        <f>_xll.BDP($A969&amp;" @"&amp; $N969 &amp;"  Corp","asset_swap_spd_mid")</f>
        <v>188.7762721077591</v>
      </c>
      <c r="AO969" s="25">
        <f t="shared" si="1101"/>
        <v>0</v>
      </c>
      <c r="AP969" s="25">
        <f>IFERROR(_xll.BDP($A969&amp;" @"&amp; $N969 &amp;"  Corp","coupon")*G969/100/365,"-")</f>
        <v>0</v>
      </c>
      <c r="AQ969" s="1" t="str">
        <f>_xll.RtGet("EBOND_LDN",B969,"DSPLY_NAME")</f>
        <v>HEIGR 9 1/2 15 D</v>
      </c>
      <c r="AR969" s="38">
        <f>_xll.RtGet("EBOND_LDN", B969, -18560)</f>
        <v>196.059442536115</v>
      </c>
      <c r="AS969" s="38">
        <f>_xll.RtGet("EBOND_LDN", B969, -18562)</f>
        <v>186.08834490202901</v>
      </c>
      <c r="AT969" s="58" t="str">
        <f ca="1">IF(Main[[#This Row],[maturity]]&lt;TODAY(),"matured","-")</f>
        <v>-</v>
      </c>
      <c r="AU969" s="1" t="str">
        <f>IF(Main[[#This Row],[spread bid]]=Main[[#This Row],[spread ask]],"error","-")</f>
        <v>-</v>
      </c>
    </row>
    <row r="970" spans="1:47" x14ac:dyDescent="0.2">
      <c r="A970" s="1" t="s">
        <v>1549</v>
      </c>
      <c r="B970" s="1">
        <v>21130285</v>
      </c>
      <c r="C970" s="9">
        <v>1994225</v>
      </c>
      <c r="D970" s="9" t="str">
        <f>_xll.BDP($A970&amp;" Corp",D$4)</f>
        <v>HEIGR</v>
      </c>
      <c r="E970" s="9">
        <f>IF(_xll.BDP($A970&amp;" Corp","cpn typ")="floating","frn",_xll.BDP($A970&amp;" Corp",E$4))</f>
        <v>2.25</v>
      </c>
      <c r="F970" s="50">
        <f>IF(LEFT(_xll.BDP($A970&amp;" Corp","mty_typ"),4)="perp","perp",_xll.BDP($A970&amp;" Corp",F$4)*1)</f>
        <v>43536</v>
      </c>
      <c r="G970" s="31">
        <f>_xll.RtGet("EBOND_POSITION",INDEX(bookMap[eBondID],MATCH(TEXT(C970,"0"),bookMap[bbgID],0))&amp;"="&amp;B970,"AMOUNT")</f>
        <v>0</v>
      </c>
      <c r="H970" s="1">
        <f>INDEX(control!$E$12:$E$22,MATCH(C970,control!$C$12:$C$22,0))</f>
        <v>0</v>
      </c>
      <c r="I970" s="1" t="str">
        <f>IFERROR(INDEX(bias[symbol],MIN(MAX(MATCH(IF($I$2="manual",_xll.RtGet("EBOND_LDN",B970,-20268),$I$2),bias[symbol],0)+H970,1),27)),"-")</f>
        <v>b</v>
      </c>
      <c r="J970" s="1">
        <f>IFERROR(_xll.RtGet("EBOND_LDN",B970,-20270)*1,"-")</f>
        <v>0.5</v>
      </c>
      <c r="K970" s="1" t="str">
        <f>_xll.RtGet("EBOND_LDN",$B970,-20271)</f>
        <v>on</v>
      </c>
      <c r="L970" s="1">
        <f>_xll.BDP(A970&amp;" @CBKG Corp","bid")</f>
        <v>101.17400000000001</v>
      </c>
      <c r="M970" s="1">
        <f>_xll.BDP(A970&amp;" @CBKG Corp","ask")</f>
        <v>101.67400000000001</v>
      </c>
      <c r="N970" s="1" t="s">
        <v>1456</v>
      </c>
      <c r="O970" s="1" t="str">
        <f>_xll.BDP(A970&amp;" @"&amp;N970&amp;" Corp","LAST_UPDATE")</f>
        <v>11/06/2014</v>
      </c>
      <c r="P970" s="57">
        <f>_xll.BDP(A970&amp;" @"&amp;N970&amp;" Corp","LAST_PRICE")</f>
        <v>101.36499999999999</v>
      </c>
      <c r="Q970" s="1">
        <f>INDEX(control!$F$12:$F$22,MATCH(C970,control!$C$12:$C$22,0))</f>
        <v>100</v>
      </c>
      <c r="R970" s="1">
        <f>P970-J970*INDEX(bias[value],MATCH(I970,bias[symbol],0))*(Q970/100)</f>
        <v>101.17749999999999</v>
      </c>
      <c r="S970" s="1">
        <f t="shared" ref="S970" si="1186">R970+J970*(Q970/100)</f>
        <v>101.67749999999999</v>
      </c>
      <c r="T970" s="4"/>
      <c r="U970" s="4"/>
      <c r="V970" s="1">
        <f t="shared" ref="V970" si="1187">P970</f>
        <v>101.36499999999999</v>
      </c>
      <c r="W970" s="1">
        <f t="shared" ref="W970" si="1188">IF(ISNUMBER(T970),T970,R970)</f>
        <v>101.17749999999999</v>
      </c>
      <c r="X970" s="1">
        <f t="shared" ref="X970" si="1189">IF(ISNUMBER(U970),U970,S970)</f>
        <v>101.67749999999999</v>
      </c>
      <c r="Y970" s="13">
        <f t="shared" ref="Y970" si="1190">IF(ISERROR((W970+X970)-(L970+M970)),"err",((W970+X970)-(L970+M970)))</f>
        <v>6.9999999999765805E-3</v>
      </c>
      <c r="Z970" s="1">
        <v>1</v>
      </c>
      <c r="AA970" s="1">
        <f t="shared" ref="AA970" si="1191">IF(K970="on",1,0)</f>
        <v>1</v>
      </c>
      <c r="AB970" s="1">
        <f t="shared" ref="AB970" si="1192">IF(ISNUMBER(V970),1,0)*IF(ISNUMBER(W970),1,0)*IF(ISNUMBER(X970),1,0)</f>
        <v>1</v>
      </c>
      <c r="AC970" s="1">
        <f>IF(ISNUMBER(INDEX(bias[value],MATCH(I970,bias[symbol],0))),1,0)</f>
        <v>1</v>
      </c>
      <c r="AD970" s="1">
        <f t="shared" ref="AD970" si="1193">IF(ISNUMBER(J970),1,0)</f>
        <v>1</v>
      </c>
      <c r="AE970" s="1">
        <f t="shared" ref="AE970" si="1194">IF(AB970,IF(W970&gt;X970,0,1),0)</f>
        <v>1</v>
      </c>
      <c r="AF970" s="1">
        <f t="shared" ca="1" si="1058"/>
        <v>0</v>
      </c>
      <c r="AG970" s="1">
        <f t="shared" ref="AG970" ca="1" si="1195">PRODUCT(Z970:AF970)</f>
        <v>0</v>
      </c>
      <c r="AH970" s="1" t="str">
        <f ca="1">IF(AG970=1,_xll.RtContribute("DDS_BONDS",$B970&amp;"=EXT",$V$3:$X$3,V970:X970,"FTC:CHANGED;SCOPE:SERVER"),"-")</f>
        <v>-</v>
      </c>
      <c r="AI970" s="1" t="str">
        <f>_xll.RtGet("DDS_BONDS",B970&amp;"=EXT",3)</f>
        <v>21130285=EXT</v>
      </c>
      <c r="AJ970" s="32">
        <f>_xll.BDP($A970&amp;" @"&amp; $N970 &amp;"  Corp","risk_mid")</f>
        <v>4.5136502554498747</v>
      </c>
      <c r="AK970" s="25">
        <f t="shared" ref="AK970" si="1196">IFERROR(G970*AJ970/10000,"-")</f>
        <v>0</v>
      </c>
      <c r="AL970" s="1" t="str">
        <f t="shared" si="1146"/>
        <v>-</v>
      </c>
      <c r="AM970" s="38">
        <f t="shared" ref="AM970" si="1197">IFERROR(G970*1,0)*IFERROR(P970*1,0)/100*IF(AL970="-",$AM$3,AL970)/100/360</f>
        <v>0</v>
      </c>
      <c r="AN970" s="12">
        <f>_xll.BDP($A970&amp;" @"&amp; $N970 &amp;"  Corp","asset_swap_spd_mid")</f>
        <v>128.01145544127823</v>
      </c>
      <c r="AO970" s="25">
        <f t="shared" ref="AO970" si="1198">IFERROR(G970*1,0)*IFERROR(AN970*1,0)/10000</f>
        <v>0</v>
      </c>
      <c r="AP970" s="25">
        <f>IFERROR(_xll.BDP($A970&amp;" @"&amp; $N970 &amp;"  Corp","coupon")*G970/100/365,"-")</f>
        <v>0</v>
      </c>
      <c r="AQ970" s="1" t="str">
        <f>_xll.RtGet("EBOND_LDN",B970,"DSPLY_NAME")</f>
        <v>HEIGR 2 1/4 12 M</v>
      </c>
      <c r="AR970" s="38">
        <f>_xll.RtGet("EBOND_LDN", B970, -18560)</f>
        <v>162.822772136992</v>
      </c>
      <c r="AS970" s="38">
        <f>_xll.RtGet("EBOND_LDN", B970, -18562)</f>
        <v>151.77319410242899</v>
      </c>
      <c r="AT970" s="58" t="str">
        <f ca="1">IF(Main[[#This Row],[maturity]]&lt;TODAY(),"matured","-")</f>
        <v>-</v>
      </c>
      <c r="AU970" s="1" t="str">
        <f>IF(Main[[#This Row],[spread bid]]=Main[[#This Row],[spread ask]],"error","-")</f>
        <v>-</v>
      </c>
    </row>
    <row r="971" spans="1:47" x14ac:dyDescent="0.2">
      <c r="A971" s="1" t="s">
        <v>886</v>
      </c>
      <c r="B971" s="1">
        <v>8595673</v>
      </c>
      <c r="C971" s="9">
        <v>1994225</v>
      </c>
      <c r="D971" s="9" t="str">
        <f>_xll.BDP($A971&amp;" Corp",D$4)</f>
        <v>HEIGR</v>
      </c>
      <c r="E971" s="9">
        <f>IF(_xll.BDP($A971&amp;" Corp","cpn typ")="floating","frn",_xll.BDP($A971&amp;" Corp",E$4))</f>
        <v>8.5</v>
      </c>
      <c r="F971" s="50">
        <f>IF(LEFT(_xll.BDP($A971&amp;" Corp","mty_typ"),4)="perp","perp",_xll.BDP($A971&amp;" Corp",F$4)*1)</f>
        <v>43769</v>
      </c>
      <c r="G971" s="31">
        <f>_xll.RtGet("EBOND_POSITION",INDEX(bookMap[eBondID],MATCH(TEXT(C971,"0"),bookMap[bbgID],0))&amp;"="&amp;B971,"AMOUNT")</f>
        <v>1057000</v>
      </c>
      <c r="H971" s="1">
        <f>INDEX(control!$E$12:$E$22,MATCH(C971,control!$C$12:$C$22,0))</f>
        <v>0</v>
      </c>
      <c r="I971" s="1" t="str">
        <f>IFERROR(INDEX(bias[symbol],MIN(MAX(MATCH(IF($I$2="manual",_xll.RtGet("EBOND_LDN",B971,-20268),$I$2),bias[symbol],0)+H971,1),27)),"-")</f>
        <v>m</v>
      </c>
      <c r="J971" s="1">
        <f>IFERROR(_xll.RtGet("EBOND_LDN",B971,-20270)*1,"-")</f>
        <v>0.5</v>
      </c>
      <c r="K971" s="1" t="str">
        <f>_xll.RtGet("EBOND_LDN",$B971,-20271)</f>
        <v>on</v>
      </c>
      <c r="L971" s="1">
        <f>_xll.BDP(A971&amp;" @CBKG Corp","bid")</f>
        <v>129.65700000000001</v>
      </c>
      <c r="M971" s="1">
        <f>_xll.BDP(A971&amp;" @CBKG Corp","ask")</f>
        <v>130.15700000000001</v>
      </c>
      <c r="N971" s="1" t="s">
        <v>1456</v>
      </c>
      <c r="O971" s="1" t="str">
        <f>_xll.BDP(A971&amp;" @"&amp;N971&amp;" Corp","LAST_UPDATE")</f>
        <v>11/06/2014</v>
      </c>
      <c r="P971" s="57">
        <f>_xll.BDP(A971&amp;" @"&amp;N971&amp;" Corp","LAST_PRICE")</f>
        <v>129.905</v>
      </c>
      <c r="Q971" s="1">
        <f>INDEX(control!$F$12:$F$22,MATCH(C971,control!$C$12:$C$22,0))</f>
        <v>100</v>
      </c>
      <c r="R971" s="1">
        <f>P971-J971*INDEX(bias[value],MATCH(I971,bias[symbol],0))*(Q971/100)</f>
        <v>129.655</v>
      </c>
      <c r="S971" s="1">
        <f t="shared" si="1136"/>
        <v>130.155</v>
      </c>
      <c r="T971" s="4"/>
      <c r="U971" s="4"/>
      <c r="V971" s="1">
        <f t="shared" si="1130"/>
        <v>129.905</v>
      </c>
      <c r="W971" s="1">
        <f t="shared" si="1131"/>
        <v>129.655</v>
      </c>
      <c r="X971" s="1">
        <f t="shared" si="1132"/>
        <v>130.155</v>
      </c>
      <c r="Y971" s="13">
        <f t="shared" si="1133"/>
        <v>-4.0000000000190994E-3</v>
      </c>
      <c r="Z971" s="1">
        <v>1</v>
      </c>
      <c r="AA971" s="1">
        <f t="shared" si="1134"/>
        <v>1</v>
      </c>
      <c r="AB971" s="1">
        <f t="shared" si="1069"/>
        <v>1</v>
      </c>
      <c r="AC971" s="1">
        <f>IF(ISNUMBER(INDEX(bias[value],MATCH(I971,bias[symbol],0))),1,0)</f>
        <v>1</v>
      </c>
      <c r="AD971" s="1">
        <f t="shared" si="1135"/>
        <v>1</v>
      </c>
      <c r="AE971" s="1">
        <f t="shared" si="1070"/>
        <v>1</v>
      </c>
      <c r="AF971" s="1">
        <f t="shared" ca="1" si="1058"/>
        <v>0</v>
      </c>
      <c r="AG971" s="1">
        <f t="shared" ca="1" si="1059"/>
        <v>0</v>
      </c>
      <c r="AH971" s="1" t="str">
        <f ca="1">IF(AG971=1,_xll.RtContribute("DDS_BONDS",$B971&amp;"=EXT",$V$3:$X$3,V971:X971,"FTC:CHANGED;SCOPE:SERVER"),"-")</f>
        <v>-</v>
      </c>
      <c r="AI971" s="1" t="str">
        <f>_xll.RtGet("DDS_BONDS",B971&amp;"=EXT",3)</f>
        <v>8595673=EXT</v>
      </c>
      <c r="AJ971" s="32">
        <f>_xll.BDP($A971&amp;" @"&amp; $N971 &amp;"  Corp","risk_mid")</f>
        <v>5.8391860178758748</v>
      </c>
      <c r="AK971" s="25">
        <f t="shared" si="1099"/>
        <v>617.20196208948005</v>
      </c>
      <c r="AL971" s="1" t="str">
        <f t="shared" si="1146"/>
        <v>-</v>
      </c>
      <c r="AM971" s="38">
        <f t="shared" si="1100"/>
        <v>12.205296444444445</v>
      </c>
      <c r="AN971" s="12">
        <f>_xll.BDP($A971&amp;" @"&amp; $N971 &amp;"  Corp","asset_swap_spd_mid")</f>
        <v>202.70973896588183</v>
      </c>
      <c r="AO971" s="25">
        <f t="shared" si="1101"/>
        <v>21426.41940869371</v>
      </c>
      <c r="AP971" s="25">
        <f>IFERROR(_xll.BDP($A971&amp;" @"&amp; $N971 &amp;"  Corp","coupon")*G971/100/365,"-")</f>
        <v>246.15068493150685</v>
      </c>
      <c r="AQ971" s="1" t="str">
        <f>_xll.RtGet("EBOND_LDN",B971,"DSPLY_NAME")</f>
        <v>HEIGR 8 1/2 31 O</v>
      </c>
      <c r="AR971" s="38">
        <f>_xll.RtGet("EBOND_LDN", B971, -18560)</f>
        <v>217.71432393033001</v>
      </c>
      <c r="AS971" s="38">
        <f>_xll.RtGet("EBOND_LDN", B971, -18562)</f>
        <v>209.16054145728501</v>
      </c>
      <c r="AT971" s="58" t="str">
        <f ca="1">IF(Main[[#This Row],[maturity]]&lt;TODAY(),"matured","-")</f>
        <v>-</v>
      </c>
      <c r="AU971" s="1" t="str">
        <f>IF(Main[[#This Row],[spread bid]]=Main[[#This Row],[spread ask]],"error","-")</f>
        <v>-</v>
      </c>
    </row>
    <row r="972" spans="1:47" x14ac:dyDescent="0.2">
      <c r="A972" s="1" t="s">
        <v>887</v>
      </c>
      <c r="B972" s="1">
        <v>8802195</v>
      </c>
      <c r="C972" s="9">
        <v>1994225</v>
      </c>
      <c r="D972" s="9" t="str">
        <f>_xll.BDP($A972&amp;" Corp",D$4)</f>
        <v>HEIGR</v>
      </c>
      <c r="E972" s="9">
        <f>IF(_xll.BDP($A972&amp;" Corp","cpn typ")="floating","frn",_xll.BDP($A972&amp;" Corp",E$4))</f>
        <v>7.5</v>
      </c>
      <c r="F972" s="50">
        <f>IF(LEFT(_xll.BDP($A972&amp;" Corp","mty_typ"),4)="perp","perp",_xll.BDP($A972&amp;" Corp",F$4)*1)</f>
        <v>43924</v>
      </c>
      <c r="G972" s="31">
        <f>_xll.RtGet("EBOND_POSITION",INDEX(bookMap[eBondID],MATCH(TEXT(C972,"0"),bookMap[bbgID],0))&amp;"="&amp;B972,"AMOUNT")</f>
        <v>0</v>
      </c>
      <c r="H972" s="1">
        <f>INDEX(control!$E$12:$E$22,MATCH(C972,control!$C$12:$C$22,0))</f>
        <v>0</v>
      </c>
      <c r="I972" s="1" t="str">
        <f>IFERROR(INDEX(bias[symbol],MIN(MAX(MATCH(IF($I$2="manual",_xll.RtGet("EBOND_LDN",B972,-20268),$I$2),bias[symbol],0)+H972,1),27)),"-")</f>
        <v>b</v>
      </c>
      <c r="J972" s="1">
        <f>IFERROR(_xll.RtGet("EBOND_LDN",B972,-20270)*1,"-")</f>
        <v>0.5</v>
      </c>
      <c r="K972" s="1" t="str">
        <f>_xll.RtGet("EBOND_LDN",$B972,-20271)</f>
        <v>on</v>
      </c>
      <c r="L972" s="1">
        <f>_xll.BDP(A972&amp;" @CBKG Corp","bid")</f>
        <v>125.583</v>
      </c>
      <c r="M972" s="1">
        <f>_xll.BDP(A972&amp;" @CBKG Corp","ask")</f>
        <v>126.083</v>
      </c>
      <c r="N972" s="1" t="s">
        <v>1456</v>
      </c>
      <c r="O972" s="1" t="str">
        <f>_xll.BDP(A972&amp;" @"&amp;N972&amp;" Corp","LAST_UPDATE")</f>
        <v>11/06/2014</v>
      </c>
      <c r="P972" s="57">
        <f>_xll.BDP(A972&amp;" @"&amp;N972&amp;" Corp","LAST_PRICE")</f>
        <v>125.78100000000001</v>
      </c>
      <c r="Q972" s="1">
        <f>INDEX(control!$F$12:$F$22,MATCH(C972,control!$C$12:$C$22,0))</f>
        <v>100</v>
      </c>
      <c r="R972" s="1">
        <f>P972-J972*INDEX(bias[value],MATCH(I972,bias[symbol],0))*(Q972/100)</f>
        <v>125.59350000000001</v>
      </c>
      <c r="S972" s="1">
        <f t="shared" si="1136"/>
        <v>126.09350000000001</v>
      </c>
      <c r="T972" s="4"/>
      <c r="U972" s="4"/>
      <c r="V972" s="1">
        <f t="shared" si="1130"/>
        <v>125.78100000000001</v>
      </c>
      <c r="W972" s="1">
        <f t="shared" si="1131"/>
        <v>125.59350000000001</v>
      </c>
      <c r="X972" s="1">
        <f t="shared" si="1132"/>
        <v>126.09350000000001</v>
      </c>
      <c r="Y972" s="13">
        <f t="shared" si="1133"/>
        <v>2.1000000000015007E-2</v>
      </c>
      <c r="Z972" s="1">
        <v>1</v>
      </c>
      <c r="AA972" s="1">
        <f t="shared" si="1134"/>
        <v>1</v>
      </c>
      <c r="AB972" s="1">
        <f t="shared" si="1069"/>
        <v>1</v>
      </c>
      <c r="AC972" s="1">
        <f>IF(ISNUMBER(INDEX(bias[value],MATCH(I972,bias[symbol],0))),1,0)</f>
        <v>1</v>
      </c>
      <c r="AD972" s="1">
        <f t="shared" si="1135"/>
        <v>1</v>
      </c>
      <c r="AE972" s="1">
        <f t="shared" si="1070"/>
        <v>1</v>
      </c>
      <c r="AF972" s="1">
        <f t="shared" ref="AF972:AF1035" ca="1" si="1199">IF($C$3="update",1,0)</f>
        <v>0</v>
      </c>
      <c r="AG972" s="1">
        <f t="shared" ref="AG972:AG1035" ca="1" si="1200">PRODUCT(Z972:AF972)</f>
        <v>0</v>
      </c>
      <c r="AH972" s="1" t="str">
        <f ca="1">IF(AG972=1,_xll.RtContribute("DDS_BONDS",$B972&amp;"=EXT",$V$3:$X$3,V972:X972,"FTC:CHANGED;SCOPE:SERVER"),"-")</f>
        <v>-</v>
      </c>
      <c r="AI972" s="1" t="str">
        <f>_xll.RtGet("DDS_BONDS",B972&amp;"=EXT",3)</f>
        <v>8802195=EXT</v>
      </c>
      <c r="AJ972" s="32">
        <f>_xll.BDP($A972&amp;" @"&amp; $N972 &amp;"  Corp","risk_mid")</f>
        <v>6.115960138087928</v>
      </c>
      <c r="AK972" s="25">
        <f t="shared" si="1099"/>
        <v>0</v>
      </c>
      <c r="AL972" s="1" t="str">
        <f t="shared" si="1146"/>
        <v>-</v>
      </c>
      <c r="AM972" s="38">
        <f t="shared" si="1100"/>
        <v>0</v>
      </c>
      <c r="AN972" s="12">
        <f>_xll.BDP($A972&amp;" @"&amp; $N972 &amp;"  Corp","asset_swap_spd_mid")</f>
        <v>207.11500483122475</v>
      </c>
      <c r="AO972" s="25">
        <f t="shared" si="1101"/>
        <v>0</v>
      </c>
      <c r="AP972" s="25">
        <f>IFERROR(_xll.BDP($A972&amp;" @"&amp; $N972 &amp;"  Corp","coupon")*G972/100/365,"-")</f>
        <v>0</v>
      </c>
      <c r="AQ972" s="1" t="str">
        <f>_xll.RtGet("EBOND_LDN",B972,"DSPLY_NAME")</f>
        <v>HEIGR 7 1/2 03 A</v>
      </c>
      <c r="AR972" s="38">
        <f>_xll.RtGet("EBOND_LDN", B972, -18560)</f>
        <v>221.67180733517901</v>
      </c>
      <c r="AS972" s="38">
        <f>_xll.RtGet("EBOND_LDN", B972, -18562)</f>
        <v>213.50732266476899</v>
      </c>
      <c r="AT972" s="58" t="str">
        <f ca="1">IF(Main[[#This Row],[maturity]]&lt;TODAY(),"matured","-")</f>
        <v>-</v>
      </c>
      <c r="AU972" s="1" t="str">
        <f>IF(Main[[#This Row],[spread bid]]=Main[[#This Row],[spread ask]],"error","-")</f>
        <v>-</v>
      </c>
    </row>
    <row r="973" spans="1:47" x14ac:dyDescent="0.2">
      <c r="A973" s="1" t="s">
        <v>888</v>
      </c>
      <c r="B973" s="1">
        <v>19740623</v>
      </c>
      <c r="C973" s="9">
        <v>1994225</v>
      </c>
      <c r="D973" s="9" t="str">
        <f>_xll.BDP($A973&amp;" Corp",D$4)</f>
        <v>HEIGR</v>
      </c>
      <c r="E973" s="9">
        <f>IF(_xll.BDP($A973&amp;" Corp","cpn typ")="floating","frn",_xll.BDP($A973&amp;" Corp",E$4))</f>
        <v>3.25</v>
      </c>
      <c r="F973" s="50">
        <f>IF(LEFT(_xll.BDP($A973&amp;" Corp","mty_typ"),4)="perp","perp",_xll.BDP($A973&amp;" Corp",F$4)*1)</f>
        <v>44125</v>
      </c>
      <c r="G973" s="31">
        <f>_xll.RtGet("EBOND_POSITION",INDEX(bookMap[eBondID],MATCH(TEXT(C973,"0"),bookMap[bbgID],0))&amp;"="&amp;B973,"AMOUNT")</f>
        <v>0</v>
      </c>
      <c r="H973" s="1">
        <f>INDEX(control!$E$12:$E$22,MATCH(C973,control!$C$12:$C$22,0))</f>
        <v>0</v>
      </c>
      <c r="I973" s="1" t="str">
        <f>IFERROR(INDEX(bias[symbol],MIN(MAX(MATCH(IF($I$2="manual",_xll.RtGet("EBOND_LDN",B973,-20268),$I$2),bias[symbol],0)+H973,1),27)),"-")</f>
        <v>b</v>
      </c>
      <c r="J973" s="1">
        <f>IFERROR(_xll.RtGet("EBOND_LDN",B973,-20270)*1,"-")</f>
        <v>0.5</v>
      </c>
      <c r="K973" s="1" t="str">
        <f>_xll.RtGet("EBOND_LDN",$B973,-20271)</f>
        <v>on</v>
      </c>
      <c r="L973" s="1">
        <f>_xll.BDP(A973&amp;" @CBKG Corp","bid")</f>
        <v>104.729</v>
      </c>
      <c r="M973" s="1">
        <f>_xll.BDP(A973&amp;" @CBKG Corp","ask")</f>
        <v>105.229</v>
      </c>
      <c r="N973" s="1" t="s">
        <v>1456</v>
      </c>
      <c r="O973" s="1" t="str">
        <f>_xll.BDP(A973&amp;" @"&amp;N973&amp;" Corp","LAST_UPDATE")</f>
        <v>11/06/2014</v>
      </c>
      <c r="P973" s="57">
        <f>_xll.BDP(A973&amp;" @"&amp;N973&amp;" Corp","LAST_PRICE")</f>
        <v>104.908</v>
      </c>
      <c r="Q973" s="1">
        <f>INDEX(control!$F$12:$F$22,MATCH(C973,control!$C$12:$C$22,0))</f>
        <v>100</v>
      </c>
      <c r="R973" s="1">
        <f>P973-J973*INDEX(bias[value],MATCH(I973,bias[symbol],0))*(Q973/100)</f>
        <v>104.7205</v>
      </c>
      <c r="S973" s="1">
        <f t="shared" si="1136"/>
        <v>105.2205</v>
      </c>
      <c r="T973" s="4"/>
      <c r="U973" s="4"/>
      <c r="V973" s="1">
        <f t="shared" si="1130"/>
        <v>104.908</v>
      </c>
      <c r="W973" s="1">
        <f t="shared" si="1131"/>
        <v>104.7205</v>
      </c>
      <c r="X973" s="1">
        <f t="shared" si="1132"/>
        <v>105.2205</v>
      </c>
      <c r="Y973" s="13">
        <f t="shared" si="1133"/>
        <v>-1.6999999999995907E-2</v>
      </c>
      <c r="Z973" s="1">
        <v>1</v>
      </c>
      <c r="AA973" s="1">
        <f t="shared" si="1134"/>
        <v>1</v>
      </c>
      <c r="AB973" s="1">
        <f t="shared" si="1069"/>
        <v>1</v>
      </c>
      <c r="AC973" s="1">
        <f>IF(ISNUMBER(INDEX(bias[value],MATCH(I973,bias[symbol],0))),1,0)</f>
        <v>1</v>
      </c>
      <c r="AD973" s="1">
        <f t="shared" si="1135"/>
        <v>1</v>
      </c>
      <c r="AE973" s="1">
        <f t="shared" si="1070"/>
        <v>1</v>
      </c>
      <c r="AF973" s="1">
        <f t="shared" ca="1" si="1199"/>
        <v>0</v>
      </c>
      <c r="AG973" s="1">
        <f t="shared" ca="1" si="1200"/>
        <v>0</v>
      </c>
      <c r="AH973" s="1" t="str">
        <f ca="1">IF(AG973=1,_xll.RtContribute("DDS_BONDS",$B973&amp;"=EXT",$V$3:$X$3,V973:X973,"FTC:CHANGED;SCOPE:SERVER"),"-")</f>
        <v>-</v>
      </c>
      <c r="AI973" s="1" t="str">
        <f>_xll.RtGet("DDS_BONDS",B973&amp;"=EXT",3)</f>
        <v>19740623=EXT</v>
      </c>
      <c r="AJ973" s="32">
        <f>_xll.BDP($A973&amp;" @"&amp; $N973 &amp;"  Corp","risk_mid")</f>
        <v>6.0039252318446756</v>
      </c>
      <c r="AK973" s="25">
        <f t="shared" si="1099"/>
        <v>0</v>
      </c>
      <c r="AL973" s="1" t="str">
        <f t="shared" si="1146"/>
        <v>-</v>
      </c>
      <c r="AM973" s="38">
        <f t="shared" si="1100"/>
        <v>0</v>
      </c>
      <c r="AN973" s="12">
        <f>_xll.BDP($A973&amp;" @"&amp; $N973 &amp;"  Corp","asset_swap_spd_mid")</f>
        <v>148.09960478870087</v>
      </c>
      <c r="AO973" s="25">
        <f t="shared" si="1101"/>
        <v>0</v>
      </c>
      <c r="AP973" s="25">
        <f>IFERROR(_xll.BDP($A973&amp;" @"&amp; $N973 &amp;"  Corp","coupon")*G973/100/365,"-")</f>
        <v>0</v>
      </c>
      <c r="AQ973" s="1" t="str">
        <f>_xll.RtGet("EBOND_LDN",B973,"DSPLY_NAME")</f>
        <v>HEIGR 3 1/4 21 O</v>
      </c>
      <c r="AR973" s="38">
        <f>_xll.RtGet("EBOND_LDN", B973, -18560)</f>
        <v>0</v>
      </c>
      <c r="AS973" s="38">
        <f>_xll.RtGet("EBOND_LDN", B973, -18562)</f>
        <v>0</v>
      </c>
      <c r="AT973" s="58" t="str">
        <f ca="1">IF(Main[[#This Row],[maturity]]&lt;TODAY(),"matured","-")</f>
        <v>-</v>
      </c>
      <c r="AU973" s="1" t="str">
        <f>IF(Main[[#This Row],[spread bid]]=Main[[#This Row],[spread ask]],"error","-")</f>
        <v>error</v>
      </c>
    </row>
    <row r="974" spans="1:47" x14ac:dyDescent="0.2">
      <c r="A974" s="1" t="s">
        <v>1425</v>
      </c>
      <c r="B974" s="1">
        <v>20295179</v>
      </c>
      <c r="C974" s="9">
        <v>1994225</v>
      </c>
      <c r="D974" s="9" t="str">
        <f>_xll.BDP($A974&amp;" Corp",D$4)</f>
        <v>HEIGR</v>
      </c>
      <c r="E974" s="9">
        <f>IF(_xll.BDP($A974&amp;" Corp","cpn typ")="floating","frn",_xll.BDP($A974&amp;" Corp",E$4))</f>
        <v>3.25</v>
      </c>
      <c r="F974" s="50">
        <f>IF(LEFT(_xll.BDP($A974&amp;" Corp","mty_typ"),4)="perp","perp",_xll.BDP($A974&amp;" Corp",F$4)*1)</f>
        <v>44490</v>
      </c>
      <c r="G974" s="31">
        <f>_xll.RtGet("EBOND_POSITION",INDEX(bookMap[eBondID],MATCH(TEXT(C974,"0"),bookMap[bbgID],0))&amp;"="&amp;B974,"AMOUNT")</f>
        <v>0</v>
      </c>
      <c r="H974" s="1">
        <f>INDEX(control!$E$12:$E$22,MATCH(C974,control!$C$12:$C$22,0))</f>
        <v>0</v>
      </c>
      <c r="I974" s="1" t="str">
        <f>IFERROR(INDEX(bias[symbol],MIN(MAX(MATCH(IF($I$2="manual",_xll.RtGet("EBOND_LDN",B974,-20268),$I$2),bias[symbol],0)+H974,1),27)),"-")</f>
        <v>bb</v>
      </c>
      <c r="J974" s="1">
        <f>IFERROR(_xll.RtGet("EBOND_LDN",B974,-20270)*1,"-")</f>
        <v>0.5</v>
      </c>
      <c r="K974" s="1" t="str">
        <f>_xll.RtGet("EBOND_LDN",$B974,-20271)</f>
        <v>on</v>
      </c>
      <c r="L974" s="1">
        <f>_xll.BDP(A974&amp;" @CBKG Corp","bid")</f>
        <v>104.381</v>
      </c>
      <c r="M974" s="1">
        <f>_xll.BDP(A974&amp;" @CBKG Corp","ask")</f>
        <v>104.881</v>
      </c>
      <c r="N974" s="1" t="s">
        <v>1456</v>
      </c>
      <c r="O974" s="1" t="str">
        <f>_xll.BDP(A974&amp;" @"&amp;N974&amp;" Corp","LAST_UPDATE")</f>
        <v>11/06/2014</v>
      </c>
      <c r="P974" s="57">
        <f>_xll.BDP(A974&amp;" @"&amp;N974&amp;" Corp","LAST_PRICE")</f>
        <v>104.489</v>
      </c>
      <c r="Q974" s="1">
        <f>INDEX(control!$F$12:$F$22,MATCH(C974,control!$C$12:$C$22,0))</f>
        <v>100</v>
      </c>
      <c r="R974" s="1">
        <f>P974-J974*INDEX(bias[value],MATCH(I974,bias[symbol],0))*(Q974/100)</f>
        <v>104.364</v>
      </c>
      <c r="S974" s="1">
        <f t="shared" ref="S974" si="1201">R974+J974*(Q974/100)</f>
        <v>104.864</v>
      </c>
      <c r="T974" s="4"/>
      <c r="U974" s="4"/>
      <c r="V974" s="1">
        <f t="shared" ref="V974" si="1202">P974</f>
        <v>104.489</v>
      </c>
      <c r="W974" s="1">
        <f t="shared" ref="W974" si="1203">IF(ISNUMBER(T974),T974,R974)</f>
        <v>104.364</v>
      </c>
      <c r="X974" s="1">
        <f t="shared" ref="X974" si="1204">IF(ISNUMBER(U974),U974,S974)</f>
        <v>104.864</v>
      </c>
      <c r="Y974" s="13">
        <f t="shared" ref="Y974" si="1205">IF(ISERROR((W974+X974)-(L974+M974)),"err",((W974+X974)-(L974+M974)))</f>
        <v>-3.3999999999991815E-2</v>
      </c>
      <c r="Z974" s="1">
        <v>1</v>
      </c>
      <c r="AA974" s="1">
        <f t="shared" ref="AA974" si="1206">IF(K974="on",1,0)</f>
        <v>1</v>
      </c>
      <c r="AB974" s="1">
        <f t="shared" ref="AB974" si="1207">IF(ISNUMBER(V974),1,0)*IF(ISNUMBER(W974),1,0)*IF(ISNUMBER(X974),1,0)</f>
        <v>1</v>
      </c>
      <c r="AC974" s="1">
        <f>IF(ISNUMBER(INDEX(bias[value],MATCH(I974,bias[symbol],0))),1,0)</f>
        <v>1</v>
      </c>
      <c r="AD974" s="1">
        <f t="shared" ref="AD974" si="1208">IF(ISNUMBER(J974),1,0)</f>
        <v>1</v>
      </c>
      <c r="AE974" s="1">
        <f t="shared" ref="AE974" si="1209">IF(AB974,IF(W974&gt;X974,0,1),0)</f>
        <v>1</v>
      </c>
      <c r="AF974" s="1">
        <f t="shared" ca="1" si="1199"/>
        <v>0</v>
      </c>
      <c r="AG974" s="1">
        <f t="shared" ca="1" si="1200"/>
        <v>0</v>
      </c>
      <c r="AH974" s="1" t="str">
        <f ca="1">IF(AG974=1,_xll.RtContribute("DDS_BONDS",$B974&amp;"=EXT",$V$3:$X$3,V974:X974,"FTC:CHANGED;SCOPE:SERVER"),"-")</f>
        <v>-</v>
      </c>
      <c r="AI974" s="1" t="str">
        <f>_xll.RtGet("DDS_BONDS",B974&amp;"=EXT",3)</f>
        <v>20295179=EXT</v>
      </c>
      <c r="AJ974" s="32">
        <f>_xll.BDP($A974&amp;" @"&amp; $N974 &amp;"  Corp","risk_mid")</f>
        <v>6.8182724368789138</v>
      </c>
      <c r="AK974" s="25">
        <f t="shared" si="1099"/>
        <v>0</v>
      </c>
      <c r="AL974" s="1" t="str">
        <f t="shared" si="1146"/>
        <v>-</v>
      </c>
      <c r="AM974" s="38">
        <f t="shared" si="1100"/>
        <v>0</v>
      </c>
      <c r="AN974" s="12">
        <f>_xll.BDP($A974&amp;" @"&amp; $N974 &amp;"  Corp","asset_swap_spd_mid")</f>
        <v>145.22584709963471</v>
      </c>
      <c r="AO974" s="25">
        <f t="shared" si="1101"/>
        <v>0</v>
      </c>
      <c r="AP974" s="25">
        <f>IFERROR(_xll.BDP($A974&amp;" @"&amp; $N974 &amp;"  Corp","coupon")*G974/100/365,"-")</f>
        <v>0</v>
      </c>
      <c r="AQ974" s="1" t="str">
        <f>_xll.RtGet("EBOND_LDN",B974,"DSPLY_NAME")</f>
        <v>HEIGR 3 1/4 21 O</v>
      </c>
      <c r="AR974" s="38">
        <f>_xll.RtGet("EBOND_LDN", B974, -18560)</f>
        <v>0</v>
      </c>
      <c r="AS974" s="38">
        <f>_xll.RtGet("EBOND_LDN", B974, -18562)</f>
        <v>0</v>
      </c>
      <c r="AT974" s="58" t="str">
        <f ca="1">IF(Main[[#This Row],[maturity]]&lt;TODAY(),"matured","-")</f>
        <v>-</v>
      </c>
      <c r="AU974" s="1" t="str">
        <f>IF(Main[[#This Row],[spread bid]]=Main[[#This Row],[spread ask]],"error","-")</f>
        <v>error</v>
      </c>
    </row>
    <row r="975" spans="1:47" x14ac:dyDescent="0.2">
      <c r="A975" s="1" t="s">
        <v>889</v>
      </c>
      <c r="B975" s="1">
        <v>3388278</v>
      </c>
      <c r="C975" s="9">
        <v>1994225</v>
      </c>
      <c r="D975" s="9" t="str">
        <f>_xll.BDP($A975&amp;" Corp",D$4)</f>
        <v>HOLNVX</v>
      </c>
      <c r="E975" s="9">
        <f>IF(_xll.BDP($A975&amp;" Corp","cpn typ")="floating","frn",_xll.BDP($A975&amp;" Corp",E$4))</f>
        <v>4.375</v>
      </c>
      <c r="F975" s="50">
        <f>IF(LEFT(_xll.BDP($A975&amp;" Corp","mty_typ"),4)="perp","perp",_xll.BDP($A975&amp;" Corp",F$4)*1)</f>
        <v>41982</v>
      </c>
      <c r="G975" s="31" t="str">
        <f>_xll.RtGet("EBOND_POSITION",INDEX(bookMap[eBondID],MATCH(TEXT(C975,"0"),bookMap[bbgID],0))&amp;"="&amp;B975,"AMOUNT")</f>
        <v>#N/A</v>
      </c>
      <c r="H975" s="1">
        <f>INDEX(control!$E$12:$E$22,MATCH(C975,control!$C$12:$C$22,0))</f>
        <v>0</v>
      </c>
      <c r="I975" s="1" t="str">
        <f>IFERROR(INDEX(bias[symbol],MIN(MAX(MATCH(IF($I$2="manual",_xll.RtGet("EBOND_LDN",B975,-20268),$I$2),bias[symbol],0)+H975,1),27)),"-")</f>
        <v>m</v>
      </c>
      <c r="J975" s="1">
        <f>IFERROR(_xll.RtGet("EBOND_LDN",B975,-20270)*1,"-")</f>
        <v>0.2</v>
      </c>
      <c r="K975" s="1" t="str">
        <f>_xll.RtGet("EBOND_LDN",$B975,-20271)</f>
        <v>on</v>
      </c>
      <c r="L975" s="1">
        <f>_xll.BDP(A975&amp;" @CBKG Corp","bid")</f>
        <v>101.833</v>
      </c>
      <c r="M975" s="1">
        <f>_xll.BDP(A975&amp;" @CBKG Corp","ask")</f>
        <v>102.033</v>
      </c>
      <c r="N975" s="1" t="s">
        <v>1456</v>
      </c>
      <c r="O975" s="1" t="str">
        <f>_xll.BDP(A975&amp;" @"&amp;N975&amp;" Corp","LAST_UPDATE")</f>
        <v>11/06/2014</v>
      </c>
      <c r="P975" s="57">
        <f>_xll.BDP(A975&amp;" @"&amp;N975&amp;" Corp","LAST_PRICE")</f>
        <v>101.932</v>
      </c>
      <c r="Q975" s="1">
        <f>INDEX(control!$F$12:$F$22,MATCH(C975,control!$C$12:$C$22,0))</f>
        <v>100</v>
      </c>
      <c r="R975" s="1">
        <f>P975-J975*INDEX(bias[value],MATCH(I975,bias[symbol],0))*(Q975/100)</f>
        <v>101.83200000000001</v>
      </c>
      <c r="S975" s="1">
        <f t="shared" si="1136"/>
        <v>102.03200000000001</v>
      </c>
      <c r="T975" s="4"/>
      <c r="U975" s="4"/>
      <c r="V975" s="1">
        <f t="shared" si="1130"/>
        <v>101.932</v>
      </c>
      <c r="W975" s="1">
        <f t="shared" si="1131"/>
        <v>101.83200000000001</v>
      </c>
      <c r="X975" s="1">
        <f t="shared" si="1132"/>
        <v>102.03200000000001</v>
      </c>
      <c r="Y975" s="13">
        <f t="shared" si="1133"/>
        <v>-1.9999999999527063E-3</v>
      </c>
      <c r="Z975" s="1">
        <v>1</v>
      </c>
      <c r="AA975" s="1">
        <f t="shared" si="1134"/>
        <v>1</v>
      </c>
      <c r="AB975" s="1">
        <f t="shared" ref="AB975:AB1030" si="1210">IF(ISNUMBER(V975),1,0)*IF(ISNUMBER(W975),1,0)*IF(ISNUMBER(X975),1,0)</f>
        <v>1</v>
      </c>
      <c r="AC975" s="1">
        <f>IF(ISNUMBER(INDEX(bias[value],MATCH(I975,bias[symbol],0))),1,0)</f>
        <v>1</v>
      </c>
      <c r="AD975" s="1">
        <f t="shared" si="1135"/>
        <v>1</v>
      </c>
      <c r="AE975" s="1">
        <f t="shared" ref="AE975:AE1030" si="1211">IF(AB975,IF(W975&gt;X975,0,1),0)</f>
        <v>1</v>
      </c>
      <c r="AF975" s="1">
        <f t="shared" ca="1" si="1199"/>
        <v>0</v>
      </c>
      <c r="AG975" s="1">
        <f t="shared" ca="1" si="1200"/>
        <v>0</v>
      </c>
      <c r="AH975" s="1" t="str">
        <f ca="1">IF(AG975=1,_xll.RtContribute("DDS_BONDS",$B975&amp;"=EXT",$V$3:$X$3,V975:X975,"FTC:CHANGED;SCOPE:SERVER"),"-")</f>
        <v>-</v>
      </c>
      <c r="AI975" s="1" t="str">
        <f>_xll.RtGet("DDS_BONDS",B975&amp;"=EXT",3)</f>
        <v>3388278=EXT</v>
      </c>
      <c r="AJ975" s="32">
        <f>_xll.BDP($A975&amp;" @"&amp; $N975 &amp;"  Corp","risk_mid")</f>
        <v>0.4988222241344431</v>
      </c>
      <c r="AK975" s="25" t="str">
        <f t="shared" si="1099"/>
        <v>-</v>
      </c>
      <c r="AL975" s="1" t="str">
        <f t="shared" si="1146"/>
        <v>-</v>
      </c>
      <c r="AM975" s="38">
        <f t="shared" si="1100"/>
        <v>0</v>
      </c>
      <c r="AN975" s="12">
        <f>_xll.BDP($A975&amp;" @"&amp; $N975 &amp;"  Corp","asset_swap_spd_mid")</f>
        <v>1.4816657862396059</v>
      </c>
      <c r="AO975" s="25">
        <f t="shared" si="1101"/>
        <v>0</v>
      </c>
      <c r="AP975" s="25" t="str">
        <f>IFERROR(_xll.BDP($A975&amp;" @"&amp; $N975 &amp;"  Corp","coupon")*G975/100/365,"-")</f>
        <v>-</v>
      </c>
      <c r="AQ975" s="1" t="str">
        <f>_xll.RtGet("EBOND_LDN",B975,"DSPLY_NAME")</f>
        <v xml:space="preserve">HOLNVX 4 3/8 09 </v>
      </c>
      <c r="AR975" s="38">
        <f>_xll.RtGet("EBOND_LDN", B975, -18560)</f>
        <v>50.099716573475</v>
      </c>
      <c r="AS975" s="38">
        <f>_xll.RtGet("EBOND_LDN", B975, -18562)</f>
        <v>10.006774004706999</v>
      </c>
      <c r="AT975" s="58" t="str">
        <f ca="1">IF(Main[[#This Row],[maturity]]&lt;TODAY(),"matured","-")</f>
        <v>-</v>
      </c>
      <c r="AU975" s="1" t="str">
        <f>IF(Main[[#This Row],[spread bid]]=Main[[#This Row],[spread ask]],"error","-")</f>
        <v>-</v>
      </c>
    </row>
    <row r="976" spans="1:47" x14ac:dyDescent="0.2">
      <c r="A976" s="1" t="s">
        <v>890</v>
      </c>
      <c r="B976" s="1">
        <v>8385865</v>
      </c>
      <c r="C976" s="9">
        <v>1994225</v>
      </c>
      <c r="D976" s="9" t="str">
        <f>_xll.BDP($A976&amp;" Corp",D$4)</f>
        <v>HOLNVX</v>
      </c>
      <c r="E976" s="9">
        <f>IF(_xll.BDP($A976&amp;" Corp","cpn typ")="floating","frn",_xll.BDP($A976&amp;" Corp",E$4))</f>
        <v>6.351</v>
      </c>
      <c r="F976" s="50">
        <f>IF(LEFT(_xll.BDP($A976&amp;" Corp","mty_typ"),4)="perp","perp",_xll.BDP($A976&amp;" Corp",F$4)*1)</f>
        <v>43045</v>
      </c>
      <c r="G976" s="31" t="str">
        <f>_xll.RtGet("EBOND_POSITION",INDEX(bookMap[eBondID],MATCH(TEXT(C976,"0"),bookMap[bbgID],0))&amp;"="&amp;B976,"AMOUNT")</f>
        <v>#N/A</v>
      </c>
      <c r="H976" s="1">
        <f>INDEX(control!$E$12:$E$22,MATCH(C976,control!$C$12:$C$22,0))</f>
        <v>0</v>
      </c>
      <c r="I976" s="1" t="str">
        <f>IFERROR(INDEX(bias[symbol],MIN(MAX(MATCH(IF($I$2="manual",_xll.RtGet("EBOND_LDN",B976,-20268),$I$2),bias[symbol],0)+H976,1),27)),"-")</f>
        <v>-</v>
      </c>
      <c r="J976" s="1" t="str">
        <f>IFERROR(_xll.RtGet("EBOND_LDN",B976,-20270)*1,"-")</f>
        <v>-</v>
      </c>
      <c r="K976" s="1" t="str">
        <f>_xll.RtGet("EBOND_LDN",$B976,-20271)</f>
        <v>on</v>
      </c>
      <c r="L976" s="1" t="str">
        <f>_xll.BDP(A976&amp;" @CBKG Corp","bid")</f>
        <v>#N/A Real Time</v>
      </c>
      <c r="M976" s="1" t="str">
        <f>_xll.BDP(A976&amp;" @CBKG Corp","ask")</f>
        <v>#N/A Real Time</v>
      </c>
      <c r="N976" s="1" t="s">
        <v>1457</v>
      </c>
      <c r="O976" s="1" t="str">
        <f>_xll.BDP(A976&amp;" @"&amp;N976&amp;" Corp","LAST_UPDATE")</f>
        <v>11/06/2014</v>
      </c>
      <c r="P976" s="57">
        <f>_xll.BDP(A976&amp;" @"&amp;N976&amp;" Corp","LAST_PRICE")</f>
        <v>113.46</v>
      </c>
      <c r="Q976" s="1">
        <f>INDEX(control!$F$12:$F$22,MATCH(C976,control!$C$12:$C$22,0))</f>
        <v>100</v>
      </c>
      <c r="R976" s="1" t="e">
        <f>P976-J976*INDEX(bias[value],MATCH(I976,bias[symbol],0))*(Q976/100)</f>
        <v>#VALUE!</v>
      </c>
      <c r="S976" s="1" t="e">
        <f t="shared" si="1136"/>
        <v>#VALUE!</v>
      </c>
      <c r="T976" s="4"/>
      <c r="U976" s="4"/>
      <c r="V976" s="1">
        <f t="shared" si="1130"/>
        <v>113.46</v>
      </c>
      <c r="W976" s="1" t="e">
        <f t="shared" si="1131"/>
        <v>#VALUE!</v>
      </c>
      <c r="X976" s="1" t="e">
        <f t="shared" si="1132"/>
        <v>#VALUE!</v>
      </c>
      <c r="Y976" s="13" t="str">
        <f t="shared" si="1133"/>
        <v>err</v>
      </c>
      <c r="Z976" s="1">
        <v>1</v>
      </c>
      <c r="AA976" s="1">
        <f t="shared" si="1134"/>
        <v>1</v>
      </c>
      <c r="AB976" s="1">
        <f t="shared" si="1210"/>
        <v>0</v>
      </c>
      <c r="AC976" s="1">
        <f>IF(ISNUMBER(INDEX(bias[value],MATCH(I976,bias[symbol],0))),1,0)</f>
        <v>0</v>
      </c>
      <c r="AD976" s="1">
        <f t="shared" si="1135"/>
        <v>0</v>
      </c>
      <c r="AE976" s="1">
        <f t="shared" si="1211"/>
        <v>0</v>
      </c>
      <c r="AF976" s="1">
        <f t="shared" ca="1" si="1199"/>
        <v>0</v>
      </c>
      <c r="AG976" s="1">
        <f t="shared" ca="1" si="1200"/>
        <v>0</v>
      </c>
      <c r="AH976" s="1" t="str">
        <f ca="1">IF(AG976=1,_xll.RtContribute("DDS_BONDS",$B976&amp;"=EXT",$V$3:$X$3,V976:X976,"FTC:CHANGED;SCOPE:SERVER"),"-")</f>
        <v>-</v>
      </c>
      <c r="AI976" s="1" t="str">
        <f>_xll.RtGet("DDS_BONDS",B976&amp;"=EXT",3)</f>
        <v>8385865=EXT</v>
      </c>
      <c r="AJ976" s="32">
        <f>_xll.BDP($A976&amp;" @"&amp; $N976 &amp;"  Corp","risk_mid")</f>
        <v>3.5283377025635332</v>
      </c>
      <c r="AK976" s="25" t="str">
        <f t="shared" si="1099"/>
        <v>-</v>
      </c>
      <c r="AL976" s="1" t="str">
        <f t="shared" si="1146"/>
        <v>-</v>
      </c>
      <c r="AM976" s="38">
        <f t="shared" si="1100"/>
        <v>0</v>
      </c>
      <c r="AN976" s="12">
        <f>_xll.BDP($A976&amp;" @"&amp; $N976 &amp;"  Corp","asset_swap_spd_mid")</f>
        <v>183.58333901053234</v>
      </c>
      <c r="AO976" s="25">
        <f t="shared" si="1101"/>
        <v>0</v>
      </c>
      <c r="AP976" s="25" t="str">
        <f>IFERROR(_xll.BDP($A976&amp;" @"&amp; $N976 &amp;"  Corp","coupon")*G976/100/365,"-")</f>
        <v>-</v>
      </c>
      <c r="AQ976" s="1" t="str">
        <f>_xll.RtGet("EBOND_LDN",B976,"DSPLY_NAME")</f>
        <v xml:space="preserve">HOLNVX 6.351 06 </v>
      </c>
      <c r="AR976" s="38">
        <f>_xll.RtGet("EBOND_LDN", B976, -18560)</f>
        <v>0</v>
      </c>
      <c r="AS976" s="38">
        <f>_xll.RtGet("EBOND_LDN", B976, -18562)</f>
        <v>0</v>
      </c>
      <c r="AT976" s="58" t="str">
        <f ca="1">IF(Main[[#This Row],[maturity]]&lt;TODAY(),"matured","-")</f>
        <v>-</v>
      </c>
      <c r="AU976" s="1" t="str">
        <f>IF(Main[[#This Row],[spread bid]]=Main[[#This Row],[spread ask]],"error","-")</f>
        <v>error</v>
      </c>
    </row>
    <row r="977" spans="1:47" x14ac:dyDescent="0.2">
      <c r="A977" s="1" t="s">
        <v>1543</v>
      </c>
      <c r="B977" s="1">
        <v>21068429</v>
      </c>
      <c r="C977" s="9">
        <v>1994225</v>
      </c>
      <c r="D977" s="9" t="str">
        <f>_xll.BDP($A977&amp;" Corp",D$4)</f>
        <v>HOLNVX</v>
      </c>
      <c r="E977" s="9">
        <f>IF(_xll.BDP($A977&amp;" Corp","cpn typ")="floating","frn",_xll.BDP($A977&amp;" Corp",E$4))</f>
        <v>3</v>
      </c>
      <c r="F977" s="50">
        <f>IF(LEFT(_xll.BDP($A977&amp;" Corp","mty_typ"),4)="perp","perp",_xll.BDP($A977&amp;" Corp",F$4)*1)</f>
        <v>45313</v>
      </c>
      <c r="G977" s="31" t="str">
        <f>_xll.RtGet("EBOND_POSITION",INDEX(bookMap[eBondID],MATCH(TEXT(C977,"0"),bookMap[bbgID],0))&amp;"="&amp;B977,"AMOUNT")</f>
        <v>#N/A</v>
      </c>
      <c r="H977" s="1">
        <f>INDEX(control!$E$12:$E$22,MATCH(C977,control!$C$12:$C$22,0))</f>
        <v>0</v>
      </c>
      <c r="I977" s="1" t="str">
        <f>IFERROR(INDEX(bias[symbol],MIN(MAX(MATCH(IF($I$2="manual",_xll.RtGet("EBOND_LDN",B977,-20268),$I$2),bias[symbol],0)+H977,1),27)),"-")</f>
        <v>-</v>
      </c>
      <c r="J977" s="1" t="str">
        <f>IFERROR(_xll.RtGet("EBOND_LDN",B977,-20270)*1,"-")</f>
        <v>-</v>
      </c>
      <c r="K977" s="1" t="str">
        <f>_xll.RtGet("EBOND_LDN",$B977,-20271)</f>
        <v/>
      </c>
      <c r="L977" s="1" t="str">
        <f>_xll.BDP(A977&amp;" @CBKG Corp","bid")</f>
        <v>#N/A Real Time</v>
      </c>
      <c r="M977" s="1" t="str">
        <f>_xll.BDP(A977&amp;" @CBKG Corp","ask")</f>
        <v>#N/A Real Time</v>
      </c>
      <c r="N977" s="1" t="s">
        <v>1456</v>
      </c>
      <c r="O977" s="1" t="str">
        <f>_xll.BDP(A977&amp;" @"&amp;N977&amp;" Corp","LAST_UPDATE")</f>
        <v>11/06/2014</v>
      </c>
      <c r="P977" s="57">
        <f>_xll.BDP(A977&amp;" @"&amp;N977&amp;" Corp","LAST_PRICE")</f>
        <v>105.60299999999999</v>
      </c>
      <c r="Q977" s="1">
        <f>INDEX(control!$F$12:$F$22,MATCH(C977,control!$C$12:$C$22,0))</f>
        <v>100</v>
      </c>
      <c r="R977" s="1" t="e">
        <f>P977-J977*INDEX(bias[value],MATCH(I977,bias[symbol],0))*(Q977/100)</f>
        <v>#VALUE!</v>
      </c>
      <c r="S977" s="1" t="e">
        <f t="shared" ref="S977" si="1212">R977+J977*(Q977/100)</f>
        <v>#VALUE!</v>
      </c>
      <c r="T977" s="4"/>
      <c r="U977" s="4"/>
      <c r="V977" s="1">
        <f t="shared" ref="V977" si="1213">P977</f>
        <v>105.60299999999999</v>
      </c>
      <c r="W977" s="1" t="e">
        <f t="shared" ref="W977" si="1214">IF(ISNUMBER(T977),T977,R977)</f>
        <v>#VALUE!</v>
      </c>
      <c r="X977" s="1" t="e">
        <f t="shared" ref="X977" si="1215">IF(ISNUMBER(U977),U977,S977)</f>
        <v>#VALUE!</v>
      </c>
      <c r="Y977" s="13" t="str">
        <f t="shared" ref="Y977" si="1216">IF(ISERROR((W977+X977)-(L977+M977)),"err",((W977+X977)-(L977+M977)))</f>
        <v>err</v>
      </c>
      <c r="Z977" s="1">
        <v>1</v>
      </c>
      <c r="AA977" s="1">
        <f t="shared" ref="AA977" si="1217">IF(K977="on",1,0)</f>
        <v>0</v>
      </c>
      <c r="AB977" s="1">
        <f t="shared" ref="AB977" si="1218">IF(ISNUMBER(V977),1,0)*IF(ISNUMBER(W977),1,0)*IF(ISNUMBER(X977),1,0)</f>
        <v>0</v>
      </c>
      <c r="AC977" s="1">
        <f>IF(ISNUMBER(INDEX(bias[value],MATCH(I977,bias[symbol],0))),1,0)</f>
        <v>0</v>
      </c>
      <c r="AD977" s="1">
        <f t="shared" ref="AD977" si="1219">IF(ISNUMBER(J977),1,0)</f>
        <v>0</v>
      </c>
      <c r="AE977" s="1">
        <f t="shared" ref="AE977" si="1220">IF(AB977,IF(W977&gt;X977,0,1),0)</f>
        <v>0</v>
      </c>
      <c r="AF977" s="1">
        <f t="shared" ca="1" si="1199"/>
        <v>0</v>
      </c>
      <c r="AG977" s="1">
        <f t="shared" ref="AG977" ca="1" si="1221">PRODUCT(Z977:AF977)</f>
        <v>0</v>
      </c>
      <c r="AH977" s="1" t="str">
        <f ca="1">IF(AG977=1,_xll.RtContribute("DDS_BONDS",$B977&amp;"=EXT",$V$3:$X$3,V977:X977,"FTC:CHANGED;SCOPE:SERVER"),"-")</f>
        <v>-</v>
      </c>
      <c r="AI977" s="1" t="str">
        <f>_xll.RtGet("DDS_BONDS",B977&amp;"=EXT",3)</f>
        <v>21068429=EXT</v>
      </c>
      <c r="AJ977" s="32">
        <f>_xll.BDP($A977&amp;" @"&amp; $N977 &amp;"  Corp","risk_mid")</f>
        <v>8.7844277133640958</v>
      </c>
      <c r="AK977" s="25" t="str">
        <f t="shared" ref="AK977" si="1222">IFERROR(G977*AJ977/10000,"-")</f>
        <v>-</v>
      </c>
      <c r="AL977" s="1" t="str">
        <f t="shared" si="1146"/>
        <v>-</v>
      </c>
      <c r="AM977" s="38">
        <f t="shared" ref="AM977" si="1223">IFERROR(G977*1,0)*IFERROR(P977*1,0)/100*IF(AL977="-",$AM$3,AL977)/100/360</f>
        <v>0</v>
      </c>
      <c r="AN977" s="12">
        <f>_xll.BDP($A977&amp;" @"&amp; $N977 &amp;"  Corp","asset_swap_spd_mid")</f>
        <v>84.378202563139141</v>
      </c>
      <c r="AO977" s="25">
        <f t="shared" ref="AO977" si="1224">IFERROR(G977*1,0)*IFERROR(AN977*1,0)/10000</f>
        <v>0</v>
      </c>
      <c r="AP977" s="25" t="str">
        <f>IFERROR(_xll.BDP($A977&amp;" @"&amp; $N977 &amp;"  Corp","coupon")*G977/100/365,"-")</f>
        <v>-</v>
      </c>
      <c r="AQ977" s="1" t="str">
        <f>_xll.RtGet("EBOND_LDN",B977,"DSPLY_NAME")</f>
        <v xml:space="preserve">HOLNVX 3 22 Jan </v>
      </c>
      <c r="AR977" s="38">
        <f>_xll.RtGet("EBOND_LDN", B977, -18560)</f>
        <v>0</v>
      </c>
      <c r="AS977" s="38">
        <f>_xll.RtGet("EBOND_LDN", B977, -18562)</f>
        <v>0</v>
      </c>
      <c r="AT977" s="58" t="str">
        <f ca="1">IF(Main[[#This Row],[maturity]]&lt;TODAY(),"matured","-")</f>
        <v>-</v>
      </c>
      <c r="AU977" s="1" t="str">
        <f>IF(Main[[#This Row],[spread bid]]=Main[[#This Row],[spread ask]],"error","-")</f>
        <v>error</v>
      </c>
    </row>
    <row r="978" spans="1:47" x14ac:dyDescent="0.2">
      <c r="A978" s="1" t="s">
        <v>891</v>
      </c>
      <c r="B978" s="1">
        <v>10740060</v>
      </c>
      <c r="C978" s="9">
        <v>1994225</v>
      </c>
      <c r="D978" s="9" t="str">
        <f>_xll.BDP($A978&amp;" Corp",D$4)</f>
        <v>KINOVE</v>
      </c>
      <c r="E978" s="9">
        <f>IF(_xll.BDP($A978&amp;" Corp","cpn typ")="floating","frn",_xll.BDP($A978&amp;" Corp",E$4))</f>
        <v>10</v>
      </c>
      <c r="F978" s="50">
        <f>IF(LEFT(_xll.BDP($A978&amp;" Corp","mty_typ"),4)="perp","perp",_xll.BDP($A978&amp;" Corp",F$4)*1)</f>
        <v>43266</v>
      </c>
      <c r="G978" s="31" t="str">
        <f>_xll.RtGet("EBOND_POSITION",INDEX(bookMap[eBondID],MATCH(TEXT(C978,"0"),bookMap[bbgID],0))&amp;"="&amp;B978,"AMOUNT")</f>
        <v>#N/A</v>
      </c>
      <c r="H978" s="1">
        <f>INDEX(control!$E$12:$E$22,MATCH(C978,control!$C$12:$C$22,0))</f>
        <v>0</v>
      </c>
      <c r="I978" s="1" t="str">
        <f>IFERROR(INDEX(bias[symbol],MIN(MAX(MATCH(IF($I$2="manual",_xll.RtGet("EBOND_LDN",B978,-20268),$I$2),bias[symbol],0)+H978,1),27)),"-")</f>
        <v>-</v>
      </c>
      <c r="J978" s="1" t="str">
        <f>IFERROR(_xll.RtGet("EBOND_LDN",B978,-20270)*1,"-")</f>
        <v>-</v>
      </c>
      <c r="K978" s="1" t="str">
        <f>_xll.RtGet("EBOND_LDN",$B978,-20271)</f>
        <v>#N/A</v>
      </c>
      <c r="L978" s="1" t="str">
        <f>_xll.BDP(A978&amp;" @CBKG Corp","bid")</f>
        <v>#N/A Real Time</v>
      </c>
      <c r="M978" s="1" t="str">
        <f>_xll.BDP(A978&amp;" @CBKG Corp","ask")</f>
        <v>#N/A Real Time</v>
      </c>
      <c r="N978" s="1" t="s">
        <v>1456</v>
      </c>
      <c r="O978" s="1" t="str">
        <f>_xll.BDP(A978&amp;" @"&amp;N978&amp;" Corp","LAST_UPDATE")</f>
        <v>07:01:19</v>
      </c>
      <c r="P978" s="57">
        <f>_xll.BDP(A978&amp;" @"&amp;N978&amp;" Corp","LAST_PRICE")</f>
        <v>108.012</v>
      </c>
      <c r="Q978" s="1">
        <f>INDEX(control!$F$12:$F$22,MATCH(C978,control!$C$12:$C$22,0))</f>
        <v>100</v>
      </c>
      <c r="R978" s="1" t="e">
        <f>P978-J978*INDEX(bias[value],MATCH(I978,bias[symbol],0))*(Q978/100)</f>
        <v>#VALUE!</v>
      </c>
      <c r="S978" s="1" t="e">
        <f t="shared" si="1136"/>
        <v>#VALUE!</v>
      </c>
      <c r="T978" s="4"/>
      <c r="U978" s="4"/>
      <c r="V978" s="1">
        <f t="shared" si="1130"/>
        <v>108.012</v>
      </c>
      <c r="W978" s="1" t="e">
        <f t="shared" si="1131"/>
        <v>#VALUE!</v>
      </c>
      <c r="X978" s="1" t="e">
        <f t="shared" si="1132"/>
        <v>#VALUE!</v>
      </c>
      <c r="Y978" s="13" t="str">
        <f t="shared" si="1133"/>
        <v>err</v>
      </c>
      <c r="Z978" s="1">
        <v>1</v>
      </c>
      <c r="AA978" s="1">
        <f t="shared" si="1134"/>
        <v>0</v>
      </c>
      <c r="AB978" s="1">
        <f t="shared" si="1210"/>
        <v>0</v>
      </c>
      <c r="AC978" s="1">
        <f>IF(ISNUMBER(INDEX(bias[value],MATCH(I978,bias[symbol],0))),1,0)</f>
        <v>0</v>
      </c>
      <c r="AD978" s="1">
        <f t="shared" si="1135"/>
        <v>0</v>
      </c>
      <c r="AE978" s="1">
        <f t="shared" si="1211"/>
        <v>0</v>
      </c>
      <c r="AF978" s="1">
        <f t="shared" ca="1" si="1199"/>
        <v>0</v>
      </c>
      <c r="AG978" s="1">
        <f t="shared" ca="1" si="1200"/>
        <v>0</v>
      </c>
      <c r="AH978" s="1" t="str">
        <f ca="1">IF(AG978=1,_xll.RtContribute("DDS_BONDS",$B978&amp;"=EXT",$V$3:$X$3,V978:X978,"FTC:CHANGED;SCOPE:SERVER"),"-")</f>
        <v>-</v>
      </c>
      <c r="AI978" s="1" t="str">
        <f>_xll.RtGet("DDS_BONDS",B978&amp;"=EXT",3)</f>
        <v>10740060=EXT</v>
      </c>
      <c r="AJ978" s="32">
        <f>_xll.BDP($A978&amp;" @"&amp; $N978 &amp;"  Corp","risk_mid")</f>
        <v>8.0977362117096163E-2</v>
      </c>
      <c r="AK978" s="25" t="str">
        <f t="shared" ref="AK978:AK1042" si="1225">IFERROR(G978*AJ978/10000,"-")</f>
        <v>-</v>
      </c>
      <c r="AL978" s="1" t="str">
        <f t="shared" si="1146"/>
        <v>-</v>
      </c>
      <c r="AM978" s="38">
        <f t="shared" ref="AM978:AM1042" si="1226">IFERROR(G978*1,0)*IFERROR(P978*1,0)/100*IF(AL978="-",$AM$3,AL978)/100/360</f>
        <v>0</v>
      </c>
      <c r="AN978" s="12">
        <f>_xll.BDP($A978&amp;" @"&amp; $N978 &amp;"  Corp","asset_swap_spd_mid")</f>
        <v>204.59791076967201</v>
      </c>
      <c r="AO978" s="25">
        <f t="shared" ref="AO978:AO1042" si="1227">IFERROR(G978*1,0)*IFERROR(AN978*1,0)/10000</f>
        <v>0</v>
      </c>
      <c r="AP978" s="25" t="str">
        <f>IFERROR(_xll.BDP($A978&amp;" @"&amp; $N978 &amp;"  Corp","coupon")*G978/100/365,"-")</f>
        <v>-</v>
      </c>
      <c r="AQ978" s="1" t="str">
        <f>_xll.RtGet("EBOND_LDN",B978,"DSPLY_NAME")</f>
        <v>#N/A</v>
      </c>
      <c r="AR978" s="38" t="str">
        <f>_xll.RtGet("EBOND_LDN", B978, -18560)</f>
        <v>#N/A</v>
      </c>
      <c r="AS978" s="38" t="str">
        <f>_xll.RtGet("EBOND_LDN", B978, -18562)</f>
        <v>#N/A</v>
      </c>
      <c r="AT978" s="58" t="str">
        <f ca="1">IF(Main[[#This Row],[maturity]]&lt;TODAY(),"matured","-")</f>
        <v>-</v>
      </c>
      <c r="AU978" s="1" t="str">
        <f>IF(Main[[#This Row],[spread bid]]=Main[[#This Row],[spread ask]],"error","-")</f>
        <v>error</v>
      </c>
    </row>
    <row r="979" spans="1:47" x14ac:dyDescent="0.2">
      <c r="A979" s="1" t="s">
        <v>892</v>
      </c>
      <c r="B979" s="1">
        <v>2453674</v>
      </c>
      <c r="C979" s="9">
        <v>1994225</v>
      </c>
      <c r="D979" s="9" t="str">
        <f>_xll.BDP($A979&amp;" Corp",D$4)</f>
        <v>LGFP</v>
      </c>
      <c r="E979" s="9">
        <f>IF(_xll.BDP($A979&amp;" Corp","cpn typ")="floating","frn",_xll.BDP($A979&amp;" Corp",E$4))</f>
        <v>5</v>
      </c>
      <c r="F979" s="50">
        <f>IF(LEFT(_xll.BDP($A979&amp;" Corp","mty_typ"),4)="perp","perp",_xll.BDP($A979&amp;" Corp",F$4)*1)</f>
        <v>41836</v>
      </c>
      <c r="G979" s="31">
        <f>_xll.RtGet("EBOND_POSITION",INDEX(bookMap[eBondID],MATCH(TEXT(C979,"0"),bookMap[bbgID],0))&amp;"="&amp;B979,"AMOUNT")</f>
        <v>2248000</v>
      </c>
      <c r="H979" s="1">
        <f>INDEX(control!$E$12:$E$22,MATCH(C979,control!$C$12:$C$22,0))</f>
        <v>0</v>
      </c>
      <c r="I979" s="1" t="str">
        <f>IFERROR(INDEX(bias[symbol],MIN(MAX(MATCH(IF($I$2="manual",_xll.RtGet("EBOND_LDN",B979,-20268),$I$2),bias[symbol],0)+H979,1),27)),"-")</f>
        <v>m</v>
      </c>
      <c r="J979" s="1">
        <f>IFERROR(_xll.RtGet("EBOND_LDN",B979,-20270)*1,"-")</f>
        <v>0.1</v>
      </c>
      <c r="K979" s="1" t="str">
        <f>_xll.RtGet("EBOND_LDN",$B979,-20271)</f>
        <v>on</v>
      </c>
      <c r="L979" s="1">
        <f>_xll.BDP(A979&amp;" @CBKG Corp","bid")</f>
        <v>100.361</v>
      </c>
      <c r="M979" s="1">
        <f>_xll.BDP(A979&amp;" @CBKG Corp","ask")</f>
        <v>100.461</v>
      </c>
      <c r="N979" s="1" t="s">
        <v>1456</v>
      </c>
      <c r="O979" s="1" t="str">
        <f>_xll.BDP(A979&amp;" @"&amp;N979&amp;" Corp","LAST_UPDATE")</f>
        <v>07:01:30</v>
      </c>
      <c r="P979" s="57">
        <f>_xll.BDP(A979&amp;" @"&amp;N979&amp;" Corp","LAST_PRICE")</f>
        <v>100.411</v>
      </c>
      <c r="Q979" s="1">
        <f>INDEX(control!$F$12:$F$22,MATCH(C979,control!$C$12:$C$22,0))</f>
        <v>100</v>
      </c>
      <c r="R979" s="1">
        <f>P979-J979*INDEX(bias[value],MATCH(I979,bias[symbol],0))*(Q979/100)</f>
        <v>100.361</v>
      </c>
      <c r="S979" s="1">
        <f t="shared" si="1136"/>
        <v>100.461</v>
      </c>
      <c r="T979" s="4"/>
      <c r="U979" s="4"/>
      <c r="V979" s="1">
        <f t="shared" si="1130"/>
        <v>100.411</v>
      </c>
      <c r="W979" s="1">
        <f t="shared" si="1131"/>
        <v>100.361</v>
      </c>
      <c r="X979" s="1">
        <f t="shared" si="1132"/>
        <v>100.461</v>
      </c>
      <c r="Y979" s="13">
        <f t="shared" si="1133"/>
        <v>0</v>
      </c>
      <c r="Z979" s="1">
        <v>1</v>
      </c>
      <c r="AA979" s="1">
        <f t="shared" si="1134"/>
        <v>1</v>
      </c>
      <c r="AB979" s="1">
        <f t="shared" si="1210"/>
        <v>1</v>
      </c>
      <c r="AC979" s="1">
        <f>IF(ISNUMBER(INDEX(bias[value],MATCH(I979,bias[symbol],0))),1,0)</f>
        <v>1</v>
      </c>
      <c r="AD979" s="1">
        <f t="shared" si="1135"/>
        <v>1</v>
      </c>
      <c r="AE979" s="1">
        <f t="shared" si="1211"/>
        <v>1</v>
      </c>
      <c r="AF979" s="1">
        <f t="shared" ca="1" si="1199"/>
        <v>0</v>
      </c>
      <c r="AG979" s="1">
        <f t="shared" ca="1" si="1200"/>
        <v>0</v>
      </c>
      <c r="AH979" s="1" t="str">
        <f ca="1">IF(AG979=1,_xll.RtContribute("DDS_BONDS",$B979&amp;"=EXT",$V$3:$X$3,V979:X979,"FTC:CHANGED;SCOPE:SERVER"),"-")</f>
        <v>-</v>
      </c>
      <c r="AI979" s="1" t="str">
        <f>_xll.RtGet("DDS_BONDS",B979&amp;"=EXT",3)</f>
        <v>2453674=EXT</v>
      </c>
      <c r="AJ979" s="32">
        <f>_xll.BDP($A979&amp;" @"&amp; $N979 &amp;"  Corp","risk_mid")</f>
        <v>8.3436162157823901E-2</v>
      </c>
      <c r="AK979" s="25">
        <f t="shared" si="1225"/>
        <v>18.756449253078813</v>
      </c>
      <c r="AL979" s="1" t="str">
        <f t="shared" si="1146"/>
        <v>-</v>
      </c>
      <c r="AM979" s="38">
        <f t="shared" si="1226"/>
        <v>20.064349155555554</v>
      </c>
      <c r="AN979" s="12">
        <f>_xll.BDP($A979&amp;" @"&amp; $N979 &amp;"  Corp","asset_swap_spd_mid")</f>
        <v>-25.733267082509848</v>
      </c>
      <c r="AO979" s="25">
        <f t="shared" si="1227"/>
        <v>-5784.8384401482135</v>
      </c>
      <c r="AP979" s="25">
        <f>IFERROR(_xll.BDP($A979&amp;" @"&amp; $N979 &amp;"  Corp","coupon")*G979/100/365,"-")</f>
        <v>307.94520547945206</v>
      </c>
      <c r="AQ979" s="1" t="str">
        <f>_xll.RtGet("EBOND_LDN",B979,"DSPLY_NAME")</f>
        <v>LGFP 5 16 Jul 20</v>
      </c>
      <c r="AR979" s="38">
        <f>_xll.RtGet("EBOND_LDN", B979, -18560)</f>
        <v>40.368916350680998</v>
      </c>
      <c r="AS979" s="38">
        <f>_xll.RtGet("EBOND_LDN", B979, -18562)</f>
        <v>-79.468383373448006</v>
      </c>
      <c r="AT979" s="58" t="str">
        <f ca="1">IF(Main[[#This Row],[maturity]]&lt;TODAY(),"matured","-")</f>
        <v>-</v>
      </c>
      <c r="AU979" s="1" t="str">
        <f>IF(Main[[#This Row],[spread bid]]=Main[[#This Row],[spread ask]],"error","-")</f>
        <v>-</v>
      </c>
    </row>
    <row r="980" spans="1:47" x14ac:dyDescent="0.2">
      <c r="A980" s="1" t="s">
        <v>893</v>
      </c>
      <c r="B980" s="1">
        <v>7070805</v>
      </c>
      <c r="C980" s="9">
        <v>1994225</v>
      </c>
      <c r="D980" s="9" t="str">
        <f>_xll.BDP($A980&amp;" Corp",D$4)</f>
        <v>LGFP</v>
      </c>
      <c r="E980" s="9">
        <f>IF(_xll.BDP($A980&amp;" Corp","cpn typ")="floating","frn",_xll.BDP($A980&amp;" Corp",E$4))</f>
        <v>6.125</v>
      </c>
      <c r="F980" s="50">
        <f>IF(LEFT(_xll.BDP($A980&amp;" Corp","mty_typ"),4)="perp","perp",_xll.BDP($A980&amp;" Corp",F$4)*1)</f>
        <v>42152</v>
      </c>
      <c r="G980" s="31">
        <f>_xll.RtGet("EBOND_POSITION",INDEX(bookMap[eBondID],MATCH(TEXT(C980,"0"),bookMap[bbgID],0))&amp;"="&amp;B980,"AMOUNT")</f>
        <v>550000</v>
      </c>
      <c r="H980" s="1">
        <f>INDEX(control!$E$12:$E$22,MATCH(C980,control!$C$12:$C$22,0))</f>
        <v>0</v>
      </c>
      <c r="I980" s="1" t="str">
        <f>IFERROR(INDEX(bias[symbol],MIN(MAX(MATCH(IF($I$2="manual",_xll.RtGet("EBOND_LDN",B980,-20268),$I$2),bias[symbol],0)+H980,1),27)),"-")</f>
        <v>b</v>
      </c>
      <c r="J980" s="1">
        <f>IFERROR(_xll.RtGet("EBOND_LDN",B980,-20270)*1,"-")</f>
        <v>0.2</v>
      </c>
      <c r="K980" s="1" t="str">
        <f>_xll.RtGet("EBOND_LDN",$B980,-20271)</f>
        <v>on</v>
      </c>
      <c r="L980" s="1">
        <f>_xll.BDP(A980&amp;" @CBKG Corp","bid")</f>
        <v>105.003</v>
      </c>
      <c r="M980" s="1">
        <f>_xll.BDP(A980&amp;" @CBKG Corp","ask")</f>
        <v>105.203</v>
      </c>
      <c r="N980" s="1" t="s">
        <v>1456</v>
      </c>
      <c r="O980" s="1" t="str">
        <f>_xll.BDP(A980&amp;" @"&amp;N980&amp;" Corp","LAST_UPDATE")</f>
        <v>07:01:11</v>
      </c>
      <c r="P980" s="57">
        <f>_xll.BDP(A980&amp;" @"&amp;N980&amp;" Corp","LAST_PRICE")</f>
        <v>105.078</v>
      </c>
      <c r="Q980" s="1">
        <f>INDEX(control!$F$12:$F$22,MATCH(C980,control!$C$12:$C$22,0))</f>
        <v>100</v>
      </c>
      <c r="R980" s="1">
        <f>P980-J980*INDEX(bias[value],MATCH(I980,bias[symbol],0))*(Q980/100)</f>
        <v>105.003</v>
      </c>
      <c r="S980" s="1">
        <f t="shared" si="1136"/>
        <v>105.203</v>
      </c>
      <c r="T980" s="4"/>
      <c r="U980" s="4"/>
      <c r="V980" s="1">
        <f t="shared" si="1130"/>
        <v>105.078</v>
      </c>
      <c r="W980" s="1">
        <f t="shared" si="1131"/>
        <v>105.003</v>
      </c>
      <c r="X980" s="1">
        <f t="shared" si="1132"/>
        <v>105.203</v>
      </c>
      <c r="Y980" s="13">
        <f t="shared" si="1133"/>
        <v>0</v>
      </c>
      <c r="Z980" s="1">
        <v>1</v>
      </c>
      <c r="AA980" s="1">
        <f t="shared" si="1134"/>
        <v>1</v>
      </c>
      <c r="AB980" s="1">
        <f t="shared" si="1210"/>
        <v>1</v>
      </c>
      <c r="AC980" s="1">
        <f>IF(ISNUMBER(INDEX(bias[value],MATCH(I980,bias[symbol],0))),1,0)</f>
        <v>1</v>
      </c>
      <c r="AD980" s="1">
        <f t="shared" si="1135"/>
        <v>1</v>
      </c>
      <c r="AE980" s="1">
        <f t="shared" si="1211"/>
        <v>1</v>
      </c>
      <c r="AF980" s="1">
        <f t="shared" ca="1" si="1199"/>
        <v>0</v>
      </c>
      <c r="AG980" s="1">
        <f t="shared" ca="1" si="1200"/>
        <v>0</v>
      </c>
      <c r="AH980" s="1" t="str">
        <f ca="1">IF(AG980=1,_xll.RtContribute("DDS_BONDS",$B980&amp;"=EXT",$V$3:$X$3,V980:X980,"FTC:CHANGED;SCOPE:SERVER"),"-")</f>
        <v>-</v>
      </c>
      <c r="AI980" s="1" t="str">
        <f>_xll.RtGet("DDS_BONDS",B980&amp;"=EXT",3)</f>
        <v>7070805=EXT</v>
      </c>
      <c r="AJ980" s="32">
        <f>_xll.BDP($A980&amp;" @"&amp; $N980 &amp;"  Corp","risk_mid")</f>
        <v>0.9897996022971256</v>
      </c>
      <c r="AK980" s="25">
        <f t="shared" si="1225"/>
        <v>54.438978126341908</v>
      </c>
      <c r="AL980" s="1" t="str">
        <f t="shared" si="1146"/>
        <v>-</v>
      </c>
      <c r="AM980" s="38">
        <f t="shared" si="1226"/>
        <v>5.1371466666666672</v>
      </c>
      <c r="AN980" s="12">
        <f>_xll.BDP($A980&amp;" @"&amp; $N980 &amp;"  Corp","asset_swap_spd_mid")</f>
        <v>21.627384365640633</v>
      </c>
      <c r="AO980" s="25">
        <f t="shared" si="1227"/>
        <v>1189.5061401102348</v>
      </c>
      <c r="AP980" s="25">
        <f>IFERROR(_xll.BDP($A980&amp;" @"&amp; $N980 &amp;"  Corp","coupon")*G980/100/365,"-")</f>
        <v>92.294520547945211</v>
      </c>
      <c r="AQ980" s="1" t="str">
        <f>_xll.RtGet("EBOND_LDN",B980,"DSPLY_NAME")</f>
        <v>LGFP 6 1/8 28 Ma</v>
      </c>
      <c r="AR980" s="38">
        <f>_xll.RtGet("EBOND_LDN", B980, -18560)</f>
        <v>79.221060678643994</v>
      </c>
      <c r="AS980" s="38">
        <f>_xll.RtGet("EBOND_LDN", B980, -18562)</f>
        <v>59.022405185034998</v>
      </c>
      <c r="AT980" s="58" t="str">
        <f ca="1">IF(Main[[#This Row],[maturity]]&lt;TODAY(),"matured","-")</f>
        <v>-</v>
      </c>
      <c r="AU980" s="1" t="str">
        <f>IF(Main[[#This Row],[spread bid]]=Main[[#This Row],[spread ask]],"error","-")</f>
        <v>-</v>
      </c>
    </row>
    <row r="981" spans="1:47" x14ac:dyDescent="0.2">
      <c r="A981" s="1" t="s">
        <v>894</v>
      </c>
      <c r="B981" s="1">
        <v>4439049</v>
      </c>
      <c r="C981" s="9">
        <v>1994225</v>
      </c>
      <c r="D981" s="9" t="str">
        <f>_xll.BDP($A981&amp;" Corp",D$4)</f>
        <v>LGFP</v>
      </c>
      <c r="E981" s="9">
        <f>IF(_xll.BDP($A981&amp;" Corp","cpn typ")="floating","frn",_xll.BDP($A981&amp;" Corp",E$4))</f>
        <v>4.25</v>
      </c>
      <c r="F981" s="50">
        <f>IF(LEFT(_xll.BDP($A981&amp;" Corp","mty_typ"),4)="perp","perp",_xll.BDP($A981&amp;" Corp",F$4)*1)</f>
        <v>42452</v>
      </c>
      <c r="G981" s="31">
        <f>_xll.RtGet("EBOND_POSITION",INDEX(bookMap[eBondID],MATCH(TEXT(C981,"0"),bookMap[bbgID],0))&amp;"="&amp;B981,"AMOUNT")</f>
        <v>150000</v>
      </c>
      <c r="H981" s="1">
        <f>INDEX(control!$E$12:$E$22,MATCH(C981,control!$C$12:$C$22,0))</f>
        <v>0</v>
      </c>
      <c r="I981" s="1" t="str">
        <f>IFERROR(INDEX(bias[symbol],MIN(MAX(MATCH(IF($I$2="manual",_xll.RtGet("EBOND_LDN",B981,-20268),$I$2),bias[symbol],0)+H981,1),27)),"-")</f>
        <v>m</v>
      </c>
      <c r="J981" s="1">
        <f>IFERROR(_xll.RtGet("EBOND_LDN",B981,-20270)*1,"-")</f>
        <v>0.5</v>
      </c>
      <c r="K981" s="1" t="str">
        <f>_xll.RtGet("EBOND_LDN",$B981,-20271)</f>
        <v>on</v>
      </c>
      <c r="L981" s="1">
        <f>_xll.BDP(A981&amp;" @CBKG Corp","bid")</f>
        <v>105.14</v>
      </c>
      <c r="M981" s="1">
        <f>_xll.BDP(A981&amp;" @CBKG Corp","ask")</f>
        <v>105.64</v>
      </c>
      <c r="N981" s="1" t="s">
        <v>1456</v>
      </c>
      <c r="O981" s="1" t="str">
        <f>_xll.BDP(A981&amp;" @"&amp;N981&amp;" Corp","LAST_UPDATE")</f>
        <v>07:01:19</v>
      </c>
      <c r="P981" s="57">
        <f>_xll.BDP(A981&amp;" @"&amp;N981&amp;" Corp","LAST_PRICE")</f>
        <v>105.39</v>
      </c>
      <c r="Q981" s="1">
        <f>INDEX(control!$F$12:$F$22,MATCH(C981,control!$C$12:$C$22,0))</f>
        <v>100</v>
      </c>
      <c r="R981" s="1">
        <f>P981-J981*INDEX(bias[value],MATCH(I981,bias[symbol],0))*(Q981/100)</f>
        <v>105.14</v>
      </c>
      <c r="S981" s="1">
        <f t="shared" si="1136"/>
        <v>105.64</v>
      </c>
      <c r="T981" s="4"/>
      <c r="U981" s="4"/>
      <c r="V981" s="1">
        <f t="shared" si="1130"/>
        <v>105.39</v>
      </c>
      <c r="W981" s="1">
        <f t="shared" si="1131"/>
        <v>105.14</v>
      </c>
      <c r="X981" s="1">
        <f t="shared" si="1132"/>
        <v>105.64</v>
      </c>
      <c r="Y981" s="13">
        <f t="shared" si="1133"/>
        <v>0</v>
      </c>
      <c r="Z981" s="1">
        <v>1</v>
      </c>
      <c r="AA981" s="1">
        <f t="shared" si="1134"/>
        <v>1</v>
      </c>
      <c r="AB981" s="1">
        <f t="shared" si="1210"/>
        <v>1</v>
      </c>
      <c r="AC981" s="1">
        <f>IF(ISNUMBER(INDEX(bias[value],MATCH(I981,bias[symbol],0))),1,0)</f>
        <v>1</v>
      </c>
      <c r="AD981" s="1">
        <f t="shared" si="1135"/>
        <v>1</v>
      </c>
      <c r="AE981" s="1">
        <f t="shared" si="1211"/>
        <v>1</v>
      </c>
      <c r="AF981" s="1">
        <f t="shared" ca="1" si="1199"/>
        <v>0</v>
      </c>
      <c r="AG981" s="1">
        <f t="shared" ca="1" si="1200"/>
        <v>0</v>
      </c>
      <c r="AH981" s="1" t="str">
        <f ca="1">IF(AG981=1,_xll.RtContribute("DDS_BONDS",$B981&amp;"=EXT",$V$3:$X$3,V981:X981,"FTC:CHANGED;SCOPE:SERVER"),"-")</f>
        <v>-</v>
      </c>
      <c r="AI981" s="1" t="str">
        <f>_xll.RtGet("DDS_BONDS",B981&amp;"=EXT",3)</f>
        <v>4439049=EXT</v>
      </c>
      <c r="AJ981" s="32">
        <f>_xll.BDP($A981&amp;" @"&amp; $N981 &amp;"  Corp","risk_mid")</f>
        <v>1.8144101031076332</v>
      </c>
      <c r="AK981" s="25">
        <f t="shared" si="1225"/>
        <v>27.216151546614494</v>
      </c>
      <c r="AL981" s="1" t="str">
        <f t="shared" si="1146"/>
        <v>-</v>
      </c>
      <c r="AM981" s="38">
        <f t="shared" si="1226"/>
        <v>1.4052000000000002</v>
      </c>
      <c r="AN981" s="12">
        <f>_xll.BDP($A981&amp;" @"&amp; $N981 &amp;"  Corp","asset_swap_spd_mid")</f>
        <v>83.064520811485039</v>
      </c>
      <c r="AO981" s="25">
        <f t="shared" si="1227"/>
        <v>1245.9678121722757</v>
      </c>
      <c r="AP981" s="25">
        <f>IFERROR(_xll.BDP($A981&amp;" @"&amp; $N981 &amp;"  Corp","coupon")*G981/100/365,"-")</f>
        <v>17.465753424657535</v>
      </c>
      <c r="AQ981" s="1" t="str">
        <f>_xll.RtGet("EBOND_LDN",B981,"DSPLY_NAME")</f>
        <v>LGFP 4 1/4 23 Ma</v>
      </c>
      <c r="AR981" s="38">
        <f>_xll.RtGet("EBOND_LDN", B981, -18560)</f>
        <v>125.447054306929</v>
      </c>
      <c r="AS981" s="38">
        <f>_xll.RtGet("EBOND_LDN", B981, -18562)</f>
        <v>97.887514216311004</v>
      </c>
      <c r="AT981" s="58" t="str">
        <f ca="1">IF(Main[[#This Row],[maturity]]&lt;TODAY(),"matured","-")</f>
        <v>-</v>
      </c>
      <c r="AU981" s="1" t="str">
        <f>IF(Main[[#This Row],[spread bid]]=Main[[#This Row],[spread ask]],"error","-")</f>
        <v>-</v>
      </c>
    </row>
    <row r="982" spans="1:47" x14ac:dyDescent="0.2">
      <c r="A982" s="1" t="s">
        <v>895</v>
      </c>
      <c r="B982" s="1">
        <v>8290880</v>
      </c>
      <c r="C982" s="9">
        <v>1994225</v>
      </c>
      <c r="D982" s="9" t="str">
        <f>_xll.BDP($A982&amp;" Corp",D$4)</f>
        <v>LGFP</v>
      </c>
      <c r="E982" s="9">
        <f>IF(_xll.BDP($A982&amp;" Corp","cpn typ")="floating","frn",_xll.BDP($A982&amp;" Corp",E$4))</f>
        <v>8.875</v>
      </c>
      <c r="F982" s="50">
        <f>IF(LEFT(_xll.BDP($A982&amp;" Corp","mty_typ"),4)="perp","perp",_xll.BDP($A982&amp;" Corp",F$4)*1)</f>
        <v>42698</v>
      </c>
      <c r="G982" s="31">
        <f>_xll.RtGet("EBOND_POSITION",INDEX(bookMap[eBondID],MATCH(TEXT(C982,"0"),bookMap[bbgID],0))&amp;"="&amp;B982,"AMOUNT")</f>
        <v>215000</v>
      </c>
      <c r="H982" s="1">
        <f>INDEX(control!$E$12:$E$22,MATCH(C982,control!$C$12:$C$22,0))</f>
        <v>0</v>
      </c>
      <c r="I982" s="1" t="str">
        <f>IFERROR(INDEX(bias[symbol],MIN(MAX(MATCH(IF($I$2="manual",_xll.RtGet("EBOND_LDN",B982,-20268),$I$2),bias[symbol],0)+H982,1),27)),"-")</f>
        <v>m</v>
      </c>
      <c r="J982" s="1">
        <f>IFERROR(_xll.RtGet("EBOND_LDN",B982,-20270)*1,"-")</f>
        <v>0.5</v>
      </c>
      <c r="K982" s="1" t="str">
        <f>_xll.RtGet("EBOND_LDN",$B982,-20271)</f>
        <v>on</v>
      </c>
      <c r="L982" s="1">
        <f>_xll.BDP(A982&amp;" @CBKG Corp","bid")</f>
        <v>116.965</v>
      </c>
      <c r="M982" s="1">
        <f>_xll.BDP(A982&amp;" @CBKG Corp","ask")</f>
        <v>117.465</v>
      </c>
      <c r="N982" s="1" t="s">
        <v>1456</v>
      </c>
      <c r="O982" s="1" t="str">
        <f>_xll.BDP(A982&amp;" @"&amp;N982&amp;" Corp","LAST_UPDATE")</f>
        <v>07:01:56</v>
      </c>
      <c r="P982" s="57">
        <f>_xll.BDP(A982&amp;" @"&amp;N982&amp;" Corp","LAST_PRICE")</f>
        <v>117.215</v>
      </c>
      <c r="Q982" s="1">
        <f>INDEX(control!$F$12:$F$22,MATCH(C982,control!$C$12:$C$22,0))</f>
        <v>100</v>
      </c>
      <c r="R982" s="1">
        <f>P982-J982*INDEX(bias[value],MATCH(I982,bias[symbol],0))*(Q982/100)</f>
        <v>116.965</v>
      </c>
      <c r="S982" s="1">
        <f t="shared" si="1136"/>
        <v>117.465</v>
      </c>
      <c r="T982" s="4"/>
      <c r="U982" s="4"/>
      <c r="V982" s="1">
        <f t="shared" si="1130"/>
        <v>117.215</v>
      </c>
      <c r="W982" s="1">
        <f t="shared" si="1131"/>
        <v>116.965</v>
      </c>
      <c r="X982" s="1">
        <f t="shared" si="1132"/>
        <v>117.465</v>
      </c>
      <c r="Y982" s="13">
        <f t="shared" si="1133"/>
        <v>0</v>
      </c>
      <c r="Z982" s="1">
        <v>1</v>
      </c>
      <c r="AA982" s="1">
        <f t="shared" si="1134"/>
        <v>1</v>
      </c>
      <c r="AB982" s="1">
        <f t="shared" si="1210"/>
        <v>1</v>
      </c>
      <c r="AC982" s="1">
        <f>IF(ISNUMBER(INDEX(bias[value],MATCH(I982,bias[symbol],0))),1,0)</f>
        <v>1</v>
      </c>
      <c r="AD982" s="1">
        <f t="shared" si="1135"/>
        <v>1</v>
      </c>
      <c r="AE982" s="1">
        <f t="shared" si="1211"/>
        <v>1</v>
      </c>
      <c r="AF982" s="1">
        <f t="shared" ca="1" si="1199"/>
        <v>0</v>
      </c>
      <c r="AG982" s="1">
        <f t="shared" ca="1" si="1200"/>
        <v>0</v>
      </c>
      <c r="AH982" s="1" t="str">
        <f ca="1">IF(AG982=1,_xll.RtContribute("DDS_BONDS",$B982&amp;"=EXT",$V$3:$X$3,V982:X982,"FTC:CHANGED;SCOPE:SERVER"),"-")</f>
        <v>-</v>
      </c>
      <c r="AI982" s="1" t="str">
        <f>_xll.RtGet("DDS_BONDS",B982&amp;"=EXT",3)</f>
        <v>8290880=EXT</v>
      </c>
      <c r="AJ982" s="32">
        <f>_xll.BDP($A982&amp;" @"&amp; $N982 &amp;"  Corp","risk_mid")</f>
        <v>2.6710079200597647</v>
      </c>
      <c r="AK982" s="25">
        <f t="shared" si="1225"/>
        <v>57.426670281284942</v>
      </c>
      <c r="AL982" s="1" t="str">
        <f t="shared" si="1146"/>
        <v>-</v>
      </c>
      <c r="AM982" s="38">
        <f t="shared" si="1226"/>
        <v>2.2401088888888889</v>
      </c>
      <c r="AN982" s="12">
        <f>_xll.BDP($A982&amp;" @"&amp; $N982 &amp;"  Corp","asset_swap_spd_mid")</f>
        <v>139.35320483432793</v>
      </c>
      <c r="AO982" s="25">
        <f t="shared" si="1227"/>
        <v>2996.0939039380505</v>
      </c>
      <c r="AP982" s="25">
        <f>IFERROR(_xll.BDP($A982&amp;" @"&amp; $N982 &amp;"  Corp","coupon")*G982/100/365,"-")</f>
        <v>52.277397260273972</v>
      </c>
      <c r="AQ982" s="1" t="str">
        <f>_xll.RtGet("EBOND_LDN",B982,"DSPLY_NAME")</f>
        <v>LGFP 7 5/8 24 No</v>
      </c>
      <c r="AR982" s="38">
        <f>_xll.RtGet("EBOND_LDN", B982, -18560)</f>
        <v>166.47566757616801</v>
      </c>
      <c r="AS982" s="38">
        <f>_xll.RtGet("EBOND_LDN", B982, -18562)</f>
        <v>147.77416908345401</v>
      </c>
      <c r="AT982" s="58" t="str">
        <f ca="1">IF(Main[[#This Row],[maturity]]&lt;TODAY(),"matured","-")</f>
        <v>-</v>
      </c>
      <c r="AU982" s="1" t="str">
        <f>IF(Main[[#This Row],[spread bid]]=Main[[#This Row],[spread ask]],"error","-")</f>
        <v>-</v>
      </c>
    </row>
    <row r="983" spans="1:47" x14ac:dyDescent="0.2">
      <c r="A983" s="1" t="s">
        <v>896</v>
      </c>
      <c r="B983" s="1">
        <v>6207956</v>
      </c>
      <c r="C983" s="9">
        <v>1994225</v>
      </c>
      <c r="D983" s="9" t="str">
        <f>_xll.BDP($A983&amp;" Corp",D$4)</f>
        <v>LGFP</v>
      </c>
      <c r="E983" s="9">
        <f>IF(_xll.BDP($A983&amp;" Corp","cpn typ")="floating","frn",_xll.BDP($A983&amp;" Corp",E$4))</f>
        <v>5.375</v>
      </c>
      <c r="F983" s="50">
        <f>IF(LEFT(_xll.BDP($A983&amp;" Corp","mty_typ"),4)="perp","perp",_xll.BDP($A983&amp;" Corp",F$4)*1)</f>
        <v>42912</v>
      </c>
      <c r="G983" s="31">
        <f>_xll.RtGet("EBOND_POSITION",INDEX(bookMap[eBondID],MATCH(TEXT(C983,"0"),bookMap[bbgID],0))&amp;"="&amp;B983,"AMOUNT")</f>
        <v>0</v>
      </c>
      <c r="H983" s="1">
        <f>INDEX(control!$E$12:$E$22,MATCH(C983,control!$C$12:$C$22,0))</f>
        <v>0</v>
      </c>
      <c r="I983" s="1" t="str">
        <f>IFERROR(INDEX(bias[symbol],MIN(MAX(MATCH(IF($I$2="manual",_xll.RtGet("EBOND_LDN",B983,-20268),$I$2),bias[symbol],0)+H983,1),27)),"-")</f>
        <v>b</v>
      </c>
      <c r="J983" s="1">
        <f>IFERROR(_xll.RtGet("EBOND_LDN",B983,-20270)*1,"-")</f>
        <v>0.6</v>
      </c>
      <c r="K983" s="1" t="str">
        <f>_xll.RtGet("EBOND_LDN",$B983,-20271)</f>
        <v>on</v>
      </c>
      <c r="L983" s="1">
        <f>_xll.BDP(A983&amp;" @CBKG Corp","bid")</f>
        <v>111.04900000000001</v>
      </c>
      <c r="M983" s="1">
        <f>_xll.BDP(A983&amp;" @CBKG Corp","ask")</f>
        <v>111.649</v>
      </c>
      <c r="N983" s="1" t="s">
        <v>1456</v>
      </c>
      <c r="O983" s="1" t="str">
        <f>_xll.BDP(A983&amp;" @"&amp;N983&amp;" Corp","LAST_UPDATE")</f>
        <v>07:01:34</v>
      </c>
      <c r="P983" s="57">
        <f>_xll.BDP(A983&amp;" @"&amp;N983&amp;" Corp","LAST_PRICE")</f>
        <v>111.274</v>
      </c>
      <c r="Q983" s="1">
        <f>INDEX(control!$F$12:$F$22,MATCH(C983,control!$C$12:$C$22,0))</f>
        <v>100</v>
      </c>
      <c r="R983" s="1">
        <f>P983-J983*INDEX(bias[value],MATCH(I983,bias[symbol],0))*(Q983/100)</f>
        <v>111.04900000000001</v>
      </c>
      <c r="S983" s="1">
        <f t="shared" si="1136"/>
        <v>111.649</v>
      </c>
      <c r="T983" s="4"/>
      <c r="U983" s="4"/>
      <c r="V983" s="1">
        <f t="shared" si="1130"/>
        <v>111.274</v>
      </c>
      <c r="W983" s="1">
        <f t="shared" si="1131"/>
        <v>111.04900000000001</v>
      </c>
      <c r="X983" s="1">
        <f t="shared" si="1132"/>
        <v>111.649</v>
      </c>
      <c r="Y983" s="13">
        <f t="shared" si="1133"/>
        <v>0</v>
      </c>
      <c r="Z983" s="1">
        <v>1</v>
      </c>
      <c r="AA983" s="1">
        <f t="shared" si="1134"/>
        <v>1</v>
      </c>
      <c r="AB983" s="1">
        <f t="shared" si="1210"/>
        <v>1</v>
      </c>
      <c r="AC983" s="1">
        <f>IF(ISNUMBER(INDEX(bias[value],MATCH(I983,bias[symbol],0))),1,0)</f>
        <v>1</v>
      </c>
      <c r="AD983" s="1">
        <f t="shared" si="1135"/>
        <v>1</v>
      </c>
      <c r="AE983" s="1">
        <f t="shared" si="1211"/>
        <v>1</v>
      </c>
      <c r="AF983" s="1">
        <f t="shared" ca="1" si="1199"/>
        <v>0</v>
      </c>
      <c r="AG983" s="1">
        <f t="shared" ca="1" si="1200"/>
        <v>0</v>
      </c>
      <c r="AH983" s="1" t="str">
        <f ca="1">IF(AG983=1,_xll.RtContribute("DDS_BONDS",$B983&amp;"=EXT",$V$3:$X$3,V983:X983,"FTC:CHANGED;SCOPE:SERVER"),"-")</f>
        <v>-</v>
      </c>
      <c r="AI983" s="1" t="str">
        <f>_xll.RtGet("DDS_BONDS",B983&amp;"=EXT",3)</f>
        <v>6207956=EXT</v>
      </c>
      <c r="AJ983" s="32">
        <f>_xll.BDP($A983&amp;" @"&amp; $N983 &amp;"  Corp","risk_mid")</f>
        <v>3.1562720663579569</v>
      </c>
      <c r="AK983" s="25">
        <f t="shared" si="1225"/>
        <v>0</v>
      </c>
      <c r="AL983" s="1" t="str">
        <f t="shared" si="1146"/>
        <v>-</v>
      </c>
      <c r="AM983" s="38">
        <f t="shared" si="1226"/>
        <v>0</v>
      </c>
      <c r="AN983" s="12">
        <f>_xll.BDP($A983&amp;" @"&amp; $N983 &amp;"  Corp","asset_swap_spd_mid")</f>
        <v>119.22178546114777</v>
      </c>
      <c r="AO983" s="25">
        <f t="shared" si="1227"/>
        <v>0</v>
      </c>
      <c r="AP983" s="25">
        <f>IFERROR(_xll.BDP($A983&amp;" @"&amp; $N983 &amp;"  Corp","coupon")*G983/100/365,"-")</f>
        <v>0</v>
      </c>
      <c r="AQ983" s="1" t="str">
        <f>_xll.RtGet("EBOND_LDN",B983,"DSPLY_NAME")</f>
        <v>LGFP 5 3/8 26 Ju</v>
      </c>
      <c r="AR983" s="38">
        <f>_xll.RtGet("EBOND_LDN", B983, -18560)</f>
        <v>150.91170026230799</v>
      </c>
      <c r="AS983" s="38">
        <f>_xll.RtGet("EBOND_LDN", B983, -18562)</f>
        <v>131.922138744146</v>
      </c>
      <c r="AT983" s="58" t="str">
        <f ca="1">IF(Main[[#This Row],[maturity]]&lt;TODAY(),"matured","-")</f>
        <v>-</v>
      </c>
      <c r="AU983" s="1" t="str">
        <f>IF(Main[[#This Row],[spread bid]]=Main[[#This Row],[spread ask]],"error","-")</f>
        <v>-</v>
      </c>
    </row>
    <row r="984" spans="1:47" x14ac:dyDescent="0.2">
      <c r="A984" s="1" t="s">
        <v>897</v>
      </c>
      <c r="B984" s="1">
        <v>9054391</v>
      </c>
      <c r="C984" s="9">
        <v>1994225</v>
      </c>
      <c r="D984" s="9" t="str">
        <f>_xll.BDP($A984&amp;" Corp",D$4)</f>
        <v>LGFP</v>
      </c>
      <c r="E984" s="9">
        <f>IF(_xll.BDP($A984&amp;" Corp","cpn typ")="floating","frn",_xll.BDP($A984&amp;" Corp",E$4))</f>
        <v>6.25</v>
      </c>
      <c r="F984" s="50">
        <f>IF(LEFT(_xll.BDP($A984&amp;" Corp","mty_typ"),4)="perp","perp",_xll.BDP($A984&amp;" Corp",F$4)*1)</f>
        <v>43203</v>
      </c>
      <c r="G984" s="31">
        <f>_xll.RtGet("EBOND_POSITION",INDEX(bookMap[eBondID],MATCH(TEXT(C984,"0"),bookMap[bbgID],0))&amp;"="&amp;B984,"AMOUNT")</f>
        <v>0</v>
      </c>
      <c r="H984" s="1">
        <f>INDEX(control!$E$12:$E$22,MATCH(C984,control!$C$12:$C$22,0))</f>
        <v>0</v>
      </c>
      <c r="I984" s="1" t="str">
        <f>IFERROR(INDEX(bias[symbol],MIN(MAX(MATCH(IF($I$2="manual",_xll.RtGet("EBOND_LDN",B984,-20268),$I$2),bias[symbol],0)+H984,1),27)),"-")</f>
        <v>m</v>
      </c>
      <c r="J984" s="1">
        <f>IFERROR(_xll.RtGet("EBOND_LDN",B984,-20270)*1,"-")</f>
        <v>0.5</v>
      </c>
      <c r="K984" s="1" t="str">
        <f>_xll.RtGet("EBOND_LDN",$B984,-20271)</f>
        <v>on</v>
      </c>
      <c r="L984" s="1">
        <f>_xll.BDP(A984&amp;" @CBKG Corp","bid")</f>
        <v>113.96899999999999</v>
      </c>
      <c r="M984" s="1">
        <f>_xll.BDP(A984&amp;" @CBKG Corp","ask")</f>
        <v>114.46899999999999</v>
      </c>
      <c r="N984" s="1" t="s">
        <v>1456</v>
      </c>
      <c r="O984" s="1" t="str">
        <f>_xll.BDP(A984&amp;" @"&amp;N984&amp;" Corp","LAST_UPDATE")</f>
        <v>07:01:34</v>
      </c>
      <c r="P984" s="57">
        <f>_xll.BDP(A984&amp;" @"&amp;N984&amp;" Corp","LAST_PRICE")</f>
        <v>114.21899999999999</v>
      </c>
      <c r="Q984" s="1">
        <f>INDEX(control!$F$12:$F$22,MATCH(C984,control!$C$12:$C$22,0))</f>
        <v>100</v>
      </c>
      <c r="R984" s="1">
        <f>P984-J984*INDEX(bias[value],MATCH(I984,bias[symbol],0))*(Q984/100)</f>
        <v>113.96899999999999</v>
      </c>
      <c r="S984" s="1">
        <f t="shared" si="1136"/>
        <v>114.46899999999999</v>
      </c>
      <c r="T984" s="4"/>
      <c r="U984" s="4"/>
      <c r="V984" s="1">
        <f t="shared" si="1130"/>
        <v>114.21899999999999</v>
      </c>
      <c r="W984" s="1">
        <f t="shared" si="1131"/>
        <v>113.96899999999999</v>
      </c>
      <c r="X984" s="1">
        <f t="shared" si="1132"/>
        <v>114.46899999999999</v>
      </c>
      <c r="Y984" s="13">
        <f t="shared" si="1133"/>
        <v>0</v>
      </c>
      <c r="Z984" s="1">
        <v>1</v>
      </c>
      <c r="AA984" s="1">
        <f t="shared" si="1134"/>
        <v>1</v>
      </c>
      <c r="AB984" s="1">
        <f t="shared" si="1210"/>
        <v>1</v>
      </c>
      <c r="AC984" s="1">
        <f>IF(ISNUMBER(INDEX(bias[value],MATCH(I984,bias[symbol],0))),1,0)</f>
        <v>1</v>
      </c>
      <c r="AD984" s="1">
        <f t="shared" si="1135"/>
        <v>1</v>
      </c>
      <c r="AE984" s="1">
        <f t="shared" si="1211"/>
        <v>1</v>
      </c>
      <c r="AF984" s="1">
        <f t="shared" ca="1" si="1199"/>
        <v>0</v>
      </c>
      <c r="AG984" s="1">
        <f t="shared" ca="1" si="1200"/>
        <v>0</v>
      </c>
      <c r="AH984" s="1" t="str">
        <f ca="1">IF(AG984=1,_xll.RtContribute("DDS_BONDS",$B984&amp;"=EXT",$V$3:$X$3,V984:X984,"FTC:CHANGED;SCOPE:SERVER"),"-")</f>
        <v>-</v>
      </c>
      <c r="AI984" s="1" t="str">
        <f>_xll.RtGet("DDS_BONDS",B984&amp;"=EXT",3)</f>
        <v>9054391=EXT</v>
      </c>
      <c r="AJ984" s="32">
        <f>_xll.BDP($A984&amp;" @"&amp; $N984 &amp;"  Corp","risk_mid")</f>
        <v>3.9521639413166554</v>
      </c>
      <c r="AK984" s="25">
        <f t="shared" si="1225"/>
        <v>0</v>
      </c>
      <c r="AL984" s="1" t="str">
        <f t="shared" si="1146"/>
        <v>-</v>
      </c>
      <c r="AM984" s="38">
        <f t="shared" si="1226"/>
        <v>0</v>
      </c>
      <c r="AN984" s="12">
        <f>_xll.BDP($A984&amp;" @"&amp; $N984 &amp;"  Corp","asset_swap_spd_mid")</f>
        <v>193.90457937967724</v>
      </c>
      <c r="AO984" s="25">
        <f t="shared" si="1227"/>
        <v>0</v>
      </c>
      <c r="AP984" s="25">
        <f>IFERROR(_xll.BDP($A984&amp;" @"&amp; $N984 &amp;"  Corp","coupon")*G984/100/365,"-")</f>
        <v>0</v>
      </c>
      <c r="AQ984" s="1" t="str">
        <f>_xll.RtGet("EBOND_LDN",B984,"DSPLY_NAME")</f>
        <v>LGFP 5 13 Apr 20</v>
      </c>
      <c r="AR984" s="38">
        <f>_xll.RtGet("EBOND_LDN", B984, -18560)</f>
        <v>224.33615681427</v>
      </c>
      <c r="AS984" s="38">
        <f>_xll.RtGet("EBOND_LDN", B984, -18562)</f>
        <v>211.69010734095599</v>
      </c>
      <c r="AT984" s="58" t="str">
        <f ca="1">IF(Main[[#This Row],[maturity]]&lt;TODAY(),"matured","-")</f>
        <v>-</v>
      </c>
      <c r="AU984" s="1" t="str">
        <f>IF(Main[[#This Row],[spread bid]]=Main[[#This Row],[spread ask]],"error","-")</f>
        <v>-</v>
      </c>
    </row>
    <row r="985" spans="1:47" x14ac:dyDescent="0.2">
      <c r="A985" s="1" t="s">
        <v>898</v>
      </c>
      <c r="B985" s="1">
        <v>9725098</v>
      </c>
      <c r="C985" s="9">
        <v>1994225</v>
      </c>
      <c r="D985" s="9" t="str">
        <f>_xll.BDP($A985&amp;" Corp",D$4)</f>
        <v>LGFP</v>
      </c>
      <c r="E985" s="9">
        <f>IF(_xll.BDP($A985&amp;" Corp","cpn typ")="floating","frn",_xll.BDP($A985&amp;" Corp",E$4))</f>
        <v>6.625</v>
      </c>
      <c r="F985" s="50">
        <f>IF(LEFT(_xll.BDP($A985&amp;" Corp","mty_typ"),4)="perp","perp",_xll.BDP($A985&amp;" Corp",F$4)*1)</f>
        <v>43433</v>
      </c>
      <c r="G985" s="31">
        <f>_xll.RtGet("EBOND_POSITION",INDEX(bookMap[eBondID],MATCH(TEXT(C985,"0"),bookMap[bbgID],0))&amp;"="&amp;B985,"AMOUNT")</f>
        <v>0</v>
      </c>
      <c r="H985" s="1">
        <f>INDEX(control!$E$12:$E$22,MATCH(C985,control!$C$12:$C$22,0))</f>
        <v>0</v>
      </c>
      <c r="I985" s="1" t="str">
        <f>IFERROR(INDEX(bias[symbol],MIN(MAX(MATCH(IF($I$2="manual",_xll.RtGet("EBOND_LDN",B985,-20268),$I$2),bias[symbol],0)+H985,1),27)),"-")</f>
        <v>b</v>
      </c>
      <c r="J985" s="1">
        <f>IFERROR(_xll.RtGet("EBOND_LDN",B985,-20270)*1,"-")</f>
        <v>0.6</v>
      </c>
      <c r="K985" s="1" t="str">
        <f>_xll.RtGet("EBOND_LDN",$B985,-20271)</f>
        <v>on</v>
      </c>
      <c r="L985" s="1">
        <f>_xll.BDP(A985&amp;" @CBKG Corp","bid")</f>
        <v>116.709</v>
      </c>
      <c r="M985" s="1">
        <f>_xll.BDP(A985&amp;" @CBKG Corp","ask")</f>
        <v>117.309</v>
      </c>
      <c r="N985" s="1" t="s">
        <v>1456</v>
      </c>
      <c r="O985" s="1" t="str">
        <f>_xll.BDP(A985&amp;" @"&amp;N985&amp;" Corp","LAST_UPDATE")</f>
        <v>07:01:23</v>
      </c>
      <c r="P985" s="57">
        <f>_xll.BDP(A985&amp;" @"&amp;N985&amp;" Corp","LAST_PRICE")</f>
        <v>116.934</v>
      </c>
      <c r="Q985" s="1">
        <f>INDEX(control!$F$12:$F$22,MATCH(C985,control!$C$12:$C$22,0))</f>
        <v>100</v>
      </c>
      <c r="R985" s="1">
        <f>P985-J985*INDEX(bias[value],MATCH(I985,bias[symbol],0))*(Q985/100)</f>
        <v>116.709</v>
      </c>
      <c r="S985" s="1">
        <f t="shared" si="1136"/>
        <v>117.309</v>
      </c>
      <c r="T985" s="4"/>
      <c r="U985" s="4"/>
      <c r="V985" s="1">
        <f t="shared" si="1130"/>
        <v>116.934</v>
      </c>
      <c r="W985" s="1">
        <f t="shared" si="1131"/>
        <v>116.709</v>
      </c>
      <c r="X985" s="1">
        <f t="shared" si="1132"/>
        <v>117.309</v>
      </c>
      <c r="Y985" s="13">
        <f t="shared" si="1133"/>
        <v>0</v>
      </c>
      <c r="Z985" s="1">
        <v>1</v>
      </c>
      <c r="AA985" s="1">
        <f t="shared" si="1134"/>
        <v>1</v>
      </c>
      <c r="AB985" s="1">
        <f t="shared" si="1210"/>
        <v>1</v>
      </c>
      <c r="AC985" s="1">
        <f>IF(ISNUMBER(INDEX(bias[value],MATCH(I985,bias[symbol],0))),1,0)</f>
        <v>1</v>
      </c>
      <c r="AD985" s="1">
        <f t="shared" si="1135"/>
        <v>1</v>
      </c>
      <c r="AE985" s="1">
        <f t="shared" si="1211"/>
        <v>1</v>
      </c>
      <c r="AF985" s="1">
        <f t="shared" ca="1" si="1199"/>
        <v>0</v>
      </c>
      <c r="AG985" s="1">
        <f t="shared" ca="1" si="1200"/>
        <v>0</v>
      </c>
      <c r="AH985" s="1" t="str">
        <f ca="1">IF(AG985=1,_xll.RtContribute("DDS_BONDS",$B985&amp;"=EXT",$V$3:$X$3,V985:X985,"FTC:CHANGED;SCOPE:SERVER"),"-")</f>
        <v>-</v>
      </c>
      <c r="AI985" s="1" t="str">
        <f>_xll.RtGet("DDS_BONDS",B985&amp;"=EXT",3)</f>
        <v>9725098=EXT</v>
      </c>
      <c r="AJ985" s="32">
        <f>_xll.BDP($A985&amp;" @"&amp; $N985 &amp;"  Corp","risk_mid")</f>
        <v>4.6084255073793656</v>
      </c>
      <c r="AK985" s="25">
        <f t="shared" si="1225"/>
        <v>0</v>
      </c>
      <c r="AL985" s="1" t="str">
        <f t="shared" si="1146"/>
        <v>-</v>
      </c>
      <c r="AM985" s="38">
        <f t="shared" si="1226"/>
        <v>0</v>
      </c>
      <c r="AN985" s="12">
        <f>_xll.BDP($A985&amp;" @"&amp; $N985 &amp;"  Corp","asset_swap_spd_mid")</f>
        <v>211.98549199141007</v>
      </c>
      <c r="AO985" s="25">
        <f t="shared" si="1227"/>
        <v>0</v>
      </c>
      <c r="AP985" s="25">
        <f>IFERROR(_xll.BDP($A985&amp;" @"&amp; $N985 &amp;"  Corp","coupon")*G985/100/365,"-")</f>
        <v>0</v>
      </c>
      <c r="AQ985" s="1" t="str">
        <f>_xll.RtGet("EBOND_LDN",B985,"DSPLY_NAME")</f>
        <v>LGFP 5 3/8 29 No</v>
      </c>
      <c r="AR985" s="38">
        <f>_xll.RtGet("EBOND_LDN", B985, -18560)</f>
        <v>238.949860141286</v>
      </c>
      <c r="AS985" s="38">
        <f>_xll.RtGet("EBOND_LDN", B985, -18562)</f>
        <v>225.948705184136</v>
      </c>
      <c r="AT985" s="58" t="str">
        <f ca="1">IF(Main[[#This Row],[maturity]]&lt;TODAY(),"matured","-")</f>
        <v>-</v>
      </c>
      <c r="AU985" s="1" t="str">
        <f>IF(Main[[#This Row],[spread bid]]=Main[[#This Row],[spread ask]],"error","-")</f>
        <v>-</v>
      </c>
    </row>
    <row r="986" spans="1:47" x14ac:dyDescent="0.2">
      <c r="A986" s="1" t="s">
        <v>899</v>
      </c>
      <c r="B986" s="1">
        <v>14657847</v>
      </c>
      <c r="C986" s="9">
        <v>1994225</v>
      </c>
      <c r="D986" s="9" t="str">
        <f>_xll.BDP($A986&amp;" Corp",D$4)</f>
        <v>LGFP</v>
      </c>
      <c r="E986" s="9">
        <f>IF(_xll.BDP($A986&amp;" Corp","cpn typ")="floating","frn",_xll.BDP($A986&amp;" Corp",E$4))</f>
        <v>5.875</v>
      </c>
      <c r="F986" s="50">
        <f>IF(LEFT(_xll.BDP($A986&amp;" Corp","mty_typ"),4)="perp","perp",_xll.BDP($A986&amp;" Corp",F$4)*1)</f>
        <v>43655</v>
      </c>
      <c r="G986" s="31">
        <f>_xll.RtGet("EBOND_POSITION",INDEX(bookMap[eBondID],MATCH(TEXT(C986,"0"),bookMap[bbgID],0))&amp;"="&amp;B986,"AMOUNT")</f>
        <v>0</v>
      </c>
      <c r="H986" s="1">
        <f>INDEX(control!$E$12:$E$22,MATCH(C986,control!$C$12:$C$22,0))</f>
        <v>0</v>
      </c>
      <c r="I986" s="1" t="str">
        <f>IFERROR(INDEX(bias[symbol],MIN(MAX(MATCH(IF($I$2="manual",_xll.RtGet("EBOND_LDN",B986,-20268),$I$2),bias[symbol],0)+H986,1),27)),"-")</f>
        <v>b</v>
      </c>
      <c r="J986" s="1">
        <f>IFERROR(_xll.RtGet("EBOND_LDN",B986,-20270)*1,"-")</f>
        <v>0.6</v>
      </c>
      <c r="K986" s="1" t="str">
        <f>_xll.RtGet("EBOND_LDN",$B986,-20271)</f>
        <v>on</v>
      </c>
      <c r="L986" s="1">
        <f>_xll.BDP(A986&amp;" @CBKG Corp","bid")</f>
        <v>117.536</v>
      </c>
      <c r="M986" s="1">
        <f>_xll.BDP(A986&amp;" @CBKG Corp","ask")</f>
        <v>118.136</v>
      </c>
      <c r="N986" s="1" t="s">
        <v>1456</v>
      </c>
      <c r="O986" s="1" t="str">
        <f>_xll.BDP(A986&amp;" @"&amp;N986&amp;" Corp","LAST_UPDATE")</f>
        <v>07:01:33</v>
      </c>
      <c r="P986" s="57">
        <f>_xll.BDP(A986&amp;" @"&amp;N986&amp;" Corp","LAST_PRICE")</f>
        <v>117.761</v>
      </c>
      <c r="Q986" s="1">
        <f>INDEX(control!$F$12:$F$22,MATCH(C986,control!$C$12:$C$22,0))</f>
        <v>100</v>
      </c>
      <c r="R986" s="1">
        <f>P986-J986*INDEX(bias[value],MATCH(I986,bias[symbol],0))*(Q986/100)</f>
        <v>117.536</v>
      </c>
      <c r="S986" s="1">
        <f t="shared" si="1136"/>
        <v>118.136</v>
      </c>
      <c r="T986" s="4"/>
      <c r="U986" s="4"/>
      <c r="V986" s="1">
        <f t="shared" si="1130"/>
        <v>117.761</v>
      </c>
      <c r="W986" s="1">
        <f t="shared" si="1131"/>
        <v>117.536</v>
      </c>
      <c r="X986" s="1">
        <f t="shared" si="1132"/>
        <v>118.136</v>
      </c>
      <c r="Y986" s="13">
        <f t="shared" si="1133"/>
        <v>0</v>
      </c>
      <c r="Z986" s="1">
        <v>1</v>
      </c>
      <c r="AA986" s="1">
        <f t="shared" si="1134"/>
        <v>1</v>
      </c>
      <c r="AB986" s="1">
        <f t="shared" si="1210"/>
        <v>1</v>
      </c>
      <c r="AC986" s="1">
        <f>IF(ISNUMBER(INDEX(bias[value],MATCH(I986,bias[symbol],0))),1,0)</f>
        <v>1</v>
      </c>
      <c r="AD986" s="1">
        <f t="shared" si="1135"/>
        <v>1</v>
      </c>
      <c r="AE986" s="1">
        <f t="shared" si="1211"/>
        <v>1</v>
      </c>
      <c r="AF986" s="1">
        <f t="shared" ca="1" si="1199"/>
        <v>0</v>
      </c>
      <c r="AG986" s="1">
        <f t="shared" ca="1" si="1200"/>
        <v>0</v>
      </c>
      <c r="AH986" s="1" t="str">
        <f ca="1">IF(AG986=1,_xll.RtContribute("DDS_BONDS",$B986&amp;"=EXT",$V$3:$X$3,V986:X986,"FTC:CHANGED;SCOPE:SERVER"),"-")</f>
        <v>-</v>
      </c>
      <c r="AI986" s="1" t="str">
        <f>_xll.RtGet("DDS_BONDS",B986&amp;"=EXT",3)</f>
        <v>14657847=EXT</v>
      </c>
      <c r="AJ986" s="32">
        <f>_xll.BDP($A986&amp;" @"&amp; $N986 &amp;"  Corp","risk_mid")</f>
        <v>5.2690001030974543</v>
      </c>
      <c r="AK986" s="25">
        <f t="shared" si="1225"/>
        <v>0</v>
      </c>
      <c r="AL986" s="1" t="str">
        <f t="shared" si="1146"/>
        <v>-</v>
      </c>
      <c r="AM986" s="38">
        <f t="shared" si="1226"/>
        <v>0</v>
      </c>
      <c r="AN986" s="12">
        <f>_xll.BDP($A986&amp;" @"&amp; $N986 &amp;"  Corp","asset_swap_spd_mid")</f>
        <v>156.9455001021214</v>
      </c>
      <c r="AO986" s="25">
        <f t="shared" si="1227"/>
        <v>0</v>
      </c>
      <c r="AP986" s="25">
        <f>IFERROR(_xll.BDP($A986&amp;" @"&amp; $N986 &amp;"  Corp","coupon")*G986/100/365,"-")</f>
        <v>0</v>
      </c>
      <c r="AQ986" s="1" t="str">
        <f>_xll.RtGet("EBOND_LDN",B986,"DSPLY_NAME")</f>
        <v>LGFP 5 7/8 09 Ju</v>
      </c>
      <c r="AR986" s="38">
        <f>_xll.RtGet("EBOND_LDN", B986, -18560)</f>
        <v>180.006311937216</v>
      </c>
      <c r="AS986" s="38">
        <f>_xll.RtGet("EBOND_LDN", B986, -18562)</f>
        <v>168.63021907011</v>
      </c>
      <c r="AT986" s="58" t="str">
        <f ca="1">IF(Main[[#This Row],[maturity]]&lt;TODAY(),"matured","-")</f>
        <v>-</v>
      </c>
      <c r="AU986" s="1" t="str">
        <f>IF(Main[[#This Row],[spread bid]]=Main[[#This Row],[spread ask]],"error","-")</f>
        <v>-</v>
      </c>
    </row>
    <row r="987" spans="1:47" x14ac:dyDescent="0.2">
      <c r="A987" s="1" t="s">
        <v>900</v>
      </c>
      <c r="B987" s="1">
        <v>8725199</v>
      </c>
      <c r="C987" s="9">
        <v>1994225</v>
      </c>
      <c r="D987" s="9" t="str">
        <f>_xll.BDP($A987&amp;" Corp",D$4)</f>
        <v>LGFP</v>
      </c>
      <c r="E987" s="9">
        <f>IF(_xll.BDP($A987&amp;" Corp","cpn typ")="floating","frn",_xll.BDP($A987&amp;" Corp",E$4))</f>
        <v>6.75</v>
      </c>
      <c r="F987" s="50">
        <f>IF(LEFT(_xll.BDP($A987&amp;" Corp","mty_typ"),4)="perp","perp",_xll.BDP($A987&amp;" Corp",F$4)*1)</f>
        <v>43815</v>
      </c>
      <c r="G987" s="31">
        <f>_xll.RtGet("EBOND_POSITION",INDEX(bookMap[eBondID],MATCH(TEXT(C987,"0"),bookMap[bbgID],0))&amp;"="&amp;B987,"AMOUNT")</f>
        <v>-2800000</v>
      </c>
      <c r="H987" s="1">
        <f>INDEX(control!$E$12:$E$22,MATCH(C987,control!$C$12:$C$22,0))</f>
        <v>0</v>
      </c>
      <c r="I987" s="1" t="str">
        <f>IFERROR(INDEX(bias[symbol],MIN(MAX(MATCH(IF($I$2="manual",_xll.RtGet("EBOND_LDN",B987,-20268),$I$2),bias[symbol],0)+H987,1),27)),"-")</f>
        <v>bbb</v>
      </c>
      <c r="J987" s="1">
        <f>IFERROR(_xll.RtGet("EBOND_LDN",B987,-20270)*1,"-")</f>
        <v>0.5</v>
      </c>
      <c r="K987" s="1" t="str">
        <f>_xll.RtGet("EBOND_LDN",$B987,-20271)</f>
        <v>on</v>
      </c>
      <c r="L987" s="1">
        <f>_xll.BDP(A987&amp;" @CBKG Corp","bid")</f>
        <v>119.102</v>
      </c>
      <c r="M987" s="1">
        <f>_xll.BDP(A987&amp;" @CBKG Corp","ask")</f>
        <v>119.602</v>
      </c>
      <c r="N987" s="1" t="s">
        <v>1456</v>
      </c>
      <c r="O987" s="1" t="str">
        <f>_xll.BDP(A987&amp;" @"&amp;N987&amp;" Corp","LAST_UPDATE")</f>
        <v>07:01:39</v>
      </c>
      <c r="P987" s="57">
        <f>_xll.BDP(A987&amp;" @"&amp;N987&amp;" Corp","LAST_PRICE")</f>
        <v>119.164</v>
      </c>
      <c r="Q987" s="1">
        <f>INDEX(control!$F$12:$F$22,MATCH(C987,control!$C$12:$C$22,0))</f>
        <v>100</v>
      </c>
      <c r="R987" s="1">
        <f>P987-J987*INDEX(bias[value],MATCH(I987,bias[symbol],0))*(Q987/100)</f>
        <v>119.1015</v>
      </c>
      <c r="S987" s="1">
        <f t="shared" si="1136"/>
        <v>119.6015</v>
      </c>
      <c r="T987" s="4"/>
      <c r="U987" s="4"/>
      <c r="V987" s="1">
        <f t="shared" si="1130"/>
        <v>119.164</v>
      </c>
      <c r="W987" s="1">
        <f t="shared" si="1131"/>
        <v>119.1015</v>
      </c>
      <c r="X987" s="1">
        <f t="shared" si="1132"/>
        <v>119.6015</v>
      </c>
      <c r="Y987" s="13">
        <f t="shared" si="1133"/>
        <v>-1.0000000000047748E-3</v>
      </c>
      <c r="Z987" s="1">
        <v>1</v>
      </c>
      <c r="AA987" s="1">
        <f t="shared" si="1134"/>
        <v>1</v>
      </c>
      <c r="AB987" s="1">
        <f t="shared" si="1210"/>
        <v>1</v>
      </c>
      <c r="AC987" s="1">
        <f>IF(ISNUMBER(INDEX(bias[value],MATCH(I987,bias[symbol],0))),1,0)</f>
        <v>1</v>
      </c>
      <c r="AD987" s="1">
        <f t="shared" si="1135"/>
        <v>1</v>
      </c>
      <c r="AE987" s="1">
        <f t="shared" si="1211"/>
        <v>1</v>
      </c>
      <c r="AF987" s="1">
        <f t="shared" ca="1" si="1199"/>
        <v>0</v>
      </c>
      <c r="AG987" s="1">
        <f t="shared" ca="1" si="1200"/>
        <v>0</v>
      </c>
      <c r="AH987" s="1" t="str">
        <f ca="1">IF(AG987=1,_xll.RtContribute("DDS_BONDS",$B987&amp;"=EXT",$V$3:$X$3,V987:X987,"FTC:CHANGED;SCOPE:SERVER"),"-")</f>
        <v>-</v>
      </c>
      <c r="AI987" s="1" t="str">
        <f>_xll.RtGet("DDS_BONDS",B987&amp;"=EXT",3)</f>
        <v>8725199=EXT</v>
      </c>
      <c r="AJ987" s="32">
        <f>_xll.BDP($A987&amp;" @"&amp; $N987 &amp;"  Corp","risk_mid")</f>
        <v>5.6056373618773137</v>
      </c>
      <c r="AK987" s="25">
        <f t="shared" si="1225"/>
        <v>-1569.5784613256478</v>
      </c>
      <c r="AL987" s="1" t="str">
        <f t="shared" si="1146"/>
        <v>-</v>
      </c>
      <c r="AM987" s="38">
        <f t="shared" si="1226"/>
        <v>-29.658595555555557</v>
      </c>
      <c r="AN987" s="12">
        <f>_xll.BDP($A987&amp;" @"&amp; $N987 &amp;"  Corp","asset_swap_spd_mid")</f>
        <v>233.99581815474988</v>
      </c>
      <c r="AO987" s="25">
        <f t="shared" si="1227"/>
        <v>-65518.829083329962</v>
      </c>
      <c r="AP987" s="25">
        <f>IFERROR(_xll.BDP($A987&amp;" @"&amp; $N987 &amp;"  Corp","coupon")*G987/100/365,"-")</f>
        <v>-517.80821917808214</v>
      </c>
      <c r="AQ987" s="1" t="str">
        <f>_xll.RtGet("EBOND_LDN",B987,"DSPLY_NAME")</f>
        <v>LGFP 5 1/2 16 De</v>
      </c>
      <c r="AR987" s="38">
        <f>_xll.RtGet("EBOND_LDN", B987, -18560)</f>
        <v>213.41048942072899</v>
      </c>
      <c r="AS987" s="38">
        <f>_xll.RtGet("EBOND_LDN", B987, -18562)</f>
        <v>204.521071858661</v>
      </c>
      <c r="AT987" s="58" t="str">
        <f ca="1">IF(Main[[#This Row],[maturity]]&lt;TODAY(),"matured","-")</f>
        <v>-</v>
      </c>
      <c r="AU987" s="1" t="str">
        <f>IF(Main[[#This Row],[spread bid]]=Main[[#This Row],[spread ask]],"error","-")</f>
        <v>-</v>
      </c>
    </row>
    <row r="988" spans="1:47" x14ac:dyDescent="0.2">
      <c r="A988" s="1" t="s">
        <v>901</v>
      </c>
      <c r="B988" s="1">
        <v>3671719</v>
      </c>
      <c r="C988" s="9">
        <v>1994225</v>
      </c>
      <c r="D988" s="9" t="str">
        <f>_xll.BDP($A988&amp;" Corp",D$4)</f>
        <v>LGFP</v>
      </c>
      <c r="E988" s="9">
        <f>IF(_xll.BDP($A988&amp;" Corp","cpn typ")="floating","frn",_xll.BDP($A988&amp;" Corp",E$4))</f>
        <v>4.75</v>
      </c>
      <c r="F988" s="50">
        <f>IF(LEFT(_xll.BDP($A988&amp;" Corp","mty_typ"),4)="perp","perp",_xll.BDP($A988&amp;" Corp",F$4)*1)</f>
        <v>43913</v>
      </c>
      <c r="G988" s="31">
        <f>_xll.RtGet("EBOND_POSITION",INDEX(bookMap[eBondID],MATCH(TEXT(C988,"0"),bookMap[bbgID],0))&amp;"="&amp;B988,"AMOUNT")</f>
        <v>20000</v>
      </c>
      <c r="H988" s="1">
        <f>INDEX(control!$E$12:$E$22,MATCH(C988,control!$C$12:$C$22,0))</f>
        <v>0</v>
      </c>
      <c r="I988" s="1" t="str">
        <f>IFERROR(INDEX(bias[symbol],MIN(MAX(MATCH(IF($I$2="manual",_xll.RtGet("EBOND_LDN",B988,-20268),$I$2),bias[symbol],0)+H988,1),27)),"-")</f>
        <v>b</v>
      </c>
      <c r="J988" s="1">
        <f>IFERROR(_xll.RtGet("EBOND_LDN",B988,-20270)*1,"-")</f>
        <v>0.5</v>
      </c>
      <c r="K988" s="1" t="str">
        <f>_xll.RtGet("EBOND_LDN",$B988,-20271)</f>
        <v>on</v>
      </c>
      <c r="L988" s="1">
        <f>_xll.BDP(A988&amp;" @CBKG Corp","bid")</f>
        <v>112.90600000000001</v>
      </c>
      <c r="M988" s="1">
        <f>_xll.BDP(A988&amp;" @CBKG Corp","ask")</f>
        <v>113.40600000000001</v>
      </c>
      <c r="N988" s="1" t="s">
        <v>1456</v>
      </c>
      <c r="O988" s="1" t="str">
        <f>_xll.BDP(A988&amp;" @"&amp;N988&amp;" Corp","LAST_UPDATE")</f>
        <v>07:01:23</v>
      </c>
      <c r="P988" s="57">
        <f>_xll.BDP(A988&amp;" @"&amp;N988&amp;" Corp","LAST_PRICE")</f>
        <v>113.093</v>
      </c>
      <c r="Q988" s="1">
        <f>INDEX(control!$F$12:$F$22,MATCH(C988,control!$C$12:$C$22,0))</f>
        <v>100</v>
      </c>
      <c r="R988" s="1">
        <f>P988-J988*INDEX(bias[value],MATCH(I988,bias[symbol],0))*(Q988/100)</f>
        <v>112.9055</v>
      </c>
      <c r="S988" s="1">
        <f t="shared" si="1136"/>
        <v>113.4055</v>
      </c>
      <c r="T988" s="4"/>
      <c r="U988" s="4"/>
      <c r="V988" s="1">
        <f t="shared" si="1130"/>
        <v>113.093</v>
      </c>
      <c r="W988" s="1">
        <f t="shared" si="1131"/>
        <v>112.9055</v>
      </c>
      <c r="X988" s="1">
        <f t="shared" si="1132"/>
        <v>113.4055</v>
      </c>
      <c r="Y988" s="13">
        <f t="shared" si="1133"/>
        <v>-1.0000000000047748E-3</v>
      </c>
      <c r="Z988" s="1">
        <v>1</v>
      </c>
      <c r="AA988" s="1">
        <f t="shared" si="1134"/>
        <v>1</v>
      </c>
      <c r="AB988" s="1">
        <f t="shared" si="1210"/>
        <v>1</v>
      </c>
      <c r="AC988" s="1">
        <f>IF(ISNUMBER(INDEX(bias[value],MATCH(I988,bias[symbol],0))),1,0)</f>
        <v>1</v>
      </c>
      <c r="AD988" s="1">
        <f t="shared" si="1135"/>
        <v>1</v>
      </c>
      <c r="AE988" s="1">
        <f t="shared" si="1211"/>
        <v>1</v>
      </c>
      <c r="AF988" s="1">
        <f t="shared" ca="1" si="1199"/>
        <v>0</v>
      </c>
      <c r="AG988" s="1">
        <f t="shared" ca="1" si="1200"/>
        <v>0</v>
      </c>
      <c r="AH988" s="1" t="str">
        <f ca="1">IF(AG988=1,_xll.RtContribute("DDS_BONDS",$B988&amp;"=EXT",$V$3:$X$3,V988:X988,"FTC:CHANGED;SCOPE:SERVER"),"-")</f>
        <v>-</v>
      </c>
      <c r="AI988" s="1" t="str">
        <f>_xll.RtGet("DDS_BONDS",B988&amp;"=EXT",3)</f>
        <v>3671719=EXT</v>
      </c>
      <c r="AJ988" s="32">
        <f>_xll.BDP($A988&amp;" @"&amp; $N988 &amp;"  Corp","risk_mid")</f>
        <v>5.7600086403823525</v>
      </c>
      <c r="AK988" s="25">
        <f t="shared" si="1225"/>
        <v>11.520017280764705</v>
      </c>
      <c r="AL988" s="1" t="str">
        <f t="shared" si="1146"/>
        <v>-</v>
      </c>
      <c r="AM988" s="38">
        <f t="shared" si="1226"/>
        <v>0.20105422222222222</v>
      </c>
      <c r="AN988" s="12">
        <f>_xll.BDP($A988&amp;" @"&amp; $N988 &amp;"  Corp","asset_swap_spd_mid")</f>
        <v>156.10388835791611</v>
      </c>
      <c r="AO988" s="25">
        <f t="shared" si="1227"/>
        <v>312.20777671583221</v>
      </c>
      <c r="AP988" s="25">
        <f>IFERROR(_xll.BDP($A988&amp;" @"&amp; $N988 &amp;"  Corp","coupon")*G988/100/365,"-")</f>
        <v>2.6027397260273974</v>
      </c>
      <c r="AQ988" s="1" t="str">
        <f>_xll.RtGet("EBOND_LDN",B988,"DSPLY_NAME")</f>
        <v>LGFP 4 3/4 23 Ma</v>
      </c>
      <c r="AR988" s="38">
        <f>_xll.RtGet("EBOND_LDN", B988, -18560)</f>
        <v>233.209465874648</v>
      </c>
      <c r="AS988" s="38">
        <f>_xll.RtGet("EBOND_LDN", B988, -18562)</f>
        <v>224.55205937825099</v>
      </c>
      <c r="AT988" s="58" t="str">
        <f ca="1">IF(Main[[#This Row],[maturity]]&lt;TODAY(),"matured","-")</f>
        <v>-</v>
      </c>
      <c r="AU988" s="1" t="str">
        <f>IF(Main[[#This Row],[spread bid]]=Main[[#This Row],[spread ask]],"error","-")</f>
        <v>-</v>
      </c>
    </row>
    <row r="989" spans="1:47" x14ac:dyDescent="0.2">
      <c r="A989" s="1" t="s">
        <v>902</v>
      </c>
      <c r="B989" s="1">
        <v>19366441</v>
      </c>
      <c r="C989" s="9">
        <v>1994225</v>
      </c>
      <c r="D989" s="9" t="str">
        <f>_xll.BDP($A989&amp;" Corp",D$4)</f>
        <v>LGFP</v>
      </c>
      <c r="E989" s="9">
        <f>IF(_xll.BDP($A989&amp;" Corp","cpn typ")="floating","frn",_xll.BDP($A989&amp;" Corp",E$4))</f>
        <v>4.75</v>
      </c>
      <c r="F989" s="50">
        <f>IF(LEFT(_xll.BDP($A989&amp;" Corp","mty_typ"),4)="perp","perp",_xll.BDP($A989&amp;" Corp",F$4)*1)</f>
        <v>44104</v>
      </c>
      <c r="G989" s="31">
        <f>_xll.RtGet("EBOND_POSITION",INDEX(bookMap[eBondID],MATCH(TEXT(C989,"0"),bookMap[bbgID],0))&amp;"="&amp;B989,"AMOUNT")</f>
        <v>0</v>
      </c>
      <c r="H989" s="1">
        <f>INDEX(control!$E$12:$E$22,MATCH(C989,control!$C$12:$C$22,0))</f>
        <v>0</v>
      </c>
      <c r="I989" s="1" t="str">
        <f>IFERROR(INDEX(bias[symbol],MIN(MAX(MATCH(IF($I$2="manual",_xll.RtGet("EBOND_LDN",B989,-20268),$I$2),bias[symbol],0)+H989,1),27)),"-")</f>
        <v>b</v>
      </c>
      <c r="J989" s="1">
        <f>IFERROR(_xll.RtGet("EBOND_LDN",B989,-20270)*1,"-")</f>
        <v>0.65</v>
      </c>
      <c r="K989" s="1" t="str">
        <f>_xll.RtGet("EBOND_LDN",$B989,-20271)</f>
        <v>on</v>
      </c>
      <c r="L989" s="1">
        <f>_xll.BDP(A989&amp;" @CBKG Corp","bid")</f>
        <v>112.92</v>
      </c>
      <c r="M989" s="1">
        <f>_xll.BDP(A989&amp;" @CBKG Corp","ask")</f>
        <v>113.57</v>
      </c>
      <c r="N989" s="1" t="s">
        <v>1456</v>
      </c>
      <c r="O989" s="1" t="str">
        <f>_xll.BDP(A989&amp;" @"&amp;N989&amp;" Corp","LAST_UPDATE")</f>
        <v>07:01:33</v>
      </c>
      <c r="P989" s="57">
        <f>_xll.BDP(A989&amp;" @"&amp;N989&amp;" Corp","LAST_PRICE")</f>
        <v>113.164</v>
      </c>
      <c r="Q989" s="1">
        <f>INDEX(control!$F$12:$F$22,MATCH(C989,control!$C$12:$C$22,0))</f>
        <v>100</v>
      </c>
      <c r="R989" s="1">
        <f>P989-J989*INDEX(bias[value],MATCH(I989,bias[symbol],0))*(Q989/100)</f>
        <v>112.92025</v>
      </c>
      <c r="S989" s="1">
        <f t="shared" si="1136"/>
        <v>113.57025</v>
      </c>
      <c r="T989" s="4"/>
      <c r="U989" s="4"/>
      <c r="V989" s="1">
        <f t="shared" si="1130"/>
        <v>113.164</v>
      </c>
      <c r="W989" s="1">
        <f t="shared" si="1131"/>
        <v>112.92025</v>
      </c>
      <c r="X989" s="1">
        <f t="shared" si="1132"/>
        <v>113.57025</v>
      </c>
      <c r="Y989" s="13">
        <f t="shared" si="1133"/>
        <v>4.9999999998817657E-4</v>
      </c>
      <c r="Z989" s="1">
        <v>1</v>
      </c>
      <c r="AA989" s="1">
        <f t="shared" si="1134"/>
        <v>1</v>
      </c>
      <c r="AB989" s="1">
        <f t="shared" si="1210"/>
        <v>1</v>
      </c>
      <c r="AC989" s="1">
        <f>IF(ISNUMBER(INDEX(bias[value],MATCH(I989,bias[symbol],0))),1,0)</f>
        <v>1</v>
      </c>
      <c r="AD989" s="1">
        <f t="shared" si="1135"/>
        <v>1</v>
      </c>
      <c r="AE989" s="1">
        <f t="shared" si="1211"/>
        <v>1</v>
      </c>
      <c r="AF989" s="1">
        <f t="shared" ca="1" si="1199"/>
        <v>0</v>
      </c>
      <c r="AG989" s="1">
        <f t="shared" ca="1" si="1200"/>
        <v>0</v>
      </c>
      <c r="AH989" s="1" t="str">
        <f ca="1">IF(AG989=1,_xll.RtContribute("DDS_BONDS",$B989&amp;"=EXT",$V$3:$X$3,V989:X989,"FTC:CHANGED;SCOPE:SERVER"),"-")</f>
        <v>-</v>
      </c>
      <c r="AI989" s="1" t="str">
        <f>_xll.RtGet("DDS_BONDS",B989&amp;"=EXT",3)</f>
        <v>19366441=EXT</v>
      </c>
      <c r="AJ989" s="32">
        <f>_xll.BDP($A989&amp;" @"&amp; $N989 &amp;"  Corp","risk_mid")</f>
        <v>6.2203803166546834</v>
      </c>
      <c r="AK989" s="25">
        <f t="shared" si="1225"/>
        <v>0</v>
      </c>
      <c r="AL989" s="1" t="str">
        <f t="shared" si="1146"/>
        <v>-</v>
      </c>
      <c r="AM989" s="38">
        <f t="shared" si="1226"/>
        <v>0</v>
      </c>
      <c r="AN989" s="12">
        <f>_xll.BDP($A989&amp;" @"&amp; $N989 &amp;"  Corp","asset_swap_spd_mid")</f>
        <v>161.22144943809076</v>
      </c>
      <c r="AO989" s="25">
        <f t="shared" si="1227"/>
        <v>0</v>
      </c>
      <c r="AP989" s="25">
        <f>IFERROR(_xll.BDP($A989&amp;" @"&amp; $N989 &amp;"  Corp","coupon")*G989/100/365,"-")</f>
        <v>0</v>
      </c>
      <c r="AQ989" s="1" t="str">
        <f>_xll.RtGet("EBOND_LDN",B989,"DSPLY_NAME")</f>
        <v>LGFP 4 3/4 30 Se</v>
      </c>
      <c r="AR989" s="38">
        <f>_xll.RtGet("EBOND_LDN", B989, -18560)</f>
        <v>0</v>
      </c>
      <c r="AS989" s="38">
        <f>_xll.RtGet("EBOND_LDN", B989, -18562)</f>
        <v>0</v>
      </c>
      <c r="AT989" s="58" t="str">
        <f ca="1">IF(Main[[#This Row],[maturity]]&lt;TODAY(),"matured","-")</f>
        <v>-</v>
      </c>
      <c r="AU989" s="1" t="str">
        <f>IF(Main[[#This Row],[spread bid]]=Main[[#This Row],[spread ask]],"error","-")</f>
        <v>error</v>
      </c>
    </row>
    <row r="990" spans="1:47" x14ac:dyDescent="0.2">
      <c r="A990" s="1" t="s">
        <v>903</v>
      </c>
      <c r="B990" s="1">
        <v>7738935</v>
      </c>
      <c r="C990" s="9">
        <v>1994225</v>
      </c>
      <c r="D990" s="9" t="str">
        <f>_xll.BDP($A990&amp;" Corp",D$4)</f>
        <v>LINGR</v>
      </c>
      <c r="E990" s="9">
        <f>IF(_xll.BDP($A990&amp;" Corp","cpn typ")="floating","frn",_xll.BDP($A990&amp;" Corp",E$4))</f>
        <v>6.75</v>
      </c>
      <c r="F990" s="50">
        <f>IF(LEFT(_xll.BDP($A990&amp;" Corp","mty_typ"),4)="perp","perp",_xll.BDP($A990&amp;" Corp",F$4)*1)</f>
        <v>42346</v>
      </c>
      <c r="G990" s="31">
        <f>_xll.RtGet("EBOND_POSITION",INDEX(bookMap[eBondID],MATCH(TEXT(C990,"0"),bookMap[bbgID],0))&amp;"="&amp;B990,"AMOUNT")</f>
        <v>0</v>
      </c>
      <c r="H990" s="1">
        <f>INDEX(control!$E$12:$E$22,MATCH(C990,control!$C$12:$C$22,0))</f>
        <v>0</v>
      </c>
      <c r="I990" s="1" t="str">
        <f>IFERROR(INDEX(bias[symbol],MIN(MAX(MATCH(IF($I$2="manual",_xll.RtGet("EBOND_LDN",B990,-20268),$I$2),bias[symbol],0)+H990,1),27)),"-")</f>
        <v>m</v>
      </c>
      <c r="J990" s="1">
        <f>IFERROR(_xll.RtGet("EBOND_LDN",B990,-20270)*1,"-")</f>
        <v>0.15</v>
      </c>
      <c r="K990" s="1" t="str">
        <f>_xll.RtGet("EBOND_LDN",$B990,-20271)</f>
        <v>on</v>
      </c>
      <c r="L990" s="1">
        <f>_xll.BDP(A990&amp;" @CBKG Corp","bid")</f>
        <v>109.28</v>
      </c>
      <c r="M990" s="1">
        <f>_xll.BDP(A990&amp;" @CBKG Corp","ask")</f>
        <v>109.43</v>
      </c>
      <c r="N990" s="1" t="s">
        <v>1456</v>
      </c>
      <c r="O990" s="1" t="str">
        <f>_xll.BDP(A990&amp;" @"&amp;N990&amp;" Corp","LAST_UPDATE")</f>
        <v>07:01:15</v>
      </c>
      <c r="P990" s="57">
        <f>_xll.BDP(A990&amp;" @"&amp;N990&amp;" Corp","LAST_PRICE")</f>
        <v>109.355</v>
      </c>
      <c r="Q990" s="1">
        <f>INDEX(control!$F$12:$F$22,MATCH(C990,control!$C$12:$C$22,0))</f>
        <v>100</v>
      </c>
      <c r="R990" s="1">
        <f>P990-J990*INDEX(bias[value],MATCH(I990,bias[symbol],0))*(Q990/100)</f>
        <v>109.28</v>
      </c>
      <c r="S990" s="1">
        <f t="shared" si="1136"/>
        <v>109.43</v>
      </c>
      <c r="T990" s="4"/>
      <c r="U990" s="4"/>
      <c r="V990" s="1">
        <f t="shared" ref="V990:V1057" si="1228">P990</f>
        <v>109.355</v>
      </c>
      <c r="W990" s="1">
        <f t="shared" ref="W990:W1057" si="1229">IF(ISNUMBER(T990),T990,R990)</f>
        <v>109.28</v>
      </c>
      <c r="X990" s="1">
        <f t="shared" ref="X990:X1057" si="1230">IF(ISNUMBER(U990),U990,S990)</f>
        <v>109.43</v>
      </c>
      <c r="Y990" s="13">
        <f t="shared" ref="Y990:Y1057" si="1231">IF(ISERROR((W990+X990)-(L990+M990)),"err",((W990+X990)-(L990+M990)))</f>
        <v>0</v>
      </c>
      <c r="Z990" s="1">
        <v>1</v>
      </c>
      <c r="AA990" s="1">
        <f t="shared" ref="AA990:AA1057" si="1232">IF(K990="on",1,0)</f>
        <v>1</v>
      </c>
      <c r="AB990" s="1">
        <f t="shared" si="1210"/>
        <v>1</v>
      </c>
      <c r="AC990" s="1">
        <f>IF(ISNUMBER(INDEX(bias[value],MATCH(I990,bias[symbol],0))),1,0)</f>
        <v>1</v>
      </c>
      <c r="AD990" s="1">
        <f t="shared" ref="AD990:AD1057" si="1233">IF(ISNUMBER(J990),1,0)</f>
        <v>1</v>
      </c>
      <c r="AE990" s="1">
        <f t="shared" si="1211"/>
        <v>1</v>
      </c>
      <c r="AF990" s="1">
        <f t="shared" ca="1" si="1199"/>
        <v>0</v>
      </c>
      <c r="AG990" s="1">
        <f t="shared" ca="1" si="1200"/>
        <v>0</v>
      </c>
      <c r="AH990" s="1" t="str">
        <f ca="1">IF(AG990=1,_xll.RtContribute("DDS_BONDS",$B990&amp;"=EXT",$V$3:$X$3,V990:X990,"FTC:CHANGED;SCOPE:SERVER"),"-")</f>
        <v>-</v>
      </c>
      <c r="AI990" s="1" t="str">
        <f>_xll.RtGet("DDS_BONDS",B990&amp;"=EXT",3)</f>
        <v>7738935=EXT</v>
      </c>
      <c r="AJ990" s="32">
        <f>_xll.BDP($A990&amp;" @"&amp; $N990 &amp;"  Corp","risk_mid")</f>
        <v>1.5934201667420211</v>
      </c>
      <c r="AK990" s="25">
        <f t="shared" si="1225"/>
        <v>0</v>
      </c>
      <c r="AL990" s="1" t="str">
        <f t="shared" si="1146"/>
        <v>-</v>
      </c>
      <c r="AM990" s="38">
        <f t="shared" si="1226"/>
        <v>0</v>
      </c>
      <c r="AN990" s="12">
        <f>_xll.BDP($A990&amp;" @"&amp; $N990 &amp;"  Corp","asset_swap_spd_mid")</f>
        <v>5.6124235734633778</v>
      </c>
      <c r="AO990" s="25">
        <f t="shared" si="1227"/>
        <v>0</v>
      </c>
      <c r="AP990" s="25">
        <f>IFERROR(_xll.BDP($A990&amp;" @"&amp; $N990 &amp;"  Corp","coupon")*G990/100/365,"-")</f>
        <v>0</v>
      </c>
      <c r="AQ990" s="1" t="str">
        <f>_xll.RtGet("EBOND_LDN",B990,"DSPLY_NAME")</f>
        <v>LINGR 6 3/4 08 D</v>
      </c>
      <c r="AR990" s="38">
        <f>_xll.RtGet("EBOND_LDN", B990, -18560)</f>
        <v>40.204351003705</v>
      </c>
      <c r="AS990" s="38">
        <f>_xll.RtGet("EBOND_LDN", B990, -18562)</f>
        <v>30.791357491633001</v>
      </c>
      <c r="AT990" s="58" t="str">
        <f ca="1">IF(Main[[#This Row],[maturity]]&lt;TODAY(),"matured","-")</f>
        <v>-</v>
      </c>
      <c r="AU990" s="1" t="str">
        <f>IF(Main[[#This Row],[spread bid]]=Main[[#This Row],[spread ask]],"error","-")</f>
        <v>-</v>
      </c>
    </row>
    <row r="991" spans="1:47" x14ac:dyDescent="0.2">
      <c r="A991" s="1" t="s">
        <v>904</v>
      </c>
      <c r="B991" s="1">
        <v>6059614</v>
      </c>
      <c r="C991" s="9">
        <v>1994225</v>
      </c>
      <c r="D991" s="9" t="str">
        <f>_xll.BDP($A991&amp;" Corp",D$4)</f>
        <v>LINGR</v>
      </c>
      <c r="E991" s="9">
        <f>IF(_xll.BDP($A991&amp;" Corp","cpn typ")="floating","frn",_xll.BDP($A991&amp;" Corp",E$4))</f>
        <v>4.75</v>
      </c>
      <c r="F991" s="50">
        <f>IF(LEFT(_xll.BDP($A991&amp;" Corp","mty_typ"),4)="perp","perp",_xll.BDP($A991&amp;" Corp",F$4)*1)</f>
        <v>42849</v>
      </c>
      <c r="G991" s="31">
        <f>_xll.RtGet("EBOND_POSITION",INDEX(bookMap[eBondID],MATCH(TEXT(C991,"0"),bookMap[bbgID],0))&amp;"="&amp;B991,"AMOUNT")</f>
        <v>0</v>
      </c>
      <c r="H991" s="1">
        <f>INDEX(control!$E$12:$E$22,MATCH(C991,control!$C$12:$C$22,0))</f>
        <v>0</v>
      </c>
      <c r="I991" s="1" t="str">
        <f>IFERROR(INDEX(bias[symbol],MIN(MAX(MATCH(IF($I$2="manual",_xll.RtGet("EBOND_LDN",B991,-20268),$I$2),bias[symbol],0)+H991,1),27)),"-")</f>
        <v>m</v>
      </c>
      <c r="J991" s="1">
        <f>IFERROR(_xll.RtGet("EBOND_LDN",B991,-20270)*1,"-")</f>
        <v>0.2</v>
      </c>
      <c r="K991" s="1" t="str">
        <f>_xll.RtGet("EBOND_LDN",$B991,-20271)</f>
        <v>on</v>
      </c>
      <c r="L991" s="1">
        <f>_xll.BDP(A991&amp;" @CBKG Corp","bid")</f>
        <v>111.636</v>
      </c>
      <c r="M991" s="1">
        <f>_xll.BDP(A991&amp;" @CBKG Corp","ask")</f>
        <v>111.836</v>
      </c>
      <c r="N991" s="1" t="s">
        <v>1456</v>
      </c>
      <c r="O991" s="1" t="str">
        <f>_xll.BDP(A991&amp;" @"&amp;N991&amp;" Corp","LAST_UPDATE")</f>
        <v>07:01:30</v>
      </c>
      <c r="P991" s="57">
        <f>_xll.BDP(A991&amp;" @"&amp;N991&amp;" Corp","LAST_PRICE")</f>
        <v>111.736</v>
      </c>
      <c r="Q991" s="1">
        <f>INDEX(control!$F$12:$F$22,MATCH(C991,control!$C$12:$C$22,0))</f>
        <v>100</v>
      </c>
      <c r="R991" s="1">
        <f>P991-J991*INDEX(bias[value],MATCH(I991,bias[symbol],0))*(Q991/100)</f>
        <v>111.63600000000001</v>
      </c>
      <c r="S991" s="1">
        <f t="shared" si="1136"/>
        <v>111.83600000000001</v>
      </c>
      <c r="T991" s="4"/>
      <c r="U991" s="4"/>
      <c r="V991" s="1">
        <f t="shared" si="1228"/>
        <v>111.736</v>
      </c>
      <c r="W991" s="1">
        <f t="shared" si="1229"/>
        <v>111.63600000000001</v>
      </c>
      <c r="X991" s="1">
        <f t="shared" si="1230"/>
        <v>111.83600000000001</v>
      </c>
      <c r="Y991" s="13">
        <f t="shared" si="1231"/>
        <v>5.6843418860808015E-14</v>
      </c>
      <c r="Z991" s="1">
        <v>1</v>
      </c>
      <c r="AA991" s="1">
        <f t="shared" si="1232"/>
        <v>1</v>
      </c>
      <c r="AB991" s="1">
        <f t="shared" si="1210"/>
        <v>1</v>
      </c>
      <c r="AC991" s="1">
        <f>IF(ISNUMBER(INDEX(bias[value],MATCH(I991,bias[symbol],0))),1,0)</f>
        <v>1</v>
      </c>
      <c r="AD991" s="1">
        <f t="shared" si="1233"/>
        <v>1</v>
      </c>
      <c r="AE991" s="1">
        <f t="shared" si="1211"/>
        <v>1</v>
      </c>
      <c r="AF991" s="1">
        <f t="shared" ca="1" si="1199"/>
        <v>0</v>
      </c>
      <c r="AG991" s="1">
        <f t="shared" ca="1" si="1200"/>
        <v>0</v>
      </c>
      <c r="AH991" s="1" t="str">
        <f ca="1">IF(AG991=1,_xll.RtContribute("DDS_BONDS",$B991&amp;"=EXT",$V$3:$X$3,V991:X991,"FTC:CHANGED;SCOPE:SERVER"),"-")</f>
        <v>-</v>
      </c>
      <c r="AI991" s="1" t="str">
        <f>_xll.RtGet("DDS_BONDS",B991&amp;"=EXT",3)</f>
        <v>6059614=EXT</v>
      </c>
      <c r="AJ991" s="32">
        <f>_xll.BDP($A991&amp;" @"&amp; $N991 &amp;"  Corp","risk_mid")</f>
        <v>3.0472564245386025</v>
      </c>
      <c r="AK991" s="25">
        <f t="shared" si="1225"/>
        <v>0</v>
      </c>
      <c r="AL991" s="1" t="str">
        <f t="shared" si="1146"/>
        <v>-</v>
      </c>
      <c r="AM991" s="38">
        <f t="shared" si="1226"/>
        <v>0</v>
      </c>
      <c r="AN991" s="12">
        <f>_xll.BDP($A991&amp;" @"&amp; $N991 &amp;"  Corp","asset_swap_spd_mid")</f>
        <v>21.545647302714553</v>
      </c>
      <c r="AO991" s="25">
        <f t="shared" si="1227"/>
        <v>0</v>
      </c>
      <c r="AP991" s="25">
        <f>IFERROR(_xll.BDP($A991&amp;" @"&amp; $N991 &amp;"  Corp","coupon")*G991/100/365,"-")</f>
        <v>0</v>
      </c>
      <c r="AQ991" s="1" t="str">
        <f>_xll.RtGet("EBOND_LDN",B991,"DSPLY_NAME")</f>
        <v>LINGR 4 3/4 24 A</v>
      </c>
      <c r="AR991" s="38">
        <f>_xll.RtGet("EBOND_LDN", B991, -18560)</f>
        <v>56.895744283710997</v>
      </c>
      <c r="AS991" s="38">
        <f>_xll.RtGet("EBOND_LDN", B991, -18562)</f>
        <v>50.332744830697997</v>
      </c>
      <c r="AT991" s="58" t="str">
        <f ca="1">IF(Main[[#This Row],[maturity]]&lt;TODAY(),"matured","-")</f>
        <v>-</v>
      </c>
      <c r="AU991" s="1" t="str">
        <f>IF(Main[[#This Row],[spread bid]]=Main[[#This Row],[spread ask]],"error","-")</f>
        <v>-</v>
      </c>
    </row>
    <row r="992" spans="1:47" x14ac:dyDescent="0.2">
      <c r="A992" s="1" t="s">
        <v>905</v>
      </c>
      <c r="B992" s="1">
        <v>12474327</v>
      </c>
      <c r="C992" s="9">
        <v>1994225</v>
      </c>
      <c r="D992" s="9" t="str">
        <f>_xll.BDP($A992&amp;" Corp",D$4)</f>
        <v>LINGR</v>
      </c>
      <c r="E992" s="9">
        <f>IF(_xll.BDP($A992&amp;" Corp","cpn typ")="floating","frn",_xll.BDP($A992&amp;" Corp",E$4))</f>
        <v>3.125</v>
      </c>
      <c r="F992" s="50">
        <f>IF(LEFT(_xll.BDP($A992&amp;" Corp","mty_typ"),4)="perp","perp",_xll.BDP($A992&amp;" Corp",F$4)*1)</f>
        <v>43446</v>
      </c>
      <c r="G992" s="31">
        <f>_xll.RtGet("EBOND_POSITION",INDEX(bookMap[eBondID],MATCH(TEXT(C992,"0"),bookMap[bbgID],0))&amp;"="&amp;B992,"AMOUNT")</f>
        <v>80000</v>
      </c>
      <c r="H992" s="1">
        <f>INDEX(control!$E$12:$E$22,MATCH(C992,control!$C$12:$C$22,0))</f>
        <v>0</v>
      </c>
      <c r="I992" s="1" t="str">
        <f>IFERROR(INDEX(bias[symbol],MIN(MAX(MATCH(IF($I$2="manual",_xll.RtGet("EBOND_LDN",B992,-20268),$I$2),bias[symbol],0)+H992,1),27)),"-")</f>
        <v>m</v>
      </c>
      <c r="J992" s="1">
        <f>IFERROR(_xll.RtGet("EBOND_LDN",B992,-20270)*1,"-")</f>
        <v>0.2</v>
      </c>
      <c r="K992" s="1" t="str">
        <f>_xll.RtGet("EBOND_LDN",$B992,-20271)</f>
        <v>on</v>
      </c>
      <c r="L992" s="1">
        <f>_xll.BDP(A992&amp;" @CBKG Corp","bid")</f>
        <v>109.871</v>
      </c>
      <c r="M992" s="1">
        <f>_xll.BDP(A992&amp;" @CBKG Corp","ask")</f>
        <v>110.071</v>
      </c>
      <c r="N992" s="1" t="s">
        <v>1456</v>
      </c>
      <c r="O992" s="1" t="str">
        <f>_xll.BDP(A992&amp;" @"&amp;N992&amp;" Corp","LAST_UPDATE")</f>
        <v>07:01:27</v>
      </c>
      <c r="P992" s="57">
        <f>_xll.BDP(A992&amp;" @"&amp;N992&amp;" Corp","LAST_PRICE")</f>
        <v>109.971</v>
      </c>
      <c r="Q992" s="1">
        <f>INDEX(control!$F$12:$F$22,MATCH(C992,control!$C$12:$C$22,0))</f>
        <v>100</v>
      </c>
      <c r="R992" s="1">
        <f>P992-J992*INDEX(bias[value],MATCH(I992,bias[symbol],0))*(Q992/100)</f>
        <v>109.87100000000001</v>
      </c>
      <c r="S992" s="1">
        <f t="shared" ref="S992:S1059" si="1234">R992+J992*(Q992/100)</f>
        <v>110.07100000000001</v>
      </c>
      <c r="T992" s="4"/>
      <c r="U992" s="4"/>
      <c r="V992" s="1">
        <f t="shared" si="1228"/>
        <v>109.971</v>
      </c>
      <c r="W992" s="1">
        <f t="shared" si="1229"/>
        <v>109.87100000000001</v>
      </c>
      <c r="X992" s="1">
        <f t="shared" si="1230"/>
        <v>110.07100000000001</v>
      </c>
      <c r="Y992" s="13">
        <f t="shared" si="1231"/>
        <v>0</v>
      </c>
      <c r="Z992" s="1">
        <v>1</v>
      </c>
      <c r="AA992" s="1">
        <f t="shared" si="1232"/>
        <v>1</v>
      </c>
      <c r="AB992" s="1">
        <f t="shared" si="1210"/>
        <v>1</v>
      </c>
      <c r="AC992" s="1">
        <f>IF(ISNUMBER(INDEX(bias[value],MATCH(I992,bias[symbol],0))),1,0)</f>
        <v>1</v>
      </c>
      <c r="AD992" s="1">
        <f t="shared" si="1233"/>
        <v>1</v>
      </c>
      <c r="AE992" s="1">
        <f t="shared" si="1211"/>
        <v>1</v>
      </c>
      <c r="AF992" s="1">
        <f t="shared" ca="1" si="1199"/>
        <v>0</v>
      </c>
      <c r="AG992" s="1">
        <f t="shared" ca="1" si="1200"/>
        <v>0</v>
      </c>
      <c r="AH992" s="1" t="str">
        <f ca="1">IF(AG992=1,_xll.RtContribute("DDS_BONDS",$B992&amp;"=EXT",$V$3:$X$3,V992:X992,"FTC:CHANGED;SCOPE:SERVER"),"-")</f>
        <v>-</v>
      </c>
      <c r="AI992" s="1" t="str">
        <f>_xll.RtGet("DDS_BONDS",B992&amp;"=EXT",3)</f>
        <v>12474327=EXT</v>
      </c>
      <c r="AJ992" s="32">
        <f>_xll.BDP($A992&amp;" @"&amp; $N992 &amp;"  Corp","risk_mid")</f>
        <v>4.6573571579294537</v>
      </c>
      <c r="AK992" s="25">
        <f t="shared" si="1225"/>
        <v>37.25885726343563</v>
      </c>
      <c r="AL992" s="1" t="str">
        <f t="shared" si="1146"/>
        <v>-</v>
      </c>
      <c r="AM992" s="38">
        <f t="shared" si="1226"/>
        <v>0.78201599999999993</v>
      </c>
      <c r="AN992" s="12">
        <f>_xll.BDP($A992&amp;" @"&amp; $N992 &amp;"  Corp","asset_swap_spd_mid")</f>
        <v>24.921355120492542</v>
      </c>
      <c r="AO992" s="25">
        <f t="shared" si="1227"/>
        <v>199.37084096394034</v>
      </c>
      <c r="AP992" s="25">
        <f>IFERROR(_xll.BDP($A992&amp;" @"&amp; $N992 &amp;"  Corp","coupon")*G992/100/365,"-")</f>
        <v>6.8493150684931505</v>
      </c>
      <c r="AQ992" s="1" t="str">
        <f>_xll.RtGet("EBOND_LDN",B992,"DSPLY_NAME")</f>
        <v>LINGR 3 1/8 12 D</v>
      </c>
      <c r="AR992" s="38">
        <f>_xll.RtGet("EBOND_LDN", B992, -18560)</f>
        <v>66.406929811020007</v>
      </c>
      <c r="AS992" s="38">
        <f>_xll.RtGet("EBOND_LDN", B992, -18562)</f>
        <v>62.113952516083998</v>
      </c>
      <c r="AT992" s="58" t="str">
        <f ca="1">IF(Main[[#This Row],[maturity]]&lt;TODAY(),"matured","-")</f>
        <v>-</v>
      </c>
      <c r="AU992" s="1" t="str">
        <f>IF(Main[[#This Row],[spread bid]]=Main[[#This Row],[spread ask]],"error","-")</f>
        <v>-</v>
      </c>
    </row>
    <row r="993" spans="1:47" x14ac:dyDescent="0.2">
      <c r="A993" s="1" t="s">
        <v>906</v>
      </c>
      <c r="B993" s="1">
        <v>14314548</v>
      </c>
      <c r="C993" s="9">
        <v>1994225</v>
      </c>
      <c r="D993" s="9" t="str">
        <f>_xll.BDP($A993&amp;" Corp",D$4)</f>
        <v>LINGR</v>
      </c>
      <c r="E993" s="9">
        <f>IF(_xll.BDP($A993&amp;" Corp","cpn typ")="floating","frn",_xll.BDP($A993&amp;" Corp",E$4))</f>
        <v>1.75</v>
      </c>
      <c r="F993" s="50">
        <f>IF(LEFT(_xll.BDP($A993&amp;" Corp","mty_typ"),4)="perp","perp",_xll.BDP($A993&amp;" Corp",F$4)*1)</f>
        <v>43627</v>
      </c>
      <c r="G993" s="31">
        <f>_xll.RtGet("EBOND_POSITION",INDEX(bookMap[eBondID],MATCH(TEXT(C993,"0"),bookMap[bbgID],0))&amp;"="&amp;B993,"AMOUNT")</f>
        <v>1789000</v>
      </c>
      <c r="H993" s="1">
        <f>INDEX(control!$E$12:$E$22,MATCH(C993,control!$C$12:$C$22,0))</f>
        <v>0</v>
      </c>
      <c r="I993" s="1" t="str">
        <f>IFERROR(INDEX(bias[symbol],MIN(MAX(MATCH(IF($I$2="manual",_xll.RtGet("EBOND_LDN",B993,-20268),$I$2),bias[symbol],0)+H993,1),27)),"-")</f>
        <v>m</v>
      </c>
      <c r="J993" s="1">
        <f>IFERROR(_xll.RtGet("EBOND_LDN",B993,-20270)*1,"-")</f>
        <v>0.2</v>
      </c>
      <c r="K993" s="1" t="str">
        <f>_xll.RtGet("EBOND_LDN",$B993,-20271)</f>
        <v>on</v>
      </c>
      <c r="L993" s="1">
        <f>_xll.BDP(A993&amp;" @CBKG Corp","bid")</f>
        <v>104.027</v>
      </c>
      <c r="M993" s="1">
        <f>_xll.BDP(A993&amp;" @CBKG Corp","ask")</f>
        <v>104.227</v>
      </c>
      <c r="N993" s="1" t="s">
        <v>1456</v>
      </c>
      <c r="O993" s="1" t="str">
        <f>_xll.BDP(A993&amp;" @"&amp;N993&amp;" Corp","LAST_UPDATE")</f>
        <v>07:01:26</v>
      </c>
      <c r="P993" s="57">
        <f>_xll.BDP(A993&amp;" @"&amp;N993&amp;" Corp","LAST_PRICE")</f>
        <v>104.127</v>
      </c>
      <c r="Q993" s="1">
        <f>INDEX(control!$F$12:$F$22,MATCH(C993,control!$C$12:$C$22,0))</f>
        <v>100</v>
      </c>
      <c r="R993" s="1">
        <f>P993-J993*INDEX(bias[value],MATCH(I993,bias[symbol],0))*(Q993/100)</f>
        <v>104.027</v>
      </c>
      <c r="S993" s="1">
        <f t="shared" si="1234"/>
        <v>104.227</v>
      </c>
      <c r="T993" s="4"/>
      <c r="U993" s="4"/>
      <c r="V993" s="1">
        <f t="shared" si="1228"/>
        <v>104.127</v>
      </c>
      <c r="W993" s="1">
        <f t="shared" si="1229"/>
        <v>104.027</v>
      </c>
      <c r="X993" s="1">
        <f t="shared" si="1230"/>
        <v>104.227</v>
      </c>
      <c r="Y993" s="13">
        <f t="shared" si="1231"/>
        <v>0</v>
      </c>
      <c r="Z993" s="1">
        <v>1</v>
      </c>
      <c r="AA993" s="1">
        <f t="shared" si="1232"/>
        <v>1</v>
      </c>
      <c r="AB993" s="1">
        <f t="shared" si="1210"/>
        <v>1</v>
      </c>
      <c r="AC993" s="1">
        <f>IF(ISNUMBER(INDEX(bias[value],MATCH(I993,bias[symbol],0))),1,0)</f>
        <v>1</v>
      </c>
      <c r="AD993" s="1">
        <f t="shared" si="1233"/>
        <v>1</v>
      </c>
      <c r="AE993" s="1">
        <f t="shared" si="1211"/>
        <v>1</v>
      </c>
      <c r="AF993" s="1">
        <f t="shared" ca="1" si="1199"/>
        <v>0</v>
      </c>
      <c r="AG993" s="1">
        <f t="shared" ca="1" si="1200"/>
        <v>0</v>
      </c>
      <c r="AH993" s="1" t="str">
        <f ca="1">IF(AG993=1,_xll.RtContribute("DDS_BONDS",$B993&amp;"=EXT",$V$3:$X$3,V993:X993,"FTC:CHANGED;SCOPE:SERVER"),"-")</f>
        <v>-</v>
      </c>
      <c r="AI993" s="1" t="str">
        <f>_xll.RtGet("DDS_BONDS",B993&amp;"=EXT",3)</f>
        <v>14314548=EXT</v>
      </c>
      <c r="AJ993" s="32">
        <f>_xll.BDP($A993&amp;" @"&amp; $N993 &amp;"  Corp","risk_mid")</f>
        <v>4.9672026785415824</v>
      </c>
      <c r="AK993" s="25">
        <f t="shared" si="1225"/>
        <v>888.63255919108917</v>
      </c>
      <c r="AL993" s="1" t="str">
        <f t="shared" si="1146"/>
        <v>-</v>
      </c>
      <c r="AM993" s="38">
        <f t="shared" si="1226"/>
        <v>16.558506933333334</v>
      </c>
      <c r="AN993" s="12">
        <f>_xll.BDP($A993&amp;" @"&amp; $N993 &amp;"  Corp","asset_swap_spd_mid")</f>
        <v>19.715599764456375</v>
      </c>
      <c r="AO993" s="25">
        <f t="shared" si="1227"/>
        <v>3527.1207978612451</v>
      </c>
      <c r="AP993" s="25">
        <f>IFERROR(_xll.BDP($A993&amp;" @"&amp; $N993 &amp;"  Corp","coupon")*G993/100/365,"-")</f>
        <v>85.773972602739732</v>
      </c>
      <c r="AQ993" s="1" t="str">
        <f>_xll.RtGet("EBOND_LDN",B993,"DSPLY_NAME")</f>
        <v>LINGR 1 3/4 11 J</v>
      </c>
      <c r="AR993" s="38">
        <f>_xll.RtGet("EBOND_LDN", B993, -18560)</f>
        <v>63.332914524246</v>
      </c>
      <c r="AS993" s="38">
        <f>_xll.RtGet("EBOND_LDN", B993, -18562)</f>
        <v>59.312006376496001</v>
      </c>
      <c r="AT993" s="58" t="str">
        <f ca="1">IF(Main[[#This Row],[maturity]]&lt;TODAY(),"matured","-")</f>
        <v>-</v>
      </c>
      <c r="AU993" s="1" t="str">
        <f>IF(Main[[#This Row],[spread bid]]=Main[[#This Row],[spread ask]],"error","-")</f>
        <v>-</v>
      </c>
    </row>
    <row r="994" spans="1:47" x14ac:dyDescent="0.2">
      <c r="A994" s="1" t="s">
        <v>907</v>
      </c>
      <c r="B994" s="1">
        <v>15332331</v>
      </c>
      <c r="C994" s="9">
        <v>1994225</v>
      </c>
      <c r="D994" s="9" t="str">
        <f>_xll.BDP($A994&amp;" Corp",D$4)</f>
        <v>LINGR</v>
      </c>
      <c r="E994" s="9">
        <f>IF(_xll.BDP($A994&amp;" Corp","cpn typ")="floating","frn",_xll.BDP($A994&amp;" Corp",E$4))</f>
        <v>1.75</v>
      </c>
      <c r="F994" s="50">
        <f>IF(LEFT(_xll.BDP($A994&amp;" Corp","mty_typ"),4)="perp","perp",_xll.BDP($A994&amp;" Corp",F$4)*1)</f>
        <v>44091</v>
      </c>
      <c r="G994" s="31">
        <f>_xll.RtGet("EBOND_POSITION",INDEX(bookMap[eBondID],MATCH(TEXT(C994,"0"),bookMap[bbgID],0))&amp;"="&amp;B994,"AMOUNT")</f>
        <v>-67000</v>
      </c>
      <c r="H994" s="1">
        <f>INDEX(control!$E$12:$E$22,MATCH(C994,control!$C$12:$C$22,0))</f>
        <v>0</v>
      </c>
      <c r="I994" s="1" t="str">
        <f>IFERROR(INDEX(bias[symbol],MIN(MAX(MATCH(IF($I$2="manual",_xll.RtGet("EBOND_LDN",B994,-20268),$I$2),bias[symbol],0)+H994,1),27)),"-")</f>
        <v>m</v>
      </c>
      <c r="J994" s="1">
        <f>IFERROR(_xll.RtGet("EBOND_LDN",B994,-20270)*1,"-")</f>
        <v>0.25</v>
      </c>
      <c r="K994" s="1" t="str">
        <f>_xll.RtGet("EBOND_LDN",$B994,-20271)</f>
        <v>on</v>
      </c>
      <c r="L994" s="1">
        <f>_xll.BDP(A994&amp;" @CBKG Corp","bid")</f>
        <v>103.28</v>
      </c>
      <c r="M994" s="1">
        <f>_xll.BDP(A994&amp;" @CBKG Corp","ask")</f>
        <v>103.53</v>
      </c>
      <c r="N994" s="1" t="s">
        <v>1456</v>
      </c>
      <c r="O994" s="1" t="str">
        <f>_xll.BDP(A994&amp;" @"&amp;N994&amp;" Corp","LAST_UPDATE")</f>
        <v>07:01:51</v>
      </c>
      <c r="P994" s="57">
        <f>_xll.BDP(A994&amp;" @"&amp;N994&amp;" Corp","LAST_PRICE")</f>
        <v>103.405</v>
      </c>
      <c r="Q994" s="1">
        <f>INDEX(control!$F$12:$F$22,MATCH(C994,control!$C$12:$C$22,0))</f>
        <v>100</v>
      </c>
      <c r="R994" s="1">
        <f>P994-J994*INDEX(bias[value],MATCH(I994,bias[symbol],0))*(Q994/100)</f>
        <v>103.28</v>
      </c>
      <c r="S994" s="1">
        <f t="shared" si="1234"/>
        <v>103.53</v>
      </c>
      <c r="T994" s="4"/>
      <c r="U994" s="4"/>
      <c r="V994" s="1">
        <f t="shared" si="1228"/>
        <v>103.405</v>
      </c>
      <c r="W994" s="1">
        <f t="shared" si="1229"/>
        <v>103.28</v>
      </c>
      <c r="X994" s="1">
        <f t="shared" si="1230"/>
        <v>103.53</v>
      </c>
      <c r="Y994" s="13">
        <f t="shared" si="1231"/>
        <v>0</v>
      </c>
      <c r="Z994" s="1">
        <v>1</v>
      </c>
      <c r="AA994" s="1">
        <f t="shared" si="1232"/>
        <v>1</v>
      </c>
      <c r="AB994" s="1">
        <f t="shared" si="1210"/>
        <v>1</v>
      </c>
      <c r="AC994" s="1">
        <f>IF(ISNUMBER(INDEX(bias[value],MATCH(I994,bias[symbol],0))),1,0)</f>
        <v>1</v>
      </c>
      <c r="AD994" s="1">
        <f t="shared" si="1233"/>
        <v>1</v>
      </c>
      <c r="AE994" s="1">
        <f t="shared" si="1211"/>
        <v>1</v>
      </c>
      <c r="AF994" s="1">
        <f t="shared" ca="1" si="1199"/>
        <v>0</v>
      </c>
      <c r="AG994" s="1">
        <f t="shared" ca="1" si="1200"/>
        <v>0</v>
      </c>
      <c r="AH994" s="1" t="str">
        <f ca="1">IF(AG994=1,_xll.RtContribute("DDS_BONDS",$B994&amp;"=EXT",$V$3:$X$3,V994:X994,"FTC:CHANGED;SCOPE:SERVER"),"-")</f>
        <v>-</v>
      </c>
      <c r="AI994" s="1" t="str">
        <f>_xll.RtGet("DDS_BONDS",B994&amp;"=EXT",3)</f>
        <v>15332331=EXT</v>
      </c>
      <c r="AJ994" s="32">
        <f>_xll.BDP($A994&amp;" @"&amp; $N994 &amp;"  Corp","risk_mid")</f>
        <v>6.1035816404036325</v>
      </c>
      <c r="AK994" s="25">
        <f t="shared" si="1225"/>
        <v>-40.893996990704338</v>
      </c>
      <c r="AL994" s="1">
        <f t="shared" si="1146"/>
        <v>-0.65</v>
      </c>
      <c r="AM994" s="38">
        <f t="shared" si="1226"/>
        <v>1.2509132638888889</v>
      </c>
      <c r="AN994" s="12">
        <f>_xll.BDP($A994&amp;" @"&amp; $N994 &amp;"  Corp","asset_swap_spd_mid")</f>
        <v>25.205764949939546</v>
      </c>
      <c r="AO994" s="25">
        <f t="shared" si="1227"/>
        <v>-168.87862516459498</v>
      </c>
      <c r="AP994" s="25">
        <f>IFERROR(_xll.BDP($A994&amp;" @"&amp; $N994 &amp;"  Corp","coupon")*G994/100/365,"-")</f>
        <v>-3.2123287671232879</v>
      </c>
      <c r="AQ994" s="1" t="str">
        <f>_xll.RtGet("EBOND_LDN",B994,"DSPLY_NAME")</f>
        <v>LINGR 1 3/4 17 S</v>
      </c>
      <c r="AR994" s="38">
        <f>_xll.RtGet("EBOND_LDN", B994, -18560)</f>
        <v>56.838625385660002</v>
      </c>
      <c r="AS994" s="38">
        <f>_xll.RtGet("EBOND_LDN", B994, -18562)</f>
        <v>52.750419442720997</v>
      </c>
      <c r="AT994" s="58" t="str">
        <f ca="1">IF(Main[[#This Row],[maturity]]&lt;TODAY(),"matured","-")</f>
        <v>-</v>
      </c>
      <c r="AU994" s="1" t="str">
        <f>IF(Main[[#This Row],[spread bid]]=Main[[#This Row],[spread ask]],"error","-")</f>
        <v>-</v>
      </c>
    </row>
    <row r="995" spans="1:47" x14ac:dyDescent="0.2">
      <c r="A995" s="1" t="s">
        <v>908</v>
      </c>
      <c r="B995" s="1">
        <v>10624093</v>
      </c>
      <c r="C995" s="9">
        <v>1994225</v>
      </c>
      <c r="D995" s="9" t="str">
        <f>_xll.BDP($A995&amp;" Corp",D$4)</f>
        <v>LINGR</v>
      </c>
      <c r="E995" s="9">
        <f>IF(_xll.BDP($A995&amp;" Corp","cpn typ")="floating","frn",_xll.BDP($A995&amp;" Corp",E$4))</f>
        <v>3.875</v>
      </c>
      <c r="F995" s="50">
        <f>IF(LEFT(_xll.BDP($A995&amp;" Corp","mty_typ"),4)="perp","perp",_xll.BDP($A995&amp;" Corp",F$4)*1)</f>
        <v>44348</v>
      </c>
      <c r="G995" s="31">
        <f>_xll.RtGet("EBOND_POSITION",INDEX(bookMap[eBondID],MATCH(TEXT(C995,"0"),bookMap[bbgID],0))&amp;"="&amp;B995,"AMOUNT")</f>
        <v>386000</v>
      </c>
      <c r="H995" s="1">
        <f>INDEX(control!$E$12:$E$22,MATCH(C995,control!$C$12:$C$22,0))</f>
        <v>0</v>
      </c>
      <c r="I995" s="1" t="str">
        <f>IFERROR(INDEX(bias[symbol],MIN(MAX(MATCH(IF($I$2="manual",_xll.RtGet("EBOND_LDN",B995,-20268),$I$2),bias[symbol],0)+H995,1),27)),"-")</f>
        <v>m</v>
      </c>
      <c r="J995" s="1">
        <f>IFERROR(_xll.RtGet("EBOND_LDN",B995,-20270)*1,"-")</f>
        <v>0.25</v>
      </c>
      <c r="K995" s="1" t="str">
        <f>_xll.RtGet("EBOND_LDN",$B995,-20271)</f>
        <v>on</v>
      </c>
      <c r="L995" s="1">
        <f>_xll.BDP(A995&amp;" @CBKG Corp","bid")</f>
        <v>116.182</v>
      </c>
      <c r="M995" s="1">
        <f>_xll.BDP(A995&amp;" @CBKG Corp","ask")</f>
        <v>116.432</v>
      </c>
      <c r="N995" s="1" t="s">
        <v>1456</v>
      </c>
      <c r="O995" s="1" t="str">
        <f>_xll.BDP(A995&amp;" @"&amp;N995&amp;" Corp","LAST_UPDATE")</f>
        <v>07:01:33</v>
      </c>
      <c r="P995" s="57">
        <f>_xll.BDP(A995&amp;" @"&amp;N995&amp;" Corp","LAST_PRICE")</f>
        <v>116.307</v>
      </c>
      <c r="Q995" s="1">
        <f>INDEX(control!$F$12:$F$22,MATCH(C995,control!$C$12:$C$22,0))</f>
        <v>100</v>
      </c>
      <c r="R995" s="1">
        <f>P995-J995*INDEX(bias[value],MATCH(I995,bias[symbol],0))*(Q995/100)</f>
        <v>116.182</v>
      </c>
      <c r="S995" s="1">
        <f t="shared" si="1234"/>
        <v>116.432</v>
      </c>
      <c r="T995" s="4"/>
      <c r="U995" s="4"/>
      <c r="V995" s="1">
        <f t="shared" si="1228"/>
        <v>116.307</v>
      </c>
      <c r="W995" s="1">
        <f t="shared" si="1229"/>
        <v>116.182</v>
      </c>
      <c r="X995" s="1">
        <f t="shared" si="1230"/>
        <v>116.432</v>
      </c>
      <c r="Y995" s="13">
        <f t="shared" si="1231"/>
        <v>0</v>
      </c>
      <c r="Z995" s="1">
        <v>1</v>
      </c>
      <c r="AA995" s="1">
        <f t="shared" si="1232"/>
        <v>1</v>
      </c>
      <c r="AB995" s="1">
        <f t="shared" si="1210"/>
        <v>1</v>
      </c>
      <c r="AC995" s="1">
        <f>IF(ISNUMBER(INDEX(bias[value],MATCH(I995,bias[symbol],0))),1,0)</f>
        <v>1</v>
      </c>
      <c r="AD995" s="1">
        <f t="shared" si="1233"/>
        <v>1</v>
      </c>
      <c r="AE995" s="1">
        <f t="shared" si="1211"/>
        <v>1</v>
      </c>
      <c r="AF995" s="1">
        <f t="shared" ca="1" si="1199"/>
        <v>0</v>
      </c>
      <c r="AG995" s="1">
        <f t="shared" ca="1" si="1200"/>
        <v>0</v>
      </c>
      <c r="AH995" s="1" t="str">
        <f ca="1">IF(AG995=1,_xll.RtContribute("DDS_BONDS",$B995&amp;"=EXT",$V$3:$X$3,V995:X995,"FTC:CHANGED;SCOPE:SERVER"),"-")</f>
        <v>-</v>
      </c>
      <c r="AI995" s="1" t="str">
        <f>_xll.RtGet("DDS_BONDS",B995&amp;"=EXT",3)</f>
        <v>10624093=EXT</v>
      </c>
      <c r="AJ995" s="32">
        <f>_xll.BDP($A995&amp;" @"&amp; $N995 &amp;"  Corp","risk_mid")</f>
        <v>7.202097552879394</v>
      </c>
      <c r="AK995" s="25">
        <f t="shared" si="1225"/>
        <v>278.00096554114458</v>
      </c>
      <c r="AL995" s="1" t="str">
        <f t="shared" si="1146"/>
        <v>-</v>
      </c>
      <c r="AM995" s="38">
        <f t="shared" si="1226"/>
        <v>3.9906224000000003</v>
      </c>
      <c r="AN995" s="12">
        <f>_xll.BDP($A995&amp;" @"&amp; $N995 &amp;"  Corp","asset_swap_spd_mid")</f>
        <v>38.542456861655332</v>
      </c>
      <c r="AO995" s="25">
        <f t="shared" si="1227"/>
        <v>1487.7388348598956</v>
      </c>
      <c r="AP995" s="25">
        <f>IFERROR(_xll.BDP($A995&amp;" @"&amp; $N995 &amp;"  Corp","coupon")*G995/100/365,"-")</f>
        <v>40.979452054794521</v>
      </c>
      <c r="AQ995" s="1" t="str">
        <f>_xll.RtGet("EBOND_LDN",B995,"DSPLY_NAME")</f>
        <v>LINGR 3 7/8 01 J</v>
      </c>
      <c r="AR995" s="38">
        <f>_xll.RtGet("EBOND_LDN", B995, -18560)</f>
        <v>71.326478476854007</v>
      </c>
      <c r="AS995" s="38">
        <f>_xll.RtGet("EBOND_LDN", B995, -18562)</f>
        <v>67.862239248319</v>
      </c>
      <c r="AT995" s="58" t="str">
        <f ca="1">IF(Main[[#This Row],[maturity]]&lt;TODAY(),"matured","-")</f>
        <v>-</v>
      </c>
      <c r="AU995" s="1" t="str">
        <f>IF(Main[[#This Row],[spread bid]]=Main[[#This Row],[spread ask]],"error","-")</f>
        <v>-</v>
      </c>
    </row>
    <row r="996" spans="1:47" x14ac:dyDescent="0.2">
      <c r="A996" s="1" t="s">
        <v>909</v>
      </c>
      <c r="B996" s="1">
        <v>17567345</v>
      </c>
      <c r="C996" s="9">
        <v>1994225</v>
      </c>
      <c r="D996" s="9" t="str">
        <f>_xll.BDP($A996&amp;" Corp",D$4)</f>
        <v>LINGR</v>
      </c>
      <c r="E996" s="9">
        <f>IF(_xll.BDP($A996&amp;" Corp","cpn typ")="floating","frn",_xll.BDP($A996&amp;" Corp",E$4))</f>
        <v>2</v>
      </c>
      <c r="F996" s="50">
        <f>IF(LEFT(_xll.BDP($A996&amp;" Corp","mty_typ"),4)="perp","perp",_xll.BDP($A996&amp;" Corp",F$4)*1)</f>
        <v>45034</v>
      </c>
      <c r="G996" s="31">
        <f>_xll.RtGet("EBOND_POSITION",INDEX(bookMap[eBondID],MATCH(TEXT(C996,"0"),bookMap[bbgID],0))&amp;"="&amp;B996,"AMOUNT")</f>
        <v>-3250000</v>
      </c>
      <c r="H996" s="1">
        <f>INDEX(control!$E$12:$E$22,MATCH(C996,control!$C$12:$C$22,0))</f>
        <v>0</v>
      </c>
      <c r="I996" s="1" t="str">
        <f>IFERROR(INDEX(bias[symbol],MIN(MAX(MATCH(IF($I$2="manual",_xll.RtGet("EBOND_LDN",B996,-20268),$I$2),bias[symbol],0)+H996,1),27)),"-")</f>
        <v>m</v>
      </c>
      <c r="J996" s="1">
        <f>IFERROR(_xll.RtGet("EBOND_LDN",B996,-20270)*1,"-")</f>
        <v>0.3</v>
      </c>
      <c r="K996" s="1" t="str">
        <f>_xll.RtGet("EBOND_LDN",$B996,-20271)</f>
        <v>on</v>
      </c>
      <c r="L996" s="1">
        <f>_xll.BDP(A996&amp;" @CBKG Corp","bid")</f>
        <v>101.854</v>
      </c>
      <c r="M996" s="1">
        <f>_xll.BDP(A996&amp;" @CBKG Corp","ask")</f>
        <v>102.154</v>
      </c>
      <c r="N996" s="1" t="s">
        <v>1456</v>
      </c>
      <c r="O996" s="1" t="str">
        <f>_xll.BDP(A996&amp;" @"&amp;N996&amp;" Corp","LAST_UPDATE")</f>
        <v>07:01:36</v>
      </c>
      <c r="P996" s="57">
        <f>_xll.BDP(A996&amp;" @"&amp;N996&amp;" Corp","LAST_PRICE")</f>
        <v>102.004</v>
      </c>
      <c r="Q996" s="1">
        <f>INDEX(control!$F$12:$F$22,MATCH(C996,control!$C$12:$C$22,0))</f>
        <v>100</v>
      </c>
      <c r="R996" s="1">
        <f>P996-J996*INDEX(bias[value],MATCH(I996,bias[symbol],0))*(Q996/100)</f>
        <v>101.854</v>
      </c>
      <c r="S996" s="1">
        <f t="shared" si="1234"/>
        <v>102.154</v>
      </c>
      <c r="T996" s="4"/>
      <c r="U996" s="4"/>
      <c r="V996" s="1">
        <f t="shared" si="1228"/>
        <v>102.004</v>
      </c>
      <c r="W996" s="1">
        <f t="shared" si="1229"/>
        <v>101.854</v>
      </c>
      <c r="X996" s="1">
        <f t="shared" si="1230"/>
        <v>102.154</v>
      </c>
      <c r="Y996" s="13">
        <f t="shared" si="1231"/>
        <v>0</v>
      </c>
      <c r="Z996" s="1">
        <v>1</v>
      </c>
      <c r="AA996" s="1">
        <f t="shared" si="1232"/>
        <v>1</v>
      </c>
      <c r="AB996" s="1">
        <f t="shared" si="1210"/>
        <v>1</v>
      </c>
      <c r="AC996" s="1">
        <f>IF(ISNUMBER(INDEX(bias[value],MATCH(I996,bias[symbol],0))),1,0)</f>
        <v>1</v>
      </c>
      <c r="AD996" s="1">
        <f t="shared" si="1233"/>
        <v>1</v>
      </c>
      <c r="AE996" s="1">
        <f t="shared" si="1211"/>
        <v>1</v>
      </c>
      <c r="AF996" s="1">
        <f t="shared" ca="1" si="1199"/>
        <v>0</v>
      </c>
      <c r="AG996" s="1">
        <f t="shared" ca="1" si="1200"/>
        <v>0</v>
      </c>
      <c r="AH996" s="1" t="str">
        <f ca="1">IF(AG996=1,_xll.RtContribute("DDS_BONDS",$B996&amp;"=EXT",$V$3:$X$3,V996:X996,"FTC:CHANGED;SCOPE:SERVER"),"-")</f>
        <v>-</v>
      </c>
      <c r="AI996" s="1" t="str">
        <f>_xll.RtGet("DDS_BONDS",B996&amp;"=EXT",3)</f>
        <v>17567345=EXT</v>
      </c>
      <c r="AJ996" s="32">
        <f>_xll.BDP($A996&amp;" @"&amp; $N996 &amp;"  Corp","risk_mid")</f>
        <v>8.1956027520561747</v>
      </c>
      <c r="AK996" s="25">
        <f t="shared" si="1225"/>
        <v>-2663.5708944182566</v>
      </c>
      <c r="AL996" s="1" t="str">
        <f t="shared" si="1146"/>
        <v>-</v>
      </c>
      <c r="AM996" s="38">
        <f t="shared" si="1226"/>
        <v>-29.467822222222225</v>
      </c>
      <c r="AN996" s="12">
        <f>_xll.BDP($A996&amp;" @"&amp; $N996 &amp;"  Corp","asset_swap_spd_mid")</f>
        <v>35.737090736365289</v>
      </c>
      <c r="AO996" s="25">
        <f t="shared" si="1227"/>
        <v>-11614.55448931872</v>
      </c>
      <c r="AP996" s="25">
        <f>IFERROR(_xll.BDP($A996&amp;" @"&amp; $N996 &amp;"  Corp","coupon")*G996/100/365,"-")</f>
        <v>-178.08219178082192</v>
      </c>
      <c r="AQ996" s="1" t="str">
        <f>_xll.RtGet("EBOND_LDN",B996,"DSPLY_NAME")</f>
        <v>LINGR 2 18 Apr 2</v>
      </c>
      <c r="AR996" s="38">
        <f>_xll.RtGet("EBOND_LDN", B996, -18560)</f>
        <v>60.904363940811002</v>
      </c>
      <c r="AS996" s="38">
        <f>_xll.RtGet("EBOND_LDN", B996, -18562)</f>
        <v>57.252901235716003</v>
      </c>
      <c r="AT996" s="58" t="str">
        <f ca="1">IF(Main[[#This Row],[maturity]]&lt;TODAY(),"matured","-")</f>
        <v>-</v>
      </c>
      <c r="AU996" s="1" t="str">
        <f>IF(Main[[#This Row],[spread bid]]=Main[[#This Row],[spread ask]],"error","-")</f>
        <v>-</v>
      </c>
    </row>
    <row r="997" spans="1:47" x14ac:dyDescent="0.2">
      <c r="A997" s="1" t="s">
        <v>1634</v>
      </c>
      <c r="B997" s="1">
        <v>21240726</v>
      </c>
      <c r="C997" s="9">
        <v>1994225</v>
      </c>
      <c r="D997" s="9" t="str">
        <f>_xll.BDP($A997&amp;" Corp",D$4)</f>
        <v>LINGR</v>
      </c>
      <c r="E997" s="9">
        <f>IF(_xll.BDP($A997&amp;" Corp","cpn typ")="floating","frn",_xll.BDP($A997&amp;" Corp",E$4))</f>
        <v>1.875</v>
      </c>
      <c r="F997" s="50">
        <f>IF(LEFT(_xll.BDP($A997&amp;" Corp","mty_typ"),4)="perp","perp",_xll.BDP($A997&amp;" Corp",F$4)*1)</f>
        <v>45434</v>
      </c>
      <c r="G997" s="31">
        <f>_xll.RtGet("EBOND_POSITION",INDEX(bookMap[eBondID],MATCH(TEXT(C997,"0"),bookMap[bbgID],0))&amp;"="&amp;B997,"AMOUNT")</f>
        <v>1835000</v>
      </c>
      <c r="H997" s="1">
        <f>INDEX(control!$E$12:$E$22,MATCH(C997,control!$C$12:$C$22,0))</f>
        <v>0</v>
      </c>
      <c r="I997" s="1" t="str">
        <f>IFERROR(INDEX(bias[symbol],MIN(MAX(MATCH(IF($I$2="manual",_xll.RtGet("EBOND_LDN",B997,-20268),$I$2),bias[symbol],0)+H997,1),27)),"-")</f>
        <v>m</v>
      </c>
      <c r="J997" s="1">
        <f>IFERROR(_xll.RtGet("EBOND_LDN",B997,-20270)*1,"-")</f>
        <v>0.3</v>
      </c>
      <c r="K997" s="1" t="str">
        <f>_xll.RtGet("EBOND_LDN",$B997,-20271)</f>
        <v>on</v>
      </c>
      <c r="L997" s="1">
        <f>_xll.BDP(A997&amp;" @CBKG Corp","bid")</f>
        <v>99.177999999999997</v>
      </c>
      <c r="M997" s="1">
        <f>_xll.BDP(A997&amp;" @CBKG Corp","ask")</f>
        <v>99.477999999999994</v>
      </c>
      <c r="N997" s="1" t="s">
        <v>1456</v>
      </c>
      <c r="O997" s="1" t="str">
        <f>_xll.BDP(A997&amp;" @"&amp;N997&amp;" Corp","LAST_UPDATE")</f>
        <v>07:01:24</v>
      </c>
      <c r="P997" s="57">
        <f>_xll.BDP(A997&amp;" @"&amp;N997&amp;" Corp","LAST_PRICE")</f>
        <v>99.328000000000003</v>
      </c>
      <c r="Q997" s="1">
        <f>INDEX(control!$F$12:$F$22,MATCH(C997,control!$C$12:$C$22,0))</f>
        <v>100</v>
      </c>
      <c r="R997" s="1">
        <f>P997-J997*INDEX(bias[value],MATCH(I997,bias[symbol],0))*(Q997/100)</f>
        <v>99.177999999999997</v>
      </c>
      <c r="S997" s="1">
        <f>R997+J997*(Q997/100)</f>
        <v>99.477999999999994</v>
      </c>
      <c r="T997" s="4"/>
      <c r="U997" s="4"/>
      <c r="V997" s="1">
        <f>P997</f>
        <v>99.328000000000003</v>
      </c>
      <c r="W997" s="1">
        <f>IF(ISNUMBER(T997),T997,R997)</f>
        <v>99.177999999999997</v>
      </c>
      <c r="X997" s="1">
        <f>IF(ISNUMBER(U997),U997,S997)</f>
        <v>99.477999999999994</v>
      </c>
      <c r="Y997" s="13">
        <f>IF(ISERROR((W997+X997)-(L997+M997)),"err",((W997+X997)-(L997+M997)))</f>
        <v>0</v>
      </c>
      <c r="Z997" s="1">
        <v>1</v>
      </c>
      <c r="AA997" s="1">
        <f>IF(K997="on",1,0)</f>
        <v>1</v>
      </c>
      <c r="AB997" s="1">
        <f>IF(ISNUMBER(V997),1,0)*IF(ISNUMBER(W997),1,0)*IF(ISNUMBER(X997),1,0)</f>
        <v>1</v>
      </c>
      <c r="AC997" s="1">
        <f>IF(ISNUMBER(INDEX(bias[value],MATCH(I997,bias[symbol],0))),1,0)</f>
        <v>1</v>
      </c>
      <c r="AD997" s="1">
        <f>IF(ISNUMBER(J997),1,0)</f>
        <v>1</v>
      </c>
      <c r="AE997" s="1">
        <f>IF(AB997,IF(W997&gt;X997,0,1),0)</f>
        <v>1</v>
      </c>
      <c r="AF997" s="1">
        <f ca="1">IF($C$3="update",1,0)</f>
        <v>0</v>
      </c>
      <c r="AG997" s="1">
        <f ca="1">PRODUCT(Z997:AF997)</f>
        <v>0</v>
      </c>
      <c r="AH997" s="1" t="str">
        <f ca="1">IF(AG997=1,_xll.RtContribute("DDS_BONDS",$B997&amp;"=EXT",$V$3:$X$3,V997:X997,"FTC:CHANGED;SCOPE:SERVER"),"-")</f>
        <v>-</v>
      </c>
      <c r="AI997" s="1" t="str">
        <f>_xll.RtGet("DDS_BONDS",B997&amp;"=EXT",3)</f>
        <v>21240726=EXT</v>
      </c>
      <c r="AJ997" s="32">
        <f>_xll.BDP($A997&amp;" @"&amp; $N997 &amp;"  Corp","risk_mid")</f>
        <v>8.8933637357698103</v>
      </c>
      <c r="AK997" s="25">
        <f>IFERROR(G997*AJ997/10000,"-")</f>
        <v>1631.9322455137601</v>
      </c>
      <c r="AL997" s="1" t="str">
        <f>IFERROR(INDEX(repoRate,MATCH(A997,repoIsin,0)),"-")</f>
        <v>-</v>
      </c>
      <c r="AM997" s="38">
        <f>IFERROR(G997*1,0)*IFERROR(P997*1,0)/100*IF(AL997="-",$AM$3,AL997)/100/360</f>
        <v>16.201500444444445</v>
      </c>
      <c r="AN997" s="12">
        <f>_xll.BDP($A997&amp;" @"&amp; $N997 &amp;"  Corp","asset_swap_spd_mid")</f>
        <v>37.992195319492744</v>
      </c>
      <c r="AO997" s="25">
        <f>IFERROR(G997*1,0)*IFERROR(AN997*1,0)/10000</f>
        <v>6971.5678411269191</v>
      </c>
      <c r="AP997" s="25">
        <f>IFERROR(_xll.BDP($A997&amp;" @"&amp; $N997 &amp;"  Corp","coupon")*G997/100/365,"-")</f>
        <v>94.263698630136986</v>
      </c>
      <c r="AQ997" s="1" t="str">
        <f>_xll.RtGet("EBOND_LDN",B997,"DSPLY_NAME")</f>
        <v>LINGR 1 7/8 22 M</v>
      </c>
      <c r="AR997" s="38">
        <f>_xll.RtGet("EBOND_LDN", B997, -18560)</f>
        <v>60.785568638732002</v>
      </c>
      <c r="AS997" s="38">
        <f>_xll.RtGet("EBOND_LDN", B997, -18562)</f>
        <v>60.785568638732002</v>
      </c>
      <c r="AT997" s="58" t="str">
        <f ca="1">IF(Main[[#This Row],[maturity]]&lt;TODAY(),"matured","-")</f>
        <v>-</v>
      </c>
      <c r="AU997" s="1" t="str">
        <f>IF(Main[[#This Row],[spread bid]]=Main[[#This Row],[spread ask]],"error","-")</f>
        <v>error</v>
      </c>
    </row>
    <row r="998" spans="1:47" x14ac:dyDescent="0.2">
      <c r="A998" s="1" t="s">
        <v>910</v>
      </c>
      <c r="B998" s="1">
        <v>10574487</v>
      </c>
      <c r="C998" s="9">
        <v>1994225</v>
      </c>
      <c r="D998" s="9" t="str">
        <f>_xll.BDP($A998&amp;" Corp",D$4)</f>
        <v>LXSGR</v>
      </c>
      <c r="E998" s="9">
        <f>IF(_xll.BDP($A998&amp;" Corp","cpn typ")="floating","frn",_xll.BDP($A998&amp;" Corp",E$4))</f>
        <v>4.125</v>
      </c>
      <c r="F998" s="50">
        <f>IF(LEFT(_xll.BDP($A998&amp;" Corp","mty_typ"),4)="perp","perp",_xll.BDP($A998&amp;" Corp",F$4)*1)</f>
        <v>43243</v>
      </c>
      <c r="G998" s="31">
        <f>_xll.RtGet("EBOND_POSITION",INDEX(bookMap[eBondID],MATCH(TEXT(C998,"0"),bookMap[bbgID],0))&amp;"="&amp;B998,"AMOUNT")</f>
        <v>104000</v>
      </c>
      <c r="H998" s="1">
        <f>INDEX(control!$E$12:$E$22,MATCH(C998,control!$C$12:$C$22,0))</f>
        <v>0</v>
      </c>
      <c r="I998" s="1" t="str">
        <f>IFERROR(INDEX(bias[symbol],MIN(MAX(MATCH(IF($I$2="manual",_xll.RtGet("EBOND_LDN",B998,-20268),$I$2),bias[symbol],0)+H998,1),27)),"-")</f>
        <v>m</v>
      </c>
      <c r="J998" s="1">
        <f>IFERROR(_xll.RtGet("EBOND_LDN",B998,-20270)*1,"-")</f>
        <v>0.5</v>
      </c>
      <c r="K998" s="1" t="str">
        <f>_xll.RtGet("EBOND_LDN",$B998,-20271)</f>
        <v>on</v>
      </c>
      <c r="L998" s="1">
        <f>_xll.BDP(A998&amp;" @CBKG Corp","bid")</f>
        <v>111.52200000000001</v>
      </c>
      <c r="M998" s="1">
        <f>_xll.BDP(A998&amp;" @CBKG Corp","ask")</f>
        <v>112.02200000000001</v>
      </c>
      <c r="N998" s="1" t="s">
        <v>1456</v>
      </c>
      <c r="O998" s="1" t="str">
        <f>_xll.BDP(A998&amp;" @"&amp;N998&amp;" Corp","LAST_UPDATE")</f>
        <v>07:01:50</v>
      </c>
      <c r="P998" s="57">
        <f>_xll.BDP(A998&amp;" @"&amp;N998&amp;" Corp","LAST_PRICE")</f>
        <v>111.77200000000001</v>
      </c>
      <c r="Q998" s="1">
        <f>INDEX(control!$F$12:$F$22,MATCH(C998,control!$C$12:$C$22,0))</f>
        <v>100</v>
      </c>
      <c r="R998" s="1">
        <f>P998-J998*INDEX(bias[value],MATCH(I998,bias[symbol],0))*(Q998/100)</f>
        <v>111.52200000000001</v>
      </c>
      <c r="S998" s="1">
        <f t="shared" si="1234"/>
        <v>112.02200000000001</v>
      </c>
      <c r="T998" s="4"/>
      <c r="U998" s="4"/>
      <c r="V998" s="1">
        <f t="shared" si="1228"/>
        <v>111.77200000000001</v>
      </c>
      <c r="W998" s="1">
        <f t="shared" si="1229"/>
        <v>111.52200000000001</v>
      </c>
      <c r="X998" s="1">
        <f t="shared" si="1230"/>
        <v>112.02200000000001</v>
      </c>
      <c r="Y998" s="13">
        <f t="shared" si="1231"/>
        <v>0</v>
      </c>
      <c r="Z998" s="1">
        <v>1</v>
      </c>
      <c r="AA998" s="1">
        <f t="shared" si="1232"/>
        <v>1</v>
      </c>
      <c r="AB998" s="1">
        <f t="shared" si="1210"/>
        <v>1</v>
      </c>
      <c r="AC998" s="1">
        <f>IF(ISNUMBER(INDEX(bias[value],MATCH(I998,bias[symbol],0))),1,0)</f>
        <v>1</v>
      </c>
      <c r="AD998" s="1">
        <f t="shared" si="1233"/>
        <v>1</v>
      </c>
      <c r="AE998" s="1">
        <f t="shared" si="1211"/>
        <v>1</v>
      </c>
      <c r="AF998" s="1">
        <f t="shared" ca="1" si="1199"/>
        <v>0</v>
      </c>
      <c r="AG998" s="1">
        <f t="shared" ca="1" si="1200"/>
        <v>0</v>
      </c>
      <c r="AH998" s="1" t="str">
        <f ca="1">IF(AG998=1,_xll.RtContribute("DDS_BONDS",$B998&amp;"=EXT",$V$3:$X$3,V998:X998,"FTC:CHANGED;SCOPE:SERVER"),"-")</f>
        <v>-</v>
      </c>
      <c r="AI998" s="1" t="str">
        <f>_xll.RtGet("DDS_BONDS",B998&amp;"=EXT",3)</f>
        <v>10574487=EXT</v>
      </c>
      <c r="AJ998" s="32">
        <f>_xll.BDP($A998&amp;" @"&amp; $N998 &amp;"  Corp","risk_mid")</f>
        <v>4.1155066284439101</v>
      </c>
      <c r="AK998" s="25">
        <f t="shared" si="1225"/>
        <v>42.801268935816665</v>
      </c>
      <c r="AL998" s="1" t="str">
        <f t="shared" si="1146"/>
        <v>-</v>
      </c>
      <c r="AM998" s="38">
        <f t="shared" si="1226"/>
        <v>1.0332700444444447</v>
      </c>
      <c r="AN998" s="12">
        <f>_xll.BDP($A998&amp;" @"&amp; $N998 &amp;"  Corp","asset_swap_spd_mid")</f>
        <v>55.806652107162584</v>
      </c>
      <c r="AO998" s="25">
        <f t="shared" si="1227"/>
        <v>580.38918191449079</v>
      </c>
      <c r="AP998" s="25">
        <f>IFERROR(_xll.BDP($A998&amp;" @"&amp; $N998 &amp;"  Corp","coupon")*G998/100/365,"-")</f>
        <v>11.753424657534246</v>
      </c>
      <c r="AQ998" s="1" t="str">
        <f>_xll.RtGet("EBOND_LDN",B998,"DSPLY_NAME")</f>
        <v>LXSGR 4 1/8 23 M</v>
      </c>
      <c r="AR998" s="38">
        <f>_xll.RtGet("EBOND_LDN", B998, -18560)</f>
        <v>97.641762938484007</v>
      </c>
      <c r="AS998" s="38">
        <f>_xll.RtGet("EBOND_LDN", B998, -18562)</f>
        <v>85.501950698572003</v>
      </c>
      <c r="AT998" s="58" t="str">
        <f ca="1">IF(Main[[#This Row],[maturity]]&lt;TODAY(),"matured","-")</f>
        <v>-</v>
      </c>
      <c r="AU998" s="1" t="str">
        <f>IF(Main[[#This Row],[spread bid]]=Main[[#This Row],[spread ask]],"error","-")</f>
        <v>-</v>
      </c>
    </row>
    <row r="999" spans="1:47" x14ac:dyDescent="0.2">
      <c r="A999" s="1" t="s">
        <v>911</v>
      </c>
      <c r="B999" s="1">
        <v>16027979</v>
      </c>
      <c r="C999" s="9">
        <v>1994225</v>
      </c>
      <c r="D999" s="9" t="str">
        <f>_xll.BDP($A999&amp;" Corp",D$4)</f>
        <v>LXSGR</v>
      </c>
      <c r="E999" s="9">
        <f>IF(_xll.BDP($A999&amp;" Corp","cpn typ")="floating","frn",_xll.BDP($A999&amp;" Corp",E$4))</f>
        <v>2.625</v>
      </c>
      <c r="F999" s="50">
        <f>IF(LEFT(_xll.BDP($A999&amp;" Corp","mty_typ"),4)="perp","perp",_xll.BDP($A999&amp;" Corp",F$4)*1)</f>
        <v>44886</v>
      </c>
      <c r="G999" s="31">
        <f>_xll.RtGet("EBOND_POSITION",INDEX(bookMap[eBondID],MATCH(TEXT(C999,"0"),bookMap[bbgID],0))&amp;"="&amp;B999,"AMOUNT")</f>
        <v>0</v>
      </c>
      <c r="H999" s="1">
        <f>INDEX(control!$E$12:$E$22,MATCH(C999,control!$C$12:$C$22,0))</f>
        <v>0</v>
      </c>
      <c r="I999" s="1" t="str">
        <f>IFERROR(INDEX(bias[symbol],MIN(MAX(MATCH(IF($I$2="manual",_xll.RtGet("EBOND_LDN",B999,-20268),$I$2),bias[symbol],0)+H999,1),27)),"-")</f>
        <v>m</v>
      </c>
      <c r="J999" s="1">
        <f>IFERROR(_xll.RtGet("EBOND_LDN",B999,-20270)*1,"-")</f>
        <v>2</v>
      </c>
      <c r="K999" s="1" t="str">
        <f>_xll.RtGet("EBOND_LDN",$B999,-20271)</f>
        <v>on</v>
      </c>
      <c r="L999" s="1">
        <f>_xll.BDP(A999&amp;" @CBKG Corp","bid")</f>
        <v>103.873</v>
      </c>
      <c r="M999" s="1">
        <f>_xll.BDP(A999&amp;" @CBKG Corp","ask")</f>
        <v>105.873</v>
      </c>
      <c r="N999" s="1" t="s">
        <v>1456</v>
      </c>
      <c r="O999" s="1" t="str">
        <f>_xll.BDP(A999&amp;" @"&amp;N999&amp;" Corp","LAST_UPDATE")</f>
        <v>07:01:28</v>
      </c>
      <c r="P999" s="57">
        <f>_xll.BDP(A999&amp;" @"&amp;N999&amp;" Corp","LAST_PRICE")</f>
        <v>104.873</v>
      </c>
      <c r="Q999" s="1">
        <f>INDEX(control!$F$12:$F$22,MATCH(C999,control!$C$12:$C$22,0))</f>
        <v>100</v>
      </c>
      <c r="R999" s="1">
        <f>P999-J999*INDEX(bias[value],MATCH(I999,bias[symbol],0))*(Q999/100)</f>
        <v>103.873</v>
      </c>
      <c r="S999" s="1">
        <f t="shared" si="1234"/>
        <v>105.873</v>
      </c>
      <c r="T999" s="4"/>
      <c r="U999" s="4"/>
      <c r="V999" s="1">
        <f t="shared" si="1228"/>
        <v>104.873</v>
      </c>
      <c r="W999" s="1">
        <f t="shared" si="1229"/>
        <v>103.873</v>
      </c>
      <c r="X999" s="1">
        <f t="shared" si="1230"/>
        <v>105.873</v>
      </c>
      <c r="Y999" s="13">
        <f t="shared" si="1231"/>
        <v>0</v>
      </c>
      <c r="Z999" s="1">
        <v>1</v>
      </c>
      <c r="AA999" s="1">
        <f t="shared" si="1232"/>
        <v>1</v>
      </c>
      <c r="AB999" s="1">
        <f t="shared" si="1210"/>
        <v>1</v>
      </c>
      <c r="AC999" s="1">
        <f>IF(ISNUMBER(INDEX(bias[value],MATCH(I999,bias[symbol],0))),1,0)</f>
        <v>1</v>
      </c>
      <c r="AD999" s="1">
        <f t="shared" si="1233"/>
        <v>1</v>
      </c>
      <c r="AE999" s="1">
        <f t="shared" si="1211"/>
        <v>1</v>
      </c>
      <c r="AF999" s="1">
        <f t="shared" ca="1" si="1199"/>
        <v>0</v>
      </c>
      <c r="AG999" s="1">
        <f t="shared" ca="1" si="1200"/>
        <v>0</v>
      </c>
      <c r="AH999" s="1" t="str">
        <f ca="1">IF(AG999=1,_xll.RtContribute("DDS_BONDS",$B999&amp;"=EXT",$V$3:$X$3,V999:X999,"FTC:CHANGED;SCOPE:SERVER"),"-")</f>
        <v>-</v>
      </c>
      <c r="AI999" s="1" t="str">
        <f>_xll.RtGet("DDS_BONDS",B999&amp;"=EXT",3)</f>
        <v>16027979=EXT</v>
      </c>
      <c r="AJ999" s="32">
        <f>_xll.BDP($A999&amp;" @"&amp; $N999 &amp;"  Corp","risk_mid")</f>
        <v>7.9021198597985176</v>
      </c>
      <c r="AK999" s="25">
        <f t="shared" si="1225"/>
        <v>0</v>
      </c>
      <c r="AL999" s="1" t="str">
        <f t="shared" si="1146"/>
        <v>-</v>
      </c>
      <c r="AM999" s="38">
        <f t="shared" si="1226"/>
        <v>0</v>
      </c>
      <c r="AN999" s="12">
        <f>_xll.BDP($A999&amp;" @"&amp; $N999 &amp;"  Corp","asset_swap_spd_mid")</f>
        <v>67.258320632070109</v>
      </c>
      <c r="AO999" s="25">
        <f t="shared" si="1227"/>
        <v>0</v>
      </c>
      <c r="AP999" s="25">
        <f>IFERROR(_xll.BDP($A999&amp;" @"&amp; $N999 &amp;"  Corp","coupon")*G999/100/365,"-")</f>
        <v>0</v>
      </c>
      <c r="AQ999" s="1" t="str">
        <f>_xll.RtGet("EBOND_LDN",B999,"DSPLY_NAME")</f>
        <v>LXSGR 2 5/8 21 N</v>
      </c>
      <c r="AR999" s="38">
        <f>_xll.RtGet("EBOND_LDN", B999, -18560)</f>
        <v>104.31155481758</v>
      </c>
      <c r="AS999" s="38">
        <f>_xll.RtGet("EBOND_LDN", B999, -18562)</f>
        <v>79.038669961083002</v>
      </c>
      <c r="AT999" s="58" t="str">
        <f ca="1">IF(Main[[#This Row],[maturity]]&lt;TODAY(),"matured","-")</f>
        <v>-</v>
      </c>
      <c r="AU999" s="1" t="str">
        <f>IF(Main[[#This Row],[spread bid]]=Main[[#This Row],[spread ask]],"error","-")</f>
        <v>-</v>
      </c>
    </row>
    <row r="1000" spans="1:47" x14ac:dyDescent="0.2">
      <c r="A1000" s="1" t="s">
        <v>912</v>
      </c>
      <c r="B1000" s="1">
        <v>6279171</v>
      </c>
      <c r="C1000" s="9">
        <v>1994225</v>
      </c>
      <c r="D1000" s="9" t="str">
        <f>_xll.BDP($A1000&amp;" Corp",D$4)</f>
        <v>MMM</v>
      </c>
      <c r="E1000" s="9">
        <f>IF(_xll.BDP($A1000&amp;" Corp","cpn typ")="floating","frn",_xll.BDP($A1000&amp;" Corp",E$4))</f>
        <v>5</v>
      </c>
      <c r="F1000" s="50">
        <f>IF(LEFT(_xll.BDP($A1000&amp;" Corp","mty_typ"),4)="perp","perp",_xll.BDP($A1000&amp;" Corp",F$4)*1)</f>
        <v>41834</v>
      </c>
      <c r="G1000" s="31" t="str">
        <f>_xll.RtGet("EBOND_POSITION",INDEX(bookMap[eBondID],MATCH(TEXT(C1000,"0"),bookMap[bbgID],0))&amp;"="&amp;B1000,"AMOUNT")</f>
        <v>#N/A</v>
      </c>
      <c r="H1000" s="1">
        <f>INDEX(control!$E$12:$E$22,MATCH(C1000,control!$C$12:$C$22,0))</f>
        <v>0</v>
      </c>
      <c r="I1000" s="1" t="str">
        <f>IFERROR(INDEX(bias[symbol],MIN(MAX(MATCH(IF($I$2="manual",_xll.RtGet("EBOND_LDN",B1000,-20268),$I$2),bias[symbol],0)+H1000,1),27)),"-")</f>
        <v>-</v>
      </c>
      <c r="J1000" s="1" t="str">
        <f>IFERROR(_xll.RtGet("EBOND_LDN",B1000,-20270)*1,"-")</f>
        <v>-</v>
      </c>
      <c r="K1000" s="1" t="str">
        <f>_xll.RtGet("EBOND_LDN",$B1000,-20271)</f>
        <v>on</v>
      </c>
      <c r="L1000" s="1">
        <f>_xll.BDP(A1000&amp;" @CBKG Corp","bid")</f>
        <v>101</v>
      </c>
      <c r="M1000" s="1">
        <f>_xll.BDP(A1000&amp;" @CBKG Corp","ask")</f>
        <v>102</v>
      </c>
      <c r="N1000" s="1" t="s">
        <v>1456</v>
      </c>
      <c r="O1000" s="1" t="str">
        <f>_xll.BDP(A1000&amp;" @"&amp;N1000&amp;" Corp","LAST_UPDATE")</f>
        <v>07:01:11</v>
      </c>
      <c r="P1000" s="57">
        <f>_xll.BDP(A1000&amp;" @"&amp;N1000&amp;" Corp","LAST_PRICE")</f>
        <v>100.351</v>
      </c>
      <c r="Q1000" s="1">
        <f>INDEX(control!$F$12:$F$22,MATCH(C1000,control!$C$12:$C$22,0))</f>
        <v>100</v>
      </c>
      <c r="R1000" s="1" t="e">
        <f>P1000-J1000*INDEX(bias[value],MATCH(I1000,bias[symbol],0))*(Q1000/100)</f>
        <v>#VALUE!</v>
      </c>
      <c r="S1000" s="1" t="e">
        <f t="shared" si="1234"/>
        <v>#VALUE!</v>
      </c>
      <c r="T1000" s="4"/>
      <c r="U1000" s="4"/>
      <c r="V1000" s="1">
        <f t="shared" si="1228"/>
        <v>100.351</v>
      </c>
      <c r="W1000" s="1" t="e">
        <f t="shared" si="1229"/>
        <v>#VALUE!</v>
      </c>
      <c r="X1000" s="1" t="e">
        <f t="shared" si="1230"/>
        <v>#VALUE!</v>
      </c>
      <c r="Y1000" s="13" t="str">
        <f t="shared" si="1231"/>
        <v>err</v>
      </c>
      <c r="Z1000" s="1">
        <v>1</v>
      </c>
      <c r="AA1000" s="1">
        <f t="shared" si="1232"/>
        <v>1</v>
      </c>
      <c r="AB1000" s="1">
        <f t="shared" si="1210"/>
        <v>0</v>
      </c>
      <c r="AC1000" s="1">
        <f>IF(ISNUMBER(INDEX(bias[value],MATCH(I1000,bias[symbol],0))),1,0)</f>
        <v>0</v>
      </c>
      <c r="AD1000" s="1">
        <f t="shared" si="1233"/>
        <v>0</v>
      </c>
      <c r="AE1000" s="1">
        <f t="shared" si="1211"/>
        <v>0</v>
      </c>
      <c r="AF1000" s="1">
        <f t="shared" ca="1" si="1199"/>
        <v>0</v>
      </c>
      <c r="AG1000" s="1">
        <f t="shared" ca="1" si="1200"/>
        <v>0</v>
      </c>
      <c r="AH1000" s="1" t="str">
        <f ca="1">IF(AG1000=1,_xll.RtContribute("DDS_BONDS",$B1000&amp;"=EXT",$V$3:$X$3,V1000:X1000,"FTC:CHANGED;SCOPE:SERVER"),"-")</f>
        <v>-</v>
      </c>
      <c r="AI1000" s="1" t="str">
        <f>_xll.RtGet("DDS_BONDS",B1000&amp;"=EXT",3)</f>
        <v>6279171=EXT</v>
      </c>
      <c r="AJ1000" s="32">
        <f>_xll.BDP($A1000&amp;" @"&amp; $N1000 &amp;"  Corp","risk_mid")</f>
        <v>7.7640370118103874E-2</v>
      </c>
      <c r="AK1000" s="25" t="str">
        <f t="shared" si="1225"/>
        <v>-</v>
      </c>
      <c r="AL1000" s="1" t="str">
        <f t="shared" si="1146"/>
        <v>-</v>
      </c>
      <c r="AM1000" s="38">
        <f t="shared" si="1226"/>
        <v>0</v>
      </c>
      <c r="AN1000" s="12">
        <f>_xll.BDP($A1000&amp;" @"&amp; $N1000 &amp;"  Corp","asset_swap_spd_mid")</f>
        <v>8.9868655562506863</v>
      </c>
      <c r="AO1000" s="25">
        <f t="shared" si="1227"/>
        <v>0</v>
      </c>
      <c r="AP1000" s="25" t="str">
        <f>IFERROR(_xll.BDP($A1000&amp;" @"&amp; $N1000 &amp;"  Corp","coupon")*G1000/100/365,"-")</f>
        <v>-</v>
      </c>
      <c r="AQ1000" s="1" t="str">
        <f>_xll.RtGet("EBOND_LDN",B1000,"DSPLY_NAME")</f>
        <v>MMM 5 14 Jul 201</v>
      </c>
      <c r="AR1000" s="38">
        <f>_xll.RtGet("EBOND_LDN", B1000, -18560)</f>
        <v>0</v>
      </c>
      <c r="AS1000" s="38">
        <f>_xll.RtGet("EBOND_LDN", B1000, -18562)</f>
        <v>0</v>
      </c>
      <c r="AT1000" s="58" t="str">
        <f ca="1">IF(Main[[#This Row],[maturity]]&lt;TODAY(),"matured","-")</f>
        <v>-</v>
      </c>
      <c r="AU1000" s="1" t="str">
        <f>IF(Main[[#This Row],[spread bid]]=Main[[#This Row],[spread ask]],"error","-")</f>
        <v>error</v>
      </c>
    </row>
    <row r="1001" spans="1:47" x14ac:dyDescent="0.2">
      <c r="A1001" s="1" t="s">
        <v>913</v>
      </c>
      <c r="B1001" s="1">
        <v>19928437</v>
      </c>
      <c r="C1001" s="9">
        <v>1994225</v>
      </c>
      <c r="D1001" s="9" t="str">
        <f>_xll.BDP($A1001&amp;" Corp",D$4)</f>
        <v>MMM</v>
      </c>
      <c r="E1001" s="9">
        <f>IF(_xll.BDP($A1001&amp;" Corp","cpn typ")="floating","frn",_xll.BDP($A1001&amp;" Corp",E$4))</f>
        <v>1.875</v>
      </c>
      <c r="F1001" s="50">
        <f>IF(LEFT(_xll.BDP($A1001&amp;" Corp","mty_typ"),4)="perp","perp",_xll.BDP($A1001&amp;" Corp",F$4)*1)</f>
        <v>44515</v>
      </c>
      <c r="G1001" s="31">
        <f>_xll.RtGet("EBOND_POSITION",INDEX(bookMap[eBondID],MATCH(TEXT(C1001,"0"),bookMap[bbgID],0))&amp;"="&amp;B1001,"AMOUNT")</f>
        <v>0</v>
      </c>
      <c r="H1001" s="1">
        <f>INDEX(control!$E$12:$E$22,MATCH(C1001,control!$C$12:$C$22,0))</f>
        <v>0</v>
      </c>
      <c r="I1001" s="1" t="str">
        <f>IFERROR(INDEX(bias[symbol],MIN(MAX(MATCH(IF($I$2="manual",_xll.RtGet("EBOND_LDN",B1001,-20268),$I$2),bias[symbol],0)+H1001,1),27)),"-")</f>
        <v>m</v>
      </c>
      <c r="J1001" s="1">
        <f>IFERROR(_xll.RtGet("EBOND_LDN",B1001,-20270)*1,"-")</f>
        <v>0.5</v>
      </c>
      <c r="K1001" s="1" t="str">
        <f>_xll.RtGet("EBOND_LDN",$B1001,-20271)</f>
        <v>on</v>
      </c>
      <c r="L1001" s="1">
        <f>_xll.BDP(A1001&amp;" @CBKG Corp","bid")</f>
        <v>102.44</v>
      </c>
      <c r="M1001" s="1">
        <f>_xll.BDP(A1001&amp;" @CBKG Corp","ask")</f>
        <v>102.94</v>
      </c>
      <c r="N1001" s="1" t="s">
        <v>1456</v>
      </c>
      <c r="O1001" s="1" t="str">
        <f>_xll.BDP(A1001&amp;" @"&amp;N1001&amp;" Corp","LAST_UPDATE")</f>
        <v>07:01:24</v>
      </c>
      <c r="P1001" s="57">
        <f>_xll.BDP(A1001&amp;" @"&amp;N1001&amp;" Corp","LAST_PRICE")</f>
        <v>102.69</v>
      </c>
      <c r="Q1001" s="1">
        <f>INDEX(control!$F$12:$F$22,MATCH(C1001,control!$C$12:$C$22,0))</f>
        <v>100</v>
      </c>
      <c r="R1001" s="1">
        <f>P1001-J1001*INDEX(bias[value],MATCH(I1001,bias[symbol],0))*(Q1001/100)</f>
        <v>102.44</v>
      </c>
      <c r="S1001" s="1">
        <f t="shared" si="1234"/>
        <v>102.94</v>
      </c>
      <c r="T1001" s="4"/>
      <c r="U1001" s="4"/>
      <c r="V1001" s="1">
        <f t="shared" si="1228"/>
        <v>102.69</v>
      </c>
      <c r="W1001" s="1">
        <f t="shared" si="1229"/>
        <v>102.44</v>
      </c>
      <c r="X1001" s="1">
        <f t="shared" si="1230"/>
        <v>102.94</v>
      </c>
      <c r="Y1001" s="13">
        <f t="shared" si="1231"/>
        <v>0</v>
      </c>
      <c r="Z1001" s="1">
        <v>1</v>
      </c>
      <c r="AA1001" s="1">
        <f t="shared" si="1232"/>
        <v>1</v>
      </c>
      <c r="AB1001" s="1">
        <f t="shared" si="1210"/>
        <v>1</v>
      </c>
      <c r="AC1001" s="1">
        <f>IF(ISNUMBER(INDEX(bias[value],MATCH(I1001,bias[symbol],0))),1,0)</f>
        <v>1</v>
      </c>
      <c r="AD1001" s="1">
        <f t="shared" si="1233"/>
        <v>1</v>
      </c>
      <c r="AE1001" s="1">
        <f t="shared" si="1211"/>
        <v>1</v>
      </c>
      <c r="AF1001" s="1">
        <f t="shared" ca="1" si="1199"/>
        <v>0</v>
      </c>
      <c r="AG1001" s="1">
        <f t="shared" ca="1" si="1200"/>
        <v>0</v>
      </c>
      <c r="AH1001" s="1" t="str">
        <f ca="1">IF(AG1001=1,_xll.RtContribute("DDS_BONDS",$B1001&amp;"=EXT",$V$3:$X$3,V1001:X1001,"FTC:CHANGED;SCOPE:SERVER"),"-")</f>
        <v>-</v>
      </c>
      <c r="AI1001" s="1" t="str">
        <f>_xll.RtGet("DDS_BONDS",B1001&amp;"=EXT",3)</f>
        <v>19928437=EXT</v>
      </c>
      <c r="AJ1001" s="32">
        <f>_xll.BDP($A1001&amp;" @"&amp; $N1001 &amp;"  Corp","risk_mid")</f>
        <v>7.0740202426186727</v>
      </c>
      <c r="AK1001" s="25">
        <f t="shared" si="1225"/>
        <v>0</v>
      </c>
      <c r="AL1001" s="1" t="str">
        <f t="shared" si="1146"/>
        <v>-</v>
      </c>
      <c r="AM1001" s="38">
        <f t="shared" si="1226"/>
        <v>0</v>
      </c>
      <c r="AN1001" s="12">
        <f>_xll.BDP($A1001&amp;" @"&amp; $N1001 &amp;"  Corp","asset_swap_spd_mid")</f>
        <v>33.907701915431311</v>
      </c>
      <c r="AO1001" s="25">
        <f t="shared" si="1227"/>
        <v>0</v>
      </c>
      <c r="AP1001" s="25">
        <f>IFERROR(_xll.BDP($A1001&amp;" @"&amp; $N1001 &amp;"  Corp","coupon")*G1001/100/365,"-")</f>
        <v>0</v>
      </c>
      <c r="AQ1001" s="1" t="str">
        <f>_xll.RtGet("EBOND_LDN",B1001,"DSPLY_NAME")</f>
        <v>MMM 1 7/8 15 Nov</v>
      </c>
      <c r="AR1001" s="38">
        <f>_xll.RtGet("EBOND_LDN", B1001, -18560)</f>
        <v>67.484279745576998</v>
      </c>
      <c r="AS1001" s="38">
        <f>_xll.RtGet("EBOND_LDN", B1001, -18562)</f>
        <v>60.424698383406003</v>
      </c>
      <c r="AT1001" s="58" t="str">
        <f ca="1">IF(Main[[#This Row],[maturity]]&lt;TODAY(),"matured","-")</f>
        <v>-</v>
      </c>
      <c r="AU1001" s="1" t="str">
        <f>IF(Main[[#This Row],[spread bid]]=Main[[#This Row],[spread ask]],"error","-")</f>
        <v>-</v>
      </c>
    </row>
    <row r="1002" spans="1:47" x14ac:dyDescent="0.2">
      <c r="A1002" s="1" t="s">
        <v>914</v>
      </c>
      <c r="B1002" s="1">
        <v>3240437</v>
      </c>
      <c r="C1002" s="9">
        <v>1994225</v>
      </c>
      <c r="D1002" s="9" t="str">
        <f>_xll.BDP($A1002&amp;" Corp",D$4)</f>
        <v>MTNA</v>
      </c>
      <c r="E1002" s="9">
        <f>IF(_xll.BDP($A1002&amp;" Corp","cpn typ")="floating","frn",_xll.BDP($A1002&amp;" Corp",E$4))</f>
        <v>4.625</v>
      </c>
      <c r="F1002" s="50">
        <f>IF(LEFT(_xll.BDP($A1002&amp;" Corp","mty_typ"),4)="perp","perp",_xll.BDP($A1002&amp;" Corp",F$4)*1)</f>
        <v>41950</v>
      </c>
      <c r="G1002" s="31">
        <f>_xll.RtGet("EBOND_POSITION",INDEX(bookMap[eBondID],MATCH(TEXT(C1002,"0"),bookMap[bbgID],0))&amp;"="&amp;B1002,"AMOUNT")</f>
        <v>299000</v>
      </c>
      <c r="H1002" s="1">
        <f>INDEX(control!$E$12:$E$22,MATCH(C1002,control!$C$12:$C$22,0))</f>
        <v>0</v>
      </c>
      <c r="I1002" s="1" t="str">
        <f>IFERROR(INDEX(bias[symbol],MIN(MAX(MATCH(IF($I$2="manual",_xll.RtGet("EBOND_LDN",B1002,-20268),$I$2),bias[symbol],0)+H1002,1),27)),"-")</f>
        <v>b</v>
      </c>
      <c r="J1002" s="1">
        <f>IFERROR(_xll.RtGet("EBOND_LDN",B1002,-20270)*1,"-")</f>
        <v>0.1</v>
      </c>
      <c r="K1002" s="1" t="str">
        <f>_xll.RtGet("EBOND_LDN",$B1002,-20271)</f>
        <v>on</v>
      </c>
      <c r="L1002" s="1">
        <f>_xll.BDP(A1002&amp;" @CBKG Corp","bid")</f>
        <v>101.563</v>
      </c>
      <c r="M1002" s="1">
        <f>_xll.BDP(A1002&amp;" @CBKG Corp","ask")</f>
        <v>101.663</v>
      </c>
      <c r="N1002" s="1" t="s">
        <v>1456</v>
      </c>
      <c r="O1002" s="1" t="str">
        <f>_xll.BDP(A1002&amp;" @"&amp;N1002&amp;" Corp","LAST_UPDATE")</f>
        <v>11/06/2014</v>
      </c>
      <c r="P1002" s="57">
        <f>_xll.BDP(A1002&amp;" @"&amp;N1002&amp;" Corp","LAST_PRICE")</f>
        <v>101.611</v>
      </c>
      <c r="Q1002" s="1">
        <f>INDEX(control!$F$12:$F$22,MATCH(C1002,control!$C$12:$C$22,0))</f>
        <v>100</v>
      </c>
      <c r="R1002" s="1">
        <f>P1002-J1002*INDEX(bias[value],MATCH(I1002,bias[symbol],0))*(Q1002/100)</f>
        <v>101.57350000000001</v>
      </c>
      <c r="S1002" s="1">
        <f t="shared" si="1234"/>
        <v>101.6735</v>
      </c>
      <c r="T1002" s="4"/>
      <c r="U1002" s="4"/>
      <c r="V1002" s="1">
        <f t="shared" si="1228"/>
        <v>101.611</v>
      </c>
      <c r="W1002" s="1">
        <f t="shared" si="1229"/>
        <v>101.57350000000001</v>
      </c>
      <c r="X1002" s="1">
        <f t="shared" si="1230"/>
        <v>101.6735</v>
      </c>
      <c r="Y1002" s="13">
        <f t="shared" si="1231"/>
        <v>2.1000000000015007E-2</v>
      </c>
      <c r="Z1002" s="1">
        <v>1</v>
      </c>
      <c r="AA1002" s="1">
        <f t="shared" si="1232"/>
        <v>1</v>
      </c>
      <c r="AB1002" s="1">
        <f t="shared" si="1210"/>
        <v>1</v>
      </c>
      <c r="AC1002" s="1">
        <f>IF(ISNUMBER(INDEX(bias[value],MATCH(I1002,bias[symbol],0))),1,0)</f>
        <v>1</v>
      </c>
      <c r="AD1002" s="1">
        <f t="shared" si="1233"/>
        <v>1</v>
      </c>
      <c r="AE1002" s="1">
        <f t="shared" si="1211"/>
        <v>1</v>
      </c>
      <c r="AF1002" s="1">
        <f t="shared" ca="1" si="1199"/>
        <v>0</v>
      </c>
      <c r="AG1002" s="1">
        <f t="shared" ca="1" si="1200"/>
        <v>0</v>
      </c>
      <c r="AH1002" s="1" t="str">
        <f ca="1">IF(AG1002=1,_xll.RtContribute("DDS_BONDS",$B1002&amp;"=EXT",$V$3:$X$3,V1002:X1002,"FTC:CHANGED;SCOPE:SERVER"),"-")</f>
        <v>-</v>
      </c>
      <c r="AI1002" s="1" t="str">
        <f>_xll.RtGet("DDS_BONDS",B1002&amp;"=EXT",3)</f>
        <v>3240437=EXT</v>
      </c>
      <c r="AJ1002" s="32">
        <f>_xll.BDP($A1002&amp;" @"&amp; $N1002 &amp;"  Corp","risk_mid")</f>
        <v>0.40803803703752806</v>
      </c>
      <c r="AK1002" s="25">
        <f t="shared" si="1225"/>
        <v>12.200337307422089</v>
      </c>
      <c r="AL1002" s="1" t="str">
        <f t="shared" si="1146"/>
        <v>-</v>
      </c>
      <c r="AM1002" s="38">
        <f t="shared" si="1226"/>
        <v>2.7005945777777778</v>
      </c>
      <c r="AN1002" s="12">
        <f>_xll.BDP($A1002&amp;" @"&amp; $N1002 &amp;"  Corp","asset_swap_spd_mid")</f>
        <v>33.239433773412863</v>
      </c>
      <c r="AO1002" s="25">
        <f t="shared" si="1227"/>
        <v>993.85906982504468</v>
      </c>
      <c r="AP1002" s="25">
        <f>IFERROR(_xll.BDP($A1002&amp;" @"&amp; $N1002 &amp;"  Corp","coupon")*G1002/100/365,"-")</f>
        <v>37.886986301369866</v>
      </c>
      <c r="AQ1002" s="1" t="str">
        <f>_xll.RtGet("EBOND_LDN",B1002,"DSPLY_NAME")</f>
        <v>MTNA 4 5/8 07 No</v>
      </c>
      <c r="AR1002" s="38">
        <f>_xll.RtGet("EBOND_LDN", B1002, -18560)</f>
        <v>55.203613142111998</v>
      </c>
      <c r="AS1002" s="38">
        <f>_xll.RtGet("EBOND_LDN", B1002, -18562)</f>
        <v>30.719314616860999</v>
      </c>
      <c r="AT1002" s="58" t="str">
        <f ca="1">IF(Main[[#This Row],[maturity]]&lt;TODAY(),"matured","-")</f>
        <v>-</v>
      </c>
      <c r="AU1002" s="1" t="str">
        <f>IF(Main[[#This Row],[spread bid]]=Main[[#This Row],[spread ask]],"error","-")</f>
        <v>-</v>
      </c>
    </row>
    <row r="1003" spans="1:47" x14ac:dyDescent="0.2">
      <c r="A1003" s="1" t="s">
        <v>915</v>
      </c>
      <c r="B1003" s="1">
        <v>8234024</v>
      </c>
      <c r="C1003" s="9">
        <v>1994225</v>
      </c>
      <c r="D1003" s="9" t="str">
        <f>_xll.BDP($A1003&amp;" Corp",D$4)</f>
        <v>MTNA</v>
      </c>
      <c r="E1003" s="9">
        <f>IF(_xll.BDP($A1003&amp;" Corp","cpn typ")="floating","frn",_xll.BDP($A1003&amp;" Corp",E$4))</f>
        <v>10.625</v>
      </c>
      <c r="F1003" s="50">
        <f>IF(LEFT(_xll.BDP($A1003&amp;" Corp","mty_typ"),4)="perp","perp",_xll.BDP($A1003&amp;" Corp",F$4)*1)</f>
        <v>42524</v>
      </c>
      <c r="G1003" s="31">
        <f>_xll.RtGet("EBOND_POSITION",INDEX(bookMap[eBondID],MATCH(TEXT(C1003,"0"),bookMap[bbgID],0))&amp;"="&amp;B1003,"AMOUNT")</f>
        <v>2016000</v>
      </c>
      <c r="H1003" s="1">
        <f>INDEX(control!$E$12:$E$22,MATCH(C1003,control!$C$12:$C$22,0))</f>
        <v>0</v>
      </c>
      <c r="I1003" s="1" t="str">
        <f>IFERROR(INDEX(bias[symbol],MIN(MAX(MATCH(IF($I$2="manual",_xll.RtGet("EBOND_LDN",B1003,-20268),$I$2),bias[symbol],0)+H1003,1),27)),"-")</f>
        <v>m</v>
      </c>
      <c r="J1003" s="1">
        <f>IFERROR(_xll.RtGet("EBOND_LDN",B1003,-20270)*1,"-")</f>
        <v>0.3</v>
      </c>
      <c r="K1003" s="1" t="str">
        <f>_xll.RtGet("EBOND_LDN",$B1003,-20271)</f>
        <v>on</v>
      </c>
      <c r="L1003" s="1">
        <f>_xll.BDP(A1003&amp;" @CBKG Corp","bid")</f>
        <v>117.352</v>
      </c>
      <c r="M1003" s="1">
        <f>_xll.BDP(A1003&amp;" @CBKG Corp","ask")</f>
        <v>117.652</v>
      </c>
      <c r="N1003" s="1" t="s">
        <v>1456</v>
      </c>
      <c r="O1003" s="1" t="str">
        <f>_xll.BDP(A1003&amp;" @"&amp;N1003&amp;" Corp","LAST_UPDATE")</f>
        <v>11/06/2014</v>
      </c>
      <c r="P1003" s="57">
        <f>_xll.BDP(A1003&amp;" @"&amp;N1003&amp;" Corp","LAST_PRICE")</f>
        <v>117.503</v>
      </c>
      <c r="Q1003" s="1">
        <f>INDEX(control!$F$12:$F$22,MATCH(C1003,control!$C$12:$C$22,0))</f>
        <v>100</v>
      </c>
      <c r="R1003" s="1">
        <f>P1003-J1003*INDEX(bias[value],MATCH(I1003,bias[symbol],0))*(Q1003/100)</f>
        <v>117.35299999999999</v>
      </c>
      <c r="S1003" s="1">
        <f t="shared" si="1234"/>
        <v>117.65299999999999</v>
      </c>
      <c r="T1003" s="4"/>
      <c r="U1003" s="4"/>
      <c r="V1003" s="1">
        <f t="shared" si="1228"/>
        <v>117.503</v>
      </c>
      <c r="W1003" s="1">
        <f t="shared" si="1229"/>
        <v>117.35299999999999</v>
      </c>
      <c r="X1003" s="1">
        <f t="shared" si="1230"/>
        <v>117.65299999999999</v>
      </c>
      <c r="Y1003" s="13">
        <f t="shared" si="1231"/>
        <v>1.9999999999527063E-3</v>
      </c>
      <c r="Z1003" s="1">
        <v>1</v>
      </c>
      <c r="AA1003" s="1">
        <f t="shared" si="1232"/>
        <v>1</v>
      </c>
      <c r="AB1003" s="1">
        <f t="shared" si="1210"/>
        <v>1</v>
      </c>
      <c r="AC1003" s="1">
        <f>IF(ISNUMBER(INDEX(bias[value],MATCH(I1003,bias[symbol],0))),1,0)</f>
        <v>1</v>
      </c>
      <c r="AD1003" s="1">
        <f t="shared" si="1233"/>
        <v>1</v>
      </c>
      <c r="AE1003" s="1">
        <f t="shared" si="1211"/>
        <v>1</v>
      </c>
      <c r="AF1003" s="1">
        <f t="shared" ca="1" si="1199"/>
        <v>0</v>
      </c>
      <c r="AG1003" s="1">
        <f t="shared" ca="1" si="1200"/>
        <v>0</v>
      </c>
      <c r="AH1003" s="1" t="str">
        <f ca="1">IF(AG1003=1,_xll.RtContribute("DDS_BONDS",$B1003&amp;"=EXT",$V$3:$X$3,V1003:X1003,"FTC:CHANGED;SCOPE:SERVER"),"-")</f>
        <v>-</v>
      </c>
      <c r="AI1003" s="1" t="str">
        <f>_xll.RtGet("DDS_BONDS",B1003&amp;"=EXT",3)</f>
        <v>8234024=EXT</v>
      </c>
      <c r="AJ1003" s="32">
        <f>_xll.BDP($A1003&amp;" @"&amp; $N1003 &amp;"  Corp","risk_mid")</f>
        <v>2.1757580609801153</v>
      </c>
      <c r="AK1003" s="25">
        <f t="shared" si="1225"/>
        <v>438.63282509359124</v>
      </c>
      <c r="AL1003" s="1" t="str">
        <f t="shared" si="1146"/>
        <v>-</v>
      </c>
      <c r="AM1003" s="38">
        <f t="shared" si="1226"/>
        <v>21.056537600000002</v>
      </c>
      <c r="AN1003" s="12">
        <f>_xll.BDP($A1003&amp;" @"&amp; $N1003 &amp;"  Corp","asset_swap_spd_mid")</f>
        <v>129.53583192601204</v>
      </c>
      <c r="AO1003" s="25">
        <f t="shared" si="1227"/>
        <v>26114.423716284029</v>
      </c>
      <c r="AP1003" s="25">
        <f>IFERROR(_xll.BDP($A1003&amp;" @"&amp; $N1003 &amp;"  Corp","coupon")*G1003/100/365,"-")</f>
        <v>586.84931506849318</v>
      </c>
      <c r="AQ1003" s="1" t="str">
        <f>_xll.RtGet("EBOND_LDN",B1003,"DSPLY_NAME")</f>
        <v>MTNA 9 3/8 03 Ju</v>
      </c>
      <c r="AR1003" s="38">
        <f>_xll.RtGet("EBOND_LDN", B1003, -18560)</f>
        <v>155.23326720032799</v>
      </c>
      <c r="AS1003" s="38">
        <f>_xll.RtGet("EBOND_LDN", B1003, -18562)</f>
        <v>141.443770769031</v>
      </c>
      <c r="AT1003" s="58" t="str">
        <f ca="1">IF(Main[[#This Row],[maturity]]&lt;TODAY(),"matured","-")</f>
        <v>-</v>
      </c>
      <c r="AU1003" s="1" t="str">
        <f>IF(Main[[#This Row],[spread bid]]=Main[[#This Row],[spread ask]],"error","-")</f>
        <v>-</v>
      </c>
    </row>
    <row r="1004" spans="1:47" x14ac:dyDescent="0.2">
      <c r="A1004" s="1" t="s">
        <v>916</v>
      </c>
      <c r="B1004" s="1">
        <v>9693767</v>
      </c>
      <c r="C1004" s="9">
        <v>1994225</v>
      </c>
      <c r="D1004" s="9" t="str">
        <f>_xll.BDP($A1004&amp;" Corp",D$4)</f>
        <v>MTNA</v>
      </c>
      <c r="E1004" s="9">
        <f>IF(_xll.BDP($A1004&amp;" Corp","cpn typ")="floating","frn",_xll.BDP($A1004&amp;" Corp",E$4))</f>
        <v>5.875</v>
      </c>
      <c r="F1004" s="50">
        <f>IF(LEFT(_xll.BDP($A1004&amp;" Corp","mty_typ"),4)="perp","perp",_xll.BDP($A1004&amp;" Corp",F$4)*1)</f>
        <v>43056</v>
      </c>
      <c r="G1004" s="31">
        <f>_xll.RtGet("EBOND_POSITION",INDEX(bookMap[eBondID],MATCH(TEXT(C1004,"0"),bookMap[bbgID],0))&amp;"="&amp;B1004,"AMOUNT")</f>
        <v>2413000</v>
      </c>
      <c r="H1004" s="1">
        <f>INDEX(control!$E$12:$E$22,MATCH(C1004,control!$C$12:$C$22,0))</f>
        <v>0</v>
      </c>
      <c r="I1004" s="1" t="str">
        <f>IFERROR(INDEX(bias[symbol],MIN(MAX(MATCH(IF($I$2="manual",_xll.RtGet("EBOND_LDN",B1004,-20268),$I$2),bias[symbol],0)+H1004,1),27)),"-")</f>
        <v>b</v>
      </c>
      <c r="J1004" s="1">
        <f>IFERROR(_xll.RtGet("EBOND_LDN",B1004,-20270)*1,"-")</f>
        <v>0.4</v>
      </c>
      <c r="K1004" s="1" t="str">
        <f>_xll.RtGet("EBOND_LDN",$B1004,-20271)</f>
        <v>on</v>
      </c>
      <c r="L1004" s="1">
        <f>_xll.BDP(A1004&amp;" @CBKG Corp","bid")</f>
        <v>111.80800000000001</v>
      </c>
      <c r="M1004" s="1">
        <f>_xll.BDP(A1004&amp;" @CBKG Corp","ask")</f>
        <v>112.208</v>
      </c>
      <c r="N1004" s="1" t="s">
        <v>1456</v>
      </c>
      <c r="O1004" s="1" t="str">
        <f>_xll.BDP(A1004&amp;" @"&amp;N1004&amp;" Corp","LAST_UPDATE")</f>
        <v>11/06/2014</v>
      </c>
      <c r="P1004" s="57">
        <f>_xll.BDP(A1004&amp;" @"&amp;N1004&amp;" Corp","LAST_PRICE")</f>
        <v>111.959</v>
      </c>
      <c r="Q1004" s="1">
        <f>INDEX(control!$F$12:$F$22,MATCH(C1004,control!$C$12:$C$22,0))</f>
        <v>100</v>
      </c>
      <c r="R1004" s="1">
        <f>P1004-J1004*INDEX(bias[value],MATCH(I1004,bias[symbol],0))*(Q1004/100)</f>
        <v>111.809</v>
      </c>
      <c r="S1004" s="1">
        <f t="shared" si="1234"/>
        <v>112.209</v>
      </c>
      <c r="T1004" s="4"/>
      <c r="U1004" s="4"/>
      <c r="V1004" s="1">
        <f t="shared" si="1228"/>
        <v>111.959</v>
      </c>
      <c r="W1004" s="1">
        <f t="shared" si="1229"/>
        <v>111.809</v>
      </c>
      <c r="X1004" s="1">
        <f t="shared" si="1230"/>
        <v>112.209</v>
      </c>
      <c r="Y1004" s="13">
        <f t="shared" si="1231"/>
        <v>1.999999999981128E-3</v>
      </c>
      <c r="Z1004" s="1">
        <v>1</v>
      </c>
      <c r="AA1004" s="1">
        <f t="shared" si="1232"/>
        <v>1</v>
      </c>
      <c r="AB1004" s="1">
        <f t="shared" si="1210"/>
        <v>1</v>
      </c>
      <c r="AC1004" s="1">
        <f>IF(ISNUMBER(INDEX(bias[value],MATCH(I1004,bias[symbol],0))),1,0)</f>
        <v>1</v>
      </c>
      <c r="AD1004" s="1">
        <f t="shared" si="1233"/>
        <v>1</v>
      </c>
      <c r="AE1004" s="1">
        <f t="shared" si="1211"/>
        <v>1</v>
      </c>
      <c r="AF1004" s="1">
        <f t="shared" ca="1" si="1199"/>
        <v>0</v>
      </c>
      <c r="AG1004" s="1">
        <f t="shared" ca="1" si="1200"/>
        <v>0</v>
      </c>
      <c r="AH1004" s="1" t="str">
        <f ca="1">IF(AG1004=1,_xll.RtContribute("DDS_BONDS",$B1004&amp;"=EXT",$V$3:$X$3,V1004:X1004,"FTC:CHANGED;SCOPE:SERVER"),"-")</f>
        <v>-</v>
      </c>
      <c r="AI1004" s="1" t="str">
        <f>_xll.RtGet("DDS_BONDS",B1004&amp;"=EXT",3)</f>
        <v>9693767=EXT</v>
      </c>
      <c r="AJ1004" s="32">
        <f>_xll.BDP($A1004&amp;" @"&amp; $N1004 &amp;"  Corp","risk_mid")</f>
        <v>3.5228179666148662</v>
      </c>
      <c r="AK1004" s="25">
        <f t="shared" si="1225"/>
        <v>850.05597534416722</v>
      </c>
      <c r="AL1004" s="1" t="str">
        <f t="shared" ref="AL1004:AL1067" si="1235">IFERROR(INDEX(repoRate,MATCH(A1004,repoIsin,0)),"-")</f>
        <v>-</v>
      </c>
      <c r="AM1004" s="38">
        <f t="shared" si="1226"/>
        <v>24.013961511111109</v>
      </c>
      <c r="AN1004" s="12">
        <f>_xll.BDP($A1004&amp;" @"&amp; $N1004 &amp;"  Corp","asset_swap_spd_mid")</f>
        <v>184.23972355682687</v>
      </c>
      <c r="AO1004" s="25">
        <f t="shared" si="1227"/>
        <v>44457.045294262323</v>
      </c>
      <c r="AP1004" s="25">
        <f>IFERROR(_xll.BDP($A1004&amp;" @"&amp; $N1004 &amp;"  Corp","coupon")*G1004/100/365,"-")</f>
        <v>388.39383561643837</v>
      </c>
      <c r="AQ1004" s="1" t="str">
        <f>_xll.RtGet("EBOND_LDN",B1004,"DSPLY_NAME")</f>
        <v>MTNA 4 5/8 17 No</v>
      </c>
      <c r="AR1004" s="38">
        <f>_xll.RtGet("EBOND_LDN", B1004, -18560)</f>
        <v>214.95463387495499</v>
      </c>
      <c r="AS1004" s="38">
        <f>_xll.RtGet("EBOND_LDN", B1004, -18562)</f>
        <v>203.607142829537</v>
      </c>
      <c r="AT1004" s="58" t="str">
        <f ca="1">IF(Main[[#This Row],[maturity]]&lt;TODAY(),"matured","-")</f>
        <v>-</v>
      </c>
      <c r="AU1004" s="1" t="str">
        <f>IF(Main[[#This Row],[spread bid]]=Main[[#This Row],[spread ask]],"error","-")</f>
        <v>-</v>
      </c>
    </row>
    <row r="1005" spans="1:47" x14ac:dyDescent="0.2">
      <c r="A1005" s="1" t="s">
        <v>917</v>
      </c>
      <c r="B1005" s="1">
        <v>13725044</v>
      </c>
      <c r="C1005" s="9">
        <v>1994225</v>
      </c>
      <c r="D1005" s="9" t="str">
        <f>_xll.BDP($A1005&amp;" Corp",D$4)</f>
        <v>MTNA</v>
      </c>
      <c r="E1005" s="9">
        <f>IF(_xll.BDP($A1005&amp;" Corp","cpn typ")="floating","frn",_xll.BDP($A1005&amp;" Corp",E$4))</f>
        <v>5.75</v>
      </c>
      <c r="F1005" s="50">
        <f>IF(LEFT(_xll.BDP($A1005&amp;" Corp","mty_typ"),4)="perp","perp",_xll.BDP($A1005&amp;" Corp",F$4)*1)</f>
        <v>43188</v>
      </c>
      <c r="G1005" s="31">
        <f>_xll.RtGet("EBOND_POSITION",INDEX(bookMap[eBondID],MATCH(TEXT(C1005,"0"),bookMap[bbgID],0))&amp;"="&amp;B1005,"AMOUNT")</f>
        <v>0</v>
      </c>
      <c r="H1005" s="1">
        <f>INDEX(control!$E$12:$E$22,MATCH(C1005,control!$C$12:$C$22,0))</f>
        <v>0</v>
      </c>
      <c r="I1005" s="1" t="str">
        <f>IFERROR(INDEX(bias[symbol],MIN(MAX(MATCH(IF($I$2="manual",_xll.RtGet("EBOND_LDN",B1005,-20268),$I$2),bias[symbol],0)+H1005,1),27)),"-")</f>
        <v>m</v>
      </c>
      <c r="J1005" s="1">
        <f>IFERROR(_xll.RtGet("EBOND_LDN",B1005,-20270)*1,"-")</f>
        <v>0.5</v>
      </c>
      <c r="K1005" s="1" t="str">
        <f>_xll.RtGet("EBOND_LDN",$B1005,-20271)</f>
        <v>on</v>
      </c>
      <c r="L1005" s="1">
        <f>_xll.BDP(A1005&amp;" @CBKG Corp","bid")</f>
        <v>111.995</v>
      </c>
      <c r="M1005" s="1">
        <f>_xll.BDP(A1005&amp;" @CBKG Corp","ask")</f>
        <v>112.495</v>
      </c>
      <c r="N1005" s="1" t="s">
        <v>1456</v>
      </c>
      <c r="O1005" s="1" t="str">
        <f>_xll.BDP(A1005&amp;" @"&amp;N1005&amp;" Corp","LAST_UPDATE")</f>
        <v>11/06/2014</v>
      </c>
      <c r="P1005" s="57">
        <f>_xll.BDP(A1005&amp;" @"&amp;N1005&amp;" Corp","LAST_PRICE")</f>
        <v>112.252</v>
      </c>
      <c r="Q1005" s="1">
        <f>INDEX(control!$F$12:$F$22,MATCH(C1005,control!$C$12:$C$22,0))</f>
        <v>100</v>
      </c>
      <c r="R1005" s="1">
        <f>P1005-J1005*INDEX(bias[value],MATCH(I1005,bias[symbol],0))*(Q1005/100)</f>
        <v>112.002</v>
      </c>
      <c r="S1005" s="1">
        <f t="shared" si="1234"/>
        <v>112.502</v>
      </c>
      <c r="T1005" s="4"/>
      <c r="U1005" s="4"/>
      <c r="V1005" s="1">
        <f t="shared" si="1228"/>
        <v>112.252</v>
      </c>
      <c r="W1005" s="1">
        <f t="shared" si="1229"/>
        <v>112.002</v>
      </c>
      <c r="X1005" s="1">
        <f t="shared" si="1230"/>
        <v>112.502</v>
      </c>
      <c r="Y1005" s="13">
        <f t="shared" si="1231"/>
        <v>1.3999999999981583E-2</v>
      </c>
      <c r="Z1005" s="1">
        <v>1</v>
      </c>
      <c r="AA1005" s="1">
        <f t="shared" si="1232"/>
        <v>1</v>
      </c>
      <c r="AB1005" s="1">
        <f t="shared" si="1210"/>
        <v>1</v>
      </c>
      <c r="AC1005" s="1">
        <f>IF(ISNUMBER(INDEX(bias[value],MATCH(I1005,bias[symbol],0))),1,0)</f>
        <v>1</v>
      </c>
      <c r="AD1005" s="1">
        <f t="shared" si="1233"/>
        <v>1</v>
      </c>
      <c r="AE1005" s="1">
        <f t="shared" si="1211"/>
        <v>1</v>
      </c>
      <c r="AF1005" s="1">
        <f t="shared" ca="1" si="1199"/>
        <v>0</v>
      </c>
      <c r="AG1005" s="1">
        <f t="shared" ca="1" si="1200"/>
        <v>0</v>
      </c>
      <c r="AH1005" s="1" t="str">
        <f ca="1">IF(AG1005=1,_xll.RtContribute("DDS_BONDS",$B1005&amp;"=EXT",$V$3:$X$3,V1005:X1005,"FTC:CHANGED;SCOPE:SERVER"),"-")</f>
        <v>-</v>
      </c>
      <c r="AI1005" s="1" t="str">
        <f>_xll.RtGet("DDS_BONDS",B1005&amp;"=EXT",3)</f>
        <v>13725044=EXT</v>
      </c>
      <c r="AJ1005" s="32">
        <f>_xll.BDP($A1005&amp;" @"&amp; $N1005 &amp;"  Corp","risk_mid")</f>
        <v>3.8647501908648962</v>
      </c>
      <c r="AK1005" s="25">
        <f t="shared" si="1225"/>
        <v>0</v>
      </c>
      <c r="AL1005" s="1" t="str">
        <f t="shared" si="1235"/>
        <v>-</v>
      </c>
      <c r="AM1005" s="38">
        <f t="shared" si="1226"/>
        <v>0</v>
      </c>
      <c r="AN1005" s="12">
        <f>_xll.BDP($A1005&amp;" @"&amp; $N1005 &amp;"  Corp","asset_swap_spd_mid")</f>
        <v>194.02253835583315</v>
      </c>
      <c r="AO1005" s="25">
        <f t="shared" si="1227"/>
        <v>0</v>
      </c>
      <c r="AP1005" s="25">
        <f>IFERROR(_xll.BDP($A1005&amp;" @"&amp; $N1005 &amp;"  Corp","coupon")*G1005/100/365,"-")</f>
        <v>0</v>
      </c>
      <c r="AQ1005" s="1" t="str">
        <f>_xll.RtGet("EBOND_LDN",B1005,"DSPLY_NAME")</f>
        <v>MTNA 4 1/2 29 Ma</v>
      </c>
      <c r="AR1005" s="38">
        <f>_xll.RtGet("EBOND_LDN", B1005, -18560)</f>
        <v>225.23955810808499</v>
      </c>
      <c r="AS1005" s="38">
        <f>_xll.RtGet("EBOND_LDN", B1005, -18562)</f>
        <v>212.31304344985099</v>
      </c>
      <c r="AT1005" s="58" t="str">
        <f ca="1">IF(Main[[#This Row],[maturity]]&lt;TODAY(),"matured","-")</f>
        <v>-</v>
      </c>
      <c r="AU1005" s="1" t="str">
        <f>IF(Main[[#This Row],[spread bid]]=Main[[#This Row],[spread ask]],"error","-")</f>
        <v>-</v>
      </c>
    </row>
    <row r="1006" spans="1:47" x14ac:dyDescent="0.2">
      <c r="A1006" s="1" t="s">
        <v>1575</v>
      </c>
      <c r="B1006" s="1">
        <v>21147070</v>
      </c>
      <c r="C1006" s="9">
        <v>1994225</v>
      </c>
      <c r="D1006" s="9" t="str">
        <f>_xll.BDP($A1006&amp;" Corp",D$4)</f>
        <v>MTNA</v>
      </c>
      <c r="E1006" s="9">
        <f>IF(_xll.BDP($A1006&amp;" Corp","cpn typ")="floating","frn",_xll.BDP($A1006&amp;" Corp",E$4))</f>
        <v>3</v>
      </c>
      <c r="F1006" s="50">
        <f>IF(LEFT(_xll.BDP($A1006&amp;" Corp","mty_typ"),4)="perp","perp",_xll.BDP($A1006&amp;" Corp",F$4)*1)</f>
        <v>43549</v>
      </c>
      <c r="G1006" s="31">
        <f>_xll.RtGet("EBOND_POSITION",INDEX(bookMap[eBondID],MATCH(TEXT(C1006,"0"),bookMap[bbgID],0))&amp;"="&amp;B1006,"AMOUNT")</f>
        <v>100000</v>
      </c>
      <c r="H1006" s="1">
        <f>INDEX(control!$E$12:$E$22,MATCH(C1006,control!$C$12:$C$22,0))</f>
        <v>0</v>
      </c>
      <c r="I1006" s="1" t="str">
        <f>IFERROR(INDEX(bias[symbol],MIN(MAX(MATCH(IF($I$2="manual",_xll.RtGet("EBOND_LDN",B1006,-20268),$I$2),bias[symbol],0)+H1006,1),27)),"-")</f>
        <v>m</v>
      </c>
      <c r="J1006" s="1">
        <f>IFERROR(_xll.RtGet("EBOND_LDN",B1006,-20270)*1,"-")</f>
        <v>0.3</v>
      </c>
      <c r="K1006" s="1" t="str">
        <f>_xll.RtGet("EBOND_LDN",$B1006,-20271)</f>
        <v>on</v>
      </c>
      <c r="L1006" s="1">
        <f>_xll.BDP(A1006&amp;" @CBKG Corp","bid")</f>
        <v>101.98099999999999</v>
      </c>
      <c r="M1006" s="1">
        <f>_xll.BDP(A1006&amp;" @CBKG Corp","ask")</f>
        <v>102.28100000000001</v>
      </c>
      <c r="N1006" s="1" t="s">
        <v>1456</v>
      </c>
      <c r="O1006" s="1" t="str">
        <f>_xll.BDP(A1006&amp;" @"&amp;N1006&amp;" Corp","LAST_UPDATE")</f>
        <v>11/06/2014</v>
      </c>
      <c r="P1006" s="57">
        <f>_xll.BDP(A1006&amp;" @"&amp;N1006&amp;" Corp","LAST_PRICE")</f>
        <v>102.136</v>
      </c>
      <c r="Q1006" s="1">
        <f>INDEX(control!$F$12:$F$22,MATCH(C1006,control!$C$12:$C$22,0))</f>
        <v>100</v>
      </c>
      <c r="R1006" s="1">
        <f>P1006-J1006*INDEX(bias[value],MATCH(I1006,bias[symbol],0))*(Q1006/100)</f>
        <v>101.98599999999999</v>
      </c>
      <c r="S1006" s="1">
        <f t="shared" ref="S1006" si="1236">R1006+J1006*(Q1006/100)</f>
        <v>102.28599999999999</v>
      </c>
      <c r="T1006" s="4"/>
      <c r="U1006" s="4"/>
      <c r="V1006" s="1">
        <f t="shared" ref="V1006" si="1237">P1006</f>
        <v>102.136</v>
      </c>
      <c r="W1006" s="1">
        <f t="shared" ref="W1006" si="1238">IF(ISNUMBER(T1006),T1006,R1006)</f>
        <v>101.98599999999999</v>
      </c>
      <c r="X1006" s="1">
        <f t="shared" ref="X1006" si="1239">IF(ISNUMBER(U1006),U1006,S1006)</f>
        <v>102.28599999999999</v>
      </c>
      <c r="Y1006" s="13">
        <f t="shared" ref="Y1006" si="1240">IF(ISERROR((W1006+X1006)-(L1006+M1006)),"err",((W1006+X1006)-(L1006+M1006)))</f>
        <v>9.9999999999909051E-3</v>
      </c>
      <c r="Z1006" s="1">
        <v>1</v>
      </c>
      <c r="AA1006" s="1">
        <f t="shared" ref="AA1006" si="1241">IF(K1006="on",1,0)</f>
        <v>1</v>
      </c>
      <c r="AB1006" s="1">
        <f t="shared" ref="AB1006" si="1242">IF(ISNUMBER(V1006),1,0)*IF(ISNUMBER(W1006),1,0)*IF(ISNUMBER(X1006),1,0)</f>
        <v>1</v>
      </c>
      <c r="AC1006" s="1">
        <f>IF(ISNUMBER(INDEX(bias[value],MATCH(I1006,bias[symbol],0))),1,0)</f>
        <v>1</v>
      </c>
      <c r="AD1006" s="1">
        <f t="shared" ref="AD1006" si="1243">IF(ISNUMBER(J1006),1,0)</f>
        <v>1</v>
      </c>
      <c r="AE1006" s="1">
        <f t="shared" ref="AE1006" si="1244">IF(AB1006,IF(W1006&gt;X1006,0,1),0)</f>
        <v>1</v>
      </c>
      <c r="AF1006" s="1">
        <f t="shared" ca="1" si="1199"/>
        <v>0</v>
      </c>
      <c r="AG1006" s="1">
        <f t="shared" ref="AG1006" ca="1" si="1245">PRODUCT(Z1006:AF1006)</f>
        <v>0</v>
      </c>
      <c r="AH1006" s="1" t="str">
        <f ca="1">IF(AG1006=1,_xll.RtContribute("DDS_BONDS",$B1006&amp;"=EXT",$V$3:$X$3,V1006:X1006,"FTC:CHANGED;SCOPE:SERVER"),"-")</f>
        <v>-</v>
      </c>
      <c r="AI1006" s="1" t="str">
        <f>_xll.RtGet("DDS_BONDS",B1006&amp;"=EXT",3)</f>
        <v>21147070=EXT</v>
      </c>
      <c r="AJ1006" s="32">
        <f>_xll.BDP($A1006&amp;" @"&amp; $N1006 &amp;"  Corp","risk_mid")</f>
        <v>4.501126464465699</v>
      </c>
      <c r="AK1006" s="25">
        <f t="shared" ref="AK1006" si="1246">IFERROR(G1006*AJ1006/10000,"-")</f>
        <v>45.01126464465699</v>
      </c>
      <c r="AL1006" s="1" t="str">
        <f t="shared" ref="AL1006" si="1247">IFERROR(INDEX(repoRate,MATCH(A1006,repoIsin,0)),"-")</f>
        <v>-</v>
      </c>
      <c r="AM1006" s="38">
        <f t="shared" ref="AM1006" si="1248">IFERROR(G1006*1,0)*IFERROR(P1006*1,0)/100*IF(AL1006="-",$AM$3,AL1006)/100/360</f>
        <v>0.90787555555555555</v>
      </c>
      <c r="AN1006" s="12">
        <f>_xll.BDP($A1006&amp;" @"&amp; $N1006 &amp;"  Corp","asset_swap_spd_mid")</f>
        <v>183.31720172401521</v>
      </c>
      <c r="AO1006" s="25">
        <f t="shared" ref="AO1006" si="1249">IFERROR(G1006*1,0)*IFERROR(AN1006*1,0)/10000</f>
        <v>1833.1720172401522</v>
      </c>
      <c r="AP1006" s="25">
        <f>IFERROR(_xll.BDP($A1006&amp;" @"&amp; $N1006 &amp;"  Corp","coupon")*G1006/100/365,"-")</f>
        <v>8.2191780821917817</v>
      </c>
      <c r="AQ1006" s="1" t="str">
        <f>_xll.RtGet("EBOND_LDN",B1006,"DSPLY_NAME")</f>
        <v>MTNA 3 25 Mar 20</v>
      </c>
      <c r="AR1006" s="38">
        <f>_xll.RtGet("EBOND_LDN", B1006, -18560)</f>
        <v>219.32495734414499</v>
      </c>
      <c r="AS1006" s="38">
        <f>_xll.RtGet("EBOND_LDN", B1006, -18562)</f>
        <v>212.664364303014</v>
      </c>
      <c r="AT1006" s="58" t="str">
        <f ca="1">IF(Main[[#This Row],[maturity]]&lt;TODAY(),"matured","-")</f>
        <v>-</v>
      </c>
      <c r="AU1006" s="1" t="str">
        <f>IF(Main[[#This Row],[spread bid]]=Main[[#This Row],[spread ask]],"error","-")</f>
        <v>-</v>
      </c>
    </row>
    <row r="1007" spans="1:47" x14ac:dyDescent="0.2">
      <c r="A1007" s="1" t="s">
        <v>918</v>
      </c>
      <c r="B1007" s="1">
        <v>16251434</v>
      </c>
      <c r="C1007" s="9">
        <v>1994225</v>
      </c>
      <c r="D1007" s="9" t="str">
        <f>_xll.BDP($A1007&amp;" Corp",D$4)</f>
        <v>RIOLN</v>
      </c>
      <c r="E1007" s="9">
        <f>IF(_xll.BDP($A1007&amp;" Corp","cpn typ")="floating","frn",_xll.BDP($A1007&amp;" Corp",E$4))</f>
        <v>2</v>
      </c>
      <c r="F1007" s="50">
        <f>IF(LEFT(_xll.BDP($A1007&amp;" Corp","mty_typ"),4)="perp","perp",_xll.BDP($A1007&amp;" Corp",F$4)*1)</f>
        <v>43962</v>
      </c>
      <c r="G1007" s="31">
        <f>_xll.RtGet("EBOND_POSITION",INDEX(bookMap[eBondID],MATCH(TEXT(C1007,"0"),bookMap[bbgID],0))&amp;"="&amp;B1007,"AMOUNT")</f>
        <v>0</v>
      </c>
      <c r="H1007" s="1">
        <f>INDEX(control!$E$12:$E$22,MATCH(C1007,control!$C$12:$C$22,0))</f>
        <v>0</v>
      </c>
      <c r="I1007" s="1" t="str">
        <f>IFERROR(INDEX(bias[symbol],MIN(MAX(MATCH(IF($I$2="manual",_xll.RtGet("EBOND_LDN",B1007,-20268),$I$2),bias[symbol],0)+H1007,1),27)),"-")</f>
        <v>b</v>
      </c>
      <c r="J1007" s="1">
        <f>IFERROR(_xll.RtGet("EBOND_LDN",B1007,-20270)*1,"-")</f>
        <v>1</v>
      </c>
      <c r="K1007" s="1" t="str">
        <f>_xll.RtGet("EBOND_LDN",$B1007,-20271)</f>
        <v>on</v>
      </c>
      <c r="L1007" s="1" t="str">
        <f>_xll.BDP(A1007&amp;" @CBKG Corp","bid")</f>
        <v>#N/A Real Time</v>
      </c>
      <c r="M1007" s="1" t="str">
        <f>_xll.BDP(A1007&amp;" @CBKG Corp","ask")</f>
        <v>#N/A Real Time</v>
      </c>
      <c r="N1007" s="1" t="s">
        <v>1603</v>
      </c>
      <c r="O1007" s="1" t="str">
        <f>_xll.BDP(A1007&amp;" @"&amp;N1007&amp;" Corp","LAST_UPDATE")</f>
        <v>07:01:41</v>
      </c>
      <c r="P1007" s="57">
        <f>_xll.BDP(A1007&amp;" @"&amp;N1007&amp;" Corp","LAST_PRICE")</f>
        <v>104.03</v>
      </c>
      <c r="Q1007" s="1">
        <f>INDEX(control!$F$12:$F$22,MATCH(C1007,control!$C$12:$C$22,0))</f>
        <v>100</v>
      </c>
      <c r="R1007" s="1">
        <f>P1007-J1007*INDEX(bias[value],MATCH(I1007,bias[symbol],0))*(Q1007/100)</f>
        <v>103.655</v>
      </c>
      <c r="S1007" s="1">
        <f t="shared" si="1234"/>
        <v>104.655</v>
      </c>
      <c r="T1007" s="4"/>
      <c r="U1007" s="4"/>
      <c r="V1007" s="1">
        <f t="shared" si="1228"/>
        <v>104.03</v>
      </c>
      <c r="W1007" s="1">
        <f t="shared" si="1229"/>
        <v>103.655</v>
      </c>
      <c r="X1007" s="1">
        <f t="shared" si="1230"/>
        <v>104.655</v>
      </c>
      <c r="Y1007" s="13" t="str">
        <f t="shared" si="1231"/>
        <v>err</v>
      </c>
      <c r="Z1007" s="1">
        <v>1</v>
      </c>
      <c r="AA1007" s="1">
        <f t="shared" si="1232"/>
        <v>1</v>
      </c>
      <c r="AB1007" s="1">
        <f t="shared" si="1210"/>
        <v>1</v>
      </c>
      <c r="AC1007" s="1">
        <f>IF(ISNUMBER(INDEX(bias[value],MATCH(I1007,bias[symbol],0))),1,0)</f>
        <v>1</v>
      </c>
      <c r="AD1007" s="1">
        <f t="shared" si="1233"/>
        <v>1</v>
      </c>
      <c r="AE1007" s="1">
        <f t="shared" si="1211"/>
        <v>1</v>
      </c>
      <c r="AF1007" s="1">
        <f t="shared" ca="1" si="1199"/>
        <v>0</v>
      </c>
      <c r="AG1007" s="1">
        <f t="shared" ca="1" si="1200"/>
        <v>0</v>
      </c>
      <c r="AH1007" s="1" t="str">
        <f ca="1">IF(AG1007=1,_xll.RtContribute("DDS_BONDS",$B1007&amp;"=EXT",$V$3:$X$3,V1007:X1007,"FTC:CHANGED;SCOPE:SERVER"),"-")</f>
        <v>-</v>
      </c>
      <c r="AI1007" s="1" t="str">
        <f>_xll.RtGet("DDS_BONDS",B1007&amp;"=EXT",3)</f>
        <v>16251434=EXT</v>
      </c>
      <c r="AJ1007" s="32">
        <f>_xll.BDP($A1007&amp;" @"&amp; $N1007 &amp;"  Corp","risk_mid")</f>
        <v>5.7607013311475441</v>
      </c>
      <c r="AK1007" s="25">
        <f t="shared" si="1225"/>
        <v>0</v>
      </c>
      <c r="AL1007" s="1" t="str">
        <f t="shared" si="1235"/>
        <v>-</v>
      </c>
      <c r="AM1007" s="38">
        <f t="shared" si="1226"/>
        <v>0</v>
      </c>
      <c r="AN1007" s="12">
        <f>_xll.BDP($A1007&amp;" @"&amp; $N1007 &amp;"  Corp","asset_swap_spd_mid")</f>
        <v>45.37476764607392</v>
      </c>
      <c r="AO1007" s="25">
        <f t="shared" si="1227"/>
        <v>0</v>
      </c>
      <c r="AP1007" s="25">
        <f>IFERROR(_xll.BDP($A1007&amp;" @"&amp; $N1007 &amp;"  Corp","coupon")*G1007/100/365,"-")</f>
        <v>0</v>
      </c>
      <c r="AQ1007" s="1" t="str">
        <f>_xll.RtGet("EBOND_LDN",B1007,"DSPLY_NAME")</f>
        <v>RIOLN 2 11 May 2</v>
      </c>
      <c r="AR1007" s="38">
        <f>_xll.RtGet("EBOND_LDN", B1007, -18560)</f>
        <v>86.905937907812998</v>
      </c>
      <c r="AS1007" s="38">
        <f>_xll.RtGet("EBOND_LDN", B1007, -18562)</f>
        <v>69.636755544549004</v>
      </c>
      <c r="AT1007" s="58" t="str">
        <f ca="1">IF(Main[[#This Row],[maturity]]&lt;TODAY(),"matured","-")</f>
        <v>-</v>
      </c>
      <c r="AU1007" s="1" t="str">
        <f>IF(Main[[#This Row],[spread bid]]=Main[[#This Row],[spread ask]],"error","-")</f>
        <v>-</v>
      </c>
    </row>
    <row r="1008" spans="1:47" x14ac:dyDescent="0.2">
      <c r="A1008" s="1" t="s">
        <v>919</v>
      </c>
      <c r="B1008" s="1">
        <v>16251436</v>
      </c>
      <c r="C1008" s="9">
        <v>1994225</v>
      </c>
      <c r="D1008" s="9" t="str">
        <f>_xll.BDP($A1008&amp;" Corp",D$4)</f>
        <v>RIOLN</v>
      </c>
      <c r="E1008" s="9">
        <f>IF(_xll.BDP($A1008&amp;" Corp","cpn typ")="floating","frn",_xll.BDP($A1008&amp;" Corp",E$4))</f>
        <v>2.875</v>
      </c>
      <c r="F1008" s="50">
        <f>IF(LEFT(_xll.BDP($A1008&amp;" Corp","mty_typ"),4)="perp","perp",_xll.BDP($A1008&amp;" Corp",F$4)*1)</f>
        <v>45637</v>
      </c>
      <c r="G1008" s="31">
        <f>_xll.RtGet("EBOND_POSITION",INDEX(bookMap[eBondID],MATCH(TEXT(C1008,"0"),bookMap[bbgID],0))&amp;"="&amp;B1008,"AMOUNT")</f>
        <v>0</v>
      </c>
      <c r="H1008" s="1">
        <f>INDEX(control!$E$12:$E$22,MATCH(C1008,control!$C$12:$C$22,0))</f>
        <v>0</v>
      </c>
      <c r="I1008" s="1" t="str">
        <f>IFERROR(INDEX(bias[symbol],MIN(MAX(MATCH(IF($I$2="manual",_xll.RtGet("EBOND_LDN",B1008,-20268),$I$2),bias[symbol],0)+H1008,1),27)),"-")</f>
        <v>b</v>
      </c>
      <c r="J1008" s="1">
        <f>IFERROR(_xll.RtGet("EBOND_LDN",B1008,-20270)*1,"-")</f>
        <v>1.5</v>
      </c>
      <c r="K1008" s="1" t="str">
        <f>_xll.RtGet("EBOND_LDN",$B1008,-20271)</f>
        <v>on</v>
      </c>
      <c r="L1008" s="1" t="str">
        <f>_xll.BDP(A1008&amp;" @CBKG Corp","bid")</f>
        <v>#N/A Real Time</v>
      </c>
      <c r="M1008" s="1" t="str">
        <f>_xll.BDP(A1008&amp;" @CBKG Corp","ask")</f>
        <v>#N/A Real Time</v>
      </c>
      <c r="N1008" s="1" t="s">
        <v>1603</v>
      </c>
      <c r="O1008" s="1" t="str">
        <f>_xll.BDP(A1008&amp;" @"&amp;N1008&amp;" Corp","LAST_UPDATE")</f>
        <v>07:01:45</v>
      </c>
      <c r="P1008" s="57">
        <f>_xll.BDP(A1008&amp;" @"&amp;N1008&amp;" Corp","LAST_PRICE")</f>
        <v>107.07899999999999</v>
      </c>
      <c r="Q1008" s="1">
        <f>INDEX(control!$F$12:$F$22,MATCH(C1008,control!$C$12:$C$22,0))</f>
        <v>100</v>
      </c>
      <c r="R1008" s="1">
        <f>P1008-J1008*INDEX(bias[value],MATCH(I1008,bias[symbol],0))*(Q1008/100)</f>
        <v>106.51649999999999</v>
      </c>
      <c r="S1008" s="1">
        <f t="shared" si="1234"/>
        <v>108.01649999999999</v>
      </c>
      <c r="T1008" s="4"/>
      <c r="U1008" s="4"/>
      <c r="V1008" s="1">
        <f t="shared" si="1228"/>
        <v>107.07899999999999</v>
      </c>
      <c r="W1008" s="1">
        <f t="shared" si="1229"/>
        <v>106.51649999999999</v>
      </c>
      <c r="X1008" s="1">
        <f t="shared" si="1230"/>
        <v>108.01649999999999</v>
      </c>
      <c r="Y1008" s="13" t="str">
        <f t="shared" si="1231"/>
        <v>err</v>
      </c>
      <c r="Z1008" s="1">
        <v>1</v>
      </c>
      <c r="AA1008" s="1">
        <f t="shared" si="1232"/>
        <v>1</v>
      </c>
      <c r="AB1008" s="1">
        <f t="shared" si="1210"/>
        <v>1</v>
      </c>
      <c r="AC1008" s="1">
        <f>IF(ISNUMBER(INDEX(bias[value],MATCH(I1008,bias[symbol],0))),1,0)</f>
        <v>1</v>
      </c>
      <c r="AD1008" s="1">
        <f t="shared" si="1233"/>
        <v>1</v>
      </c>
      <c r="AE1008" s="1">
        <f t="shared" si="1211"/>
        <v>1</v>
      </c>
      <c r="AF1008" s="1">
        <f t="shared" ca="1" si="1199"/>
        <v>0</v>
      </c>
      <c r="AG1008" s="1">
        <f t="shared" ca="1" si="1200"/>
        <v>0</v>
      </c>
      <c r="AH1008" s="1" t="str">
        <f ca="1">IF(AG1008=1,_xll.RtContribute("DDS_BONDS",$B1008&amp;"=EXT",$V$3:$X$3,V1008:X1008,"FTC:CHANGED;SCOPE:SERVER"),"-")</f>
        <v>-</v>
      </c>
      <c r="AI1008" s="1" t="str">
        <f>_xll.RtGet("DDS_BONDS",B1008&amp;"=EXT",3)</f>
        <v>16251436=EXT</v>
      </c>
      <c r="AJ1008" s="32">
        <f>_xll.BDP($A1008&amp;" @"&amp; $N1008 &amp;"  Corp","risk_mid")</f>
        <v>9.6657261779604653</v>
      </c>
      <c r="AK1008" s="25">
        <f t="shared" si="1225"/>
        <v>0</v>
      </c>
      <c r="AL1008" s="1" t="str">
        <f t="shared" si="1235"/>
        <v>-</v>
      </c>
      <c r="AM1008" s="38">
        <f t="shared" si="1226"/>
        <v>0</v>
      </c>
      <c r="AN1008" s="12">
        <f>_xll.BDP($A1008&amp;" @"&amp; $N1008 &amp;"  Corp","asset_swap_spd_mid")</f>
        <v>52.938526070798567</v>
      </c>
      <c r="AO1008" s="25">
        <f t="shared" si="1227"/>
        <v>0</v>
      </c>
      <c r="AP1008" s="25">
        <f>IFERROR(_xll.BDP($A1008&amp;" @"&amp; $N1008 &amp;"  Corp","coupon")*G1008/100/365,"-")</f>
        <v>0</v>
      </c>
      <c r="AQ1008" s="1" t="str">
        <f>_xll.RtGet("EBOND_LDN",B1008,"DSPLY_NAME")</f>
        <v>RIOLN 2 7/8 11 D</v>
      </c>
      <c r="AR1008" s="38">
        <f>_xll.RtGet("EBOND_LDN", B1008, -18560)</f>
        <v>109.797257346606</v>
      </c>
      <c r="AS1008" s="38">
        <f>_xll.RtGet("EBOND_LDN", B1008, -18562)</f>
        <v>94.373433544470998</v>
      </c>
      <c r="AT1008" s="58" t="str">
        <f ca="1">IF(Main[[#This Row],[maturity]]&lt;TODAY(),"matured","-")</f>
        <v>-</v>
      </c>
      <c r="AU1008" s="1" t="str">
        <f>IF(Main[[#This Row],[spread bid]]=Main[[#This Row],[spread ask]],"error","-")</f>
        <v>-</v>
      </c>
    </row>
    <row r="1009" spans="1:47" x14ac:dyDescent="0.2">
      <c r="A1009" s="1" t="s">
        <v>920</v>
      </c>
      <c r="B1009" s="1">
        <v>18134497</v>
      </c>
      <c r="C1009" s="9">
        <v>1994225</v>
      </c>
      <c r="D1009" s="9" t="str">
        <f>_xll.BDP($A1009&amp;" Corp",D$4)</f>
        <v>SCABSS</v>
      </c>
      <c r="E1009" s="9">
        <f>IF(_xll.BDP($A1009&amp;" Corp","cpn typ")="floating","frn",_xll.BDP($A1009&amp;" Corp",E$4))</f>
        <v>2.5</v>
      </c>
      <c r="F1009" s="50">
        <f>IF(LEFT(_xll.BDP($A1009&amp;" Corp","mty_typ"),4)="perp","perp",_xll.BDP($A1009&amp;" Corp",F$4)*1)</f>
        <v>45086</v>
      </c>
      <c r="G1009" s="31">
        <f>_xll.RtGet("EBOND_POSITION",INDEX(bookMap[eBondID],MATCH(TEXT(C1009,"0"),bookMap[bbgID],0))&amp;"="&amp;B1009,"AMOUNT")</f>
        <v>0</v>
      </c>
      <c r="H1009" s="1">
        <f>INDEX(control!$E$12:$E$22,MATCH(C1009,control!$C$12:$C$22,0))</f>
        <v>0</v>
      </c>
      <c r="I1009" s="1" t="str">
        <f>IFERROR(INDEX(bias[symbol],MIN(MAX(MATCH(IF($I$2="manual",_xll.RtGet("EBOND_LDN",B1009,-20268),$I$2),bias[symbol],0)+H1009,1),27)),"-")</f>
        <v>b</v>
      </c>
      <c r="J1009" s="1">
        <f>IFERROR(_xll.RtGet("EBOND_LDN",B1009,-20270)*1,"-")</f>
        <v>1</v>
      </c>
      <c r="K1009" s="1" t="str">
        <f>_xll.RtGet("EBOND_LDN",$B1009,-20271)</f>
        <v>on</v>
      </c>
      <c r="L1009" s="1">
        <f>_xll.BDP(A1009&amp;" @CBKG Corp","bid")</f>
        <v>103.348</v>
      </c>
      <c r="M1009" s="1">
        <f>_xll.BDP(A1009&amp;" @CBKG Corp","ask")</f>
        <v>104.348</v>
      </c>
      <c r="N1009" s="1" t="s">
        <v>1456</v>
      </c>
      <c r="O1009" s="1" t="str">
        <f>_xll.BDP(A1009&amp;" @"&amp;N1009&amp;" Corp","LAST_UPDATE")</f>
        <v>07:01:48</v>
      </c>
      <c r="P1009" s="57">
        <f>_xll.BDP(A1009&amp;" @"&amp;N1009&amp;" Corp","LAST_PRICE")</f>
        <v>103.723</v>
      </c>
      <c r="Q1009" s="1">
        <f>INDEX(control!$F$12:$F$22,MATCH(C1009,control!$C$12:$C$22,0))</f>
        <v>100</v>
      </c>
      <c r="R1009" s="1">
        <f>P1009-J1009*INDEX(bias[value],MATCH(I1009,bias[symbol],0))*(Q1009/100)</f>
        <v>103.348</v>
      </c>
      <c r="S1009" s="1">
        <f t="shared" si="1234"/>
        <v>104.348</v>
      </c>
      <c r="T1009" s="4"/>
      <c r="U1009" s="4"/>
      <c r="V1009" s="1">
        <f t="shared" si="1228"/>
        <v>103.723</v>
      </c>
      <c r="W1009" s="1">
        <f t="shared" si="1229"/>
        <v>103.348</v>
      </c>
      <c r="X1009" s="1">
        <f t="shared" si="1230"/>
        <v>104.348</v>
      </c>
      <c r="Y1009" s="13">
        <f t="shared" si="1231"/>
        <v>0</v>
      </c>
      <c r="Z1009" s="1">
        <v>1</v>
      </c>
      <c r="AA1009" s="1">
        <f t="shared" si="1232"/>
        <v>1</v>
      </c>
      <c r="AB1009" s="1">
        <f t="shared" si="1210"/>
        <v>1</v>
      </c>
      <c r="AC1009" s="1">
        <f>IF(ISNUMBER(INDEX(bias[value],MATCH(I1009,bias[symbol],0))),1,0)</f>
        <v>1</v>
      </c>
      <c r="AD1009" s="1">
        <f t="shared" si="1233"/>
        <v>1</v>
      </c>
      <c r="AE1009" s="1">
        <f t="shared" si="1211"/>
        <v>1</v>
      </c>
      <c r="AF1009" s="1">
        <f t="shared" ca="1" si="1199"/>
        <v>0</v>
      </c>
      <c r="AG1009" s="1">
        <f t="shared" ca="1" si="1200"/>
        <v>0</v>
      </c>
      <c r="AH1009" s="1" t="str">
        <f ca="1">IF(AG1009=1,_xll.RtContribute("DDS_BONDS",$B1009&amp;"=EXT",$V$3:$X$3,V1009:X1009,"FTC:CHANGED;SCOPE:SERVER"),"-")</f>
        <v>-</v>
      </c>
      <c r="AI1009" s="1" t="str">
        <f>_xll.RtGet("DDS_BONDS",B1009&amp;"=EXT",3)</f>
        <v>18134497=EXT</v>
      </c>
      <c r="AJ1009" s="32">
        <f>_xll.BDP($A1009&amp;" @"&amp; $N1009 &amp;"  Corp","risk_mid")</f>
        <v>8.2882935855579376</v>
      </c>
      <c r="AK1009" s="25">
        <f t="shared" si="1225"/>
        <v>0</v>
      </c>
      <c r="AL1009" s="1" t="str">
        <f t="shared" si="1235"/>
        <v>-</v>
      </c>
      <c r="AM1009" s="38">
        <f t="shared" si="1226"/>
        <v>0</v>
      </c>
      <c r="AN1009" s="12">
        <f>_xll.BDP($A1009&amp;" @"&amp; $N1009 &amp;"  Corp","asset_swap_spd_mid")</f>
        <v>63.077912502995943</v>
      </c>
      <c r="AO1009" s="25">
        <f t="shared" si="1227"/>
        <v>0</v>
      </c>
      <c r="AP1009" s="25">
        <f>IFERROR(_xll.BDP($A1009&amp;" @"&amp; $N1009 &amp;"  Corp","coupon")*G1009/100/365,"-")</f>
        <v>0</v>
      </c>
      <c r="AQ1009" s="1" t="str">
        <f>_xll.RtGet("EBOND_LDN",B1009,"DSPLY_NAME")</f>
        <v xml:space="preserve">SCABSS 2 1/2 09 </v>
      </c>
      <c r="AR1009" s="38">
        <f>_xll.RtGet("EBOND_LDN", B1009, -18560)</f>
        <v>87.654162865757002</v>
      </c>
      <c r="AS1009" s="38">
        <f>_xll.RtGet("EBOND_LDN", B1009, -18562)</f>
        <v>75.630629617962995</v>
      </c>
      <c r="AT1009" s="58" t="str">
        <f ca="1">IF(Main[[#This Row],[maturity]]&lt;TODAY(),"matured","-")</f>
        <v>-</v>
      </c>
      <c r="AU1009" s="1" t="str">
        <f>IF(Main[[#This Row],[spread bid]]=Main[[#This Row],[spread ask]],"error","-")</f>
        <v>-</v>
      </c>
    </row>
    <row r="1010" spans="1:47" x14ac:dyDescent="0.2">
      <c r="A1010" s="1" t="s">
        <v>921</v>
      </c>
      <c r="B1010" s="1">
        <v>8523550</v>
      </c>
      <c r="C1010" s="9">
        <v>1994225</v>
      </c>
      <c r="D1010" s="9" t="str">
        <f>_xll.BDP($A1010&amp;" Corp",D$4)</f>
        <v>SDFGR</v>
      </c>
      <c r="E1010" s="9">
        <f>IF(_xll.BDP($A1010&amp;" Corp","cpn typ")="floating","frn",_xll.BDP($A1010&amp;" Corp",E$4))</f>
        <v>5</v>
      </c>
      <c r="F1010" s="50">
        <f>IF(LEFT(_xll.BDP($A1010&amp;" Corp","mty_typ"),4)="perp","perp",_xll.BDP($A1010&amp;" Corp",F$4)*1)</f>
        <v>41906</v>
      </c>
      <c r="G1010" s="31">
        <f>_xll.RtGet("EBOND_POSITION",INDEX(bookMap[eBondID],MATCH(TEXT(C1010,"0"),bookMap[bbgID],0))&amp;"="&amp;B1010,"AMOUNT")</f>
        <v>684000</v>
      </c>
      <c r="H1010" s="1">
        <f>INDEX(control!$E$12:$E$22,MATCH(C1010,control!$C$12:$C$22,0))</f>
        <v>0</v>
      </c>
      <c r="I1010" s="1" t="str">
        <f>IFERROR(INDEX(bias[symbol],MIN(MAX(MATCH(IF($I$2="manual",_xll.RtGet("EBOND_LDN",B1010,-20268),$I$2),bias[symbol],0)+H1010,1),27)),"-")</f>
        <v>m</v>
      </c>
      <c r="J1010" s="1">
        <f>IFERROR(_xll.RtGet("EBOND_LDN",B1010,-20270)*1,"-")</f>
        <v>0.1</v>
      </c>
      <c r="K1010" s="1" t="str">
        <f>_xll.RtGet("EBOND_LDN",$B1010,-20271)</f>
        <v>on</v>
      </c>
      <c r="L1010" s="1">
        <f>_xll.BDP(A1010&amp;" @CBKG Corp","bid")</f>
        <v>101.20099999999999</v>
      </c>
      <c r="M1010" s="1">
        <f>_xll.BDP(A1010&amp;" @CBKG Corp","ask")</f>
        <v>101.301</v>
      </c>
      <c r="N1010" s="1" t="s">
        <v>1456</v>
      </c>
      <c r="O1010" s="1" t="str">
        <f>_xll.BDP(A1010&amp;" @"&amp;N1010&amp;" Corp","LAST_UPDATE")</f>
        <v>07:01:47</v>
      </c>
      <c r="P1010" s="57">
        <f>_xll.BDP(A1010&amp;" @"&amp;N1010&amp;" Corp","LAST_PRICE")</f>
        <v>101.23699999999999</v>
      </c>
      <c r="Q1010" s="1">
        <f>INDEX(control!$F$12:$F$22,MATCH(C1010,control!$C$12:$C$22,0))</f>
        <v>100</v>
      </c>
      <c r="R1010" s="1">
        <f>P1010-J1010*INDEX(bias[value],MATCH(I1010,bias[symbol],0))*(Q1010/100)</f>
        <v>101.187</v>
      </c>
      <c r="S1010" s="1">
        <f t="shared" si="1234"/>
        <v>101.28699999999999</v>
      </c>
      <c r="T1010" s="4"/>
      <c r="U1010" s="4"/>
      <c r="V1010" s="1">
        <f t="shared" si="1228"/>
        <v>101.23699999999999</v>
      </c>
      <c r="W1010" s="1">
        <f t="shared" si="1229"/>
        <v>101.187</v>
      </c>
      <c r="X1010" s="1">
        <f t="shared" si="1230"/>
        <v>101.28699999999999</v>
      </c>
      <c r="Y1010" s="13">
        <f t="shared" si="1231"/>
        <v>-2.8000000000020009E-2</v>
      </c>
      <c r="Z1010" s="1">
        <v>1</v>
      </c>
      <c r="AA1010" s="1">
        <f t="shared" si="1232"/>
        <v>1</v>
      </c>
      <c r="AB1010" s="1">
        <f t="shared" si="1210"/>
        <v>1</v>
      </c>
      <c r="AC1010" s="1">
        <f>IF(ISNUMBER(INDEX(bias[value],MATCH(I1010,bias[symbol],0))),1,0)</f>
        <v>1</v>
      </c>
      <c r="AD1010" s="1">
        <f t="shared" si="1233"/>
        <v>1</v>
      </c>
      <c r="AE1010" s="1">
        <f t="shared" si="1211"/>
        <v>1</v>
      </c>
      <c r="AF1010" s="1">
        <f t="shared" ca="1" si="1199"/>
        <v>0</v>
      </c>
      <c r="AG1010" s="1">
        <f t="shared" ca="1" si="1200"/>
        <v>0</v>
      </c>
      <c r="AH1010" s="1" t="str">
        <f ca="1">IF(AG1010=1,_xll.RtContribute("DDS_BONDS",$B1010&amp;"=EXT",$V$3:$X$3,V1010:X1010,"FTC:CHANGED;SCOPE:SERVER"),"-")</f>
        <v>-</v>
      </c>
      <c r="AI1010" s="1" t="str">
        <f>_xll.RtGet("DDS_BONDS",B1010&amp;"=EXT",3)</f>
        <v>8523550=EXT</v>
      </c>
      <c r="AJ1010" s="32">
        <f>_xll.BDP($A1010&amp;" @"&amp; $N1010 &amp;"  Corp","risk_mid")</f>
        <v>0.28419181126082549</v>
      </c>
      <c r="AK1010" s="25">
        <f t="shared" si="1225"/>
        <v>19.438719890240463</v>
      </c>
      <c r="AL1010" s="1" t="str">
        <f t="shared" si="1235"/>
        <v>-</v>
      </c>
      <c r="AM1010" s="38">
        <f t="shared" si="1226"/>
        <v>6.1552095999999992</v>
      </c>
      <c r="AN1010" s="12">
        <f>_xll.BDP($A1010&amp;" @"&amp; $N1010 &amp;"  Corp","asset_swap_spd_mid")</f>
        <v>12.321886150542838</v>
      </c>
      <c r="AO1010" s="25">
        <f t="shared" si="1227"/>
        <v>842.81701269713005</v>
      </c>
      <c r="AP1010" s="25">
        <f>IFERROR(_xll.BDP($A1010&amp;" @"&amp; $N1010 &amp;"  Corp","coupon")*G1010/100/365,"-")</f>
        <v>93.698630136986296</v>
      </c>
      <c r="AQ1010" s="1" t="str">
        <f>_xll.RtGet("EBOND_LDN",B1010,"DSPLY_NAME")</f>
        <v>SDFGR 5 24 Sep 2</v>
      </c>
      <c r="AR1010" s="38">
        <f>_xll.RtGet("EBOND_LDN", B1010, -18560)</f>
        <v>0</v>
      </c>
      <c r="AS1010" s="38">
        <f>_xll.RtGet("EBOND_LDN", B1010, -18562)</f>
        <v>0</v>
      </c>
      <c r="AT1010" s="58" t="str">
        <f ca="1">IF(Main[[#This Row],[maturity]]&lt;TODAY(),"matured","-")</f>
        <v>-</v>
      </c>
      <c r="AU1010" s="1" t="str">
        <f>IF(Main[[#This Row],[spread bid]]=Main[[#This Row],[spread ask]],"error","-")</f>
        <v>error</v>
      </c>
    </row>
    <row r="1011" spans="1:47" x14ac:dyDescent="0.2">
      <c r="A1011" s="1" t="s">
        <v>1433</v>
      </c>
      <c r="B1011" s="1">
        <v>20282540</v>
      </c>
      <c r="C1011" s="9">
        <v>1994225</v>
      </c>
      <c r="D1011" s="9" t="str">
        <f>_xll.BDP($A1011&amp;" Corp",D$4)</f>
        <v>SDFGR</v>
      </c>
      <c r="E1011" s="9">
        <f>IF(_xll.BDP($A1011&amp;" Corp","cpn typ")="floating","frn",_xll.BDP($A1011&amp;" Corp",E$4))</f>
        <v>3.125</v>
      </c>
      <c r="F1011" s="50">
        <f>IF(LEFT(_xll.BDP($A1011&amp;" Corp","mty_typ"),4)="perp","perp",_xll.BDP($A1011&amp;" Corp",F$4)*1)</f>
        <v>43440</v>
      </c>
      <c r="G1011" s="31">
        <f>_xll.RtGet("EBOND_POSITION",INDEX(bookMap[eBondID],MATCH(TEXT(C1011,"0"),bookMap[bbgID],0))&amp;"="&amp;B1011,"AMOUNT")</f>
        <v>2584000</v>
      </c>
      <c r="H1011" s="1">
        <f>INDEX(control!$E$12:$E$22,MATCH(C1011,control!$C$12:$C$22,0))</f>
        <v>0</v>
      </c>
      <c r="I1011" s="1" t="str">
        <f>IFERROR(INDEX(bias[symbol],MIN(MAX(MATCH(IF($I$2="manual",_xll.RtGet("EBOND_LDN",B1011,-20268),$I$2),bias[symbol],0)+H1011,1),27)),"-")</f>
        <v>b</v>
      </c>
      <c r="J1011" s="1">
        <f>IFERROR(_xll.RtGet("EBOND_LDN",B1011,-20270)*1,"-")</f>
        <v>0.2</v>
      </c>
      <c r="K1011" s="1" t="str">
        <f>_xll.RtGet("EBOND_LDN",$B1011,-20271)</f>
        <v>on</v>
      </c>
      <c r="L1011" s="1">
        <f>_xll.BDP(A1011&amp;" @CBKG Corp","bid")</f>
        <v>105.908</v>
      </c>
      <c r="M1011" s="1">
        <f>_xll.BDP(A1011&amp;" @CBKG Corp","ask")</f>
        <v>106.108</v>
      </c>
      <c r="N1011" s="1" t="s">
        <v>1456</v>
      </c>
      <c r="O1011" s="1" t="str">
        <f>_xll.BDP(A1011&amp;" @"&amp;N1011&amp;" Corp","LAST_UPDATE")</f>
        <v>07:01:24</v>
      </c>
      <c r="P1011" s="57">
        <f>_xll.BDP(A1011&amp;" @"&amp;N1011&amp;" Corp","LAST_PRICE")</f>
        <v>105.983</v>
      </c>
      <c r="Q1011" s="1">
        <f>INDEX(control!$F$12:$F$22,MATCH(C1011,control!$C$12:$C$22,0))</f>
        <v>100</v>
      </c>
      <c r="R1011" s="1">
        <f>P1011-J1011*INDEX(bias[value],MATCH(I1011,bias[symbol],0))*(Q1011/100)</f>
        <v>105.908</v>
      </c>
      <c r="S1011" s="1">
        <f t="shared" ref="S1011" si="1250">R1011+J1011*(Q1011/100)</f>
        <v>106.108</v>
      </c>
      <c r="T1011" s="4"/>
      <c r="U1011" s="4"/>
      <c r="V1011" s="1">
        <f t="shared" ref="V1011" si="1251">P1011</f>
        <v>105.983</v>
      </c>
      <c r="W1011" s="1">
        <f t="shared" ref="W1011" si="1252">IF(ISNUMBER(T1011),T1011,R1011)</f>
        <v>105.908</v>
      </c>
      <c r="X1011" s="1">
        <f t="shared" ref="X1011" si="1253">IF(ISNUMBER(U1011),U1011,S1011)</f>
        <v>106.108</v>
      </c>
      <c r="Y1011" s="13">
        <f t="shared" ref="Y1011" si="1254">IF(ISERROR((W1011+X1011)-(L1011+M1011)),"err",((W1011+X1011)-(L1011+M1011)))</f>
        <v>0</v>
      </c>
      <c r="Z1011" s="1">
        <v>1</v>
      </c>
      <c r="AA1011" s="1">
        <f t="shared" ref="AA1011" si="1255">IF(K1011="on",1,0)</f>
        <v>1</v>
      </c>
      <c r="AB1011" s="1">
        <f t="shared" ref="AB1011" si="1256">IF(ISNUMBER(V1011),1,0)*IF(ISNUMBER(W1011),1,0)*IF(ISNUMBER(X1011),1,0)</f>
        <v>1</v>
      </c>
      <c r="AC1011" s="1">
        <f>IF(ISNUMBER(INDEX(bias[value],MATCH(I1011,bias[symbol],0))),1,0)</f>
        <v>1</v>
      </c>
      <c r="AD1011" s="1">
        <f t="shared" ref="AD1011" si="1257">IF(ISNUMBER(J1011),1,0)</f>
        <v>1</v>
      </c>
      <c r="AE1011" s="1">
        <f t="shared" ref="AE1011" si="1258">IF(AB1011,IF(W1011&gt;X1011,0,1),0)</f>
        <v>1</v>
      </c>
      <c r="AF1011" s="1">
        <f t="shared" ca="1" si="1199"/>
        <v>0</v>
      </c>
      <c r="AG1011" s="1">
        <f t="shared" ca="1" si="1200"/>
        <v>0</v>
      </c>
      <c r="AH1011" s="1" t="str">
        <f ca="1">IF(AG1011=1,_xll.RtContribute("DDS_BONDS",$B1011&amp;"=EXT",$V$3:$X$3,V1011:X1011,"FTC:CHANGED;SCOPE:SERVER"),"-")</f>
        <v>-</v>
      </c>
      <c r="AI1011" s="1" t="str">
        <f>_xll.RtGet("DDS_BONDS",B1011&amp;"=EXT",3)</f>
        <v>20282540=EXT</v>
      </c>
      <c r="AJ1011" s="32">
        <f>_xll.BDP($A1011&amp;" @"&amp; $N1011 &amp;"  Corp","risk_mid")</f>
        <v>4.4267324772114591</v>
      </c>
      <c r="AK1011" s="25">
        <f t="shared" si="1225"/>
        <v>1143.8676721114409</v>
      </c>
      <c r="AL1011" s="1" t="str">
        <f t="shared" si="1235"/>
        <v>-</v>
      </c>
      <c r="AM1011" s="38">
        <f t="shared" si="1226"/>
        <v>24.343117511111117</v>
      </c>
      <c r="AN1011" s="12">
        <f>_xll.BDP($A1011&amp;" @"&amp; $N1011 &amp;"  Corp","asset_swap_spd_mid")</f>
        <v>113.13445923079385</v>
      </c>
      <c r="AO1011" s="25">
        <f t="shared" si="1227"/>
        <v>29233.944265237129</v>
      </c>
      <c r="AP1011" s="25">
        <f>IFERROR(_xll.BDP($A1011&amp;" @"&amp; $N1011 &amp;"  Corp","coupon")*G1011/100/365,"-")</f>
        <v>221.23287671232876</v>
      </c>
      <c r="AQ1011" s="1" t="str">
        <f>_xll.RtGet("EBOND_LDN",B1011,"DSPLY_NAME")</f>
        <v>SDFGR 3 1/8 06 D</v>
      </c>
      <c r="AR1011" s="38">
        <f>_xll.RtGet("EBOND_LDN", B1011, -18560)</f>
        <v>0</v>
      </c>
      <c r="AS1011" s="38">
        <f>_xll.RtGet("EBOND_LDN", B1011, -18562)</f>
        <v>0</v>
      </c>
      <c r="AT1011" s="58" t="str">
        <f ca="1">IF(Main[[#This Row],[maturity]]&lt;TODAY(),"matured","-")</f>
        <v>-</v>
      </c>
      <c r="AU1011" s="1" t="str">
        <f>IF(Main[[#This Row],[spread bid]]=Main[[#This Row],[spread ask]],"error","-")</f>
        <v>error</v>
      </c>
    </row>
    <row r="1012" spans="1:47" x14ac:dyDescent="0.2">
      <c r="A1012" s="1" t="s">
        <v>1435</v>
      </c>
      <c r="B1012" s="1">
        <v>20283114</v>
      </c>
      <c r="C1012" s="9">
        <v>1994225</v>
      </c>
      <c r="D1012" s="9" t="str">
        <f>_xll.BDP($A1012&amp;" Corp",D$4)</f>
        <v>SDFGR</v>
      </c>
      <c r="E1012" s="9">
        <f>IF(_xll.BDP($A1012&amp;" Corp","cpn typ")="floating","frn",_xll.BDP($A1012&amp;" Corp",E$4))</f>
        <v>4.125</v>
      </c>
      <c r="F1012" s="50">
        <f>IF(LEFT(_xll.BDP($A1012&amp;" Corp","mty_typ"),4)="perp","perp",_xll.BDP($A1012&amp;" Corp",F$4)*1)</f>
        <v>44536</v>
      </c>
      <c r="G1012" s="31">
        <f>_xll.RtGet("EBOND_POSITION",INDEX(bookMap[eBondID],MATCH(TEXT(C1012,"0"),bookMap[bbgID],0))&amp;"="&amp;B1012,"AMOUNT")</f>
        <v>-2094000</v>
      </c>
      <c r="H1012" s="1">
        <f>INDEX(control!$E$12:$E$22,MATCH(C1012,control!$C$12:$C$22,0))</f>
        <v>0</v>
      </c>
      <c r="I1012" s="1" t="str">
        <f>IFERROR(INDEX(bias[symbol],MIN(MAX(MATCH(IF($I$2="manual",_xll.RtGet("EBOND_LDN",B1012,-20268),$I$2),bias[symbol],0)+H1012,1),27)),"-")</f>
        <v>b</v>
      </c>
      <c r="J1012" s="1">
        <f>IFERROR(_xll.RtGet("EBOND_LDN",B1012,-20270)*1,"-")</f>
        <v>0.4</v>
      </c>
      <c r="K1012" s="1" t="str">
        <f>_xll.RtGet("EBOND_LDN",$B1012,-20271)</f>
        <v>on</v>
      </c>
      <c r="L1012" s="1">
        <f>_xll.BDP(A1012&amp;" @CBKG Corp","bid")</f>
        <v>111.247</v>
      </c>
      <c r="M1012" s="1">
        <f>_xll.BDP(A1012&amp;" @CBKG Corp","ask")</f>
        <v>111.64700000000001</v>
      </c>
      <c r="N1012" s="1" t="s">
        <v>1456</v>
      </c>
      <c r="O1012" s="1" t="str">
        <f>_xll.BDP(A1012&amp;" @"&amp;N1012&amp;" Corp","LAST_UPDATE")</f>
        <v>07:01:24</v>
      </c>
      <c r="P1012" s="57">
        <f>_xll.BDP(A1012&amp;" @"&amp;N1012&amp;" Corp","LAST_PRICE")</f>
        <v>111.39700000000001</v>
      </c>
      <c r="Q1012" s="1">
        <f>INDEX(control!$F$12:$F$22,MATCH(C1012,control!$C$12:$C$22,0))</f>
        <v>100</v>
      </c>
      <c r="R1012" s="1">
        <f>P1012-J1012*INDEX(bias[value],MATCH(I1012,bias[symbol],0))*(Q1012/100)</f>
        <v>111.247</v>
      </c>
      <c r="S1012" s="1">
        <f t="shared" ref="S1012" si="1259">R1012+J1012*(Q1012/100)</f>
        <v>111.64700000000001</v>
      </c>
      <c r="T1012" s="4"/>
      <c r="U1012" s="4"/>
      <c r="V1012" s="1">
        <f t="shared" ref="V1012" si="1260">P1012</f>
        <v>111.39700000000001</v>
      </c>
      <c r="W1012" s="1">
        <f t="shared" ref="W1012" si="1261">IF(ISNUMBER(T1012),T1012,R1012)</f>
        <v>111.247</v>
      </c>
      <c r="X1012" s="1">
        <f t="shared" ref="X1012" si="1262">IF(ISNUMBER(U1012),U1012,S1012)</f>
        <v>111.64700000000001</v>
      </c>
      <c r="Y1012" s="13">
        <f t="shared" ref="Y1012" si="1263">IF(ISERROR((W1012+X1012)-(L1012+M1012)),"err",((W1012+X1012)-(L1012+M1012)))</f>
        <v>0</v>
      </c>
      <c r="Z1012" s="1">
        <v>1</v>
      </c>
      <c r="AA1012" s="1">
        <f t="shared" ref="AA1012" si="1264">IF(K1012="on",1,0)</f>
        <v>1</v>
      </c>
      <c r="AB1012" s="1">
        <f t="shared" ref="AB1012" si="1265">IF(ISNUMBER(V1012),1,0)*IF(ISNUMBER(W1012),1,0)*IF(ISNUMBER(X1012),1,0)</f>
        <v>1</v>
      </c>
      <c r="AC1012" s="1">
        <f>IF(ISNUMBER(INDEX(bias[value],MATCH(I1012,bias[symbol],0))),1,0)</f>
        <v>1</v>
      </c>
      <c r="AD1012" s="1">
        <f t="shared" ref="AD1012" si="1266">IF(ISNUMBER(J1012),1,0)</f>
        <v>1</v>
      </c>
      <c r="AE1012" s="1">
        <f t="shared" ref="AE1012" si="1267">IF(AB1012,IF(W1012&gt;X1012,0,1),0)</f>
        <v>1</v>
      </c>
      <c r="AF1012" s="1">
        <f t="shared" ca="1" si="1199"/>
        <v>0</v>
      </c>
      <c r="AG1012" s="1">
        <f t="shared" ca="1" si="1200"/>
        <v>0</v>
      </c>
      <c r="AH1012" s="1" t="str">
        <f ca="1">IF(AG1012=1,_xll.RtContribute("DDS_BONDS",$B1012&amp;"=EXT",$V$3:$X$3,V1012:X1012,"FTC:CHANGED;SCOPE:SERVER"),"-")</f>
        <v>-</v>
      </c>
      <c r="AI1012" s="1" t="str">
        <f>_xll.RtGet("DDS_BONDS",B1012&amp;"=EXT",3)</f>
        <v>20283114=EXT</v>
      </c>
      <c r="AJ1012" s="32">
        <f>_xll.BDP($A1012&amp;" @"&amp; $N1012 &amp;"  Corp","risk_mid")</f>
        <v>7.2063592135080512</v>
      </c>
      <c r="AK1012" s="25">
        <f t="shared" si="1225"/>
        <v>-1509.0116193085858</v>
      </c>
      <c r="AL1012" s="1" t="str">
        <f t="shared" si="1235"/>
        <v>-</v>
      </c>
      <c r="AM1012" s="38">
        <f t="shared" si="1226"/>
        <v>-20.734694933333333</v>
      </c>
      <c r="AN1012" s="12">
        <f>_xll.BDP($A1012&amp;" @"&amp; $N1012 &amp;"  Corp","asset_swap_spd_mid")</f>
        <v>135.64010907089545</v>
      </c>
      <c r="AO1012" s="25">
        <f t="shared" si="1227"/>
        <v>-28403.038839445508</v>
      </c>
      <c r="AP1012" s="25">
        <f>IFERROR(_xll.BDP($A1012&amp;" @"&amp; $N1012 &amp;"  Corp","coupon")*G1012/100/365,"-")</f>
        <v>-236.65068493150685</v>
      </c>
      <c r="AQ1012" s="1" t="str">
        <f>_xll.RtGet("EBOND_LDN",B1012,"DSPLY_NAME")</f>
        <v>SDFGR 4 1/8 06 D</v>
      </c>
      <c r="AR1012" s="38">
        <f>_xll.RtGet("EBOND_LDN", B1012, -18560)</f>
        <v>0</v>
      </c>
      <c r="AS1012" s="38">
        <f>_xll.RtGet("EBOND_LDN", B1012, -18562)</f>
        <v>0</v>
      </c>
      <c r="AT1012" s="58" t="str">
        <f ca="1">IF(Main[[#This Row],[maturity]]&lt;TODAY(),"matured","-")</f>
        <v>-</v>
      </c>
      <c r="AU1012" s="1" t="str">
        <f>IF(Main[[#This Row],[spread bid]]=Main[[#This Row],[spread ask]],"error","-")</f>
        <v>error</v>
      </c>
    </row>
    <row r="1013" spans="1:47" x14ac:dyDescent="0.2">
      <c r="A1013" s="1" t="s">
        <v>922</v>
      </c>
      <c r="B1013" s="1">
        <v>14450267</v>
      </c>
      <c r="C1013" s="9">
        <v>1994225</v>
      </c>
      <c r="D1013" s="9" t="str">
        <f>_xll.BDP($A1013&amp;" Corp",D$4)</f>
        <v>SDFGR</v>
      </c>
      <c r="E1013" s="9">
        <f>IF(_xll.BDP($A1013&amp;" Corp","cpn typ")="floating","frn",_xll.BDP($A1013&amp;" Corp",E$4))</f>
        <v>3</v>
      </c>
      <c r="F1013" s="50">
        <f>IF(LEFT(_xll.BDP($A1013&amp;" Corp","mty_typ"),4)="perp","perp",_xll.BDP($A1013&amp;" Corp",F$4)*1)</f>
        <v>44732</v>
      </c>
      <c r="G1013" s="31">
        <f>_xll.RtGet("EBOND_POSITION",INDEX(bookMap[eBondID],MATCH(TEXT(C1013,"0"),bookMap[bbgID],0))&amp;"="&amp;B1013,"AMOUNT")</f>
        <v>2200000</v>
      </c>
      <c r="H1013" s="1">
        <f>INDEX(control!$E$12:$E$22,MATCH(C1013,control!$C$12:$C$22,0))</f>
        <v>0</v>
      </c>
      <c r="I1013" s="1" t="str">
        <f>IFERROR(INDEX(bias[symbol],MIN(MAX(MATCH(IF($I$2="manual",_xll.RtGet("EBOND_LDN",B1013,-20268),$I$2),bias[symbol],0)+H1013,1),27)),"-")</f>
        <v>b</v>
      </c>
      <c r="J1013" s="1">
        <f>IFERROR(_xll.RtGet("EBOND_LDN",B1013,-20270)*1,"-")</f>
        <v>0.5</v>
      </c>
      <c r="K1013" s="1" t="str">
        <f>_xll.RtGet("EBOND_LDN",$B1013,-20271)</f>
        <v>on</v>
      </c>
      <c r="L1013" s="1">
        <f>_xll.BDP(A1013&amp;" @CBKG Corp","bid")</f>
        <v>101.76900000000001</v>
      </c>
      <c r="M1013" s="1">
        <f>_xll.BDP(A1013&amp;" @CBKG Corp","ask")</f>
        <v>102.26900000000001</v>
      </c>
      <c r="N1013" s="1" t="s">
        <v>1456</v>
      </c>
      <c r="O1013" s="1" t="str">
        <f>_xll.BDP(A1013&amp;" @"&amp;N1013&amp;" Corp","LAST_UPDATE")</f>
        <v>07:01:36</v>
      </c>
      <c r="P1013" s="57">
        <f>_xll.BDP(A1013&amp;" @"&amp;N1013&amp;" Corp","LAST_PRICE")</f>
        <v>101.956</v>
      </c>
      <c r="Q1013" s="1">
        <f>INDEX(control!$F$12:$F$22,MATCH(C1013,control!$C$12:$C$22,0))</f>
        <v>100</v>
      </c>
      <c r="R1013" s="1">
        <f>P1013-J1013*INDEX(bias[value],MATCH(I1013,bias[symbol],0))*(Q1013/100)</f>
        <v>101.7685</v>
      </c>
      <c r="S1013" s="1">
        <f t="shared" si="1234"/>
        <v>102.2685</v>
      </c>
      <c r="T1013" s="4"/>
      <c r="U1013" s="4"/>
      <c r="V1013" s="1">
        <f t="shared" si="1228"/>
        <v>101.956</v>
      </c>
      <c r="W1013" s="1">
        <f t="shared" si="1229"/>
        <v>101.7685</v>
      </c>
      <c r="X1013" s="1">
        <f t="shared" si="1230"/>
        <v>102.2685</v>
      </c>
      <c r="Y1013" s="13">
        <f t="shared" si="1231"/>
        <v>-1.0000000000047748E-3</v>
      </c>
      <c r="Z1013" s="1">
        <v>1</v>
      </c>
      <c r="AA1013" s="1">
        <f t="shared" si="1232"/>
        <v>1</v>
      </c>
      <c r="AB1013" s="1">
        <f t="shared" si="1210"/>
        <v>1</v>
      </c>
      <c r="AC1013" s="1">
        <f>IF(ISNUMBER(INDEX(bias[value],MATCH(I1013,bias[symbol],0))),1,0)</f>
        <v>1</v>
      </c>
      <c r="AD1013" s="1">
        <f t="shared" si="1233"/>
        <v>1</v>
      </c>
      <c r="AE1013" s="1">
        <f t="shared" si="1211"/>
        <v>1</v>
      </c>
      <c r="AF1013" s="1">
        <f t="shared" ca="1" si="1199"/>
        <v>0</v>
      </c>
      <c r="AG1013" s="1">
        <f t="shared" ca="1" si="1200"/>
        <v>0</v>
      </c>
      <c r="AH1013" s="1" t="str">
        <f ca="1">IF(AG1013=1,_xll.RtContribute("DDS_BONDS",$B1013&amp;"=EXT",$V$3:$X$3,V1013:X1013,"FTC:CHANGED;SCOPE:SERVER"),"-")</f>
        <v>-</v>
      </c>
      <c r="AI1013" s="1" t="str">
        <f>_xll.RtGet("DDS_BONDS",B1013&amp;"=EXT",3)</f>
        <v>14450267=EXT</v>
      </c>
      <c r="AJ1013" s="32">
        <f>_xll.BDP($A1013&amp;" @"&amp; $N1013 &amp;"  Corp","risk_mid")</f>
        <v>7.1825065509671049</v>
      </c>
      <c r="AK1013" s="25">
        <f t="shared" si="1225"/>
        <v>1580.1514412127631</v>
      </c>
      <c r="AL1013" s="1" t="str">
        <f t="shared" si="1235"/>
        <v>-</v>
      </c>
      <c r="AM1013" s="38">
        <f t="shared" si="1226"/>
        <v>19.938062222222221</v>
      </c>
      <c r="AN1013" s="12">
        <f>_xll.BDP($A1013&amp;" @"&amp; $N1013 &amp;"  Corp","asset_swap_spd_mid")</f>
        <v>145.0433079107998</v>
      </c>
      <c r="AO1013" s="25">
        <f t="shared" si="1227"/>
        <v>31909.527740375954</v>
      </c>
      <c r="AP1013" s="25">
        <f>IFERROR(_xll.BDP($A1013&amp;" @"&amp; $N1013 &amp;"  Corp","coupon")*G1013/100/365,"-")</f>
        <v>180.82191780821918</v>
      </c>
      <c r="AQ1013" s="1" t="str">
        <f>_xll.RtGet("EBOND_LDN",B1013,"DSPLY_NAME")</f>
        <v>SDFGR 3 20 Jun 2</v>
      </c>
      <c r="AR1013" s="38">
        <f>_xll.RtGet("EBOND_LDN", B1013, -18560)</f>
        <v>182.713217499054</v>
      </c>
      <c r="AS1013" s="38">
        <f>_xll.RtGet("EBOND_LDN", B1013, -18562)</f>
        <v>175.76580740685901</v>
      </c>
      <c r="AT1013" s="58" t="str">
        <f ca="1">IF(Main[[#This Row],[maturity]]&lt;TODAY(),"matured","-")</f>
        <v>-</v>
      </c>
      <c r="AU1013" s="1" t="str">
        <f>IF(Main[[#This Row],[spread bid]]=Main[[#This Row],[spread ask]],"error","-")</f>
        <v>-</v>
      </c>
    </row>
    <row r="1014" spans="1:47" x14ac:dyDescent="0.2">
      <c r="A1014" s="1" t="s">
        <v>1436</v>
      </c>
      <c r="B1014" s="1">
        <v>20343070</v>
      </c>
      <c r="C1014" s="9">
        <v>1994225</v>
      </c>
      <c r="D1014" s="9" t="str">
        <f>_xll.BDP($A1014&amp;" Corp",D$4)</f>
        <v>SGL</v>
      </c>
      <c r="E1014" s="9">
        <f>IF(_xll.BDP($A1014&amp;" Corp","cpn typ")="floating","frn",_xll.BDP($A1014&amp;" Corp",E$4))</f>
        <v>4.875</v>
      </c>
      <c r="F1014" s="50">
        <f>IF(LEFT(_xll.BDP($A1014&amp;" Corp","mty_typ"),4)="perp","perp",_xll.BDP($A1014&amp;" Corp",F$4)*1)</f>
        <v>44211</v>
      </c>
      <c r="G1014" s="31">
        <f>_xll.RtGet("EBOND_POSITION",INDEX(bookMap[eBondID],MATCH(TEXT(C1014,"0"),bookMap[bbgID],0))&amp;"="&amp;B1014,"AMOUNT")</f>
        <v>0</v>
      </c>
      <c r="H1014" s="1">
        <f>INDEX(control!$E$12:$E$22,MATCH(C1014,control!$C$12:$C$22,0))</f>
        <v>0</v>
      </c>
      <c r="I1014" s="1" t="str">
        <f>IFERROR(INDEX(bias[symbol],MIN(MAX(MATCH(IF($I$2="manual",_xll.RtGet("EBOND_LDN",B1014,-20268),$I$2),bias[symbol],0)+H1014,1),27)),"-")</f>
        <v>-</v>
      </c>
      <c r="J1014" s="1" t="str">
        <f>IFERROR(_xll.RtGet("EBOND_LDN",B1014,-20270)*1,"-")</f>
        <v>-</v>
      </c>
      <c r="K1014" s="1" t="str">
        <f>_xll.RtGet("EBOND_LDN",$B1014,-20271)</f>
        <v>#N/A</v>
      </c>
      <c r="L1014" s="1">
        <f>_xll.BDP(A1014&amp;" @CBKG Corp","bid")</f>
        <v>104.5</v>
      </c>
      <c r="M1014" s="1">
        <f>_xll.BDP(A1014&amp;" @CBKG Corp","ask")</f>
        <v>106</v>
      </c>
      <c r="N1014" s="1" t="s">
        <v>1456</v>
      </c>
      <c r="O1014" s="1" t="str">
        <f>_xll.BDP(A1014&amp;" @"&amp;N1014&amp;" Corp","LAST_UPDATE")</f>
        <v>11/06/2014</v>
      </c>
      <c r="P1014" s="57">
        <f>_xll.BDP(A1014&amp;" @"&amp;N1014&amp;" Corp","LAST_PRICE")</f>
        <v>104.836</v>
      </c>
      <c r="Q1014" s="1">
        <f>INDEX(control!$F$12:$F$22,MATCH(C1014,control!$C$12:$C$22,0))</f>
        <v>100</v>
      </c>
      <c r="R1014" s="1" t="e">
        <f>P1014-J1014*INDEX(bias[value],MATCH(I1014,bias[symbol],0))*(Q1014/100)</f>
        <v>#VALUE!</v>
      </c>
      <c r="S1014" s="1" t="e">
        <f t="shared" ref="S1014" si="1268">R1014+J1014*(Q1014/100)</f>
        <v>#VALUE!</v>
      </c>
      <c r="T1014" s="4"/>
      <c r="U1014" s="4"/>
      <c r="V1014" s="1">
        <f t="shared" ref="V1014" si="1269">P1014</f>
        <v>104.836</v>
      </c>
      <c r="W1014" s="1" t="e">
        <f t="shared" ref="W1014" si="1270">IF(ISNUMBER(T1014),T1014,R1014)</f>
        <v>#VALUE!</v>
      </c>
      <c r="X1014" s="1" t="e">
        <f t="shared" ref="X1014" si="1271">IF(ISNUMBER(U1014),U1014,S1014)</f>
        <v>#VALUE!</v>
      </c>
      <c r="Y1014" s="13" t="str">
        <f t="shared" ref="Y1014" si="1272">IF(ISERROR((W1014+X1014)-(L1014+M1014)),"err",((W1014+X1014)-(L1014+M1014)))</f>
        <v>err</v>
      </c>
      <c r="Z1014" s="1">
        <v>1</v>
      </c>
      <c r="AA1014" s="1">
        <f t="shared" ref="AA1014" si="1273">IF(K1014="on",1,0)</f>
        <v>0</v>
      </c>
      <c r="AB1014" s="1">
        <f t="shared" ref="AB1014" si="1274">IF(ISNUMBER(V1014),1,0)*IF(ISNUMBER(W1014),1,0)*IF(ISNUMBER(X1014),1,0)</f>
        <v>0</v>
      </c>
      <c r="AC1014" s="1">
        <f>IF(ISNUMBER(INDEX(bias[value],MATCH(I1014,bias[symbol],0))),1,0)</f>
        <v>0</v>
      </c>
      <c r="AD1014" s="1">
        <f t="shared" ref="AD1014" si="1275">IF(ISNUMBER(J1014),1,0)</f>
        <v>0</v>
      </c>
      <c r="AE1014" s="1">
        <f t="shared" ref="AE1014" si="1276">IF(AB1014,IF(W1014&gt;X1014,0,1),0)</f>
        <v>0</v>
      </c>
      <c r="AF1014" s="1">
        <f t="shared" ca="1" si="1199"/>
        <v>0</v>
      </c>
      <c r="AG1014" s="1">
        <f t="shared" ca="1" si="1200"/>
        <v>0</v>
      </c>
      <c r="AH1014" s="1" t="str">
        <f ca="1">IF(AG1014=1,_xll.RtContribute("DDS_BONDS",$B1014&amp;"=EXT",$V$3:$X$3,V1014:X1014,"FTC:CHANGED;SCOPE:SERVER"),"-")</f>
        <v>-</v>
      </c>
      <c r="AI1014" s="1" t="str">
        <f>_xll.RtGet("DDS_BONDS",B1014&amp;"=EXT",3)</f>
        <v>20343070=EXT</v>
      </c>
      <c r="AJ1014" s="32">
        <f>_xll.BDP($A1014&amp;" @"&amp; $N1014 &amp;"  Corp","risk_mid")</f>
        <v>4.2881605855086491</v>
      </c>
      <c r="AK1014" s="25">
        <f t="shared" si="1225"/>
        <v>0</v>
      </c>
      <c r="AL1014" s="1" t="str">
        <f t="shared" si="1235"/>
        <v>-</v>
      </c>
      <c r="AM1014" s="38">
        <f t="shared" si="1226"/>
        <v>0</v>
      </c>
      <c r="AN1014" s="12">
        <f>_xll.BDP($A1014&amp;" @"&amp; $N1014 &amp;"  Corp","asset_swap_spd_mid")</f>
        <v>312.19115788331021</v>
      </c>
      <c r="AO1014" s="25">
        <f t="shared" si="1227"/>
        <v>0</v>
      </c>
      <c r="AP1014" s="25">
        <f>IFERROR(_xll.BDP($A1014&amp;" @"&amp; $N1014 &amp;"  Corp","coupon")*G1014/100/365,"-")</f>
        <v>0</v>
      </c>
      <c r="AQ1014" s="1" t="str">
        <f>_xll.RtGet("EBOND_LDN",B1014,"DSPLY_NAME")</f>
        <v>#N/A</v>
      </c>
      <c r="AR1014" s="38" t="str">
        <f>_xll.RtGet("EBOND_LDN", B1014, -18560)</f>
        <v>#N/A</v>
      </c>
      <c r="AS1014" s="38" t="str">
        <f>_xll.RtGet("EBOND_LDN", B1014, -18562)</f>
        <v>#N/A</v>
      </c>
      <c r="AT1014" s="58" t="str">
        <f ca="1">IF(Main[[#This Row],[maturity]]&lt;TODAY(),"matured","-")</f>
        <v>-</v>
      </c>
      <c r="AU1014" s="1" t="str">
        <f>IF(Main[[#This Row],[spread bid]]=Main[[#This Row],[spread ask]],"error","-")</f>
        <v>error</v>
      </c>
    </row>
    <row r="1015" spans="1:47" x14ac:dyDescent="0.2">
      <c r="A1015" s="1" t="s">
        <v>923</v>
      </c>
      <c r="B1015" s="1">
        <v>2239426</v>
      </c>
      <c r="C1015" s="9">
        <v>1994225</v>
      </c>
      <c r="D1015" s="9" t="str">
        <f>_xll.BDP($A1015&amp;" Corp",D$4)</f>
        <v>SOLBBB</v>
      </c>
      <c r="E1015" s="9">
        <f>IF(_xll.BDP($A1015&amp;" Corp","cpn typ")="floating","frn",_xll.BDP($A1015&amp;" Corp",E$4))</f>
        <v>4.625</v>
      </c>
      <c r="F1015" s="50">
        <f>IF(LEFT(_xll.BDP($A1015&amp;" Corp","mty_typ"),4)="perp","perp",_xll.BDP($A1015&amp;" Corp",F$4)*1)</f>
        <v>43278</v>
      </c>
      <c r="G1015" s="31" t="str">
        <f>_xll.RtGet("EBOND_POSITION",INDEX(bookMap[eBondID],MATCH(TEXT(C1015,"0"),bookMap[bbgID],0))&amp;"="&amp;B1015,"AMOUNT")</f>
        <v>#N/A</v>
      </c>
      <c r="H1015" s="1">
        <f>INDEX(control!$E$12:$E$22,MATCH(C1015,control!$C$12:$C$22,0))</f>
        <v>0</v>
      </c>
      <c r="I1015" s="1" t="str">
        <f>IFERROR(INDEX(bias[symbol],MIN(MAX(MATCH(IF($I$2="manual",_xll.RtGet("EBOND_LDN",B1015,-20268),$I$2),bias[symbol],0)+H1015,1),27)),"-")</f>
        <v>m</v>
      </c>
      <c r="J1015" s="1">
        <f>IFERROR(_xll.RtGet("EBOND_LDN",B1015,-20270)*1,"-")</f>
        <v>0.5</v>
      </c>
      <c r="K1015" s="1" t="str">
        <f>_xll.RtGet("EBOND_LDN",$B1015,-20271)</f>
        <v>on</v>
      </c>
      <c r="L1015" s="1" t="str">
        <f>_xll.BDP(A1015&amp;" @CBKG Corp","bid")</f>
        <v>#N/A Real Time</v>
      </c>
      <c r="M1015" s="1" t="str">
        <f>_xll.BDP(A1015&amp;" @CBKG Corp","ask")</f>
        <v>#N/A Real Time</v>
      </c>
      <c r="N1015" s="1" t="s">
        <v>1456</v>
      </c>
      <c r="O1015" s="1" t="str">
        <f>_xll.BDP(A1015&amp;" @"&amp;N1015&amp;" Corp","LAST_UPDATE")</f>
        <v>07:01:48</v>
      </c>
      <c r="P1015" s="57">
        <f>_xll.BDP(A1015&amp;" @"&amp;N1015&amp;" Corp","LAST_PRICE")</f>
        <v>114.78700000000001</v>
      </c>
      <c r="Q1015" s="1">
        <f>INDEX(control!$F$12:$F$22,MATCH(C1015,control!$C$12:$C$22,0))</f>
        <v>100</v>
      </c>
      <c r="R1015" s="1">
        <f>P1015-J1015*INDEX(bias[value],MATCH(I1015,bias[symbol],0))*(Q1015/100)</f>
        <v>114.53700000000001</v>
      </c>
      <c r="S1015" s="1">
        <f t="shared" si="1234"/>
        <v>115.03700000000001</v>
      </c>
      <c r="T1015" s="4"/>
      <c r="U1015" s="4"/>
      <c r="V1015" s="1">
        <f t="shared" si="1228"/>
        <v>114.78700000000001</v>
      </c>
      <c r="W1015" s="1">
        <f t="shared" si="1229"/>
        <v>114.53700000000001</v>
      </c>
      <c r="X1015" s="1">
        <f t="shared" si="1230"/>
        <v>115.03700000000001</v>
      </c>
      <c r="Y1015" s="13" t="str">
        <f t="shared" si="1231"/>
        <v>err</v>
      </c>
      <c r="Z1015" s="1">
        <v>1</v>
      </c>
      <c r="AA1015" s="1">
        <f t="shared" si="1232"/>
        <v>1</v>
      </c>
      <c r="AB1015" s="1">
        <f t="shared" si="1210"/>
        <v>1</v>
      </c>
      <c r="AC1015" s="1">
        <f>IF(ISNUMBER(INDEX(bias[value],MATCH(I1015,bias[symbol],0))),1,0)</f>
        <v>1</v>
      </c>
      <c r="AD1015" s="1">
        <f t="shared" si="1233"/>
        <v>1</v>
      </c>
      <c r="AE1015" s="1">
        <f t="shared" si="1211"/>
        <v>1</v>
      </c>
      <c r="AF1015" s="1">
        <f t="shared" ca="1" si="1199"/>
        <v>0</v>
      </c>
      <c r="AG1015" s="1">
        <f t="shared" ca="1" si="1200"/>
        <v>0</v>
      </c>
      <c r="AH1015" s="1" t="str">
        <f ca="1">IF(AG1015=1,_xll.RtContribute("DDS_BONDS",$B1015&amp;"=EXT",$V$3:$X$3,V1015:X1015,"FTC:CHANGED;SCOPE:SERVER"),"-")</f>
        <v>-</v>
      </c>
      <c r="AI1015" s="1" t="str">
        <f>_xll.RtGet("DDS_BONDS",B1015&amp;"=EXT",3)</f>
        <v>2239426=EXT</v>
      </c>
      <c r="AJ1015" s="32">
        <f>_xll.BDP($A1015&amp;" @"&amp; $N1015 &amp;"  Corp","risk_mid")</f>
        <v>4.3073448064021136</v>
      </c>
      <c r="AK1015" s="25" t="str">
        <f t="shared" si="1225"/>
        <v>-</v>
      </c>
      <c r="AL1015" s="1" t="str">
        <f t="shared" si="1235"/>
        <v>-</v>
      </c>
      <c r="AM1015" s="38">
        <f t="shared" si="1226"/>
        <v>0</v>
      </c>
      <c r="AN1015" s="12">
        <f>_xll.BDP($A1015&amp;" @"&amp; $N1015 &amp;"  Corp","asset_swap_spd_mid")</f>
        <v>36.808415875476079</v>
      </c>
      <c r="AO1015" s="25">
        <f t="shared" si="1227"/>
        <v>0</v>
      </c>
      <c r="AP1015" s="25" t="str">
        <f>IFERROR(_xll.BDP($A1015&amp;" @"&amp; $N1015 &amp;"  Corp","coupon")*G1015/100/365,"-")</f>
        <v>-</v>
      </c>
      <c r="AQ1015" s="1" t="str">
        <f>_xll.RtGet("EBOND_LDN",B1015,"DSPLY_NAME")</f>
        <v xml:space="preserve">SOLBBB 4 5/8 27 </v>
      </c>
      <c r="AR1015" s="38">
        <f>_xll.RtGet("EBOND_LDN", B1015, -18560)</f>
        <v>0</v>
      </c>
      <c r="AS1015" s="38">
        <f>_xll.RtGet("EBOND_LDN", B1015, -18562)</f>
        <v>0</v>
      </c>
      <c r="AT1015" s="58" t="str">
        <f ca="1">IF(Main[[#This Row],[maturity]]&lt;TODAY(),"matured","-")</f>
        <v>-</v>
      </c>
      <c r="AU1015" s="1" t="str">
        <f>IF(Main[[#This Row],[spread bid]]=Main[[#This Row],[spread ask]],"error","-")</f>
        <v>error</v>
      </c>
    </row>
    <row r="1016" spans="1:47" x14ac:dyDescent="0.2">
      <c r="A1016" s="1" t="s">
        <v>924</v>
      </c>
      <c r="B1016" s="1">
        <v>4933902</v>
      </c>
      <c r="C1016" s="9">
        <v>1994225</v>
      </c>
      <c r="D1016" s="9" t="str">
        <f>_xll.BDP($A1016&amp;" Corp",D$4)</f>
        <v>SOLBBB</v>
      </c>
      <c r="E1016" s="9">
        <f>IF(_xll.BDP($A1016&amp;" Corp","cpn typ")="floating","frn",_xll.BDP($A1016&amp;" Corp",E$4))</f>
        <v>6.375</v>
      </c>
      <c r="F1016" s="50">
        <f>IF(LEFT(_xll.BDP($A1016&amp;" Corp","mty_typ"),4)="perp","perp",_xll.BDP($A1016&amp;" Corp",F$4)*1)</f>
        <v>74664</v>
      </c>
      <c r="G1016" s="31" t="str">
        <f>_xll.RtGet("EBOND_POSITION",INDEX(bookMap[eBondID],MATCH(TEXT(C1016,"0"),bookMap[bbgID],0))&amp;"="&amp;B1016,"AMOUNT")</f>
        <v>#N/A</v>
      </c>
      <c r="H1016" s="1">
        <f>INDEX(control!$E$12:$E$22,MATCH(C1016,control!$C$12:$C$22,0))</f>
        <v>0</v>
      </c>
      <c r="I1016" s="1" t="str">
        <f>IFERROR(INDEX(bias[symbol],MIN(MAX(MATCH(IF($I$2="manual",_xll.RtGet("EBOND_LDN",B1016,-20268),$I$2),bias[symbol],0)+H1016,1),27)),"-")</f>
        <v>m</v>
      </c>
      <c r="J1016" s="1">
        <f>IFERROR(_xll.RtGet("EBOND_LDN",B1016,-20270)*1,"-")</f>
        <v>1</v>
      </c>
      <c r="K1016" s="1" t="str">
        <f>_xll.RtGet("EBOND_LDN",$B1016,-20271)</f>
        <v>on</v>
      </c>
      <c r="L1016" s="1">
        <f>_xll.BDP(A1016&amp;" @CBKG Corp","bid")</f>
        <v>107.01900000000001</v>
      </c>
      <c r="M1016" s="1">
        <f>_xll.BDP(A1016&amp;" @CBKG Corp","ask")</f>
        <v>108.01900000000001</v>
      </c>
      <c r="N1016" s="1" t="s">
        <v>1456</v>
      </c>
      <c r="O1016" s="1" t="str">
        <f>_xll.BDP(A1016&amp;" @"&amp;N1016&amp;" Corp","LAST_UPDATE")</f>
        <v>07:01:18</v>
      </c>
      <c r="P1016" s="57">
        <f>_xll.BDP(A1016&amp;" @"&amp;N1016&amp;" Corp","LAST_PRICE")</f>
        <v>107.51900000000001</v>
      </c>
      <c r="Q1016" s="1">
        <f>INDEX(control!$F$12:$F$22,MATCH(C1016,control!$C$12:$C$22,0))</f>
        <v>100</v>
      </c>
      <c r="R1016" s="1">
        <f>P1016-J1016*INDEX(bias[value],MATCH(I1016,bias[symbol],0))*(Q1016/100)</f>
        <v>107.01900000000001</v>
      </c>
      <c r="S1016" s="1">
        <f t="shared" si="1234"/>
        <v>108.01900000000001</v>
      </c>
      <c r="T1016" s="4"/>
      <c r="U1016" s="4"/>
      <c r="V1016" s="1">
        <f t="shared" si="1228"/>
        <v>107.51900000000001</v>
      </c>
      <c r="W1016" s="1">
        <f t="shared" si="1229"/>
        <v>107.01900000000001</v>
      </c>
      <c r="X1016" s="1">
        <f t="shared" si="1230"/>
        <v>108.01900000000001</v>
      </c>
      <c r="Y1016" s="13">
        <f t="shared" si="1231"/>
        <v>0</v>
      </c>
      <c r="Z1016" s="1">
        <v>1</v>
      </c>
      <c r="AA1016" s="1">
        <f t="shared" si="1232"/>
        <v>1</v>
      </c>
      <c r="AB1016" s="1">
        <f t="shared" si="1210"/>
        <v>1</v>
      </c>
      <c r="AC1016" s="1">
        <f>IF(ISNUMBER(INDEX(bias[value],MATCH(I1016,bias[symbol],0))),1,0)</f>
        <v>1</v>
      </c>
      <c r="AD1016" s="1">
        <f t="shared" si="1233"/>
        <v>1</v>
      </c>
      <c r="AE1016" s="1">
        <f t="shared" si="1211"/>
        <v>1</v>
      </c>
      <c r="AF1016" s="1">
        <f t="shared" ca="1" si="1199"/>
        <v>0</v>
      </c>
      <c r="AG1016" s="1">
        <f t="shared" ca="1" si="1200"/>
        <v>0</v>
      </c>
      <c r="AH1016" s="1" t="str">
        <f ca="1">IF(AG1016=1,_xll.RtContribute("DDS_BONDS",$B1016&amp;"=EXT",$V$3:$X$3,V1016:X1016,"FTC:CHANGED;SCOPE:SERVER"),"-")</f>
        <v>-</v>
      </c>
      <c r="AI1016" s="1" t="str">
        <f>_xll.RtGet("DDS_BONDS",B1016&amp;"=EXT",3)</f>
        <v>4933902=EXT</v>
      </c>
      <c r="AJ1016" s="32">
        <f>_xll.BDP($A1016&amp;" @"&amp; $N1016 &amp;"  Corp","risk_mid")</f>
        <v>2.0031778222808327</v>
      </c>
      <c r="AK1016" s="25" t="str">
        <f t="shared" si="1225"/>
        <v>-</v>
      </c>
      <c r="AL1016" s="1" t="str">
        <f t="shared" si="1235"/>
        <v>-</v>
      </c>
      <c r="AM1016" s="38">
        <f t="shared" si="1226"/>
        <v>0</v>
      </c>
      <c r="AN1016" s="12">
        <f>_xll.BDP($A1016&amp;" @"&amp; $N1016 &amp;"  Corp","asset_swap_spd_mid")</f>
        <v>206.85637708258818</v>
      </c>
      <c r="AO1016" s="25">
        <f t="shared" si="1227"/>
        <v>0</v>
      </c>
      <c r="AP1016" s="25" t="str">
        <f>IFERROR(_xll.BDP($A1016&amp;" @"&amp; $N1016 &amp;"  Corp","coupon")*G1016/100/365,"-")</f>
        <v>-</v>
      </c>
      <c r="AQ1016" s="1" t="str">
        <f>_xll.RtGet("EBOND_LDN",B1016,"DSPLY_NAME")</f>
        <v xml:space="preserve">SOLBBB 6 3/8 02 </v>
      </c>
      <c r="AR1016" s="38">
        <f>_xll.RtGet("EBOND_LDN", B1016, -18560)</f>
        <v>263.04973060364802</v>
      </c>
      <c r="AS1016" s="38">
        <f>_xll.RtGet("EBOND_LDN", B1016, -18562)</f>
        <v>213.07444376571999</v>
      </c>
      <c r="AT1016" s="58" t="str">
        <f ca="1">IF(Main[[#This Row],[maturity]]&lt;TODAY(),"matured","-")</f>
        <v>-</v>
      </c>
      <c r="AU1016" s="1" t="str">
        <f>IF(Main[[#This Row],[spread bid]]=Main[[#This Row],[spread ask]],"error","-")</f>
        <v>-</v>
      </c>
    </row>
    <row r="1017" spans="1:47" x14ac:dyDescent="0.2">
      <c r="A1017" s="1" t="s">
        <v>1576</v>
      </c>
      <c r="B1017" s="1">
        <v>21156149</v>
      </c>
      <c r="C1017" s="9">
        <v>1994225</v>
      </c>
      <c r="D1017" s="9" t="str">
        <f>_xll.BDP($A1017&amp;" Corp",D$4)</f>
        <v>SYNNVX</v>
      </c>
      <c r="E1017" s="9">
        <f>IF(_xll.BDP($A1017&amp;" Corp","cpn typ")="floating","frn",_xll.BDP($A1017&amp;" Corp",E$4))</f>
        <v>1.875</v>
      </c>
      <c r="F1017" s="50">
        <f>IF(LEFT(_xll.BDP($A1017&amp;" Corp","mty_typ"),4)="perp","perp",_xll.BDP($A1017&amp;" Corp",F$4)*1)</f>
        <v>44502</v>
      </c>
      <c r="G1017" s="31">
        <f>_xll.RtGet("EBOND_POSITION",INDEX(bookMap[eBondID],MATCH(TEXT(C1017,"0"),bookMap[bbgID],0))&amp;"="&amp;B1017,"AMOUNT")</f>
        <v>0</v>
      </c>
      <c r="H1017" s="1">
        <f>INDEX(control!$E$12:$E$22,MATCH(C1017,control!$C$12:$C$22,0))</f>
        <v>0</v>
      </c>
      <c r="I1017" s="1" t="str">
        <f>IFERROR(INDEX(bias[symbol],MIN(MAX(MATCH(IF($I$2="manual",_xll.RtGet("EBOND_LDN",B1017,-20268),$I$2),bias[symbol],0)+H1017,1),27)),"-")</f>
        <v>-</v>
      </c>
      <c r="J1017" s="1" t="str">
        <f>IFERROR(_xll.RtGet("EBOND_LDN",B1017,-20270)*1,"-")</f>
        <v>-</v>
      </c>
      <c r="K1017" s="1" t="str">
        <f>_xll.RtGet("EBOND_LDN",$B1017,-20271)</f>
        <v/>
      </c>
      <c r="L1017" s="1" t="str">
        <f>_xll.BDP(A1017&amp;" @CBKG Corp","bid")</f>
        <v>#N/A Real Time</v>
      </c>
      <c r="M1017" s="1" t="str">
        <f>_xll.BDP(A1017&amp;" @CBKG Corp","ask")</f>
        <v>#N/A Real Time</v>
      </c>
      <c r="N1017" s="1" t="s">
        <v>1456</v>
      </c>
      <c r="O1017" s="1" t="str">
        <f>_xll.BDP(A1017&amp;" @"&amp;N1017&amp;" Corp","LAST_UPDATE")</f>
        <v>07:01:24</v>
      </c>
      <c r="P1017" s="57">
        <f>_xll.BDP(A1017&amp;" @"&amp;N1017&amp;" Corp","LAST_PRICE")</f>
        <v>102.075</v>
      </c>
      <c r="Q1017" s="1">
        <f>INDEX(control!$F$12:$F$22,MATCH(C1017,control!$C$12:$C$22,0))</f>
        <v>100</v>
      </c>
      <c r="R1017" s="1" t="e">
        <f>P1017-J1017*INDEX(bias[value],MATCH(I1017,bias[symbol],0))*(Q1017/100)</f>
        <v>#VALUE!</v>
      </c>
      <c r="S1017" s="1" t="e">
        <f t="shared" ref="S1017" si="1277">R1017+J1017*(Q1017/100)</f>
        <v>#VALUE!</v>
      </c>
      <c r="T1017" s="4"/>
      <c r="U1017" s="4"/>
      <c r="V1017" s="1">
        <f t="shared" ref="V1017" si="1278">P1017</f>
        <v>102.075</v>
      </c>
      <c r="W1017" s="1" t="e">
        <f t="shared" ref="W1017" si="1279">IF(ISNUMBER(T1017),T1017,R1017)</f>
        <v>#VALUE!</v>
      </c>
      <c r="X1017" s="1" t="e">
        <f t="shared" ref="X1017" si="1280">IF(ISNUMBER(U1017),U1017,S1017)</f>
        <v>#VALUE!</v>
      </c>
      <c r="Y1017" s="13" t="str">
        <f t="shared" ref="Y1017" si="1281">IF(ISERROR((W1017+X1017)-(L1017+M1017)),"err",((W1017+X1017)-(L1017+M1017)))</f>
        <v>err</v>
      </c>
      <c r="Z1017" s="1">
        <v>1</v>
      </c>
      <c r="AA1017" s="1">
        <f t="shared" ref="AA1017" si="1282">IF(K1017="on",1,0)</f>
        <v>0</v>
      </c>
      <c r="AB1017" s="1">
        <f t="shared" ref="AB1017" si="1283">IF(ISNUMBER(V1017),1,0)*IF(ISNUMBER(W1017),1,0)*IF(ISNUMBER(X1017),1,0)</f>
        <v>0</v>
      </c>
      <c r="AC1017" s="1">
        <f>IF(ISNUMBER(INDEX(bias[value],MATCH(I1017,bias[symbol],0))),1,0)</f>
        <v>0</v>
      </c>
      <c r="AD1017" s="1">
        <f t="shared" ref="AD1017" si="1284">IF(ISNUMBER(J1017),1,0)</f>
        <v>0</v>
      </c>
      <c r="AE1017" s="1">
        <f t="shared" ref="AE1017" si="1285">IF(AB1017,IF(W1017&gt;X1017,0,1),0)</f>
        <v>0</v>
      </c>
      <c r="AF1017" s="1">
        <f t="shared" ca="1" si="1199"/>
        <v>0</v>
      </c>
      <c r="AG1017" s="1">
        <f t="shared" ref="AG1017" ca="1" si="1286">PRODUCT(Z1017:AF1017)</f>
        <v>0</v>
      </c>
      <c r="AH1017" s="1" t="str">
        <f ca="1">IF(AG1017=1,_xll.RtContribute("DDS_BONDS",$B1017&amp;"=EXT",$V$3:$X$3,V1017:X1017,"FTC:CHANGED;SCOPE:SERVER"),"-")</f>
        <v>-</v>
      </c>
      <c r="AI1017" s="1" t="str">
        <f>_xll.RtGet("DDS_BONDS",B1017&amp;"=EXT",3)</f>
        <v>21156149=EXT</v>
      </c>
      <c r="AJ1017" s="32">
        <f>_xll.BDP($A1017&amp;" @"&amp; $N1017 &amp;"  Corp","risk_mid")</f>
        <v>6.7593641135346161</v>
      </c>
      <c r="AK1017" s="25">
        <f t="shared" ref="AK1017" si="1287">IFERROR(G1017*AJ1017/10000,"-")</f>
        <v>0</v>
      </c>
      <c r="AL1017" s="1" t="str">
        <f t="shared" ref="AL1017" si="1288">IFERROR(INDEX(repoRate,MATCH(A1017,repoIsin,0)),"-")</f>
        <v>-</v>
      </c>
      <c r="AM1017" s="38">
        <f t="shared" ref="AM1017" si="1289">IFERROR(G1017*1,0)*IFERROR(P1017*1,0)/100*IF(AL1017="-",$AM$3,AL1017)/100/360</f>
        <v>0</v>
      </c>
      <c r="AN1017" s="12">
        <f>_xll.BDP($A1017&amp;" @"&amp; $N1017 &amp;"  Corp","asset_swap_spd_mid")</f>
        <v>46.314811310882448</v>
      </c>
      <c r="AO1017" s="25">
        <f t="shared" ref="AO1017" si="1290">IFERROR(G1017*1,0)*IFERROR(AN1017*1,0)/10000</f>
        <v>0</v>
      </c>
      <c r="AP1017" s="25">
        <f>IFERROR(_xll.BDP($A1017&amp;" @"&amp; $N1017 &amp;"  Corp","coupon")*G1017/100/365,"-")</f>
        <v>0</v>
      </c>
      <c r="AQ1017" s="1" t="str">
        <f>_xll.RtGet("EBOND_LDN",B1017,"DSPLY_NAME")</f>
        <v xml:space="preserve">SYNNVX 1 7/8 02 </v>
      </c>
      <c r="AR1017" s="38">
        <f>_xll.RtGet("EBOND_LDN", B1017, -18560)</f>
        <v>80.300003000000004</v>
      </c>
      <c r="AS1017" s="38">
        <f>_xll.RtGet("EBOND_LDN", B1017, -18562)</f>
        <v>78.800003000000004</v>
      </c>
      <c r="AT1017" s="58" t="str">
        <f ca="1">IF(Main[[#This Row],[maturity]]&lt;TODAY(),"matured","-")</f>
        <v>-</v>
      </c>
      <c r="AU1017" s="1" t="str">
        <f>IF(Main[[#This Row],[spread bid]]=Main[[#This Row],[spread ask]],"error","-")</f>
        <v>-</v>
      </c>
    </row>
    <row r="1018" spans="1:47" x14ac:dyDescent="0.2">
      <c r="A1018" s="1" t="s">
        <v>925</v>
      </c>
      <c r="B1018" s="1">
        <v>8274149</v>
      </c>
      <c r="C1018" s="9">
        <v>1994225</v>
      </c>
      <c r="D1018" s="9" t="str">
        <f>_xll.BDP($A1018&amp;" Corp",D$4)</f>
        <v>TKAGR</v>
      </c>
      <c r="E1018" s="9">
        <f>IF(_xll.BDP($A1018&amp;" Corp","cpn typ")="floating","frn",_xll.BDP($A1018&amp;" Corp",E$4))</f>
        <v>9.25</v>
      </c>
      <c r="F1018" s="50">
        <f>IF(LEFT(_xll.BDP($A1018&amp;" Corp","mty_typ"),4)="perp","perp",_xll.BDP($A1018&amp;" Corp",F$4)*1)</f>
        <v>41808</v>
      </c>
      <c r="G1018" s="31">
        <f>_xll.RtGet("EBOND_POSITION",INDEX(bookMap[eBondID],MATCH(TEXT(C1018,"0"),bookMap[bbgID],0))&amp;"="&amp;B1018,"AMOUNT")</f>
        <v>0</v>
      </c>
      <c r="H1018" s="1">
        <f>INDEX(control!$E$12:$E$22,MATCH(C1018,control!$C$12:$C$22,0))</f>
        <v>0</v>
      </c>
      <c r="I1018" s="1" t="str">
        <f>IFERROR(INDEX(bias[symbol],MIN(MAX(MATCH(IF($I$2="manual",_xll.RtGet("EBOND_LDN",B1018,-20268),$I$2),bias[symbol],0)+H1018,1),27)),"-")</f>
        <v>m</v>
      </c>
      <c r="J1018" s="1">
        <f>IFERROR(_xll.RtGet("EBOND_LDN",B1018,-20270)*1,"-")</f>
        <v>0.1</v>
      </c>
      <c r="K1018" s="1" t="str">
        <f>_xll.RtGet("EBOND_LDN",$B1018,-20271)</f>
        <v>on</v>
      </c>
      <c r="L1018" s="1">
        <f>_xll.BDP(A1018&amp;" @CBKG Corp","bid")</f>
        <v>99.95</v>
      </c>
      <c r="M1018" s="1">
        <f>_xll.BDP(A1018&amp;" @CBKG Corp","ask")</f>
        <v>100.05</v>
      </c>
      <c r="N1018" s="1" t="s">
        <v>1457</v>
      </c>
      <c r="O1018" s="1" t="str">
        <f>_xll.BDP(A1018&amp;" @"&amp;N1018&amp;" Corp","LAST_UPDATE")</f>
        <v>11/06/2014</v>
      </c>
      <c r="P1018" s="57">
        <f>_xll.BDP(A1018&amp;" @"&amp;N1018&amp;" Corp","LAST_PRICE")</f>
        <v>100</v>
      </c>
      <c r="Q1018" s="1">
        <f>INDEX(control!$F$12:$F$22,MATCH(C1018,control!$C$12:$C$22,0))</f>
        <v>100</v>
      </c>
      <c r="R1018" s="1">
        <f>P1018-J1018*INDEX(bias[value],MATCH(I1018,bias[symbol],0))*(Q1018/100)</f>
        <v>99.95</v>
      </c>
      <c r="S1018" s="1">
        <f t="shared" si="1234"/>
        <v>100.05</v>
      </c>
      <c r="T1018" s="4"/>
      <c r="U1018" s="4"/>
      <c r="V1018" s="1">
        <f t="shared" si="1228"/>
        <v>100</v>
      </c>
      <c r="W1018" s="1">
        <f t="shared" si="1229"/>
        <v>99.95</v>
      </c>
      <c r="X1018" s="1">
        <f t="shared" si="1230"/>
        <v>100.05</v>
      </c>
      <c r="Y1018" s="13">
        <f t="shared" si="1231"/>
        <v>0</v>
      </c>
      <c r="Z1018" s="1">
        <v>1</v>
      </c>
      <c r="AA1018" s="1">
        <f t="shared" si="1232"/>
        <v>1</v>
      </c>
      <c r="AB1018" s="1">
        <f t="shared" si="1210"/>
        <v>1</v>
      </c>
      <c r="AC1018" s="1">
        <f>IF(ISNUMBER(INDEX(bias[value],MATCH(I1018,bias[symbol],0))),1,0)</f>
        <v>1</v>
      </c>
      <c r="AD1018" s="1">
        <f t="shared" si="1233"/>
        <v>1</v>
      </c>
      <c r="AE1018" s="1">
        <f t="shared" si="1211"/>
        <v>1</v>
      </c>
      <c r="AF1018" s="1">
        <f t="shared" ca="1" si="1199"/>
        <v>0</v>
      </c>
      <c r="AG1018" s="1">
        <f t="shared" ca="1" si="1200"/>
        <v>0</v>
      </c>
      <c r="AH1018" s="1" t="str">
        <f ca="1">IF(AG1018=1,_xll.RtContribute("DDS_BONDS",$B1018&amp;"=EXT",$V$3:$X$3,V1018:X1018,"FTC:CHANGED;SCOPE:SERVER"),"-")</f>
        <v>-</v>
      </c>
      <c r="AI1018" s="1" t="str">
        <f>_xll.RtGet("DDS_BONDS",B1018&amp;"=EXT",3)</f>
        <v>8274149=EXT</v>
      </c>
      <c r="AJ1018" s="32">
        <f>_xll.BDP($A1018&amp;" @"&amp; $N1018 &amp;"  Corp","risk_mid")</f>
        <v>2.994474531448077E-3</v>
      </c>
      <c r="AK1018" s="25">
        <f t="shared" si="1225"/>
        <v>0</v>
      </c>
      <c r="AL1018" s="1" t="str">
        <f t="shared" si="1235"/>
        <v>-</v>
      </c>
      <c r="AM1018" s="38">
        <f t="shared" si="1226"/>
        <v>0</v>
      </c>
      <c r="AN1018" s="12">
        <f>_xll.BDP($A1018&amp;" @"&amp; $N1018 &amp;"  Corp","asset_swap_spd_mid")</f>
        <v>-879.33531387947335</v>
      </c>
      <c r="AO1018" s="25">
        <f t="shared" si="1227"/>
        <v>0</v>
      </c>
      <c r="AP1018" s="25">
        <f>IFERROR(_xll.BDP($A1018&amp;" @"&amp; $N1018 &amp;"  Corp","coupon")*G1018/100/365,"-")</f>
        <v>0</v>
      </c>
      <c r="AQ1018" s="1" t="str">
        <f>_xll.RtGet("EBOND_LDN",B1018,"DSPLY_NAME")</f>
        <v>TKAGR 9 1/4 18 J</v>
      </c>
      <c r="AR1018" s="38">
        <f>_xll.RtGet("EBOND_LDN", B1018, -18560)</f>
        <v>0</v>
      </c>
      <c r="AS1018" s="38">
        <f>_xll.RtGet("EBOND_LDN", B1018, -18562)</f>
        <v>0</v>
      </c>
      <c r="AT1018" s="58" t="str">
        <f ca="1">IF(Main[[#This Row],[maturity]]&lt;TODAY(),"matured","-")</f>
        <v>-</v>
      </c>
      <c r="AU1018" s="1" t="str">
        <f>IF(Main[[#This Row],[spread bid]]=Main[[#This Row],[spread ask]],"error","-")</f>
        <v>error</v>
      </c>
    </row>
    <row r="1019" spans="1:47" x14ac:dyDescent="0.2">
      <c r="A1019" s="1" t="s">
        <v>926</v>
      </c>
      <c r="B1019" s="1">
        <v>3667141</v>
      </c>
      <c r="C1019" s="9">
        <v>1994225</v>
      </c>
      <c r="D1019" s="9" t="str">
        <f>_xll.BDP($A1019&amp;" Corp",D$4)</f>
        <v>TKAGR</v>
      </c>
      <c r="E1019" s="9">
        <f>IF(_xll.BDP($A1019&amp;" Corp","cpn typ")="floating","frn",_xll.BDP($A1019&amp;" Corp",E$4))</f>
        <v>4.375</v>
      </c>
      <c r="F1019" s="50">
        <f>IF(LEFT(_xll.BDP($A1019&amp;" Corp","mty_typ"),4)="perp","perp",_xll.BDP($A1019&amp;" Corp",F$4)*1)</f>
        <v>42081</v>
      </c>
      <c r="G1019" s="31">
        <f>_xll.RtGet("EBOND_POSITION",INDEX(bookMap[eBondID],MATCH(TEXT(C1019,"0"),bookMap[bbgID],0))&amp;"="&amp;B1019,"AMOUNT")</f>
        <v>272000</v>
      </c>
      <c r="H1019" s="1">
        <f>INDEX(control!$E$12:$E$22,MATCH(C1019,control!$C$12:$C$22,0))</f>
        <v>0</v>
      </c>
      <c r="I1019" s="1" t="str">
        <f>IFERROR(INDEX(bias[symbol],MIN(MAX(MATCH(IF($I$2="manual",_xll.RtGet("EBOND_LDN",B1019,-20268),$I$2),bias[symbol],0)+H1019,1),27)),"-")</f>
        <v>b</v>
      </c>
      <c r="J1019" s="1">
        <f>IFERROR(_xll.RtGet("EBOND_LDN",B1019,-20270)*1,"-")</f>
        <v>0.2</v>
      </c>
      <c r="K1019" s="1" t="str">
        <f>_xll.RtGet("EBOND_LDN",$B1019,-20271)</f>
        <v>on</v>
      </c>
      <c r="L1019" s="1">
        <f>_xll.BDP(A1019&amp;" @CBKG Corp","bid")</f>
        <v>102.441</v>
      </c>
      <c r="M1019" s="1">
        <f>_xll.BDP(A1019&amp;" @CBKG Corp","ask")</f>
        <v>102.64100000000001</v>
      </c>
      <c r="N1019" s="1" t="s">
        <v>1456</v>
      </c>
      <c r="O1019" s="1" t="str">
        <f>_xll.BDP(A1019&amp;" @"&amp;N1019&amp;" Corp","LAST_UPDATE")</f>
        <v>07:01:00</v>
      </c>
      <c r="P1019" s="57">
        <f>_xll.BDP(A1019&amp;" @"&amp;N1019&amp;" Corp","LAST_PRICE")</f>
        <v>102.51600000000001</v>
      </c>
      <c r="Q1019" s="1">
        <f>INDEX(control!$F$12:$F$22,MATCH(C1019,control!$C$12:$C$22,0))</f>
        <v>100</v>
      </c>
      <c r="R1019" s="1">
        <f>P1019-J1019*INDEX(bias[value],MATCH(I1019,bias[symbol],0))*(Q1019/100)</f>
        <v>102.441</v>
      </c>
      <c r="S1019" s="1">
        <f t="shared" si="1234"/>
        <v>102.64100000000001</v>
      </c>
      <c r="T1019" s="4"/>
      <c r="U1019" s="4"/>
      <c r="V1019" s="1">
        <f t="shared" si="1228"/>
        <v>102.51600000000001</v>
      </c>
      <c r="W1019" s="1">
        <f t="shared" si="1229"/>
        <v>102.441</v>
      </c>
      <c r="X1019" s="1">
        <f t="shared" si="1230"/>
        <v>102.64100000000001</v>
      </c>
      <c r="Y1019" s="13">
        <f t="shared" si="1231"/>
        <v>0</v>
      </c>
      <c r="Z1019" s="1">
        <v>1</v>
      </c>
      <c r="AA1019" s="1">
        <f t="shared" si="1232"/>
        <v>1</v>
      </c>
      <c r="AB1019" s="1">
        <f t="shared" si="1210"/>
        <v>1</v>
      </c>
      <c r="AC1019" s="1">
        <f>IF(ISNUMBER(INDEX(bias[value],MATCH(I1019,bias[symbol],0))),1,0)</f>
        <v>1</v>
      </c>
      <c r="AD1019" s="1">
        <f t="shared" si="1233"/>
        <v>1</v>
      </c>
      <c r="AE1019" s="1">
        <f t="shared" si="1211"/>
        <v>1</v>
      </c>
      <c r="AF1019" s="1">
        <f t="shared" ca="1" si="1199"/>
        <v>0</v>
      </c>
      <c r="AG1019" s="1">
        <f t="shared" ca="1" si="1200"/>
        <v>0</v>
      </c>
      <c r="AH1019" s="1" t="str">
        <f ca="1">IF(AG1019=1,_xll.RtContribute("DDS_BONDS",$B1019&amp;"=EXT",$V$3:$X$3,V1019:X1019,"FTC:CHANGED;SCOPE:SERVER"),"-")</f>
        <v>-</v>
      </c>
      <c r="AI1019" s="1" t="str">
        <f>_xll.RtGet("DDS_BONDS",B1019&amp;"=EXT",3)</f>
        <v>3667141=EXT</v>
      </c>
      <c r="AJ1019" s="32">
        <f>_xll.BDP($A1019&amp;" @"&amp; $N1019 &amp;"  Corp","risk_mid")</f>
        <v>0.77208778955508706</v>
      </c>
      <c r="AK1019" s="25">
        <f t="shared" si="1225"/>
        <v>21.000787875898368</v>
      </c>
      <c r="AL1019" s="1" t="str">
        <f t="shared" si="1235"/>
        <v>-</v>
      </c>
      <c r="AM1019" s="38">
        <f t="shared" si="1226"/>
        <v>2.4786090666666669</v>
      </c>
      <c r="AN1019" s="12">
        <f>_xll.BDP($A1019&amp;" @"&amp; $N1019 &amp;"  Corp","asset_swap_spd_mid")</f>
        <v>57.138542172835997</v>
      </c>
      <c r="AO1019" s="25">
        <f t="shared" si="1227"/>
        <v>1554.168347101139</v>
      </c>
      <c r="AP1019" s="25">
        <f>IFERROR(_xll.BDP($A1019&amp;" @"&amp; $N1019 &amp;"  Corp","coupon")*G1019/100/365,"-")</f>
        <v>32.602739726027394</v>
      </c>
      <c r="AQ1019" s="1" t="str">
        <f>_xll.RtGet("EBOND_LDN",B1019,"DSPLY_NAME")</f>
        <v>TKAGR 4 3/8 18 M</v>
      </c>
      <c r="AR1019" s="38">
        <f>_xll.RtGet("EBOND_LDN", B1019, -18560)</f>
        <v>108.738828201441</v>
      </c>
      <c r="AS1019" s="38">
        <f>_xll.RtGet("EBOND_LDN", B1019, -18562)</f>
        <v>82.845761062429006</v>
      </c>
      <c r="AT1019" s="58" t="str">
        <f ca="1">IF(Main[[#This Row],[maturity]]&lt;TODAY(),"matured","-")</f>
        <v>-</v>
      </c>
      <c r="AU1019" s="1" t="str">
        <f>IF(Main[[#This Row],[spread bid]]=Main[[#This Row],[spread ask]],"error","-")</f>
        <v>-</v>
      </c>
    </row>
    <row r="1020" spans="1:47" x14ac:dyDescent="0.2">
      <c r="A1020" s="1" t="s">
        <v>927</v>
      </c>
      <c r="B1020" s="1">
        <v>7954240</v>
      </c>
      <c r="C1020" s="9">
        <v>1994225</v>
      </c>
      <c r="D1020" s="9" t="str">
        <f>_xll.BDP($A1020&amp;" Corp",D$4)</f>
        <v>TKAGR</v>
      </c>
      <c r="E1020" s="9">
        <f>IF(_xll.BDP($A1020&amp;" Corp","cpn typ")="floating","frn",_xll.BDP($A1020&amp;" Corp",E$4))</f>
        <v>8.5</v>
      </c>
      <c r="F1020" s="50">
        <f>IF(LEFT(_xll.BDP($A1020&amp;" Corp","mty_typ"),4)="perp","perp",_xll.BDP($A1020&amp;" Corp",F$4)*1)</f>
        <v>42425</v>
      </c>
      <c r="G1020" s="31">
        <f>_xll.RtGet("EBOND_POSITION",INDEX(bookMap[eBondID],MATCH(TEXT(C1020,"0"),bookMap[bbgID],0))&amp;"="&amp;B1020,"AMOUNT")</f>
        <v>5680000</v>
      </c>
      <c r="H1020" s="1">
        <f>INDEX(control!$E$12:$E$22,MATCH(C1020,control!$C$12:$C$22,0))</f>
        <v>0</v>
      </c>
      <c r="I1020" s="1" t="str">
        <f>IFERROR(INDEX(bias[symbol],MIN(MAX(MATCH(IF($I$2="manual",_xll.RtGet("EBOND_LDN",B1020,-20268),$I$2),bias[symbol],0)+H1020,1),27)),"-")</f>
        <v>m</v>
      </c>
      <c r="J1020" s="1">
        <f>IFERROR(_xll.RtGet("EBOND_LDN",B1020,-20270)*1,"-")</f>
        <v>0.2</v>
      </c>
      <c r="K1020" s="1" t="str">
        <f>_xll.RtGet("EBOND_LDN",$B1020,-20271)</f>
        <v>on</v>
      </c>
      <c r="L1020" s="1">
        <f>_xll.BDP(A1020&amp;" @CBKG Corp","bid")</f>
        <v>111.56100000000001</v>
      </c>
      <c r="M1020" s="1">
        <f>_xll.BDP(A1020&amp;" @CBKG Corp","ask")</f>
        <v>111.761</v>
      </c>
      <c r="N1020" s="1" t="s">
        <v>1456</v>
      </c>
      <c r="O1020" s="1" t="str">
        <f>_xll.BDP(A1020&amp;" @"&amp;N1020&amp;" Corp","LAST_UPDATE")</f>
        <v>07:01:34</v>
      </c>
      <c r="P1020" s="57">
        <f>_xll.BDP(A1020&amp;" @"&amp;N1020&amp;" Corp","LAST_PRICE")</f>
        <v>111.661</v>
      </c>
      <c r="Q1020" s="1">
        <f>INDEX(control!$F$12:$F$22,MATCH(C1020,control!$C$12:$C$22,0))</f>
        <v>100</v>
      </c>
      <c r="R1020" s="1">
        <f>P1020-J1020*INDEX(bias[value],MATCH(I1020,bias[symbol],0))*(Q1020/100)</f>
        <v>111.56100000000001</v>
      </c>
      <c r="S1020" s="1">
        <f t="shared" si="1234"/>
        <v>111.76100000000001</v>
      </c>
      <c r="T1020" s="4"/>
      <c r="U1020" s="4"/>
      <c r="V1020" s="1">
        <f t="shared" si="1228"/>
        <v>111.661</v>
      </c>
      <c r="W1020" s="1">
        <f t="shared" si="1229"/>
        <v>111.56100000000001</v>
      </c>
      <c r="X1020" s="1">
        <f t="shared" si="1230"/>
        <v>111.76100000000001</v>
      </c>
      <c r="Y1020" s="13">
        <f t="shared" si="1231"/>
        <v>0</v>
      </c>
      <c r="Z1020" s="1">
        <v>1</v>
      </c>
      <c r="AA1020" s="1">
        <f t="shared" si="1232"/>
        <v>1</v>
      </c>
      <c r="AB1020" s="1">
        <f t="shared" si="1210"/>
        <v>1</v>
      </c>
      <c r="AC1020" s="1">
        <f>IF(ISNUMBER(INDEX(bias[value],MATCH(I1020,bias[symbol],0))),1,0)</f>
        <v>1</v>
      </c>
      <c r="AD1020" s="1">
        <f t="shared" si="1233"/>
        <v>1</v>
      </c>
      <c r="AE1020" s="1">
        <f t="shared" si="1211"/>
        <v>1</v>
      </c>
      <c r="AF1020" s="1">
        <f t="shared" ca="1" si="1199"/>
        <v>0</v>
      </c>
      <c r="AG1020" s="1">
        <f t="shared" ca="1" si="1200"/>
        <v>0</v>
      </c>
      <c r="AH1020" s="1" t="str">
        <f ca="1">IF(AG1020=1,_xll.RtContribute("DDS_BONDS",$B1020&amp;"=EXT",$V$3:$X$3,V1020:X1020,"FTC:CHANGED;SCOPE:SERVER"),"-")</f>
        <v>-</v>
      </c>
      <c r="AI1020" s="1" t="str">
        <f>_xll.RtGet("DDS_BONDS",B1020&amp;"=EXT",3)</f>
        <v>7954240=EXT</v>
      </c>
      <c r="AJ1020" s="32">
        <f>_xll.BDP($A1020&amp;" @"&amp; $N1020 &amp;"  Corp","risk_mid")</f>
        <v>1.8239138169981572</v>
      </c>
      <c r="AK1020" s="25">
        <f t="shared" si="1225"/>
        <v>1035.9830480549533</v>
      </c>
      <c r="AL1020" s="1" t="str">
        <f t="shared" si="1235"/>
        <v>-</v>
      </c>
      <c r="AM1020" s="38">
        <f t="shared" si="1226"/>
        <v>56.376398222222221</v>
      </c>
      <c r="AN1020" s="12">
        <f>_xll.BDP($A1020&amp;" @"&amp; $N1020 &amp;"  Corp","asset_swap_spd_mid")</f>
        <v>122.90435094858208</v>
      </c>
      <c r="AO1020" s="25">
        <f t="shared" si="1227"/>
        <v>69809.671338794622</v>
      </c>
      <c r="AP1020" s="25">
        <f>IFERROR(_xll.BDP($A1020&amp;" @"&amp; $N1020 &amp;"  Corp","coupon")*G1020/100/365,"-")</f>
        <v>1322.7397260273972</v>
      </c>
      <c r="AQ1020" s="1" t="str">
        <f>_xll.RtGet("EBOND_LDN",B1020,"DSPLY_NAME")</f>
        <v>TKAGR 8 1/2 25 F</v>
      </c>
      <c r="AR1020" s="38">
        <f>_xll.RtGet("EBOND_LDN", B1020, -18560)</f>
        <v>150.473809901528</v>
      </c>
      <c r="AS1020" s="38">
        <f>_xll.RtGet("EBOND_LDN", B1020, -18562)</f>
        <v>139.50782123407501</v>
      </c>
      <c r="AT1020" s="58" t="str">
        <f ca="1">IF(Main[[#This Row],[maturity]]&lt;TODAY(),"matured","-")</f>
        <v>-</v>
      </c>
      <c r="AU1020" s="1" t="str">
        <f>IF(Main[[#This Row],[spread bid]]=Main[[#This Row],[spread ask]],"error","-")</f>
        <v>-</v>
      </c>
    </row>
    <row r="1021" spans="1:47" x14ac:dyDescent="0.2">
      <c r="A1021" s="1" t="s">
        <v>928</v>
      </c>
      <c r="B1021" s="1">
        <v>13420521</v>
      </c>
      <c r="C1021" s="9">
        <v>1994225</v>
      </c>
      <c r="D1021" s="9" t="str">
        <f>_xll.BDP($A1021&amp;" Corp",D$4)</f>
        <v>TKAGR</v>
      </c>
      <c r="E1021" s="9">
        <f>IF(_xll.BDP($A1021&amp;" Corp","cpn typ")="floating","frn",_xll.BDP($A1021&amp;" Corp",E$4))</f>
        <v>4.375</v>
      </c>
      <c r="F1021" s="50">
        <f>IF(LEFT(_xll.BDP($A1021&amp;" Corp","mty_typ"),4)="perp","perp",_xll.BDP($A1021&amp;" Corp",F$4)*1)</f>
        <v>42794</v>
      </c>
      <c r="G1021" s="31">
        <f>_xll.RtGet("EBOND_POSITION",INDEX(bookMap[eBondID],MATCH(TEXT(C1021,"0"),bookMap[bbgID],0))&amp;"="&amp;B1021,"AMOUNT")</f>
        <v>6437000</v>
      </c>
      <c r="H1021" s="1">
        <f>INDEX(control!$E$12:$E$22,MATCH(C1021,control!$C$12:$C$22,0))</f>
        <v>0</v>
      </c>
      <c r="I1021" s="1" t="str">
        <f>IFERROR(INDEX(bias[symbol],MIN(MAX(MATCH(IF($I$2="manual",_xll.RtGet("EBOND_LDN",B1021,-20268),$I$2),bias[symbol],0)+H1021,1),27)),"-")</f>
        <v>m</v>
      </c>
      <c r="J1021" s="1">
        <f>IFERROR(_xll.RtGet("EBOND_LDN",B1021,-20270)*1,"-")</f>
        <v>0.25</v>
      </c>
      <c r="K1021" s="1" t="str">
        <f>_xll.RtGet("EBOND_LDN",$B1021,-20271)</f>
        <v>on</v>
      </c>
      <c r="L1021" s="1">
        <f>_xll.BDP(A1021&amp;" @CBKG Corp","bid")</f>
        <v>106.41200000000001</v>
      </c>
      <c r="M1021" s="1">
        <f>_xll.BDP(A1021&amp;" @CBKG Corp","ask")</f>
        <v>106.66200000000001</v>
      </c>
      <c r="N1021" s="1" t="s">
        <v>1456</v>
      </c>
      <c r="O1021" s="1" t="str">
        <f>_xll.BDP(A1021&amp;" @"&amp;N1021&amp;" Corp","LAST_UPDATE")</f>
        <v>07:01:36</v>
      </c>
      <c r="P1021" s="57">
        <f>_xll.BDP(A1021&amp;" @"&amp;N1021&amp;" Corp","LAST_PRICE")</f>
        <v>106.53700000000001</v>
      </c>
      <c r="Q1021" s="1">
        <f>INDEX(control!$F$12:$F$22,MATCH(C1021,control!$C$12:$C$22,0))</f>
        <v>100</v>
      </c>
      <c r="R1021" s="1">
        <f>P1021-J1021*INDEX(bias[value],MATCH(I1021,bias[symbol],0))*(Q1021/100)</f>
        <v>106.41200000000001</v>
      </c>
      <c r="S1021" s="1">
        <f t="shared" si="1234"/>
        <v>106.66200000000001</v>
      </c>
      <c r="T1021" s="4"/>
      <c r="U1021" s="4"/>
      <c r="V1021" s="1">
        <f t="shared" si="1228"/>
        <v>106.53700000000001</v>
      </c>
      <c r="W1021" s="1">
        <f t="shared" si="1229"/>
        <v>106.41200000000001</v>
      </c>
      <c r="X1021" s="1">
        <f t="shared" si="1230"/>
        <v>106.66200000000001</v>
      </c>
      <c r="Y1021" s="13">
        <f t="shared" si="1231"/>
        <v>0</v>
      </c>
      <c r="Z1021" s="1">
        <v>1</v>
      </c>
      <c r="AA1021" s="1">
        <f t="shared" si="1232"/>
        <v>1</v>
      </c>
      <c r="AB1021" s="1">
        <f t="shared" si="1210"/>
        <v>1</v>
      </c>
      <c r="AC1021" s="1">
        <f>IF(ISNUMBER(INDEX(bias[value],MATCH(I1021,bias[symbol],0))),1,0)</f>
        <v>1</v>
      </c>
      <c r="AD1021" s="1">
        <f t="shared" si="1233"/>
        <v>1</v>
      </c>
      <c r="AE1021" s="1">
        <f t="shared" si="1211"/>
        <v>1</v>
      </c>
      <c r="AF1021" s="1">
        <f t="shared" ca="1" si="1199"/>
        <v>0</v>
      </c>
      <c r="AG1021" s="1">
        <f t="shared" ca="1" si="1200"/>
        <v>0</v>
      </c>
      <c r="AH1021" s="1" t="str">
        <f ca="1">IF(AG1021=1,_xll.RtContribute("DDS_BONDS",$B1021&amp;"=EXT",$V$3:$X$3,V1021:X1021,"FTC:CHANGED;SCOPE:SERVER"),"-")</f>
        <v>-</v>
      </c>
      <c r="AI1021" s="1" t="str">
        <f>_xll.RtGet("DDS_BONDS",B1021&amp;"=EXT",3)</f>
        <v>13420521=EXT</v>
      </c>
      <c r="AJ1021" s="32">
        <f>_xll.BDP($A1021&amp;" @"&amp; $N1021 &amp;"  Corp","risk_mid")</f>
        <v>2.7329475591493235</v>
      </c>
      <c r="AK1021" s="25">
        <f t="shared" si="1225"/>
        <v>1759.1983438244195</v>
      </c>
      <c r="AL1021" s="1" t="str">
        <f t="shared" si="1235"/>
        <v>-</v>
      </c>
      <c r="AM1021" s="38">
        <f t="shared" si="1226"/>
        <v>60.958103911111117</v>
      </c>
      <c r="AN1021" s="12">
        <f>_xll.BDP($A1021&amp;" @"&amp; $N1021 &amp;"  Corp","asset_swap_spd_mid")</f>
        <v>152.73699219715255</v>
      </c>
      <c r="AO1021" s="25">
        <f t="shared" si="1227"/>
        <v>98316.801877307094</v>
      </c>
      <c r="AP1021" s="25">
        <f>IFERROR(_xll.BDP($A1021&amp;" @"&amp; $N1021 &amp;"  Corp","coupon")*G1021/100/365,"-")</f>
        <v>771.55821917808214</v>
      </c>
      <c r="AQ1021" s="1" t="str">
        <f>_xll.RtGet("EBOND_LDN",B1021,"DSPLY_NAME")</f>
        <v>TKAGR 4 3/8 28 F</v>
      </c>
      <c r="AR1021" s="38">
        <f>_xll.RtGet("EBOND_LDN", B1021, -18560)</f>
        <v>185.76843650769899</v>
      </c>
      <c r="AS1021" s="38">
        <f>_xll.RtGet("EBOND_LDN", B1021, -18562)</f>
        <v>176.62241706097399</v>
      </c>
      <c r="AT1021" s="58" t="str">
        <f ca="1">IF(Main[[#This Row],[maturity]]&lt;TODAY(),"matured","-")</f>
        <v>-</v>
      </c>
      <c r="AU1021" s="1" t="str">
        <f>IF(Main[[#This Row],[spread bid]]=Main[[#This Row],[spread ask]],"error","-")</f>
        <v>-</v>
      </c>
    </row>
    <row r="1022" spans="1:47" x14ac:dyDescent="0.2">
      <c r="A1022" s="1" t="s">
        <v>929</v>
      </c>
      <c r="B1022" s="1">
        <v>17024142</v>
      </c>
      <c r="C1022" s="9">
        <v>1994225</v>
      </c>
      <c r="D1022" s="9" t="str">
        <f>_xll.BDP($A1022&amp;" Corp",D$4)</f>
        <v>TKAGR</v>
      </c>
      <c r="E1022" s="9">
        <f>IF(_xll.BDP($A1022&amp;" Corp","cpn typ")="floating","frn",_xll.BDP($A1022&amp;" Corp",E$4))</f>
        <v>4</v>
      </c>
      <c r="F1022" s="50">
        <f>IF(LEFT(_xll.BDP($A1022&amp;" Corp","mty_typ"),4)="perp","perp",_xll.BDP($A1022&amp;" Corp",F$4)*1)</f>
        <v>43339</v>
      </c>
      <c r="G1022" s="31">
        <f>_xll.RtGet("EBOND_POSITION",INDEX(bookMap[eBondID],MATCH(TEXT(C1022,"0"),bookMap[bbgID],0))&amp;"="&amp;B1022,"AMOUNT")</f>
        <v>-953000</v>
      </c>
      <c r="H1022" s="1">
        <f>INDEX(control!$E$12:$E$22,MATCH(C1022,control!$C$12:$C$22,0))</f>
        <v>0</v>
      </c>
      <c r="I1022" s="1" t="str">
        <f>IFERROR(INDEX(bias[symbol],MIN(MAX(MATCH(IF($I$2="manual",_xll.RtGet("EBOND_LDN",B1022,-20268),$I$2),bias[symbol],0)+H1022,1),27)),"-")</f>
        <v>m</v>
      </c>
      <c r="J1022" s="1">
        <f>IFERROR(_xll.RtGet("EBOND_LDN",B1022,-20270)*1,"-")</f>
        <v>0.4</v>
      </c>
      <c r="K1022" s="1" t="str">
        <f>_xll.RtGet("EBOND_LDN",$B1022,-20271)</f>
        <v>on</v>
      </c>
      <c r="L1022" s="1">
        <f>_xll.BDP(A1022&amp;" @CBKG Corp","bid")</f>
        <v>106.98399999999999</v>
      </c>
      <c r="M1022" s="1">
        <f>_xll.BDP(A1022&amp;" @CBKG Corp","ask")</f>
        <v>107.384</v>
      </c>
      <c r="N1022" s="1" t="s">
        <v>1456</v>
      </c>
      <c r="O1022" s="1" t="str">
        <f>_xll.BDP(A1022&amp;" @"&amp;N1022&amp;" Corp","LAST_UPDATE")</f>
        <v>07:01:33</v>
      </c>
      <c r="P1022" s="57">
        <f>_xll.BDP(A1022&amp;" @"&amp;N1022&amp;" Corp","LAST_PRICE")</f>
        <v>107.184</v>
      </c>
      <c r="Q1022" s="1">
        <f>INDEX(control!$F$12:$F$22,MATCH(C1022,control!$C$12:$C$22,0))</f>
        <v>100</v>
      </c>
      <c r="R1022" s="1">
        <f>P1022-J1022*INDEX(bias[value],MATCH(I1022,bias[symbol],0))*(Q1022/100)</f>
        <v>106.98399999999999</v>
      </c>
      <c r="S1022" s="1">
        <f t="shared" si="1234"/>
        <v>107.384</v>
      </c>
      <c r="T1022" s="4"/>
      <c r="U1022" s="4"/>
      <c r="V1022" s="1">
        <f t="shared" si="1228"/>
        <v>107.184</v>
      </c>
      <c r="W1022" s="1">
        <f>IF(ISNUMBER(T1022),T1022,R1022)</f>
        <v>106.98399999999999</v>
      </c>
      <c r="X1022" s="1">
        <f t="shared" si="1230"/>
        <v>107.384</v>
      </c>
      <c r="Y1022" s="13">
        <f t="shared" si="1231"/>
        <v>0</v>
      </c>
      <c r="Z1022" s="1">
        <v>1</v>
      </c>
      <c r="AA1022" s="1">
        <f t="shared" si="1232"/>
        <v>1</v>
      </c>
      <c r="AB1022" s="1">
        <f t="shared" si="1210"/>
        <v>1</v>
      </c>
      <c r="AC1022" s="1">
        <f>IF(ISNUMBER(INDEX(bias[value],MATCH(I1022,bias[symbol],0))),1,0)</f>
        <v>1</v>
      </c>
      <c r="AD1022" s="1">
        <f t="shared" si="1233"/>
        <v>1</v>
      </c>
      <c r="AE1022" s="1">
        <f t="shared" si="1211"/>
        <v>1</v>
      </c>
      <c r="AF1022" s="1">
        <f t="shared" ca="1" si="1199"/>
        <v>0</v>
      </c>
      <c r="AG1022" s="1">
        <f t="shared" ca="1" si="1200"/>
        <v>0</v>
      </c>
      <c r="AH1022" s="1" t="str">
        <f ca="1">IF(AG1022=1,_xll.RtContribute("DDS_BONDS",$B1022&amp;"=EXT",$V$3:$X$3,V1022:X1022,"FTC:CHANGED;SCOPE:SERVER"),"-")</f>
        <v>-</v>
      </c>
      <c r="AI1022" s="1" t="str">
        <f>_xll.RtGet("DDS_BONDS",B1022&amp;"=EXT",3)</f>
        <v>17024142=EXT</v>
      </c>
      <c r="AJ1022" s="32">
        <f>_xll.BDP($A1022&amp;" @"&amp; $N1022 &amp;"  Corp","risk_mid")</f>
        <v>4.1480741801443344</v>
      </c>
      <c r="AK1022" s="25">
        <f t="shared" si="1225"/>
        <v>-395.31146936775508</v>
      </c>
      <c r="AL1022" s="1" t="str">
        <f t="shared" si="1235"/>
        <v>-</v>
      </c>
      <c r="AM1022" s="38">
        <f t="shared" si="1226"/>
        <v>-9.0796757333333336</v>
      </c>
      <c r="AN1022" s="12">
        <f>_xll.BDP($A1022&amp;" @"&amp; $N1022 &amp;"  Corp","asset_swap_spd_mid")</f>
        <v>166.23000757089821</v>
      </c>
      <c r="AO1022" s="25">
        <f t="shared" si="1227"/>
        <v>-15841.719721506599</v>
      </c>
      <c r="AP1022" s="25">
        <f>IFERROR(_xll.BDP($A1022&amp;" @"&amp; $N1022 &amp;"  Corp","coupon")*G1022/100/365,"-")</f>
        <v>-104.43835616438356</v>
      </c>
      <c r="AQ1022" s="1" t="str">
        <f>_xll.RtGet("EBOND_LDN",B1022,"DSPLY_NAME")</f>
        <v>TKAGR 4 27 Aug 2</v>
      </c>
      <c r="AR1022" s="38">
        <f>_xll.RtGet("EBOND_LDN", B1022, -18560)</f>
        <v>202.77131067713299</v>
      </c>
      <c r="AS1022" s="38">
        <f>_xll.RtGet("EBOND_LDN", B1022, -18562)</f>
        <v>193.13352655817201</v>
      </c>
      <c r="AT1022" s="58" t="str">
        <f ca="1">IF(Main[[#This Row],[maturity]]&lt;TODAY(),"matured","-")</f>
        <v>-</v>
      </c>
      <c r="AU1022" s="1" t="str">
        <f>IF(Main[[#This Row],[spread bid]]=Main[[#This Row],[spread ask]],"error","-")</f>
        <v>-</v>
      </c>
    </row>
    <row r="1023" spans="1:47" x14ac:dyDescent="0.2">
      <c r="A1023" s="1" t="s">
        <v>1542</v>
      </c>
      <c r="B1023" s="1">
        <v>21108828</v>
      </c>
      <c r="C1023" s="9">
        <v>1994225</v>
      </c>
      <c r="D1023" s="9" t="str">
        <f>_xll.BDP($A1023&amp;" Corp",D$4)</f>
        <v>TKAGR</v>
      </c>
      <c r="E1023" s="9">
        <f>IF(_xll.BDP($A1023&amp;" Corp","cpn typ")="floating","frn",_xll.BDP($A1023&amp;" Corp",E$4))</f>
        <v>3.125</v>
      </c>
      <c r="F1023" s="50">
        <f>IF(LEFT(_xll.BDP($A1023&amp;" Corp","mty_typ"),4)="perp","perp",_xll.BDP($A1023&amp;" Corp",F$4)*1)</f>
        <v>43763</v>
      </c>
      <c r="G1023" s="31">
        <f>_xll.RtGet("EBOND_POSITION",INDEX(bookMap[eBondID],MATCH(TEXT(C1023,"0"),bookMap[bbgID],0))&amp;"="&amp;B1023,"AMOUNT")</f>
        <v>0</v>
      </c>
      <c r="H1023" s="1">
        <f>INDEX(control!$E$12:$E$22,MATCH(C1023,control!$C$12:$C$22,0))</f>
        <v>0</v>
      </c>
      <c r="I1023" s="1" t="str">
        <f>IFERROR(INDEX(bias[symbol],MIN(MAX(MATCH(IF($I$2="manual",_xll.RtGet("EBOND_LDN",B1023,-20268),$I$2),bias[symbol],0)+H1023,1),27)),"-")</f>
        <v>m</v>
      </c>
      <c r="J1023" s="1">
        <f>IFERROR(_xll.RtGet("EBOND_LDN",B1023,-20270)*1,"-")</f>
        <v>0.4</v>
      </c>
      <c r="K1023" s="1" t="str">
        <f>_xll.RtGet("EBOND_LDN",$B1023,-20271)</f>
        <v>on</v>
      </c>
      <c r="L1023" s="1">
        <f>_xll.BDP(A1023&amp;" @CBKG Corp","bid")</f>
        <v>102.976</v>
      </c>
      <c r="M1023" s="1">
        <f>_xll.BDP(A1023&amp;" @CBKG Corp","ask")</f>
        <v>103.376</v>
      </c>
      <c r="N1023" s="1" t="s">
        <v>1456</v>
      </c>
      <c r="O1023" s="1" t="str">
        <f>_xll.BDP(A1023&amp;" @"&amp;N1023&amp;" Corp","LAST_UPDATE")</f>
        <v>07:01:23</v>
      </c>
      <c r="P1023" s="57">
        <f>_xll.BDP(A1023&amp;" @"&amp;N1023&amp;" Corp","LAST_PRICE")</f>
        <v>103.176</v>
      </c>
      <c r="Q1023" s="1">
        <f>INDEX(control!$F$12:$F$22,MATCH(C1023,control!$C$12:$C$22,0))</f>
        <v>100</v>
      </c>
      <c r="R1023" s="1">
        <f>P1023-J1023*INDEX(bias[value],MATCH(I1023,bias[symbol],0))*(Q1023/100)</f>
        <v>102.976</v>
      </c>
      <c r="S1023" s="1">
        <f t="shared" ref="S1023" si="1291">R1023+J1023*(Q1023/100)</f>
        <v>103.376</v>
      </c>
      <c r="T1023" s="4"/>
      <c r="U1023" s="4"/>
      <c r="V1023" s="1">
        <f t="shared" ref="V1023" si="1292">P1023</f>
        <v>103.176</v>
      </c>
      <c r="W1023" s="1">
        <f>IF(ISNUMBER(T1023),T1023,R1023)</f>
        <v>102.976</v>
      </c>
      <c r="X1023" s="1">
        <f t="shared" ref="X1023" si="1293">IF(ISNUMBER(U1023),U1023,S1023)</f>
        <v>103.376</v>
      </c>
      <c r="Y1023" s="13">
        <f t="shared" ref="Y1023" si="1294">IF(ISERROR((W1023+X1023)-(L1023+M1023)),"err",((W1023+X1023)-(L1023+M1023)))</f>
        <v>0</v>
      </c>
      <c r="Z1023" s="1">
        <v>1</v>
      </c>
      <c r="AA1023" s="1">
        <f t="shared" ref="AA1023" si="1295">IF(K1023="on",1,0)</f>
        <v>1</v>
      </c>
      <c r="AB1023" s="1">
        <f t="shared" ref="AB1023" si="1296">IF(ISNUMBER(V1023),1,0)*IF(ISNUMBER(W1023),1,0)*IF(ISNUMBER(X1023),1,0)</f>
        <v>1</v>
      </c>
      <c r="AC1023" s="1">
        <f>IF(ISNUMBER(INDEX(bias[value],MATCH(I1023,bias[symbol],0))),1,0)</f>
        <v>1</v>
      </c>
      <c r="AD1023" s="1">
        <f t="shared" ref="AD1023" si="1297">IF(ISNUMBER(J1023),1,0)</f>
        <v>1</v>
      </c>
      <c r="AE1023" s="1">
        <f t="shared" ref="AE1023" si="1298">IF(AB1023,IF(W1023&gt;X1023,0,1),0)</f>
        <v>1</v>
      </c>
      <c r="AF1023" s="1">
        <f t="shared" ca="1" si="1199"/>
        <v>0</v>
      </c>
      <c r="AG1023" s="1">
        <f t="shared" ref="AG1023" ca="1" si="1299">PRODUCT(Z1023:AF1023)</f>
        <v>0</v>
      </c>
      <c r="AH1023" s="1" t="str">
        <f ca="1">IF(AG1023=1,_xll.RtContribute("DDS_BONDS",$B1023&amp;"=EXT",$V$3:$X$3,V1023:X1023,"FTC:CHANGED;SCOPE:SERVER"),"-")</f>
        <v>-</v>
      </c>
      <c r="AI1023" s="1" t="str">
        <f>_xll.RtGet("DDS_BONDS",B1023&amp;"=EXT",3)</f>
        <v>21108828=EXT</v>
      </c>
      <c r="AJ1023" s="32">
        <f>_xll.BDP($A1023&amp;" @"&amp; $N1023 &amp;"  Corp","risk_mid")</f>
        <v>4.8280723468799636</v>
      </c>
      <c r="AK1023" s="25">
        <f t="shared" ref="AK1023" si="1300">IFERROR(G1023*AJ1023/10000,"-")</f>
        <v>0</v>
      </c>
      <c r="AL1023" s="1" t="str">
        <f t="shared" si="1235"/>
        <v>-</v>
      </c>
      <c r="AM1023" s="38">
        <f t="shared" ref="AM1023" si="1301">IFERROR(G1023*1,0)*IFERROR(P1023*1,0)/100*IF(AL1023="-",$AM$3,AL1023)/100/360</f>
        <v>0</v>
      </c>
      <c r="AN1023" s="12">
        <f>_xll.BDP($A1023&amp;" @"&amp; $N1023 &amp;"  Corp","asset_swap_spd_mid")</f>
        <v>172.90877641894173</v>
      </c>
      <c r="AO1023" s="25">
        <f t="shared" ref="AO1023" si="1302">IFERROR(G1023*1,0)*IFERROR(AN1023*1,0)/10000</f>
        <v>0</v>
      </c>
      <c r="AP1023" s="25">
        <f>IFERROR(_xll.BDP($A1023&amp;" @"&amp; $N1023 &amp;"  Corp","coupon")*G1023/100/365,"-")</f>
        <v>0</v>
      </c>
      <c r="AQ1023" s="1" t="str">
        <f>_xll.RtGet("EBOND_LDN",B1023,"DSPLY_NAME")</f>
        <v>TKAGR 3 1/8 25 O</v>
      </c>
      <c r="AR1023" s="38">
        <f>_xll.RtGet("EBOND_LDN", B1023, -18560)</f>
        <v>214.72419532761299</v>
      </c>
      <c r="AS1023" s="38">
        <f>_xll.RtGet("EBOND_LDN", B1023, -18562)</f>
        <v>206.81018763970999</v>
      </c>
      <c r="AT1023" s="58" t="str">
        <f ca="1">IF(Main[[#This Row],[maturity]]&lt;TODAY(),"matured","-")</f>
        <v>-</v>
      </c>
      <c r="AU1023" s="1" t="str">
        <f>IF(Main[[#This Row],[spread bid]]=Main[[#This Row],[spread ask]],"error","-")</f>
        <v>-</v>
      </c>
    </row>
    <row r="1024" spans="1:47" x14ac:dyDescent="0.2">
      <c r="A1024" s="1" t="s">
        <v>930</v>
      </c>
      <c r="B1024" s="1">
        <v>13747571</v>
      </c>
      <c r="C1024" s="9">
        <v>1994225</v>
      </c>
      <c r="D1024" s="9" t="str">
        <f>_xll.BDP($A1024&amp;" Corp",D$4)</f>
        <v>TKAGR</v>
      </c>
      <c r="E1024" s="9">
        <f>IF(_xll.BDP($A1024&amp;" Corp","cpn typ")="floating","frn",_xll.BDP($A1024&amp;" Corp",E$4))</f>
        <v>5</v>
      </c>
      <c r="F1024" s="50">
        <f>IF(LEFT(_xll.BDP($A1024&amp;" Corp","mty_typ"),4)="perp","perp",_xll.BDP($A1024&amp;" Corp",F$4)*1)</f>
        <v>44655</v>
      </c>
      <c r="G1024" s="31">
        <f>_xll.RtGet("EBOND_POSITION",INDEX(bookMap[eBondID],MATCH(TEXT(C1024,"0"),bookMap[bbgID],0))&amp;"="&amp;B1024,"AMOUNT")</f>
        <v>0</v>
      </c>
      <c r="H1024" s="1">
        <f>INDEX(control!$E$12:$E$22,MATCH(C1024,control!$C$12:$C$22,0))</f>
        <v>0</v>
      </c>
      <c r="I1024" s="1" t="str">
        <f>IFERROR(INDEX(bias[symbol],MIN(MAX(MATCH(IF($I$2="manual",_xll.RtGet("EBOND_LDN",B1024,-20268),$I$2),bias[symbol],0)+H1024,1),27)),"-")</f>
        <v>-</v>
      </c>
      <c r="J1024" s="1" t="str">
        <f>IFERROR(_xll.RtGet("EBOND_LDN",B1024,-20270)*1,"-")</f>
        <v>-</v>
      </c>
      <c r="K1024" s="1" t="str">
        <f>_xll.RtGet("EBOND_LDN",$B1024,-20271)</f>
        <v>on</v>
      </c>
      <c r="L1024" s="1">
        <f>_xll.BDP(A1024&amp;" @CBKG Corp","bid")</f>
        <v>106</v>
      </c>
      <c r="M1024" s="1">
        <f>_xll.BDP(A1024&amp;" @CBKG Corp","ask")</f>
        <v>109</v>
      </c>
      <c r="N1024" s="1" t="s">
        <v>1457</v>
      </c>
      <c r="O1024" s="1" t="str">
        <f>_xll.BDP(A1024&amp;" @"&amp;N1024&amp;" Corp","LAST_UPDATE")</f>
        <v>11/06/2014</v>
      </c>
      <c r="P1024" s="57">
        <f>_xll.BDP(A1024&amp;" @"&amp;N1024&amp;" Corp","LAST_PRICE")</f>
        <v>106.82899999999999</v>
      </c>
      <c r="Q1024" s="1">
        <f>INDEX(control!$F$12:$F$22,MATCH(C1024,control!$C$12:$C$22,0))</f>
        <v>100</v>
      </c>
      <c r="R1024" s="1" t="e">
        <f>P1024-J1024*INDEX(bias[value],MATCH(I1024,bias[symbol],0))*(Q1024/100)</f>
        <v>#VALUE!</v>
      </c>
      <c r="S1024" s="1" t="e">
        <f t="shared" si="1234"/>
        <v>#VALUE!</v>
      </c>
      <c r="T1024" s="4"/>
      <c r="U1024" s="4"/>
      <c r="V1024" s="1">
        <f t="shared" si="1228"/>
        <v>106.82899999999999</v>
      </c>
      <c r="W1024" s="1" t="e">
        <f t="shared" si="1229"/>
        <v>#VALUE!</v>
      </c>
      <c r="X1024" s="1" t="e">
        <f t="shared" si="1230"/>
        <v>#VALUE!</v>
      </c>
      <c r="Y1024" s="13" t="str">
        <f t="shared" si="1231"/>
        <v>err</v>
      </c>
      <c r="Z1024" s="1">
        <v>1</v>
      </c>
      <c r="AA1024" s="1">
        <f t="shared" si="1232"/>
        <v>1</v>
      </c>
      <c r="AB1024" s="1">
        <f t="shared" si="1210"/>
        <v>0</v>
      </c>
      <c r="AC1024" s="1">
        <f>IF(ISNUMBER(INDEX(bias[value],MATCH(I1024,bias[symbol],0))),1,0)</f>
        <v>0</v>
      </c>
      <c r="AD1024" s="1">
        <f t="shared" si="1233"/>
        <v>0</v>
      </c>
      <c r="AE1024" s="1">
        <f t="shared" si="1211"/>
        <v>0</v>
      </c>
      <c r="AF1024" s="1">
        <f t="shared" ca="1" si="1199"/>
        <v>0</v>
      </c>
      <c r="AG1024" s="1">
        <f t="shared" ca="1" si="1200"/>
        <v>0</v>
      </c>
      <c r="AH1024" s="1" t="str">
        <f ca="1">IF(AG1024=1,_xll.RtContribute("DDS_BONDS",$B1024&amp;"=EXT",$V$3:$X$3,V1024:X1024,"FTC:CHANGED;SCOPE:SERVER"),"-")</f>
        <v>-</v>
      </c>
      <c r="AI1024" s="1" t="str">
        <f>_xll.RtGet("DDS_BONDS",B1024&amp;"=EXT",3)</f>
        <v>13747571=EXT</v>
      </c>
      <c r="AJ1024" s="32">
        <f>_xll.BDP($A1024&amp;" @"&amp; $N1024 &amp;"  Corp","risk_mid")</f>
        <v>6.8739212595623655</v>
      </c>
      <c r="AK1024" s="25">
        <f t="shared" si="1225"/>
        <v>0</v>
      </c>
      <c r="AL1024" s="1" t="str">
        <f t="shared" si="1235"/>
        <v>-</v>
      </c>
      <c r="AM1024" s="38">
        <f t="shared" si="1226"/>
        <v>0</v>
      </c>
      <c r="AN1024" s="12">
        <f>_xll.BDP($A1024&amp;" @"&amp; $N1024 &amp;"  Corp","asset_swap_spd_mid")</f>
        <v>279.86270864174338</v>
      </c>
      <c r="AO1024" s="25">
        <f t="shared" si="1227"/>
        <v>0</v>
      </c>
      <c r="AP1024" s="25">
        <f>IFERROR(_xll.BDP($A1024&amp;" @"&amp; $N1024 &amp;"  Corp","coupon")*G1024/100/365,"-")</f>
        <v>0</v>
      </c>
      <c r="AQ1024" s="1" t="str">
        <f>_xll.RtGet("EBOND_LDN",B1024,"DSPLY_NAME")</f>
        <v>TKAGR 5 04 Apr 2</v>
      </c>
      <c r="AR1024" s="38">
        <f>_xll.RtGet("EBOND_LDN", B1024, -18560)</f>
        <v>0</v>
      </c>
      <c r="AS1024" s="38">
        <f>_xll.RtGet("EBOND_LDN", B1024, -18562)</f>
        <v>0</v>
      </c>
      <c r="AT1024" s="58" t="str">
        <f ca="1">IF(Main[[#This Row],[maturity]]&lt;TODAY(),"matured","-")</f>
        <v>-</v>
      </c>
      <c r="AU1024" s="1" t="str">
        <f>IF(Main[[#This Row],[spread bid]]=Main[[#This Row],[spread ask]],"error","-")</f>
        <v>error</v>
      </c>
    </row>
    <row r="1025" spans="1:47" x14ac:dyDescent="0.2">
      <c r="A1025" s="1" t="s">
        <v>931</v>
      </c>
      <c r="B1025" s="1">
        <v>9981407</v>
      </c>
      <c r="C1025" s="9">
        <v>1994225</v>
      </c>
      <c r="D1025" s="9" t="str">
        <f>_xll.BDP($A1025&amp;" Corp",D$4)</f>
        <v>VOEAV</v>
      </c>
      <c r="E1025" s="9">
        <f>IF(_xll.BDP($A1025&amp;" Corp","cpn typ")="floating","frn",_xll.BDP($A1025&amp;" Corp",E$4))</f>
        <v>4.75</v>
      </c>
      <c r="F1025" s="50">
        <f>IF(LEFT(_xll.BDP($A1025&amp;" Corp","mty_typ"),4)="perp","perp",_xll.BDP($A1025&amp;" Corp",F$4)*1)</f>
        <v>43136</v>
      </c>
      <c r="G1025" s="31">
        <f>_xll.RtGet("EBOND_POSITION",INDEX(bookMap[eBondID],MATCH(TEXT(C1025,"0"),bookMap[bbgID],0))&amp;"="&amp;B1025,"AMOUNT")</f>
        <v>0</v>
      </c>
      <c r="H1025" s="1">
        <f>INDEX(control!$E$12:$E$22,MATCH(C1025,control!$C$12:$C$22,0))</f>
        <v>0</v>
      </c>
      <c r="I1025" s="1" t="str">
        <f>IFERROR(INDEX(bias[symbol],MIN(MAX(MATCH(IF($I$2="manual",_xll.RtGet("EBOND_LDN",B1025,-20268),$I$2),bias[symbol],0)+H1025,1),27)),"-")</f>
        <v>m</v>
      </c>
      <c r="J1025" s="1">
        <f>IFERROR(_xll.RtGet("EBOND_LDN",B1025,-20270)*1,"-")</f>
        <v>0.5</v>
      </c>
      <c r="K1025" s="1" t="str">
        <f>_xll.RtGet("EBOND_LDN",$B1025,-20271)</f>
        <v>on</v>
      </c>
      <c r="L1025" s="1">
        <f>_xll.BDP(A1025&amp;" @CBKG Corp","bid")</f>
        <v>110.224</v>
      </c>
      <c r="M1025" s="1">
        <f>_xll.BDP(A1025&amp;" @CBKG Corp","ask")</f>
        <v>110.724</v>
      </c>
      <c r="N1025" s="1" t="s">
        <v>1456</v>
      </c>
      <c r="O1025" s="1" t="str">
        <f>_xll.BDP(A1025&amp;" @"&amp;N1025&amp;" Corp","LAST_UPDATE")</f>
        <v>07:01:39</v>
      </c>
      <c r="P1025" s="57">
        <f>_xll.BDP(A1025&amp;" @"&amp;N1025&amp;" Corp","LAST_PRICE")</f>
        <v>110.474</v>
      </c>
      <c r="Q1025" s="1">
        <f>INDEX(control!$F$12:$F$22,MATCH(C1025,control!$C$12:$C$22,0))</f>
        <v>100</v>
      </c>
      <c r="R1025" s="1">
        <f>P1025-J1025*INDEX(bias[value],MATCH(I1025,bias[symbol],0))*(Q1025/100)</f>
        <v>110.224</v>
      </c>
      <c r="S1025" s="1">
        <f t="shared" si="1234"/>
        <v>110.724</v>
      </c>
      <c r="T1025" s="4"/>
      <c r="U1025" s="4"/>
      <c r="V1025" s="1">
        <f t="shared" si="1228"/>
        <v>110.474</v>
      </c>
      <c r="W1025" s="1">
        <f t="shared" si="1229"/>
        <v>110.224</v>
      </c>
      <c r="X1025" s="1">
        <f t="shared" si="1230"/>
        <v>110.724</v>
      </c>
      <c r="Y1025" s="13">
        <f t="shared" si="1231"/>
        <v>0</v>
      </c>
      <c r="Z1025" s="1">
        <v>1</v>
      </c>
      <c r="AA1025" s="1">
        <f t="shared" si="1232"/>
        <v>1</v>
      </c>
      <c r="AB1025" s="1">
        <f t="shared" si="1210"/>
        <v>1</v>
      </c>
      <c r="AC1025" s="1">
        <f>IF(ISNUMBER(INDEX(bias[value],MATCH(I1025,bias[symbol],0))),1,0)</f>
        <v>1</v>
      </c>
      <c r="AD1025" s="1">
        <f t="shared" si="1233"/>
        <v>1</v>
      </c>
      <c r="AE1025" s="1">
        <f t="shared" si="1211"/>
        <v>1</v>
      </c>
      <c r="AF1025" s="1">
        <f t="shared" ca="1" si="1199"/>
        <v>0</v>
      </c>
      <c r="AG1025" s="1">
        <f t="shared" ca="1" si="1200"/>
        <v>0</v>
      </c>
      <c r="AH1025" s="1" t="str">
        <f ca="1">IF(AG1025=1,_xll.RtContribute("DDS_BONDS",$B1025&amp;"=EXT",$V$3:$X$3,V1025:X1025,"FTC:CHANGED;SCOPE:SERVER"),"-")</f>
        <v>-</v>
      </c>
      <c r="AI1025" s="1" t="str">
        <f>_xll.RtGet("DDS_BONDS",B1025&amp;"=EXT",3)</f>
        <v>9981407=EXT</v>
      </c>
      <c r="AJ1025" s="32">
        <f>_xll.BDP($A1025&amp;" @"&amp; $N1025 &amp;"  Corp","risk_mid")</f>
        <v>3.7317410352969205</v>
      </c>
      <c r="AK1025" s="25">
        <f t="shared" si="1225"/>
        <v>0</v>
      </c>
      <c r="AL1025" s="1" t="str">
        <f t="shared" si="1235"/>
        <v>-</v>
      </c>
      <c r="AM1025" s="38">
        <f t="shared" si="1226"/>
        <v>0</v>
      </c>
      <c r="AN1025" s="12">
        <f>_xll.BDP($A1025&amp;" @"&amp; $N1025 &amp;"  Corp","asset_swap_spd_mid")</f>
        <v>135.60626438258205</v>
      </c>
      <c r="AO1025" s="25">
        <f t="shared" si="1227"/>
        <v>0</v>
      </c>
      <c r="AP1025" s="25">
        <f>IFERROR(_xll.BDP($A1025&amp;" @"&amp; $N1025 &amp;"  Corp","coupon")*G1025/100/365,"-")</f>
        <v>0</v>
      </c>
      <c r="AQ1025" s="1" t="str">
        <f>_xll.RtGet("EBOND_LDN",B1025,"DSPLY_NAME")</f>
        <v>VOEAV 4 3/4 05 F</v>
      </c>
      <c r="AR1025" s="38">
        <f>_xll.RtGet("EBOND_LDN", B1025, -18560)</f>
        <v>168.106272275636</v>
      </c>
      <c r="AS1025" s="38">
        <f>_xll.RtGet("EBOND_LDN", B1025, -18562)</f>
        <v>154.72958892338201</v>
      </c>
      <c r="AT1025" s="58" t="str">
        <f ca="1">IF(Main[[#This Row],[maturity]]&lt;TODAY(),"matured","-")</f>
        <v>-</v>
      </c>
      <c r="AU1025" s="1" t="str">
        <f>IF(Main[[#This Row],[spread bid]]=Main[[#This Row],[spread ask]],"error","-")</f>
        <v>-</v>
      </c>
    </row>
    <row r="1026" spans="1:47" x14ac:dyDescent="0.2">
      <c r="A1026" s="1" t="s">
        <v>932</v>
      </c>
      <c r="B1026" s="1">
        <v>15580120</v>
      </c>
      <c r="C1026" s="9">
        <v>1994225</v>
      </c>
      <c r="D1026" s="9" t="str">
        <f>_xll.BDP($A1026&amp;" Corp",D$4)</f>
        <v>VOEAV</v>
      </c>
      <c r="E1026" s="9">
        <f>IF(_xll.BDP($A1026&amp;" Corp","cpn typ")="floating","frn",_xll.BDP($A1026&amp;" Corp",E$4))</f>
        <v>4</v>
      </c>
      <c r="F1026" s="50">
        <f>IF(LEFT(_xll.BDP($A1026&amp;" Corp","mty_typ"),4)="perp","perp",_xll.BDP($A1026&amp;" Corp",F$4)*1)</f>
        <v>43378</v>
      </c>
      <c r="G1026" s="31">
        <f>_xll.RtGet("EBOND_POSITION",INDEX(bookMap[eBondID],MATCH(TEXT(C1026,"0"),bookMap[bbgID],0))&amp;"="&amp;B1026,"AMOUNT")</f>
        <v>679000</v>
      </c>
      <c r="H1026" s="1">
        <f>INDEX(control!$E$12:$E$22,MATCH(C1026,control!$C$12:$C$22,0))</f>
        <v>0</v>
      </c>
      <c r="I1026" s="1" t="str">
        <f>IFERROR(INDEX(bias[symbol],MIN(MAX(MATCH(IF($I$2="manual",_xll.RtGet("EBOND_LDN",B1026,-20268),$I$2),bias[symbol],0)+H1026,1),27)),"-")</f>
        <v>m</v>
      </c>
      <c r="J1026" s="1">
        <f>IFERROR(_xll.RtGet("EBOND_LDN",B1026,-20270)*1,"-")</f>
        <v>0.5</v>
      </c>
      <c r="K1026" s="1" t="str">
        <f>_xll.RtGet("EBOND_LDN",$B1026,-20271)</f>
        <v>on</v>
      </c>
      <c r="L1026" s="1">
        <f>_xll.BDP(A1026&amp;" @CBKG Corp","bid")</f>
        <v>108.863</v>
      </c>
      <c r="M1026" s="1">
        <f>_xll.BDP(A1026&amp;" @CBKG Corp","ask")</f>
        <v>109.363</v>
      </c>
      <c r="N1026" s="1" t="s">
        <v>1456</v>
      </c>
      <c r="O1026" s="1" t="str">
        <f>_xll.BDP(A1026&amp;" @"&amp;N1026&amp;" Corp","LAST_UPDATE")</f>
        <v>07:01:24</v>
      </c>
      <c r="P1026" s="57">
        <f>_xll.BDP(A1026&amp;" @"&amp;N1026&amp;" Corp","LAST_PRICE")</f>
        <v>109.113</v>
      </c>
      <c r="Q1026" s="1">
        <f>INDEX(control!$F$12:$F$22,MATCH(C1026,control!$C$12:$C$22,0))</f>
        <v>100</v>
      </c>
      <c r="R1026" s="1">
        <f>P1026-J1026*INDEX(bias[value],MATCH(I1026,bias[symbol],0))*(Q1026/100)</f>
        <v>108.863</v>
      </c>
      <c r="S1026" s="1">
        <f t="shared" si="1234"/>
        <v>109.363</v>
      </c>
      <c r="T1026" s="4"/>
      <c r="U1026" s="4"/>
      <c r="V1026" s="1">
        <f t="shared" si="1228"/>
        <v>109.113</v>
      </c>
      <c r="W1026" s="1">
        <f t="shared" si="1229"/>
        <v>108.863</v>
      </c>
      <c r="X1026" s="1">
        <f t="shared" si="1230"/>
        <v>109.363</v>
      </c>
      <c r="Y1026" s="13">
        <f t="shared" si="1231"/>
        <v>0</v>
      </c>
      <c r="Z1026" s="1">
        <v>1</v>
      </c>
      <c r="AA1026" s="1">
        <f t="shared" si="1232"/>
        <v>1</v>
      </c>
      <c r="AB1026" s="1">
        <f t="shared" si="1210"/>
        <v>1</v>
      </c>
      <c r="AC1026" s="1">
        <f>IF(ISNUMBER(INDEX(bias[value],MATCH(I1026,bias[symbol],0))),1,0)</f>
        <v>1</v>
      </c>
      <c r="AD1026" s="1">
        <f t="shared" si="1233"/>
        <v>1</v>
      </c>
      <c r="AE1026" s="1">
        <f t="shared" si="1211"/>
        <v>1</v>
      </c>
      <c r="AF1026" s="1">
        <f t="shared" ca="1" si="1199"/>
        <v>0</v>
      </c>
      <c r="AG1026" s="1">
        <f t="shared" ca="1" si="1200"/>
        <v>0</v>
      </c>
      <c r="AH1026" s="1" t="str">
        <f ca="1">IF(AG1026=1,_xll.RtContribute("DDS_BONDS",$B1026&amp;"=EXT",$V$3:$X$3,V1026:X1026,"FTC:CHANGED;SCOPE:SERVER"),"-")</f>
        <v>-</v>
      </c>
      <c r="AI1026" s="1" t="str">
        <f>_xll.RtGet("DDS_BONDS",B1026&amp;"=EXT",3)</f>
        <v>15580120=EXT</v>
      </c>
      <c r="AJ1026" s="32">
        <f>_xll.BDP($A1026&amp;" @"&amp; $N1026 &amp;"  Corp","risk_mid")</f>
        <v>4.3442091165715624</v>
      </c>
      <c r="AK1026" s="25">
        <f t="shared" si="1225"/>
        <v>294.97179901520906</v>
      </c>
      <c r="AL1026" s="1">
        <f t="shared" si="1235"/>
        <v>-1.3</v>
      </c>
      <c r="AM1026" s="38">
        <f t="shared" si="1226"/>
        <v>-26.753901416666668</v>
      </c>
      <c r="AN1026" s="12">
        <f>_xll.BDP($A1026&amp;" @"&amp; $N1026 &amp;"  Corp","asset_swap_spd_mid")</f>
        <v>123.94494666411522</v>
      </c>
      <c r="AO1026" s="25">
        <f t="shared" si="1227"/>
        <v>8415.8618784934242</v>
      </c>
      <c r="AP1026" s="25">
        <f>IFERROR(_xll.BDP($A1026&amp;" @"&amp; $N1026 &amp;"  Corp","coupon")*G1026/100/365,"-")</f>
        <v>74.410958904109592</v>
      </c>
      <c r="AQ1026" s="1" t="str">
        <f>_xll.RtGet("EBOND_LDN",B1026,"DSPLY_NAME")</f>
        <v>VOEAV 4 05 Oct 2</v>
      </c>
      <c r="AR1026" s="38">
        <f>_xll.RtGet("EBOND_LDN", B1026, -18560)</f>
        <v>162.862631730739</v>
      </c>
      <c r="AS1026" s="38">
        <f>_xll.RtGet("EBOND_LDN", B1026, -18562)</f>
        <v>151.35586180095001</v>
      </c>
      <c r="AT1026" s="58" t="str">
        <f ca="1">IF(Main[[#This Row],[maturity]]&lt;TODAY(),"matured","-")</f>
        <v>-</v>
      </c>
      <c r="AU1026" s="1" t="str">
        <f>IF(Main[[#This Row],[spread bid]]=Main[[#This Row],[spread ask]],"error","-")</f>
        <v>-</v>
      </c>
    </row>
    <row r="1027" spans="1:47" x14ac:dyDescent="0.2">
      <c r="A1027" s="1" t="s">
        <v>933</v>
      </c>
      <c r="B1027" s="1">
        <v>9026114</v>
      </c>
      <c r="C1027" s="9">
        <v>1994225</v>
      </c>
      <c r="D1027" s="9" t="str">
        <f>_xll.BDP($A1027&amp;" Corp",D$4)</f>
        <v>WIEAV</v>
      </c>
      <c r="E1027" s="9">
        <f>IF(_xll.BDP($A1027&amp;" Corp","cpn typ")="floating","frn",_xll.BDP($A1027&amp;" Corp",E$4))</f>
        <v>4.875</v>
      </c>
      <c r="F1027" s="50">
        <f>IF(LEFT(_xll.BDP($A1027&amp;" Corp","mty_typ"),4)="perp","perp",_xll.BDP($A1027&amp;" Corp",F$4)*1)</f>
        <v>41827</v>
      </c>
      <c r="G1027" s="31">
        <f>_xll.RtGet("EBOND_POSITION",INDEX(bookMap[eBondID],MATCH(TEXT(C1027,"0"),bookMap[bbgID],0))&amp;"="&amp;B1027,"AMOUNT")</f>
        <v>846000</v>
      </c>
      <c r="H1027" s="1">
        <f>INDEX(control!$E$12:$E$22,MATCH(C1027,control!$C$12:$C$22,0))</f>
        <v>0</v>
      </c>
      <c r="I1027" s="1" t="str">
        <f>IFERROR(INDEX(bias[symbol],MIN(MAX(MATCH(IF($I$2="manual",_xll.RtGet("EBOND_LDN",B1027,-20268),$I$2),bias[symbol],0)+H1027,1),27)),"-")</f>
        <v>m</v>
      </c>
      <c r="J1027" s="1">
        <f>IFERROR(_xll.RtGet("EBOND_LDN",B1027,-20270)*1,"-")</f>
        <v>0.1</v>
      </c>
      <c r="K1027" s="1" t="str">
        <f>_xll.RtGet("EBOND_LDN",$B1027,-20271)</f>
        <v>on</v>
      </c>
      <c r="L1027" s="1">
        <f>_xll.BDP(A1027&amp;" @CBKG Corp","bid")</f>
        <v>100.194</v>
      </c>
      <c r="M1027" s="1">
        <f>_xll.BDP(A1027&amp;" @CBKG Corp","ask")</f>
        <v>100.294</v>
      </c>
      <c r="N1027" s="1" t="s">
        <v>1456</v>
      </c>
      <c r="O1027" s="1" t="str">
        <f>_xll.BDP(A1027&amp;" @"&amp;N1027&amp;" Corp","LAST_UPDATE")</f>
        <v>07:00:25</v>
      </c>
      <c r="P1027" s="57">
        <f>_xll.BDP(A1027&amp;" @"&amp;N1027&amp;" Corp","LAST_PRICE")</f>
        <v>100.244</v>
      </c>
      <c r="Q1027" s="1">
        <f>INDEX(control!$F$12:$F$22,MATCH(C1027,control!$C$12:$C$22,0))</f>
        <v>100</v>
      </c>
      <c r="R1027" s="1">
        <f>P1027-J1027*INDEX(bias[value],MATCH(I1027,bias[symbol],0))*(Q1027/100)</f>
        <v>100.194</v>
      </c>
      <c r="S1027" s="1">
        <f t="shared" si="1234"/>
        <v>100.294</v>
      </c>
      <c r="T1027" s="4"/>
      <c r="U1027" s="4"/>
      <c r="V1027" s="1">
        <f t="shared" si="1228"/>
        <v>100.244</v>
      </c>
      <c r="W1027" s="1">
        <f t="shared" si="1229"/>
        <v>100.194</v>
      </c>
      <c r="X1027" s="1">
        <f t="shared" si="1230"/>
        <v>100.294</v>
      </c>
      <c r="Y1027" s="13">
        <f t="shared" si="1231"/>
        <v>0</v>
      </c>
      <c r="Z1027" s="1">
        <v>1</v>
      </c>
      <c r="AA1027" s="1">
        <f t="shared" si="1232"/>
        <v>1</v>
      </c>
      <c r="AB1027" s="1">
        <f t="shared" si="1210"/>
        <v>1</v>
      </c>
      <c r="AC1027" s="1">
        <f>IF(ISNUMBER(INDEX(bias[value],MATCH(I1027,bias[symbol],0))),1,0)</f>
        <v>1</v>
      </c>
      <c r="AD1027" s="1">
        <f t="shared" si="1233"/>
        <v>1</v>
      </c>
      <c r="AE1027" s="1">
        <f t="shared" si="1211"/>
        <v>1</v>
      </c>
      <c r="AF1027" s="1">
        <f t="shared" ca="1" si="1199"/>
        <v>0</v>
      </c>
      <c r="AG1027" s="1">
        <f t="shared" ca="1" si="1200"/>
        <v>0</v>
      </c>
      <c r="AH1027" s="1" t="str">
        <f ca="1">IF(AG1027=1,_xll.RtContribute("DDS_BONDS",$B1027&amp;"=EXT",$V$3:$X$3,V1027:X1027,"FTC:CHANGED;SCOPE:SERVER"),"-")</f>
        <v>-</v>
      </c>
      <c r="AI1027" s="1" t="str">
        <f>_xll.RtGet("DDS_BONDS",B1027&amp;"=EXT",3)</f>
        <v>9026114=EXT</v>
      </c>
      <c r="AJ1027" s="32">
        <f>_xll.BDP($A1027&amp;" @"&amp; $N1027 &amp;"  Corp","risk_mid")</f>
        <v>5.7452468399077361E-2</v>
      </c>
      <c r="AK1027" s="25">
        <f t="shared" si="1225"/>
        <v>4.8604788265619447</v>
      </c>
      <c r="AL1027" s="1" t="str">
        <f t="shared" si="1235"/>
        <v>-</v>
      </c>
      <c r="AM1027" s="38">
        <f t="shared" si="1226"/>
        <v>7.5383488000000005</v>
      </c>
      <c r="AN1027" s="12">
        <f>_xll.BDP($A1027&amp;" @"&amp; $N1027 &amp;"  Corp","asset_swap_spd_mid")</f>
        <v>4.3265251916658869</v>
      </c>
      <c r="AO1027" s="25">
        <f t="shared" si="1227"/>
        <v>366.02403121493404</v>
      </c>
      <c r="AP1027" s="25">
        <f>IFERROR(_xll.BDP($A1027&amp;" @"&amp; $N1027 &amp;"  Corp","coupon")*G1027/100/365,"-")</f>
        <v>112.99315068493151</v>
      </c>
      <c r="AQ1027" s="1" t="str">
        <f>_xll.RtGet("EBOND_LDN",B1027,"DSPLY_NAME")</f>
        <v>WIEAV 4 7/8 07 J</v>
      </c>
      <c r="AR1027" s="38">
        <f>_xll.RtGet("EBOND_LDN", B1027, -18560)</f>
        <v>0</v>
      </c>
      <c r="AS1027" s="38">
        <f>_xll.RtGet("EBOND_LDN", B1027, -18562)</f>
        <v>0</v>
      </c>
      <c r="AT1027" s="58" t="str">
        <f ca="1">IF(Main[[#This Row],[maturity]]&lt;TODAY(),"matured","-")</f>
        <v>-</v>
      </c>
      <c r="AU1027" s="1" t="str">
        <f>IF(Main[[#This Row],[spread bid]]=Main[[#This Row],[spread ask]],"error","-")</f>
        <v>error</v>
      </c>
    </row>
    <row r="1028" spans="1:47" x14ac:dyDescent="0.2">
      <c r="A1028" s="1" t="s">
        <v>934</v>
      </c>
      <c r="B1028" s="1">
        <v>12799339</v>
      </c>
      <c r="C1028" s="9">
        <v>1994225</v>
      </c>
      <c r="D1028" s="9" t="str">
        <f>_xll.BDP($A1028&amp;" Corp",D$4)</f>
        <v>WIEAV</v>
      </c>
      <c r="E1028" s="9">
        <f>IF(_xll.BDP($A1028&amp;" Corp","cpn typ")="floating","frn",_xll.BDP($A1028&amp;" Corp",E$4))</f>
        <v>5</v>
      </c>
      <c r="F1028" s="50">
        <f>IF(LEFT(_xll.BDP($A1028&amp;" Corp","mty_typ"),4)="perp","perp",_xll.BDP($A1028&amp;" Corp",F$4)*1)</f>
        <v>42217</v>
      </c>
      <c r="G1028" s="31">
        <f>_xll.RtGet("EBOND_POSITION",INDEX(bookMap[eBondID],MATCH(TEXT(C1028,"0"),bookMap[bbgID],0))&amp;"="&amp;B1028,"AMOUNT")</f>
        <v>1114000</v>
      </c>
      <c r="H1028" s="1">
        <f>INDEX(control!$E$12:$E$22,MATCH(C1028,control!$C$12:$C$22,0))</f>
        <v>0</v>
      </c>
      <c r="I1028" s="1" t="str">
        <f>IFERROR(INDEX(bias[symbol],MIN(MAX(MATCH(IF($I$2="manual",_xll.RtGet("EBOND_LDN",B1028,-20268),$I$2),bias[symbol],0)+H1028,1),27)),"-")</f>
        <v>m</v>
      </c>
      <c r="J1028" s="1">
        <f>IFERROR(_xll.RtGet("EBOND_LDN",B1028,-20270)*1,"-")</f>
        <v>0.2</v>
      </c>
      <c r="K1028" s="1" t="str">
        <f>_xll.RtGet("EBOND_LDN",$B1028,-20271)</f>
        <v>on</v>
      </c>
      <c r="L1028" s="1">
        <f>_xll.BDP(A1028&amp;" @CBKG Corp","bid")</f>
        <v>104.194</v>
      </c>
      <c r="M1028" s="1">
        <f>_xll.BDP(A1028&amp;" @CBKG Corp","ask")</f>
        <v>104.39400000000001</v>
      </c>
      <c r="N1028" s="1" t="s">
        <v>1456</v>
      </c>
      <c r="O1028" s="1" t="str">
        <f>_xll.BDP(A1028&amp;" @"&amp;N1028&amp;" Corp","LAST_UPDATE")</f>
        <v>07:00:39</v>
      </c>
      <c r="P1028" s="57">
        <f>_xll.BDP(A1028&amp;" @"&amp;N1028&amp;" Corp","LAST_PRICE")</f>
        <v>104.294</v>
      </c>
      <c r="Q1028" s="1">
        <f>INDEX(control!$F$12:$F$22,MATCH(C1028,control!$C$12:$C$22,0))</f>
        <v>100</v>
      </c>
      <c r="R1028" s="1">
        <f>P1028-J1028*INDEX(bias[value],MATCH(I1028,bias[symbol],0))*(Q1028/100)</f>
        <v>104.194</v>
      </c>
      <c r="S1028" s="1">
        <f t="shared" si="1234"/>
        <v>104.39400000000001</v>
      </c>
      <c r="T1028" s="4"/>
      <c r="U1028" s="4"/>
      <c r="V1028" s="1">
        <f t="shared" si="1228"/>
        <v>104.294</v>
      </c>
      <c r="W1028" s="1">
        <f t="shared" si="1229"/>
        <v>104.194</v>
      </c>
      <c r="X1028" s="1">
        <f t="shared" si="1230"/>
        <v>104.39400000000001</v>
      </c>
      <c r="Y1028" s="13">
        <f t="shared" si="1231"/>
        <v>0</v>
      </c>
      <c r="Z1028" s="1">
        <v>1</v>
      </c>
      <c r="AA1028" s="1">
        <f t="shared" si="1232"/>
        <v>1</v>
      </c>
      <c r="AB1028" s="1">
        <f t="shared" si="1210"/>
        <v>1</v>
      </c>
      <c r="AC1028" s="1">
        <f>IF(ISNUMBER(INDEX(bias[value],MATCH(I1028,bias[symbol],0))),1,0)</f>
        <v>1</v>
      </c>
      <c r="AD1028" s="1">
        <f t="shared" si="1233"/>
        <v>1</v>
      </c>
      <c r="AE1028" s="1">
        <f t="shared" si="1211"/>
        <v>1</v>
      </c>
      <c r="AF1028" s="1">
        <f t="shared" ca="1" si="1199"/>
        <v>0</v>
      </c>
      <c r="AG1028" s="1">
        <f t="shared" ca="1" si="1200"/>
        <v>0</v>
      </c>
      <c r="AH1028" s="1" t="str">
        <f ca="1">IF(AG1028=1,_xll.RtContribute("DDS_BONDS",$B1028&amp;"=EXT",$V$3:$X$3,V1028:X1028,"FTC:CHANGED;SCOPE:SERVER"),"-")</f>
        <v>-</v>
      </c>
      <c r="AI1028" s="1" t="str">
        <f>_xll.RtGet("DDS_BONDS",B1028&amp;"=EXT",3)</f>
        <v>12799339=EXT</v>
      </c>
      <c r="AJ1028" s="32">
        <f>_xll.BDP($A1028&amp;" @"&amp; $N1028 &amp;"  Corp","risk_mid")</f>
        <v>1.158516799433329</v>
      </c>
      <c r="AK1028" s="25">
        <f t="shared" si="1225"/>
        <v>129.05877145687285</v>
      </c>
      <c r="AL1028" s="1" t="str">
        <f t="shared" si="1235"/>
        <v>-</v>
      </c>
      <c r="AM1028" s="38">
        <f t="shared" si="1226"/>
        <v>10.327423644444444</v>
      </c>
      <c r="AN1028" s="12">
        <f>_xll.BDP($A1028&amp;" @"&amp; $N1028 &amp;"  Corp","asset_swap_spd_mid")</f>
        <v>88.764693696452397</v>
      </c>
      <c r="AO1028" s="25">
        <f t="shared" si="1227"/>
        <v>9888.3868777847983</v>
      </c>
      <c r="AP1028" s="25">
        <f>IFERROR(_xll.BDP($A1028&amp;" @"&amp; $N1028 &amp;"  Corp","coupon")*G1028/100/365,"-")</f>
        <v>152.60273972602741</v>
      </c>
      <c r="AQ1028" s="1" t="str">
        <f>_xll.RtGet("EBOND_LDN",B1028,"DSPLY_NAME")</f>
        <v>WIEAV 5 01 Aug 2</v>
      </c>
      <c r="AR1028" s="38">
        <f>_xll.RtGet("EBOND_LDN", B1028, -18560)</f>
        <v>0</v>
      </c>
      <c r="AS1028" s="38">
        <f>_xll.RtGet("EBOND_LDN", B1028, -18562)</f>
        <v>0</v>
      </c>
      <c r="AT1028" s="58" t="str">
        <f ca="1">IF(Main[[#This Row],[maturity]]&lt;TODAY(),"matured","-")</f>
        <v>-</v>
      </c>
      <c r="AU1028" s="1" t="str">
        <f>IF(Main[[#This Row],[spread bid]]=Main[[#This Row],[spread ask]],"error","-")</f>
        <v>error</v>
      </c>
    </row>
    <row r="1029" spans="1:47" x14ac:dyDescent="0.2">
      <c r="A1029" s="1" t="s">
        <v>935</v>
      </c>
      <c r="B1029" s="1">
        <v>10761599</v>
      </c>
      <c r="C1029" s="9">
        <v>1994225</v>
      </c>
      <c r="D1029" s="9" t="str">
        <f>_xll.BDP($A1029&amp;" Corp",D$4)</f>
        <v>WIEAV</v>
      </c>
      <c r="E1029" s="9">
        <f>IF(_xll.BDP($A1029&amp;" Corp","cpn typ")="floating","frn",_xll.BDP($A1029&amp;" Corp",E$4))</f>
        <v>5.25</v>
      </c>
      <c r="F1029" s="50">
        <f>IF(LEFT(_xll.BDP($A1029&amp;" Corp","mty_typ"),4)="perp","perp",_xll.BDP($A1029&amp;" Corp",F$4)*1)</f>
        <v>43285</v>
      </c>
      <c r="G1029" s="31">
        <f>_xll.RtGet("EBOND_POSITION",INDEX(bookMap[eBondID],MATCH(TEXT(C1029,"0"),bookMap[bbgID],0))&amp;"="&amp;B1029,"AMOUNT")</f>
        <v>1276000</v>
      </c>
      <c r="H1029" s="1">
        <f>INDEX(control!$E$12:$E$22,MATCH(C1029,control!$C$12:$C$22,0))</f>
        <v>0</v>
      </c>
      <c r="I1029" s="1" t="str">
        <f>IFERROR(INDEX(bias[symbol],MIN(MAX(MATCH(IF($I$2="manual",_xll.RtGet("EBOND_LDN",B1029,-20268),$I$2),bias[symbol],0)+H1029,1),27)),"-")</f>
        <v>b</v>
      </c>
      <c r="J1029" s="1">
        <f>IFERROR(_xll.RtGet("EBOND_LDN",B1029,-20270)*1,"-")</f>
        <v>0.5</v>
      </c>
      <c r="K1029" s="1" t="str">
        <f>_xll.RtGet("EBOND_LDN",$B1029,-20271)</f>
        <v>on</v>
      </c>
      <c r="L1029" s="1">
        <f>_xll.BDP(A1029&amp;" @CBKG Corp","bid")</f>
        <v>112.167</v>
      </c>
      <c r="M1029" s="1">
        <f>_xll.BDP(A1029&amp;" @CBKG Corp","ask")</f>
        <v>112.667</v>
      </c>
      <c r="N1029" s="1" t="s">
        <v>1456</v>
      </c>
      <c r="O1029" s="1" t="str">
        <f>_xll.BDP(A1029&amp;" @"&amp;N1029&amp;" Corp","LAST_UPDATE")</f>
        <v>11/06/2014</v>
      </c>
      <c r="P1029" s="57">
        <f>_xll.BDP(A1029&amp;" @"&amp;N1029&amp;" Corp","LAST_PRICE")</f>
        <v>112.354</v>
      </c>
      <c r="Q1029" s="1">
        <f>INDEX(control!$F$12:$F$22,MATCH(C1029,control!$C$12:$C$22,0))</f>
        <v>100</v>
      </c>
      <c r="R1029" s="1">
        <f>P1029-J1029*INDEX(bias[value],MATCH(I1029,bias[symbol],0))*(Q1029/100)</f>
        <v>112.1665</v>
      </c>
      <c r="S1029" s="1">
        <f t="shared" si="1234"/>
        <v>112.6665</v>
      </c>
      <c r="T1029" s="4"/>
      <c r="U1029" s="4"/>
      <c r="V1029" s="1">
        <f t="shared" si="1228"/>
        <v>112.354</v>
      </c>
      <c r="W1029" s="1">
        <f t="shared" si="1229"/>
        <v>112.1665</v>
      </c>
      <c r="X1029" s="1">
        <f t="shared" si="1230"/>
        <v>112.6665</v>
      </c>
      <c r="Y1029" s="13">
        <f t="shared" si="1231"/>
        <v>-1.0000000000047748E-3</v>
      </c>
      <c r="Z1029" s="1">
        <v>1</v>
      </c>
      <c r="AA1029" s="1">
        <f t="shared" si="1232"/>
        <v>1</v>
      </c>
      <c r="AB1029" s="1">
        <f t="shared" si="1210"/>
        <v>1</v>
      </c>
      <c r="AC1029" s="1">
        <f>IF(ISNUMBER(INDEX(bias[value],MATCH(I1029,bias[symbol],0))),1,0)</f>
        <v>1</v>
      </c>
      <c r="AD1029" s="1">
        <f t="shared" si="1233"/>
        <v>1</v>
      </c>
      <c r="AE1029" s="1">
        <f t="shared" si="1211"/>
        <v>1</v>
      </c>
      <c r="AF1029" s="1">
        <f t="shared" ca="1" si="1199"/>
        <v>0</v>
      </c>
      <c r="AG1029" s="1">
        <f t="shared" ca="1" si="1200"/>
        <v>0</v>
      </c>
      <c r="AH1029" s="1" t="str">
        <f ca="1">IF(AG1029=1,_xll.RtContribute("DDS_BONDS",$B1029&amp;"=EXT",$V$3:$X$3,V1029:X1029,"FTC:CHANGED;SCOPE:SERVER"),"-")</f>
        <v>-</v>
      </c>
      <c r="AI1029" s="1" t="str">
        <f>_xll.RtGet("DDS_BONDS",B1029&amp;"=EXT",3)</f>
        <v>10761599=EXT</v>
      </c>
      <c r="AJ1029" s="32">
        <f>_xll.BDP($A1029&amp;" @"&amp; $N1029 &amp;"  Corp","risk_mid")</f>
        <v>4.1494827452027039</v>
      </c>
      <c r="AK1029" s="25">
        <f t="shared" si="1225"/>
        <v>529.47399828786502</v>
      </c>
      <c r="AL1029" s="1" t="str">
        <f t="shared" si="1235"/>
        <v>-</v>
      </c>
      <c r="AM1029" s="38">
        <f t="shared" si="1226"/>
        <v>12.743440355555554</v>
      </c>
      <c r="AN1029" s="12">
        <f>_xll.BDP($A1029&amp;" @"&amp; $N1029 &amp;"  Corp","asset_swap_spd_mid")</f>
        <v>157.96973709578725</v>
      </c>
      <c r="AO1029" s="25">
        <f t="shared" si="1227"/>
        <v>20156.938453422455</v>
      </c>
      <c r="AP1029" s="25">
        <f>IFERROR(_xll.BDP($A1029&amp;" @"&amp; $N1029 &amp;"  Corp","coupon")*G1029/100/365,"-")</f>
        <v>183.53424657534248</v>
      </c>
      <c r="AQ1029" s="1" t="str">
        <f>_xll.RtGet("EBOND_LDN",B1029,"DSPLY_NAME")</f>
        <v>WIEAV 5 1/4 04 J</v>
      </c>
      <c r="AR1029" s="38">
        <f>_xll.RtGet("EBOND_LDN", B1029, -18560)</f>
        <v>0</v>
      </c>
      <c r="AS1029" s="38">
        <f>_xll.RtGet("EBOND_LDN", B1029, -18562)</f>
        <v>0</v>
      </c>
      <c r="AT1029" s="58" t="str">
        <f ca="1">IF(Main[[#This Row],[maturity]]&lt;TODAY(),"matured","-")</f>
        <v>-</v>
      </c>
      <c r="AU1029" s="1" t="str">
        <f>IF(Main[[#This Row],[spread bid]]=Main[[#This Row],[spread ask]],"error","-")</f>
        <v>error</v>
      </c>
    </row>
    <row r="1030" spans="1:47" x14ac:dyDescent="0.2">
      <c r="A1030" s="7" t="s">
        <v>936</v>
      </c>
      <c r="B1030" s="7">
        <v>17580580</v>
      </c>
      <c r="C1030" s="7">
        <v>1994225</v>
      </c>
      <c r="D1030" s="7" t="str">
        <f>_xll.BDP($A1030&amp;" Corp",D$4)</f>
        <v>WIEAV</v>
      </c>
      <c r="E1030" s="7">
        <f>IF(_xll.BDP($A1030&amp;" Corp","cpn typ")="floating","frn",_xll.BDP($A1030&amp;" Corp",E$4))</f>
        <v>4</v>
      </c>
      <c r="F1030" s="50">
        <f>IF(LEFT(_xll.BDP($A1030&amp;" Corp","mty_typ"),4)="perp","perp",_xll.BDP($A1030&amp;" Corp",F$4)*1)</f>
        <v>43938</v>
      </c>
      <c r="G1030" s="26">
        <f>_xll.RtGet("EBOND_POSITION",INDEX(bookMap[eBondID],MATCH(TEXT(C1030,"0"),bookMap[bbgID],0))&amp;"="&amp;B1030,"AMOUNT")</f>
        <v>156000</v>
      </c>
      <c r="H1030" s="1">
        <f>INDEX(control!$E$12:$E$22,MATCH(C1030,control!$C$12:$C$22,0))</f>
        <v>0</v>
      </c>
      <c r="I1030" s="1" t="str">
        <f>IFERROR(INDEX(bias[symbol],MIN(MAX(MATCH(IF($I$2="manual",_xll.RtGet("EBOND_LDN",B1030,-20268),$I$2),bias[symbol],0)+H1030,1),27)),"-")</f>
        <v>b</v>
      </c>
      <c r="J1030" s="1">
        <f>IFERROR(_xll.RtGet("EBOND_LDN",B1030,-20270)*1,"-")</f>
        <v>0.5</v>
      </c>
      <c r="K1030" s="7" t="str">
        <f>_xll.RtGet("EBOND_LDN",$B1030,-20271)</f>
        <v>on</v>
      </c>
      <c r="L1030" s="7">
        <f>_xll.BDP(A1030&amp;" @CBKG Corp","bid")</f>
        <v>106.28700000000001</v>
      </c>
      <c r="M1030" s="7">
        <f>_xll.BDP(A1030&amp;" @CBKG Corp","ask")</f>
        <v>106.78700000000001</v>
      </c>
      <c r="N1030" s="1" t="s">
        <v>1456</v>
      </c>
      <c r="O1030" s="1" t="str">
        <f>_xll.BDP(A1030&amp;" @"&amp;N1030&amp;" Corp","LAST_UPDATE")</f>
        <v>11/06/2014</v>
      </c>
      <c r="P1030" s="57">
        <f>_xll.BDP(A1030&amp;" @"&amp;N1030&amp;" Corp","LAST_PRICE")</f>
        <v>106.474</v>
      </c>
      <c r="Q1030" s="1">
        <f>INDEX(control!$F$12:$F$22,MATCH(C1030,control!$C$12:$C$22,0))</f>
        <v>100</v>
      </c>
      <c r="R1030" s="7">
        <f>P1030-J1030*INDEX(bias[value],MATCH(I1030,bias[symbol],0))*(Q1030/100)</f>
        <v>106.2865</v>
      </c>
      <c r="S1030" s="7">
        <f t="shared" si="1234"/>
        <v>106.7865</v>
      </c>
      <c r="T1030" s="11"/>
      <c r="U1030" s="11"/>
      <c r="V1030" s="7">
        <f t="shared" si="1228"/>
        <v>106.474</v>
      </c>
      <c r="W1030" s="7">
        <f t="shared" si="1229"/>
        <v>106.2865</v>
      </c>
      <c r="X1030" s="7">
        <f t="shared" si="1230"/>
        <v>106.7865</v>
      </c>
      <c r="Y1030" s="10">
        <f t="shared" si="1231"/>
        <v>-1.0000000000047748E-3</v>
      </c>
      <c r="Z1030" s="7">
        <v>1</v>
      </c>
      <c r="AA1030" s="7">
        <f t="shared" si="1232"/>
        <v>1</v>
      </c>
      <c r="AB1030" s="7">
        <f t="shared" si="1210"/>
        <v>1</v>
      </c>
      <c r="AC1030" s="7">
        <f>IF(ISNUMBER(INDEX(bias[value],MATCH(I1030,bias[symbol],0))),1,0)</f>
        <v>1</v>
      </c>
      <c r="AD1030" s="7">
        <f t="shared" si="1233"/>
        <v>1</v>
      </c>
      <c r="AE1030" s="7">
        <f t="shared" si="1211"/>
        <v>1</v>
      </c>
      <c r="AF1030" s="7">
        <f t="shared" ca="1" si="1199"/>
        <v>0</v>
      </c>
      <c r="AG1030" s="7">
        <f t="shared" ca="1" si="1200"/>
        <v>0</v>
      </c>
      <c r="AH1030" s="7" t="str">
        <f ca="1">IF(AG1030=1,_xll.RtContribute("DDS_BONDS",$B1030&amp;"=EXT",$V$3:$X$3,V1030:X1030,"FTC:CHANGED;SCOPE:SERVER"),"-")</f>
        <v>-</v>
      </c>
      <c r="AI1030" s="1" t="str">
        <f>_xll.RtGet("DDS_BONDS",B1030&amp;"=EXT",3)</f>
        <v>17580580=EXT</v>
      </c>
      <c r="AJ1030" s="32">
        <f>_xll.BDP($A1030&amp;" @"&amp; $N1030 &amp;"  Corp","risk_mid")</f>
        <v>5.5280584112480824</v>
      </c>
      <c r="AK1030" s="25">
        <f t="shared" si="1225"/>
        <v>86.237711215470085</v>
      </c>
      <c r="AL1030" s="1" t="str">
        <f t="shared" si="1235"/>
        <v>-</v>
      </c>
      <c r="AM1030" s="38">
        <f t="shared" si="1226"/>
        <v>1.4764394666666665</v>
      </c>
      <c r="AN1030" s="12">
        <f>_xll.BDP($A1030&amp;" @"&amp; $N1030 &amp;"  Corp","asset_swap_spd_mid")</f>
        <v>194.3737246014731</v>
      </c>
      <c r="AO1030" s="25">
        <f t="shared" si="1227"/>
        <v>3032.2301037829807</v>
      </c>
      <c r="AP1030" s="25">
        <f>IFERROR(_xll.BDP($A1030&amp;" @"&amp; $N1030 &amp;"  Corp","coupon")*G1030/100/365,"-")</f>
        <v>17.095890410958905</v>
      </c>
      <c r="AQ1030" s="1" t="str">
        <f>_xll.RtGet("EBOND_LDN",B1030,"DSPLY_NAME")</f>
        <v>WIEAV 4 17 Apr 2</v>
      </c>
      <c r="AR1030" s="38">
        <f>_xll.RtGet("EBOND_LDN", B1030, -18560)</f>
        <v>233.291943038499</v>
      </c>
      <c r="AS1030" s="38">
        <f>_xll.RtGet("EBOND_LDN", B1030, -18562)</f>
        <v>224.25689184462499</v>
      </c>
      <c r="AT1030" s="58" t="str">
        <f ca="1">IF(Main[[#This Row],[maturity]]&lt;TODAY(),"matured","-")</f>
        <v>-</v>
      </c>
      <c r="AU1030" s="1" t="str">
        <f>IF(Main[[#This Row],[spread bid]]=Main[[#This Row],[spread ask]],"error","-")</f>
        <v>-</v>
      </c>
    </row>
    <row r="1031" spans="1:47" x14ac:dyDescent="0.2">
      <c r="A1031" s="1" t="s">
        <v>938</v>
      </c>
      <c r="B1031" s="1">
        <v>13689339</v>
      </c>
      <c r="C1031" s="1">
        <v>1994226</v>
      </c>
      <c r="D1031" s="1" t="str">
        <f>_xll.BDP($A1031&amp;" Corp",D$4)</f>
        <v>ABBNVX</v>
      </c>
      <c r="E1031" s="1">
        <f>IF(_xll.BDP($A1031&amp;" Corp","cpn typ")="floating","frn",_xll.BDP($A1031&amp;" Corp",E$4))</f>
        <v>2.625</v>
      </c>
      <c r="F1031" s="50">
        <f>IF(LEFT(_xll.BDP($A1031&amp;" Corp","mty_typ"),4)="perp","perp",_xll.BDP($A1031&amp;" Corp",F$4)*1)</f>
        <v>43550</v>
      </c>
      <c r="G1031" s="31" t="str">
        <f>_xll.RtGet("EBOND_POSITION",INDEX(bookMap[eBondID],MATCH(TEXT(C1031,"0"),bookMap[bbgID],0))&amp;"="&amp;B1031,"AMOUNT")</f>
        <v>#N/A</v>
      </c>
      <c r="H1031" s="1">
        <f>INDEX(control!$E$12:$E$22,MATCH(C1031,control!$C$12:$C$22,0))</f>
        <v>0</v>
      </c>
      <c r="I1031" s="1" t="str">
        <f>IFERROR(INDEX(bias[symbol],MIN(MAX(MATCH(IF($I$2="manual",_xll.RtGet("EBOND_LDN",B1031,-20268),$I$2),bias[symbol],0)+H1031,1),27)),"-")</f>
        <v>-</v>
      </c>
      <c r="J1031" s="1" t="str">
        <f>IFERROR(_xll.RtGet("EBOND_LDN",B1031,-20270)*1,"-")</f>
        <v>-</v>
      </c>
      <c r="K1031" s="1" t="str">
        <f>_xll.RtGet("EBOND_LDN",$B1031,-20271)</f>
        <v>off</v>
      </c>
      <c r="L1031" s="1">
        <f>_xll.BDP(A1031&amp;" @CBKG Corp","bid")</f>
        <v>100</v>
      </c>
      <c r="M1031" s="1">
        <f>_xll.BDP(A1031&amp;" @CBKG Corp","ask")</f>
        <v>100</v>
      </c>
      <c r="N1031" s="1" t="s">
        <v>1456</v>
      </c>
      <c r="O1031" s="1" t="str">
        <f>_xll.BDP(A1031&amp;" @"&amp;N1031&amp;" Corp","LAST_UPDATE")</f>
        <v>07:01:25</v>
      </c>
      <c r="P1031" s="57">
        <f>_xll.BDP(A1031&amp;" @"&amp;N1031&amp;" Corp","LAST_PRICE")</f>
        <v>107.532</v>
      </c>
      <c r="Q1031" s="1">
        <f>INDEX(control!$F$12:$F$22,MATCH(C1031,control!$C$12:$C$22,0))</f>
        <v>100</v>
      </c>
      <c r="R1031" s="1" t="e">
        <f>P1031-J1031*INDEX(bias[value],MATCH(I1031,bias[symbol],0))*(Q1031/100)</f>
        <v>#VALUE!</v>
      </c>
      <c r="S1031" s="1" t="e">
        <f t="shared" si="1234"/>
        <v>#VALUE!</v>
      </c>
      <c r="T1031" s="4"/>
      <c r="U1031" s="4"/>
      <c r="V1031" s="1">
        <f t="shared" si="1228"/>
        <v>107.532</v>
      </c>
      <c r="W1031" s="1" t="e">
        <f t="shared" si="1229"/>
        <v>#VALUE!</v>
      </c>
      <c r="X1031" s="1" t="e">
        <f t="shared" si="1230"/>
        <v>#VALUE!</v>
      </c>
      <c r="Y1031" s="13" t="str">
        <f t="shared" si="1231"/>
        <v>err</v>
      </c>
      <c r="Z1031" s="1">
        <v>1</v>
      </c>
      <c r="AA1031" s="1">
        <f t="shared" si="1232"/>
        <v>0</v>
      </c>
      <c r="AB1031" s="1">
        <f t="shared" ref="AB1031:AB1098" si="1303">IF(ISNUMBER(V1031),1,0)*IF(ISNUMBER(W1031),1,0)*IF(ISNUMBER(X1031),1,0)</f>
        <v>0</v>
      </c>
      <c r="AC1031" s="1">
        <f>IF(ISNUMBER(INDEX(bias[value],MATCH(I1031,bias[symbol],0))),1,0)</f>
        <v>0</v>
      </c>
      <c r="AD1031" s="1">
        <f t="shared" si="1233"/>
        <v>0</v>
      </c>
      <c r="AE1031" s="1">
        <f t="shared" ref="AE1031:AE1098" si="1304">IF(AB1031,IF(W1031&gt;X1031,0,1),0)</f>
        <v>0</v>
      </c>
      <c r="AF1031" s="1">
        <f t="shared" ca="1" si="1199"/>
        <v>0</v>
      </c>
      <c r="AG1031" s="1">
        <f t="shared" ca="1" si="1200"/>
        <v>0</v>
      </c>
      <c r="AH1031" s="1" t="str">
        <f ca="1">IF(AG1031=1,_xll.RtContribute("DDS_BONDS",$B1031&amp;"=EXT",$V$3:$X$3,V1031:X1031,"FTC:CHANGED;SCOPE:SERVER"),"-")</f>
        <v>-</v>
      </c>
      <c r="AI1031" s="1" t="str">
        <f>_xll.RtGet("DDS_BONDS",B1031&amp;"=EXT",3)</f>
        <v>13689339=EXT</v>
      </c>
      <c r="AJ1031" s="32">
        <f>_xll.BDP($A1031&amp;" @"&amp; $N1031 &amp;"  Corp","risk_mid")</f>
        <v>4.8478375254980222</v>
      </c>
      <c r="AK1031" s="25" t="str">
        <f t="shared" si="1225"/>
        <v>-</v>
      </c>
      <c r="AL1031" s="1" t="str">
        <f t="shared" si="1235"/>
        <v>-</v>
      </c>
      <c r="AM1031" s="38">
        <f t="shared" si="1226"/>
        <v>0</v>
      </c>
      <c r="AN1031" s="12">
        <f>_xll.BDP($A1031&amp;" @"&amp; $N1031 &amp;"  Corp","asset_swap_spd_mid")</f>
        <v>34.560609162153092</v>
      </c>
      <c r="AO1031" s="25">
        <f t="shared" si="1227"/>
        <v>0</v>
      </c>
      <c r="AP1031" s="25" t="str">
        <f>IFERROR(_xll.BDP($A1031&amp;" @"&amp; $N1031 &amp;"  Corp","coupon")*G1031/100/365,"-")</f>
        <v>-</v>
      </c>
      <c r="AQ1031" s="1" t="str">
        <f>_xll.RtGet("EBOND_LDN",B1031,"DSPLY_NAME")</f>
        <v xml:space="preserve">ABBNVX 2 5/8 26 </v>
      </c>
      <c r="AR1031" s="38">
        <f>_xll.RtGet("EBOND_LDN", B1031, -18560)</f>
        <v>0</v>
      </c>
      <c r="AS1031" s="38">
        <f>_xll.RtGet("EBOND_LDN", B1031, -18562)</f>
        <v>0</v>
      </c>
      <c r="AT1031" s="58" t="str">
        <f ca="1">IF(Main[[#This Row],[maturity]]&lt;TODAY(),"matured","-")</f>
        <v>-</v>
      </c>
      <c r="AU1031" s="1" t="str">
        <f>IF(Main[[#This Row],[spread bid]]=Main[[#This Row],[spread ask]],"error","-")</f>
        <v>error</v>
      </c>
    </row>
    <row r="1032" spans="1:47" x14ac:dyDescent="0.2">
      <c r="A1032" s="1" t="s">
        <v>939</v>
      </c>
      <c r="B1032" s="1">
        <v>8561080</v>
      </c>
      <c r="C1032" s="9">
        <v>1994226</v>
      </c>
      <c r="D1032" s="9" t="str">
        <f>_xll.BDP($A1032&amp;" Corp",D$4)</f>
        <v>ABESM</v>
      </c>
      <c r="E1032" s="9">
        <f>IF(_xll.BDP($A1032&amp;" Corp","cpn typ")="floating","frn",_xll.BDP($A1032&amp;" Corp",E$4))</f>
        <v>4.625</v>
      </c>
      <c r="F1032" s="50">
        <f>IF(LEFT(_xll.BDP($A1032&amp;" Corp","mty_typ"),4)="perp","perp",_xll.BDP($A1032&amp;" Corp",F$4)*1)</f>
        <v>42657</v>
      </c>
      <c r="G1032" s="31">
        <f>_xll.RtGet("EBOND_POSITION",INDEX(bookMap[eBondID],MATCH(TEXT(C1032,"0"),bookMap[bbgID],0))&amp;"="&amp;B1032,"AMOUNT")</f>
        <v>0</v>
      </c>
      <c r="H1032" s="1">
        <f>INDEX(control!$E$12:$E$22,MATCH(C1032,control!$C$12:$C$22,0))</f>
        <v>0</v>
      </c>
      <c r="I1032" s="1" t="str">
        <f>IFERROR(INDEX(bias[symbol],MIN(MAX(MATCH(IF($I$2="manual",_xll.RtGet("EBOND_LDN",B1032,-20268),$I$2),bias[symbol],0)+H1032,1),27)),"-")</f>
        <v>m</v>
      </c>
      <c r="J1032" s="1">
        <f>IFERROR(_xll.RtGet("EBOND_LDN",B1032,-20270)*1,"-")</f>
        <v>0.3</v>
      </c>
      <c r="K1032" s="1" t="str">
        <f>_xll.RtGet("EBOND_LDN",$B1032,-20271)</f>
        <v>on</v>
      </c>
      <c r="L1032" s="1">
        <f>_xll.BDP(A1032&amp;" @CBKG Corp","bid")</f>
        <v>108.621</v>
      </c>
      <c r="M1032" s="1">
        <f>_xll.BDP(A1032&amp;" @CBKG Corp","ask")</f>
        <v>108.92100000000001</v>
      </c>
      <c r="N1032" s="1" t="s">
        <v>1456</v>
      </c>
      <c r="O1032" s="1" t="str">
        <f>_xll.BDP(A1032&amp;" @"&amp;N1032&amp;" Corp","LAST_UPDATE")</f>
        <v>07:01:22</v>
      </c>
      <c r="P1032" s="57">
        <f>_xll.BDP(A1032&amp;" @"&amp;N1032&amp;" Corp","LAST_PRICE")</f>
        <v>108.771</v>
      </c>
      <c r="Q1032" s="1">
        <f>INDEX(control!$F$12:$F$22,MATCH(C1032,control!$C$12:$C$22,0))</f>
        <v>100</v>
      </c>
      <c r="R1032" s="1">
        <f>P1032-J1032*INDEX(bias[value],MATCH(I1032,bias[symbol],0))*(Q1032/100)</f>
        <v>108.621</v>
      </c>
      <c r="S1032" s="1">
        <f t="shared" si="1234"/>
        <v>108.92099999999999</v>
      </c>
      <c r="T1032" s="4"/>
      <c r="U1032" s="4"/>
      <c r="V1032" s="1">
        <f t="shared" si="1228"/>
        <v>108.771</v>
      </c>
      <c r="W1032" s="1">
        <f t="shared" si="1229"/>
        <v>108.621</v>
      </c>
      <c r="X1032" s="1">
        <f t="shared" si="1230"/>
        <v>108.92099999999999</v>
      </c>
      <c r="Y1032" s="13">
        <f t="shared" si="1231"/>
        <v>-2.8421709430404007E-14</v>
      </c>
      <c r="Z1032" s="1">
        <v>1</v>
      </c>
      <c r="AA1032" s="1">
        <f t="shared" si="1232"/>
        <v>1</v>
      </c>
      <c r="AB1032" s="1">
        <f t="shared" si="1303"/>
        <v>1</v>
      </c>
      <c r="AC1032" s="1">
        <f>IF(ISNUMBER(INDEX(bias[value],MATCH(I1032,bias[symbol],0))),1,0)</f>
        <v>1</v>
      </c>
      <c r="AD1032" s="1">
        <f t="shared" si="1233"/>
        <v>1</v>
      </c>
      <c r="AE1032" s="1">
        <f t="shared" si="1304"/>
        <v>1</v>
      </c>
      <c r="AF1032" s="1">
        <f t="shared" ca="1" si="1199"/>
        <v>0</v>
      </c>
      <c r="AG1032" s="1">
        <f t="shared" ca="1" si="1200"/>
        <v>0</v>
      </c>
      <c r="AH1032" s="1" t="str">
        <f ca="1">IF(AG1032=1,_xll.RtContribute("DDS_BONDS",$B1032&amp;"=EXT",$V$3:$X$3,V1032:X1032,"FTC:CHANGED;SCOPE:SERVER"),"-")</f>
        <v>-</v>
      </c>
      <c r="AI1032" s="1" t="str">
        <f>_xll.RtGet("DDS_BONDS",B1032&amp;"=EXT",3)</f>
        <v>8561080=EXT</v>
      </c>
      <c r="AJ1032" s="32">
        <f>_xll.BDP($A1032&amp;" @"&amp; $N1032 &amp;"  Corp","risk_mid")</f>
        <v>2.4446724546976384</v>
      </c>
      <c r="AK1032" s="25">
        <f t="shared" si="1225"/>
        <v>0</v>
      </c>
      <c r="AL1032" s="1" t="str">
        <f t="shared" si="1235"/>
        <v>-</v>
      </c>
      <c r="AM1032" s="38">
        <f t="shared" si="1226"/>
        <v>0</v>
      </c>
      <c r="AN1032" s="12">
        <f>_xll.BDP($A1032&amp;" @"&amp; $N1032 &amp;"  Corp","asset_swap_spd_mid")</f>
        <v>48.551228252099264</v>
      </c>
      <c r="AO1032" s="25">
        <f t="shared" si="1227"/>
        <v>0</v>
      </c>
      <c r="AP1032" s="25">
        <f>IFERROR(_xll.BDP($A1032&amp;" @"&amp; $N1032 &amp;"  Corp","coupon")*G1032/100/365,"-")</f>
        <v>0</v>
      </c>
      <c r="AQ1032" s="1" t="str">
        <f>_xll.RtGet("EBOND_LDN",B1032,"DSPLY_NAME")</f>
        <v>ABESM 4 5/8 14 O</v>
      </c>
      <c r="AR1032" s="38">
        <f>_xll.RtGet("EBOND_LDN", B1032, -18560)</f>
        <v>82.331920741245</v>
      </c>
      <c r="AS1032" s="38">
        <f>_xll.RtGet("EBOND_LDN", B1032, -18562)</f>
        <v>70.061552289437998</v>
      </c>
      <c r="AT1032" s="58" t="str">
        <f ca="1">IF(Main[[#This Row],[maturity]]&lt;TODAY(),"matured","-")</f>
        <v>-</v>
      </c>
      <c r="AU1032" s="1" t="str">
        <f>IF(Main[[#This Row],[spread bid]]=Main[[#This Row],[spread ask]],"error","-")</f>
        <v>-</v>
      </c>
    </row>
    <row r="1033" spans="1:47" x14ac:dyDescent="0.2">
      <c r="A1033" s="1" t="s">
        <v>940</v>
      </c>
      <c r="B1033" s="1">
        <v>6171485</v>
      </c>
      <c r="C1033" s="9">
        <v>1994226</v>
      </c>
      <c r="D1033" s="9" t="str">
        <f>_xll.BDP($A1033&amp;" Corp",D$4)</f>
        <v>ABESM</v>
      </c>
      <c r="E1033" s="9">
        <f>IF(_xll.BDP($A1033&amp;" Corp","cpn typ")="floating","frn",_xll.BDP($A1033&amp;" Corp",E$4))</f>
        <v>5.125</v>
      </c>
      <c r="F1033" s="50">
        <f>IF(LEFT(_xll.BDP($A1033&amp;" Corp","mty_typ"),4)="perp","perp",_xll.BDP($A1033&amp;" Corp",F$4)*1)</f>
        <v>42898</v>
      </c>
      <c r="G1033" s="31">
        <f>_xll.RtGet("EBOND_POSITION",INDEX(bookMap[eBondID],MATCH(TEXT(C1033,"0"),bookMap[bbgID],0))&amp;"="&amp;B1033,"AMOUNT")</f>
        <v>2000000</v>
      </c>
      <c r="H1033" s="1">
        <f>INDEX(control!$E$12:$E$22,MATCH(C1033,control!$C$12:$C$22,0))</f>
        <v>0</v>
      </c>
      <c r="I1033" s="1" t="str">
        <f>IFERROR(INDEX(bias[symbol],MIN(MAX(MATCH(IF($I$2="manual",_xll.RtGet("EBOND_LDN",B1033,-20268),$I$2),bias[symbol],0)+H1033,1),27)),"-")</f>
        <v>m</v>
      </c>
      <c r="J1033" s="1">
        <f>IFERROR(_xll.RtGet("EBOND_LDN",B1033,-20270)*1,"-")</f>
        <v>0.3</v>
      </c>
      <c r="K1033" s="1" t="str">
        <f>_xll.RtGet("EBOND_LDN",$B1033,-20271)</f>
        <v>on</v>
      </c>
      <c r="L1033" s="1">
        <f>_xll.BDP(A1033&amp;" @CBKG Corp","bid")</f>
        <v>112.313</v>
      </c>
      <c r="M1033" s="1">
        <f>_xll.BDP(A1033&amp;" @CBKG Corp","ask")</f>
        <v>112.613</v>
      </c>
      <c r="N1033" s="1" t="s">
        <v>1456</v>
      </c>
      <c r="O1033" s="1" t="str">
        <f>_xll.BDP(A1033&amp;" @"&amp;N1033&amp;" Corp","LAST_UPDATE")</f>
        <v>07:01:21</v>
      </c>
      <c r="P1033" s="57">
        <f>_xll.BDP(A1033&amp;" @"&amp;N1033&amp;" Corp","LAST_PRICE")</f>
        <v>112.46299999999999</v>
      </c>
      <c r="Q1033" s="1">
        <f>INDEX(control!$F$12:$F$22,MATCH(C1033,control!$C$12:$C$22,0))</f>
        <v>100</v>
      </c>
      <c r="R1033" s="1">
        <f>P1033-J1033*INDEX(bias[value],MATCH(I1033,bias[symbol],0))*(Q1033/100)</f>
        <v>112.31299999999999</v>
      </c>
      <c r="S1033" s="1">
        <f t="shared" si="1234"/>
        <v>112.61299999999999</v>
      </c>
      <c r="T1033" s="4"/>
      <c r="U1033" s="4"/>
      <c r="V1033" s="1">
        <f t="shared" si="1228"/>
        <v>112.46299999999999</v>
      </c>
      <c r="W1033" s="1">
        <f t="shared" si="1229"/>
        <v>112.31299999999999</v>
      </c>
      <c r="X1033" s="1">
        <f t="shared" si="1230"/>
        <v>112.61299999999999</v>
      </c>
      <c r="Y1033" s="13">
        <f t="shared" si="1231"/>
        <v>0</v>
      </c>
      <c r="Z1033" s="1">
        <v>1</v>
      </c>
      <c r="AA1033" s="1">
        <f t="shared" si="1232"/>
        <v>1</v>
      </c>
      <c r="AB1033" s="1">
        <f t="shared" si="1303"/>
        <v>1</v>
      </c>
      <c r="AC1033" s="1">
        <f>IF(ISNUMBER(INDEX(bias[value],MATCH(I1033,bias[symbol],0))),1,0)</f>
        <v>1</v>
      </c>
      <c r="AD1033" s="1">
        <f t="shared" si="1233"/>
        <v>1</v>
      </c>
      <c r="AE1033" s="1">
        <f t="shared" si="1304"/>
        <v>1</v>
      </c>
      <c r="AF1033" s="1">
        <f t="shared" ca="1" si="1199"/>
        <v>0</v>
      </c>
      <c r="AG1033" s="1">
        <f t="shared" ca="1" si="1200"/>
        <v>0</v>
      </c>
      <c r="AH1033" s="1" t="str">
        <f ca="1">IF(AG1033=1,_xll.RtContribute("DDS_BONDS",$B1033&amp;"=EXT",$V$3:$X$3,V1033:X1033,"FTC:CHANGED;SCOPE:SERVER"),"-")</f>
        <v>-</v>
      </c>
      <c r="AI1033" s="1" t="str">
        <f>_xll.RtGet("DDS_BONDS",B1033&amp;"=EXT",3)</f>
        <v>6171485=EXT</v>
      </c>
      <c r="AJ1033" s="32">
        <f>_xll.BDP($A1033&amp;" @"&amp; $N1033 &amp;"  Corp","risk_mid")</f>
        <v>3.1769842717174868</v>
      </c>
      <c r="AK1033" s="25">
        <f t="shared" si="1225"/>
        <v>635.39685434349735</v>
      </c>
      <c r="AL1033" s="1" t="str">
        <f t="shared" si="1235"/>
        <v>-</v>
      </c>
      <c r="AM1033" s="38">
        <f t="shared" si="1226"/>
        <v>19.993422222222225</v>
      </c>
      <c r="AN1033" s="12">
        <f>_xll.BDP($A1033&amp;" @"&amp; $N1033 &amp;"  Corp","asset_swap_spd_mid")</f>
        <v>52.410577942000337</v>
      </c>
      <c r="AO1033" s="25">
        <f t="shared" si="1227"/>
        <v>10482.115588400067</v>
      </c>
      <c r="AP1033" s="25">
        <f>IFERROR(_xll.BDP($A1033&amp;" @"&amp; $N1033 &amp;"  Corp","coupon")*G1033/100/365,"-")</f>
        <v>280.82191780821915</v>
      </c>
      <c r="AQ1033" s="1" t="str">
        <f>_xll.RtGet("EBOND_LDN",B1033,"DSPLY_NAME")</f>
        <v>ABESM 5 1/8 12 J</v>
      </c>
      <c r="AR1033" s="38">
        <f>_xll.RtGet("EBOND_LDN", B1033, -18560)</f>
        <v>92.784940737274994</v>
      </c>
      <c r="AS1033" s="38">
        <f>_xll.RtGet("EBOND_LDN", B1033, -18562)</f>
        <v>83.352925110404001</v>
      </c>
      <c r="AT1033" s="58" t="str">
        <f ca="1">IF(Main[[#This Row],[maturity]]&lt;TODAY(),"matured","-")</f>
        <v>-</v>
      </c>
      <c r="AU1033" s="1" t="str">
        <f>IF(Main[[#This Row],[spread bid]]=Main[[#This Row],[spread ask]],"error","-")</f>
        <v>-</v>
      </c>
    </row>
    <row r="1034" spans="1:47" x14ac:dyDescent="0.2">
      <c r="A1034" s="1" t="s">
        <v>941</v>
      </c>
      <c r="B1034" s="1">
        <v>10183507</v>
      </c>
      <c r="C1034" s="9">
        <v>1994226</v>
      </c>
      <c r="D1034" s="9" t="str">
        <f>_xll.BDP($A1034&amp;" Corp",D$4)</f>
        <v>ABESM</v>
      </c>
      <c r="E1034" s="9">
        <f>IF(_xll.BDP($A1034&amp;" Corp","cpn typ")="floating","frn",_xll.BDP($A1034&amp;" Corp",E$4))</f>
        <v>5.75</v>
      </c>
      <c r="F1034" s="50">
        <f>IF(LEFT(_xll.BDP($A1034&amp;" Corp","mty_typ"),4)="perp","perp",_xll.BDP($A1034&amp;" Corp",F$4)*1)</f>
        <v>43168</v>
      </c>
      <c r="G1034" s="31">
        <f>_xll.RtGet("EBOND_POSITION",INDEX(bookMap[eBondID],MATCH(TEXT(C1034,"0"),bookMap[bbgID],0))&amp;"="&amp;B1034,"AMOUNT")</f>
        <v>0</v>
      </c>
      <c r="H1034" s="1">
        <f>INDEX(control!$E$12:$E$22,MATCH(C1034,control!$C$12:$C$22,0))</f>
        <v>0</v>
      </c>
      <c r="I1034" s="1" t="str">
        <f>IFERROR(INDEX(bias[symbol],MIN(MAX(MATCH(IF($I$2="manual",_xll.RtGet("EBOND_LDN",B1034,-20268),$I$2),bias[symbol],0)+H1034,1),27)),"-")</f>
        <v>m</v>
      </c>
      <c r="J1034" s="1">
        <f>IFERROR(_xll.RtGet("EBOND_LDN",B1034,-20270)*1,"-")</f>
        <v>0.5</v>
      </c>
      <c r="K1034" s="1" t="str">
        <f>_xll.RtGet("EBOND_LDN",$B1034,-20271)</f>
        <v>on</v>
      </c>
      <c r="L1034" s="1">
        <f>_xll.BDP(A1034&amp;" @CBKG Corp","bid")</f>
        <v>116.764</v>
      </c>
      <c r="M1034" s="1">
        <f>_xll.BDP(A1034&amp;" @CBKG Corp","ask")</f>
        <v>117.264</v>
      </c>
      <c r="N1034" s="1" t="s">
        <v>1456</v>
      </c>
      <c r="O1034" s="1" t="str">
        <f>_xll.BDP(A1034&amp;" @"&amp;N1034&amp;" Corp","LAST_UPDATE")</f>
        <v>07:01:24</v>
      </c>
      <c r="P1034" s="57">
        <f>_xll.BDP(A1034&amp;" @"&amp;N1034&amp;" Corp","LAST_PRICE")</f>
        <v>117.014</v>
      </c>
      <c r="Q1034" s="1">
        <f>INDEX(control!$F$12:$F$22,MATCH(C1034,control!$C$12:$C$22,0))</f>
        <v>100</v>
      </c>
      <c r="R1034" s="1">
        <f>P1034-J1034*INDEX(bias[value],MATCH(I1034,bias[symbol],0))*(Q1034/100)</f>
        <v>116.764</v>
      </c>
      <c r="S1034" s="1">
        <f t="shared" si="1234"/>
        <v>117.264</v>
      </c>
      <c r="T1034" s="4"/>
      <c r="U1034" s="4"/>
      <c r="V1034" s="1">
        <f t="shared" si="1228"/>
        <v>117.014</v>
      </c>
      <c r="W1034" s="1">
        <f t="shared" si="1229"/>
        <v>116.764</v>
      </c>
      <c r="X1034" s="1">
        <f t="shared" si="1230"/>
        <v>117.264</v>
      </c>
      <c r="Y1034" s="13">
        <f t="shared" si="1231"/>
        <v>0</v>
      </c>
      <c r="Z1034" s="1">
        <v>1</v>
      </c>
      <c r="AA1034" s="1">
        <f t="shared" si="1232"/>
        <v>1</v>
      </c>
      <c r="AB1034" s="1">
        <f t="shared" si="1303"/>
        <v>1</v>
      </c>
      <c r="AC1034" s="1">
        <f>IF(ISNUMBER(INDEX(bias[value],MATCH(I1034,bias[symbol],0))),1,0)</f>
        <v>1</v>
      </c>
      <c r="AD1034" s="1">
        <f t="shared" si="1233"/>
        <v>1</v>
      </c>
      <c r="AE1034" s="1">
        <f t="shared" si="1304"/>
        <v>1</v>
      </c>
      <c r="AF1034" s="1">
        <f t="shared" ca="1" si="1199"/>
        <v>0</v>
      </c>
      <c r="AG1034" s="1">
        <f t="shared" ca="1" si="1200"/>
        <v>0</v>
      </c>
      <c r="AH1034" s="1" t="str">
        <f ca="1">IF(AG1034=1,_xll.RtContribute("DDS_BONDS",$B1034&amp;"=EXT",$V$3:$X$3,V1034:X1034,"FTC:CHANGED;SCOPE:SERVER"),"-")</f>
        <v>-</v>
      </c>
      <c r="AI1034" s="1" t="str">
        <f>_xll.RtGet("DDS_BONDS",B1034&amp;"=EXT",3)</f>
        <v>10183507=EXT</v>
      </c>
      <c r="AJ1034" s="32">
        <f>_xll.BDP($A1034&amp;" @"&amp; $N1034 &amp;"  Corp","risk_mid")</f>
        <v>4.0287037686454141</v>
      </c>
      <c r="AK1034" s="25">
        <f t="shared" si="1225"/>
        <v>0</v>
      </c>
      <c r="AL1034" s="1" t="str">
        <f t="shared" si="1235"/>
        <v>-</v>
      </c>
      <c r="AM1034" s="38">
        <f t="shared" si="1226"/>
        <v>0</v>
      </c>
      <c r="AN1034" s="12">
        <f>_xll.BDP($A1034&amp;" @"&amp; $N1034 &amp;"  Corp","asset_swap_spd_mid")</f>
        <v>62.635545377691827</v>
      </c>
      <c r="AO1034" s="25">
        <f t="shared" si="1227"/>
        <v>0</v>
      </c>
      <c r="AP1034" s="25">
        <f>IFERROR(_xll.BDP($A1034&amp;" @"&amp; $N1034 &amp;"  Corp","coupon")*G1034/100/365,"-")</f>
        <v>0</v>
      </c>
      <c r="AQ1034" s="1" t="str">
        <f>_xll.RtGet("EBOND_LDN",B1034,"DSPLY_NAME")</f>
        <v>ABESM 5 3/4 09 M</v>
      </c>
      <c r="AR1034" s="38">
        <f>_xll.RtGet("EBOND_LDN", B1034, -18560)</f>
        <v>99.183367370126007</v>
      </c>
      <c r="AS1034" s="38">
        <f>_xll.RtGet("EBOND_LDN", B1034, -18562)</f>
        <v>86.793857783619003</v>
      </c>
      <c r="AT1034" s="58" t="str">
        <f ca="1">IF(Main[[#This Row],[maturity]]&lt;TODAY(),"matured","-")</f>
        <v>-</v>
      </c>
      <c r="AU1034" s="1" t="str">
        <f>IF(Main[[#This Row],[spread bid]]=Main[[#This Row],[spread ask]],"error","-")</f>
        <v>-</v>
      </c>
    </row>
    <row r="1035" spans="1:47" x14ac:dyDescent="0.2">
      <c r="A1035" s="1" t="s">
        <v>942</v>
      </c>
      <c r="B1035" s="1">
        <v>15812138</v>
      </c>
      <c r="C1035" s="9">
        <v>1994226</v>
      </c>
      <c r="D1035" s="9" t="str">
        <f>_xll.BDP($A1035&amp;" Corp",D$4)</f>
        <v>ABESM</v>
      </c>
      <c r="E1035" s="9">
        <f>IF(_xll.BDP($A1035&amp;" Corp","cpn typ")="floating","frn",_xll.BDP($A1035&amp;" Corp",E$4))</f>
        <v>4.75</v>
      </c>
      <c r="F1035" s="50">
        <f>IF(LEFT(_xll.BDP($A1035&amp;" Corp","mty_typ"),4)="perp","perp",_xll.BDP($A1035&amp;" Corp",F$4)*1)</f>
        <v>43763</v>
      </c>
      <c r="G1035" s="31">
        <f>_xll.RtGet("EBOND_POSITION",INDEX(bookMap[eBondID],MATCH(TEXT(C1035,"0"),bookMap[bbgID],0))&amp;"="&amp;B1035,"AMOUNT")</f>
        <v>0</v>
      </c>
      <c r="H1035" s="1">
        <f>INDEX(control!$E$12:$E$22,MATCH(C1035,control!$C$12:$C$22,0))</f>
        <v>0</v>
      </c>
      <c r="I1035" s="1" t="str">
        <f>IFERROR(INDEX(bias[symbol],MIN(MAX(MATCH(IF($I$2="manual",_xll.RtGet("EBOND_LDN",B1035,-20268),$I$2),bias[symbol],0)+H1035,1),27)),"-")</f>
        <v>bb</v>
      </c>
      <c r="J1035" s="1">
        <f>IFERROR(_xll.RtGet("EBOND_LDN",B1035,-20270)*1,"-")</f>
        <v>0.5</v>
      </c>
      <c r="K1035" s="1" t="str">
        <f>_xll.RtGet("EBOND_LDN",$B1035,-20271)</f>
        <v>on</v>
      </c>
      <c r="L1035" s="1">
        <f>_xll.BDP(A1035&amp;" @CBKG Corp","bid")</f>
        <v>117.291</v>
      </c>
      <c r="M1035" s="1">
        <f>_xll.BDP(A1035&amp;" @CBKG Corp","ask")</f>
        <v>117.791</v>
      </c>
      <c r="N1035" s="1" t="s">
        <v>1456</v>
      </c>
      <c r="O1035" s="1" t="str">
        <f>_xll.BDP(A1035&amp;" @"&amp;N1035&amp;" Corp","LAST_UPDATE")</f>
        <v>07:01:23</v>
      </c>
      <c r="P1035" s="57">
        <f>_xll.BDP(A1035&amp;" @"&amp;N1035&amp;" Corp","LAST_PRICE")</f>
        <v>117.416</v>
      </c>
      <c r="Q1035" s="1">
        <f>INDEX(control!$F$12:$F$22,MATCH(C1035,control!$C$12:$C$22,0))</f>
        <v>100</v>
      </c>
      <c r="R1035" s="1">
        <f>P1035-J1035*INDEX(bias[value],MATCH(I1035,bias[symbol],0))*(Q1035/100)</f>
        <v>117.291</v>
      </c>
      <c r="S1035" s="1">
        <f t="shared" si="1234"/>
        <v>117.791</v>
      </c>
      <c r="T1035" s="4"/>
      <c r="U1035" s="4"/>
      <c r="V1035" s="1">
        <f t="shared" si="1228"/>
        <v>117.416</v>
      </c>
      <c r="W1035" s="1">
        <f t="shared" si="1229"/>
        <v>117.291</v>
      </c>
      <c r="X1035" s="1">
        <f t="shared" si="1230"/>
        <v>117.791</v>
      </c>
      <c r="Y1035" s="13">
        <f t="shared" si="1231"/>
        <v>0</v>
      </c>
      <c r="Z1035" s="1">
        <v>1</v>
      </c>
      <c r="AA1035" s="1">
        <f t="shared" si="1232"/>
        <v>1</v>
      </c>
      <c r="AB1035" s="1">
        <f t="shared" si="1303"/>
        <v>1</v>
      </c>
      <c r="AC1035" s="1">
        <f>IF(ISNUMBER(INDEX(bias[value],MATCH(I1035,bias[symbol],0))),1,0)</f>
        <v>1</v>
      </c>
      <c r="AD1035" s="1">
        <f t="shared" si="1233"/>
        <v>1</v>
      </c>
      <c r="AE1035" s="1">
        <f t="shared" si="1304"/>
        <v>1</v>
      </c>
      <c r="AF1035" s="1">
        <f t="shared" ca="1" si="1199"/>
        <v>0</v>
      </c>
      <c r="AG1035" s="1">
        <f t="shared" ca="1" si="1200"/>
        <v>0</v>
      </c>
      <c r="AH1035" s="1" t="str">
        <f ca="1">IF(AG1035=1,_xll.RtContribute("DDS_BONDS",$B1035&amp;"=EXT",$V$3:$X$3,V1035:X1035,"FTC:CHANGED;SCOPE:SERVER"),"-")</f>
        <v>-</v>
      </c>
      <c r="AI1035" s="1" t="str">
        <f>_xll.RtGet("DDS_BONDS",B1035&amp;"=EXT",3)</f>
        <v>15812138=EXT</v>
      </c>
      <c r="AJ1035" s="32">
        <f>_xll.BDP($A1035&amp;" @"&amp; $N1035 &amp;"  Corp","risk_mid")</f>
        <v>5.6612116737845497</v>
      </c>
      <c r="AK1035" s="25">
        <f t="shared" si="1225"/>
        <v>0</v>
      </c>
      <c r="AL1035" s="1" t="str">
        <f t="shared" si="1235"/>
        <v>-</v>
      </c>
      <c r="AM1035" s="38">
        <f t="shared" si="1226"/>
        <v>0</v>
      </c>
      <c r="AN1035" s="12">
        <f>_xll.BDP($A1035&amp;" @"&amp; $N1035 &amp;"  Corp","asset_swap_spd_mid")</f>
        <v>67.99992386003855</v>
      </c>
      <c r="AO1035" s="25">
        <f t="shared" si="1227"/>
        <v>0</v>
      </c>
      <c r="AP1035" s="25">
        <f>IFERROR(_xll.BDP($A1035&amp;" @"&amp; $N1035 &amp;"  Corp","coupon")*G1035/100/365,"-")</f>
        <v>0</v>
      </c>
      <c r="AQ1035" s="1" t="str">
        <f>_xll.RtGet("EBOND_LDN",B1035,"DSPLY_NAME")</f>
        <v>ABESM 4 3/4 25 O</v>
      </c>
      <c r="AR1035" s="38">
        <f>_xll.RtGet("EBOND_LDN", B1035, -18560)</f>
        <v>100.073283408808</v>
      </c>
      <c r="AS1035" s="38">
        <f>_xll.RtGet("EBOND_LDN", B1035, -18562)</f>
        <v>91.281020848572993</v>
      </c>
      <c r="AT1035" s="58" t="str">
        <f ca="1">IF(Main[[#This Row],[maturity]]&lt;TODAY(),"matured","-")</f>
        <v>-</v>
      </c>
      <c r="AU1035" s="1" t="str">
        <f>IF(Main[[#This Row],[spread bid]]=Main[[#This Row],[spread ask]],"error","-")</f>
        <v>-</v>
      </c>
    </row>
    <row r="1036" spans="1:47" x14ac:dyDescent="0.2">
      <c r="A1036" s="1" t="s">
        <v>943</v>
      </c>
      <c r="B1036" s="1">
        <v>3692147</v>
      </c>
      <c r="C1036" s="9">
        <v>1994226</v>
      </c>
      <c r="D1036" s="9" t="str">
        <f>_xll.BDP($A1036&amp;" Corp",D$4)</f>
        <v>ABESM</v>
      </c>
      <c r="E1036" s="9">
        <f>IF(_xll.BDP($A1036&amp;" Corp","cpn typ")="floating","frn",_xll.BDP($A1036&amp;" Corp",E$4))</f>
        <v>4.375</v>
      </c>
      <c r="F1036" s="50">
        <f>IF(LEFT(_xll.BDP($A1036&amp;" Corp","mty_typ"),4)="perp","perp",_xll.BDP($A1036&amp;" Corp",F$4)*1)</f>
        <v>43920</v>
      </c>
      <c r="G1036" s="31" t="str">
        <f>_xll.RtGet("EBOND_POSITION",INDEX(bookMap[eBondID],MATCH(TEXT(C1036,"0"),bookMap[bbgID],0))&amp;"="&amp;B1036,"AMOUNT")</f>
        <v>#N/A</v>
      </c>
      <c r="H1036" s="1">
        <f>INDEX(control!$E$12:$E$22,MATCH(C1036,control!$C$12:$C$22,0))</f>
        <v>0</v>
      </c>
      <c r="I1036" s="1" t="str">
        <f>IFERROR(INDEX(bias[symbol],MIN(MAX(MATCH(IF($I$2="manual",_xll.RtGet("EBOND_LDN",B1036,-20268),$I$2),bias[symbol],0)+H1036,1),27)),"-")</f>
        <v>b</v>
      </c>
      <c r="J1036" s="1">
        <f>IFERROR(_xll.RtGet("EBOND_LDN",B1036,-20270)*1,"-")</f>
        <v>0.5</v>
      </c>
      <c r="K1036" s="1" t="str">
        <f>_xll.RtGet("EBOND_LDN",$B1036,-20271)</f>
        <v>on</v>
      </c>
      <c r="L1036" s="1">
        <f>_xll.BDP(A1036&amp;" @CBKG Corp","bid")</f>
        <v>115.824</v>
      </c>
      <c r="M1036" s="1">
        <f>_xll.BDP(A1036&amp;" @CBKG Corp","ask")</f>
        <v>116.324</v>
      </c>
      <c r="N1036" s="1" t="s">
        <v>1456</v>
      </c>
      <c r="O1036" s="1" t="str">
        <f>_xll.BDP(A1036&amp;" @"&amp;N1036&amp;" Corp","LAST_UPDATE")</f>
        <v>07:01:24</v>
      </c>
      <c r="P1036" s="57">
        <f>_xll.BDP(A1036&amp;" @"&amp;N1036&amp;" Corp","LAST_PRICE")</f>
        <v>116.011</v>
      </c>
      <c r="Q1036" s="1">
        <f>INDEX(control!$F$12:$F$22,MATCH(C1036,control!$C$12:$C$22,0))</f>
        <v>100</v>
      </c>
      <c r="R1036" s="1">
        <f>P1036-J1036*INDEX(bias[value],MATCH(I1036,bias[symbol],0))*(Q1036/100)</f>
        <v>115.8235</v>
      </c>
      <c r="S1036" s="1">
        <f t="shared" si="1234"/>
        <v>116.3235</v>
      </c>
      <c r="T1036" s="4"/>
      <c r="U1036" s="4"/>
      <c r="V1036" s="1">
        <f t="shared" si="1228"/>
        <v>116.011</v>
      </c>
      <c r="W1036" s="1">
        <f t="shared" si="1229"/>
        <v>115.8235</v>
      </c>
      <c r="X1036" s="1">
        <f t="shared" si="1230"/>
        <v>116.3235</v>
      </c>
      <c r="Y1036" s="13">
        <f t="shared" si="1231"/>
        <v>-1.0000000000047748E-3</v>
      </c>
      <c r="Z1036" s="1">
        <v>1</v>
      </c>
      <c r="AA1036" s="1">
        <f t="shared" si="1232"/>
        <v>1</v>
      </c>
      <c r="AB1036" s="1">
        <f t="shared" si="1303"/>
        <v>1</v>
      </c>
      <c r="AC1036" s="1">
        <f>IF(ISNUMBER(INDEX(bias[value],MATCH(I1036,bias[symbol],0))),1,0)</f>
        <v>1</v>
      </c>
      <c r="AD1036" s="1">
        <f t="shared" si="1233"/>
        <v>1</v>
      </c>
      <c r="AE1036" s="1">
        <f t="shared" si="1304"/>
        <v>1</v>
      </c>
      <c r="AF1036" s="1">
        <f t="shared" ref="AF1036:AF1103" ca="1" si="1305">IF($C$3="update",1,0)</f>
        <v>0</v>
      </c>
      <c r="AG1036" s="1">
        <f t="shared" ref="AG1036:AG1103" ca="1" si="1306">PRODUCT(Z1036:AF1036)</f>
        <v>0</v>
      </c>
      <c r="AH1036" s="1" t="str">
        <f ca="1">IF(AG1036=1,_xll.RtContribute("DDS_BONDS",$B1036&amp;"=EXT",$V$3:$X$3,V1036:X1036,"FTC:CHANGED;SCOPE:SERVER"),"-")</f>
        <v>-</v>
      </c>
      <c r="AI1036" s="1" t="str">
        <f>_xll.RtGet("DDS_BONDS",B1036&amp;"=EXT",3)</f>
        <v>3692147=EXT</v>
      </c>
      <c r="AJ1036" s="32">
        <f>_xll.BDP($A1036&amp;" @"&amp; $N1036 &amp;"  Corp","risk_mid")</f>
        <v>6.0235810073336893</v>
      </c>
      <c r="AK1036" s="25" t="str">
        <f t="shared" si="1225"/>
        <v>-</v>
      </c>
      <c r="AL1036" s="1" t="str">
        <f t="shared" si="1235"/>
        <v>-</v>
      </c>
      <c r="AM1036" s="38">
        <f t="shared" si="1226"/>
        <v>0</v>
      </c>
      <c r="AN1036" s="12">
        <f>_xll.BDP($A1036&amp;" @"&amp; $N1036 &amp;"  Corp","asset_swap_spd_mid")</f>
        <v>67.984866115178875</v>
      </c>
      <c r="AO1036" s="25">
        <f t="shared" si="1227"/>
        <v>0</v>
      </c>
      <c r="AP1036" s="25" t="str">
        <f>IFERROR(_xll.BDP($A1036&amp;" @"&amp; $N1036 &amp;"  Corp","coupon")*G1036/100/365,"-")</f>
        <v>-</v>
      </c>
      <c r="AQ1036" s="1" t="str">
        <f>_xll.RtGet("EBOND_LDN",B1036,"DSPLY_NAME")</f>
        <v>ABESM 4 3/8 30 M</v>
      </c>
      <c r="AR1036" s="38">
        <f>_xll.RtGet("EBOND_LDN", B1036, -18560)</f>
        <v>0</v>
      </c>
      <c r="AS1036" s="38">
        <f>_xll.RtGet("EBOND_LDN", B1036, -18562)</f>
        <v>0</v>
      </c>
      <c r="AT1036" s="58" t="str">
        <f ca="1">IF(Main[[#This Row],[maturity]]&lt;TODAY(),"matured","-")</f>
        <v>-</v>
      </c>
      <c r="AU1036" s="1" t="str">
        <f>IF(Main[[#This Row],[spread bid]]=Main[[#This Row],[spread ask]],"error","-")</f>
        <v>error</v>
      </c>
    </row>
    <row r="1037" spans="1:47" x14ac:dyDescent="0.2">
      <c r="A1037" s="1" t="s">
        <v>944</v>
      </c>
      <c r="B1037" s="1">
        <v>5368192</v>
      </c>
      <c r="C1037" s="9">
        <v>1994226</v>
      </c>
      <c r="D1037" s="9" t="str">
        <f>_xll.BDP($A1037&amp;" Corp",D$4)</f>
        <v>ABESM</v>
      </c>
      <c r="E1037" s="9">
        <f>IF(_xll.BDP($A1037&amp;" Corp","cpn typ")="floating","frn",_xll.BDP($A1037&amp;" Corp",E$4))</f>
        <v>4.875</v>
      </c>
      <c r="F1037" s="50">
        <f>IF(LEFT(_xll.BDP($A1037&amp;" Corp","mty_typ"),4)="perp","perp",_xll.BDP($A1037&amp;" Corp",F$4)*1)</f>
        <v>44496</v>
      </c>
      <c r="G1037" s="31">
        <f>_xll.RtGet("EBOND_POSITION",INDEX(bookMap[eBondID],MATCH(TEXT(C1037,"0"),bookMap[bbgID],0))&amp;"="&amp;B1037,"AMOUNT")</f>
        <v>2100000</v>
      </c>
      <c r="H1037" s="1">
        <f>INDEX(control!$E$12:$E$22,MATCH(C1037,control!$C$12:$C$22,0))</f>
        <v>0</v>
      </c>
      <c r="I1037" s="1" t="str">
        <f>IFERROR(INDEX(bias[symbol],MIN(MAX(MATCH(IF($I$2="manual",_xll.RtGet("EBOND_LDN",B1037,-20268),$I$2),bias[symbol],0)+H1037,1),27)),"-")</f>
        <v>b</v>
      </c>
      <c r="J1037" s="1">
        <f>IFERROR(_xll.RtGet("EBOND_LDN",B1037,-20270)*1,"-")</f>
        <v>0.5</v>
      </c>
      <c r="K1037" s="1" t="str">
        <f>_xll.RtGet("EBOND_LDN",$B1037,-20271)</f>
        <v>on</v>
      </c>
      <c r="L1037" s="1">
        <f>_xll.BDP(A1037&amp;" @CBKG Corp","bid")</f>
        <v>121.123</v>
      </c>
      <c r="M1037" s="1">
        <f>_xll.BDP(A1037&amp;" @CBKG Corp","ask")</f>
        <v>121.623</v>
      </c>
      <c r="N1037" s="1" t="s">
        <v>1456</v>
      </c>
      <c r="O1037" s="1" t="str">
        <f>_xll.BDP(A1037&amp;" @"&amp;N1037&amp;" Corp","LAST_UPDATE")</f>
        <v>07:01:21</v>
      </c>
      <c r="P1037" s="57">
        <f>_xll.BDP(A1037&amp;" @"&amp;N1037&amp;" Corp","LAST_PRICE")</f>
        <v>121.31</v>
      </c>
      <c r="Q1037" s="1">
        <f>INDEX(control!$F$12:$F$22,MATCH(C1037,control!$C$12:$C$22,0))</f>
        <v>100</v>
      </c>
      <c r="R1037" s="1">
        <f>P1037-J1037*INDEX(bias[value],MATCH(I1037,bias[symbol],0))*(Q1037/100)</f>
        <v>121.1225</v>
      </c>
      <c r="S1037" s="1">
        <f t="shared" si="1234"/>
        <v>121.6225</v>
      </c>
      <c r="T1037" s="4"/>
      <c r="U1037" s="4"/>
      <c r="V1037" s="1">
        <f t="shared" si="1228"/>
        <v>121.31</v>
      </c>
      <c r="W1037" s="1">
        <f t="shared" si="1229"/>
        <v>121.1225</v>
      </c>
      <c r="X1037" s="1">
        <f t="shared" si="1230"/>
        <v>121.6225</v>
      </c>
      <c r="Y1037" s="13">
        <f t="shared" si="1231"/>
        <v>-1.0000000000047748E-3</v>
      </c>
      <c r="Z1037" s="1">
        <v>1</v>
      </c>
      <c r="AA1037" s="1">
        <f t="shared" si="1232"/>
        <v>1</v>
      </c>
      <c r="AB1037" s="1">
        <f t="shared" si="1303"/>
        <v>1</v>
      </c>
      <c r="AC1037" s="1">
        <f>IF(ISNUMBER(INDEX(bias[value],MATCH(I1037,bias[symbol],0))),1,0)</f>
        <v>1</v>
      </c>
      <c r="AD1037" s="1">
        <f t="shared" si="1233"/>
        <v>1</v>
      </c>
      <c r="AE1037" s="1">
        <f t="shared" si="1304"/>
        <v>1</v>
      </c>
      <c r="AF1037" s="1">
        <f t="shared" ca="1" si="1305"/>
        <v>0</v>
      </c>
      <c r="AG1037" s="1">
        <f t="shared" ca="1" si="1306"/>
        <v>0</v>
      </c>
      <c r="AH1037" s="1" t="str">
        <f ca="1">IF(AG1037=1,_xll.RtContribute("DDS_BONDS",$B1037&amp;"=EXT",$V$3:$X$3,V1037:X1037,"FTC:CHANGED;SCOPE:SERVER"),"-")</f>
        <v>-</v>
      </c>
      <c r="AI1037" s="1" t="str">
        <f>_xll.RtGet("DDS_BONDS",B1037&amp;"=EXT",3)</f>
        <v>5368192=EXT</v>
      </c>
      <c r="AJ1037" s="32">
        <f>_xll.BDP($A1037&amp;" @"&amp; $N1037 &amp;"  Corp","risk_mid")</f>
        <v>7.6942918292488116</v>
      </c>
      <c r="AK1037" s="25">
        <f t="shared" si="1225"/>
        <v>1615.8012841422503</v>
      </c>
      <c r="AL1037" s="1" t="str">
        <f t="shared" si="1235"/>
        <v>-</v>
      </c>
      <c r="AM1037" s="38">
        <f t="shared" si="1226"/>
        <v>22.644533333333335</v>
      </c>
      <c r="AN1037" s="12">
        <f>_xll.BDP($A1037&amp;" @"&amp; $N1037 &amp;"  Corp","asset_swap_spd_mid")</f>
        <v>73.018932756192655</v>
      </c>
      <c r="AO1037" s="25">
        <f t="shared" si="1227"/>
        <v>15333.975878800458</v>
      </c>
      <c r="AP1037" s="25">
        <f>IFERROR(_xll.BDP($A1037&amp;" @"&amp; $N1037 &amp;"  Corp","coupon")*G1037/100/365,"-")</f>
        <v>280.47945205479454</v>
      </c>
      <c r="AQ1037" s="1" t="str">
        <f>_xll.RtGet("EBOND_LDN",B1037,"DSPLY_NAME")</f>
        <v>ABESM 4 7/8 27 O</v>
      </c>
      <c r="AR1037" s="38">
        <f>_xll.RtGet("EBOND_LDN", B1037, -18560)</f>
        <v>0</v>
      </c>
      <c r="AS1037" s="38">
        <f>_xll.RtGet("EBOND_LDN", B1037, -18562)</f>
        <v>0</v>
      </c>
      <c r="AT1037" s="58" t="str">
        <f ca="1">IF(Main[[#This Row],[maturity]]&lt;TODAY(),"matured","-")</f>
        <v>-</v>
      </c>
      <c r="AU1037" s="1" t="str">
        <f>IF(Main[[#This Row],[spread bid]]=Main[[#This Row],[spread ask]],"error","-")</f>
        <v>error</v>
      </c>
    </row>
    <row r="1038" spans="1:47" x14ac:dyDescent="0.2">
      <c r="A1038" s="1" t="s">
        <v>945</v>
      </c>
      <c r="B1038" s="1">
        <v>18162011</v>
      </c>
      <c r="C1038" s="9">
        <v>1994226</v>
      </c>
      <c r="D1038" s="9" t="str">
        <f>_xll.BDP($A1038&amp;" Corp",D$4)</f>
        <v>ABESM</v>
      </c>
      <c r="E1038" s="9">
        <f>IF(_xll.BDP($A1038&amp;" Corp","cpn typ")="floating","frn",_xll.BDP($A1038&amp;" Corp",E$4))</f>
        <v>3.75</v>
      </c>
      <c r="F1038" s="50">
        <f>IF(LEFT(_xll.BDP($A1038&amp;" Corp","mty_typ"),4)="perp","perp",_xll.BDP($A1038&amp;" Corp",F$4)*1)</f>
        <v>45097</v>
      </c>
      <c r="G1038" s="31">
        <f>_xll.RtGet("EBOND_POSITION",INDEX(bookMap[eBondID],MATCH(TEXT(C1038,"0"),bookMap[bbgID],0))&amp;"="&amp;B1038,"AMOUNT")</f>
        <v>100000</v>
      </c>
      <c r="H1038" s="1">
        <f>INDEX(control!$E$12:$E$22,MATCH(C1038,control!$C$12:$C$22,0))</f>
        <v>0</v>
      </c>
      <c r="I1038" s="1" t="str">
        <f>IFERROR(INDEX(bias[symbol],MIN(MAX(MATCH(IF($I$2="manual",_xll.RtGet("EBOND_LDN",B1038,-20268),$I$2),bias[symbol],0)+H1038,1),27)),"-")</f>
        <v>b</v>
      </c>
      <c r="J1038" s="1">
        <f>IFERROR(_xll.RtGet("EBOND_LDN",B1038,-20270)*1,"-")</f>
        <v>0.6</v>
      </c>
      <c r="K1038" s="1" t="str">
        <f>_xll.RtGet("EBOND_LDN",$B1038,-20271)</f>
        <v>on</v>
      </c>
      <c r="L1038" s="1">
        <f>_xll.BDP(A1038&amp;" @CBKG Corp","bid")</f>
        <v>112.185</v>
      </c>
      <c r="M1038" s="1">
        <f>_xll.BDP(A1038&amp;" @CBKG Corp","ask")</f>
        <v>112.785</v>
      </c>
      <c r="N1038" s="1" t="s">
        <v>1456</v>
      </c>
      <c r="O1038" s="1" t="str">
        <f>_xll.BDP(A1038&amp;" @"&amp;N1038&amp;" Corp","LAST_UPDATE")</f>
        <v>07:01:24</v>
      </c>
      <c r="P1038" s="57">
        <f>_xll.BDP(A1038&amp;" @"&amp;N1038&amp;" Corp","LAST_PRICE")</f>
        <v>112.41</v>
      </c>
      <c r="Q1038" s="1">
        <f>INDEX(control!$F$12:$F$22,MATCH(C1038,control!$C$12:$C$22,0))</f>
        <v>100</v>
      </c>
      <c r="R1038" s="1">
        <f>P1038-J1038*INDEX(bias[value],MATCH(I1038,bias[symbol],0))*(Q1038/100)</f>
        <v>112.185</v>
      </c>
      <c r="S1038" s="1">
        <f t="shared" si="1234"/>
        <v>112.785</v>
      </c>
      <c r="T1038" s="4"/>
      <c r="U1038" s="4"/>
      <c r="V1038" s="1">
        <f t="shared" si="1228"/>
        <v>112.41</v>
      </c>
      <c r="W1038" s="1">
        <f t="shared" si="1229"/>
        <v>112.185</v>
      </c>
      <c r="X1038" s="1">
        <f t="shared" si="1230"/>
        <v>112.785</v>
      </c>
      <c r="Y1038" s="13">
        <f t="shared" si="1231"/>
        <v>0</v>
      </c>
      <c r="Z1038" s="1">
        <v>1</v>
      </c>
      <c r="AA1038" s="1">
        <f t="shared" si="1232"/>
        <v>1</v>
      </c>
      <c r="AB1038" s="1">
        <f t="shared" si="1303"/>
        <v>1</v>
      </c>
      <c r="AC1038" s="1">
        <f>IF(ISNUMBER(INDEX(bias[value],MATCH(I1038,bias[symbol],0))),1,0)</f>
        <v>1</v>
      </c>
      <c r="AD1038" s="1">
        <f t="shared" si="1233"/>
        <v>1</v>
      </c>
      <c r="AE1038" s="1">
        <f t="shared" si="1304"/>
        <v>1</v>
      </c>
      <c r="AF1038" s="1">
        <f t="shared" ca="1" si="1305"/>
        <v>0</v>
      </c>
      <c r="AG1038" s="1">
        <f t="shared" ca="1" si="1306"/>
        <v>0</v>
      </c>
      <c r="AH1038" s="1" t="str">
        <f ca="1">IF(AG1038=1,_xll.RtContribute("DDS_BONDS",$B1038&amp;"=EXT",$V$3:$X$3,V1038:X1038,"FTC:CHANGED;SCOPE:SERVER"),"-")</f>
        <v>-</v>
      </c>
      <c r="AI1038" s="1" t="str">
        <f>_xll.RtGet("DDS_BONDS",B1038&amp;"=EXT",3)</f>
        <v>18162011=EXT</v>
      </c>
      <c r="AJ1038" s="32">
        <f>_xll.BDP($A1038&amp;" @"&amp; $N1038 &amp;"  Corp","risk_mid")</f>
        <v>8.659354183632928</v>
      </c>
      <c r="AK1038" s="25">
        <f t="shared" si="1225"/>
        <v>86.59354183632928</v>
      </c>
      <c r="AL1038" s="1" t="str">
        <f t="shared" si="1235"/>
        <v>-</v>
      </c>
      <c r="AM1038" s="38">
        <f t="shared" si="1226"/>
        <v>0.99920000000000009</v>
      </c>
      <c r="AN1038" s="12">
        <f>_xll.BDP($A1038&amp;" @"&amp; $N1038 &amp;"  Corp","asset_swap_spd_mid")</f>
        <v>87.026127676882339</v>
      </c>
      <c r="AO1038" s="25">
        <f t="shared" si="1227"/>
        <v>870.26127676882334</v>
      </c>
      <c r="AP1038" s="25">
        <f>IFERROR(_xll.BDP($A1038&amp;" @"&amp; $N1038 &amp;"  Corp","coupon")*G1038/100/365,"-")</f>
        <v>10.273972602739725</v>
      </c>
      <c r="AQ1038" s="1" t="str">
        <f>_xll.RtGet("EBOND_LDN",B1038,"DSPLY_NAME")</f>
        <v>ABESM 3 3/4 20 J</v>
      </c>
      <c r="AR1038" s="38">
        <f>_xll.RtGet("EBOND_LDN", B1038, -18560)</f>
        <v>0</v>
      </c>
      <c r="AS1038" s="38">
        <f>_xll.RtGet("EBOND_LDN", B1038, -18562)</f>
        <v>0</v>
      </c>
      <c r="AT1038" s="58" t="str">
        <f ca="1">IF(Main[[#This Row],[maturity]]&lt;TODAY(),"matured","-")</f>
        <v>-</v>
      </c>
      <c r="AU1038" s="1" t="str">
        <f>IF(Main[[#This Row],[spread bid]]=Main[[#This Row],[spread ask]],"error","-")</f>
        <v>error</v>
      </c>
    </row>
    <row r="1039" spans="1:47" x14ac:dyDescent="0.2">
      <c r="A1039" s="1" t="s">
        <v>946</v>
      </c>
      <c r="B1039" s="1">
        <v>18079011</v>
      </c>
      <c r="C1039" s="9">
        <v>1994226</v>
      </c>
      <c r="D1039" s="9" t="str">
        <f>_xll.BDP($A1039&amp;" Corp",D$4)</f>
        <v>ADPFP</v>
      </c>
      <c r="E1039" s="9">
        <f>IF(_xll.BDP($A1039&amp;" Corp","cpn typ")="floating","frn",_xll.BDP($A1039&amp;" Corp",E$4))</f>
        <v>2.75</v>
      </c>
      <c r="F1039" s="50">
        <f>IF(LEFT(_xll.BDP($A1039&amp;" Corp","mty_typ"),4)="perp","perp",_xll.BDP($A1039&amp;" Corp",F$4)*1)</f>
        <v>46909</v>
      </c>
      <c r="G1039" s="31">
        <f>_xll.RtGet("EBOND_POSITION",INDEX(bookMap[eBondID],MATCH(TEXT(C1039,"0"),bookMap[bbgID],0))&amp;"="&amp;B1039,"AMOUNT")</f>
        <v>0</v>
      </c>
      <c r="H1039" s="1">
        <f>INDEX(control!$E$12:$E$22,MATCH(C1039,control!$C$12:$C$22,0))</f>
        <v>0</v>
      </c>
      <c r="I1039" s="1" t="str">
        <f>IFERROR(INDEX(bias[symbol],MIN(MAX(MATCH(IF($I$2="manual",_xll.RtGet("EBOND_LDN",B1039,-20268),$I$2),bias[symbol],0)+H1039,1),27)),"-")</f>
        <v>m</v>
      </c>
      <c r="J1039" s="1">
        <f>IFERROR(_xll.RtGet("EBOND_LDN",B1039,-20270)*1,"-")</f>
        <v>0.9</v>
      </c>
      <c r="K1039" s="1" t="str">
        <f>_xll.RtGet("EBOND_LDN",$B1039,-20271)</f>
        <v>on</v>
      </c>
      <c r="L1039" s="1">
        <f>_xll.BDP(A1039&amp;" @CBKG Corp","bid")</f>
        <v>102.97</v>
      </c>
      <c r="M1039" s="1">
        <f>_xll.BDP(A1039&amp;" @CBKG Corp","ask")</f>
        <v>103.87</v>
      </c>
      <c r="N1039" s="1" t="s">
        <v>1456</v>
      </c>
      <c r="O1039" s="1" t="str">
        <f>_xll.BDP(A1039&amp;" @"&amp;N1039&amp;" Corp","LAST_UPDATE")</f>
        <v>07:01:24</v>
      </c>
      <c r="P1039" s="57">
        <f>_xll.BDP(A1039&amp;" @"&amp;N1039&amp;" Corp","LAST_PRICE")</f>
        <v>103.42</v>
      </c>
      <c r="Q1039" s="1">
        <f>INDEX(control!$F$12:$F$22,MATCH(C1039,control!$C$12:$C$22,0))</f>
        <v>100</v>
      </c>
      <c r="R1039" s="1">
        <f>P1039-J1039*INDEX(bias[value],MATCH(I1039,bias[symbol],0))*(Q1039/100)</f>
        <v>102.97</v>
      </c>
      <c r="S1039" s="1">
        <f t="shared" si="1234"/>
        <v>103.87</v>
      </c>
      <c r="T1039" s="4"/>
      <c r="U1039" s="4"/>
      <c r="V1039" s="1">
        <f t="shared" si="1228"/>
        <v>103.42</v>
      </c>
      <c r="W1039" s="1">
        <f t="shared" si="1229"/>
        <v>102.97</v>
      </c>
      <c r="X1039" s="1">
        <f t="shared" si="1230"/>
        <v>103.87</v>
      </c>
      <c r="Y1039" s="13">
        <f t="shared" si="1231"/>
        <v>0</v>
      </c>
      <c r="Z1039" s="1">
        <v>1</v>
      </c>
      <c r="AA1039" s="1">
        <f t="shared" si="1232"/>
        <v>1</v>
      </c>
      <c r="AB1039" s="1">
        <f t="shared" si="1303"/>
        <v>1</v>
      </c>
      <c r="AC1039" s="1">
        <f>IF(ISNUMBER(INDEX(bias[value],MATCH(I1039,bias[symbol],0))),1,0)</f>
        <v>1</v>
      </c>
      <c r="AD1039" s="1">
        <f t="shared" si="1233"/>
        <v>1</v>
      </c>
      <c r="AE1039" s="1">
        <f t="shared" si="1304"/>
        <v>1</v>
      </c>
      <c r="AF1039" s="1">
        <f t="shared" ca="1" si="1305"/>
        <v>0</v>
      </c>
      <c r="AG1039" s="1">
        <f t="shared" ca="1" si="1306"/>
        <v>0</v>
      </c>
      <c r="AH1039" s="1" t="str">
        <f ca="1">IF(AG1039=1,_xll.RtContribute("DDS_BONDS",$B1039&amp;"=EXT",$V$3:$X$3,V1039:X1039,"FTC:CHANGED;SCOPE:SERVER"),"-")</f>
        <v>-</v>
      </c>
      <c r="AI1039" s="1" t="str">
        <f>_xll.RtGet("DDS_BONDS",B1039&amp;"=EXT",3)</f>
        <v>18079011=EXT</v>
      </c>
      <c r="AJ1039" s="32">
        <f>_xll.BDP($A1039&amp;" @"&amp; $N1039 &amp;"  Corp","risk_mid")</f>
        <v>11.898958509202373</v>
      </c>
      <c r="AK1039" s="25">
        <f t="shared" si="1225"/>
        <v>0</v>
      </c>
      <c r="AL1039" s="1">
        <f t="shared" si="1235"/>
        <v>-0.5</v>
      </c>
      <c r="AM1039" s="38">
        <f t="shared" si="1226"/>
        <v>0</v>
      </c>
      <c r="AN1039" s="12">
        <f>_xll.BDP($A1039&amp;" @"&amp; $N1039 &amp;"  Corp","asset_swap_spd_mid")</f>
        <v>50.020685319149116</v>
      </c>
      <c r="AO1039" s="25">
        <f t="shared" si="1227"/>
        <v>0</v>
      </c>
      <c r="AP1039" s="25">
        <f>IFERROR(_xll.BDP($A1039&amp;" @"&amp; $N1039 &amp;"  Corp","coupon")*G1039/100/365,"-")</f>
        <v>0</v>
      </c>
      <c r="AQ1039" s="1" t="str">
        <f>_xll.RtGet("EBOND_LDN",B1039,"DSPLY_NAME")</f>
        <v>ADPFP 2 3/4 05 J</v>
      </c>
      <c r="AR1039" s="38">
        <f>_xll.RtGet("EBOND_LDN", B1039, -18560)</f>
        <v>133.33129235209401</v>
      </c>
      <c r="AS1039" s="38">
        <f>_xll.RtGet("EBOND_LDN", B1039, -18562)</f>
        <v>125.79313455449299</v>
      </c>
      <c r="AT1039" s="58" t="str">
        <f ca="1">IF(Main[[#This Row],[maturity]]&lt;TODAY(),"matured","-")</f>
        <v>-</v>
      </c>
      <c r="AU1039" s="1" t="str">
        <f>IF(Main[[#This Row],[spread bid]]=Main[[#This Row],[spread ask]],"error","-")</f>
        <v>-</v>
      </c>
    </row>
    <row r="1040" spans="1:47" x14ac:dyDescent="0.2">
      <c r="A1040" s="1" t="s">
        <v>1556</v>
      </c>
      <c r="B1040" s="1">
        <v>21157327</v>
      </c>
      <c r="C1040" s="9">
        <v>1994226</v>
      </c>
      <c r="D1040" s="9" t="str">
        <f>_xll.BDP($A1040&amp;" Corp",D$4)</f>
        <v>AIRFP</v>
      </c>
      <c r="E1040" s="9">
        <f>IF(_xll.BDP($A1040&amp;" Corp","cpn typ")="floating","frn",_xll.BDP($A1040&amp;" Corp",E$4))</f>
        <v>2.375</v>
      </c>
      <c r="F1040" s="50">
        <f>IF(LEFT(_xll.BDP($A1040&amp;" Corp","mty_typ"),4)="perp","perp",_xll.BDP($A1040&amp;" Corp",F$4)*1)</f>
        <v>45384</v>
      </c>
      <c r="G1040" s="31">
        <f>_xll.RtGet("EBOND_POSITION",INDEX(bookMap[eBondID],MATCH(TEXT(C1040,"0"),bookMap[bbgID],0))&amp;"="&amp;B1040,"AMOUNT")</f>
        <v>0</v>
      </c>
      <c r="H1040" s="1">
        <f>INDEX(control!$E$12:$E$22,MATCH(C1040,control!$C$12:$C$22,0))</f>
        <v>0</v>
      </c>
      <c r="I1040" s="1" t="str">
        <f>IFERROR(INDEX(bias[symbol],MIN(MAX(MATCH(IF($I$2="manual",_xll.RtGet("EBOND_LDN",B1040,-20268),$I$2),bias[symbol],0)+H1040,1),27)),"-")</f>
        <v>m</v>
      </c>
      <c r="J1040" s="1">
        <f>IFERROR(_xll.RtGet("EBOND_LDN",B1040,-20270)*1,"-")</f>
        <v>0.5</v>
      </c>
      <c r="K1040" s="1" t="str">
        <f>_xll.RtGet("EBOND_LDN",$B1040,-20271)</f>
        <v>on</v>
      </c>
      <c r="L1040" s="1">
        <f>_xll.BDP(A1040&amp;" @CBKG Corp","bid")</f>
        <v>102.506</v>
      </c>
      <c r="M1040" s="1">
        <f>_xll.BDP(A1040&amp;" @CBKG Corp","ask")</f>
        <v>103.006</v>
      </c>
      <c r="N1040" s="1" t="s">
        <v>1456</v>
      </c>
      <c r="O1040" s="1" t="str">
        <f>_xll.BDP(A1040&amp;" @"&amp;N1040&amp;" Corp","LAST_UPDATE")</f>
        <v>07:01:25</v>
      </c>
      <c r="P1040" s="57">
        <f>_xll.BDP(A1040&amp;" @"&amp;N1040&amp;" Corp","LAST_PRICE")</f>
        <v>102.756</v>
      </c>
      <c r="Q1040" s="1">
        <f>INDEX(control!$F$12:$F$22,MATCH(C1040,control!$C$12:$C$22,0))</f>
        <v>100</v>
      </c>
      <c r="R1040" s="1">
        <f>P1040-J1040*INDEX(bias[value],MATCH(I1040,bias[symbol],0))*(Q1040/100)</f>
        <v>102.506</v>
      </c>
      <c r="S1040" s="1">
        <f t="shared" ref="S1040" si="1307">R1040+J1040*(Q1040/100)</f>
        <v>103.006</v>
      </c>
      <c r="T1040" s="4"/>
      <c r="U1040" s="4"/>
      <c r="V1040" s="1">
        <f t="shared" ref="V1040" si="1308">P1040</f>
        <v>102.756</v>
      </c>
      <c r="W1040" s="1">
        <f t="shared" ref="W1040" si="1309">IF(ISNUMBER(T1040),T1040,R1040)</f>
        <v>102.506</v>
      </c>
      <c r="X1040" s="1">
        <f t="shared" ref="X1040" si="1310">IF(ISNUMBER(U1040),U1040,S1040)</f>
        <v>103.006</v>
      </c>
      <c r="Y1040" s="13">
        <f t="shared" ref="Y1040" si="1311">IF(ISERROR((W1040+X1040)-(L1040+M1040)),"err",((W1040+X1040)-(L1040+M1040)))</f>
        <v>0</v>
      </c>
      <c r="Z1040" s="1">
        <v>1</v>
      </c>
      <c r="AA1040" s="1">
        <f t="shared" ref="AA1040" si="1312">IF(K1040="on",1,0)</f>
        <v>1</v>
      </c>
      <c r="AB1040" s="1">
        <f t="shared" ref="AB1040" si="1313">IF(ISNUMBER(V1040),1,0)*IF(ISNUMBER(W1040),1,0)*IF(ISNUMBER(X1040),1,0)</f>
        <v>1</v>
      </c>
      <c r="AC1040" s="1">
        <f>IF(ISNUMBER(INDEX(bias[value],MATCH(I1040,bias[symbol],0))),1,0)</f>
        <v>1</v>
      </c>
      <c r="AD1040" s="1">
        <f t="shared" ref="AD1040" si="1314">IF(ISNUMBER(J1040),1,0)</f>
        <v>1</v>
      </c>
      <c r="AE1040" s="1">
        <f t="shared" ref="AE1040" si="1315">IF(AB1040,IF(W1040&gt;X1040,0,1),0)</f>
        <v>1</v>
      </c>
      <c r="AF1040" s="1">
        <f t="shared" ca="1" si="1305"/>
        <v>0</v>
      </c>
      <c r="AG1040" s="1">
        <f t="shared" ref="AG1040" ca="1" si="1316">PRODUCT(Z1040:AF1040)</f>
        <v>0</v>
      </c>
      <c r="AH1040" s="1" t="str">
        <f ca="1">IF(AG1040=1,_xll.RtContribute("DDS_BONDS",$B1040&amp;"=EXT",$V$3:$X$3,V1040:X1040,"FTC:CHANGED;SCOPE:SERVER"),"-")</f>
        <v>-</v>
      </c>
      <c r="AI1040" s="1" t="str">
        <f>_xll.RtGet("DDS_BONDS",B1040&amp;"=EXT",3)</f>
        <v>21157327=EXT</v>
      </c>
      <c r="AJ1040" s="32">
        <f>_xll.BDP($A1040&amp;" @"&amp; $N1040 &amp;"  Corp","risk_mid")</f>
        <v>8.7037649488486579</v>
      </c>
      <c r="AK1040" s="25">
        <f t="shared" ref="AK1040" si="1317">IFERROR(G1040*AJ1040/10000,"-")</f>
        <v>0</v>
      </c>
      <c r="AL1040" s="1" t="str">
        <f t="shared" si="1235"/>
        <v>-</v>
      </c>
      <c r="AM1040" s="38">
        <f t="shared" ref="AM1040" si="1318">IFERROR(G1040*1,0)*IFERROR(P1040*1,0)/100*IF(AL1040="-",$AM$3,AL1040)/100/360</f>
        <v>0</v>
      </c>
      <c r="AN1040" s="12">
        <f>_xll.BDP($A1040&amp;" @"&amp; $N1040 &amp;"  Corp","asset_swap_spd_mid")</f>
        <v>55.590804680112157</v>
      </c>
      <c r="AO1040" s="25">
        <f t="shared" ref="AO1040" si="1319">IFERROR(G1040*1,0)*IFERROR(AN1040*1,0)/10000</f>
        <v>0</v>
      </c>
      <c r="AP1040" s="25">
        <f>IFERROR(_xll.BDP($A1040&amp;" @"&amp; $N1040 &amp;"  Corp","coupon")*G1040/100/365,"-")</f>
        <v>0</v>
      </c>
      <c r="AQ1040" s="1" t="str">
        <f>_xll.RtGet("EBOND_LDN",B1040,"DSPLY_NAME")</f>
        <v>AIRFP 2 3/8 02 A</v>
      </c>
      <c r="AR1040" s="38">
        <f>_xll.RtGet("EBOND_LDN", B1040, -18560)</f>
        <v>74.677870617642995</v>
      </c>
      <c r="AS1040" s="38">
        <f>_xll.RtGet("EBOND_LDN", B1040, -18562)</f>
        <v>69.078184892707995</v>
      </c>
      <c r="AT1040" s="58" t="str">
        <f ca="1">IF(Main[[#This Row],[maturity]]&lt;TODAY(),"matured","-")</f>
        <v>-</v>
      </c>
      <c r="AU1040" s="1" t="str">
        <f>IF(Main[[#This Row],[spread bid]]=Main[[#This Row],[spread ask]],"error","-")</f>
        <v>-</v>
      </c>
    </row>
    <row r="1041" spans="1:47" x14ac:dyDescent="0.2">
      <c r="A1041" s="1" t="s">
        <v>947</v>
      </c>
      <c r="B1041" s="1">
        <v>9600803</v>
      </c>
      <c r="C1041" s="9">
        <v>1994226</v>
      </c>
      <c r="D1041" s="9" t="str">
        <f>_xll.BDP($A1041&amp;" Corp",D$4)</f>
        <v>AKEFP</v>
      </c>
      <c r="E1041" s="9">
        <f>IF(_xll.BDP($A1041&amp;" Corp","cpn typ")="floating","frn",_xll.BDP($A1041&amp;" Corp",E$4))</f>
        <v>4</v>
      </c>
      <c r="F1041" s="50">
        <f>IF(LEFT(_xll.BDP($A1041&amp;" Corp","mty_typ"),4)="perp","perp",_xll.BDP($A1041&amp;" Corp",F$4)*1)</f>
        <v>43033</v>
      </c>
      <c r="G1041" s="31">
        <f>_xll.RtGet("EBOND_POSITION",INDEX(bookMap[eBondID],MATCH(TEXT(C1041,"0"),bookMap[bbgID],0))&amp;"="&amp;B1041,"AMOUNT")</f>
        <v>0</v>
      </c>
      <c r="H1041" s="1">
        <f>INDEX(control!$E$12:$E$22,MATCH(C1041,control!$C$12:$C$22,0))</f>
        <v>0</v>
      </c>
      <c r="I1041" s="1" t="str">
        <f>IFERROR(INDEX(bias[symbol],MIN(MAX(MATCH(IF($I$2="manual",_xll.RtGet("EBOND_LDN",B1041,-20268),$I$2),bias[symbol],0)+H1041,1),27)),"-")</f>
        <v>-</v>
      </c>
      <c r="J1041" s="1" t="str">
        <f>IFERROR(_xll.RtGet("EBOND_LDN",B1041,-20270)*1,"-")</f>
        <v>-</v>
      </c>
      <c r="K1041" s="1" t="str">
        <f>_xll.RtGet("EBOND_LDN",$B1041,-20271)</f>
        <v>off</v>
      </c>
      <c r="L1041" s="1">
        <f>_xll.BDP(A1041&amp;" @CBKG Corp","bid")</f>
        <v>100.747</v>
      </c>
      <c r="M1041" s="1">
        <f>_xll.BDP(A1041&amp;" @CBKG Corp","ask")</f>
        <v>101.532</v>
      </c>
      <c r="N1041" s="1" t="s">
        <v>1456</v>
      </c>
      <c r="O1041" s="1" t="str">
        <f>_xll.BDP(A1041&amp;" @"&amp;N1041&amp;" Corp","LAST_UPDATE")</f>
        <v>07:01:25</v>
      </c>
      <c r="P1041" s="57">
        <f>_xll.BDP(A1041&amp;" @"&amp;N1041&amp;" Corp","LAST_PRICE")</f>
        <v>109.871</v>
      </c>
      <c r="Q1041" s="1">
        <f>INDEX(control!$F$12:$F$22,MATCH(C1041,control!$C$12:$C$22,0))</f>
        <v>100</v>
      </c>
      <c r="R1041" s="1" t="e">
        <f>P1041-J1041*INDEX(bias[value],MATCH(I1041,bias[symbol],0))*(Q1041/100)</f>
        <v>#VALUE!</v>
      </c>
      <c r="S1041" s="1" t="e">
        <f t="shared" si="1234"/>
        <v>#VALUE!</v>
      </c>
      <c r="T1041" s="4"/>
      <c r="U1041" s="4"/>
      <c r="V1041" s="1">
        <f t="shared" si="1228"/>
        <v>109.871</v>
      </c>
      <c r="W1041" s="1" t="e">
        <f t="shared" si="1229"/>
        <v>#VALUE!</v>
      </c>
      <c r="X1041" s="1" t="e">
        <f t="shared" si="1230"/>
        <v>#VALUE!</v>
      </c>
      <c r="Y1041" s="13" t="str">
        <f t="shared" si="1231"/>
        <v>err</v>
      </c>
      <c r="Z1041" s="1">
        <v>1</v>
      </c>
      <c r="AA1041" s="1">
        <f t="shared" si="1232"/>
        <v>0</v>
      </c>
      <c r="AB1041" s="1">
        <f t="shared" si="1303"/>
        <v>0</v>
      </c>
      <c r="AC1041" s="1">
        <f>IF(ISNUMBER(INDEX(bias[value],MATCH(I1041,bias[symbol],0))),1,0)</f>
        <v>0</v>
      </c>
      <c r="AD1041" s="1">
        <f t="shared" si="1233"/>
        <v>0</v>
      </c>
      <c r="AE1041" s="1">
        <f t="shared" si="1304"/>
        <v>0</v>
      </c>
      <c r="AF1041" s="1">
        <f t="shared" ca="1" si="1305"/>
        <v>0</v>
      </c>
      <c r="AG1041" s="1">
        <f t="shared" ca="1" si="1306"/>
        <v>0</v>
      </c>
      <c r="AH1041" s="1" t="str">
        <f ca="1">IF(AG1041=1,_xll.RtContribute("DDS_BONDS",$B1041&amp;"=EXT",$V$3:$X$3,V1041:X1041,"FTC:CHANGED;SCOPE:SERVER"),"-")</f>
        <v>-</v>
      </c>
      <c r="AI1041" s="1" t="str">
        <f>_xll.RtGet("DDS_BONDS",B1041&amp;"=EXT",3)</f>
        <v>9600803=EXT</v>
      </c>
      <c r="AJ1041" s="32">
        <f>_xll.BDP($A1041&amp;" @"&amp; $N1041 &amp;"  Corp","risk_mid")</f>
        <v>3.4993376056384307</v>
      </c>
      <c r="AK1041" s="25">
        <f t="shared" si="1225"/>
        <v>0</v>
      </c>
      <c r="AL1041" s="1" t="str">
        <f t="shared" si="1235"/>
        <v>-</v>
      </c>
      <c r="AM1041" s="38">
        <f t="shared" si="1226"/>
        <v>0</v>
      </c>
      <c r="AN1041" s="12">
        <f>_xll.BDP($A1041&amp;" @"&amp; $N1041 &amp;"  Corp","asset_swap_spd_mid")</f>
        <v>57.149750221471727</v>
      </c>
      <c r="AO1041" s="25">
        <f t="shared" si="1227"/>
        <v>0</v>
      </c>
      <c r="AP1041" s="25">
        <f>IFERROR(_xll.BDP($A1041&amp;" @"&amp; $N1041 &amp;"  Corp","coupon")*G1041/100/365,"-")</f>
        <v>0</v>
      </c>
      <c r="AQ1041" s="1" t="str">
        <f>_xll.RtGet("EBOND_LDN",B1041,"DSPLY_NAME")</f>
        <v>AKEFP 4 25 Oct 2</v>
      </c>
      <c r="AR1041" s="38">
        <f>_xll.RtGet("EBOND_LDN", B1041, -18560)</f>
        <v>365</v>
      </c>
      <c r="AS1041" s="38">
        <f>_xll.RtGet("EBOND_LDN", B1041, -18562)</f>
        <v>340</v>
      </c>
      <c r="AT1041" s="58" t="str">
        <f ca="1">IF(Main[[#This Row],[maturity]]&lt;TODAY(),"matured","-")</f>
        <v>-</v>
      </c>
      <c r="AU1041" s="1" t="str">
        <f>IF(Main[[#This Row],[spread bid]]=Main[[#This Row],[spread ask]],"error","-")</f>
        <v>-</v>
      </c>
    </row>
    <row r="1042" spans="1:47" x14ac:dyDescent="0.2">
      <c r="A1042" s="1" t="s">
        <v>948</v>
      </c>
      <c r="B1042" s="1">
        <v>8496929</v>
      </c>
      <c r="C1042" s="9">
        <v>1994226</v>
      </c>
      <c r="D1042" s="9" t="str">
        <f>_xll.BDP($A1042&amp;" Corp",D$4)</f>
        <v>ALOFP</v>
      </c>
      <c r="E1042" s="9">
        <f>IF(_xll.BDP($A1042&amp;" Corp","cpn typ")="floating","frn",_xll.BDP($A1042&amp;" Corp",E$4))</f>
        <v>4</v>
      </c>
      <c r="F1042" s="50">
        <f>IF(LEFT(_xll.BDP($A1042&amp;" Corp","mty_typ"),4)="perp","perp",_xll.BDP($A1042&amp;" Corp",F$4)*1)</f>
        <v>41905</v>
      </c>
      <c r="G1042" s="31" t="str">
        <f>_xll.RtGet("EBOND_POSITION",INDEX(bookMap[eBondID],MATCH(TEXT(C1042,"0"),bookMap[bbgID],0))&amp;"="&amp;B1042,"AMOUNT")</f>
        <v>#N/A</v>
      </c>
      <c r="H1042" s="1">
        <f>INDEX(control!$E$12:$E$22,MATCH(C1042,control!$C$12:$C$22,0))</f>
        <v>0</v>
      </c>
      <c r="I1042" s="1" t="str">
        <f>IFERROR(INDEX(bias[symbol],MIN(MAX(MATCH(IF($I$2="manual",_xll.RtGet("EBOND_LDN",B1042,-20268),$I$2),bias[symbol],0)+H1042,1),27)),"-")</f>
        <v>m</v>
      </c>
      <c r="J1042" s="1">
        <f>IFERROR(_xll.RtGet("EBOND_LDN",B1042,-20270)*1,"-")</f>
        <v>0.1</v>
      </c>
      <c r="K1042" s="1" t="str">
        <f>_xll.RtGet("EBOND_LDN",$B1042,-20271)</f>
        <v>on</v>
      </c>
      <c r="L1042" s="1">
        <f>_xll.BDP(A1042&amp;" @CBKG Corp","bid")</f>
        <v>100.90900000000001</v>
      </c>
      <c r="M1042" s="1">
        <f>_xll.BDP(A1042&amp;" @CBKG Corp","ask")</f>
        <v>101.009</v>
      </c>
      <c r="N1042" s="1" t="s">
        <v>1456</v>
      </c>
      <c r="O1042" s="1" t="str">
        <f>_xll.BDP(A1042&amp;" @"&amp;N1042&amp;" Corp","LAST_UPDATE")</f>
        <v>07:01:17</v>
      </c>
      <c r="P1042" s="57">
        <f>_xll.BDP(A1042&amp;" @"&amp;N1042&amp;" Corp","LAST_PRICE")</f>
        <v>100.953</v>
      </c>
      <c r="Q1042" s="1">
        <f>INDEX(control!$F$12:$F$22,MATCH(C1042,control!$C$12:$C$22,0))</f>
        <v>100</v>
      </c>
      <c r="R1042" s="1">
        <f>P1042-J1042*INDEX(bias[value],MATCH(I1042,bias[symbol],0))*(Q1042/100)</f>
        <v>100.90300000000001</v>
      </c>
      <c r="S1042" s="1">
        <f t="shared" si="1234"/>
        <v>101.003</v>
      </c>
      <c r="T1042" s="4"/>
      <c r="U1042" s="4"/>
      <c r="V1042" s="1">
        <f t="shared" si="1228"/>
        <v>100.953</v>
      </c>
      <c r="W1042" s="1">
        <f t="shared" si="1229"/>
        <v>100.90300000000001</v>
      </c>
      <c r="X1042" s="1">
        <f t="shared" si="1230"/>
        <v>101.003</v>
      </c>
      <c r="Y1042" s="13">
        <f t="shared" si="1231"/>
        <v>-1.2000000000000455E-2</v>
      </c>
      <c r="Z1042" s="1">
        <v>1</v>
      </c>
      <c r="AA1042" s="1">
        <f t="shared" si="1232"/>
        <v>1</v>
      </c>
      <c r="AB1042" s="1">
        <f t="shared" si="1303"/>
        <v>1</v>
      </c>
      <c r="AC1042" s="1">
        <f>IF(ISNUMBER(INDEX(bias[value],MATCH(I1042,bias[symbol],0))),1,0)</f>
        <v>1</v>
      </c>
      <c r="AD1042" s="1">
        <f t="shared" si="1233"/>
        <v>1</v>
      </c>
      <c r="AE1042" s="1">
        <f t="shared" si="1304"/>
        <v>1</v>
      </c>
      <c r="AF1042" s="1">
        <f t="shared" ca="1" si="1305"/>
        <v>0</v>
      </c>
      <c r="AG1042" s="1">
        <f t="shared" ca="1" si="1306"/>
        <v>0</v>
      </c>
      <c r="AH1042" s="1" t="str">
        <f ca="1">IF(AG1042=1,_xll.RtContribute("DDS_BONDS",$B1042&amp;"=EXT",$V$3:$X$3,V1042:X1042,"FTC:CHANGED;SCOPE:SERVER"),"-")</f>
        <v>-</v>
      </c>
      <c r="AI1042" s="1" t="str">
        <f>_xll.RtGet("DDS_BONDS",B1042&amp;"=EXT",3)</f>
        <v>8496929=EXT</v>
      </c>
      <c r="AJ1042" s="32">
        <f>_xll.BDP($A1042&amp;" @"&amp; $N1042 &amp;"  Corp","risk_mid")</f>
        <v>0.27854342274551414</v>
      </c>
      <c r="AK1042" s="25" t="str">
        <f t="shared" si="1225"/>
        <v>-</v>
      </c>
      <c r="AL1042" s="1" t="str">
        <f t="shared" si="1235"/>
        <v>-</v>
      </c>
      <c r="AM1042" s="38">
        <f t="shared" si="1226"/>
        <v>0</v>
      </c>
      <c r="AN1042" s="12">
        <f>_xll.BDP($A1042&amp;" @"&amp; $N1042 &amp;"  Corp","asset_swap_spd_mid")</f>
        <v>19.471318262811671</v>
      </c>
      <c r="AO1042" s="25">
        <f t="shared" si="1227"/>
        <v>0</v>
      </c>
      <c r="AP1042" s="25" t="str">
        <f>IFERROR(_xll.BDP($A1042&amp;" @"&amp; $N1042 &amp;"  Corp","coupon")*G1042/100/365,"-")</f>
        <v>-</v>
      </c>
      <c r="AQ1042" s="1" t="str">
        <f>_xll.RtGet("EBOND_LDN",B1042,"DSPLY_NAME")</f>
        <v>ALOFP 4 23 Sep 2</v>
      </c>
      <c r="AR1042" s="38">
        <f>_xll.RtGet("EBOND_LDN", B1042, -18560)</f>
        <v>58.219425503735998</v>
      </c>
      <c r="AS1042" s="38">
        <f>_xll.RtGet("EBOND_LDN", B1042, -18562)</f>
        <v>22.323555876225001</v>
      </c>
      <c r="AT1042" s="58" t="str">
        <f ca="1">IF(Main[[#This Row],[maturity]]&lt;TODAY(),"matured","-")</f>
        <v>-</v>
      </c>
      <c r="AU1042" s="1" t="str">
        <f>IF(Main[[#This Row],[spread bid]]=Main[[#This Row],[spread ask]],"error","-")</f>
        <v>-</v>
      </c>
    </row>
    <row r="1043" spans="1:47" x14ac:dyDescent="0.2">
      <c r="A1043" s="1" t="s">
        <v>949</v>
      </c>
      <c r="B1043" s="1">
        <v>9545574</v>
      </c>
      <c r="C1043" s="9">
        <v>1994226</v>
      </c>
      <c r="D1043" s="9" t="str">
        <f>_xll.BDP($A1043&amp;" Corp",D$4)</f>
        <v>ALOFP</v>
      </c>
      <c r="E1043" s="9">
        <f>IF(_xll.BDP($A1043&amp;" Corp","cpn typ")="floating","frn",_xll.BDP($A1043&amp;" Corp",E$4))</f>
        <v>2.875</v>
      </c>
      <c r="F1043" s="50">
        <f>IF(LEFT(_xll.BDP($A1043&amp;" Corp","mty_typ"),4)="perp","perp",_xll.BDP($A1043&amp;" Corp",F$4)*1)</f>
        <v>42282</v>
      </c>
      <c r="G1043" s="31">
        <f>_xll.RtGet("EBOND_POSITION",INDEX(bookMap[eBondID],MATCH(TEXT(C1043,"0"),bookMap[bbgID],0))&amp;"="&amp;B1043,"AMOUNT")</f>
        <v>0</v>
      </c>
      <c r="H1043" s="1">
        <f>INDEX(control!$E$12:$E$22,MATCH(C1043,control!$C$12:$C$22,0))</f>
        <v>0</v>
      </c>
      <c r="I1043" s="1" t="str">
        <f>IFERROR(INDEX(bias[symbol],MIN(MAX(MATCH(IF($I$2="manual",_xll.RtGet("EBOND_LDN",B1043,-20268),$I$2),bias[symbol],0)+H1043,1),27)),"-")</f>
        <v>m</v>
      </c>
      <c r="J1043" s="1">
        <f>IFERROR(_xll.RtGet("EBOND_LDN",B1043,-20270)*1,"-")</f>
        <v>0.3</v>
      </c>
      <c r="K1043" s="1" t="str">
        <f>_xll.RtGet("EBOND_LDN",$B1043,-20271)</f>
        <v>on</v>
      </c>
      <c r="L1043" s="1">
        <f>_xll.BDP(A1043&amp;" @CBKG Corp","bid")</f>
        <v>102.77500000000001</v>
      </c>
      <c r="M1043" s="1">
        <f>_xll.BDP(A1043&amp;" @CBKG Corp","ask")</f>
        <v>103.075</v>
      </c>
      <c r="N1043" s="1" t="s">
        <v>1456</v>
      </c>
      <c r="O1043" s="1" t="str">
        <f>_xll.BDP(A1043&amp;" @"&amp;N1043&amp;" Corp","LAST_UPDATE")</f>
        <v>07:01:21</v>
      </c>
      <c r="P1043" s="57">
        <f>_xll.BDP(A1043&amp;" @"&amp;N1043&amp;" Corp","LAST_PRICE")</f>
        <v>102.934</v>
      </c>
      <c r="Q1043" s="1">
        <f>INDEX(control!$F$12:$F$22,MATCH(C1043,control!$C$12:$C$22,0))</f>
        <v>100</v>
      </c>
      <c r="R1043" s="1">
        <f>P1043-J1043*INDEX(bias[value],MATCH(I1043,bias[symbol],0))*(Q1043/100)</f>
        <v>102.78399999999999</v>
      </c>
      <c r="S1043" s="1">
        <f t="shared" si="1234"/>
        <v>103.08399999999999</v>
      </c>
      <c r="T1043" s="4"/>
      <c r="U1043" s="4"/>
      <c r="V1043" s="1">
        <f t="shared" si="1228"/>
        <v>102.934</v>
      </c>
      <c r="W1043" s="1">
        <f t="shared" si="1229"/>
        <v>102.78399999999999</v>
      </c>
      <c r="X1043" s="1">
        <f t="shared" si="1230"/>
        <v>103.08399999999999</v>
      </c>
      <c r="Y1043" s="13">
        <f t="shared" si="1231"/>
        <v>1.799999999997226E-2</v>
      </c>
      <c r="Z1043" s="1">
        <v>1</v>
      </c>
      <c r="AA1043" s="1">
        <f t="shared" si="1232"/>
        <v>1</v>
      </c>
      <c r="AB1043" s="1">
        <f t="shared" si="1303"/>
        <v>1</v>
      </c>
      <c r="AC1043" s="1">
        <f>IF(ISNUMBER(INDEX(bias[value],MATCH(I1043,bias[symbol],0))),1,0)</f>
        <v>1</v>
      </c>
      <c r="AD1043" s="1">
        <f t="shared" si="1233"/>
        <v>1</v>
      </c>
      <c r="AE1043" s="1">
        <f t="shared" si="1304"/>
        <v>1</v>
      </c>
      <c r="AF1043" s="1">
        <f t="shared" ca="1" si="1305"/>
        <v>0</v>
      </c>
      <c r="AG1043" s="1">
        <f t="shared" ca="1" si="1306"/>
        <v>0</v>
      </c>
      <c r="AH1043" s="1" t="str">
        <f ca="1">IF(AG1043=1,_xll.RtContribute("DDS_BONDS",$B1043&amp;"=EXT",$V$3:$X$3,V1043:X1043,"FTC:CHANGED;SCOPE:SERVER"),"-")</f>
        <v>-</v>
      </c>
      <c r="AI1043" s="1" t="str">
        <f>_xll.RtGet("DDS_BONDS",B1043&amp;"=EXT",3)</f>
        <v>9545574=EXT</v>
      </c>
      <c r="AJ1043" s="32">
        <f>_xll.BDP($A1043&amp;" @"&amp; $N1043 &amp;"  Corp","risk_mid")</f>
        <v>1.3289171023565416</v>
      </c>
      <c r="AK1043" s="25">
        <f t="shared" ref="AK1043:AK1107" si="1320">IFERROR(G1043*AJ1043/10000,"-")</f>
        <v>0</v>
      </c>
      <c r="AL1043" s="1" t="str">
        <f t="shared" si="1235"/>
        <v>-</v>
      </c>
      <c r="AM1043" s="38">
        <f t="shared" ref="AM1043:AM1107" si="1321">IFERROR(G1043*1,0)*IFERROR(P1043*1,0)/100*IF(AL1043="-",$AM$3,AL1043)/100/360</f>
        <v>0</v>
      </c>
      <c r="AN1043" s="12">
        <f>_xll.BDP($A1043&amp;" @"&amp; $N1043 &amp;"  Corp","asset_swap_spd_mid")</f>
        <v>21.247546301721378</v>
      </c>
      <c r="AO1043" s="25">
        <f t="shared" ref="AO1043:AO1107" si="1322">IFERROR(G1043*1,0)*IFERROR(AN1043*1,0)/10000</f>
        <v>0</v>
      </c>
      <c r="AP1043" s="25">
        <f>IFERROR(_xll.BDP($A1043&amp;" @"&amp; $N1043 &amp;"  Corp","coupon")*G1043/100/365,"-")</f>
        <v>0</v>
      </c>
      <c r="AQ1043" s="1" t="str">
        <f>_xll.RtGet("EBOND_LDN",B1043,"DSPLY_NAME")</f>
        <v>ALOFP 2 7/8 05 O</v>
      </c>
      <c r="AR1043" s="38">
        <f>_xll.RtGet("EBOND_LDN", B1043, -18560)</f>
        <v>68.879987605495003</v>
      </c>
      <c r="AS1043" s="38">
        <f>_xll.RtGet("EBOND_LDN", B1043, -18562)</f>
        <v>46.306145509914003</v>
      </c>
      <c r="AT1043" s="58" t="str">
        <f ca="1">IF(Main[[#This Row],[maturity]]&lt;TODAY(),"matured","-")</f>
        <v>-</v>
      </c>
      <c r="AU1043" s="1" t="str">
        <f>IF(Main[[#This Row],[spread bid]]=Main[[#This Row],[spread ask]],"error","-")</f>
        <v>-</v>
      </c>
    </row>
    <row r="1044" spans="1:47" x14ac:dyDescent="0.2">
      <c r="A1044" s="1" t="s">
        <v>950</v>
      </c>
      <c r="B1044" s="1">
        <v>12921284</v>
      </c>
      <c r="C1044" s="9">
        <v>1994226</v>
      </c>
      <c r="D1044" s="9" t="str">
        <f>_xll.BDP($A1044&amp;" Corp",D$4)</f>
        <v>ALOFP</v>
      </c>
      <c r="E1044" s="9">
        <f>IF(_xll.BDP($A1044&amp;" Corp","cpn typ")="floating","frn",_xll.BDP($A1044&amp;" Corp",E$4))</f>
        <v>3.875</v>
      </c>
      <c r="F1044" s="50">
        <f>IF(LEFT(_xll.BDP($A1044&amp;" Corp","mty_typ"),4)="perp","perp",_xll.BDP($A1044&amp;" Corp",F$4)*1)</f>
        <v>42431</v>
      </c>
      <c r="G1044" s="31">
        <f>_xll.RtGet("EBOND_POSITION",INDEX(bookMap[eBondID],MATCH(TEXT(C1044,"0"),bookMap[bbgID],0))&amp;"="&amp;B1044,"AMOUNT")</f>
        <v>0</v>
      </c>
      <c r="H1044" s="1">
        <f>INDEX(control!$E$12:$E$22,MATCH(C1044,control!$C$12:$C$22,0))</f>
        <v>0</v>
      </c>
      <c r="I1044" s="1" t="str">
        <f>IFERROR(INDEX(bias[symbol],MIN(MAX(MATCH(IF($I$2="manual",_xll.RtGet("EBOND_LDN",B1044,-20268),$I$2),bias[symbol],0)+H1044,1),27)),"-")</f>
        <v>m</v>
      </c>
      <c r="J1044" s="1">
        <f>IFERROR(_xll.RtGet("EBOND_LDN",B1044,-20270)*1,"-")</f>
        <v>0.65</v>
      </c>
      <c r="K1044" s="1" t="str">
        <f>_xll.RtGet("EBOND_LDN",$B1044,-20271)</f>
        <v>on</v>
      </c>
      <c r="L1044" s="1">
        <f>_xll.BDP(A1044&amp;" @CBKG Corp","bid")</f>
        <v>104.971</v>
      </c>
      <c r="M1044" s="1">
        <f>_xll.BDP(A1044&amp;" @CBKG Corp","ask")</f>
        <v>105.621</v>
      </c>
      <c r="N1044" s="1" t="s">
        <v>1456</v>
      </c>
      <c r="O1044" s="1" t="str">
        <f>_xll.BDP(A1044&amp;" @"&amp;N1044&amp;" Corp","LAST_UPDATE")</f>
        <v>07:01:07</v>
      </c>
      <c r="P1044" s="57">
        <f>_xll.BDP(A1044&amp;" @"&amp;N1044&amp;" Corp","LAST_PRICE")</f>
        <v>105.29900000000001</v>
      </c>
      <c r="Q1044" s="1">
        <f>INDEX(control!$F$12:$F$22,MATCH(C1044,control!$C$12:$C$22,0))</f>
        <v>100</v>
      </c>
      <c r="R1044" s="1">
        <f>P1044-J1044*INDEX(bias[value],MATCH(I1044,bias[symbol],0))*(Q1044/100)</f>
        <v>104.974</v>
      </c>
      <c r="S1044" s="1">
        <f t="shared" si="1234"/>
        <v>105.62400000000001</v>
      </c>
      <c r="T1044" s="4"/>
      <c r="U1044" s="4"/>
      <c r="V1044" s="1">
        <f t="shared" si="1228"/>
        <v>105.29900000000001</v>
      </c>
      <c r="W1044" s="1">
        <f t="shared" si="1229"/>
        <v>104.974</v>
      </c>
      <c r="X1044" s="1">
        <f t="shared" si="1230"/>
        <v>105.62400000000001</v>
      </c>
      <c r="Y1044" s="13">
        <f t="shared" si="1231"/>
        <v>6.0000000000286491E-3</v>
      </c>
      <c r="Z1044" s="1">
        <v>1</v>
      </c>
      <c r="AA1044" s="1">
        <f t="shared" si="1232"/>
        <v>1</v>
      </c>
      <c r="AB1044" s="1">
        <f t="shared" si="1303"/>
        <v>1</v>
      </c>
      <c r="AC1044" s="1">
        <f>IF(ISNUMBER(INDEX(bias[value],MATCH(I1044,bias[symbol],0))),1,0)</f>
        <v>1</v>
      </c>
      <c r="AD1044" s="1">
        <f t="shared" si="1233"/>
        <v>1</v>
      </c>
      <c r="AE1044" s="1">
        <f t="shared" si="1304"/>
        <v>1</v>
      </c>
      <c r="AF1044" s="1">
        <f t="shared" ca="1" si="1305"/>
        <v>0</v>
      </c>
      <c r="AG1044" s="1">
        <f t="shared" ca="1" si="1306"/>
        <v>0</v>
      </c>
      <c r="AH1044" s="1" t="str">
        <f ca="1">IF(AG1044=1,_xll.RtContribute("DDS_BONDS",$B1044&amp;"=EXT",$V$3:$X$3,V1044:X1044,"FTC:CHANGED;SCOPE:SERVER"),"-")</f>
        <v>-</v>
      </c>
      <c r="AI1044" s="1" t="str">
        <f>_xll.RtGet("DDS_BONDS",B1044&amp;"=EXT",3)</f>
        <v>12921284=EXT</v>
      </c>
      <c r="AJ1044" s="32">
        <f>_xll.BDP($A1044&amp;" @"&amp; $N1044 &amp;"  Corp","risk_mid")</f>
        <v>1.7653547329608443</v>
      </c>
      <c r="AK1044" s="25">
        <f t="shared" si="1320"/>
        <v>0</v>
      </c>
      <c r="AL1044" s="1" t="str">
        <f t="shared" si="1235"/>
        <v>-</v>
      </c>
      <c r="AM1044" s="38">
        <f t="shared" si="1321"/>
        <v>0</v>
      </c>
      <c r="AN1044" s="12">
        <f>_xll.BDP($A1044&amp;" @"&amp; $N1044 &amp;"  Corp","asset_swap_spd_mid")</f>
        <v>42.990573761690811</v>
      </c>
      <c r="AO1044" s="25">
        <f t="shared" si="1322"/>
        <v>0</v>
      </c>
      <c r="AP1044" s="25">
        <f>IFERROR(_xll.BDP($A1044&amp;" @"&amp; $N1044 &amp;"  Corp","coupon")*G1044/100/365,"-")</f>
        <v>0</v>
      </c>
      <c r="AQ1044" s="1" t="str">
        <f>_xll.RtGet("EBOND_LDN",B1044,"DSPLY_NAME")</f>
        <v>ALOFP 3 7/8 02 M</v>
      </c>
      <c r="AR1044" s="38">
        <f>_xll.RtGet("EBOND_LDN", B1044, -18560)</f>
        <v>89.64976290029</v>
      </c>
      <c r="AS1044" s="38">
        <f>_xll.RtGet("EBOND_LDN", B1044, -18562)</f>
        <v>52.824709196592998</v>
      </c>
      <c r="AT1044" s="58" t="str">
        <f ca="1">IF(Main[[#This Row],[maturity]]&lt;TODAY(),"matured","-")</f>
        <v>-</v>
      </c>
      <c r="AU1044" s="1" t="str">
        <f>IF(Main[[#This Row],[spread bid]]=Main[[#This Row],[spread ask]],"error","-")</f>
        <v>-</v>
      </c>
    </row>
    <row r="1045" spans="1:47" x14ac:dyDescent="0.2">
      <c r="A1045" s="1" t="s">
        <v>951</v>
      </c>
      <c r="B1045" s="1">
        <v>8833499</v>
      </c>
      <c r="C1045" s="9">
        <v>1994226</v>
      </c>
      <c r="D1045" s="9" t="str">
        <f>_xll.BDP($A1045&amp;" Corp",D$4)</f>
        <v>ALOFP</v>
      </c>
      <c r="E1045" s="9">
        <f>IF(_xll.BDP($A1045&amp;" Corp","cpn typ")="floating","frn",_xll.BDP($A1045&amp;" Corp",E$4))</f>
        <v>4.125</v>
      </c>
      <c r="F1045" s="50">
        <f>IF(LEFT(_xll.BDP($A1045&amp;" Corp","mty_typ"),4)="perp","perp",_xll.BDP($A1045&amp;" Corp",F$4)*1)</f>
        <v>42767</v>
      </c>
      <c r="G1045" s="31" t="str">
        <f>_xll.RtGet("EBOND_POSITION",INDEX(bookMap[eBondID],MATCH(TEXT(C1045,"0"),bookMap[bbgID],0))&amp;"="&amp;B1045,"AMOUNT")</f>
        <v>#N/A</v>
      </c>
      <c r="H1045" s="1">
        <f>INDEX(control!$E$12:$E$22,MATCH(C1045,control!$C$12:$C$22,0))</f>
        <v>0</v>
      </c>
      <c r="I1045" s="1" t="str">
        <f>IFERROR(INDEX(bias[symbol],MIN(MAX(MATCH(IF($I$2="manual",_xll.RtGet("EBOND_LDN",B1045,-20268),$I$2),bias[symbol],0)+H1045,1),27)),"-")</f>
        <v>m</v>
      </c>
      <c r="J1045" s="1">
        <f>IFERROR(_xll.RtGet("EBOND_LDN",B1045,-20270)*1,"-")</f>
        <v>0.3</v>
      </c>
      <c r="K1045" s="1" t="str">
        <f>_xll.RtGet("EBOND_LDN",$B1045,-20271)</f>
        <v>on</v>
      </c>
      <c r="L1045" s="1">
        <f>_xll.BDP(A1045&amp;" @CBKG Corp","bid")</f>
        <v>107.77</v>
      </c>
      <c r="M1045" s="1">
        <f>_xll.BDP(A1045&amp;" @CBKG Corp","ask")</f>
        <v>108.07</v>
      </c>
      <c r="N1045" s="1" t="s">
        <v>1456</v>
      </c>
      <c r="O1045" s="1" t="str">
        <f>_xll.BDP(A1045&amp;" @"&amp;N1045&amp;" Corp","LAST_UPDATE")</f>
        <v>07:01:21</v>
      </c>
      <c r="P1045" s="57">
        <f>_xll.BDP(A1045&amp;" @"&amp;N1045&amp;" Corp","LAST_PRICE")</f>
        <v>107.93899999999999</v>
      </c>
      <c r="Q1045" s="1">
        <f>INDEX(control!$F$12:$F$22,MATCH(C1045,control!$C$12:$C$22,0))</f>
        <v>100</v>
      </c>
      <c r="R1045" s="1">
        <f>P1045-J1045*INDEX(bias[value],MATCH(I1045,bias[symbol],0))*(Q1045/100)</f>
        <v>107.78899999999999</v>
      </c>
      <c r="S1045" s="1">
        <f t="shared" si="1234"/>
        <v>108.08899999999998</v>
      </c>
      <c r="T1045" s="4"/>
      <c r="U1045" s="4"/>
      <c r="V1045" s="1">
        <f t="shared" si="1228"/>
        <v>107.93899999999999</v>
      </c>
      <c r="W1045" s="1">
        <f t="shared" si="1229"/>
        <v>107.78899999999999</v>
      </c>
      <c r="X1045" s="1">
        <f t="shared" si="1230"/>
        <v>108.08899999999998</v>
      </c>
      <c r="Y1045" s="13">
        <f t="shared" si="1231"/>
        <v>3.8000000000010914E-2</v>
      </c>
      <c r="Z1045" s="1">
        <v>1</v>
      </c>
      <c r="AA1045" s="1">
        <f t="shared" si="1232"/>
        <v>1</v>
      </c>
      <c r="AB1045" s="1">
        <f t="shared" si="1303"/>
        <v>1</v>
      </c>
      <c r="AC1045" s="1">
        <f>IF(ISNUMBER(INDEX(bias[value],MATCH(I1045,bias[symbol],0))),1,0)</f>
        <v>1</v>
      </c>
      <c r="AD1045" s="1">
        <f t="shared" si="1233"/>
        <v>1</v>
      </c>
      <c r="AE1045" s="1">
        <f t="shared" si="1304"/>
        <v>1</v>
      </c>
      <c r="AF1045" s="1">
        <f t="shared" ca="1" si="1305"/>
        <v>0</v>
      </c>
      <c r="AG1045" s="1">
        <f t="shared" ca="1" si="1306"/>
        <v>0</v>
      </c>
      <c r="AH1045" s="1" t="str">
        <f ca="1">IF(AG1045=1,_xll.RtContribute("DDS_BONDS",$B1045&amp;"=EXT",$V$3:$X$3,V1045:X1045,"FTC:CHANGED;SCOPE:SERVER"),"-")</f>
        <v>-</v>
      </c>
      <c r="AI1045" s="1" t="str">
        <f>_xll.RtGet("DDS_BONDS",B1045&amp;"=EXT",3)</f>
        <v>8833499=EXT</v>
      </c>
      <c r="AJ1045" s="32">
        <f>_xll.BDP($A1045&amp;" @"&amp; $N1045 &amp;"  Corp","risk_mid")</f>
        <v>2.7255158688646475</v>
      </c>
      <c r="AK1045" s="25" t="str">
        <f t="shared" si="1320"/>
        <v>-</v>
      </c>
      <c r="AL1045" s="1" t="str">
        <f t="shared" si="1235"/>
        <v>-</v>
      </c>
      <c r="AM1045" s="38">
        <f t="shared" si="1321"/>
        <v>0</v>
      </c>
      <c r="AN1045" s="12">
        <f>_xll.BDP($A1045&amp;" @"&amp; $N1045 &amp;"  Corp","asset_swap_spd_mid")</f>
        <v>69.729849546267516</v>
      </c>
      <c r="AO1045" s="25">
        <f t="shared" si="1322"/>
        <v>0</v>
      </c>
      <c r="AP1045" s="25" t="str">
        <f>IFERROR(_xll.BDP($A1045&amp;" @"&amp; $N1045 &amp;"  Corp","coupon")*G1045/100/365,"-")</f>
        <v>-</v>
      </c>
      <c r="AQ1045" s="1" t="str">
        <f>_xll.RtGet("EBOND_LDN",B1045,"DSPLY_NAME")</f>
        <v>ALOFP 4 1/8 01 F</v>
      </c>
      <c r="AR1045" s="38">
        <f>_xll.RtGet("EBOND_LDN", B1045, -18560)</f>
        <v>104.749061944544</v>
      </c>
      <c r="AS1045" s="38">
        <f>_xll.RtGet("EBOND_LDN", B1045, -18562)</f>
        <v>93.741457603916999</v>
      </c>
      <c r="AT1045" s="58" t="str">
        <f ca="1">IF(Main[[#This Row],[maturity]]&lt;TODAY(),"matured","-")</f>
        <v>-</v>
      </c>
      <c r="AU1045" s="1" t="str">
        <f>IF(Main[[#This Row],[spread bid]]=Main[[#This Row],[spread ask]],"error","-")</f>
        <v>-</v>
      </c>
    </row>
    <row r="1046" spans="1:47" x14ac:dyDescent="0.2">
      <c r="A1046" s="1" t="s">
        <v>952</v>
      </c>
      <c r="B1046" s="1">
        <v>15672058</v>
      </c>
      <c r="C1046" s="9">
        <v>1994226</v>
      </c>
      <c r="D1046" s="9" t="str">
        <f>_xll.BDP($A1046&amp;" Corp",D$4)</f>
        <v>ALOFP</v>
      </c>
      <c r="E1046" s="9">
        <f>IF(_xll.BDP($A1046&amp;" Corp","cpn typ")="floating","frn",_xll.BDP($A1046&amp;" Corp",E$4))</f>
        <v>2.25</v>
      </c>
      <c r="F1046" s="50">
        <f>IF(LEFT(_xll.BDP($A1046&amp;" Corp","mty_typ"),4)="perp","perp",_xll.BDP($A1046&amp;" Corp",F$4)*1)</f>
        <v>43019</v>
      </c>
      <c r="G1046" s="31">
        <f>_xll.RtGet("EBOND_POSITION",INDEX(bookMap[eBondID],MATCH(TEXT(C1046,"0"),bookMap[bbgID],0))&amp;"="&amp;B1046,"AMOUNT")</f>
        <v>0</v>
      </c>
      <c r="H1046" s="1">
        <f>INDEX(control!$E$12:$E$22,MATCH(C1046,control!$C$12:$C$22,0))</f>
        <v>0</v>
      </c>
      <c r="I1046" s="1" t="str">
        <f>IFERROR(INDEX(bias[symbol],MIN(MAX(MATCH(IF($I$2="manual",_xll.RtGet("EBOND_LDN",B1046,-20268),$I$2),bias[symbol],0)+H1046,1),27)),"-")</f>
        <v>m</v>
      </c>
      <c r="J1046" s="1">
        <f>IFERROR(_xll.RtGet("EBOND_LDN",B1046,-20270)*1,"-")</f>
        <v>0.6</v>
      </c>
      <c r="K1046" s="1" t="str">
        <f>_xll.RtGet("EBOND_LDN",$B1046,-20271)</f>
        <v>on</v>
      </c>
      <c r="L1046" s="1">
        <f>_xll.BDP(A1046&amp;" @CBKG Corp","bid")</f>
        <v>103.309</v>
      </c>
      <c r="M1046" s="1">
        <f>_xll.BDP(A1046&amp;" @CBKG Corp","ask")</f>
        <v>103.90900000000001</v>
      </c>
      <c r="N1046" s="1" t="s">
        <v>1456</v>
      </c>
      <c r="O1046" s="1" t="str">
        <f>_xll.BDP(A1046&amp;" @"&amp;N1046&amp;" Corp","LAST_UPDATE")</f>
        <v>07:01:27</v>
      </c>
      <c r="P1046" s="57">
        <f>_xll.BDP(A1046&amp;" @"&amp;N1046&amp;" Corp","LAST_PRICE")</f>
        <v>103.64100000000001</v>
      </c>
      <c r="Q1046" s="1">
        <f>INDEX(control!$F$12:$F$22,MATCH(C1046,control!$C$12:$C$22,0))</f>
        <v>100</v>
      </c>
      <c r="R1046" s="1">
        <f>P1046-J1046*INDEX(bias[value],MATCH(I1046,bias[symbol],0))*(Q1046/100)</f>
        <v>103.34100000000001</v>
      </c>
      <c r="S1046" s="1">
        <f t="shared" si="1234"/>
        <v>103.941</v>
      </c>
      <c r="T1046" s="4"/>
      <c r="U1046" s="4"/>
      <c r="V1046" s="1">
        <f t="shared" si="1228"/>
        <v>103.64100000000001</v>
      </c>
      <c r="W1046" s="1">
        <f t="shared" si="1229"/>
        <v>103.34100000000001</v>
      </c>
      <c r="X1046" s="1">
        <f t="shared" si="1230"/>
        <v>103.941</v>
      </c>
      <c r="Y1046" s="13">
        <f t="shared" si="1231"/>
        <v>6.3999999999992951E-2</v>
      </c>
      <c r="Z1046" s="1">
        <v>1</v>
      </c>
      <c r="AA1046" s="1">
        <f t="shared" si="1232"/>
        <v>1</v>
      </c>
      <c r="AB1046" s="1">
        <f t="shared" si="1303"/>
        <v>1</v>
      </c>
      <c r="AC1046" s="1">
        <f>IF(ISNUMBER(INDEX(bias[value],MATCH(I1046,bias[symbol],0))),1,0)</f>
        <v>1</v>
      </c>
      <c r="AD1046" s="1">
        <f t="shared" si="1233"/>
        <v>1</v>
      </c>
      <c r="AE1046" s="1">
        <f t="shared" si="1304"/>
        <v>1</v>
      </c>
      <c r="AF1046" s="1">
        <f t="shared" ca="1" si="1305"/>
        <v>0</v>
      </c>
      <c r="AG1046" s="1">
        <f t="shared" ca="1" si="1306"/>
        <v>0</v>
      </c>
      <c r="AH1046" s="1" t="str">
        <f ca="1">IF(AG1046=1,_xll.RtContribute("DDS_BONDS",$B1046&amp;"=EXT",$V$3:$X$3,V1046:X1046,"FTC:CHANGED;SCOPE:SERVER"),"-")</f>
        <v>-</v>
      </c>
      <c r="AI1046" s="1" t="str">
        <f>_xll.RtGet("DDS_BONDS",B1046&amp;"=EXT",3)</f>
        <v>15672058=EXT</v>
      </c>
      <c r="AJ1046" s="32">
        <f>_xll.BDP($A1046&amp;" @"&amp; $N1046 &amp;"  Corp","risk_mid")</f>
        <v>3.3160100230013256</v>
      </c>
      <c r="AK1046" s="25">
        <f t="shared" si="1320"/>
        <v>0</v>
      </c>
      <c r="AL1046" s="1" t="str">
        <f t="shared" si="1235"/>
        <v>-</v>
      </c>
      <c r="AM1046" s="38">
        <f t="shared" si="1321"/>
        <v>0</v>
      </c>
      <c r="AN1046" s="12">
        <f>_xll.BDP($A1046&amp;" @"&amp; $N1046 &amp;"  Corp","asset_swap_spd_mid")</f>
        <v>68.701036832204053</v>
      </c>
      <c r="AO1046" s="25">
        <f t="shared" si="1322"/>
        <v>0</v>
      </c>
      <c r="AP1046" s="25">
        <f>IFERROR(_xll.BDP($A1046&amp;" @"&amp; $N1046 &amp;"  Corp","coupon")*G1046/100/365,"-")</f>
        <v>0</v>
      </c>
      <c r="AQ1046" s="1" t="str">
        <f>_xll.RtGet("EBOND_LDN",B1046,"DSPLY_NAME")</f>
        <v>ALOFP 2 1/4 11 O</v>
      </c>
      <c r="AR1046" s="38">
        <f>_xll.RtGet("EBOND_LDN", B1046, -18560)</f>
        <v>109.172743592617</v>
      </c>
      <c r="AS1046" s="38">
        <f>_xll.RtGet("EBOND_LDN", B1046, -18562)</f>
        <v>91.093163179670995</v>
      </c>
      <c r="AT1046" s="58" t="str">
        <f ca="1">IF(Main[[#This Row],[maturity]]&lt;TODAY(),"matured","-")</f>
        <v>-</v>
      </c>
      <c r="AU1046" s="1" t="str">
        <f>IF(Main[[#This Row],[spread bid]]=Main[[#This Row],[spread ask]],"error","-")</f>
        <v>-</v>
      </c>
    </row>
    <row r="1047" spans="1:47" x14ac:dyDescent="0.2">
      <c r="A1047" s="1" t="s">
        <v>953</v>
      </c>
      <c r="B1047" s="1">
        <v>9545572</v>
      </c>
      <c r="C1047" s="9">
        <v>1994226</v>
      </c>
      <c r="D1047" s="9" t="str">
        <f>_xll.BDP($A1047&amp;" Corp",D$4)</f>
        <v>ALOFP</v>
      </c>
      <c r="E1047" s="9">
        <f>IF(_xll.BDP($A1047&amp;" Corp","cpn typ")="floating","frn",_xll.BDP($A1047&amp;" Corp",E$4))</f>
        <v>3.625</v>
      </c>
      <c r="F1047" s="50">
        <f>IF(LEFT(_xll.BDP($A1047&amp;" Corp","mty_typ"),4)="perp","perp",_xll.BDP($A1047&amp;" Corp",F$4)*1)</f>
        <v>43378</v>
      </c>
      <c r="G1047" s="31">
        <f>_xll.RtGet("EBOND_POSITION",INDEX(bookMap[eBondID],MATCH(TEXT(C1047,"0"),bookMap[bbgID],0))&amp;"="&amp;B1047,"AMOUNT")</f>
        <v>0</v>
      </c>
      <c r="H1047" s="1">
        <f>INDEX(control!$E$12:$E$22,MATCH(C1047,control!$C$12:$C$22,0))</f>
        <v>0</v>
      </c>
      <c r="I1047" s="1" t="str">
        <f>IFERROR(INDEX(bias[symbol],MIN(MAX(MATCH(IF($I$2="manual",_xll.RtGet("EBOND_LDN",B1047,-20268),$I$2),bias[symbol],0)+H1047,1),27)),"-")</f>
        <v>m</v>
      </c>
      <c r="J1047" s="1">
        <f>IFERROR(_xll.RtGet("EBOND_LDN",B1047,-20270)*1,"-")</f>
        <v>0.65</v>
      </c>
      <c r="K1047" s="1" t="str">
        <f>_xll.RtGet("EBOND_LDN",$B1047,-20271)</f>
        <v>on</v>
      </c>
      <c r="L1047" s="1">
        <f>_xll.BDP(A1047&amp;" @CBKG Corp","bid")</f>
        <v>108.871</v>
      </c>
      <c r="M1047" s="1">
        <f>_xll.BDP(A1047&amp;" @CBKG Corp","ask")</f>
        <v>109.521</v>
      </c>
      <c r="N1047" s="1" t="s">
        <v>1456</v>
      </c>
      <c r="O1047" s="1" t="str">
        <f>_xll.BDP(A1047&amp;" @"&amp;N1047&amp;" Corp","LAST_UPDATE")</f>
        <v>07:01:19</v>
      </c>
      <c r="P1047" s="57">
        <f>_xll.BDP(A1047&amp;" @"&amp;N1047&amp;" Corp","LAST_PRICE")</f>
        <v>109.238</v>
      </c>
      <c r="Q1047" s="1">
        <f>INDEX(control!$F$12:$F$22,MATCH(C1047,control!$C$12:$C$22,0))</f>
        <v>100</v>
      </c>
      <c r="R1047" s="1">
        <f>P1047-J1047*INDEX(bias[value],MATCH(I1047,bias[symbol],0))*(Q1047/100)</f>
        <v>108.913</v>
      </c>
      <c r="S1047" s="1">
        <f t="shared" si="1234"/>
        <v>109.563</v>
      </c>
      <c r="T1047" s="4"/>
      <c r="U1047" s="4"/>
      <c r="V1047" s="1">
        <f t="shared" si="1228"/>
        <v>109.238</v>
      </c>
      <c r="W1047" s="1">
        <f t="shared" si="1229"/>
        <v>108.913</v>
      </c>
      <c r="X1047" s="1">
        <f t="shared" si="1230"/>
        <v>109.563</v>
      </c>
      <c r="Y1047" s="13">
        <f t="shared" si="1231"/>
        <v>8.4000000000003183E-2</v>
      </c>
      <c r="Z1047" s="1">
        <v>1</v>
      </c>
      <c r="AA1047" s="1">
        <f t="shared" si="1232"/>
        <v>1</v>
      </c>
      <c r="AB1047" s="1">
        <f t="shared" si="1303"/>
        <v>1</v>
      </c>
      <c r="AC1047" s="1">
        <f>IF(ISNUMBER(INDEX(bias[value],MATCH(I1047,bias[symbol],0))),1,0)</f>
        <v>1</v>
      </c>
      <c r="AD1047" s="1">
        <f t="shared" si="1233"/>
        <v>1</v>
      </c>
      <c r="AE1047" s="1">
        <f t="shared" si="1304"/>
        <v>1</v>
      </c>
      <c r="AF1047" s="1">
        <f t="shared" ca="1" si="1305"/>
        <v>0</v>
      </c>
      <c r="AG1047" s="1">
        <f t="shared" ca="1" si="1306"/>
        <v>0</v>
      </c>
      <c r="AH1047" s="1" t="str">
        <f ca="1">IF(AG1047=1,_xll.RtContribute("DDS_BONDS",$B1047&amp;"=EXT",$V$3:$X$3,V1047:X1047,"FTC:CHANGED;SCOPE:SERVER"),"-")</f>
        <v>-</v>
      </c>
      <c r="AI1047" s="1" t="str">
        <f>_xll.RtGet("DDS_BONDS",B1047&amp;"=EXT",3)</f>
        <v>9545572=EXT</v>
      </c>
      <c r="AJ1047" s="32">
        <f>_xll.BDP($A1047&amp;" @"&amp; $N1047 &amp;"  Corp","risk_mid")</f>
        <v>4.3856593462102467</v>
      </c>
      <c r="AK1047" s="25">
        <f t="shared" si="1320"/>
        <v>0</v>
      </c>
      <c r="AL1047" s="1" t="str">
        <f t="shared" si="1235"/>
        <v>-</v>
      </c>
      <c r="AM1047" s="38">
        <f t="shared" si="1321"/>
        <v>0</v>
      </c>
      <c r="AN1047" s="12">
        <f>_xll.BDP($A1047&amp;" @"&amp; $N1047 &amp;"  Corp","asset_swap_spd_mid")</f>
        <v>84.77808293750175</v>
      </c>
      <c r="AO1047" s="25">
        <f t="shared" si="1322"/>
        <v>0</v>
      </c>
      <c r="AP1047" s="25">
        <f>IFERROR(_xll.BDP($A1047&amp;" @"&amp; $N1047 &amp;"  Corp","coupon")*G1047/100/365,"-")</f>
        <v>0</v>
      </c>
      <c r="AQ1047" s="1" t="str">
        <f>_xll.RtGet("EBOND_LDN",B1047,"DSPLY_NAME")</f>
        <v>ALOFP 3 5/8 05 O</v>
      </c>
      <c r="AR1047" s="38">
        <f>_xll.RtGet("EBOND_LDN", B1047, -18560)</f>
        <v>126.24298649839</v>
      </c>
      <c r="AS1047" s="38">
        <f>_xll.RtGet("EBOND_LDN", B1047, -18562)</f>
        <v>111.437637216551</v>
      </c>
      <c r="AT1047" s="58" t="str">
        <f ca="1">IF(Main[[#This Row],[maturity]]&lt;TODAY(),"matured","-")</f>
        <v>-</v>
      </c>
      <c r="AU1047" s="1" t="str">
        <f>IF(Main[[#This Row],[spread bid]]=Main[[#This Row],[spread ask]],"error","-")</f>
        <v>-</v>
      </c>
    </row>
    <row r="1048" spans="1:47" x14ac:dyDescent="0.2">
      <c r="A1048" s="1" t="s">
        <v>954</v>
      </c>
      <c r="B1048" s="1">
        <v>18455317</v>
      </c>
      <c r="C1048" s="9">
        <v>1994226</v>
      </c>
      <c r="D1048" s="9" t="str">
        <f>_xll.BDP($A1048&amp;" Corp",D$4)</f>
        <v>ALOFP</v>
      </c>
      <c r="E1048" s="9">
        <f>IF(_xll.BDP($A1048&amp;" Corp","cpn typ")="floating","frn",_xll.BDP($A1048&amp;" Corp",E$4))</f>
        <v>3</v>
      </c>
      <c r="F1048" s="50">
        <f>IF(LEFT(_xll.BDP($A1048&amp;" Corp","mty_typ"),4)="perp","perp",_xll.BDP($A1048&amp;" Corp",F$4)*1)</f>
        <v>43654</v>
      </c>
      <c r="G1048" s="31">
        <f>_xll.RtGet("EBOND_POSITION",INDEX(bookMap[eBondID],MATCH(TEXT(C1048,"0"),bookMap[bbgID],0))&amp;"="&amp;B1048,"AMOUNT")</f>
        <v>0</v>
      </c>
      <c r="H1048" s="1">
        <f>INDEX(control!$E$12:$E$22,MATCH(C1048,control!$C$12:$C$22,0))</f>
        <v>0</v>
      </c>
      <c r="I1048" s="1" t="str">
        <f>IFERROR(INDEX(bias[symbol],MIN(MAX(MATCH(IF($I$2="manual",_xll.RtGet("EBOND_LDN",B1048,-20268),$I$2),bias[symbol],0)+H1048,1),27)),"-")</f>
        <v>b</v>
      </c>
      <c r="J1048" s="1">
        <f>IFERROR(_xll.RtGet("EBOND_LDN",B1048,-20270)*1,"-")</f>
        <v>0.65</v>
      </c>
      <c r="K1048" s="1" t="str">
        <f>_xll.RtGet("EBOND_LDN",$B1048,-20271)</f>
        <v>on</v>
      </c>
      <c r="L1048" s="1">
        <f>_xll.BDP(A1048&amp;" @CBKG Corp","bid")</f>
        <v>106.541</v>
      </c>
      <c r="M1048" s="1">
        <f>_xll.BDP(A1048&amp;" @CBKG Corp","ask")</f>
        <v>107.191</v>
      </c>
      <c r="N1048" s="1" t="s">
        <v>1456</v>
      </c>
      <c r="O1048" s="1" t="str">
        <f>_xll.BDP(A1048&amp;" @"&amp;N1048&amp;" Corp","LAST_UPDATE")</f>
        <v>07:01:27</v>
      </c>
      <c r="P1048" s="57">
        <f>_xll.BDP(A1048&amp;" @"&amp;N1048&amp;" Corp","LAST_PRICE")</f>
        <v>106.863</v>
      </c>
      <c r="Q1048" s="1">
        <f>INDEX(control!$F$12:$F$22,MATCH(C1048,control!$C$12:$C$22,0))</f>
        <v>100</v>
      </c>
      <c r="R1048" s="1">
        <f>P1048-J1048*INDEX(bias[value],MATCH(I1048,bias[symbol],0))*(Q1048/100)</f>
        <v>106.61924999999999</v>
      </c>
      <c r="S1048" s="1">
        <f t="shared" si="1234"/>
        <v>107.26925</v>
      </c>
      <c r="T1048" s="4"/>
      <c r="U1048" s="4"/>
      <c r="V1048" s="1">
        <f t="shared" si="1228"/>
        <v>106.863</v>
      </c>
      <c r="W1048" s="1">
        <f t="shared" si="1229"/>
        <v>106.61924999999999</v>
      </c>
      <c r="X1048" s="1">
        <f t="shared" si="1230"/>
        <v>107.26925</v>
      </c>
      <c r="Y1048" s="13">
        <f t="shared" si="1231"/>
        <v>0.15649999999999409</v>
      </c>
      <c r="Z1048" s="1">
        <v>1</v>
      </c>
      <c r="AA1048" s="1">
        <f t="shared" si="1232"/>
        <v>1</v>
      </c>
      <c r="AB1048" s="1">
        <f t="shared" si="1303"/>
        <v>1</v>
      </c>
      <c r="AC1048" s="1">
        <f>IF(ISNUMBER(INDEX(bias[value],MATCH(I1048,bias[symbol],0))),1,0)</f>
        <v>1</v>
      </c>
      <c r="AD1048" s="1">
        <f t="shared" si="1233"/>
        <v>1</v>
      </c>
      <c r="AE1048" s="1">
        <f t="shared" si="1304"/>
        <v>1</v>
      </c>
      <c r="AF1048" s="1">
        <f t="shared" ca="1" si="1305"/>
        <v>0</v>
      </c>
      <c r="AG1048" s="1">
        <f t="shared" ca="1" si="1306"/>
        <v>0</v>
      </c>
      <c r="AH1048" s="1" t="str">
        <f ca="1">IF(AG1048=1,_xll.RtContribute("DDS_BONDS",$B1048&amp;"=EXT",$V$3:$X$3,V1048:X1048,"FTC:CHANGED;SCOPE:SERVER"),"-")</f>
        <v>-</v>
      </c>
      <c r="AI1048" s="1" t="str">
        <f>_xll.RtGet("DDS_BONDS",B1048&amp;"=EXT",3)</f>
        <v>18455317=EXT</v>
      </c>
      <c r="AJ1048" s="32">
        <f>_xll.BDP($A1048&amp;" @"&amp; $N1048 &amp;"  Corp","risk_mid")</f>
        <v>5.025038227755374</v>
      </c>
      <c r="AK1048" s="25">
        <f t="shared" si="1320"/>
        <v>0</v>
      </c>
      <c r="AL1048" s="1" t="str">
        <f t="shared" si="1235"/>
        <v>-</v>
      </c>
      <c r="AM1048" s="38">
        <f t="shared" si="1321"/>
        <v>0</v>
      </c>
      <c r="AN1048" s="12">
        <f>_xll.BDP($A1048&amp;" @"&amp; $N1048 &amp;"  Corp","asset_swap_spd_mid")</f>
        <v>88.611259677827874</v>
      </c>
      <c r="AO1048" s="25">
        <f t="shared" si="1322"/>
        <v>0</v>
      </c>
      <c r="AP1048" s="25">
        <f>IFERROR(_xll.BDP($A1048&amp;" @"&amp; $N1048 &amp;"  Corp","coupon")*G1048/100/365,"-")</f>
        <v>0</v>
      </c>
      <c r="AQ1048" s="1" t="str">
        <f>_xll.RtGet("EBOND_LDN",B1048,"DSPLY_NAME")</f>
        <v>ALOFP 3 08 Jul 2</v>
      </c>
      <c r="AR1048" s="38">
        <f>_xll.RtGet("EBOND_LDN", B1048, -18560)</f>
        <v>124.89540881307499</v>
      </c>
      <c r="AS1048" s="38">
        <f>_xll.RtGet("EBOND_LDN", B1048, -18562)</f>
        <v>111.97977853143099</v>
      </c>
      <c r="AT1048" s="58" t="str">
        <f ca="1">IF(Main[[#This Row],[maturity]]&lt;TODAY(),"matured","-")</f>
        <v>-</v>
      </c>
      <c r="AU1048" s="1" t="str">
        <f>IF(Main[[#This Row],[spread bid]]=Main[[#This Row],[spread ask]],"error","-")</f>
        <v>-</v>
      </c>
    </row>
    <row r="1049" spans="1:47" x14ac:dyDescent="0.2">
      <c r="A1049" s="1" t="s">
        <v>955</v>
      </c>
      <c r="B1049" s="1">
        <v>8974587</v>
      </c>
      <c r="C1049" s="9">
        <v>1994226</v>
      </c>
      <c r="D1049" s="9" t="str">
        <f>_xll.BDP($A1049&amp;" Corp",D$4)</f>
        <v>ALOFP</v>
      </c>
      <c r="E1049" s="9">
        <f>IF(_xll.BDP($A1049&amp;" Corp","cpn typ")="floating","frn",_xll.BDP($A1049&amp;" Corp",E$4))</f>
        <v>4.5</v>
      </c>
      <c r="F1049" s="50">
        <f>IF(LEFT(_xll.BDP($A1049&amp;" Corp","mty_typ"),4)="perp","perp",_xll.BDP($A1049&amp;" Corp",F$4)*1)</f>
        <v>43908</v>
      </c>
      <c r="G1049" s="31">
        <f>_xll.RtGet("EBOND_POSITION",INDEX(bookMap[eBondID],MATCH(TEXT(C1049,"0"),bookMap[bbgID],0))&amp;"="&amp;B1049,"AMOUNT")</f>
        <v>0</v>
      </c>
      <c r="H1049" s="1">
        <f>INDEX(control!$E$12:$E$22,MATCH(C1049,control!$C$12:$C$22,0))</f>
        <v>0</v>
      </c>
      <c r="I1049" s="1" t="str">
        <f>IFERROR(INDEX(bias[symbol],MIN(MAX(MATCH(IF($I$2="manual",_xll.RtGet("EBOND_LDN",B1049,-20268),$I$2),bias[symbol],0)+H1049,1),27)),"-")</f>
        <v>s</v>
      </c>
      <c r="J1049" s="1">
        <f>IFERROR(_xll.RtGet("EBOND_LDN",B1049,-20270)*1,"-")</f>
        <v>0.6</v>
      </c>
      <c r="K1049" s="1" t="str">
        <f>_xll.RtGet("EBOND_LDN",$B1049,-20271)</f>
        <v>on</v>
      </c>
      <c r="L1049" s="1">
        <f>_xll.BDP(A1049&amp;" @CBKG Corp","bid")</f>
        <v>114.306</v>
      </c>
      <c r="M1049" s="1">
        <f>_xll.BDP(A1049&amp;" @CBKG Corp","ask")</f>
        <v>114.90600000000001</v>
      </c>
      <c r="N1049" s="1" t="s">
        <v>1456</v>
      </c>
      <c r="O1049" s="1" t="str">
        <f>_xll.BDP(A1049&amp;" @"&amp;N1049&amp;" Corp","LAST_UPDATE")</f>
        <v>07:01:48</v>
      </c>
      <c r="P1049" s="57">
        <f>_xll.BDP(A1049&amp;" @"&amp;N1049&amp;" Corp","LAST_PRICE")</f>
        <v>114.747</v>
      </c>
      <c r="Q1049" s="1">
        <f>INDEX(control!$F$12:$F$22,MATCH(C1049,control!$C$12:$C$22,0))</f>
        <v>100</v>
      </c>
      <c r="R1049" s="1">
        <f>P1049-J1049*INDEX(bias[value],MATCH(I1049,bias[symbol],0))*(Q1049/100)</f>
        <v>114.372</v>
      </c>
      <c r="S1049" s="1">
        <f t="shared" si="1234"/>
        <v>114.97199999999999</v>
      </c>
      <c r="T1049" s="4"/>
      <c r="U1049" s="4"/>
      <c r="V1049" s="1">
        <f t="shared" si="1228"/>
        <v>114.747</v>
      </c>
      <c r="W1049" s="1">
        <f t="shared" si="1229"/>
        <v>114.372</v>
      </c>
      <c r="X1049" s="1">
        <f t="shared" si="1230"/>
        <v>114.97199999999999</v>
      </c>
      <c r="Y1049" s="13">
        <f t="shared" si="1231"/>
        <v>0.132000000000005</v>
      </c>
      <c r="Z1049" s="1">
        <v>1</v>
      </c>
      <c r="AA1049" s="1">
        <f t="shared" si="1232"/>
        <v>1</v>
      </c>
      <c r="AB1049" s="1">
        <f t="shared" si="1303"/>
        <v>1</v>
      </c>
      <c r="AC1049" s="1">
        <f>IF(ISNUMBER(INDEX(bias[value],MATCH(I1049,bias[symbol],0))),1,0)</f>
        <v>1</v>
      </c>
      <c r="AD1049" s="1">
        <f t="shared" si="1233"/>
        <v>1</v>
      </c>
      <c r="AE1049" s="1">
        <f t="shared" si="1304"/>
        <v>1</v>
      </c>
      <c r="AF1049" s="1">
        <f t="shared" ca="1" si="1305"/>
        <v>0</v>
      </c>
      <c r="AG1049" s="1">
        <f t="shared" ca="1" si="1306"/>
        <v>0</v>
      </c>
      <c r="AH1049" s="1" t="str">
        <f ca="1">IF(AG1049=1,_xll.RtContribute("DDS_BONDS",$B1049&amp;"=EXT",$V$3:$X$3,V1049:X1049,"FTC:CHANGED;SCOPE:SERVER"),"-")</f>
        <v>-</v>
      </c>
      <c r="AI1049" s="1" t="str">
        <f>_xll.RtGet("DDS_BONDS",B1049&amp;"=EXT",3)</f>
        <v>8974587=EXT</v>
      </c>
      <c r="AJ1049" s="32">
        <f>_xll.BDP($A1049&amp;" @"&amp; $N1049 &amp;"  Corp","risk_mid")</f>
        <v>5.8981332823613286</v>
      </c>
      <c r="AK1049" s="25">
        <f t="shared" si="1320"/>
        <v>0</v>
      </c>
      <c r="AL1049" s="1" t="str">
        <f t="shared" si="1235"/>
        <v>-</v>
      </c>
      <c r="AM1049" s="38">
        <f t="shared" si="1321"/>
        <v>0</v>
      </c>
      <c r="AN1049" s="12">
        <f>_xll.BDP($A1049&amp;" @"&amp; $N1049 &amp;"  Corp","asset_swap_spd_mid")</f>
        <v>101.84132920624093</v>
      </c>
      <c r="AO1049" s="25">
        <f t="shared" si="1322"/>
        <v>0</v>
      </c>
      <c r="AP1049" s="25">
        <f>IFERROR(_xll.BDP($A1049&amp;" @"&amp; $N1049 &amp;"  Corp","coupon")*G1049/100/365,"-")</f>
        <v>0</v>
      </c>
      <c r="AQ1049" s="1" t="str">
        <f>_xll.RtGet("EBOND_LDN",B1049,"DSPLY_NAME")</f>
        <v>ALOFP 4 1/2 18 M</v>
      </c>
      <c r="AR1049" s="38">
        <f>_xll.RtGet("EBOND_LDN", B1049, -18560)</f>
        <v>135.98923176826801</v>
      </c>
      <c r="AS1049" s="38">
        <f>_xll.RtGet("EBOND_LDN", B1049, -18562)</f>
        <v>125.824168950162</v>
      </c>
      <c r="AT1049" s="58" t="str">
        <f ca="1">IF(Main[[#This Row],[maturity]]&lt;TODAY(),"matured","-")</f>
        <v>-</v>
      </c>
      <c r="AU1049" s="1" t="str">
        <f>IF(Main[[#This Row],[spread bid]]=Main[[#This Row],[spread ask]],"error","-")</f>
        <v>-</v>
      </c>
    </row>
    <row r="1050" spans="1:47" x14ac:dyDescent="0.2">
      <c r="A1050" s="1" t="s">
        <v>956</v>
      </c>
      <c r="B1050" s="1">
        <v>9892359</v>
      </c>
      <c r="C1050" s="9">
        <v>1994226</v>
      </c>
      <c r="D1050" s="9" t="str">
        <f>_xll.BDP($A1050&amp;" Corp",D$4)</f>
        <v>ARRFP</v>
      </c>
      <c r="E1050" s="9">
        <f>IF(_xll.BDP($A1050&amp;" Corp","cpn typ")="floating","frn",_xll.BDP($A1050&amp;" Corp",E$4))</f>
        <v>5</v>
      </c>
      <c r="F1050" s="50">
        <f>IF(LEFT(_xll.BDP($A1050&amp;" Corp","mty_typ"),4)="perp","perp",_xll.BDP($A1050&amp;" Corp",F$4)*1)</f>
        <v>42747</v>
      </c>
      <c r="G1050" s="31" t="str">
        <f>_xll.RtGet("EBOND_POSITION",INDEX(bookMap[eBondID],MATCH(TEXT(C1050,"0"),bookMap[bbgID],0))&amp;"="&amp;B1050,"AMOUNT")</f>
        <v>#N/A</v>
      </c>
      <c r="H1050" s="1">
        <f>INDEX(control!$E$12:$E$22,MATCH(C1050,control!$C$12:$C$22,0))</f>
        <v>0</v>
      </c>
      <c r="I1050" s="1" t="str">
        <f>IFERROR(INDEX(bias[symbol],MIN(MAX(MATCH(IF($I$2="manual",_xll.RtGet("EBOND_LDN",B1050,-20268),$I$2),bias[symbol],0)+H1050,1),27)),"-")</f>
        <v>m</v>
      </c>
      <c r="J1050" s="1" t="str">
        <f>IFERROR(_xll.RtGet("EBOND_LDN",B1050,-20270)*1,"-")</f>
        <v>-</v>
      </c>
      <c r="K1050" s="1" t="str">
        <f>_xll.RtGet("EBOND_LDN",$B1050,-20271)</f>
        <v>off</v>
      </c>
      <c r="L1050" s="1">
        <f>_xll.BDP(A1050&amp;" @CBKG Corp","bid")</f>
        <v>105.277</v>
      </c>
      <c r="M1050" s="1">
        <f>_xll.BDP(A1050&amp;" @CBKG Corp","ask")</f>
        <v>105.583</v>
      </c>
      <c r="N1050" s="1" t="s">
        <v>1456</v>
      </c>
      <c r="O1050" s="1" t="str">
        <f>_xll.BDP(A1050&amp;" @"&amp;N1050&amp;" Corp","LAST_UPDATE")</f>
        <v>07:01:21</v>
      </c>
      <c r="P1050" s="57">
        <f>_xll.BDP(A1050&amp;" @"&amp;N1050&amp;" Corp","LAST_PRICE")</f>
        <v>110.45399999999999</v>
      </c>
      <c r="Q1050" s="1">
        <f>INDEX(control!$F$12:$F$22,MATCH(C1050,control!$C$12:$C$22,0))</f>
        <v>100</v>
      </c>
      <c r="R1050" s="1" t="e">
        <f>P1050-J1050*INDEX(bias[value],MATCH(I1050,bias[symbol],0))*(Q1050/100)</f>
        <v>#VALUE!</v>
      </c>
      <c r="S1050" s="1" t="e">
        <f t="shared" si="1234"/>
        <v>#VALUE!</v>
      </c>
      <c r="T1050" s="4"/>
      <c r="U1050" s="4"/>
      <c r="V1050" s="1">
        <f t="shared" si="1228"/>
        <v>110.45399999999999</v>
      </c>
      <c r="W1050" s="1" t="e">
        <f t="shared" si="1229"/>
        <v>#VALUE!</v>
      </c>
      <c r="X1050" s="1" t="e">
        <f t="shared" si="1230"/>
        <v>#VALUE!</v>
      </c>
      <c r="Y1050" s="13" t="str">
        <f t="shared" si="1231"/>
        <v>err</v>
      </c>
      <c r="Z1050" s="1">
        <v>1</v>
      </c>
      <c r="AA1050" s="1">
        <f t="shared" si="1232"/>
        <v>0</v>
      </c>
      <c r="AB1050" s="1">
        <f t="shared" si="1303"/>
        <v>0</v>
      </c>
      <c r="AC1050" s="1">
        <f>IF(ISNUMBER(INDEX(bias[value],MATCH(I1050,bias[symbol],0))),1,0)</f>
        <v>1</v>
      </c>
      <c r="AD1050" s="1">
        <f t="shared" si="1233"/>
        <v>0</v>
      </c>
      <c r="AE1050" s="1">
        <f t="shared" si="1304"/>
        <v>0</v>
      </c>
      <c r="AF1050" s="1">
        <f t="shared" ca="1" si="1305"/>
        <v>0</v>
      </c>
      <c r="AG1050" s="1">
        <f t="shared" ca="1" si="1306"/>
        <v>0</v>
      </c>
      <c r="AH1050" s="1" t="str">
        <f ca="1">IF(AG1050=1,_xll.RtContribute("DDS_BONDS",$B1050&amp;"=EXT",$V$3:$X$3,V1050:X1050,"FTC:CHANGED;SCOPE:SERVER"),"-")</f>
        <v>-</v>
      </c>
      <c r="AI1050" s="1" t="str">
        <f>_xll.RtGet("DDS_BONDS",B1050&amp;"=EXT",3)</f>
        <v>9892359=EXT</v>
      </c>
      <c r="AJ1050" s="32">
        <f>_xll.BDP($A1050&amp;" @"&amp; $N1050 &amp;"  Corp","risk_mid")</f>
        <v>2.7242464277222211</v>
      </c>
      <c r="AK1050" s="25" t="str">
        <f t="shared" si="1320"/>
        <v>-</v>
      </c>
      <c r="AL1050" s="1" t="str">
        <f t="shared" si="1235"/>
        <v>-</v>
      </c>
      <c r="AM1050" s="38">
        <f t="shared" si="1321"/>
        <v>0</v>
      </c>
      <c r="AN1050" s="12">
        <f>_xll.BDP($A1050&amp;" @"&amp; $N1050 &amp;"  Corp","asset_swap_spd_mid")</f>
        <v>52.919126432519427</v>
      </c>
      <c r="AO1050" s="25">
        <f t="shared" si="1322"/>
        <v>0</v>
      </c>
      <c r="AP1050" s="25" t="str">
        <f>IFERROR(_xll.BDP($A1050&amp;" @"&amp; $N1050 &amp;"  Corp","coupon")*G1050/100/365,"-")</f>
        <v>-</v>
      </c>
      <c r="AQ1050" s="1" t="str">
        <f>_xll.RtGet("EBOND_LDN",B1050,"DSPLY_NAME")</f>
        <v>ARRFP 5 12 Jan 2</v>
      </c>
      <c r="AR1050" s="38">
        <f>_xll.RtGet("EBOND_LDN", B1050, -18560)</f>
        <v>278</v>
      </c>
      <c r="AS1050" s="38">
        <f>_xll.RtGet("EBOND_LDN", B1050, -18562)</f>
        <v>266</v>
      </c>
      <c r="AT1050" s="58" t="str">
        <f ca="1">IF(Main[[#This Row],[maturity]]&lt;TODAY(),"matured","-")</f>
        <v>-</v>
      </c>
      <c r="AU1050" s="1" t="str">
        <f>IF(Main[[#This Row],[spread bid]]=Main[[#This Row],[spread ask]],"error","-")</f>
        <v>-</v>
      </c>
    </row>
    <row r="1051" spans="1:47" x14ac:dyDescent="0.2">
      <c r="A1051" s="1" t="s">
        <v>957</v>
      </c>
      <c r="B1051" s="1">
        <v>19238252</v>
      </c>
      <c r="C1051" s="9">
        <v>1994226</v>
      </c>
      <c r="D1051" s="9" t="str">
        <f>_xll.BDP($A1051&amp;" Corp",D$4)</f>
        <v>ASML</v>
      </c>
      <c r="E1051" s="9">
        <f>IF(_xll.BDP($A1051&amp;" Corp","cpn typ")="floating","frn",_xll.BDP($A1051&amp;" Corp",E$4))</f>
        <v>3.375</v>
      </c>
      <c r="F1051" s="50">
        <f>IF(LEFT(_xll.BDP($A1051&amp;" Corp","mty_typ"),4)="perp","perp",_xll.BDP($A1051&amp;" Corp",F$4)*1)</f>
        <v>45188</v>
      </c>
      <c r="G1051" s="31">
        <f>_xll.RtGet("EBOND_POSITION",INDEX(bookMap[eBondID],MATCH(TEXT(C1051,"0"),bookMap[bbgID],0))&amp;"="&amp;B1051,"AMOUNT")</f>
        <v>0</v>
      </c>
      <c r="H1051" s="1">
        <f>INDEX(control!$E$12:$E$22,MATCH(C1051,control!$C$12:$C$22,0))</f>
        <v>0</v>
      </c>
      <c r="I1051" s="1" t="str">
        <f>IFERROR(INDEX(bias[symbol],MIN(MAX(MATCH(IF($I$2="manual",_xll.RtGet("EBOND_LDN",B1051,-20268),$I$2),bias[symbol],0)+H1051,1),27)),"-")</f>
        <v>m</v>
      </c>
      <c r="J1051" s="1">
        <f>IFERROR(_xll.RtGet("EBOND_LDN",B1051,-20270)*1,"-")</f>
        <v>0.5</v>
      </c>
      <c r="K1051" s="1" t="str">
        <f>_xll.RtGet("EBOND_LDN",$B1051,-20271)</f>
        <v>on</v>
      </c>
      <c r="L1051" s="1">
        <f>_xll.BDP(A1051&amp;" @CBKG Corp","bid")</f>
        <v>107.456</v>
      </c>
      <c r="M1051" s="1">
        <f>_xll.BDP(A1051&amp;" @CBKG Corp","ask")</f>
        <v>107.956</v>
      </c>
      <c r="N1051" s="1" t="s">
        <v>1456</v>
      </c>
      <c r="O1051" s="1" t="str">
        <f>_xll.BDP(A1051&amp;" @"&amp;N1051&amp;" Corp","LAST_UPDATE")</f>
        <v>07:01:24</v>
      </c>
      <c r="P1051" s="57">
        <f>_xll.BDP(A1051&amp;" @"&amp;N1051&amp;" Corp","LAST_PRICE")</f>
        <v>107.706</v>
      </c>
      <c r="Q1051" s="1">
        <f>INDEX(control!$F$12:$F$22,MATCH(C1051,control!$C$12:$C$22,0))</f>
        <v>100</v>
      </c>
      <c r="R1051" s="1">
        <f>P1051-J1051*INDEX(bias[value],MATCH(I1051,bias[symbol],0))*(Q1051/100)</f>
        <v>107.456</v>
      </c>
      <c r="S1051" s="1">
        <f t="shared" si="1234"/>
        <v>107.956</v>
      </c>
      <c r="T1051" s="4"/>
      <c r="U1051" s="4"/>
      <c r="V1051" s="1">
        <f t="shared" si="1228"/>
        <v>107.706</v>
      </c>
      <c r="W1051" s="1">
        <f t="shared" si="1229"/>
        <v>107.456</v>
      </c>
      <c r="X1051" s="1">
        <f t="shared" si="1230"/>
        <v>107.956</v>
      </c>
      <c r="Y1051" s="13">
        <f t="shared" si="1231"/>
        <v>0</v>
      </c>
      <c r="Z1051" s="1">
        <v>1</v>
      </c>
      <c r="AA1051" s="1">
        <f t="shared" si="1232"/>
        <v>1</v>
      </c>
      <c r="AB1051" s="1">
        <f t="shared" si="1303"/>
        <v>1</v>
      </c>
      <c r="AC1051" s="1">
        <f>IF(ISNUMBER(INDEX(bias[value],MATCH(I1051,bias[symbol],0))),1,0)</f>
        <v>1</v>
      </c>
      <c r="AD1051" s="1">
        <f t="shared" si="1233"/>
        <v>1</v>
      </c>
      <c r="AE1051" s="1">
        <f t="shared" si="1304"/>
        <v>1</v>
      </c>
      <c r="AF1051" s="1">
        <f t="shared" ca="1" si="1305"/>
        <v>0</v>
      </c>
      <c r="AG1051" s="1">
        <f t="shared" ca="1" si="1306"/>
        <v>0</v>
      </c>
      <c r="AH1051" s="1" t="str">
        <f ca="1">IF(AG1051=1,_xll.RtContribute("DDS_BONDS",$B1051&amp;"=EXT",$V$3:$X$3,V1051:X1051,"FTC:CHANGED;SCOPE:SERVER"),"-")</f>
        <v>-</v>
      </c>
      <c r="AI1051" s="1" t="str">
        <f>_xll.RtGet("DDS_BONDS",B1051&amp;"=EXT",3)</f>
        <v>19238252=EXT</v>
      </c>
      <c r="AJ1051" s="32">
        <f>_xll.BDP($A1051&amp;" @"&amp; $N1051 &amp;"  Corp","risk_mid")</f>
        <v>8.5598339919854993</v>
      </c>
      <c r="AK1051" s="25">
        <f t="shared" si="1320"/>
        <v>0</v>
      </c>
      <c r="AL1051" s="1" t="str">
        <f t="shared" si="1235"/>
        <v>-</v>
      </c>
      <c r="AM1051" s="38">
        <f t="shared" si="1321"/>
        <v>0</v>
      </c>
      <c r="AN1051" s="12">
        <f>_xll.BDP($A1051&amp;" @"&amp; $N1051 &amp;"  Corp","asset_swap_spd_mid")</f>
        <v>101.68624896167438</v>
      </c>
      <c r="AO1051" s="25">
        <f t="shared" si="1322"/>
        <v>0</v>
      </c>
      <c r="AP1051" s="25">
        <f>IFERROR(_xll.BDP($A1051&amp;" @"&amp; $N1051 &amp;"  Corp","coupon")*G1051/100/365,"-")</f>
        <v>0</v>
      </c>
      <c r="AQ1051" s="1" t="str">
        <f>_xll.RtGet("EBOND_LDN",B1051,"DSPLY_NAME")</f>
        <v>ASML 3 3/8 19 Se</v>
      </c>
      <c r="AR1051" s="38">
        <f>_xll.RtGet("EBOND_LDN", B1051, -18560)</f>
        <v>125.28907515539299</v>
      </c>
      <c r="AS1051" s="38">
        <f>_xll.RtGet("EBOND_LDN", B1051, -18562)</f>
        <v>119.459199116288</v>
      </c>
      <c r="AT1051" s="58" t="str">
        <f ca="1">IF(Main[[#This Row],[maturity]]&lt;TODAY(),"matured","-")</f>
        <v>-</v>
      </c>
      <c r="AU1051" s="1" t="str">
        <f>IF(Main[[#This Row],[spread bid]]=Main[[#This Row],[spread ask]],"error","-")</f>
        <v>-</v>
      </c>
    </row>
    <row r="1052" spans="1:47" x14ac:dyDescent="0.2">
      <c r="A1052" s="1" t="s">
        <v>958</v>
      </c>
      <c r="B1052" s="1">
        <v>17059150</v>
      </c>
      <c r="C1052" s="9">
        <v>1994226</v>
      </c>
      <c r="D1052" s="9" t="str">
        <f>_xll.BDP($A1052&amp;" Corp",D$4)</f>
        <v>ATCOA</v>
      </c>
      <c r="E1052" s="9">
        <f>IF(_xll.BDP($A1052&amp;" Corp","cpn typ")="floating","frn",_xll.BDP($A1052&amp;" Corp",E$4))</f>
        <v>2.5</v>
      </c>
      <c r="F1052" s="50">
        <f>IF(LEFT(_xll.BDP($A1052&amp;" Corp","mty_typ"),4)="perp","perp",_xll.BDP($A1052&amp;" Corp",F$4)*1)</f>
        <v>44985</v>
      </c>
      <c r="G1052" s="31">
        <f>_xll.RtGet("EBOND_POSITION",INDEX(bookMap[eBondID],MATCH(TEXT(C1052,"0"),bookMap[bbgID],0))&amp;"="&amp;B1052,"AMOUNT")</f>
        <v>110000</v>
      </c>
      <c r="H1052" s="1">
        <f>INDEX(control!$E$12:$E$22,MATCH(C1052,control!$C$12:$C$22,0))</f>
        <v>0</v>
      </c>
      <c r="I1052" s="1" t="str">
        <f>IFERROR(INDEX(bias[symbol],MIN(MAX(MATCH(IF($I$2="manual",_xll.RtGet("EBOND_LDN",B1052,-20268),$I$2),bias[symbol],0)+H1052,1),27)),"-")</f>
        <v>bbb</v>
      </c>
      <c r="J1052" s="1">
        <f>IFERROR(_xll.RtGet("EBOND_LDN",B1052,-20270)*1,"-")</f>
        <v>0.5</v>
      </c>
      <c r="K1052" s="1" t="str">
        <f>_xll.RtGet("EBOND_LDN",$B1052,-20271)</f>
        <v>on</v>
      </c>
      <c r="L1052" s="1">
        <f>_xll.BDP(A1052&amp;" @CBKG Corp","bid")</f>
        <v>105.294</v>
      </c>
      <c r="M1052" s="1">
        <f>_xll.BDP(A1052&amp;" @CBKG Corp","ask")</f>
        <v>105.794</v>
      </c>
      <c r="N1052" s="1" t="s">
        <v>1456</v>
      </c>
      <c r="O1052" s="1" t="str">
        <f>_xll.BDP(A1052&amp;" @"&amp;N1052&amp;" Corp","LAST_UPDATE")</f>
        <v>07:01:23</v>
      </c>
      <c r="P1052" s="57">
        <f>_xll.BDP(A1052&amp;" @"&amp;N1052&amp;" Corp","LAST_PRICE")</f>
        <v>105.35599999999999</v>
      </c>
      <c r="Q1052" s="1">
        <f>INDEX(control!$F$12:$F$22,MATCH(C1052,control!$C$12:$C$22,0))</f>
        <v>100</v>
      </c>
      <c r="R1052" s="1">
        <f>P1052-J1052*INDEX(bias[value],MATCH(I1052,bias[symbol],0))*(Q1052/100)</f>
        <v>105.29349999999999</v>
      </c>
      <c r="S1052" s="1">
        <f t="shared" si="1234"/>
        <v>105.79349999999999</v>
      </c>
      <c r="T1052" s="4"/>
      <c r="U1052" s="4"/>
      <c r="V1052" s="1">
        <f t="shared" si="1228"/>
        <v>105.35599999999999</v>
      </c>
      <c r="W1052" s="1">
        <f t="shared" si="1229"/>
        <v>105.29349999999999</v>
      </c>
      <c r="X1052" s="1">
        <f t="shared" si="1230"/>
        <v>105.79349999999999</v>
      </c>
      <c r="Y1052" s="13">
        <f t="shared" si="1231"/>
        <v>-1.0000000000047748E-3</v>
      </c>
      <c r="Z1052" s="1">
        <v>1</v>
      </c>
      <c r="AA1052" s="1">
        <f t="shared" si="1232"/>
        <v>1</v>
      </c>
      <c r="AB1052" s="1">
        <f t="shared" si="1303"/>
        <v>1</v>
      </c>
      <c r="AC1052" s="1">
        <f>IF(ISNUMBER(INDEX(bias[value],MATCH(I1052,bias[symbol],0))),1,0)</f>
        <v>1</v>
      </c>
      <c r="AD1052" s="1">
        <f t="shared" si="1233"/>
        <v>1</v>
      </c>
      <c r="AE1052" s="1">
        <f t="shared" si="1304"/>
        <v>1</v>
      </c>
      <c r="AF1052" s="1">
        <f t="shared" ca="1" si="1305"/>
        <v>0</v>
      </c>
      <c r="AG1052" s="1">
        <f t="shared" ca="1" si="1306"/>
        <v>0</v>
      </c>
      <c r="AH1052" s="1" t="str">
        <f ca="1">IF(AG1052=1,_xll.RtContribute("DDS_BONDS",$B1052&amp;"=EXT",$V$3:$X$3,V1052:X1052,"FTC:CHANGED;SCOPE:SERVER"),"-")</f>
        <v>-</v>
      </c>
      <c r="AI1052" s="1" t="str">
        <f>_xll.RtGet("DDS_BONDS",B1052&amp;"=EXT",3)</f>
        <v>17059150=EXT</v>
      </c>
      <c r="AJ1052" s="32">
        <f>_xll.BDP($A1052&amp;" @"&amp; $N1052 &amp;"  Corp","risk_mid")</f>
        <v>8.2091909394527818</v>
      </c>
      <c r="AK1052" s="25">
        <f t="shared" si="1320"/>
        <v>90.3011003339806</v>
      </c>
      <c r="AL1052" s="1" t="str">
        <f t="shared" si="1235"/>
        <v>-</v>
      </c>
      <c r="AM1052" s="38">
        <f t="shared" si="1321"/>
        <v>1.0301475555555557</v>
      </c>
      <c r="AN1052" s="12">
        <f>_xll.BDP($A1052&amp;" @"&amp; $N1052 &amp;"  Corp","asset_swap_spd_mid")</f>
        <v>47.314659491465413</v>
      </c>
      <c r="AO1052" s="25">
        <f t="shared" si="1322"/>
        <v>520.46125440611956</v>
      </c>
      <c r="AP1052" s="25">
        <f>IFERROR(_xll.BDP($A1052&amp;" @"&amp; $N1052 &amp;"  Corp","coupon")*G1052/100/365,"-")</f>
        <v>7.5342465753424657</v>
      </c>
      <c r="AQ1052" s="1" t="str">
        <f>_xll.RtGet("EBOND_LDN",B1052,"DSPLY_NAME")</f>
        <v>ATCOA 2 1/2 28 F</v>
      </c>
      <c r="AR1052" s="38">
        <f>_xll.RtGet("EBOND_LDN", B1052, -18560)</f>
        <v>67.348794807055995</v>
      </c>
      <c r="AS1052" s="38">
        <f>_xll.RtGet("EBOND_LDN", B1052, -18562)</f>
        <v>61.285859960724999</v>
      </c>
      <c r="AT1052" s="58" t="str">
        <f ca="1">IF(Main[[#This Row],[maturity]]&lt;TODAY(),"matured","-")</f>
        <v>-</v>
      </c>
      <c r="AU1052" s="1" t="str">
        <f>IF(Main[[#This Row],[spread bid]]=Main[[#This Row],[spread ask]],"error","-")</f>
        <v>-</v>
      </c>
    </row>
    <row r="1053" spans="1:47" x14ac:dyDescent="0.2">
      <c r="A1053" s="1" t="s">
        <v>959</v>
      </c>
      <c r="B1053" s="1">
        <v>2440452</v>
      </c>
      <c r="C1053" s="9">
        <v>1994226</v>
      </c>
      <c r="D1053" s="9" t="str">
        <f>_xll.BDP($A1053&amp;" Corp",D$4)</f>
        <v>ATLIM</v>
      </c>
      <c r="E1053" s="9">
        <f>IF(_xll.BDP($A1053&amp;" Corp","cpn typ")="floating","frn",_xll.BDP($A1053&amp;" Corp",E$4))</f>
        <v>5</v>
      </c>
      <c r="F1053" s="50">
        <f>IF(LEFT(_xll.BDP($A1053&amp;" Corp","mty_typ"),4)="perp","perp",_xll.BDP($A1053&amp;" Corp",F$4)*1)</f>
        <v>41799</v>
      </c>
      <c r="G1053" s="31">
        <f>_xll.RtGet("EBOND_POSITION",INDEX(bookMap[eBondID],MATCH(TEXT(C1053,"0"),bookMap[bbgID],0))&amp;"="&amp;B1053,"AMOUNT")</f>
        <v>0</v>
      </c>
      <c r="H1053" s="1">
        <f>INDEX(control!$E$12:$E$22,MATCH(C1053,control!$C$12:$C$22,0))</f>
        <v>0</v>
      </c>
      <c r="I1053" s="1" t="str">
        <f>IFERROR(INDEX(bias[symbol],MIN(MAX(MATCH(IF($I$2="manual",_xll.RtGet("EBOND_LDN",B1053,-20268),$I$2),bias[symbol],0)+H1053,1),27)),"-")</f>
        <v>-</v>
      </c>
      <c r="J1053" s="1" t="str">
        <f>IFERROR(_xll.RtGet("EBOND_LDN",B1053,-20270)*1,"-")</f>
        <v>-</v>
      </c>
      <c r="K1053" s="1" t="str">
        <f>_xll.RtGet("EBOND_LDN",$B1053,-20271)</f>
        <v>#N/A</v>
      </c>
      <c r="L1053" s="1" t="str">
        <f>_xll.BDP(A1053&amp;" @CBKG Corp","bid")</f>
        <v>#N/A Real Time</v>
      </c>
      <c r="M1053" s="1" t="str">
        <f>_xll.BDP(A1053&amp;" @CBKG Corp","ask")</f>
        <v>#N/A Real Time</v>
      </c>
      <c r="N1053" s="1" t="s">
        <v>1456</v>
      </c>
      <c r="O1053" s="1" t="str">
        <f>_xll.BDP(A1053&amp;" @"&amp;N1053&amp;" Corp","LAST_UPDATE")</f>
        <v>#N/A N/A</v>
      </c>
      <c r="P1053" s="57" t="str">
        <f>_xll.BDP(A1053&amp;" @"&amp;N1053&amp;" Corp","LAST_PRICE")</f>
        <v>#N/A Real Time</v>
      </c>
      <c r="Q1053" s="1">
        <f>INDEX(control!$F$12:$F$22,MATCH(C1053,control!$C$12:$C$22,0))</f>
        <v>100</v>
      </c>
      <c r="R1053" s="1" t="e">
        <f>P1053-J1053*INDEX(bias[value],MATCH(I1053,bias[symbol],0))*(Q1053/100)</f>
        <v>#VALUE!</v>
      </c>
      <c r="S1053" s="1" t="e">
        <f t="shared" si="1234"/>
        <v>#VALUE!</v>
      </c>
      <c r="T1053" s="4"/>
      <c r="U1053" s="4"/>
      <c r="V1053" s="1" t="str">
        <f t="shared" si="1228"/>
        <v>#N/A Real Time</v>
      </c>
      <c r="W1053" s="1" t="e">
        <f t="shared" si="1229"/>
        <v>#VALUE!</v>
      </c>
      <c r="X1053" s="1" t="e">
        <f t="shared" si="1230"/>
        <v>#VALUE!</v>
      </c>
      <c r="Y1053" s="13" t="str">
        <f t="shared" si="1231"/>
        <v>err</v>
      </c>
      <c r="Z1053" s="1">
        <v>1</v>
      </c>
      <c r="AA1053" s="1">
        <f t="shared" si="1232"/>
        <v>0</v>
      </c>
      <c r="AB1053" s="1">
        <f t="shared" si="1303"/>
        <v>0</v>
      </c>
      <c r="AC1053" s="1">
        <f>IF(ISNUMBER(INDEX(bias[value],MATCH(I1053,bias[symbol],0))),1,0)</f>
        <v>0</v>
      </c>
      <c r="AD1053" s="1">
        <f t="shared" si="1233"/>
        <v>0</v>
      </c>
      <c r="AE1053" s="1">
        <f t="shared" si="1304"/>
        <v>0</v>
      </c>
      <c r="AF1053" s="1">
        <f t="shared" ca="1" si="1305"/>
        <v>0</v>
      </c>
      <c r="AG1053" s="1">
        <f t="shared" ca="1" si="1306"/>
        <v>0</v>
      </c>
      <c r="AH1053" s="1" t="str">
        <f ca="1">IF(AG1053=1,_xll.RtContribute("DDS_BONDS",$B1053&amp;"=EXT",$V$3:$X$3,V1053:X1053,"FTC:CHANGED;SCOPE:SERVER"),"-")</f>
        <v>-</v>
      </c>
      <c r="AI1053" s="1" t="str">
        <f>_xll.RtGet("DDS_BONDS",B1053&amp;"=EXT",3)</f>
        <v>2440452=EXT</v>
      </c>
      <c r="AJ1053" s="32" t="str">
        <f>_xll.BDP($A1053&amp;" @"&amp; $N1053 &amp;"  Corp","risk_mid")</f>
        <v>#N/A N/A</v>
      </c>
      <c r="AK1053" s="25" t="str">
        <f t="shared" si="1320"/>
        <v>-</v>
      </c>
      <c r="AL1053" s="1" t="str">
        <f t="shared" si="1235"/>
        <v>-</v>
      </c>
      <c r="AM1053" s="38">
        <f t="shared" si="1321"/>
        <v>0</v>
      </c>
      <c r="AN1053" s="12" t="str">
        <f>_xll.BDP($A1053&amp;" @"&amp; $N1053 &amp;"  Corp","asset_swap_spd_mid")</f>
        <v>#N/A N/A</v>
      </c>
      <c r="AO1053" s="25">
        <f t="shared" si="1322"/>
        <v>0</v>
      </c>
      <c r="AP1053" s="25">
        <f>IFERROR(_xll.BDP($A1053&amp;" @"&amp; $N1053 &amp;"  Corp","coupon")*G1053/100/365,"-")</f>
        <v>0</v>
      </c>
      <c r="AQ1053" s="1" t="str">
        <f>_xll.RtGet("EBOND_LDN",B1053,"DSPLY_NAME")</f>
        <v>#N/A</v>
      </c>
      <c r="AR1053" s="38" t="str">
        <f>_xll.RtGet("EBOND_LDN", B1053, -18560)</f>
        <v>#N/A</v>
      </c>
      <c r="AS1053" s="38" t="str">
        <f>_xll.RtGet("EBOND_LDN", B1053, -18562)</f>
        <v>#N/A</v>
      </c>
      <c r="AT1053" s="58" t="str">
        <f ca="1">IF(Main[[#This Row],[maturity]]&lt;TODAY(),"matured","-")</f>
        <v>matured</v>
      </c>
      <c r="AU1053" s="1" t="str">
        <f>IF(Main[[#This Row],[spread bid]]=Main[[#This Row],[spread ask]],"error","-")</f>
        <v>error</v>
      </c>
    </row>
    <row r="1054" spans="1:47" x14ac:dyDescent="0.2">
      <c r="A1054" s="1" t="s">
        <v>960</v>
      </c>
      <c r="B1054" s="1">
        <v>8161310</v>
      </c>
      <c r="C1054" s="9">
        <v>1994226</v>
      </c>
      <c r="D1054" s="9" t="str">
        <f>_xll.BDP($A1054&amp;" Corp",D$4)</f>
        <v>ATLIM</v>
      </c>
      <c r="E1054" s="9">
        <f>IF(_xll.BDP($A1054&amp;" Corp","cpn typ")="floating","frn",_xll.BDP($A1054&amp;" Corp",E$4))</f>
        <v>5.625</v>
      </c>
      <c r="F1054" s="50">
        <f>IF(LEFT(_xll.BDP($A1054&amp;" Corp","mty_typ"),4)="perp","perp",_xll.BDP($A1054&amp;" Corp",F$4)*1)</f>
        <v>42496</v>
      </c>
      <c r="G1054" s="31">
        <f>_xll.RtGet("EBOND_POSITION",INDEX(bookMap[eBondID],MATCH(TEXT(C1054,"0"),bookMap[bbgID],0))&amp;"="&amp;B1054,"AMOUNT")</f>
        <v>0</v>
      </c>
      <c r="H1054" s="1">
        <f>INDEX(control!$E$12:$E$22,MATCH(C1054,control!$C$12:$C$22,0))</f>
        <v>0</v>
      </c>
      <c r="I1054" s="1" t="str">
        <f>IFERROR(INDEX(bias[symbol],MIN(MAX(MATCH(IF($I$2="manual",_xll.RtGet("EBOND_LDN",B1054,-20268),$I$2),bias[symbol],0)+H1054,1),27)),"-")</f>
        <v>b</v>
      </c>
      <c r="J1054" s="1">
        <f>IFERROR(_xll.RtGet("EBOND_LDN",B1054,-20270)*1,"-")</f>
        <v>0.26</v>
      </c>
      <c r="K1054" s="1" t="str">
        <f>_xll.RtGet("EBOND_LDN",$B1054,-20271)</f>
        <v>on</v>
      </c>
      <c r="L1054" s="1">
        <f>_xll.BDP(A1054&amp;" @CBKG Corp","bid")</f>
        <v>109.06</v>
      </c>
      <c r="M1054" s="1">
        <f>_xll.BDP(A1054&amp;" @CBKG Corp","ask")</f>
        <v>109.32</v>
      </c>
      <c r="N1054" s="1" t="s">
        <v>1456</v>
      </c>
      <c r="O1054" s="1" t="str">
        <f>_xll.BDP(A1054&amp;" @"&amp;N1054&amp;" Corp","LAST_UPDATE")</f>
        <v>07:01:18</v>
      </c>
      <c r="P1054" s="57">
        <f>_xll.BDP(A1054&amp;" @"&amp;N1054&amp;" Corp","LAST_PRICE")</f>
        <v>109.157</v>
      </c>
      <c r="Q1054" s="1">
        <f>INDEX(control!$F$12:$F$22,MATCH(C1054,control!$C$12:$C$22,0))</f>
        <v>100</v>
      </c>
      <c r="R1054" s="1">
        <f>P1054-J1054*INDEX(bias[value],MATCH(I1054,bias[symbol],0))*(Q1054/100)</f>
        <v>109.0595</v>
      </c>
      <c r="S1054" s="1">
        <f t="shared" si="1234"/>
        <v>109.31950000000001</v>
      </c>
      <c r="T1054" s="4"/>
      <c r="U1054" s="4"/>
      <c r="V1054" s="1">
        <f t="shared" si="1228"/>
        <v>109.157</v>
      </c>
      <c r="W1054" s="1">
        <f t="shared" si="1229"/>
        <v>109.0595</v>
      </c>
      <c r="X1054" s="1">
        <f t="shared" si="1230"/>
        <v>109.31950000000001</v>
      </c>
      <c r="Y1054" s="13">
        <f t="shared" si="1231"/>
        <v>-9.9999999997635314E-4</v>
      </c>
      <c r="Z1054" s="1">
        <v>1</v>
      </c>
      <c r="AA1054" s="1">
        <f t="shared" si="1232"/>
        <v>1</v>
      </c>
      <c r="AB1054" s="1">
        <f t="shared" si="1303"/>
        <v>1</v>
      </c>
      <c r="AC1054" s="1">
        <f>IF(ISNUMBER(INDEX(bias[value],MATCH(I1054,bias[symbol],0))),1,0)</f>
        <v>1</v>
      </c>
      <c r="AD1054" s="1">
        <f t="shared" si="1233"/>
        <v>1</v>
      </c>
      <c r="AE1054" s="1">
        <f t="shared" si="1304"/>
        <v>1</v>
      </c>
      <c r="AF1054" s="1">
        <f t="shared" ca="1" si="1305"/>
        <v>0</v>
      </c>
      <c r="AG1054" s="1">
        <f t="shared" ca="1" si="1306"/>
        <v>0</v>
      </c>
      <c r="AH1054" s="1" t="str">
        <f ca="1">IF(AG1054=1,_xll.RtContribute("DDS_BONDS",$B1054&amp;"=EXT",$V$3:$X$3,V1054:X1054,"FTC:CHANGED;SCOPE:SERVER"),"-")</f>
        <v>-</v>
      </c>
      <c r="AI1054" s="1" t="str">
        <f>_xll.RtGet("DDS_BONDS",B1054&amp;"=EXT",3)</f>
        <v>8161310=EXT</v>
      </c>
      <c r="AJ1054" s="32">
        <f>_xll.BDP($A1054&amp;" @"&amp; $N1054 &amp;"  Corp","risk_mid")</f>
        <v>1.9992727913226815</v>
      </c>
      <c r="AK1054" s="25">
        <f t="shared" si="1320"/>
        <v>0</v>
      </c>
      <c r="AL1054" s="1" t="str">
        <f t="shared" si="1235"/>
        <v>-</v>
      </c>
      <c r="AM1054" s="38">
        <f t="shared" si="1321"/>
        <v>0</v>
      </c>
      <c r="AN1054" s="12">
        <f>_xll.BDP($A1054&amp;" @"&amp; $N1054 &amp;"  Corp","asset_swap_spd_mid")</f>
        <v>40.867041735906604</v>
      </c>
      <c r="AO1054" s="25">
        <f t="shared" si="1322"/>
        <v>0</v>
      </c>
      <c r="AP1054" s="25">
        <f>IFERROR(_xll.BDP($A1054&amp;" @"&amp; $N1054 &amp;"  Corp","coupon")*G1054/100/365,"-")</f>
        <v>0</v>
      </c>
      <c r="AQ1054" s="1" t="str">
        <f>_xll.RtGet("EBOND_LDN",B1054,"DSPLY_NAME")</f>
        <v>ATLIM 5 5/8 06 M</v>
      </c>
      <c r="AR1054" s="38">
        <f>_xll.RtGet("EBOND_LDN", B1054, -18560)</f>
        <v>74.587178269242997</v>
      </c>
      <c r="AS1054" s="38">
        <f>_xll.RtGet("EBOND_LDN", B1054, -18562)</f>
        <v>61.590099833080998</v>
      </c>
      <c r="AT1054" s="58" t="str">
        <f ca="1">IF(Main[[#This Row],[maturity]]&lt;TODAY(),"matured","-")</f>
        <v>-</v>
      </c>
      <c r="AU1054" s="1" t="str">
        <f>IF(Main[[#This Row],[spread bid]]=Main[[#This Row],[spread ask]],"error","-")</f>
        <v>-</v>
      </c>
    </row>
    <row r="1055" spans="1:47" x14ac:dyDescent="0.2">
      <c r="A1055" s="1" t="s">
        <v>961</v>
      </c>
      <c r="B1055" s="1">
        <v>9490935</v>
      </c>
      <c r="C1055" s="9">
        <v>1994226</v>
      </c>
      <c r="D1055" s="9" t="str">
        <f>_xll.BDP($A1055&amp;" Corp",D$4)</f>
        <v>ATLIM</v>
      </c>
      <c r="E1055" s="9">
        <f>IF(_xll.BDP($A1055&amp;" Corp","cpn typ")="floating","frn",_xll.BDP($A1055&amp;" Corp",E$4))</f>
        <v>3.375</v>
      </c>
      <c r="F1055" s="50">
        <f>IF(LEFT(_xll.BDP($A1055&amp;" Corp","mty_typ"),4)="perp","perp",_xll.BDP($A1055&amp;" Corp",F$4)*1)</f>
        <v>42996</v>
      </c>
      <c r="G1055" s="31">
        <f>_xll.RtGet("EBOND_POSITION",INDEX(bookMap[eBondID],MATCH(TEXT(C1055,"0"),bookMap[bbgID],0))&amp;"="&amp;B1055,"AMOUNT")</f>
        <v>0</v>
      </c>
      <c r="H1055" s="1">
        <f>INDEX(control!$E$12:$E$22,MATCH(C1055,control!$C$12:$C$22,0))</f>
        <v>0</v>
      </c>
      <c r="I1055" s="1" t="str">
        <f>IFERROR(INDEX(bias[symbol],MIN(MAX(MATCH(IF($I$2="manual",_xll.RtGet("EBOND_LDN",B1055,-20268),$I$2),bias[symbol],0)+H1055,1),27)),"-")</f>
        <v>b</v>
      </c>
      <c r="J1055" s="1">
        <f>IFERROR(_xll.RtGet("EBOND_LDN",B1055,-20270)*1,"-")</f>
        <v>0.3</v>
      </c>
      <c r="K1055" s="1" t="str">
        <f>_xll.RtGet("EBOND_LDN",$B1055,-20271)</f>
        <v>on</v>
      </c>
      <c r="L1055" s="1">
        <f>_xll.BDP(A1055&amp;" @CBKG Corp","bid")</f>
        <v>107.59099999999999</v>
      </c>
      <c r="M1055" s="1">
        <f>_xll.BDP(A1055&amp;" @CBKG Corp","ask")</f>
        <v>107.89100000000001</v>
      </c>
      <c r="N1055" s="1" t="s">
        <v>1456</v>
      </c>
      <c r="O1055" s="1" t="str">
        <f>_xll.BDP(A1055&amp;" @"&amp;N1055&amp;" Corp","LAST_UPDATE")</f>
        <v>07:01:27</v>
      </c>
      <c r="P1055" s="57">
        <f>_xll.BDP(A1055&amp;" @"&amp;N1055&amp;" Corp","LAST_PRICE")</f>
        <v>107.703</v>
      </c>
      <c r="Q1055" s="1">
        <f>INDEX(control!$F$12:$F$22,MATCH(C1055,control!$C$12:$C$22,0))</f>
        <v>100</v>
      </c>
      <c r="R1055" s="1">
        <f>P1055-J1055*INDEX(bias[value],MATCH(I1055,bias[symbol],0))*(Q1055/100)</f>
        <v>107.59050000000001</v>
      </c>
      <c r="S1055" s="1">
        <f t="shared" si="1234"/>
        <v>107.8905</v>
      </c>
      <c r="T1055" s="4"/>
      <c r="U1055" s="4"/>
      <c r="V1055" s="1">
        <f t="shared" si="1228"/>
        <v>107.703</v>
      </c>
      <c r="W1055" s="1">
        <f t="shared" si="1229"/>
        <v>107.59050000000001</v>
      </c>
      <c r="X1055" s="1">
        <f t="shared" si="1230"/>
        <v>107.8905</v>
      </c>
      <c r="Y1055" s="13">
        <f t="shared" si="1231"/>
        <v>-1.0000000000047748E-3</v>
      </c>
      <c r="Z1055" s="1">
        <v>1</v>
      </c>
      <c r="AA1055" s="1">
        <f t="shared" si="1232"/>
        <v>1</v>
      </c>
      <c r="AB1055" s="1">
        <f t="shared" si="1303"/>
        <v>1</v>
      </c>
      <c r="AC1055" s="1">
        <f>IF(ISNUMBER(INDEX(bias[value],MATCH(I1055,bias[symbol],0))),1,0)</f>
        <v>1</v>
      </c>
      <c r="AD1055" s="1">
        <f t="shared" si="1233"/>
        <v>1</v>
      </c>
      <c r="AE1055" s="1">
        <f t="shared" si="1304"/>
        <v>1</v>
      </c>
      <c r="AF1055" s="1">
        <f t="shared" ca="1" si="1305"/>
        <v>0</v>
      </c>
      <c r="AG1055" s="1">
        <f t="shared" ca="1" si="1306"/>
        <v>0</v>
      </c>
      <c r="AH1055" s="1" t="str">
        <f ca="1">IF(AG1055=1,_xll.RtContribute("DDS_BONDS",$B1055&amp;"=EXT",$V$3:$X$3,V1055:X1055,"FTC:CHANGED;SCOPE:SERVER"),"-")</f>
        <v>-</v>
      </c>
      <c r="AI1055" s="1" t="str">
        <f>_xll.RtGet("DDS_BONDS",B1055&amp;"=EXT",3)</f>
        <v>9490935=EXT</v>
      </c>
      <c r="AJ1055" s="32">
        <f>_xll.BDP($A1055&amp;" @"&amp; $N1055 &amp;"  Corp","risk_mid")</f>
        <v>3.3521430829722476</v>
      </c>
      <c r="AK1055" s="25">
        <f t="shared" si="1320"/>
        <v>0</v>
      </c>
      <c r="AL1055" s="1" t="str">
        <f t="shared" si="1235"/>
        <v>-</v>
      </c>
      <c r="AM1055" s="38">
        <f t="shared" si="1321"/>
        <v>0</v>
      </c>
      <c r="AN1055" s="12">
        <f>_xll.BDP($A1055&amp;" @"&amp; $N1055 &amp;"  Corp","asset_swap_spd_mid")</f>
        <v>54.25715723592392</v>
      </c>
      <c r="AO1055" s="25">
        <f t="shared" si="1322"/>
        <v>0</v>
      </c>
      <c r="AP1055" s="25">
        <f>IFERROR(_xll.BDP($A1055&amp;" @"&amp; $N1055 &amp;"  Corp","coupon")*G1055/100/365,"-")</f>
        <v>0</v>
      </c>
      <c r="AQ1055" s="1" t="str">
        <f>_xll.RtGet("EBOND_LDN",B1055,"DSPLY_NAME")</f>
        <v>ATLIM 3 3/8 18 S</v>
      </c>
      <c r="AR1055" s="38">
        <f>_xll.RtGet("EBOND_LDN", B1055, -18560)</f>
        <v>89.841248190406006</v>
      </c>
      <c r="AS1055" s="38">
        <f>_xll.RtGet("EBOND_LDN", B1055, -18562)</f>
        <v>80.902113714796997</v>
      </c>
      <c r="AT1055" s="58" t="str">
        <f ca="1">IF(Main[[#This Row],[maturity]]&lt;TODAY(),"matured","-")</f>
        <v>-</v>
      </c>
      <c r="AU1055" s="1" t="str">
        <f>IF(Main[[#This Row],[spread bid]]=Main[[#This Row],[spread ask]],"error","-")</f>
        <v>-</v>
      </c>
    </row>
    <row r="1056" spans="1:47" x14ac:dyDescent="0.2">
      <c r="A1056" s="1" t="s">
        <v>962</v>
      </c>
      <c r="B1056" s="1">
        <v>16217033</v>
      </c>
      <c r="C1056" s="9">
        <v>1994226</v>
      </c>
      <c r="D1056" s="9" t="str">
        <f>_xll.BDP($A1056&amp;" Corp",D$4)</f>
        <v>ATLIM</v>
      </c>
      <c r="E1056" s="9">
        <f>IF(_xll.BDP($A1056&amp;" Corp","cpn typ")="floating","frn",_xll.BDP($A1056&amp;" Corp",E$4))</f>
        <v>3.625</v>
      </c>
      <c r="F1056" s="50">
        <f>IF(LEFT(_xll.BDP($A1056&amp;" Corp","mty_typ"),4)="perp","perp",_xll.BDP($A1056&amp;" Corp",F$4)*1)</f>
        <v>43434</v>
      </c>
      <c r="G1056" s="31">
        <f>_xll.RtGet("EBOND_POSITION",INDEX(bookMap[eBondID],MATCH(TEXT(C1056,"0"),bookMap[bbgID],0))&amp;"="&amp;B1056,"AMOUNT")</f>
        <v>0</v>
      </c>
      <c r="H1056" s="1">
        <f>INDEX(control!$E$12:$E$22,MATCH(C1056,control!$C$12:$C$22,0))</f>
        <v>0</v>
      </c>
      <c r="I1056" s="1" t="str">
        <f>IFERROR(INDEX(bias[symbol],MIN(MAX(MATCH(IF($I$2="manual",_xll.RtGet("EBOND_LDN",B1056,-20268),$I$2),bias[symbol],0)+H1056,1),27)),"-")</f>
        <v>b</v>
      </c>
      <c r="J1056" s="1">
        <f>IFERROR(_xll.RtGet("EBOND_LDN",B1056,-20270)*1,"-")</f>
        <v>0.36</v>
      </c>
      <c r="K1056" s="1" t="str">
        <f>_xll.RtGet("EBOND_LDN",$B1056,-20271)</f>
        <v>on</v>
      </c>
      <c r="L1056" s="1">
        <f>_xll.BDP(A1056&amp;" @CBKG Corp","bid")</f>
        <v>109.946</v>
      </c>
      <c r="M1056" s="1">
        <f>_xll.BDP(A1056&amp;" @CBKG Corp","ask")</f>
        <v>110.306</v>
      </c>
      <c r="N1056" s="1" t="s">
        <v>1456</v>
      </c>
      <c r="O1056" s="1" t="str">
        <f>_xll.BDP(A1056&amp;" @"&amp;N1056&amp;" Corp","LAST_UPDATE")</f>
        <v>07:01:48</v>
      </c>
      <c r="P1056" s="57">
        <f>_xll.BDP(A1056&amp;" @"&amp;N1056&amp;" Corp","LAST_PRICE")</f>
        <v>110.081</v>
      </c>
      <c r="Q1056" s="1">
        <f>INDEX(control!$F$12:$F$22,MATCH(C1056,control!$C$12:$C$22,0))</f>
        <v>100</v>
      </c>
      <c r="R1056" s="1">
        <f>P1056-J1056*INDEX(bias[value],MATCH(I1056,bias[symbol],0))*(Q1056/100)</f>
        <v>109.946</v>
      </c>
      <c r="S1056" s="1">
        <f t="shared" si="1234"/>
        <v>110.306</v>
      </c>
      <c r="T1056" s="4"/>
      <c r="U1056" s="4"/>
      <c r="V1056" s="1">
        <f t="shared" si="1228"/>
        <v>110.081</v>
      </c>
      <c r="W1056" s="1">
        <f t="shared" si="1229"/>
        <v>109.946</v>
      </c>
      <c r="X1056" s="1">
        <f t="shared" si="1230"/>
        <v>110.306</v>
      </c>
      <c r="Y1056" s="13">
        <f t="shared" si="1231"/>
        <v>0</v>
      </c>
      <c r="Z1056" s="1">
        <v>1</v>
      </c>
      <c r="AA1056" s="1">
        <f t="shared" si="1232"/>
        <v>1</v>
      </c>
      <c r="AB1056" s="1">
        <f t="shared" si="1303"/>
        <v>1</v>
      </c>
      <c r="AC1056" s="1">
        <f>IF(ISNUMBER(INDEX(bias[value],MATCH(I1056,bias[symbol],0))),1,0)</f>
        <v>1</v>
      </c>
      <c r="AD1056" s="1">
        <f t="shared" si="1233"/>
        <v>1</v>
      </c>
      <c r="AE1056" s="1">
        <f t="shared" si="1304"/>
        <v>1</v>
      </c>
      <c r="AF1056" s="1">
        <f t="shared" ca="1" si="1305"/>
        <v>0</v>
      </c>
      <c r="AG1056" s="1">
        <f t="shared" ca="1" si="1306"/>
        <v>0</v>
      </c>
      <c r="AH1056" s="1" t="str">
        <f ca="1">IF(AG1056=1,_xll.RtContribute("DDS_BONDS",$B1056&amp;"=EXT",$V$3:$X$3,V1056:X1056,"FTC:CHANGED;SCOPE:SERVER"),"-")</f>
        <v>-</v>
      </c>
      <c r="AI1056" s="1" t="str">
        <f>_xll.RtGet("DDS_BONDS",B1056&amp;"=EXT",3)</f>
        <v>16217033=EXT</v>
      </c>
      <c r="AJ1056" s="32">
        <f>_xll.BDP($A1056&amp;" @"&amp; $N1056 &amp;"  Corp","risk_mid")</f>
        <v>4.5754543685070814</v>
      </c>
      <c r="AK1056" s="25">
        <f t="shared" si="1320"/>
        <v>0</v>
      </c>
      <c r="AL1056" s="1" t="str">
        <f t="shared" si="1235"/>
        <v>-</v>
      </c>
      <c r="AM1056" s="38">
        <f t="shared" si="1321"/>
        <v>0</v>
      </c>
      <c r="AN1056" s="12">
        <f>_xll.BDP($A1056&amp;" @"&amp; $N1056 &amp;"  Corp","asset_swap_spd_mid")</f>
        <v>71.002605846136035</v>
      </c>
      <c r="AO1056" s="25">
        <f t="shared" si="1322"/>
        <v>0</v>
      </c>
      <c r="AP1056" s="25">
        <f>IFERROR(_xll.BDP($A1056&amp;" @"&amp; $N1056 &amp;"  Corp","coupon")*G1056/100/365,"-")</f>
        <v>0</v>
      </c>
      <c r="AQ1056" s="1" t="str">
        <f>_xll.RtGet("EBOND_LDN",B1056,"DSPLY_NAME")</f>
        <v>ATLIM 3 5/8 30 N</v>
      </c>
      <c r="AR1056" s="38">
        <f>_xll.RtGet("EBOND_LDN", B1056, -18560)</f>
        <v>112.815449420345</v>
      </c>
      <c r="AS1056" s="38">
        <f>_xll.RtGet("EBOND_LDN", B1056, -18562)</f>
        <v>104.954982200285</v>
      </c>
      <c r="AT1056" s="58" t="str">
        <f ca="1">IF(Main[[#This Row],[maturity]]&lt;TODAY(),"matured","-")</f>
        <v>-</v>
      </c>
      <c r="AU1056" s="1" t="str">
        <f>IF(Main[[#This Row],[spread bid]]=Main[[#This Row],[spread ask]],"error","-")</f>
        <v>-</v>
      </c>
    </row>
    <row r="1057" spans="1:47" x14ac:dyDescent="0.2">
      <c r="A1057" s="1" t="s">
        <v>963</v>
      </c>
      <c r="B1057" s="1">
        <v>12991442</v>
      </c>
      <c r="C1057" s="9">
        <v>1994226</v>
      </c>
      <c r="D1057" s="9" t="str">
        <f>_xll.BDP($A1057&amp;" Corp",D$4)</f>
        <v>ATLIM</v>
      </c>
      <c r="E1057" s="9">
        <f>IF(_xll.BDP($A1057&amp;" Corp","cpn typ")="floating","frn",_xll.BDP($A1057&amp;" Corp",E$4))</f>
        <v>4.5</v>
      </c>
      <c r="F1057" s="50">
        <f>IF(LEFT(_xll.BDP($A1057&amp;" Corp","mty_typ"),4)="perp","perp",_xll.BDP($A1057&amp;" Corp",F$4)*1)</f>
        <v>43504</v>
      </c>
      <c r="G1057" s="31">
        <f>_xll.RtGet("EBOND_POSITION",INDEX(bookMap[eBondID],MATCH(TEXT(C1057,"0"),bookMap[bbgID],0))&amp;"="&amp;B1057,"AMOUNT")</f>
        <v>1089000</v>
      </c>
      <c r="H1057" s="1">
        <f>INDEX(control!$E$12:$E$22,MATCH(C1057,control!$C$12:$C$22,0))</f>
        <v>0</v>
      </c>
      <c r="I1057" s="1" t="str">
        <f>IFERROR(INDEX(bias[symbol],MIN(MAX(MATCH(IF($I$2="manual",_xll.RtGet("EBOND_LDN",B1057,-20268),$I$2),bias[symbol],0)+H1057,1),27)),"-")</f>
        <v>b</v>
      </c>
      <c r="J1057" s="1">
        <f>IFERROR(_xll.RtGet("EBOND_LDN",B1057,-20270)*1,"-")</f>
        <v>0.5</v>
      </c>
      <c r="K1057" s="1" t="str">
        <f>_xll.RtGet("EBOND_LDN",$B1057,-20271)</f>
        <v>on</v>
      </c>
      <c r="L1057" s="1">
        <f>_xll.BDP(A1057&amp;" @CBKG Corp","bid")</f>
        <v>114.456</v>
      </c>
      <c r="M1057" s="1">
        <f>_xll.BDP(A1057&amp;" @CBKG Corp","ask")</f>
        <v>114.956</v>
      </c>
      <c r="N1057" s="1" t="s">
        <v>1456</v>
      </c>
      <c r="O1057" s="1" t="str">
        <f>_xll.BDP(A1057&amp;" @"&amp;N1057&amp;" Corp","LAST_UPDATE")</f>
        <v>07:01:27</v>
      </c>
      <c r="P1057" s="57">
        <f>_xll.BDP(A1057&amp;" @"&amp;N1057&amp;" Corp","LAST_PRICE")</f>
        <v>114.643</v>
      </c>
      <c r="Q1057" s="1">
        <f>INDEX(control!$F$12:$F$22,MATCH(C1057,control!$C$12:$C$22,0))</f>
        <v>100</v>
      </c>
      <c r="R1057" s="1">
        <f>P1057-J1057*INDEX(bias[value],MATCH(I1057,bias[symbol],0))*(Q1057/100)</f>
        <v>114.4555</v>
      </c>
      <c r="S1057" s="1">
        <f t="shared" si="1234"/>
        <v>114.9555</v>
      </c>
      <c r="T1057" s="4"/>
      <c r="U1057" s="4"/>
      <c r="V1057" s="1">
        <f t="shared" si="1228"/>
        <v>114.643</v>
      </c>
      <c r="W1057" s="1">
        <f t="shared" si="1229"/>
        <v>114.4555</v>
      </c>
      <c r="X1057" s="1">
        <f t="shared" si="1230"/>
        <v>114.9555</v>
      </c>
      <c r="Y1057" s="13">
        <f t="shared" si="1231"/>
        <v>-1.0000000000047748E-3</v>
      </c>
      <c r="Z1057" s="1">
        <v>1</v>
      </c>
      <c r="AA1057" s="1">
        <f t="shared" si="1232"/>
        <v>1</v>
      </c>
      <c r="AB1057" s="1">
        <f t="shared" si="1303"/>
        <v>1</v>
      </c>
      <c r="AC1057" s="1">
        <f>IF(ISNUMBER(INDEX(bias[value],MATCH(I1057,bias[symbol],0))),1,0)</f>
        <v>1</v>
      </c>
      <c r="AD1057" s="1">
        <f t="shared" si="1233"/>
        <v>1</v>
      </c>
      <c r="AE1057" s="1">
        <f t="shared" si="1304"/>
        <v>1</v>
      </c>
      <c r="AF1057" s="1">
        <f t="shared" ca="1" si="1305"/>
        <v>0</v>
      </c>
      <c r="AG1057" s="1">
        <f t="shared" ca="1" si="1306"/>
        <v>0</v>
      </c>
      <c r="AH1057" s="1" t="str">
        <f ca="1">IF(AG1057=1,_xll.RtContribute("DDS_BONDS",$B1057&amp;"=EXT",$V$3:$X$3,V1057:X1057,"FTC:CHANGED;SCOPE:SERVER"),"-")</f>
        <v>-</v>
      </c>
      <c r="AI1057" s="1" t="str">
        <f>_xll.RtGet("DDS_BONDS",B1057&amp;"=EXT",3)</f>
        <v>12991442=EXT</v>
      </c>
      <c r="AJ1057" s="32">
        <f>_xll.BDP($A1057&amp;" @"&amp; $N1057 &amp;"  Corp","risk_mid")</f>
        <v>4.8928127070290373</v>
      </c>
      <c r="AK1057" s="25">
        <f t="shared" si="1320"/>
        <v>532.82730379546217</v>
      </c>
      <c r="AL1057" s="1" t="str">
        <f t="shared" si="1235"/>
        <v>-</v>
      </c>
      <c r="AM1057" s="38">
        <f t="shared" si="1321"/>
        <v>11.0974424</v>
      </c>
      <c r="AN1057" s="12">
        <f>_xll.BDP($A1057&amp;" @"&amp; $N1057 &amp;"  Corp","asset_swap_spd_mid")</f>
        <v>64.506368809336735</v>
      </c>
      <c r="AO1057" s="25">
        <f t="shared" si="1322"/>
        <v>7024.7435633367704</v>
      </c>
      <c r="AP1057" s="25">
        <f>IFERROR(_xll.BDP($A1057&amp;" @"&amp; $N1057 &amp;"  Corp","coupon")*G1057/100/365,"-")</f>
        <v>134.26027397260273</v>
      </c>
      <c r="AQ1057" s="1" t="str">
        <f>_xll.RtGet("EBOND_LDN",B1057,"DSPLY_NAME")</f>
        <v>ATLIM 4 1/2 08 F</v>
      </c>
      <c r="AR1057" s="38">
        <f>_xll.RtGet("EBOND_LDN", B1057, -18560)</f>
        <v>98.850148367686998</v>
      </c>
      <c r="AS1057" s="38">
        <f>_xll.RtGet("EBOND_LDN", B1057, -18562)</f>
        <v>88.651609984795002</v>
      </c>
      <c r="AT1057" s="58" t="str">
        <f ca="1">IF(Main[[#This Row],[maturity]]&lt;TODAY(),"matured","-")</f>
        <v>-</v>
      </c>
      <c r="AU1057" s="1" t="str">
        <f>IF(Main[[#This Row],[spread bid]]=Main[[#This Row],[spread ask]],"error","-")</f>
        <v>-</v>
      </c>
    </row>
    <row r="1058" spans="1:47" x14ac:dyDescent="0.2">
      <c r="A1058" s="1" t="s">
        <v>964</v>
      </c>
      <c r="B1058" s="1">
        <v>15362446</v>
      </c>
      <c r="C1058" s="9">
        <v>1994226</v>
      </c>
      <c r="D1058" s="9" t="str">
        <f>_xll.BDP($A1058&amp;" Corp",D$4)</f>
        <v>ATLIM</v>
      </c>
      <c r="E1058" s="9">
        <f>IF(_xll.BDP($A1058&amp;" Corp","cpn typ")="floating","frn",_xll.BDP($A1058&amp;" Corp",E$4))</f>
        <v>4.375</v>
      </c>
      <c r="F1058" s="50">
        <f>IF(LEFT(_xll.BDP($A1058&amp;" Corp","mty_typ"),4)="perp","perp",_xll.BDP($A1058&amp;" Corp",F$4)*1)</f>
        <v>43906</v>
      </c>
      <c r="G1058" s="31">
        <f>_xll.RtGet("EBOND_POSITION",INDEX(bookMap[eBondID],MATCH(TEXT(C1058,"0"),bookMap[bbgID],0))&amp;"="&amp;B1058,"AMOUNT")</f>
        <v>0</v>
      </c>
      <c r="H1058" s="1">
        <f>INDEX(control!$E$12:$E$22,MATCH(C1058,control!$C$12:$C$22,0))</f>
        <v>0</v>
      </c>
      <c r="I1058" s="1" t="str">
        <f>IFERROR(INDEX(bias[symbol],MIN(MAX(MATCH(IF($I$2="manual",_xll.RtGet("EBOND_LDN",B1058,-20268),$I$2),bias[symbol],0)+H1058,1),27)),"-")</f>
        <v>b</v>
      </c>
      <c r="J1058" s="1">
        <f>IFERROR(_xll.RtGet("EBOND_LDN",B1058,-20270)*1,"-")</f>
        <v>0.5</v>
      </c>
      <c r="K1058" s="1" t="str">
        <f>_xll.RtGet("EBOND_LDN",$B1058,-20271)</f>
        <v>on</v>
      </c>
      <c r="L1058" s="1">
        <f>_xll.BDP(A1058&amp;" @CBKG Corp","bid")</f>
        <v>115.649</v>
      </c>
      <c r="M1058" s="1">
        <f>_xll.BDP(A1058&amp;" @CBKG Corp","ask")</f>
        <v>116.149</v>
      </c>
      <c r="N1058" s="1" t="s">
        <v>1456</v>
      </c>
      <c r="O1058" s="1" t="str">
        <f>_xll.BDP(A1058&amp;" @"&amp;N1058&amp;" Corp","LAST_UPDATE")</f>
        <v>07:01:24</v>
      </c>
      <c r="P1058" s="57">
        <f>_xll.BDP(A1058&amp;" @"&amp;N1058&amp;" Corp","LAST_PRICE")</f>
        <v>115.836</v>
      </c>
      <c r="Q1058" s="1">
        <f>INDEX(control!$F$12:$F$22,MATCH(C1058,control!$C$12:$C$22,0))</f>
        <v>100</v>
      </c>
      <c r="R1058" s="1">
        <f>P1058-J1058*INDEX(bias[value],MATCH(I1058,bias[symbol],0))*(Q1058/100)</f>
        <v>115.6485</v>
      </c>
      <c r="S1058" s="1">
        <f t="shared" si="1234"/>
        <v>116.1485</v>
      </c>
      <c r="T1058" s="4"/>
      <c r="U1058" s="4"/>
      <c r="V1058" s="1">
        <f t="shared" ref="V1058:V1121" si="1323">P1058</f>
        <v>115.836</v>
      </c>
      <c r="W1058" s="1">
        <f t="shared" ref="W1058:W1121" si="1324">IF(ISNUMBER(T1058),T1058,R1058)</f>
        <v>115.6485</v>
      </c>
      <c r="X1058" s="1">
        <f t="shared" ref="X1058:X1121" si="1325">IF(ISNUMBER(U1058),U1058,S1058)</f>
        <v>116.1485</v>
      </c>
      <c r="Y1058" s="13">
        <f t="shared" ref="Y1058:Y1121" si="1326">IF(ISERROR((W1058+X1058)-(L1058+M1058)),"err",((W1058+X1058)-(L1058+M1058)))</f>
        <v>-1.0000000000047748E-3</v>
      </c>
      <c r="Z1058" s="1">
        <v>1</v>
      </c>
      <c r="AA1058" s="1">
        <f t="shared" ref="AA1058:AA1121" si="1327">IF(K1058="on",1,0)</f>
        <v>1</v>
      </c>
      <c r="AB1058" s="1">
        <f t="shared" si="1303"/>
        <v>1</v>
      </c>
      <c r="AC1058" s="1">
        <f>IF(ISNUMBER(INDEX(bias[value],MATCH(I1058,bias[symbol],0))),1,0)</f>
        <v>1</v>
      </c>
      <c r="AD1058" s="1">
        <f t="shared" ref="AD1058:AD1121" si="1328">IF(ISNUMBER(J1058),1,0)</f>
        <v>1</v>
      </c>
      <c r="AE1058" s="1">
        <f t="shared" si="1304"/>
        <v>1</v>
      </c>
      <c r="AF1058" s="1">
        <f t="shared" ca="1" si="1305"/>
        <v>0</v>
      </c>
      <c r="AG1058" s="1">
        <f t="shared" ca="1" si="1306"/>
        <v>0</v>
      </c>
      <c r="AH1058" s="1" t="str">
        <f ca="1">IF(AG1058=1,_xll.RtContribute("DDS_BONDS",$B1058&amp;"=EXT",$V$3:$X$3,V1058:X1058,"FTC:CHANGED;SCOPE:SERVER"),"-")</f>
        <v>-</v>
      </c>
      <c r="AI1058" s="1" t="str">
        <f>_xll.RtGet("DDS_BONDS",B1058&amp;"=EXT",3)</f>
        <v>15362446=EXT</v>
      </c>
      <c r="AJ1058" s="32">
        <f>_xll.BDP($A1058&amp;" @"&amp; $N1058 &amp;"  Corp","risk_mid")</f>
        <v>5.9895576146224982</v>
      </c>
      <c r="AK1058" s="25">
        <f t="shared" si="1320"/>
        <v>0</v>
      </c>
      <c r="AL1058" s="1" t="str">
        <f t="shared" si="1235"/>
        <v>-</v>
      </c>
      <c r="AM1058" s="38">
        <f t="shared" si="1321"/>
        <v>0</v>
      </c>
      <c r="AN1058" s="12">
        <f>_xll.BDP($A1058&amp;" @"&amp; $N1058 &amp;"  Corp","asset_swap_spd_mid")</f>
        <v>70.392275950333328</v>
      </c>
      <c r="AO1058" s="25">
        <f t="shared" si="1322"/>
        <v>0</v>
      </c>
      <c r="AP1058" s="25">
        <f>IFERROR(_xll.BDP($A1058&amp;" @"&amp; $N1058 &amp;"  Corp","coupon")*G1058/100/365,"-")</f>
        <v>0</v>
      </c>
      <c r="AQ1058" s="1" t="str">
        <f>_xll.RtGet("EBOND_LDN",B1058,"DSPLY_NAME")</f>
        <v>ATLIM 4 3/8 16 M</v>
      </c>
      <c r="AR1058" s="38">
        <f>_xll.RtGet("EBOND_LDN", B1058, -18560)</f>
        <v>102.788115904615</v>
      </c>
      <c r="AS1058" s="38">
        <f>_xll.RtGet("EBOND_LDN", B1058, -18562)</f>
        <v>94.451743637050001</v>
      </c>
      <c r="AT1058" s="58" t="str">
        <f ca="1">IF(Main[[#This Row],[maturity]]&lt;TODAY(),"matured","-")</f>
        <v>-</v>
      </c>
      <c r="AU1058" s="1" t="str">
        <f>IF(Main[[#This Row],[spread bid]]=Main[[#This Row],[spread ask]],"error","-")</f>
        <v>-</v>
      </c>
    </row>
    <row r="1059" spans="1:47" x14ac:dyDescent="0.2">
      <c r="A1059" s="1" t="s">
        <v>965</v>
      </c>
      <c r="B1059" s="1">
        <v>19759364</v>
      </c>
      <c r="C1059" s="9">
        <v>1994226</v>
      </c>
      <c r="D1059" s="9" t="str">
        <f>_xll.BDP($A1059&amp;" Corp",D$4)</f>
        <v>ATLIM</v>
      </c>
      <c r="E1059" s="9">
        <f>IF(_xll.BDP($A1059&amp;" Corp","cpn typ")="floating","frn",_xll.BDP($A1059&amp;" Corp",E$4))</f>
        <v>2.875</v>
      </c>
      <c r="F1059" s="50">
        <f>IF(LEFT(_xll.BDP($A1059&amp;" Corp","mty_typ"),4)="perp","perp",_xll.BDP($A1059&amp;" Corp",F$4)*1)</f>
        <v>44253</v>
      </c>
      <c r="G1059" s="31">
        <f>_xll.RtGet("EBOND_POSITION",INDEX(bookMap[eBondID],MATCH(TEXT(C1059,"0"),bookMap[bbgID],0))&amp;"="&amp;B1059,"AMOUNT")</f>
        <v>0</v>
      </c>
      <c r="H1059" s="1">
        <f>INDEX(control!$E$12:$E$22,MATCH(C1059,control!$C$12:$C$22,0))</f>
        <v>0</v>
      </c>
      <c r="I1059" s="1" t="str">
        <f>IFERROR(INDEX(bias[symbol],MIN(MAX(MATCH(IF($I$2="manual",_xll.RtGet("EBOND_LDN",B1059,-20268),$I$2),bias[symbol],0)+H1059,1),27)),"-")</f>
        <v>b</v>
      </c>
      <c r="J1059" s="1">
        <f>IFERROR(_xll.RtGet("EBOND_LDN",B1059,-20270)*1,"-")</f>
        <v>0.6</v>
      </c>
      <c r="K1059" s="1" t="str">
        <f>_xll.RtGet("EBOND_LDN",$B1059,-20271)</f>
        <v>on</v>
      </c>
      <c r="L1059" s="1">
        <f>_xll.BDP(A1059&amp;" @CBKG Corp","bid")</f>
        <v>106.996</v>
      </c>
      <c r="M1059" s="1">
        <f>_xll.BDP(A1059&amp;" @CBKG Corp","ask")</f>
        <v>107.596</v>
      </c>
      <c r="N1059" s="1" t="s">
        <v>1456</v>
      </c>
      <c r="O1059" s="1" t="str">
        <f>_xll.BDP(A1059&amp;" @"&amp;N1059&amp;" Corp","LAST_UPDATE")</f>
        <v>07:01:27</v>
      </c>
      <c r="P1059" s="57">
        <f>_xll.BDP(A1059&amp;" @"&amp;N1059&amp;" Corp","LAST_PRICE")</f>
        <v>107.221</v>
      </c>
      <c r="Q1059" s="1">
        <f>INDEX(control!$F$12:$F$22,MATCH(C1059,control!$C$12:$C$22,0))</f>
        <v>100</v>
      </c>
      <c r="R1059" s="1">
        <f>P1059-J1059*INDEX(bias[value],MATCH(I1059,bias[symbol],0))*(Q1059/100)</f>
        <v>106.99600000000001</v>
      </c>
      <c r="S1059" s="1">
        <f t="shared" si="1234"/>
        <v>107.596</v>
      </c>
      <c r="T1059" s="4"/>
      <c r="U1059" s="4"/>
      <c r="V1059" s="1">
        <f t="shared" si="1323"/>
        <v>107.221</v>
      </c>
      <c r="W1059" s="1">
        <f t="shared" si="1324"/>
        <v>106.99600000000001</v>
      </c>
      <c r="X1059" s="1">
        <f t="shared" si="1325"/>
        <v>107.596</v>
      </c>
      <c r="Y1059" s="13">
        <f t="shared" si="1326"/>
        <v>2.8421709430404007E-14</v>
      </c>
      <c r="Z1059" s="1">
        <v>1</v>
      </c>
      <c r="AA1059" s="1">
        <f t="shared" si="1327"/>
        <v>1</v>
      </c>
      <c r="AB1059" s="1">
        <f t="shared" si="1303"/>
        <v>1</v>
      </c>
      <c r="AC1059" s="1">
        <f>IF(ISNUMBER(INDEX(bias[value],MATCH(I1059,bias[symbol],0))),1,0)</f>
        <v>1</v>
      </c>
      <c r="AD1059" s="1">
        <f t="shared" si="1328"/>
        <v>1</v>
      </c>
      <c r="AE1059" s="1">
        <f t="shared" si="1304"/>
        <v>1</v>
      </c>
      <c r="AF1059" s="1">
        <f t="shared" ca="1" si="1305"/>
        <v>0</v>
      </c>
      <c r="AG1059" s="1">
        <f t="shared" ca="1" si="1306"/>
        <v>0</v>
      </c>
      <c r="AH1059" s="1" t="str">
        <f ca="1">IF(AG1059=1,_xll.RtContribute("DDS_BONDS",$B1059&amp;"=EXT",$V$3:$X$3,V1059:X1059,"FTC:CHANGED;SCOPE:SERVER"),"-")</f>
        <v>-</v>
      </c>
      <c r="AI1059" s="1" t="str">
        <f>_xll.RtGet("DDS_BONDS",B1059&amp;"=EXT",3)</f>
        <v>19759364=EXT</v>
      </c>
      <c r="AJ1059" s="32">
        <f>_xll.BDP($A1059&amp;" @"&amp; $N1059 &amp;"  Corp","risk_mid")</f>
        <v>6.534727381315264</v>
      </c>
      <c r="AK1059" s="25">
        <f t="shared" si="1320"/>
        <v>0</v>
      </c>
      <c r="AL1059" s="1" t="str">
        <f t="shared" si="1235"/>
        <v>-</v>
      </c>
      <c r="AM1059" s="38">
        <f t="shared" si="1321"/>
        <v>0</v>
      </c>
      <c r="AN1059" s="12">
        <f>_xll.BDP($A1059&amp;" @"&amp; $N1059 &amp;"  Corp","asset_swap_spd_mid")</f>
        <v>72.146731520077054</v>
      </c>
      <c r="AO1059" s="25">
        <f t="shared" si="1322"/>
        <v>0</v>
      </c>
      <c r="AP1059" s="25">
        <f>IFERROR(_xll.BDP($A1059&amp;" @"&amp; $N1059 &amp;"  Corp","coupon")*G1059/100/365,"-")</f>
        <v>0</v>
      </c>
      <c r="AQ1059" s="1" t="str">
        <f>_xll.RtGet("EBOND_LDN",B1059,"DSPLY_NAME")</f>
        <v>ATLIM 2 7/8 26 F</v>
      </c>
      <c r="AR1059" s="38">
        <f>_xll.RtGet("EBOND_LDN", B1059, -18560)</f>
        <v>105.506689821715</v>
      </c>
      <c r="AS1059" s="38">
        <f>_xll.RtGet("EBOND_LDN", B1059, -18562)</f>
        <v>96.347243394455006</v>
      </c>
      <c r="AT1059" s="58" t="str">
        <f ca="1">IF(Main[[#This Row],[maturity]]&lt;TODAY(),"matured","-")</f>
        <v>-</v>
      </c>
      <c r="AU1059" s="1" t="str">
        <f>IF(Main[[#This Row],[spread bid]]=Main[[#This Row],[spread ask]],"error","-")</f>
        <v>-</v>
      </c>
    </row>
    <row r="1060" spans="1:47" x14ac:dyDescent="0.2">
      <c r="A1060" s="1" t="s">
        <v>966</v>
      </c>
      <c r="B1060" s="1">
        <v>2440450</v>
      </c>
      <c r="C1060" s="9">
        <v>1994226</v>
      </c>
      <c r="D1060" s="9" t="str">
        <f>_xll.BDP($A1060&amp;" Corp",D$4)</f>
        <v>ATLIM</v>
      </c>
      <c r="E1060" s="9">
        <f>IF(_xll.BDP($A1060&amp;" Corp","cpn typ")="floating","frn",_xll.BDP($A1060&amp;" Corp",E$4))</f>
        <v>5.875</v>
      </c>
      <c r="F1060" s="50">
        <f>IF(LEFT(_xll.BDP($A1060&amp;" Corp","mty_typ"),4)="perp","perp",_xll.BDP($A1060&amp;" Corp",F$4)*1)</f>
        <v>45452</v>
      </c>
      <c r="G1060" s="31">
        <f>_xll.RtGet("EBOND_POSITION",INDEX(bookMap[eBondID],MATCH(TEXT(C1060,"0"),bookMap[bbgID],0))&amp;"="&amp;B1060,"AMOUNT")</f>
        <v>0</v>
      </c>
      <c r="H1060" s="1">
        <f>INDEX(control!$E$12:$E$22,MATCH(C1060,control!$C$12:$C$22,0))</f>
        <v>0</v>
      </c>
      <c r="I1060" s="1" t="str">
        <f>IFERROR(INDEX(bias[symbol],MIN(MAX(MATCH(IF($I$2="manual",_xll.RtGet("EBOND_LDN",B1060,-20268),$I$2),bias[symbol],0)+H1060,1),27)),"-")</f>
        <v>b</v>
      </c>
      <c r="J1060" s="1">
        <f>IFERROR(_xll.RtGet("EBOND_LDN",B1060,-20270)*1,"-")</f>
        <v>1</v>
      </c>
      <c r="K1060" s="1" t="str">
        <f>_xll.RtGet("EBOND_LDN",$B1060,-20271)</f>
        <v>on</v>
      </c>
      <c r="L1060" s="1">
        <f>_xll.BDP(A1060&amp;" @CBKG Corp","bid")</f>
        <v>131.22399999999999</v>
      </c>
      <c r="M1060" s="1">
        <f>_xll.BDP(A1060&amp;" @CBKG Corp","ask")</f>
        <v>132.22399999999999</v>
      </c>
      <c r="N1060" s="1" t="s">
        <v>1456</v>
      </c>
      <c r="O1060" s="1" t="str">
        <f>_xll.BDP(A1060&amp;" @"&amp;N1060&amp;" Corp","LAST_UPDATE")</f>
        <v>07:01:27</v>
      </c>
      <c r="P1060" s="57">
        <f>_xll.BDP(A1060&amp;" @"&amp;N1060&amp;" Corp","LAST_PRICE")</f>
        <v>131.59899999999999</v>
      </c>
      <c r="Q1060" s="1">
        <f>INDEX(control!$F$12:$F$22,MATCH(C1060,control!$C$12:$C$22,0))</f>
        <v>100</v>
      </c>
      <c r="R1060" s="1">
        <f>P1060-J1060*INDEX(bias[value],MATCH(I1060,bias[symbol],0))*(Q1060/100)</f>
        <v>131.22399999999999</v>
      </c>
      <c r="S1060" s="1">
        <f t="shared" ref="S1060:S1123" si="1329">R1060+J1060*(Q1060/100)</f>
        <v>132.22399999999999</v>
      </c>
      <c r="T1060" s="4"/>
      <c r="U1060" s="4"/>
      <c r="V1060" s="1">
        <f t="shared" si="1323"/>
        <v>131.59899999999999</v>
      </c>
      <c r="W1060" s="1">
        <f t="shared" si="1324"/>
        <v>131.22399999999999</v>
      </c>
      <c r="X1060" s="1">
        <f t="shared" si="1325"/>
        <v>132.22399999999999</v>
      </c>
      <c r="Y1060" s="13">
        <f t="shared" si="1326"/>
        <v>0</v>
      </c>
      <c r="Z1060" s="1">
        <v>1</v>
      </c>
      <c r="AA1060" s="1">
        <f t="shared" si="1327"/>
        <v>1</v>
      </c>
      <c r="AB1060" s="1">
        <f t="shared" si="1303"/>
        <v>1</v>
      </c>
      <c r="AC1060" s="1">
        <f>IF(ISNUMBER(INDEX(bias[value],MATCH(I1060,bias[symbol],0))),1,0)</f>
        <v>1</v>
      </c>
      <c r="AD1060" s="1">
        <f t="shared" si="1328"/>
        <v>1</v>
      </c>
      <c r="AE1060" s="1">
        <f t="shared" si="1304"/>
        <v>1</v>
      </c>
      <c r="AF1060" s="1">
        <f t="shared" ca="1" si="1305"/>
        <v>0</v>
      </c>
      <c r="AG1060" s="1">
        <f t="shared" ca="1" si="1306"/>
        <v>0</v>
      </c>
      <c r="AH1060" s="1" t="str">
        <f ca="1">IF(AG1060=1,_xll.RtContribute("DDS_BONDS",$B1060&amp;"=EXT",$V$3:$X$3,V1060:X1060,"FTC:CHANGED;SCOPE:SERVER"),"-")</f>
        <v>-</v>
      </c>
      <c r="AI1060" s="1" t="str">
        <f>_xll.RtGet("DDS_BONDS",B1060&amp;"=EXT",3)</f>
        <v>2440450=EXT</v>
      </c>
      <c r="AJ1060" s="32">
        <f>_xll.BDP($A1060&amp;" @"&amp; $N1060 &amp;"  Corp","risk_mid")</f>
        <v>10.433088834081161</v>
      </c>
      <c r="AK1060" s="25">
        <f t="shared" si="1320"/>
        <v>0</v>
      </c>
      <c r="AL1060" s="1" t="str">
        <f t="shared" si="1235"/>
        <v>-</v>
      </c>
      <c r="AM1060" s="38">
        <f t="shared" si="1321"/>
        <v>0</v>
      </c>
      <c r="AN1060" s="12">
        <f>_xll.BDP($A1060&amp;" @"&amp; $N1060 &amp;"  Corp","asset_swap_spd_mid")</f>
        <v>92.95583170374266</v>
      </c>
      <c r="AO1060" s="25">
        <f t="shared" si="1322"/>
        <v>0</v>
      </c>
      <c r="AP1060" s="25">
        <f>IFERROR(_xll.BDP($A1060&amp;" @"&amp; $N1060 &amp;"  Corp","coupon")*G1060/100/365,"-")</f>
        <v>0</v>
      </c>
      <c r="AQ1060" s="1" t="str">
        <f>_xll.RtGet("EBOND_LDN",B1060,"DSPLY_NAME")</f>
        <v>ATLIM 5 7/8 09 J</v>
      </c>
      <c r="AR1060" s="38">
        <f>_xll.RtGet("EBOND_LDN", B1060, -18560)</f>
        <v>0</v>
      </c>
      <c r="AS1060" s="38">
        <f>_xll.RtGet("EBOND_LDN", B1060, -18562)</f>
        <v>0</v>
      </c>
      <c r="AT1060" s="58" t="str">
        <f ca="1">IF(Main[[#This Row],[maturity]]&lt;TODAY(),"matured","-")</f>
        <v>-</v>
      </c>
      <c r="AU1060" s="1" t="str">
        <f>IF(Main[[#This Row],[spread bid]]=Main[[#This Row],[spread ask]],"error","-")</f>
        <v>error</v>
      </c>
    </row>
    <row r="1061" spans="1:47" x14ac:dyDescent="0.2">
      <c r="A1061" s="1" t="s">
        <v>967</v>
      </c>
      <c r="B1061" s="1">
        <v>9491175</v>
      </c>
      <c r="C1061" s="9">
        <v>1994226</v>
      </c>
      <c r="D1061" s="9" t="str">
        <f>_xll.BDP($A1061&amp;" Corp",D$4)</f>
        <v>ATLIM</v>
      </c>
      <c r="E1061" s="9">
        <f>IF(_xll.BDP($A1061&amp;" Corp","cpn typ")="floating","frn",_xll.BDP($A1061&amp;" Corp",E$4))</f>
        <v>4.375</v>
      </c>
      <c r="F1061" s="50">
        <f>IF(LEFT(_xll.BDP($A1061&amp;" Corp","mty_typ"),4)="perp","perp",_xll.BDP($A1061&amp;" Corp",F$4)*1)</f>
        <v>45916</v>
      </c>
      <c r="G1061" s="31">
        <f>_xll.RtGet("EBOND_POSITION",INDEX(bookMap[eBondID],MATCH(TEXT(C1061,"0"),bookMap[bbgID],0))&amp;"="&amp;B1061,"AMOUNT")</f>
        <v>0</v>
      </c>
      <c r="H1061" s="1">
        <f>INDEX(control!$E$12:$E$22,MATCH(C1061,control!$C$12:$C$22,0))</f>
        <v>0</v>
      </c>
      <c r="I1061" s="1" t="str">
        <f>IFERROR(INDEX(bias[symbol],MIN(MAX(MATCH(IF($I$2="manual",_xll.RtGet("EBOND_LDN",B1061,-20268),$I$2),bias[symbol],0)+H1061,1),27)),"-")</f>
        <v>b</v>
      </c>
      <c r="J1061" s="1">
        <f>IFERROR(_xll.RtGet("EBOND_LDN",B1061,-20270)*1,"-")</f>
        <v>0.9</v>
      </c>
      <c r="K1061" s="1" t="str">
        <f>_xll.RtGet("EBOND_LDN",$B1061,-20271)</f>
        <v>on</v>
      </c>
      <c r="L1061" s="1">
        <f>_xll.BDP(A1061&amp;" @CBKG Corp","bid")</f>
        <v>118.035</v>
      </c>
      <c r="M1061" s="1">
        <f>_xll.BDP(A1061&amp;" @CBKG Corp","ask")</f>
        <v>118.935</v>
      </c>
      <c r="N1061" s="1" t="s">
        <v>1456</v>
      </c>
      <c r="O1061" s="1" t="str">
        <f>_xll.BDP(A1061&amp;" @"&amp;N1061&amp;" Corp","LAST_UPDATE")</f>
        <v>07:01:27</v>
      </c>
      <c r="P1061" s="57">
        <f>_xll.BDP(A1061&amp;" @"&amp;N1061&amp;" Corp","LAST_PRICE")</f>
        <v>118.372</v>
      </c>
      <c r="Q1061" s="1">
        <f>INDEX(control!$F$12:$F$22,MATCH(C1061,control!$C$12:$C$22,0))</f>
        <v>100</v>
      </c>
      <c r="R1061" s="1">
        <f>P1061-J1061*INDEX(bias[value],MATCH(I1061,bias[symbol],0))*(Q1061/100)</f>
        <v>118.03449999999999</v>
      </c>
      <c r="S1061" s="1">
        <f t="shared" si="1329"/>
        <v>118.9345</v>
      </c>
      <c r="T1061" s="4"/>
      <c r="U1061" s="4"/>
      <c r="V1061" s="1">
        <f t="shared" si="1323"/>
        <v>118.372</v>
      </c>
      <c r="W1061" s="1">
        <f t="shared" si="1324"/>
        <v>118.03449999999999</v>
      </c>
      <c r="X1061" s="1">
        <f t="shared" si="1325"/>
        <v>118.9345</v>
      </c>
      <c r="Y1061" s="13">
        <f t="shared" si="1326"/>
        <v>-1.0000000000047748E-3</v>
      </c>
      <c r="Z1061" s="1">
        <v>1</v>
      </c>
      <c r="AA1061" s="1">
        <f t="shared" si="1327"/>
        <v>1</v>
      </c>
      <c r="AB1061" s="1">
        <f t="shared" si="1303"/>
        <v>1</v>
      </c>
      <c r="AC1061" s="1">
        <f>IF(ISNUMBER(INDEX(bias[value],MATCH(I1061,bias[symbol],0))),1,0)</f>
        <v>1</v>
      </c>
      <c r="AD1061" s="1">
        <f t="shared" si="1328"/>
        <v>1</v>
      </c>
      <c r="AE1061" s="1">
        <f t="shared" si="1304"/>
        <v>1</v>
      </c>
      <c r="AF1061" s="1">
        <f t="shared" ca="1" si="1305"/>
        <v>0</v>
      </c>
      <c r="AG1061" s="1">
        <f t="shared" ca="1" si="1306"/>
        <v>0</v>
      </c>
      <c r="AH1061" s="1" t="str">
        <f ca="1">IF(AG1061=1,_xll.RtContribute("DDS_BONDS",$B1061&amp;"=EXT",$V$3:$X$3,V1061:X1061,"FTC:CHANGED;SCOPE:SERVER"),"-")</f>
        <v>-</v>
      </c>
      <c r="AI1061" s="1" t="str">
        <f>_xll.RtGet("DDS_BONDS",B1061&amp;"=EXT",3)</f>
        <v>9491175=EXT</v>
      </c>
      <c r="AJ1061" s="32">
        <f>_xll.BDP($A1061&amp;" @"&amp; $N1061 &amp;"  Corp","risk_mid")</f>
        <v>10.750860826344422</v>
      </c>
      <c r="AK1061" s="25">
        <f t="shared" si="1320"/>
        <v>0</v>
      </c>
      <c r="AL1061" s="1" t="str">
        <f t="shared" si="1235"/>
        <v>-</v>
      </c>
      <c r="AM1061" s="38">
        <f t="shared" si="1321"/>
        <v>0</v>
      </c>
      <c r="AN1061" s="12">
        <f>_xll.BDP($A1061&amp;" @"&amp; $N1061 &amp;"  Corp","asset_swap_spd_mid")</f>
        <v>88.971098388962901</v>
      </c>
      <c r="AO1061" s="25">
        <f t="shared" si="1322"/>
        <v>0</v>
      </c>
      <c r="AP1061" s="25">
        <f>IFERROR(_xll.BDP($A1061&amp;" @"&amp; $N1061 &amp;"  Corp","coupon")*G1061/100/365,"-")</f>
        <v>0</v>
      </c>
      <c r="AQ1061" s="1" t="str">
        <f>_xll.RtGet("EBOND_LDN",B1061,"DSPLY_NAME")</f>
        <v>ATLIM 4 3/8 16 S</v>
      </c>
      <c r="AR1061" s="38">
        <f>_xll.RtGet("EBOND_LDN", B1061, -18560)</f>
        <v>187.99803935267201</v>
      </c>
      <c r="AS1061" s="38">
        <f>_xll.RtGet("EBOND_LDN", B1061, -18562)</f>
        <v>179.649509835229</v>
      </c>
      <c r="AT1061" s="58" t="str">
        <f ca="1">IF(Main[[#This Row],[maturity]]&lt;TODAY(),"matured","-")</f>
        <v>-</v>
      </c>
      <c r="AU1061" s="1" t="str">
        <f>IF(Main[[#This Row],[spread bid]]=Main[[#This Row],[spread ask]],"error","-")</f>
        <v>-</v>
      </c>
    </row>
    <row r="1062" spans="1:47" x14ac:dyDescent="0.2">
      <c r="A1062" s="1" t="s">
        <v>968</v>
      </c>
      <c r="B1062" s="1">
        <v>18384082</v>
      </c>
      <c r="C1062" s="9">
        <v>1994226</v>
      </c>
      <c r="D1062" s="9" t="str">
        <f>_xll.BDP($A1062&amp;" Corp",D$4)</f>
        <v>BRUAIR</v>
      </c>
      <c r="E1062" s="9">
        <f>IF(_xll.BDP($A1062&amp;" Corp","cpn typ")="floating","frn",_xll.BDP($A1062&amp;" Corp",E$4))</f>
        <v>3.25</v>
      </c>
      <c r="F1062" s="50">
        <f>IF(LEFT(_xll.BDP($A1062&amp;" Corp","mty_typ"),4)="perp","perp",_xll.BDP($A1062&amp;" Corp",F$4)*1)</f>
        <v>44013</v>
      </c>
      <c r="G1062" s="31">
        <f>_xll.RtGet("EBOND_POSITION",INDEX(bookMap[eBondID],MATCH(TEXT(C1062,"0"),bookMap[bbgID],0))&amp;"="&amp;B1062,"AMOUNT")</f>
        <v>0</v>
      </c>
      <c r="H1062" s="1">
        <f>INDEX(control!$E$12:$E$22,MATCH(C1062,control!$C$12:$C$22,0))</f>
        <v>0</v>
      </c>
      <c r="I1062" s="1" t="str">
        <f>IFERROR(INDEX(bias[symbol],MIN(MAX(MATCH(IF($I$2="manual",_xll.RtGet("EBOND_LDN",B1062,-20268),$I$2),bias[symbol],0)+H1062,1),27)),"-")</f>
        <v>m</v>
      </c>
      <c r="J1062" s="1">
        <f>IFERROR(_xll.RtGet("EBOND_LDN",B1062,-20270)*1,"-")</f>
        <v>0.6</v>
      </c>
      <c r="K1062" s="1" t="str">
        <f>_xll.RtGet("EBOND_LDN",$B1062,-20271)</f>
        <v>on</v>
      </c>
      <c r="L1062" s="1">
        <f>_xll.BDP(A1062&amp;" @CBKG Corp","bid")</f>
        <v>108.556</v>
      </c>
      <c r="M1062" s="1">
        <f>_xll.BDP(A1062&amp;" @CBKG Corp","ask")</f>
        <v>109.15600000000001</v>
      </c>
      <c r="N1062" s="1" t="s">
        <v>1456</v>
      </c>
      <c r="O1062" s="1" t="str">
        <f>_xll.BDP(A1062&amp;" @"&amp;N1062&amp;" Corp","LAST_UPDATE")</f>
        <v>07:01:46</v>
      </c>
      <c r="P1062" s="57">
        <f>_xll.BDP(A1062&amp;" @"&amp;N1062&amp;" Corp","LAST_PRICE")</f>
        <v>108.85599999999999</v>
      </c>
      <c r="Q1062" s="1">
        <f>INDEX(control!$F$12:$F$22,MATCH(C1062,control!$C$12:$C$22,0))</f>
        <v>100</v>
      </c>
      <c r="R1062" s="1">
        <f>P1062-J1062*INDEX(bias[value],MATCH(I1062,bias[symbol],0))*(Q1062/100)</f>
        <v>108.556</v>
      </c>
      <c r="S1062" s="1">
        <f t="shared" si="1329"/>
        <v>109.15599999999999</v>
      </c>
      <c r="T1062" s="4"/>
      <c r="U1062" s="4"/>
      <c r="V1062" s="1">
        <f t="shared" si="1323"/>
        <v>108.85599999999999</v>
      </c>
      <c r="W1062" s="1">
        <f t="shared" si="1324"/>
        <v>108.556</v>
      </c>
      <c r="X1062" s="1">
        <f t="shared" si="1325"/>
        <v>109.15599999999999</v>
      </c>
      <c r="Y1062" s="13">
        <f t="shared" si="1326"/>
        <v>0</v>
      </c>
      <c r="Z1062" s="1">
        <v>1</v>
      </c>
      <c r="AA1062" s="1">
        <f t="shared" si="1327"/>
        <v>1</v>
      </c>
      <c r="AB1062" s="1">
        <f t="shared" si="1303"/>
        <v>1</v>
      </c>
      <c r="AC1062" s="1">
        <f>IF(ISNUMBER(INDEX(bias[value],MATCH(I1062,bias[symbol],0))),1,0)</f>
        <v>1</v>
      </c>
      <c r="AD1062" s="1">
        <f t="shared" si="1328"/>
        <v>1</v>
      </c>
      <c r="AE1062" s="1">
        <f t="shared" si="1304"/>
        <v>1</v>
      </c>
      <c r="AF1062" s="1">
        <f t="shared" ca="1" si="1305"/>
        <v>0</v>
      </c>
      <c r="AG1062" s="1">
        <f t="shared" ca="1" si="1306"/>
        <v>0</v>
      </c>
      <c r="AH1062" s="1" t="str">
        <f ca="1">IF(AG1062=1,_xll.RtContribute("DDS_BONDS",$B1062&amp;"=EXT",$V$3:$X$3,V1062:X1062,"FTC:CHANGED;SCOPE:SERVER"),"-")</f>
        <v>-</v>
      </c>
      <c r="AI1062" s="1" t="str">
        <f>_xll.RtGet("DDS_BONDS",B1062&amp;"=EXT",3)</f>
        <v>18384082=EXT</v>
      </c>
      <c r="AJ1062" s="32">
        <f>_xll.BDP($A1062&amp;" @"&amp; $N1062 &amp;"  Corp","risk_mid")</f>
        <v>5.9843139423414016</v>
      </c>
      <c r="AK1062" s="25">
        <f t="shared" si="1320"/>
        <v>0</v>
      </c>
      <c r="AL1062" s="1" t="str">
        <f t="shared" si="1235"/>
        <v>-</v>
      </c>
      <c r="AM1062" s="38">
        <f t="shared" si="1321"/>
        <v>0</v>
      </c>
      <c r="AN1062" s="12">
        <f>_xll.BDP($A1062&amp;" @"&amp; $N1062 &amp;"  Corp","asset_swap_spd_mid")</f>
        <v>84.159494596884741</v>
      </c>
      <c r="AO1062" s="25">
        <f t="shared" si="1322"/>
        <v>0</v>
      </c>
      <c r="AP1062" s="25">
        <f>IFERROR(_xll.BDP($A1062&amp;" @"&amp; $N1062 &amp;"  Corp","coupon")*G1062/100/365,"-")</f>
        <v>0</v>
      </c>
      <c r="AQ1062" s="1" t="str">
        <f>_xll.RtGet("EBOND_LDN",B1062,"DSPLY_NAME")</f>
        <v xml:space="preserve">BRUAIR 3 1/4 01 </v>
      </c>
      <c r="AR1062" s="38">
        <f>_xll.RtGet("EBOND_LDN", B1062, -18560)</f>
        <v>116.13848259378</v>
      </c>
      <c r="AS1062" s="38">
        <f>_xll.RtGet("EBOND_LDN", B1062, -18562)</f>
        <v>106.133086902025</v>
      </c>
      <c r="AT1062" s="58" t="str">
        <f ca="1">IF(Main[[#This Row],[maturity]]&lt;TODAY(),"matured","-")</f>
        <v>-</v>
      </c>
      <c r="AU1062" s="1" t="str">
        <f>IF(Main[[#This Row],[spread bid]]=Main[[#This Row],[spread ask]],"error","-")</f>
        <v>-</v>
      </c>
    </row>
    <row r="1063" spans="1:47" x14ac:dyDescent="0.2">
      <c r="A1063" s="1" t="s">
        <v>969</v>
      </c>
      <c r="B1063" s="1">
        <v>19962837</v>
      </c>
      <c r="C1063" s="9">
        <v>1994226</v>
      </c>
      <c r="D1063" s="9" t="str">
        <f>_xll.BDP($A1063&amp;" Corp",D$4)</f>
        <v>BSHBOS</v>
      </c>
      <c r="E1063" s="9">
        <f>IF(_xll.BDP($A1063&amp;" Corp","cpn typ")="floating","frn",_xll.BDP($A1063&amp;" Corp",E$4))</f>
        <v>1.875</v>
      </c>
      <c r="F1063" s="50">
        <f>IF(LEFT(_xll.BDP($A1063&amp;" Corp","mty_typ"),4)="perp","perp",_xll.BDP($A1063&amp;" Corp",F$4)*1)</f>
        <v>44148</v>
      </c>
      <c r="G1063" s="31">
        <f>_xll.RtGet("EBOND_POSITION",INDEX(bookMap[eBondID],MATCH(TEXT(C1063,"0"),bookMap[bbgID],0))&amp;"="&amp;B1063,"AMOUNT")</f>
        <v>6900000</v>
      </c>
      <c r="H1063" s="1">
        <f>INDEX(control!$E$12:$E$22,MATCH(C1063,control!$C$12:$C$22,0))</f>
        <v>0</v>
      </c>
      <c r="I1063" s="1" t="str">
        <f>IFERROR(INDEX(bias[symbol],MIN(MAX(MATCH(IF($I$2="manual",_xll.RtGet("EBOND_LDN",B1063,-20268),$I$2),bias[symbol],0)+H1063,1),27)),"-")</f>
        <v>b</v>
      </c>
      <c r="J1063" s="1">
        <f>IFERROR(_xll.RtGet("EBOND_LDN",B1063,-20270)*1,"-")</f>
        <v>0.5</v>
      </c>
      <c r="K1063" s="1" t="str">
        <f>_xll.RtGet("EBOND_LDN",$B1063,-20271)</f>
        <v>on</v>
      </c>
      <c r="L1063" s="1">
        <f>_xll.BDP(A1063&amp;" @CBKG Corp","bid")</f>
        <v>102.607</v>
      </c>
      <c r="M1063" s="1">
        <f>_xll.BDP(A1063&amp;" @CBKG Corp","ask")</f>
        <v>103.107</v>
      </c>
      <c r="N1063" s="1" t="s">
        <v>1456</v>
      </c>
      <c r="O1063" s="1" t="str">
        <f>_xll.BDP(A1063&amp;" @"&amp;N1063&amp;" Corp","LAST_UPDATE")</f>
        <v>07:01:26</v>
      </c>
      <c r="P1063" s="57">
        <f>_xll.BDP(A1063&amp;" @"&amp;N1063&amp;" Corp","LAST_PRICE")</f>
        <v>102.794</v>
      </c>
      <c r="Q1063" s="1">
        <f>INDEX(control!$F$12:$F$22,MATCH(C1063,control!$C$12:$C$22,0))</f>
        <v>100</v>
      </c>
      <c r="R1063" s="1">
        <f>P1063-J1063*INDEX(bias[value],MATCH(I1063,bias[symbol],0))*(Q1063/100)</f>
        <v>102.6065</v>
      </c>
      <c r="S1063" s="1">
        <f t="shared" si="1329"/>
        <v>103.1065</v>
      </c>
      <c r="T1063" s="4"/>
      <c r="U1063" s="4"/>
      <c r="V1063" s="1">
        <f t="shared" si="1323"/>
        <v>102.794</v>
      </c>
      <c r="W1063" s="1">
        <f t="shared" si="1324"/>
        <v>102.6065</v>
      </c>
      <c r="X1063" s="1">
        <f t="shared" si="1325"/>
        <v>103.1065</v>
      </c>
      <c r="Y1063" s="13">
        <f t="shared" si="1326"/>
        <v>-1.0000000000047748E-3</v>
      </c>
      <c r="Z1063" s="1">
        <v>1</v>
      </c>
      <c r="AA1063" s="1">
        <f t="shared" si="1327"/>
        <v>1</v>
      </c>
      <c r="AB1063" s="1">
        <f t="shared" si="1303"/>
        <v>1</v>
      </c>
      <c r="AC1063" s="1">
        <f>IF(ISNUMBER(INDEX(bias[value],MATCH(I1063,bias[symbol],0))),1,0)</f>
        <v>1</v>
      </c>
      <c r="AD1063" s="1">
        <f t="shared" si="1328"/>
        <v>1</v>
      </c>
      <c r="AE1063" s="1">
        <f t="shared" si="1304"/>
        <v>1</v>
      </c>
      <c r="AF1063" s="1">
        <f t="shared" ca="1" si="1305"/>
        <v>0</v>
      </c>
      <c r="AG1063" s="1">
        <f t="shared" ca="1" si="1306"/>
        <v>0</v>
      </c>
      <c r="AH1063" s="1" t="str">
        <f ca="1">IF(AG1063=1,_xll.RtContribute("DDS_BONDS",$B1063&amp;"=EXT",$V$3:$X$3,V1063:X1063,"FTC:CHANGED;SCOPE:SERVER"),"-")</f>
        <v>-</v>
      </c>
      <c r="AI1063" s="1" t="str">
        <f>_xll.RtGet("DDS_BONDS",B1063&amp;"=EXT",3)</f>
        <v>19962837=EXT</v>
      </c>
      <c r="AJ1063" s="32">
        <f>_xll.BDP($A1063&amp;" @"&amp; $N1063 &amp;"  Corp","risk_mid")</f>
        <v>6.177281607523355</v>
      </c>
      <c r="AK1063" s="25">
        <f t="shared" si="1320"/>
        <v>4262.3243091911154</v>
      </c>
      <c r="AL1063" s="1" t="str">
        <f t="shared" si="1235"/>
        <v>-</v>
      </c>
      <c r="AM1063" s="38">
        <f t="shared" si="1321"/>
        <v>63.046986666666662</v>
      </c>
      <c r="AN1063" s="12">
        <f>_xll.BDP($A1063&amp;" @"&amp; $N1063 &amp;"  Corp","asset_swap_spd_mid")</f>
        <v>45.178693446769778</v>
      </c>
      <c r="AO1063" s="25">
        <f t="shared" si="1322"/>
        <v>31173.298478271143</v>
      </c>
      <c r="AP1063" s="25">
        <f>IFERROR(_xll.BDP($A1063&amp;" @"&amp; $N1063 &amp;"  Corp","coupon")*G1063/100/365,"-")</f>
        <v>354.45205479452056</v>
      </c>
      <c r="AQ1063" s="1" t="str">
        <f>_xll.RtGet("EBOND_LDN",B1063,"DSPLY_NAME")</f>
        <v xml:space="preserve">BSHBOS 1 7/8 13 </v>
      </c>
      <c r="AR1063" s="38">
        <f>_xll.RtGet("EBOND_LDN", B1063, -18560)</f>
        <v>81.210633749761001</v>
      </c>
      <c r="AS1063" s="38">
        <f>_xll.RtGet("EBOND_LDN", B1063, -18562)</f>
        <v>73.136664491458006</v>
      </c>
      <c r="AT1063" s="58" t="str">
        <f ca="1">IF(Main[[#This Row],[maturity]]&lt;TODAY(),"matured","-")</f>
        <v>-</v>
      </c>
      <c r="AU1063" s="1" t="str">
        <f>IF(Main[[#This Row],[spread bid]]=Main[[#This Row],[spread ask]],"error","-")</f>
        <v>-</v>
      </c>
    </row>
    <row r="1064" spans="1:47" x14ac:dyDescent="0.2">
      <c r="A1064" s="1" t="s">
        <v>970</v>
      </c>
      <c r="B1064" s="1">
        <v>14118055</v>
      </c>
      <c r="C1064" s="9">
        <v>1994226</v>
      </c>
      <c r="D1064" s="9" t="str">
        <f>_xll.BDP($A1064&amp;" Corp",D$4)</f>
        <v>CAT</v>
      </c>
      <c r="E1064" s="9">
        <f>IF(_xll.BDP($A1064&amp;" Corp","cpn typ")="floating","frn",_xll.BDP($A1064&amp;" Corp",E$4))</f>
        <v>1.375</v>
      </c>
      <c r="F1064" s="50">
        <f>IF(LEFT(_xll.BDP($A1064&amp;" Corp","mty_typ"),4)="perp","perp",_xll.BDP($A1064&amp;" Corp",F$4)*1)</f>
        <v>42142</v>
      </c>
      <c r="G1064" s="31" t="str">
        <f>_xll.RtGet("EBOND_POSITION",INDEX(bookMap[eBondID],MATCH(TEXT(C1064,"0"),bookMap[bbgID],0))&amp;"="&amp;B1064,"AMOUNT")</f>
        <v>#N/A</v>
      </c>
      <c r="H1064" s="1">
        <f>INDEX(control!$E$12:$E$22,MATCH(C1064,control!$C$12:$C$22,0))</f>
        <v>0</v>
      </c>
      <c r="I1064" s="1" t="str">
        <f>IFERROR(INDEX(bias[symbol],MIN(MAX(MATCH(IF($I$2="manual",_xll.RtGet("EBOND_LDN",B1064,-20268),$I$2),bias[symbol],0)+H1064,1),27)),"-")</f>
        <v>b</v>
      </c>
      <c r="J1064" s="1">
        <f>IFERROR(_xll.RtGet("EBOND_LDN",B1064,-20270)*1,"-")</f>
        <v>0.6</v>
      </c>
      <c r="K1064" s="1" t="str">
        <f>_xll.RtGet("EBOND_LDN",$B1064,-20271)</f>
        <v>on</v>
      </c>
      <c r="L1064" s="1">
        <f>_xll.BDP(A1064&amp;" @CBKG Corp","bid")</f>
        <v>100.68600000000001</v>
      </c>
      <c r="M1064" s="1">
        <f>_xll.BDP(A1064&amp;" @CBKG Corp","ask")</f>
        <v>101.286</v>
      </c>
      <c r="N1064" s="1" t="s">
        <v>1456</v>
      </c>
      <c r="O1064" s="1" t="str">
        <f>_xll.BDP(A1064&amp;" @"&amp;N1064&amp;" Corp","LAST_UPDATE")</f>
        <v>11/06/2014</v>
      </c>
      <c r="P1064" s="57">
        <f>_xll.BDP(A1064&amp;" @"&amp;N1064&amp;" Corp","LAST_PRICE")</f>
        <v>100.911</v>
      </c>
      <c r="Q1064" s="1">
        <f>INDEX(control!$F$12:$F$22,MATCH(C1064,control!$C$12:$C$22,0))</f>
        <v>100</v>
      </c>
      <c r="R1064" s="1">
        <f>P1064-J1064*INDEX(bias[value],MATCH(I1064,bias[symbol],0))*(Q1064/100)</f>
        <v>100.68600000000001</v>
      </c>
      <c r="S1064" s="1">
        <f t="shared" si="1329"/>
        <v>101.286</v>
      </c>
      <c r="T1064" s="4"/>
      <c r="U1064" s="4"/>
      <c r="V1064" s="1">
        <f t="shared" si="1323"/>
        <v>100.911</v>
      </c>
      <c r="W1064" s="1">
        <f t="shared" si="1324"/>
        <v>100.68600000000001</v>
      </c>
      <c r="X1064" s="1">
        <f t="shared" si="1325"/>
        <v>101.286</v>
      </c>
      <c r="Y1064" s="13">
        <f t="shared" si="1326"/>
        <v>0</v>
      </c>
      <c r="Z1064" s="1">
        <v>1</v>
      </c>
      <c r="AA1064" s="1">
        <f t="shared" si="1327"/>
        <v>1</v>
      </c>
      <c r="AB1064" s="1">
        <f t="shared" si="1303"/>
        <v>1</v>
      </c>
      <c r="AC1064" s="1">
        <f>IF(ISNUMBER(INDEX(bias[value],MATCH(I1064,bias[symbol],0))),1,0)</f>
        <v>1</v>
      </c>
      <c r="AD1064" s="1">
        <f t="shared" si="1328"/>
        <v>1</v>
      </c>
      <c r="AE1064" s="1">
        <f t="shared" si="1304"/>
        <v>1</v>
      </c>
      <c r="AF1064" s="1">
        <f t="shared" ca="1" si="1305"/>
        <v>0</v>
      </c>
      <c r="AG1064" s="1">
        <f t="shared" ca="1" si="1306"/>
        <v>0</v>
      </c>
      <c r="AH1064" s="1" t="str">
        <f ca="1">IF(AG1064=1,_xll.RtContribute("DDS_BONDS",$B1064&amp;"=EXT",$V$3:$X$3,V1064:X1064,"FTC:CHANGED;SCOPE:SERVER"),"-")</f>
        <v>-</v>
      </c>
      <c r="AI1064" s="1" t="str">
        <f>_xll.RtGet("DDS_BONDS",B1064&amp;"=EXT",3)</f>
        <v>14118055=EXT</v>
      </c>
      <c r="AJ1064" s="32">
        <f>_xll.BDP($A1064&amp;" @"&amp; $N1064 &amp;"  Corp","risk_mid")</f>
        <v>0.92399648092680309</v>
      </c>
      <c r="AK1064" s="25" t="str">
        <f t="shared" si="1320"/>
        <v>-</v>
      </c>
      <c r="AL1064" s="1" t="str">
        <f t="shared" si="1235"/>
        <v>-</v>
      </c>
      <c r="AM1064" s="38">
        <f t="shared" si="1321"/>
        <v>0</v>
      </c>
      <c r="AN1064" s="12">
        <f>_xll.BDP($A1064&amp;" @"&amp; $N1064 &amp;"  Corp","asset_swap_spd_mid")</f>
        <v>-12.504268258750532</v>
      </c>
      <c r="AO1064" s="25">
        <f t="shared" si="1322"/>
        <v>0</v>
      </c>
      <c r="AP1064" s="25" t="str">
        <f>IFERROR(_xll.BDP($A1064&amp;" @"&amp; $N1064 &amp;"  Corp","coupon")*G1064/100/365,"-")</f>
        <v>-</v>
      </c>
      <c r="AQ1064" s="1" t="str">
        <f>_xll.RtGet("EBOND_LDN",B1064,"DSPLY_NAME")</f>
        <v>CAT 1 3/8 18 May</v>
      </c>
      <c r="AR1064" s="38">
        <f>_xll.RtGet("EBOND_LDN", B1064, -18560)</f>
        <v>62.499688482697998</v>
      </c>
      <c r="AS1064" s="38">
        <f>_xll.RtGet("EBOND_LDN", B1064, -18562)</f>
        <v>-2.3398868432979998</v>
      </c>
      <c r="AT1064" s="58" t="str">
        <f ca="1">IF(Main[[#This Row],[maturity]]&lt;TODAY(),"matured","-")</f>
        <v>-</v>
      </c>
      <c r="AU1064" s="1" t="str">
        <f>IF(Main[[#This Row],[spread bid]]=Main[[#This Row],[spread ask]],"error","-")</f>
        <v>-</v>
      </c>
    </row>
    <row r="1065" spans="1:47" x14ac:dyDescent="0.2">
      <c r="A1065" s="1" t="s">
        <v>971</v>
      </c>
      <c r="B1065" s="1">
        <v>12829282</v>
      </c>
      <c r="C1065" s="9">
        <v>1994226</v>
      </c>
      <c r="D1065" s="9" t="str">
        <f>_xll.BDP($A1065&amp;" Corp",D$4)</f>
        <v>CLNVX</v>
      </c>
      <c r="E1065" s="9">
        <f>IF(_xll.BDP($A1065&amp;" Corp","cpn typ")="floating","frn",_xll.BDP($A1065&amp;" Corp",E$4))</f>
        <v>5.625</v>
      </c>
      <c r="F1065" s="50">
        <f>IF(LEFT(_xll.BDP($A1065&amp;" Corp","mty_typ"),4)="perp","perp",_xll.BDP($A1065&amp;" Corp",F$4)*1)</f>
        <v>42759</v>
      </c>
      <c r="G1065" s="31">
        <f>_xll.RtGet("EBOND_POSITION",INDEX(bookMap[eBondID],MATCH(TEXT(C1065,"0"),bookMap[bbgID],0))&amp;"="&amp;B1065,"AMOUNT")</f>
        <v>0</v>
      </c>
      <c r="H1065" s="1">
        <f>INDEX(control!$E$12:$E$22,MATCH(C1065,control!$C$12:$C$22,0))</f>
        <v>0</v>
      </c>
      <c r="I1065" s="1" t="str">
        <f>IFERROR(INDEX(bias[symbol],MIN(MAX(MATCH(IF($I$2="manual",_xll.RtGet("EBOND_LDN",B1065,-20268),$I$2),bias[symbol],0)+H1065,1),27)),"-")</f>
        <v>b</v>
      </c>
      <c r="J1065" s="1">
        <f>IFERROR(_xll.RtGet("EBOND_LDN",B1065,-20270)*1,"-")</f>
        <v>0.6</v>
      </c>
      <c r="K1065" s="1" t="str">
        <f>_xll.RtGet("EBOND_LDN",$B1065,-20271)</f>
        <v>on</v>
      </c>
      <c r="L1065" s="1">
        <f>_xll.BDP(A1065&amp;" @CBKG Corp","bid")</f>
        <v>111.095</v>
      </c>
      <c r="M1065" s="1">
        <f>_xll.BDP(A1065&amp;" @CBKG Corp","ask")</f>
        <v>111.69499999999999</v>
      </c>
      <c r="N1065" s="1" t="s">
        <v>1456</v>
      </c>
      <c r="O1065" s="1" t="str">
        <f>_xll.BDP(A1065&amp;" @"&amp;N1065&amp;" Corp","LAST_UPDATE")</f>
        <v>11/06/2014</v>
      </c>
      <c r="P1065" s="57">
        <f>_xll.BDP(A1065&amp;" @"&amp;N1065&amp;" Corp","LAST_PRICE")</f>
        <v>111.32</v>
      </c>
      <c r="Q1065" s="1">
        <f>INDEX(control!$F$12:$F$22,MATCH(C1065,control!$C$12:$C$22,0))</f>
        <v>100</v>
      </c>
      <c r="R1065" s="1">
        <f>P1065-J1065*INDEX(bias[value],MATCH(I1065,bias[symbol],0))*(Q1065/100)</f>
        <v>111.095</v>
      </c>
      <c r="S1065" s="1">
        <f t="shared" si="1329"/>
        <v>111.69499999999999</v>
      </c>
      <c r="T1065" s="4"/>
      <c r="U1065" s="4"/>
      <c r="V1065" s="1">
        <f t="shared" si="1323"/>
        <v>111.32</v>
      </c>
      <c r="W1065" s="1">
        <f t="shared" si="1324"/>
        <v>111.095</v>
      </c>
      <c r="X1065" s="1">
        <f t="shared" si="1325"/>
        <v>111.69499999999999</v>
      </c>
      <c r="Y1065" s="13">
        <f t="shared" si="1326"/>
        <v>0</v>
      </c>
      <c r="Z1065" s="1">
        <v>1</v>
      </c>
      <c r="AA1065" s="1">
        <f t="shared" si="1327"/>
        <v>1</v>
      </c>
      <c r="AB1065" s="1">
        <f t="shared" si="1303"/>
        <v>1</v>
      </c>
      <c r="AC1065" s="1">
        <f>IF(ISNUMBER(INDEX(bias[value],MATCH(I1065,bias[symbol],0))),1,0)</f>
        <v>1</v>
      </c>
      <c r="AD1065" s="1">
        <f t="shared" si="1328"/>
        <v>1</v>
      </c>
      <c r="AE1065" s="1">
        <f t="shared" si="1304"/>
        <v>1</v>
      </c>
      <c r="AF1065" s="1">
        <f t="shared" ca="1" si="1305"/>
        <v>0</v>
      </c>
      <c r="AG1065" s="1">
        <f t="shared" ca="1" si="1306"/>
        <v>0</v>
      </c>
      <c r="AH1065" s="1" t="str">
        <f ca="1">IF(AG1065=1,_xll.RtContribute("DDS_BONDS",$B1065&amp;"=EXT",$V$3:$X$3,V1065:X1065,"FTC:CHANGED;SCOPE:SERVER"),"-")</f>
        <v>-</v>
      </c>
      <c r="AI1065" s="1" t="str">
        <f>_xll.RtGet("DDS_BONDS",B1065&amp;"=EXT",3)</f>
        <v>12829282=EXT</v>
      </c>
      <c r="AJ1065" s="32">
        <f>_xll.BDP($A1065&amp;" @"&amp; $N1065 &amp;"  Corp","risk_mid")</f>
        <v>2.7566754488717038</v>
      </c>
      <c r="AK1065" s="25">
        <f t="shared" si="1320"/>
        <v>0</v>
      </c>
      <c r="AL1065" s="1" t="str">
        <f t="shared" si="1235"/>
        <v>-</v>
      </c>
      <c r="AM1065" s="38">
        <f t="shared" si="1321"/>
        <v>0</v>
      </c>
      <c r="AN1065" s="12">
        <f>_xll.BDP($A1065&amp;" @"&amp; $N1065 &amp;"  Corp","asset_swap_spd_mid")</f>
        <v>87.547681394966006</v>
      </c>
      <c r="AO1065" s="25">
        <f t="shared" si="1322"/>
        <v>0</v>
      </c>
      <c r="AP1065" s="25">
        <f>IFERROR(_xll.BDP($A1065&amp;" @"&amp; $N1065 &amp;"  Corp","coupon")*G1065/100/365,"-")</f>
        <v>0</v>
      </c>
      <c r="AQ1065" s="1" t="str">
        <f>_xll.RtGet("EBOND_LDN",B1065,"DSPLY_NAME")</f>
        <v>CLNVX 5 5/8 24 J</v>
      </c>
      <c r="AR1065" s="38">
        <f>_xll.RtGet("EBOND_LDN", B1065, -18560)</f>
        <v>121.418880947066</v>
      </c>
      <c r="AS1065" s="38">
        <f>_xll.RtGet("EBOND_LDN", B1065, -18562)</f>
        <v>99.689942537467999</v>
      </c>
      <c r="AT1065" s="58" t="str">
        <f ca="1">IF(Main[[#This Row],[maturity]]&lt;TODAY(),"matured","-")</f>
        <v>-</v>
      </c>
      <c r="AU1065" s="1" t="str">
        <f>IF(Main[[#This Row],[spread bid]]=Main[[#This Row],[spread ask]],"error","-")</f>
        <v>-</v>
      </c>
    </row>
    <row r="1066" spans="1:47" x14ac:dyDescent="0.2">
      <c r="A1066" s="1" t="s">
        <v>972</v>
      </c>
      <c r="B1066" s="1">
        <v>19238488</v>
      </c>
      <c r="C1066" s="9">
        <v>1994226</v>
      </c>
      <c r="D1066" s="9" t="str">
        <f>_xll.BDP($A1066&amp;" Corp",D$4)</f>
        <v>CONGR</v>
      </c>
      <c r="E1066" s="9">
        <f>IF(_xll.BDP($A1066&amp;" Corp","cpn typ")="floating","frn",_xll.BDP($A1066&amp;" Corp",E$4))</f>
        <v>2.5</v>
      </c>
      <c r="F1066" s="50">
        <f>IF(LEFT(_xll.BDP($A1066&amp;" Corp","mty_typ"),4)="perp","perp",_xll.BDP($A1066&amp;" Corp",F$4)*1)</f>
        <v>42814</v>
      </c>
      <c r="G1066" s="31">
        <f>_xll.RtGet("EBOND_POSITION",INDEX(bookMap[eBondID],MATCH(TEXT(C1066,"0"),bookMap[bbgID],0))&amp;"="&amp;B1066,"AMOUNT")</f>
        <v>0</v>
      </c>
      <c r="H1066" s="1">
        <f>INDEX(control!$E$12:$E$22,MATCH(C1066,control!$C$12:$C$22,0))</f>
        <v>0</v>
      </c>
      <c r="I1066" s="1" t="str">
        <f>IFERROR(INDEX(bias[symbol],MIN(MAX(MATCH(IF($I$2="manual",_xll.RtGet("EBOND_LDN",B1066,-20268),$I$2),bias[symbol],0)+H1066,1),27)),"-")</f>
        <v>b</v>
      </c>
      <c r="J1066" s="1">
        <f>IFERROR(_xll.RtGet("EBOND_LDN",B1066,-20270)*1,"-")</f>
        <v>0.35</v>
      </c>
      <c r="K1066" s="1" t="str">
        <f>_xll.RtGet("EBOND_LDN",$B1066,-20271)</f>
        <v>on</v>
      </c>
      <c r="L1066" s="1">
        <f>_xll.BDP(A1066&amp;" @CBKG Corp","bid")</f>
        <v>104.381</v>
      </c>
      <c r="M1066" s="1">
        <f>_xll.BDP(A1066&amp;" @CBKG Corp","ask")</f>
        <v>104.73099999999999</v>
      </c>
      <c r="N1066" s="1" t="s">
        <v>1456</v>
      </c>
      <c r="O1066" s="1" t="str">
        <f>_xll.BDP(A1066&amp;" @"&amp;N1066&amp;" Corp","LAST_UPDATE")</f>
        <v>07:01:24</v>
      </c>
      <c r="P1066" s="57">
        <f>_xll.BDP(A1066&amp;" @"&amp;N1066&amp;" Corp","LAST_PRICE")</f>
        <v>104.512</v>
      </c>
      <c r="Q1066" s="1">
        <f>INDEX(control!$F$12:$F$22,MATCH(C1066,control!$C$12:$C$22,0))</f>
        <v>100</v>
      </c>
      <c r="R1066" s="1">
        <f>P1066-J1066*INDEX(bias[value],MATCH(I1066,bias[symbol],0))*(Q1066/100)</f>
        <v>104.38075000000001</v>
      </c>
      <c r="S1066" s="1">
        <f t="shared" si="1329"/>
        <v>104.73075</v>
      </c>
      <c r="T1066" s="4"/>
      <c r="U1066" s="4"/>
      <c r="V1066" s="1">
        <f t="shared" si="1323"/>
        <v>104.512</v>
      </c>
      <c r="W1066" s="1">
        <f t="shared" si="1324"/>
        <v>104.38075000000001</v>
      </c>
      <c r="X1066" s="1">
        <f t="shared" si="1325"/>
        <v>104.73075</v>
      </c>
      <c r="Y1066" s="13">
        <f t="shared" si="1326"/>
        <v>-4.9999999998817657E-4</v>
      </c>
      <c r="Z1066" s="1">
        <v>1</v>
      </c>
      <c r="AA1066" s="1">
        <f t="shared" si="1327"/>
        <v>1</v>
      </c>
      <c r="AB1066" s="1">
        <f t="shared" si="1303"/>
        <v>1</v>
      </c>
      <c r="AC1066" s="1">
        <f>IF(ISNUMBER(INDEX(bias[value],MATCH(I1066,bias[symbol],0))),1,0)</f>
        <v>1</v>
      </c>
      <c r="AD1066" s="1">
        <f t="shared" si="1328"/>
        <v>1</v>
      </c>
      <c r="AE1066" s="1">
        <f t="shared" si="1304"/>
        <v>1</v>
      </c>
      <c r="AF1066" s="1">
        <f t="shared" ca="1" si="1305"/>
        <v>0</v>
      </c>
      <c r="AG1066" s="1">
        <f t="shared" ca="1" si="1306"/>
        <v>0</v>
      </c>
      <c r="AH1066" s="1" t="str">
        <f ca="1">IF(AG1066=1,_xll.RtContribute("DDS_BONDS",$B1066&amp;"=EXT",$V$3:$X$3,V1066:X1066,"FTC:CHANGED;SCOPE:SERVER"),"-")</f>
        <v>-</v>
      </c>
      <c r="AI1066" s="1" t="str">
        <f>_xll.RtGet("DDS_BONDS",B1066&amp;"=EXT",3)</f>
        <v>19238488=EXT</v>
      </c>
      <c r="AJ1066" s="32">
        <f>_xll.BDP($A1066&amp;" @"&amp; $N1066 &amp;"  Corp","risk_mid")</f>
        <v>2.7975691386245671</v>
      </c>
      <c r="AK1066" s="25">
        <f t="shared" si="1320"/>
        <v>0</v>
      </c>
      <c r="AL1066" s="1" t="str">
        <f t="shared" si="1235"/>
        <v>-</v>
      </c>
      <c r="AM1066" s="38">
        <f t="shared" si="1321"/>
        <v>0</v>
      </c>
      <c r="AN1066" s="12">
        <f>_xll.BDP($A1066&amp;" @"&amp; $N1066 &amp;"  Corp","asset_swap_spd_mid")</f>
        <v>46.795761333318737</v>
      </c>
      <c r="AO1066" s="25">
        <f t="shared" si="1322"/>
        <v>0</v>
      </c>
      <c r="AP1066" s="25">
        <f>IFERROR(_xll.BDP($A1066&amp;" @"&amp; $N1066 &amp;"  Corp","coupon")*G1066/100/365,"-")</f>
        <v>0</v>
      </c>
      <c r="AQ1066" s="1" t="str">
        <f>_xll.RtGet("EBOND_LDN",B1066,"DSPLY_NAME")</f>
        <v>CONGR 2 1/2 20 M</v>
      </c>
      <c r="AR1066" s="38">
        <f>_xll.RtGet("EBOND_LDN", B1066, -18560)</f>
        <v>0</v>
      </c>
      <c r="AS1066" s="38">
        <f>_xll.RtGet("EBOND_LDN", B1066, -18562)</f>
        <v>0</v>
      </c>
      <c r="AT1066" s="58" t="str">
        <f ca="1">IF(Main[[#This Row],[maturity]]&lt;TODAY(),"matured","-")</f>
        <v>-</v>
      </c>
      <c r="AU1066" s="1" t="str">
        <f>IF(Main[[#This Row],[spread bid]]=Main[[#This Row],[spread ask]],"error","-")</f>
        <v>error</v>
      </c>
    </row>
    <row r="1067" spans="1:47" x14ac:dyDescent="0.2">
      <c r="A1067" s="1" t="s">
        <v>973</v>
      </c>
      <c r="B1067" s="1">
        <v>18543547</v>
      </c>
      <c r="C1067" s="9">
        <v>1994226</v>
      </c>
      <c r="D1067" s="9" t="str">
        <f>_xll.BDP($A1067&amp;" Corp",D$4)</f>
        <v>CONGR</v>
      </c>
      <c r="E1067" s="9">
        <f>IF(_xll.BDP($A1067&amp;" Corp","cpn typ")="floating","frn",_xll.BDP($A1067&amp;" Corp",E$4))</f>
        <v>3</v>
      </c>
      <c r="F1067" s="50">
        <f>IF(LEFT(_xll.BDP($A1067&amp;" Corp","mty_typ"),4)="perp","perp",_xll.BDP($A1067&amp;" Corp",F$4)*1)</f>
        <v>43297</v>
      </c>
      <c r="G1067" s="31">
        <f>_xll.RtGet("EBOND_POSITION",INDEX(bookMap[eBondID],MATCH(TEXT(C1067,"0"),bookMap[bbgID],0))&amp;"="&amp;B1067,"AMOUNT")</f>
        <v>0</v>
      </c>
      <c r="H1067" s="1">
        <f>INDEX(control!$E$12:$E$22,MATCH(C1067,control!$C$12:$C$22,0))</f>
        <v>0</v>
      </c>
      <c r="I1067" s="1" t="str">
        <f>IFERROR(INDEX(bias[symbol],MIN(MAX(MATCH(IF($I$2="manual",_xll.RtGet("EBOND_LDN",B1067,-20268),$I$2),bias[symbol],0)+H1067,1),27)),"-")</f>
        <v>bb</v>
      </c>
      <c r="J1067" s="1">
        <f>IFERROR(_xll.RtGet("EBOND_LDN",B1067,-20270)*1,"-")</f>
        <v>0.35</v>
      </c>
      <c r="K1067" s="1" t="str">
        <f>_xll.RtGet("EBOND_LDN",$B1067,-20271)</f>
        <v>on</v>
      </c>
      <c r="L1067" s="1">
        <f>_xll.BDP(A1067&amp;" @CBKG Corp","bid")</f>
        <v>107.759</v>
      </c>
      <c r="M1067" s="1">
        <f>_xll.BDP(A1067&amp;" @CBKG Corp","ask")</f>
        <v>108.10899999999999</v>
      </c>
      <c r="N1067" s="1" t="s">
        <v>1456</v>
      </c>
      <c r="O1067" s="1" t="str">
        <f>_xll.BDP(A1067&amp;" @"&amp;N1067&amp;" Corp","LAST_UPDATE")</f>
        <v>07:01:25</v>
      </c>
      <c r="P1067" s="57">
        <f>_xll.BDP(A1067&amp;" @"&amp;N1067&amp;" Corp","LAST_PRICE")</f>
        <v>107.846</v>
      </c>
      <c r="Q1067" s="1">
        <f>INDEX(control!$F$12:$F$22,MATCH(C1067,control!$C$12:$C$22,0))</f>
        <v>100</v>
      </c>
      <c r="R1067" s="1">
        <f>P1067-J1067*INDEX(bias[value],MATCH(I1067,bias[symbol],0))*(Q1067/100)</f>
        <v>107.7585</v>
      </c>
      <c r="S1067" s="1">
        <f t="shared" si="1329"/>
        <v>108.10849999999999</v>
      </c>
      <c r="T1067" s="4"/>
      <c r="U1067" s="4"/>
      <c r="V1067" s="1">
        <f t="shared" si="1323"/>
        <v>107.846</v>
      </c>
      <c r="W1067" s="1">
        <f t="shared" si="1324"/>
        <v>107.7585</v>
      </c>
      <c r="X1067" s="1">
        <f t="shared" si="1325"/>
        <v>108.10849999999999</v>
      </c>
      <c r="Y1067" s="13">
        <f t="shared" si="1326"/>
        <v>-1.0000000000047748E-3</v>
      </c>
      <c r="Z1067" s="1">
        <v>1</v>
      </c>
      <c r="AA1067" s="1">
        <f t="shared" si="1327"/>
        <v>1</v>
      </c>
      <c r="AB1067" s="1">
        <f t="shared" si="1303"/>
        <v>1</v>
      </c>
      <c r="AC1067" s="1">
        <f>IF(ISNUMBER(INDEX(bias[value],MATCH(I1067,bias[symbol],0))),1,0)</f>
        <v>1</v>
      </c>
      <c r="AD1067" s="1">
        <f t="shared" si="1328"/>
        <v>1</v>
      </c>
      <c r="AE1067" s="1">
        <f t="shared" si="1304"/>
        <v>1</v>
      </c>
      <c r="AF1067" s="1">
        <f t="shared" ca="1" si="1305"/>
        <v>0</v>
      </c>
      <c r="AG1067" s="1">
        <f t="shared" ca="1" si="1306"/>
        <v>0</v>
      </c>
      <c r="AH1067" s="1" t="str">
        <f ca="1">IF(AG1067=1,_xll.RtContribute("DDS_BONDS",$B1067&amp;"=EXT",$V$3:$X$3,V1067:X1067,"FTC:CHANGED;SCOPE:SERVER"),"-")</f>
        <v>-</v>
      </c>
      <c r="AI1067" s="1" t="str">
        <f>_xll.RtGet("DDS_BONDS",B1067&amp;"=EXT",3)</f>
        <v>18543547=EXT</v>
      </c>
      <c r="AJ1067" s="32">
        <f>_xll.BDP($A1067&amp;" @"&amp; $N1067 &amp;"  Corp","risk_mid")</f>
        <v>4.1588894298371315</v>
      </c>
      <c r="AK1067" s="25">
        <f t="shared" si="1320"/>
        <v>0</v>
      </c>
      <c r="AL1067" s="1" t="str">
        <f t="shared" si="1235"/>
        <v>-</v>
      </c>
      <c r="AM1067" s="38">
        <f t="shared" si="1321"/>
        <v>0</v>
      </c>
      <c r="AN1067" s="12">
        <f>_xll.BDP($A1067&amp;" @"&amp; $N1067 &amp;"  Corp","asset_swap_spd_mid")</f>
        <v>50.688987617309394</v>
      </c>
      <c r="AO1067" s="25">
        <f t="shared" si="1322"/>
        <v>0</v>
      </c>
      <c r="AP1067" s="25">
        <f>IFERROR(_xll.BDP($A1067&amp;" @"&amp; $N1067 &amp;"  Corp","coupon")*G1067/100/365,"-")</f>
        <v>0</v>
      </c>
      <c r="AQ1067" s="1" t="str">
        <f>_xll.RtGet("EBOND_LDN",B1067,"DSPLY_NAME")</f>
        <v>CONGR 3 16 Jul 2</v>
      </c>
      <c r="AR1067" s="38">
        <f>_xll.RtGet("EBOND_LDN", B1067, -18560)</f>
        <v>84.304133481085003</v>
      </c>
      <c r="AS1067" s="38">
        <f>_xll.RtGet("EBOND_LDN", B1067, -18562)</f>
        <v>75.905823550601994</v>
      </c>
      <c r="AT1067" s="58" t="str">
        <f ca="1">IF(Main[[#This Row],[maturity]]&lt;TODAY(),"matured","-")</f>
        <v>-</v>
      </c>
      <c r="AU1067" s="1" t="str">
        <f>IF(Main[[#This Row],[spread bid]]=Main[[#This Row],[spread ask]],"error","-")</f>
        <v>-</v>
      </c>
    </row>
    <row r="1068" spans="1:47" x14ac:dyDescent="0.2">
      <c r="A1068" s="1" t="s">
        <v>974</v>
      </c>
      <c r="B1068" s="1">
        <v>19134284</v>
      </c>
      <c r="C1068" s="9">
        <v>1994226</v>
      </c>
      <c r="D1068" s="9" t="str">
        <f>_xll.BDP($A1068&amp;" Corp",D$4)</f>
        <v>CONGR</v>
      </c>
      <c r="E1068" s="9">
        <f>IF(_xll.BDP($A1068&amp;" Corp","cpn typ")="floating","frn",_xll.BDP($A1068&amp;" Corp",E$4))</f>
        <v>3.125</v>
      </c>
      <c r="F1068" s="50">
        <f>IF(LEFT(_xll.BDP($A1068&amp;" Corp","mty_typ"),4)="perp","perp",_xll.BDP($A1068&amp;" Corp",F$4)*1)</f>
        <v>44083</v>
      </c>
      <c r="G1068" s="31">
        <f>_xll.RtGet("EBOND_POSITION",INDEX(bookMap[eBondID],MATCH(TEXT(C1068,"0"),bookMap[bbgID],0))&amp;"="&amp;B1068,"AMOUNT")</f>
        <v>0</v>
      </c>
      <c r="H1068" s="1">
        <f>INDEX(control!$E$12:$E$22,MATCH(C1068,control!$C$12:$C$22,0))</f>
        <v>0</v>
      </c>
      <c r="I1068" s="1" t="str">
        <f>IFERROR(INDEX(bias[symbol],MIN(MAX(MATCH(IF($I$2="manual",_xll.RtGet("EBOND_LDN",B1068,-20268),$I$2),bias[symbol],0)+H1068,1),27)),"-")</f>
        <v>bb</v>
      </c>
      <c r="J1068" s="1">
        <f>IFERROR(_xll.RtGet("EBOND_LDN",B1068,-20270)*1,"-")</f>
        <v>0.5</v>
      </c>
      <c r="K1068" s="1" t="str">
        <f>_xll.RtGet("EBOND_LDN",$B1068,-20271)</f>
        <v>on</v>
      </c>
      <c r="L1068" s="1">
        <f>_xll.BDP(A1068&amp;" @CBKG Corp","bid")</f>
        <v>109.512</v>
      </c>
      <c r="M1068" s="1">
        <f>_xll.BDP(A1068&amp;" @CBKG Corp","ask")</f>
        <v>110.012</v>
      </c>
      <c r="N1068" s="1" t="s">
        <v>1456</v>
      </c>
      <c r="O1068" s="1" t="str">
        <f>_xll.BDP(A1068&amp;" @"&amp;N1068&amp;" Corp","LAST_UPDATE")</f>
        <v>07:01:48</v>
      </c>
      <c r="P1068" s="57">
        <f>_xll.BDP(A1068&amp;" @"&amp;N1068&amp;" Corp","LAST_PRICE")</f>
        <v>109.637</v>
      </c>
      <c r="Q1068" s="1">
        <f>INDEX(control!$F$12:$F$22,MATCH(C1068,control!$C$12:$C$22,0))</f>
        <v>100</v>
      </c>
      <c r="R1068" s="1">
        <f>P1068-J1068*INDEX(bias[value],MATCH(I1068,bias[symbol],0))*(Q1068/100)</f>
        <v>109.512</v>
      </c>
      <c r="S1068" s="1">
        <f t="shared" si="1329"/>
        <v>110.012</v>
      </c>
      <c r="T1068" s="4"/>
      <c r="U1068" s="4"/>
      <c r="V1068" s="1">
        <f t="shared" si="1323"/>
        <v>109.637</v>
      </c>
      <c r="W1068" s="1">
        <f t="shared" si="1324"/>
        <v>109.512</v>
      </c>
      <c r="X1068" s="1">
        <f t="shared" si="1325"/>
        <v>110.012</v>
      </c>
      <c r="Y1068" s="13">
        <f t="shared" si="1326"/>
        <v>0</v>
      </c>
      <c r="Z1068" s="1">
        <v>1</v>
      </c>
      <c r="AA1068" s="1">
        <f t="shared" si="1327"/>
        <v>1</v>
      </c>
      <c r="AB1068" s="1">
        <f t="shared" si="1303"/>
        <v>1</v>
      </c>
      <c r="AC1068" s="1">
        <f>IF(ISNUMBER(INDEX(bias[value],MATCH(I1068,bias[symbol],0))),1,0)</f>
        <v>1</v>
      </c>
      <c r="AD1068" s="1">
        <f t="shared" si="1328"/>
        <v>1</v>
      </c>
      <c r="AE1068" s="1">
        <f t="shared" si="1304"/>
        <v>1</v>
      </c>
      <c r="AF1068" s="1">
        <f t="shared" ca="1" si="1305"/>
        <v>0</v>
      </c>
      <c r="AG1068" s="1">
        <f t="shared" ca="1" si="1306"/>
        <v>0</v>
      </c>
      <c r="AH1068" s="1" t="str">
        <f ca="1">IF(AG1068=1,_xll.RtContribute("DDS_BONDS",$B1068&amp;"=EXT",$V$3:$X$3,V1068:X1068,"FTC:CHANGED;SCOPE:SERVER"),"-")</f>
        <v>-</v>
      </c>
      <c r="AI1068" s="1" t="str">
        <f>_xll.RtGet("DDS_BONDS",B1068&amp;"=EXT",3)</f>
        <v>19134284=EXT</v>
      </c>
      <c r="AJ1068" s="32">
        <f>_xll.BDP($A1068&amp;" @"&amp; $N1068 &amp;"  Corp","risk_mid")</f>
        <v>6.233236419087973</v>
      </c>
      <c r="AK1068" s="25">
        <f t="shared" si="1320"/>
        <v>0</v>
      </c>
      <c r="AL1068" s="1" t="str">
        <f t="shared" ref="AL1068:AL1130" si="1330">IFERROR(INDEX(repoRate,MATCH(A1068,repoIsin,0)),"-")</f>
        <v>-</v>
      </c>
      <c r="AM1068" s="38">
        <f t="shared" si="1321"/>
        <v>0</v>
      </c>
      <c r="AN1068" s="12">
        <f>_xll.BDP($A1068&amp;" @"&amp; $N1068 &amp;"  Corp","asset_swap_spd_mid")</f>
        <v>60.747275858009651</v>
      </c>
      <c r="AO1068" s="25">
        <f t="shared" si="1322"/>
        <v>0</v>
      </c>
      <c r="AP1068" s="25">
        <f>IFERROR(_xll.BDP($A1068&amp;" @"&amp; $N1068 &amp;"  Corp","coupon")*G1068/100/365,"-")</f>
        <v>0</v>
      </c>
      <c r="AQ1068" s="1" t="str">
        <f>_xll.RtGet("EBOND_LDN",B1068,"DSPLY_NAME")</f>
        <v>CONGR 3 1/8 09 S</v>
      </c>
      <c r="AR1068" s="38">
        <f>_xll.RtGet("EBOND_LDN", B1068, -18560)</f>
        <v>87.937257141619</v>
      </c>
      <c r="AS1068" s="38">
        <f>_xll.RtGet("EBOND_LDN", B1068, -18562)</f>
        <v>79.946941037144001</v>
      </c>
      <c r="AT1068" s="58" t="str">
        <f ca="1">IF(Main[[#This Row],[maturity]]&lt;TODAY(),"matured","-")</f>
        <v>-</v>
      </c>
      <c r="AU1068" s="1" t="str">
        <f>IF(Main[[#This Row],[spread bid]]=Main[[#This Row],[spread ask]],"error","-")</f>
        <v>-</v>
      </c>
    </row>
    <row r="1069" spans="1:47" x14ac:dyDescent="0.2">
      <c r="A1069" s="1" t="s">
        <v>975</v>
      </c>
      <c r="B1069" s="1">
        <v>17567206</v>
      </c>
      <c r="C1069" s="9">
        <v>1994226</v>
      </c>
      <c r="D1069" s="9" t="str">
        <f>_xll.BDP($A1069&amp;" Corp",D$4)</f>
        <v>DGFP</v>
      </c>
      <c r="E1069" s="9" t="str">
        <f>IF(_xll.BDP($A1069&amp;" Corp","cpn typ")="floating","frn",_xll.BDP($A1069&amp;" Corp",E$4))</f>
        <v>frn</v>
      </c>
      <c r="F1069" s="50">
        <f>IF(LEFT(_xll.BDP($A1069&amp;" Corp","mty_typ"),4)="perp","perp",_xll.BDP($A1069&amp;" Corp",F$4)*1)</f>
        <v>42478</v>
      </c>
      <c r="G1069" s="31">
        <f>_xll.RtGet("EBOND_POSITION",INDEX(bookMap[eBondID],MATCH(TEXT(C1069,"0"),bookMap[bbgID],0))&amp;"="&amp;B1069,"AMOUNT")</f>
        <v>0</v>
      </c>
      <c r="H1069" s="1">
        <f>INDEX(control!$E$12:$E$22,MATCH(C1069,control!$C$12:$C$22,0))</f>
        <v>0</v>
      </c>
      <c r="I1069" s="1" t="str">
        <f>IFERROR(INDEX(bias[symbol],MIN(MAX(MATCH(IF($I$2="manual",_xll.RtGet("EBOND_LDN",B1069,-20268),$I$2),bias[symbol],0)+H1069,1),27)),"-")</f>
        <v>-</v>
      </c>
      <c r="J1069" s="1" t="str">
        <f>IFERROR(_xll.RtGet("EBOND_LDN",B1069,-20270)*1,"-")</f>
        <v>-</v>
      </c>
      <c r="K1069" s="1" t="str">
        <f>_xll.RtGet("EBOND_LDN",$B1069,-20271)</f>
        <v>on</v>
      </c>
      <c r="L1069" s="1">
        <f>_xll.BDP(A1069&amp;" @CBKG Corp","bid")</f>
        <v>100.343</v>
      </c>
      <c r="M1069" s="1">
        <f>_xll.BDP(A1069&amp;" @CBKG Corp","ask")</f>
        <v>100.80500000000001</v>
      </c>
      <c r="N1069" s="1" t="s">
        <v>1456</v>
      </c>
      <c r="O1069" s="1" t="str">
        <f>_xll.BDP(A1069&amp;" @"&amp;N1069&amp;" Corp","LAST_UPDATE")</f>
        <v>07:01:14</v>
      </c>
      <c r="P1069" s="57">
        <f>_xll.BDP(A1069&amp;" @"&amp;N1069&amp;" Corp","LAST_PRICE")</f>
        <v>100.62</v>
      </c>
      <c r="Q1069" s="1">
        <f>INDEX(control!$F$12:$F$22,MATCH(C1069,control!$C$12:$C$22,0))</f>
        <v>100</v>
      </c>
      <c r="R1069" s="1" t="e">
        <f>P1069-J1069*INDEX(bias[value],MATCH(I1069,bias[symbol],0))*(Q1069/100)</f>
        <v>#VALUE!</v>
      </c>
      <c r="S1069" s="1" t="e">
        <f t="shared" si="1329"/>
        <v>#VALUE!</v>
      </c>
      <c r="T1069" s="4"/>
      <c r="U1069" s="4"/>
      <c r="V1069" s="1">
        <f t="shared" si="1323"/>
        <v>100.62</v>
      </c>
      <c r="W1069" s="1" t="e">
        <f t="shared" si="1324"/>
        <v>#VALUE!</v>
      </c>
      <c r="X1069" s="1" t="e">
        <f t="shared" si="1325"/>
        <v>#VALUE!</v>
      </c>
      <c r="Y1069" s="13" t="str">
        <f t="shared" si="1326"/>
        <v>err</v>
      </c>
      <c r="Z1069" s="1">
        <v>1</v>
      </c>
      <c r="AA1069" s="1">
        <f t="shared" si="1327"/>
        <v>1</v>
      </c>
      <c r="AB1069" s="1">
        <f t="shared" si="1303"/>
        <v>0</v>
      </c>
      <c r="AC1069" s="1">
        <f>IF(ISNUMBER(INDEX(bias[value],MATCH(I1069,bias[symbol],0))),1,0)</f>
        <v>0</v>
      </c>
      <c r="AD1069" s="1">
        <f t="shared" si="1328"/>
        <v>0</v>
      </c>
      <c r="AE1069" s="1">
        <f t="shared" si="1304"/>
        <v>0</v>
      </c>
      <c r="AF1069" s="1">
        <f t="shared" ca="1" si="1305"/>
        <v>0</v>
      </c>
      <c r="AG1069" s="1">
        <f t="shared" ca="1" si="1306"/>
        <v>0</v>
      </c>
      <c r="AH1069" s="1" t="str">
        <f ca="1">IF(AG1069=1,_xll.RtContribute("DDS_BONDS",$B1069&amp;"=EXT",$V$3:$X$3,V1069:X1069,"FTC:CHANGED;SCOPE:SERVER"),"-")</f>
        <v>-</v>
      </c>
      <c r="AI1069" s="1" t="str">
        <f>_xll.RtGet("DDS_BONDS",B1069&amp;"=EXT",3)</f>
        <v>17567206=EXT</v>
      </c>
      <c r="AJ1069" s="32">
        <f>_xll.BDP($A1069&amp;" @"&amp; $N1069 &amp;"  Corp","risk_mid")</f>
        <v>8.7246905416549225E-2</v>
      </c>
      <c r="AK1069" s="25">
        <f t="shared" si="1320"/>
        <v>0</v>
      </c>
      <c r="AL1069" s="1" t="str">
        <f t="shared" si="1330"/>
        <v>-</v>
      </c>
      <c r="AM1069" s="38">
        <f t="shared" si="1321"/>
        <v>0</v>
      </c>
      <c r="AN1069" s="12">
        <f>_xll.BDP($A1069&amp;" @"&amp; $N1069 &amp;"  Corp","asset_swap_spd_mid")</f>
        <v>28.378686027341402</v>
      </c>
      <c r="AO1069" s="25">
        <f t="shared" si="1322"/>
        <v>0</v>
      </c>
      <c r="AP1069" s="25">
        <f>IFERROR(_xll.BDP($A1069&amp;" @"&amp; $N1069 &amp;"  Corp","coupon")*G1069/100/365,"-")</f>
        <v>0</v>
      </c>
      <c r="AQ1069" s="1" t="str">
        <f>_xll.RtGet("EBOND_LDN",B1069,"DSPLY_NAME")</f>
        <v>DGFP 0 18 Apr 20</v>
      </c>
      <c r="AR1069" s="38">
        <f>_xll.RtGet("EBOND_LDN", B1069, -18560)</f>
        <v>0</v>
      </c>
      <c r="AS1069" s="38">
        <f>_xll.RtGet("EBOND_LDN", B1069, -18562)</f>
        <v>0</v>
      </c>
      <c r="AT1069" s="58" t="str">
        <f ca="1">IF(Main[[#This Row],[maturity]]&lt;TODAY(),"matured","-")</f>
        <v>-</v>
      </c>
      <c r="AU1069" s="1" t="str">
        <f>IF(Main[[#This Row],[spread bid]]=Main[[#This Row],[spread ask]],"error","-")</f>
        <v>error</v>
      </c>
    </row>
    <row r="1070" spans="1:47" x14ac:dyDescent="0.2">
      <c r="A1070" s="1" t="s">
        <v>976</v>
      </c>
      <c r="B1070" s="1">
        <v>2885661</v>
      </c>
      <c r="C1070" s="9">
        <v>1994226</v>
      </c>
      <c r="D1070" s="9" t="str">
        <f>_xll.BDP($A1070&amp;" Corp",D$4)</f>
        <v>DGFP</v>
      </c>
      <c r="E1070" s="9">
        <f>IF(_xll.BDP($A1070&amp;" Corp","cpn typ")="floating","frn",_xll.BDP($A1070&amp;" Corp",E$4))</f>
        <v>5.875</v>
      </c>
      <c r="F1070" s="50">
        <f>IF(LEFT(_xll.BDP($A1070&amp;" Corp","mty_typ"),4)="perp","perp",_xll.BDP($A1070&amp;" Corp",F$4)*1)</f>
        <v>42652</v>
      </c>
      <c r="G1070" s="31">
        <f>_xll.RtGet("EBOND_POSITION",INDEX(bookMap[eBondID],MATCH(TEXT(C1070,"0"),bookMap[bbgID],0))&amp;"="&amp;B1070,"AMOUNT")</f>
        <v>-200000</v>
      </c>
      <c r="H1070" s="1">
        <f>INDEX(control!$E$12:$E$22,MATCH(C1070,control!$C$12:$C$22,0))</f>
        <v>0</v>
      </c>
      <c r="I1070" s="1" t="str">
        <f>IFERROR(INDEX(bias[symbol],MIN(MAX(MATCH(IF($I$2="manual",_xll.RtGet("EBOND_LDN",B1070,-20268),$I$2),bias[symbol],0)+H1070,1),27)),"-")</f>
        <v>b</v>
      </c>
      <c r="J1070" s="1">
        <f>IFERROR(_xll.RtGet("EBOND_LDN",B1070,-20270)*1,"-")</f>
        <v>0.5</v>
      </c>
      <c r="K1070" s="1" t="str">
        <f>_xll.RtGet("EBOND_LDN",$B1070,-20271)</f>
        <v>on</v>
      </c>
      <c r="L1070" s="1">
        <f>_xll.BDP(A1070&amp;" @CBKG Corp","bid")</f>
        <v>111.67700000000001</v>
      </c>
      <c r="M1070" s="1">
        <f>_xll.BDP(A1070&amp;" @CBKG Corp","ask")</f>
        <v>112.17700000000001</v>
      </c>
      <c r="N1070" s="1" t="s">
        <v>1456</v>
      </c>
      <c r="O1070" s="1" t="str">
        <f>_xll.BDP(A1070&amp;" @"&amp;N1070&amp;" Corp","LAST_UPDATE")</f>
        <v>07:01:24</v>
      </c>
      <c r="P1070" s="57">
        <f>_xll.BDP(A1070&amp;" @"&amp;N1070&amp;" Corp","LAST_PRICE")</f>
        <v>111.864</v>
      </c>
      <c r="Q1070" s="1">
        <f>INDEX(control!$F$12:$F$22,MATCH(C1070,control!$C$12:$C$22,0))</f>
        <v>100</v>
      </c>
      <c r="R1070" s="1">
        <f>P1070-J1070*INDEX(bias[value],MATCH(I1070,bias[symbol],0))*(Q1070/100)</f>
        <v>111.6765</v>
      </c>
      <c r="S1070" s="1">
        <f t="shared" si="1329"/>
        <v>112.1765</v>
      </c>
      <c r="T1070" s="4"/>
      <c r="U1070" s="4"/>
      <c r="V1070" s="1">
        <f t="shared" si="1323"/>
        <v>111.864</v>
      </c>
      <c r="W1070" s="1">
        <f t="shared" si="1324"/>
        <v>111.6765</v>
      </c>
      <c r="X1070" s="1">
        <f t="shared" si="1325"/>
        <v>112.1765</v>
      </c>
      <c r="Y1070" s="13">
        <f t="shared" si="1326"/>
        <v>-1.0000000000047748E-3</v>
      </c>
      <c r="Z1070" s="1">
        <v>1</v>
      </c>
      <c r="AA1070" s="1">
        <f t="shared" si="1327"/>
        <v>1</v>
      </c>
      <c r="AB1070" s="1">
        <f t="shared" si="1303"/>
        <v>1</v>
      </c>
      <c r="AC1070" s="1">
        <f>IF(ISNUMBER(INDEX(bias[value],MATCH(I1070,bias[symbol],0))),1,0)</f>
        <v>1</v>
      </c>
      <c r="AD1070" s="1">
        <f t="shared" si="1328"/>
        <v>1</v>
      </c>
      <c r="AE1070" s="1">
        <f t="shared" si="1304"/>
        <v>1</v>
      </c>
      <c r="AF1070" s="1">
        <f t="shared" ca="1" si="1305"/>
        <v>0</v>
      </c>
      <c r="AG1070" s="1">
        <f t="shared" ca="1" si="1306"/>
        <v>0</v>
      </c>
      <c r="AH1070" s="1" t="str">
        <f ca="1">IF(AG1070=1,_xll.RtContribute("DDS_BONDS",$B1070&amp;"=EXT",$V$3:$X$3,V1070:X1070,"FTC:CHANGED;SCOPE:SERVER"),"-")</f>
        <v>-</v>
      </c>
      <c r="AI1070" s="1" t="str">
        <f>_xll.RtGet("DDS_BONDS",B1070&amp;"=EXT",3)</f>
        <v>2885661=EXT</v>
      </c>
      <c r="AJ1070" s="32">
        <f>_xll.BDP($A1070&amp;" @"&amp; $N1070 &amp;"  Corp","risk_mid")</f>
        <v>2.4867442365440695</v>
      </c>
      <c r="AK1070" s="25">
        <f t="shared" si="1320"/>
        <v>-49.73488473088139</v>
      </c>
      <c r="AL1070" s="1" t="str">
        <f t="shared" si="1330"/>
        <v>-</v>
      </c>
      <c r="AM1070" s="38">
        <f t="shared" si="1321"/>
        <v>-1.9886933333333334</v>
      </c>
      <c r="AN1070" s="12">
        <f>_xll.BDP($A1070&amp;" @"&amp; $N1070 &amp;"  Corp","asset_swap_spd_mid")</f>
        <v>35.980313846690841</v>
      </c>
      <c r="AO1070" s="25">
        <f t="shared" si="1322"/>
        <v>-719.60627693381684</v>
      </c>
      <c r="AP1070" s="25">
        <f>IFERROR(_xll.BDP($A1070&amp;" @"&amp; $N1070 &amp;"  Corp","coupon")*G1070/100/365,"-")</f>
        <v>-32.19178082191781</v>
      </c>
      <c r="AQ1070" s="1" t="str">
        <f>_xll.RtGet("EBOND_LDN",B1070,"DSPLY_NAME")</f>
        <v>DGFP 5 7/8 09 Oc</v>
      </c>
      <c r="AR1070" s="38">
        <f>_xll.RtGet("EBOND_LDN", B1070, -18560)</f>
        <v>0</v>
      </c>
      <c r="AS1070" s="38">
        <f>_xll.RtGet("EBOND_LDN", B1070, -18562)</f>
        <v>0</v>
      </c>
      <c r="AT1070" s="58" t="str">
        <f ca="1">IF(Main[[#This Row],[maturity]]&lt;TODAY(),"matured","-")</f>
        <v>-</v>
      </c>
      <c r="AU1070" s="1" t="str">
        <f>IF(Main[[#This Row],[spread bid]]=Main[[#This Row],[spread ask]],"error","-")</f>
        <v>error</v>
      </c>
    </row>
    <row r="1071" spans="1:47" x14ac:dyDescent="0.2">
      <c r="A1071" s="1" t="s">
        <v>977</v>
      </c>
      <c r="B1071" s="1">
        <v>2322546</v>
      </c>
      <c r="C1071" s="9">
        <v>1994226</v>
      </c>
      <c r="D1071" s="9" t="str">
        <f>_xll.BDP($A1071&amp;" Corp",D$4)</f>
        <v>DGFP</v>
      </c>
      <c r="E1071" s="9">
        <f>IF(_xll.BDP($A1071&amp;" Corp","cpn typ")="floating","frn",_xll.BDP($A1071&amp;" Corp",E$4))</f>
        <v>5.25</v>
      </c>
      <c r="F1071" s="50">
        <f>IF(LEFT(_xll.BDP($A1071&amp;" Corp","mty_typ"),4)="perp","perp",_xll.BDP($A1071&amp;" Corp",F$4)*1)</f>
        <v>43220</v>
      </c>
      <c r="G1071" s="31">
        <f>_xll.RtGet("EBOND_POSITION",INDEX(bookMap[eBondID],MATCH(TEXT(C1071,"0"),bookMap[bbgID],0))&amp;"="&amp;B1071,"AMOUNT")</f>
        <v>0</v>
      </c>
      <c r="H1071" s="1">
        <f>INDEX(control!$E$12:$E$22,MATCH(C1071,control!$C$12:$C$22,0))</f>
        <v>0</v>
      </c>
      <c r="I1071" s="1" t="str">
        <f>IFERROR(INDEX(bias[symbol],MIN(MAX(MATCH(IF($I$2="manual",_xll.RtGet("EBOND_LDN",B1071,-20268),$I$2),bias[symbol],0)+H1071,1),27)),"-")</f>
        <v>b</v>
      </c>
      <c r="J1071" s="1">
        <f>IFERROR(_xll.RtGet("EBOND_LDN",B1071,-20270)*1,"-")</f>
        <v>0.5</v>
      </c>
      <c r="K1071" s="1" t="str">
        <f>_xll.RtGet("EBOND_LDN",$B1071,-20271)</f>
        <v>on</v>
      </c>
      <c r="L1071" s="1">
        <f>_xll.BDP(A1071&amp;" @CBKG Corp","bid")</f>
        <v>116.236</v>
      </c>
      <c r="M1071" s="1">
        <f>_xll.BDP(A1071&amp;" @CBKG Corp","ask")</f>
        <v>116.736</v>
      </c>
      <c r="N1071" s="1" t="s">
        <v>1456</v>
      </c>
      <c r="O1071" s="1" t="str">
        <f>_xll.BDP(A1071&amp;" @"&amp;N1071&amp;" Corp","LAST_UPDATE")</f>
        <v>07:01:48</v>
      </c>
      <c r="P1071" s="57">
        <f>_xll.BDP(A1071&amp;" @"&amp;N1071&amp;" Corp","LAST_PRICE")</f>
        <v>116.423</v>
      </c>
      <c r="Q1071" s="1">
        <f>INDEX(control!$F$12:$F$22,MATCH(C1071,control!$C$12:$C$22,0))</f>
        <v>100</v>
      </c>
      <c r="R1071" s="1">
        <f>P1071-J1071*INDEX(bias[value],MATCH(I1071,bias[symbol],0))*(Q1071/100)</f>
        <v>116.2355</v>
      </c>
      <c r="S1071" s="1">
        <f t="shared" si="1329"/>
        <v>116.7355</v>
      </c>
      <c r="T1071" s="4"/>
      <c r="U1071" s="4"/>
      <c r="V1071" s="1">
        <f t="shared" si="1323"/>
        <v>116.423</v>
      </c>
      <c r="W1071" s="1">
        <f t="shared" si="1324"/>
        <v>116.2355</v>
      </c>
      <c r="X1071" s="1">
        <f t="shared" si="1325"/>
        <v>116.7355</v>
      </c>
      <c r="Y1071" s="13">
        <f t="shared" si="1326"/>
        <v>-1.0000000000047748E-3</v>
      </c>
      <c r="Z1071" s="1">
        <v>1</v>
      </c>
      <c r="AA1071" s="1">
        <f t="shared" si="1327"/>
        <v>1</v>
      </c>
      <c r="AB1071" s="1">
        <f t="shared" si="1303"/>
        <v>1</v>
      </c>
      <c r="AC1071" s="1">
        <f>IF(ISNUMBER(INDEX(bias[value],MATCH(I1071,bias[symbol],0))),1,0)</f>
        <v>1</v>
      </c>
      <c r="AD1071" s="1">
        <f t="shared" si="1328"/>
        <v>1</v>
      </c>
      <c r="AE1071" s="1">
        <f t="shared" si="1304"/>
        <v>1</v>
      </c>
      <c r="AF1071" s="1">
        <f t="shared" ca="1" si="1305"/>
        <v>0</v>
      </c>
      <c r="AG1071" s="1">
        <f t="shared" ca="1" si="1306"/>
        <v>0</v>
      </c>
      <c r="AH1071" s="1" t="str">
        <f ca="1">IF(AG1071=1,_xll.RtContribute("DDS_BONDS",$B1071&amp;"=EXT",$V$3:$X$3,V1071:X1071,"FTC:CHANGED;SCOPE:SERVER"),"-")</f>
        <v>-</v>
      </c>
      <c r="AI1071" s="1" t="str">
        <f>_xll.RtGet("DDS_BONDS",B1071&amp;"=EXT",3)</f>
        <v>2322546=EXT</v>
      </c>
      <c r="AJ1071" s="32">
        <f>_xll.BDP($A1071&amp;" @"&amp; $N1071 &amp;"  Corp","risk_mid")</f>
        <v>4.1771877152292802</v>
      </c>
      <c r="AK1071" s="25">
        <f t="shared" si="1320"/>
        <v>0</v>
      </c>
      <c r="AL1071" s="1" t="str">
        <f t="shared" si="1330"/>
        <v>-</v>
      </c>
      <c r="AM1071" s="38">
        <f t="shared" si="1321"/>
        <v>0</v>
      </c>
      <c r="AN1071" s="12">
        <f>_xll.BDP($A1071&amp;" @"&amp; $N1071 &amp;"  Corp","asset_swap_spd_mid")</f>
        <v>44.08429023497802</v>
      </c>
      <c r="AO1071" s="25">
        <f t="shared" si="1322"/>
        <v>0</v>
      </c>
      <c r="AP1071" s="25">
        <f>IFERROR(_xll.BDP($A1071&amp;" @"&amp; $N1071 &amp;"  Corp","coupon")*G1071/100/365,"-")</f>
        <v>0</v>
      </c>
      <c r="AQ1071" s="1" t="str">
        <f>_xll.RtGet("EBOND_LDN",B1071,"DSPLY_NAME")</f>
        <v>DGFP 5 1/4 30 Ap</v>
      </c>
      <c r="AR1071" s="38">
        <f>_xll.RtGet("EBOND_LDN", B1071, -18560)</f>
        <v>0</v>
      </c>
      <c r="AS1071" s="38">
        <f>_xll.RtGet("EBOND_LDN", B1071, -18562)</f>
        <v>0</v>
      </c>
      <c r="AT1071" s="58" t="str">
        <f ca="1">IF(Main[[#This Row],[maturity]]&lt;TODAY(),"matured","-")</f>
        <v>-</v>
      </c>
      <c r="AU1071" s="1" t="str">
        <f>IF(Main[[#This Row],[spread bid]]=Main[[#This Row],[spread ask]],"error","-")</f>
        <v>error</v>
      </c>
    </row>
    <row r="1072" spans="1:47" x14ac:dyDescent="0.2">
      <c r="A1072" s="1" t="s">
        <v>978</v>
      </c>
      <c r="B1072" s="1">
        <v>8031664</v>
      </c>
      <c r="C1072" s="9">
        <v>1994226</v>
      </c>
      <c r="D1072" s="9" t="str">
        <f>_xll.BDP($A1072&amp;" Corp",D$4)</f>
        <v>DGFP</v>
      </c>
      <c r="E1072" s="9">
        <f>IF(_xll.BDP($A1072&amp;" Corp","cpn typ")="floating","frn",_xll.BDP($A1072&amp;" Corp",E$4))</f>
        <v>7.375</v>
      </c>
      <c r="F1072" s="50">
        <f>IF(LEFT(_xll.BDP($A1072&amp;" Corp","mty_typ"),4)="perp","perp",_xll.BDP($A1072&amp;" Corp",F$4)*1)</f>
        <v>43544</v>
      </c>
      <c r="G1072" s="31" t="str">
        <f>_xll.RtGet("EBOND_POSITION",INDEX(bookMap[eBondID],MATCH(TEXT(C1072,"0"),bookMap[bbgID],0))&amp;"="&amp;B1072,"AMOUNT")</f>
        <v>#N/A</v>
      </c>
      <c r="H1072" s="1">
        <f>INDEX(control!$E$12:$E$22,MATCH(C1072,control!$C$12:$C$22,0))</f>
        <v>0</v>
      </c>
      <c r="I1072" s="1" t="str">
        <f>IFERROR(INDEX(bias[symbol],MIN(MAX(MATCH(IF($I$2="manual",_xll.RtGet("EBOND_LDN",B1072,-20268),$I$2),bias[symbol],0)+H1072,1),27)),"-")</f>
        <v>b</v>
      </c>
      <c r="J1072" s="1">
        <f>IFERROR(_xll.RtGet("EBOND_LDN",B1072,-20270)*1,"-")</f>
        <v>0.5</v>
      </c>
      <c r="K1072" s="1" t="str">
        <f>_xll.RtGet("EBOND_LDN",$B1072,-20271)</f>
        <v>on</v>
      </c>
      <c r="L1072" s="1">
        <f>_xll.BDP(A1072&amp;" @CBKG Corp","bid")</f>
        <v>128.51400000000001</v>
      </c>
      <c r="M1072" s="1">
        <f>_xll.BDP(A1072&amp;" @CBKG Corp","ask")</f>
        <v>129.01400000000001</v>
      </c>
      <c r="N1072" s="1" t="s">
        <v>1456</v>
      </c>
      <c r="O1072" s="1" t="str">
        <f>_xll.BDP(A1072&amp;" @"&amp;N1072&amp;" Corp","LAST_UPDATE")</f>
        <v>07:01:46</v>
      </c>
      <c r="P1072" s="57">
        <f>_xll.BDP(A1072&amp;" @"&amp;N1072&amp;" Corp","LAST_PRICE")</f>
        <v>128.70099999999999</v>
      </c>
      <c r="Q1072" s="1">
        <f>INDEX(control!$F$12:$F$22,MATCH(C1072,control!$C$12:$C$22,0))</f>
        <v>100</v>
      </c>
      <c r="R1072" s="1">
        <f>P1072-J1072*INDEX(bias[value],MATCH(I1072,bias[symbol],0))*(Q1072/100)</f>
        <v>128.51349999999999</v>
      </c>
      <c r="S1072" s="1">
        <f t="shared" si="1329"/>
        <v>129.01349999999999</v>
      </c>
      <c r="T1072" s="4"/>
      <c r="U1072" s="4"/>
      <c r="V1072" s="1">
        <f t="shared" si="1323"/>
        <v>128.70099999999999</v>
      </c>
      <c r="W1072" s="1">
        <f t="shared" si="1324"/>
        <v>128.51349999999999</v>
      </c>
      <c r="X1072" s="1">
        <f t="shared" si="1325"/>
        <v>129.01349999999999</v>
      </c>
      <c r="Y1072" s="13">
        <f t="shared" si="1326"/>
        <v>-1.0000000000331966E-3</v>
      </c>
      <c r="Z1072" s="1">
        <v>1</v>
      </c>
      <c r="AA1072" s="1">
        <f t="shared" si="1327"/>
        <v>1</v>
      </c>
      <c r="AB1072" s="1">
        <f t="shared" si="1303"/>
        <v>1</v>
      </c>
      <c r="AC1072" s="1">
        <f>IF(ISNUMBER(INDEX(bias[value],MATCH(I1072,bias[symbol],0))),1,0)</f>
        <v>1</v>
      </c>
      <c r="AD1072" s="1">
        <f t="shared" si="1328"/>
        <v>1</v>
      </c>
      <c r="AE1072" s="1">
        <f t="shared" si="1304"/>
        <v>1</v>
      </c>
      <c r="AF1072" s="1">
        <f t="shared" ca="1" si="1305"/>
        <v>0</v>
      </c>
      <c r="AG1072" s="1">
        <f t="shared" ca="1" si="1306"/>
        <v>0</v>
      </c>
      <c r="AH1072" s="1" t="str">
        <f ca="1">IF(AG1072=1,_xll.RtContribute("DDS_BONDS",$B1072&amp;"=EXT",$V$3:$X$3,V1072:X1072,"FTC:CHANGED;SCOPE:SERVER"),"-")</f>
        <v>-</v>
      </c>
      <c r="AI1072" s="1" t="str">
        <f>_xll.RtGet("DDS_BONDS",B1072&amp;"=EXT",3)</f>
        <v>8031664=EXT</v>
      </c>
      <c r="AJ1072" s="32">
        <f>_xll.BDP($A1072&amp;" @"&amp; $N1072 &amp;"  Corp","risk_mid")</f>
        <v>5.4145303652717303</v>
      </c>
      <c r="AK1072" s="25" t="str">
        <f t="shared" si="1320"/>
        <v>-</v>
      </c>
      <c r="AL1072" s="1" t="str">
        <f t="shared" si="1330"/>
        <v>-</v>
      </c>
      <c r="AM1072" s="38">
        <f t="shared" si="1321"/>
        <v>0</v>
      </c>
      <c r="AN1072" s="12">
        <f>_xll.BDP($A1072&amp;" @"&amp; $N1072 &amp;"  Corp","asset_swap_spd_mid")</f>
        <v>57.771983184139842</v>
      </c>
      <c r="AO1072" s="25">
        <f t="shared" si="1322"/>
        <v>0</v>
      </c>
      <c r="AP1072" s="25" t="str">
        <f>IFERROR(_xll.BDP($A1072&amp;" @"&amp; $N1072 &amp;"  Corp","coupon")*G1072/100/365,"-")</f>
        <v>-</v>
      </c>
      <c r="AQ1072" s="1" t="str">
        <f>_xll.RtGet("EBOND_LDN",B1072,"DSPLY_NAME")</f>
        <v>DGFP 7 3/8 20 Ma</v>
      </c>
      <c r="AR1072" s="38">
        <f>_xll.RtGet("EBOND_LDN", B1072, -18560)</f>
        <v>88.792180177378</v>
      </c>
      <c r="AS1072" s="38">
        <f>_xll.RtGet("EBOND_LDN", B1072, -18562)</f>
        <v>79.576209756970002</v>
      </c>
      <c r="AT1072" s="58" t="str">
        <f ca="1">IF(Main[[#This Row],[maturity]]&lt;TODAY(),"matured","-")</f>
        <v>-</v>
      </c>
      <c r="AU1072" s="1" t="str">
        <f>IF(Main[[#This Row],[spread bid]]=Main[[#This Row],[spread ask]],"error","-")</f>
        <v>-</v>
      </c>
    </row>
    <row r="1073" spans="1:47" x14ac:dyDescent="0.2">
      <c r="A1073" s="1" t="s">
        <v>979</v>
      </c>
      <c r="B1073" s="1">
        <v>13696666</v>
      </c>
      <c r="C1073" s="9">
        <v>1994226</v>
      </c>
      <c r="D1073" s="9" t="str">
        <f>_xll.BDP($A1073&amp;" Corp",D$4)</f>
        <v>DGFP</v>
      </c>
      <c r="E1073" s="9">
        <f>IF(_xll.BDP($A1073&amp;" Corp","cpn typ")="floating","frn",_xll.BDP($A1073&amp;" Corp",E$4))</f>
        <v>3.375</v>
      </c>
      <c r="F1073" s="50">
        <f>IF(LEFT(_xll.BDP($A1073&amp;" Corp","mty_typ"),4)="perp","perp",_xll.BDP($A1073&amp;" Corp",F$4)*1)</f>
        <v>43920</v>
      </c>
      <c r="G1073" s="31">
        <f>_xll.RtGet("EBOND_POSITION",INDEX(bookMap[eBondID],MATCH(TEXT(C1073,"0"),bookMap[bbgID],0))&amp;"="&amp;B1073,"AMOUNT")</f>
        <v>0</v>
      </c>
      <c r="H1073" s="1">
        <f>INDEX(control!$E$12:$E$22,MATCH(C1073,control!$C$12:$C$22,0))</f>
        <v>0</v>
      </c>
      <c r="I1073" s="1" t="str">
        <f>IFERROR(INDEX(bias[symbol],MIN(MAX(MATCH(IF($I$2="manual",_xll.RtGet("EBOND_LDN",B1073,-20268),$I$2),bias[symbol],0)+H1073,1),27)),"-")</f>
        <v>b</v>
      </c>
      <c r="J1073" s="1">
        <f>IFERROR(_xll.RtGet("EBOND_LDN",B1073,-20270)*1,"-")</f>
        <v>0.5</v>
      </c>
      <c r="K1073" s="1" t="str">
        <f>_xll.RtGet("EBOND_LDN",$B1073,-20271)</f>
        <v>on</v>
      </c>
      <c r="L1073" s="1">
        <f>_xll.BDP(A1073&amp;" @CBKG Corp","bid")</f>
        <v>110.899</v>
      </c>
      <c r="M1073" s="1">
        <f>_xll.BDP(A1073&amp;" @CBKG Corp","ask")</f>
        <v>111.399</v>
      </c>
      <c r="N1073" s="1" t="s">
        <v>1456</v>
      </c>
      <c r="O1073" s="1" t="str">
        <f>_xll.BDP(A1073&amp;" @"&amp;N1073&amp;" Corp","LAST_UPDATE")</f>
        <v>07:01:22</v>
      </c>
      <c r="P1073" s="57">
        <f>_xll.BDP(A1073&amp;" @"&amp;N1073&amp;" Corp","LAST_PRICE")</f>
        <v>111.086</v>
      </c>
      <c r="Q1073" s="1">
        <f>INDEX(control!$F$12:$F$22,MATCH(C1073,control!$C$12:$C$22,0))</f>
        <v>100</v>
      </c>
      <c r="R1073" s="1">
        <f>P1073-J1073*INDEX(bias[value],MATCH(I1073,bias[symbol],0))*(Q1073/100)</f>
        <v>110.8985</v>
      </c>
      <c r="S1073" s="1">
        <f t="shared" si="1329"/>
        <v>111.3985</v>
      </c>
      <c r="T1073" s="4"/>
      <c r="U1073" s="4"/>
      <c r="V1073" s="1">
        <f t="shared" si="1323"/>
        <v>111.086</v>
      </c>
      <c r="W1073" s="1">
        <f t="shared" si="1324"/>
        <v>110.8985</v>
      </c>
      <c r="X1073" s="1">
        <f t="shared" si="1325"/>
        <v>111.3985</v>
      </c>
      <c r="Y1073" s="13">
        <f t="shared" si="1326"/>
        <v>-1.0000000000047748E-3</v>
      </c>
      <c r="Z1073" s="1">
        <v>1</v>
      </c>
      <c r="AA1073" s="1">
        <f t="shared" si="1327"/>
        <v>1</v>
      </c>
      <c r="AB1073" s="1">
        <f t="shared" si="1303"/>
        <v>1</v>
      </c>
      <c r="AC1073" s="1">
        <f>IF(ISNUMBER(INDEX(bias[value],MATCH(I1073,bias[symbol],0))),1,0)</f>
        <v>1</v>
      </c>
      <c r="AD1073" s="1">
        <f t="shared" si="1328"/>
        <v>1</v>
      </c>
      <c r="AE1073" s="1">
        <f t="shared" si="1304"/>
        <v>1</v>
      </c>
      <c r="AF1073" s="1">
        <f t="shared" ca="1" si="1305"/>
        <v>0</v>
      </c>
      <c r="AG1073" s="1">
        <f t="shared" ca="1" si="1306"/>
        <v>0</v>
      </c>
      <c r="AH1073" s="1" t="str">
        <f ca="1">IF(AG1073=1,_xll.RtContribute("DDS_BONDS",$B1073&amp;"=EXT",$V$3:$X$3,V1073:X1073,"FTC:CHANGED;SCOPE:SERVER"),"-")</f>
        <v>-</v>
      </c>
      <c r="AI1073" s="1" t="str">
        <f>_xll.RtGet("DDS_BONDS",B1073&amp;"=EXT",3)</f>
        <v>13696666=EXT</v>
      </c>
      <c r="AJ1073" s="32">
        <f>_xll.BDP($A1073&amp;" @"&amp; $N1073 &amp;"  Corp","risk_mid")</f>
        <v>5.8846112755198021</v>
      </c>
      <c r="AK1073" s="25">
        <f t="shared" si="1320"/>
        <v>0</v>
      </c>
      <c r="AL1073" s="1" t="str">
        <f t="shared" si="1330"/>
        <v>-</v>
      </c>
      <c r="AM1073" s="38">
        <f t="shared" si="1321"/>
        <v>0</v>
      </c>
      <c r="AN1073" s="12">
        <f>_xll.BDP($A1073&amp;" @"&amp; $N1073 &amp;"  Corp","asset_swap_spd_mid")</f>
        <v>55.157776945606727</v>
      </c>
      <c r="AO1073" s="25">
        <f t="shared" si="1322"/>
        <v>0</v>
      </c>
      <c r="AP1073" s="25">
        <f>IFERROR(_xll.BDP($A1073&amp;" @"&amp; $N1073 &amp;"  Corp","coupon")*G1073/100/365,"-")</f>
        <v>0</v>
      </c>
      <c r="AQ1073" s="1" t="str">
        <f>_xll.RtGet("EBOND_LDN",B1073,"DSPLY_NAME")</f>
        <v>DGFP 3 3/8 30 Ma</v>
      </c>
      <c r="AR1073" s="38">
        <f>_xll.RtGet("EBOND_LDN", B1073, -18560)</f>
        <v>91.755359519096004</v>
      </c>
      <c r="AS1073" s="38">
        <f>_xll.RtGet("EBOND_LDN", B1073, -18562)</f>
        <v>83.278563084973996</v>
      </c>
      <c r="AT1073" s="58" t="str">
        <f ca="1">IF(Main[[#This Row],[maturity]]&lt;TODAY(),"matured","-")</f>
        <v>-</v>
      </c>
      <c r="AU1073" s="1" t="str">
        <f>IF(Main[[#This Row],[spread bid]]=Main[[#This Row],[spread ask]],"error","-")</f>
        <v>-</v>
      </c>
    </row>
    <row r="1074" spans="1:47" x14ac:dyDescent="0.2">
      <c r="A1074" s="1" t="s">
        <v>980</v>
      </c>
      <c r="B1074" s="1">
        <v>9036920</v>
      </c>
      <c r="C1074" s="9">
        <v>1994226</v>
      </c>
      <c r="D1074" s="9" t="str">
        <f>_xll.BDP($A1074&amp;" Corp",D$4)</f>
        <v>DGFP</v>
      </c>
      <c r="E1074" s="9">
        <f>IF(_xll.BDP($A1074&amp;" Corp","cpn typ")="floating","frn",_xll.BDP($A1074&amp;" Corp",E$4))</f>
        <v>4.125</v>
      </c>
      <c r="F1074" s="50">
        <f>IF(LEFT(_xll.BDP($A1074&amp;" Corp","mty_typ"),4)="perp","perp",_xll.BDP($A1074&amp;" Corp",F$4)*1)</f>
        <v>43934</v>
      </c>
      <c r="G1074" s="31">
        <f>_xll.RtGet("EBOND_POSITION",INDEX(bookMap[eBondID],MATCH(TEXT(C1074,"0"),bookMap[bbgID],0))&amp;"="&amp;B1074,"AMOUNT")</f>
        <v>0</v>
      </c>
      <c r="H1074" s="1">
        <f>INDEX(control!$E$12:$E$22,MATCH(C1074,control!$C$12:$C$22,0))</f>
        <v>0</v>
      </c>
      <c r="I1074" s="1" t="str">
        <f>IFERROR(INDEX(bias[symbol],MIN(MAX(MATCH(IF($I$2="manual",_xll.RtGet("EBOND_LDN",B1074,-20268),$I$2),bias[symbol],0)+H1074,1),27)),"-")</f>
        <v>b</v>
      </c>
      <c r="J1074" s="1">
        <f>IFERROR(_xll.RtGet("EBOND_LDN",B1074,-20270)*1,"-")</f>
        <v>0.5</v>
      </c>
      <c r="K1074" s="1" t="str">
        <f>_xll.RtGet("EBOND_LDN",$B1074,-20271)</f>
        <v>on</v>
      </c>
      <c r="L1074" s="1">
        <f>_xll.BDP(A1074&amp;" @CBKG Corp","bid")</f>
        <v>115.015</v>
      </c>
      <c r="M1074" s="1">
        <f>_xll.BDP(A1074&amp;" @CBKG Corp","ask")</f>
        <v>115.515</v>
      </c>
      <c r="N1074" s="1" t="s">
        <v>1456</v>
      </c>
      <c r="O1074" s="1" t="str">
        <f>_xll.BDP(A1074&amp;" @"&amp;N1074&amp;" Corp","LAST_UPDATE")</f>
        <v>07:01:23</v>
      </c>
      <c r="P1074" s="57">
        <f>_xll.BDP(A1074&amp;" @"&amp;N1074&amp;" Corp","LAST_PRICE")</f>
        <v>115.202</v>
      </c>
      <c r="Q1074" s="1">
        <f>INDEX(control!$F$12:$F$22,MATCH(C1074,control!$C$12:$C$22,0))</f>
        <v>100</v>
      </c>
      <c r="R1074" s="1">
        <f>P1074-J1074*INDEX(bias[value],MATCH(I1074,bias[symbol],0))*(Q1074/100)</f>
        <v>115.0145</v>
      </c>
      <c r="S1074" s="1">
        <f t="shared" si="1329"/>
        <v>115.5145</v>
      </c>
      <c r="T1074" s="4"/>
      <c r="U1074" s="4"/>
      <c r="V1074" s="1">
        <f t="shared" si="1323"/>
        <v>115.202</v>
      </c>
      <c r="W1074" s="1">
        <f t="shared" si="1324"/>
        <v>115.0145</v>
      </c>
      <c r="X1074" s="1">
        <f t="shared" si="1325"/>
        <v>115.5145</v>
      </c>
      <c r="Y1074" s="13">
        <f t="shared" si="1326"/>
        <v>-1.0000000000047748E-3</v>
      </c>
      <c r="Z1074" s="1">
        <v>1</v>
      </c>
      <c r="AA1074" s="1">
        <f t="shared" si="1327"/>
        <v>1</v>
      </c>
      <c r="AB1074" s="1">
        <f t="shared" si="1303"/>
        <v>1</v>
      </c>
      <c r="AC1074" s="1">
        <f>IF(ISNUMBER(INDEX(bias[value],MATCH(I1074,bias[symbol],0))),1,0)</f>
        <v>1</v>
      </c>
      <c r="AD1074" s="1">
        <f t="shared" si="1328"/>
        <v>1</v>
      </c>
      <c r="AE1074" s="1">
        <f t="shared" si="1304"/>
        <v>1</v>
      </c>
      <c r="AF1074" s="1">
        <f t="shared" ca="1" si="1305"/>
        <v>0</v>
      </c>
      <c r="AG1074" s="1">
        <f t="shared" ca="1" si="1306"/>
        <v>0</v>
      </c>
      <c r="AH1074" s="1" t="str">
        <f ca="1">IF(AG1074=1,_xll.RtContribute("DDS_BONDS",$B1074&amp;"=EXT",$V$3:$X$3,V1074:X1074,"FTC:CHANGED;SCOPE:SERVER"),"-")</f>
        <v>-</v>
      </c>
      <c r="AI1074" s="1" t="str">
        <f>_xll.RtGet("DDS_BONDS",B1074&amp;"=EXT",3)</f>
        <v>9036920=EXT</v>
      </c>
      <c r="AJ1074" s="32">
        <f>_xll.BDP($A1074&amp;" @"&amp; $N1074 &amp;"  Corp","risk_mid")</f>
        <v>6.0613337292501512</v>
      </c>
      <c r="AK1074" s="25">
        <f t="shared" si="1320"/>
        <v>0</v>
      </c>
      <c r="AL1074" s="1" t="str">
        <f t="shared" si="1330"/>
        <v>-</v>
      </c>
      <c r="AM1074" s="38">
        <f t="shared" si="1321"/>
        <v>0</v>
      </c>
      <c r="AN1074" s="12">
        <f>_xll.BDP($A1074&amp;" @"&amp; $N1074 &amp;"  Corp","asset_swap_spd_mid")</f>
        <v>58.957428223971291</v>
      </c>
      <c r="AO1074" s="25">
        <f t="shared" si="1322"/>
        <v>0</v>
      </c>
      <c r="AP1074" s="25">
        <f>IFERROR(_xll.BDP($A1074&amp;" @"&amp; $N1074 &amp;"  Corp","coupon")*G1074/100/365,"-")</f>
        <v>0</v>
      </c>
      <c r="AQ1074" s="1" t="str">
        <f>_xll.RtGet("EBOND_LDN",B1074,"DSPLY_NAME")</f>
        <v>DGFP 4 1/8 13 Ap</v>
      </c>
      <c r="AR1074" s="38">
        <f>_xll.RtGet("EBOND_LDN", B1074, -18560)</f>
        <v>93.713373013817005</v>
      </c>
      <c r="AS1074" s="38">
        <f>_xll.RtGet("EBOND_LDN", B1074, -18562)</f>
        <v>85.474629317652003</v>
      </c>
      <c r="AT1074" s="58" t="str">
        <f ca="1">IF(Main[[#This Row],[maturity]]&lt;TODAY(),"matured","-")</f>
        <v>-</v>
      </c>
      <c r="AU1074" s="1" t="str">
        <f>IF(Main[[#This Row],[spread bid]]=Main[[#This Row],[spread ask]],"error","-")</f>
        <v>-</v>
      </c>
    </row>
    <row r="1075" spans="1:47" x14ac:dyDescent="0.2">
      <c r="A1075" s="1" t="s">
        <v>981</v>
      </c>
      <c r="B1075" s="1">
        <v>4899425</v>
      </c>
      <c r="C1075" s="9">
        <v>1994226</v>
      </c>
      <c r="D1075" s="9" t="str">
        <f>_xll.BDP($A1075&amp;" Corp",D$4)</f>
        <v>DGFP</v>
      </c>
      <c r="E1075" s="9">
        <f>IF(_xll.BDP($A1075&amp;" Corp","cpn typ")="floating","frn",_xll.BDP($A1075&amp;" Corp",E$4))</f>
        <v>5</v>
      </c>
      <c r="F1075" s="50">
        <f>IF(LEFT(_xll.BDP($A1075&amp;" Corp","mty_typ"),4)="perp","perp",_xll.BDP($A1075&amp;" Corp",F$4)*1)</f>
        <v>44340</v>
      </c>
      <c r="G1075" s="31">
        <f>_xll.RtGet("EBOND_POSITION",INDEX(bookMap[eBondID],MATCH(TEXT(C1075,"0"),bookMap[bbgID],0))&amp;"="&amp;B1075,"AMOUNT")</f>
        <v>-3300000</v>
      </c>
      <c r="H1075" s="1">
        <f>INDEX(control!$E$12:$E$22,MATCH(C1075,control!$C$12:$C$22,0))</f>
        <v>0</v>
      </c>
      <c r="I1075" s="1" t="str">
        <f>IFERROR(INDEX(bias[symbol],MIN(MAX(MATCH(IF($I$2="manual",_xll.RtGet("EBOND_LDN",B1075,-20268),$I$2),bias[symbol],0)+H1075,1),27)),"-")</f>
        <v>b5</v>
      </c>
      <c r="J1075" s="1">
        <f>IFERROR(_xll.RtGet("EBOND_LDN",B1075,-20270)*1,"-")</f>
        <v>0.5</v>
      </c>
      <c r="K1075" s="1" t="str">
        <f>_xll.RtGet("EBOND_LDN",$B1075,-20271)</f>
        <v>on</v>
      </c>
      <c r="L1075" s="1">
        <f>_xll.BDP(A1075&amp;" @CBKG Corp","bid")</f>
        <v>121.79900000000001</v>
      </c>
      <c r="M1075" s="1">
        <f>_xll.BDP(A1075&amp;" @CBKG Corp","ask")</f>
        <v>122.29900000000001</v>
      </c>
      <c r="N1075" s="1" t="s">
        <v>1456</v>
      </c>
      <c r="O1075" s="1" t="str">
        <f>_xll.BDP(A1075&amp;" @"&amp;N1075&amp;" Corp","LAST_UPDATE")</f>
        <v>07:01:23</v>
      </c>
      <c r="P1075" s="57">
        <f>_xll.BDP(A1075&amp;" @"&amp;N1075&amp;" Corp","LAST_PRICE")</f>
        <v>121.736</v>
      </c>
      <c r="Q1075" s="1">
        <f>INDEX(control!$F$12:$F$22,MATCH(C1075,control!$C$12:$C$22,0))</f>
        <v>100</v>
      </c>
      <c r="R1075" s="1">
        <f>P1075-J1075*INDEX(bias[value],MATCH(I1075,bias[symbol],0))*(Q1075/100)</f>
        <v>121.7985</v>
      </c>
      <c r="S1075" s="1">
        <f t="shared" si="1329"/>
        <v>122.2985</v>
      </c>
      <c r="T1075" s="4"/>
      <c r="U1075" s="4"/>
      <c r="V1075" s="1">
        <f t="shared" si="1323"/>
        <v>121.736</v>
      </c>
      <c r="W1075" s="1">
        <f t="shared" si="1324"/>
        <v>121.7985</v>
      </c>
      <c r="X1075" s="1">
        <f t="shared" si="1325"/>
        <v>122.2985</v>
      </c>
      <c r="Y1075" s="13">
        <f t="shared" si="1326"/>
        <v>-1.0000000000047748E-3</v>
      </c>
      <c r="Z1075" s="1">
        <v>1</v>
      </c>
      <c r="AA1075" s="1">
        <f t="shared" si="1327"/>
        <v>1</v>
      </c>
      <c r="AB1075" s="1">
        <f t="shared" si="1303"/>
        <v>1</v>
      </c>
      <c r="AC1075" s="1">
        <f>IF(ISNUMBER(INDEX(bias[value],MATCH(I1075,bias[symbol],0))),1,0)</f>
        <v>1</v>
      </c>
      <c r="AD1075" s="1">
        <f t="shared" si="1328"/>
        <v>1</v>
      </c>
      <c r="AE1075" s="1">
        <f t="shared" si="1304"/>
        <v>1</v>
      </c>
      <c r="AF1075" s="1">
        <f t="shared" ca="1" si="1305"/>
        <v>0</v>
      </c>
      <c r="AG1075" s="1">
        <f t="shared" ca="1" si="1306"/>
        <v>0</v>
      </c>
      <c r="AH1075" s="1" t="str">
        <f ca="1">IF(AG1075=1,_xll.RtContribute("DDS_BONDS",$B1075&amp;"=EXT",$V$3:$X$3,V1075:X1075,"FTC:CHANGED;SCOPE:SERVER"),"-")</f>
        <v>-</v>
      </c>
      <c r="AI1075" s="1" t="str">
        <f>_xll.RtGet("DDS_BONDS",B1075&amp;"=EXT",3)</f>
        <v>4899425=EXT</v>
      </c>
      <c r="AJ1075" s="32">
        <f>_xll.BDP($A1075&amp;" @"&amp; $N1075 &amp;"  Corp","risk_mid")</f>
        <v>7.3208409037022193</v>
      </c>
      <c r="AK1075" s="25">
        <f t="shared" si="1320"/>
        <v>-2415.8774982217324</v>
      </c>
      <c r="AL1075" s="1" t="str">
        <f t="shared" si="1330"/>
        <v>-</v>
      </c>
      <c r="AM1075" s="38">
        <f t="shared" si="1321"/>
        <v>-35.709226666666666</v>
      </c>
      <c r="AN1075" s="12">
        <f>_xll.BDP($A1075&amp;" @"&amp; $N1075 &amp;"  Corp","asset_swap_spd_mid")</f>
        <v>68.318021480140843</v>
      </c>
      <c r="AO1075" s="25">
        <f t="shared" si="1322"/>
        <v>-22544.947088446475</v>
      </c>
      <c r="AP1075" s="25">
        <f>IFERROR(_xll.BDP($A1075&amp;" @"&amp; $N1075 &amp;"  Corp","coupon")*G1075/100/365,"-")</f>
        <v>-452.05479452054794</v>
      </c>
      <c r="AQ1075" s="1" t="str">
        <f>_xll.RtGet("EBOND_LDN",B1075,"DSPLY_NAME")</f>
        <v>DGFP 5 24 May 20</v>
      </c>
      <c r="AR1075" s="38">
        <f>_xll.RtGet("EBOND_LDN", B1075, -18560)</f>
        <v>162.86416421399699</v>
      </c>
      <c r="AS1075" s="38">
        <f>_xll.RtGet("EBOND_LDN", B1075, -18562)</f>
        <v>156.070426541502</v>
      </c>
      <c r="AT1075" s="58" t="str">
        <f ca="1">IF(Main[[#This Row],[maturity]]&lt;TODAY(),"matured","-")</f>
        <v>-</v>
      </c>
      <c r="AU1075" s="1" t="str">
        <f>IF(Main[[#This Row],[spread bid]]=Main[[#This Row],[spread ask]],"error","-")</f>
        <v>-</v>
      </c>
    </row>
    <row r="1076" spans="1:47" x14ac:dyDescent="0.2">
      <c r="A1076" s="1" t="s">
        <v>982</v>
      </c>
      <c r="B1076" s="1">
        <v>6234524</v>
      </c>
      <c r="C1076" s="9">
        <v>1994226</v>
      </c>
      <c r="D1076" s="9" t="str">
        <f>_xll.BDP($A1076&amp;" Corp",D$4)</f>
        <v>DGFP</v>
      </c>
      <c r="E1076" s="9">
        <f>IF(_xll.BDP($A1076&amp;" Corp","cpn typ")="floating","frn",_xll.BDP($A1076&amp;" Corp",E$4))</f>
        <v>5.625</v>
      </c>
      <c r="F1076" s="50">
        <f>IF(LEFT(_xll.BDP($A1076&amp;" Corp","mty_typ"),4)="perp","perp",_xll.BDP($A1076&amp;" Corp",F$4)*1)</f>
        <v>44746</v>
      </c>
      <c r="G1076" s="31">
        <f>_xll.RtGet("EBOND_POSITION",INDEX(bookMap[eBondID],MATCH(TEXT(C1076,"0"),bookMap[bbgID],0))&amp;"="&amp;B1076,"AMOUNT")</f>
        <v>0</v>
      </c>
      <c r="H1076" s="1">
        <f>INDEX(control!$E$12:$E$22,MATCH(C1076,control!$C$12:$C$22,0))</f>
        <v>0</v>
      </c>
      <c r="I1076" s="1" t="str">
        <f>IFERROR(INDEX(bias[symbol],MIN(MAX(MATCH(IF($I$2="manual",_xll.RtGet("EBOND_LDN",B1076,-20268),$I$2),bias[symbol],0)+H1076,1),27)),"-")</f>
        <v>b</v>
      </c>
      <c r="J1076" s="1">
        <f>IFERROR(_xll.RtGet("EBOND_LDN",B1076,-20270)*1,"-")</f>
        <v>0.6</v>
      </c>
      <c r="K1076" s="1" t="str">
        <f>_xll.RtGet("EBOND_LDN",$B1076,-20271)</f>
        <v>on</v>
      </c>
      <c r="L1076" s="1">
        <f>_xll.BDP(A1076&amp;" @CBKG Corp","bid")</f>
        <v>127.258</v>
      </c>
      <c r="M1076" s="1">
        <f>_xll.BDP(A1076&amp;" @CBKG Corp","ask")</f>
        <v>127.858</v>
      </c>
      <c r="N1076" s="1" t="s">
        <v>1456</v>
      </c>
      <c r="O1076" s="1" t="str">
        <f>_xll.BDP(A1076&amp;" @"&amp;N1076&amp;" Corp","LAST_UPDATE")</f>
        <v>07:01:22</v>
      </c>
      <c r="P1076" s="57">
        <f>_xll.BDP(A1076&amp;" @"&amp;N1076&amp;" Corp","LAST_PRICE")</f>
        <v>127.483</v>
      </c>
      <c r="Q1076" s="1">
        <f>INDEX(control!$F$12:$F$22,MATCH(C1076,control!$C$12:$C$22,0))</f>
        <v>100</v>
      </c>
      <c r="R1076" s="1">
        <f>P1076-J1076*INDEX(bias[value],MATCH(I1076,bias[symbol],0))*(Q1076/100)</f>
        <v>127.25800000000001</v>
      </c>
      <c r="S1076" s="1">
        <f t="shared" si="1329"/>
        <v>127.858</v>
      </c>
      <c r="T1076" s="4"/>
      <c r="U1076" s="4"/>
      <c r="V1076" s="1">
        <f t="shared" si="1323"/>
        <v>127.483</v>
      </c>
      <c r="W1076" s="1">
        <f t="shared" si="1324"/>
        <v>127.25800000000001</v>
      </c>
      <c r="X1076" s="1">
        <f t="shared" si="1325"/>
        <v>127.858</v>
      </c>
      <c r="Y1076" s="13">
        <f t="shared" si="1326"/>
        <v>2.8421709430404007E-14</v>
      </c>
      <c r="Z1076" s="1">
        <v>1</v>
      </c>
      <c r="AA1076" s="1">
        <f t="shared" si="1327"/>
        <v>1</v>
      </c>
      <c r="AB1076" s="1">
        <f t="shared" si="1303"/>
        <v>1</v>
      </c>
      <c r="AC1076" s="1">
        <f>IF(ISNUMBER(INDEX(bias[value],MATCH(I1076,bias[symbol],0))),1,0)</f>
        <v>1</v>
      </c>
      <c r="AD1076" s="1">
        <f t="shared" si="1328"/>
        <v>1</v>
      </c>
      <c r="AE1076" s="1">
        <f t="shared" si="1304"/>
        <v>1</v>
      </c>
      <c r="AF1076" s="1">
        <f t="shared" ca="1" si="1305"/>
        <v>0</v>
      </c>
      <c r="AG1076" s="1">
        <f t="shared" ca="1" si="1306"/>
        <v>0</v>
      </c>
      <c r="AH1076" s="1" t="str">
        <f ca="1">IF(AG1076=1,_xll.RtContribute("DDS_BONDS",$B1076&amp;"=EXT",$V$3:$X$3,V1076:X1076,"FTC:CHANGED;SCOPE:SERVER"),"-")</f>
        <v>-</v>
      </c>
      <c r="AI1076" s="1" t="str">
        <f>_xll.RtGet("DDS_BONDS",B1076&amp;"=EXT",3)</f>
        <v>6234524=EXT</v>
      </c>
      <c r="AJ1076" s="32">
        <f>_xll.BDP($A1076&amp;" @"&amp; $N1076 &amp;"  Corp","risk_mid")</f>
        <v>8.570042952339918</v>
      </c>
      <c r="AK1076" s="25">
        <f t="shared" si="1320"/>
        <v>0</v>
      </c>
      <c r="AL1076" s="1" t="str">
        <f t="shared" si="1330"/>
        <v>-</v>
      </c>
      <c r="AM1076" s="38">
        <f t="shared" si="1321"/>
        <v>0</v>
      </c>
      <c r="AN1076" s="12">
        <f>_xll.BDP($A1076&amp;" @"&amp; $N1076 &amp;"  Corp","asset_swap_spd_mid")</f>
        <v>79.328617210295093</v>
      </c>
      <c r="AO1076" s="25">
        <f t="shared" si="1322"/>
        <v>0</v>
      </c>
      <c r="AP1076" s="25">
        <f>IFERROR(_xll.BDP($A1076&amp;" @"&amp; $N1076 &amp;"  Corp","coupon")*G1076/100/365,"-")</f>
        <v>0</v>
      </c>
      <c r="AQ1076" s="1" t="str">
        <f>_xll.RtGet("EBOND_LDN",B1076,"DSPLY_NAME")</f>
        <v>DGFP 5 5/8 04 Ju</v>
      </c>
      <c r="AR1076" s="38">
        <f>_xll.RtGet("EBOND_LDN", B1076, -18560)</f>
        <v>184.00484256067901</v>
      </c>
      <c r="AS1076" s="38">
        <f>_xll.RtGet("EBOND_LDN", B1076, -18562)</f>
        <v>177.02378324276401</v>
      </c>
      <c r="AT1076" s="58" t="str">
        <f ca="1">IF(Main[[#This Row],[maturity]]&lt;TODAY(),"matured","-")</f>
        <v>-</v>
      </c>
      <c r="AU1076" s="1" t="str">
        <f>IF(Main[[#This Row],[spread bid]]=Main[[#This Row],[spread ask]],"error","-")</f>
        <v>-</v>
      </c>
    </row>
    <row r="1077" spans="1:47" x14ac:dyDescent="0.2">
      <c r="A1077" s="1" t="s">
        <v>1587</v>
      </c>
      <c r="B1077" s="1">
        <v>21162161</v>
      </c>
      <c r="C1077" s="9">
        <v>1994226</v>
      </c>
      <c r="D1077" s="9" t="str">
        <f>_xll.BDP($A1077&amp;" Corp",D$4)</f>
        <v>DUEGR</v>
      </c>
      <c r="E1077" s="9">
        <f>IF(_xll.BDP($A1077&amp;" Corp","cpn typ")="floating","frn",_xll.BDP($A1077&amp;" Corp",E$4))</f>
        <v>2.875</v>
      </c>
      <c r="F1077" s="50">
        <f>IF(LEFT(_xll.BDP($A1077&amp;" Corp","mty_typ"),4)="perp","perp",_xll.BDP($A1077&amp;" Corp",F$4)*1)</f>
        <v>44289</v>
      </c>
      <c r="G1077" s="31">
        <f>_xll.RtGet("EBOND_POSITION",INDEX(bookMap[eBondID],MATCH(TEXT(C1077,"0"),bookMap[bbgID],0))&amp;"="&amp;B1077,"AMOUNT")</f>
        <v>1448000</v>
      </c>
      <c r="H1077" s="1">
        <f>INDEX(control!$E$12:$E$22,MATCH(C1077,control!$C$12:$C$22,0))</f>
        <v>0</v>
      </c>
      <c r="I1077" s="1" t="str">
        <f>IFERROR(INDEX(bias[symbol],MIN(MAX(MATCH(IF($I$2="manual",_xll.RtGet("EBOND_LDN",B1077,-20268),$I$2),bias[symbol],0)+H1077,1),27)),"-")</f>
        <v>s</v>
      </c>
      <c r="J1077" s="1">
        <f>IFERROR(_xll.RtGet("EBOND_LDN",B1077,-20270)*1,"-")</f>
        <v>0.4</v>
      </c>
      <c r="K1077" s="1" t="str">
        <f>_xll.RtGet("EBOND_LDN",$B1077,-20271)</f>
        <v>on</v>
      </c>
      <c r="L1077" s="1">
        <f>_xll.BDP(A1077&amp;" @CBKG Corp","bid")</f>
        <v>102.64400000000001</v>
      </c>
      <c r="M1077" s="1">
        <f>_xll.BDP(A1077&amp;" @CBKG Corp","ask")</f>
        <v>103.044</v>
      </c>
      <c r="N1077" s="1" t="s">
        <v>1456</v>
      </c>
      <c r="O1077" s="1" t="str">
        <f>_xll.BDP(A1077&amp;" @"&amp;N1077&amp;" Corp","LAST_UPDATE")</f>
        <v>07:01:27</v>
      </c>
      <c r="P1077" s="57">
        <f>_xll.BDP(A1077&amp;" @"&amp;N1077&amp;" Corp","LAST_PRICE")</f>
        <v>102.89400000000001</v>
      </c>
      <c r="Q1077" s="1">
        <f>INDEX(control!$F$12:$F$22,MATCH(C1077,control!$C$12:$C$22,0))</f>
        <v>100</v>
      </c>
      <c r="R1077" s="1">
        <f>P1077-J1077*INDEX(bias[value],MATCH(I1077,bias[symbol],0))*(Q1077/100)</f>
        <v>102.64400000000001</v>
      </c>
      <c r="S1077" s="1">
        <f t="shared" ref="S1077" si="1331">R1077+J1077*(Q1077/100)</f>
        <v>103.04400000000001</v>
      </c>
      <c r="T1077" s="4"/>
      <c r="U1077" s="4"/>
      <c r="V1077" s="1">
        <f t="shared" ref="V1077" si="1332">P1077</f>
        <v>102.89400000000001</v>
      </c>
      <c r="W1077" s="1">
        <f t="shared" ref="W1077" si="1333">IF(ISNUMBER(T1077),T1077,R1077)</f>
        <v>102.64400000000001</v>
      </c>
      <c r="X1077" s="1">
        <f t="shared" ref="X1077" si="1334">IF(ISNUMBER(U1077),U1077,S1077)</f>
        <v>103.04400000000001</v>
      </c>
      <c r="Y1077" s="13">
        <f t="shared" ref="Y1077" si="1335">IF(ISERROR((W1077+X1077)-(L1077+M1077)),"err",((W1077+X1077)-(L1077+M1077)))</f>
        <v>2.8421709430404007E-14</v>
      </c>
      <c r="Z1077" s="1">
        <v>1</v>
      </c>
      <c r="AA1077" s="1">
        <f t="shared" ref="AA1077" si="1336">IF(K1077="on",1,0)</f>
        <v>1</v>
      </c>
      <c r="AB1077" s="1">
        <f t="shared" ref="AB1077" si="1337">IF(ISNUMBER(V1077),1,0)*IF(ISNUMBER(W1077),1,0)*IF(ISNUMBER(X1077),1,0)</f>
        <v>1</v>
      </c>
      <c r="AC1077" s="1">
        <f>IF(ISNUMBER(INDEX(bias[value],MATCH(I1077,bias[symbol],0))),1,0)</f>
        <v>1</v>
      </c>
      <c r="AD1077" s="1">
        <f t="shared" ref="AD1077" si="1338">IF(ISNUMBER(J1077),1,0)</f>
        <v>1</v>
      </c>
      <c r="AE1077" s="1">
        <f t="shared" ref="AE1077" si="1339">IF(AB1077,IF(W1077&gt;X1077,0,1),0)</f>
        <v>1</v>
      </c>
      <c r="AF1077" s="1">
        <f t="shared" ca="1" si="1305"/>
        <v>0</v>
      </c>
      <c r="AG1077" s="1">
        <f t="shared" ref="AG1077" ca="1" si="1340">PRODUCT(Z1077:AF1077)</f>
        <v>0</v>
      </c>
      <c r="AH1077" s="1" t="str">
        <f ca="1">IF(AG1077=1,_xll.RtContribute("DDS_BONDS",$B1077&amp;"=EXT",$V$3:$X$3,V1077:X1077,"FTC:CHANGED;SCOPE:SERVER"),"-")</f>
        <v>-</v>
      </c>
      <c r="AI1077" s="1" t="str">
        <f>_xll.RtGet("DDS_BONDS",B1077&amp;"=EXT",3)</f>
        <v>21162161=EXT</v>
      </c>
      <c r="AJ1077" s="32">
        <f>_xll.BDP($A1077&amp;" @"&amp; $N1077 &amp;"  Corp","risk_mid")</f>
        <v>6.299634934087095</v>
      </c>
      <c r="AK1077" s="25">
        <f t="shared" ref="AK1077" si="1341">IFERROR(G1077*AJ1077/10000,"-")</f>
        <v>912.18713845581135</v>
      </c>
      <c r="AL1077" s="1" t="str">
        <f t="shared" ref="AL1077" si="1342">IFERROR(INDEX(repoRate,MATCH(A1077,repoIsin,0)),"-")</f>
        <v>-</v>
      </c>
      <c r="AM1077" s="38">
        <f t="shared" ref="AM1077" si="1343">IFERROR(G1077*1,0)*IFERROR(P1077*1,0)/100*IF(AL1077="-",$AM$3,AL1077)/100/360</f>
        <v>13.243601066666669</v>
      </c>
      <c r="AN1077" s="12">
        <f>_xll.BDP($A1077&amp;" @"&amp; $N1077 &amp;"  Corp","asset_swap_spd_mid")</f>
        <v>136.73169197441899</v>
      </c>
      <c r="AO1077" s="25">
        <f t="shared" ref="AO1077" si="1344">IFERROR(G1077*1,0)*IFERROR(AN1077*1,0)/10000</f>
        <v>19798.748997895869</v>
      </c>
      <c r="AP1077" s="25">
        <f>IFERROR(_xll.BDP($A1077&amp;" @"&amp; $N1077 &amp;"  Corp","coupon")*G1077/100/365,"-")</f>
        <v>114.05479452054794</v>
      </c>
      <c r="AQ1077" s="1" t="str">
        <f>_xll.RtGet("EBOND_LDN",B1077,"DSPLY_NAME")</f>
        <v>DUEGR 2 7/8 03 A</v>
      </c>
      <c r="AR1077" s="38">
        <f>_xll.RtGet("EBOND_LDN", B1077, -18560)</f>
        <v>174.45318156057601</v>
      </c>
      <c r="AS1077" s="38">
        <f>_xll.RtGet("EBOND_LDN", B1077, -18562)</f>
        <v>168.10993166351699</v>
      </c>
      <c r="AT1077" s="58" t="str">
        <f ca="1">IF(Main[[#This Row],[maturity]]&lt;TODAY(),"matured","-")</f>
        <v>-</v>
      </c>
      <c r="AU1077" s="1" t="str">
        <f>IF(Main[[#This Row],[spread bid]]=Main[[#This Row],[spread ask]],"error","-")</f>
        <v>-</v>
      </c>
    </row>
    <row r="1078" spans="1:47" x14ac:dyDescent="0.2">
      <c r="A1078" s="1" t="s">
        <v>983</v>
      </c>
      <c r="B1078" s="1">
        <v>8420204</v>
      </c>
      <c r="C1078" s="9">
        <v>1994226</v>
      </c>
      <c r="D1078" s="9" t="str">
        <f>_xll.BDP($A1078&amp;" Corp",D$4)</f>
        <v>AIRFP</v>
      </c>
      <c r="E1078" s="9">
        <f>IF(_xll.BDP($A1078&amp;" Corp","cpn typ")="floating","frn",_xll.BDP($A1078&amp;" Corp",E$4))</f>
        <v>4.625</v>
      </c>
      <c r="F1078" s="50">
        <f>IF(LEFT(_xll.BDP($A1078&amp;" Corp","mty_typ"),4)="perp","perp",_xll.BDP($A1078&amp;" Corp",F$4)*1)</f>
        <v>42594</v>
      </c>
      <c r="G1078" s="31">
        <f>_xll.RtGet("EBOND_POSITION",INDEX(bookMap[eBondID],MATCH(TEXT(C1078,"0"),bookMap[bbgID],0))&amp;"="&amp;B1078,"AMOUNT")</f>
        <v>0</v>
      </c>
      <c r="H1078" s="1">
        <f>INDEX(control!$E$12:$E$22,MATCH(C1078,control!$C$12:$C$22,0))</f>
        <v>0</v>
      </c>
      <c r="I1078" s="1" t="str">
        <f>IFERROR(INDEX(bias[symbol],MIN(MAX(MATCH(IF($I$2="manual",_xll.RtGet("EBOND_LDN",B1078,-20268),$I$2),bias[symbol],0)+H1078,1),27)),"-")</f>
        <v>m</v>
      </c>
      <c r="J1078" s="1">
        <f>IFERROR(_xll.RtGet("EBOND_LDN",B1078,-20270)*1,"-")</f>
        <v>0.4</v>
      </c>
      <c r="K1078" s="1" t="str">
        <f>_xll.RtGet("EBOND_LDN",$B1078,-20271)</f>
        <v>on</v>
      </c>
      <c r="L1078" s="1">
        <f>_xll.BDP(A1078&amp;" @CBKG Corp","bid")</f>
        <v>108.401</v>
      </c>
      <c r="M1078" s="1">
        <f>_xll.BDP(A1078&amp;" @CBKG Corp","ask")</f>
        <v>108.801</v>
      </c>
      <c r="N1078" s="1" t="s">
        <v>1456</v>
      </c>
      <c r="O1078" s="1" t="str">
        <f>_xll.BDP(A1078&amp;" @"&amp;N1078&amp;" Corp","LAST_UPDATE")</f>
        <v>07:01:22</v>
      </c>
      <c r="P1078" s="57">
        <f>_xll.BDP(A1078&amp;" @"&amp;N1078&amp;" Corp","LAST_PRICE")</f>
        <v>108.601</v>
      </c>
      <c r="Q1078" s="1">
        <f>INDEX(control!$F$12:$F$22,MATCH(C1078,control!$C$12:$C$22,0))</f>
        <v>100</v>
      </c>
      <c r="R1078" s="1">
        <f>P1078-J1078*INDEX(bias[value],MATCH(I1078,bias[symbol],0))*(Q1078/100)</f>
        <v>108.401</v>
      </c>
      <c r="S1078" s="1">
        <f t="shared" si="1329"/>
        <v>108.801</v>
      </c>
      <c r="T1078" s="4"/>
      <c r="U1078" s="4"/>
      <c r="V1078" s="1">
        <f t="shared" si="1323"/>
        <v>108.601</v>
      </c>
      <c r="W1078" s="1">
        <f t="shared" si="1324"/>
        <v>108.401</v>
      </c>
      <c r="X1078" s="1">
        <f t="shared" si="1325"/>
        <v>108.801</v>
      </c>
      <c r="Y1078" s="13">
        <f t="shared" si="1326"/>
        <v>0</v>
      </c>
      <c r="Z1078" s="1">
        <v>1</v>
      </c>
      <c r="AA1078" s="1">
        <f t="shared" si="1327"/>
        <v>1</v>
      </c>
      <c r="AB1078" s="1">
        <f t="shared" si="1303"/>
        <v>1</v>
      </c>
      <c r="AC1078" s="1">
        <f>IF(ISNUMBER(INDEX(bias[value],MATCH(I1078,bias[symbol],0))),1,0)</f>
        <v>1</v>
      </c>
      <c r="AD1078" s="1">
        <f t="shared" si="1328"/>
        <v>1</v>
      </c>
      <c r="AE1078" s="1">
        <f t="shared" si="1304"/>
        <v>1</v>
      </c>
      <c r="AF1078" s="1">
        <f t="shared" ca="1" si="1305"/>
        <v>0</v>
      </c>
      <c r="AG1078" s="1">
        <f t="shared" ca="1" si="1306"/>
        <v>0</v>
      </c>
      <c r="AH1078" s="1" t="str">
        <f ca="1">IF(AG1078=1,_xll.RtContribute("DDS_BONDS",$B1078&amp;"=EXT",$V$3:$X$3,V1078:X1078,"FTC:CHANGED;SCOPE:SERVER"),"-")</f>
        <v>-</v>
      </c>
      <c r="AI1078" s="1" t="str">
        <f>_xll.RtGet("DDS_BONDS",B1078&amp;"=EXT",3)</f>
        <v>8420204=EXT</v>
      </c>
      <c r="AJ1078" s="32">
        <f>_xll.BDP($A1078&amp;" @"&amp; $N1078 &amp;"  Corp","risk_mid")</f>
        <v>2.2707860587310336</v>
      </c>
      <c r="AK1078" s="25">
        <f t="shared" si="1320"/>
        <v>0</v>
      </c>
      <c r="AL1078" s="1" t="str">
        <f t="shared" si="1330"/>
        <v>-</v>
      </c>
      <c r="AM1078" s="38">
        <f t="shared" si="1321"/>
        <v>0</v>
      </c>
      <c r="AN1078" s="12">
        <f>_xll.BDP($A1078&amp;" @"&amp; $N1078 &amp;"  Corp","asset_swap_spd_mid")</f>
        <v>26.374173821384289</v>
      </c>
      <c r="AO1078" s="25">
        <f t="shared" si="1322"/>
        <v>0</v>
      </c>
      <c r="AP1078" s="25">
        <f>IFERROR(_xll.BDP($A1078&amp;" @"&amp; $N1078 &amp;"  Corp","coupon")*G1078/100/365,"-")</f>
        <v>0</v>
      </c>
      <c r="AQ1078" s="1" t="str">
        <f>_xll.RtGet("EBOND_LDN",B1078,"DSPLY_NAME")</f>
        <v>AIRFP 4 5/8 12 A</v>
      </c>
      <c r="AR1078" s="38">
        <f>_xll.RtGet("EBOND_LDN", B1078, -18560)</f>
        <v>64.074459554300006</v>
      </c>
      <c r="AS1078" s="38">
        <f>_xll.RtGet("EBOND_LDN", B1078, -18562)</f>
        <v>46.462146749699997</v>
      </c>
      <c r="AT1078" s="58" t="str">
        <f ca="1">IF(Main[[#This Row],[maturity]]&lt;TODAY(),"matured","-")</f>
        <v>-</v>
      </c>
      <c r="AU1078" s="1" t="str">
        <f>IF(Main[[#This Row],[spread bid]]=Main[[#This Row],[spread ask]],"error","-")</f>
        <v>-</v>
      </c>
    </row>
    <row r="1079" spans="1:47" x14ac:dyDescent="0.2">
      <c r="A1079" s="1" t="s">
        <v>984</v>
      </c>
      <c r="B1079" s="1">
        <v>2310812</v>
      </c>
      <c r="C1079" s="9">
        <v>1994226</v>
      </c>
      <c r="D1079" s="9" t="str">
        <f>_xll.BDP($A1079&amp;" Corp",D$4)</f>
        <v>AIRFP</v>
      </c>
      <c r="E1079" s="9">
        <f>IF(_xll.BDP($A1079&amp;" Corp","cpn typ")="floating","frn",_xll.BDP($A1079&amp;" Corp",E$4))</f>
        <v>5.5</v>
      </c>
      <c r="F1079" s="50">
        <f>IF(LEFT(_xll.BDP($A1079&amp;" Corp","mty_typ"),4)="perp","perp",_xll.BDP($A1079&amp;" Corp",F$4)*1)</f>
        <v>43368</v>
      </c>
      <c r="G1079" s="31">
        <f>_xll.RtGet("EBOND_POSITION",INDEX(bookMap[eBondID],MATCH(TEXT(C1079,"0"),bookMap[bbgID],0))&amp;"="&amp;B1079,"AMOUNT")</f>
        <v>0</v>
      </c>
      <c r="H1079" s="1">
        <f>INDEX(control!$E$12:$E$22,MATCH(C1079,control!$C$12:$C$22,0))</f>
        <v>0</v>
      </c>
      <c r="I1079" s="1" t="str">
        <f>IFERROR(INDEX(bias[symbol],MIN(MAX(MATCH(IF($I$2="manual",_xll.RtGet("EBOND_LDN",B1079,-20268),$I$2),bias[symbol],0)+H1079,1),27)),"-")</f>
        <v>m</v>
      </c>
      <c r="J1079" s="1">
        <f>IFERROR(_xll.RtGet("EBOND_LDN",B1079,-20270)*1,"-")</f>
        <v>0.5</v>
      </c>
      <c r="K1079" s="1" t="str">
        <f>_xll.RtGet("EBOND_LDN",$B1079,-20271)</f>
        <v>on</v>
      </c>
      <c r="L1079" s="1">
        <f>_xll.BDP(A1079&amp;" @CBKG Corp","bid")</f>
        <v>119.126</v>
      </c>
      <c r="M1079" s="1">
        <f>_xll.BDP(A1079&amp;" @CBKG Corp","ask")</f>
        <v>119.626</v>
      </c>
      <c r="N1079" s="1" t="s">
        <v>1456</v>
      </c>
      <c r="O1079" s="1" t="str">
        <f>_xll.BDP(A1079&amp;" @"&amp;N1079&amp;" Corp","LAST_UPDATE")</f>
        <v>07:01:25</v>
      </c>
      <c r="P1079" s="57">
        <f>_xll.BDP(A1079&amp;" @"&amp;N1079&amp;" Corp","LAST_PRICE")</f>
        <v>119.416</v>
      </c>
      <c r="Q1079" s="1">
        <f>INDEX(control!$F$12:$F$22,MATCH(C1079,control!$C$12:$C$22,0))</f>
        <v>100</v>
      </c>
      <c r="R1079" s="1">
        <f>P1079-J1079*INDEX(bias[value],MATCH(I1079,bias[symbol],0))*(Q1079/100)</f>
        <v>119.166</v>
      </c>
      <c r="S1079" s="1">
        <f t="shared" si="1329"/>
        <v>119.666</v>
      </c>
      <c r="T1079" s="4"/>
      <c r="U1079" s="4"/>
      <c r="V1079" s="1">
        <f t="shared" si="1323"/>
        <v>119.416</v>
      </c>
      <c r="W1079" s="1">
        <f t="shared" si="1324"/>
        <v>119.166</v>
      </c>
      <c r="X1079" s="1">
        <f t="shared" si="1325"/>
        <v>119.666</v>
      </c>
      <c r="Y1079" s="13">
        <f t="shared" si="1326"/>
        <v>7.9999999999984084E-2</v>
      </c>
      <c r="Z1079" s="1">
        <v>1</v>
      </c>
      <c r="AA1079" s="1">
        <f t="shared" si="1327"/>
        <v>1</v>
      </c>
      <c r="AB1079" s="1">
        <f t="shared" si="1303"/>
        <v>1</v>
      </c>
      <c r="AC1079" s="1">
        <f>IF(ISNUMBER(INDEX(bias[value],MATCH(I1079,bias[symbol],0))),1,0)</f>
        <v>1</v>
      </c>
      <c r="AD1079" s="1">
        <f t="shared" si="1328"/>
        <v>1</v>
      </c>
      <c r="AE1079" s="1">
        <f t="shared" si="1304"/>
        <v>1</v>
      </c>
      <c r="AF1079" s="1">
        <f t="shared" ca="1" si="1305"/>
        <v>0</v>
      </c>
      <c r="AG1079" s="1">
        <f t="shared" ca="1" si="1306"/>
        <v>0</v>
      </c>
      <c r="AH1079" s="1" t="str">
        <f ca="1">IF(AG1079=1,_xll.RtContribute("DDS_BONDS",$B1079&amp;"=EXT",$V$3:$X$3,V1079:X1079,"FTC:CHANGED;SCOPE:SERVER"),"-")</f>
        <v>-</v>
      </c>
      <c r="AI1079" s="1" t="str">
        <f>_xll.RtGet("DDS_BONDS",B1079&amp;"=EXT",3)</f>
        <v>2310812=EXT</v>
      </c>
      <c r="AJ1079" s="32">
        <f>_xll.BDP($A1079&amp;" @"&amp; $N1079 &amp;"  Corp","risk_mid")</f>
        <v>4.6843768433966204</v>
      </c>
      <c r="AK1079" s="25">
        <f t="shared" si="1320"/>
        <v>0</v>
      </c>
      <c r="AL1079" s="1" t="str">
        <f t="shared" si="1330"/>
        <v>-</v>
      </c>
      <c r="AM1079" s="38">
        <f t="shared" si="1321"/>
        <v>0</v>
      </c>
      <c r="AN1079" s="12">
        <f>_xll.BDP($A1079&amp;" @"&amp; $N1079 &amp;"  Corp","asset_swap_spd_mid")</f>
        <v>31.554626129480681</v>
      </c>
      <c r="AO1079" s="25">
        <f t="shared" si="1322"/>
        <v>0</v>
      </c>
      <c r="AP1079" s="25">
        <f>IFERROR(_xll.BDP($A1079&amp;" @"&amp; $N1079 &amp;"  Corp","coupon")*G1079/100/365,"-")</f>
        <v>0</v>
      </c>
      <c r="AQ1079" s="1" t="str">
        <f>_xll.RtGet("EBOND_LDN",B1079,"DSPLY_NAME")</f>
        <v>AIRFP 5 1/2 25 S</v>
      </c>
      <c r="AR1079" s="38">
        <f>_xll.RtGet("EBOND_LDN", B1079, -18560)</f>
        <v>0</v>
      </c>
      <c r="AS1079" s="38">
        <f>_xll.RtGet("EBOND_LDN", B1079, -18562)</f>
        <v>0</v>
      </c>
      <c r="AT1079" s="58" t="str">
        <f ca="1">IF(Main[[#This Row],[maturity]]&lt;TODAY(),"matured","-")</f>
        <v>-</v>
      </c>
      <c r="AU1079" s="1" t="str">
        <f>IF(Main[[#This Row],[spread bid]]=Main[[#This Row],[spread ask]],"error","-")</f>
        <v>error</v>
      </c>
    </row>
    <row r="1080" spans="1:47" x14ac:dyDescent="0.2">
      <c r="A1080" s="1" t="s">
        <v>985</v>
      </c>
      <c r="B1080" s="1">
        <v>18605870</v>
      </c>
      <c r="C1080" s="9">
        <v>1994226</v>
      </c>
      <c r="D1080" s="9" t="str">
        <f>_xll.BDP($A1080&amp;" Corp",D$4)</f>
        <v>FERROV</v>
      </c>
      <c r="E1080" s="9">
        <f>IF(_xll.BDP($A1080&amp;" Corp","cpn typ")="floating","frn",_xll.BDP($A1080&amp;" Corp",E$4))</f>
        <v>4</v>
      </c>
      <c r="F1080" s="50">
        <f>IF(LEFT(_xll.BDP($A1080&amp;" Corp","mty_typ"),4)="perp","perp",_xll.BDP($A1080&amp;" Corp",F$4)*1)</f>
        <v>44034</v>
      </c>
      <c r="G1080" s="31">
        <f>_xll.RtGet("EBOND_POSITION",INDEX(bookMap[eBondID],MATCH(TEXT(C1080,"0"),bookMap[bbgID],0))&amp;"="&amp;B1080,"AMOUNT")</f>
        <v>0</v>
      </c>
      <c r="H1080" s="1">
        <f>INDEX(control!$E$12:$E$22,MATCH(C1080,control!$C$12:$C$22,0))</f>
        <v>0</v>
      </c>
      <c r="I1080" s="1" t="str">
        <f>IFERROR(INDEX(bias[symbol],MIN(MAX(MATCH(IF($I$2="manual",_xll.RtGet("EBOND_LDN",B1080,-20268),$I$2),bias[symbol],0)+H1080,1),27)),"-")</f>
        <v>b</v>
      </c>
      <c r="J1080" s="1">
        <f>IFERROR(_xll.RtGet("EBOND_LDN",B1080,-20270)*1,"-")</f>
        <v>0.75</v>
      </c>
      <c r="K1080" s="1" t="str">
        <f>_xll.RtGet("EBOND_LDN",$B1080,-20271)</f>
        <v>on</v>
      </c>
      <c r="L1080" s="1">
        <f>_xll.BDP(A1080&amp;" @CBKG Corp","bid")</f>
        <v>111.96</v>
      </c>
      <c r="M1080" s="1">
        <f>_xll.BDP(A1080&amp;" @CBKG Corp","ask")</f>
        <v>112.71</v>
      </c>
      <c r="N1080" s="1" t="s">
        <v>1456</v>
      </c>
      <c r="O1080" s="1" t="str">
        <f>_xll.BDP(A1080&amp;" @"&amp;N1080&amp;" Corp","LAST_UPDATE")</f>
        <v>07:01:23</v>
      </c>
      <c r="P1080" s="57">
        <f>_xll.BDP(A1080&amp;" @"&amp;N1080&amp;" Corp","LAST_PRICE")</f>
        <v>112.241</v>
      </c>
      <c r="Q1080" s="1">
        <f>INDEX(control!$F$12:$F$22,MATCH(C1080,control!$C$12:$C$22,0))</f>
        <v>100</v>
      </c>
      <c r="R1080" s="1">
        <f>P1080-J1080*INDEX(bias[value],MATCH(I1080,bias[symbol],0))*(Q1080/100)</f>
        <v>111.95975</v>
      </c>
      <c r="S1080" s="1">
        <f t="shared" si="1329"/>
        <v>112.70975</v>
      </c>
      <c r="T1080" s="4"/>
      <c r="U1080" s="4"/>
      <c r="V1080" s="1">
        <f t="shared" si="1323"/>
        <v>112.241</v>
      </c>
      <c r="W1080" s="1">
        <f t="shared" si="1324"/>
        <v>111.95975</v>
      </c>
      <c r="X1080" s="1">
        <f t="shared" si="1325"/>
        <v>112.70975</v>
      </c>
      <c r="Y1080" s="13">
        <f t="shared" si="1326"/>
        <v>-4.9999999998817657E-4</v>
      </c>
      <c r="Z1080" s="1">
        <v>1</v>
      </c>
      <c r="AA1080" s="1">
        <f t="shared" si="1327"/>
        <v>1</v>
      </c>
      <c r="AB1080" s="1">
        <f t="shared" si="1303"/>
        <v>1</v>
      </c>
      <c r="AC1080" s="1">
        <f>IF(ISNUMBER(INDEX(bias[value],MATCH(I1080,bias[symbol],0))),1,0)</f>
        <v>1</v>
      </c>
      <c r="AD1080" s="1">
        <f t="shared" si="1328"/>
        <v>1</v>
      </c>
      <c r="AE1080" s="1">
        <f t="shared" si="1304"/>
        <v>1</v>
      </c>
      <c r="AF1080" s="1">
        <f t="shared" ca="1" si="1305"/>
        <v>0</v>
      </c>
      <c r="AG1080" s="1">
        <f t="shared" ca="1" si="1306"/>
        <v>0</v>
      </c>
      <c r="AH1080" s="1" t="str">
        <f ca="1">IF(AG1080=1,_xll.RtContribute("DDS_BONDS",$B1080&amp;"=EXT",$V$3:$X$3,V1080:X1080,"FTC:CHANGED;SCOPE:SERVER"),"-")</f>
        <v>-</v>
      </c>
      <c r="AI1080" s="1" t="str">
        <f>_xll.RtGet("DDS_BONDS",B1080&amp;"=EXT",3)</f>
        <v>18605870=EXT</v>
      </c>
      <c r="AJ1080" s="32">
        <f>_xll.BDP($A1080&amp;" @"&amp; $N1080 &amp;"  Corp","risk_mid")</f>
        <v>6.1247600071638431</v>
      </c>
      <c r="AK1080" s="25">
        <f t="shared" si="1320"/>
        <v>0</v>
      </c>
      <c r="AL1080" s="1" t="str">
        <f t="shared" si="1330"/>
        <v>-</v>
      </c>
      <c r="AM1080" s="38">
        <f t="shared" si="1321"/>
        <v>0</v>
      </c>
      <c r="AN1080" s="12">
        <f>_xll.BDP($A1080&amp;" @"&amp; $N1080 &amp;"  Corp","asset_swap_spd_mid")</f>
        <v>101.67511486752012</v>
      </c>
      <c r="AO1080" s="25">
        <f t="shared" si="1322"/>
        <v>0</v>
      </c>
      <c r="AP1080" s="25">
        <f>IFERROR(_xll.BDP($A1080&amp;" @"&amp; $N1080 &amp;"  Corp","coupon")*G1080/100/365,"-")</f>
        <v>0</v>
      </c>
      <c r="AQ1080" s="1" t="str">
        <f>_xll.RtGet("EBOND_LDN",B1080,"DSPLY_NAME")</f>
        <v xml:space="preserve">FERROV 4 22 Jul </v>
      </c>
      <c r="AR1080" s="38">
        <f>_xll.RtGet("EBOND_LDN", B1080, -18560)</f>
        <v>131.96779924995801</v>
      </c>
      <c r="AS1080" s="38">
        <f>_xll.RtGet("EBOND_LDN", B1080, -18562)</f>
        <v>119.75561439308299</v>
      </c>
      <c r="AT1080" s="58" t="str">
        <f ca="1">IF(Main[[#This Row],[maturity]]&lt;TODAY(),"matured","-")</f>
        <v>-</v>
      </c>
      <c r="AU1080" s="1" t="str">
        <f>IF(Main[[#This Row],[spread bid]]=Main[[#This Row],[spread ask]],"error","-")</f>
        <v>-</v>
      </c>
    </row>
    <row r="1081" spans="1:47" x14ac:dyDescent="0.2">
      <c r="A1081" s="1" t="s">
        <v>1432</v>
      </c>
      <c r="B1081" s="1">
        <v>20335290</v>
      </c>
      <c r="C1081" s="9">
        <v>1994226</v>
      </c>
      <c r="D1081" s="9" t="str">
        <f>_xll.BDP($A1081&amp;" Corp",D$4)</f>
        <v>FERROV</v>
      </c>
      <c r="E1081" s="9">
        <f>IF(_xll.BDP($A1081&amp;" Corp","cpn typ")="floating","frn",_xll.BDP($A1081&amp;" Corp",E$4))</f>
        <v>3.5</v>
      </c>
      <c r="F1081" s="50">
        <f>IF(LEFT(_xll.BDP($A1081&amp;" Corp","mty_typ"),4)="perp","perp",_xll.BDP($A1081&amp;" Corp",F$4)*1)</f>
        <v>44543</v>
      </c>
      <c r="G1081" s="31">
        <f>_xll.RtGet("EBOND_POSITION",INDEX(bookMap[eBondID],MATCH(TEXT(C1081,"0"),bookMap[bbgID],0))&amp;"="&amp;B1081,"AMOUNT")</f>
        <v>0</v>
      </c>
      <c r="H1081" s="1">
        <f>INDEX(control!$E$12:$E$22,MATCH(C1081,control!$C$12:$C$22,0))</f>
        <v>0</v>
      </c>
      <c r="I1081" s="1" t="str">
        <f>IFERROR(INDEX(bias[symbol],MIN(MAX(MATCH(IF($I$2="manual",_xll.RtGet("EBOND_LDN",B1081,-20268),$I$2),bias[symbol],0)+H1081,1),27)),"-")</f>
        <v>ss</v>
      </c>
      <c r="J1081" s="1">
        <f>IFERROR(_xll.RtGet("EBOND_LDN",B1081,-20270)*1,"-")</f>
        <v>0.6</v>
      </c>
      <c r="K1081" s="1" t="str">
        <f>_xll.RtGet("EBOND_LDN",$B1081,-20271)</f>
        <v>on</v>
      </c>
      <c r="L1081" s="1" t="str">
        <f>_xll.BDP(A1081&amp;" @CBKG Corp","bid")</f>
        <v>#N/A Real Time</v>
      </c>
      <c r="M1081" s="1" t="str">
        <f>_xll.BDP(A1081&amp;" @CBKG Corp","ask")</f>
        <v>#N/A Real Time</v>
      </c>
      <c r="N1081" s="1" t="s">
        <v>1456</v>
      </c>
      <c r="O1081" s="1" t="str">
        <f>_xll.BDP(A1081&amp;" @"&amp;N1081&amp;" Corp","LAST_UPDATE")</f>
        <v>07:01:27</v>
      </c>
      <c r="P1081" s="57">
        <f>_xll.BDP(A1081&amp;" @"&amp;N1081&amp;" Corp","LAST_PRICE")</f>
        <v>107.961</v>
      </c>
      <c r="Q1081" s="1">
        <f>INDEX(control!$F$12:$F$22,MATCH(C1081,control!$C$12:$C$22,0))</f>
        <v>100</v>
      </c>
      <c r="R1081" s="1">
        <f>P1081-J1081*INDEX(bias[value],MATCH(I1081,bias[symbol],0))*(Q1081/100)</f>
        <v>107.511</v>
      </c>
      <c r="S1081" s="1">
        <f t="shared" ref="S1081" si="1345">R1081+J1081*(Q1081/100)</f>
        <v>108.11099999999999</v>
      </c>
      <c r="T1081" s="4"/>
      <c r="U1081" s="4"/>
      <c r="V1081" s="1">
        <f t="shared" ref="V1081" si="1346">P1081</f>
        <v>107.961</v>
      </c>
      <c r="W1081" s="1">
        <f t="shared" ref="W1081" si="1347">IF(ISNUMBER(T1081),T1081,R1081)</f>
        <v>107.511</v>
      </c>
      <c r="X1081" s="1">
        <f t="shared" ref="X1081" si="1348">IF(ISNUMBER(U1081),U1081,S1081)</f>
        <v>108.11099999999999</v>
      </c>
      <c r="Y1081" s="13" t="str">
        <f t="shared" ref="Y1081" si="1349">IF(ISERROR((W1081+X1081)-(L1081+M1081)),"err",((W1081+X1081)-(L1081+M1081)))</f>
        <v>err</v>
      </c>
      <c r="Z1081" s="1">
        <v>1</v>
      </c>
      <c r="AA1081" s="1">
        <f t="shared" ref="AA1081" si="1350">IF(K1081="on",1,0)</f>
        <v>1</v>
      </c>
      <c r="AB1081" s="1">
        <f t="shared" ref="AB1081" si="1351">IF(ISNUMBER(V1081),1,0)*IF(ISNUMBER(W1081),1,0)*IF(ISNUMBER(X1081),1,0)</f>
        <v>1</v>
      </c>
      <c r="AC1081" s="1">
        <f>IF(ISNUMBER(INDEX(bias[value],MATCH(I1081,bias[symbol],0))),1,0)</f>
        <v>1</v>
      </c>
      <c r="AD1081" s="1">
        <f t="shared" ref="AD1081" si="1352">IF(ISNUMBER(J1081),1,0)</f>
        <v>1</v>
      </c>
      <c r="AE1081" s="1">
        <f t="shared" ref="AE1081" si="1353">IF(AB1081,IF(W1081&gt;X1081,0,1),0)</f>
        <v>1</v>
      </c>
      <c r="AF1081" s="1">
        <f t="shared" ca="1" si="1305"/>
        <v>0</v>
      </c>
      <c r="AG1081" s="1">
        <f t="shared" ca="1" si="1306"/>
        <v>0</v>
      </c>
      <c r="AH1081" s="1" t="str">
        <f ca="1">IF(AG1081=1,_xll.RtContribute("DDS_BONDS",$B1081&amp;"=EXT",$V$3:$X$3,V1081:X1081,"FTC:CHANGED;SCOPE:SERVER"),"-")</f>
        <v>-</v>
      </c>
      <c r="AI1081" s="1" t="str">
        <f>_xll.RtGet("DDS_BONDS",B1081&amp;"=EXT",3)</f>
        <v>20335290=EXT</v>
      </c>
      <c r="AJ1081" s="32">
        <f>_xll.BDP($A1081&amp;" @"&amp; $N1081 &amp;"  Corp","risk_mid")</f>
        <v>7.1162757038678137</v>
      </c>
      <c r="AK1081" s="25">
        <f t="shared" si="1320"/>
        <v>0</v>
      </c>
      <c r="AL1081" s="1" t="str">
        <f t="shared" si="1330"/>
        <v>-</v>
      </c>
      <c r="AM1081" s="38">
        <f t="shared" si="1321"/>
        <v>0</v>
      </c>
      <c r="AN1081" s="12">
        <f>_xll.BDP($A1081&amp;" @"&amp; $N1081 &amp;"  Corp","asset_swap_spd_mid")</f>
        <v>120.63684057034172</v>
      </c>
      <c r="AO1081" s="25">
        <f t="shared" si="1322"/>
        <v>0</v>
      </c>
      <c r="AP1081" s="25">
        <f>IFERROR(_xll.BDP($A1081&amp;" @"&amp; $N1081 &amp;"  Corp","coupon")*G1081/100/365,"-")</f>
        <v>0</v>
      </c>
      <c r="AQ1081" s="1" t="str">
        <f>_xll.RtGet("EBOND_LDN",B1081,"DSPLY_NAME")</f>
        <v xml:space="preserve">FERROV 3 1/2 13 </v>
      </c>
      <c r="AR1081" s="38">
        <f>_xll.RtGet("EBOND_LDN", B1081, -18560)</f>
        <v>0</v>
      </c>
      <c r="AS1081" s="38">
        <f>_xll.RtGet("EBOND_LDN", B1081, -18562)</f>
        <v>0</v>
      </c>
      <c r="AT1081" s="58" t="str">
        <f ca="1">IF(Main[[#This Row],[maturity]]&lt;TODAY(),"matured","-")</f>
        <v>-</v>
      </c>
      <c r="AU1081" s="1" t="str">
        <f>IF(Main[[#This Row],[spread bid]]=Main[[#This Row],[spread ask]],"error","-")</f>
        <v>error</v>
      </c>
    </row>
    <row r="1082" spans="1:47" x14ac:dyDescent="0.2">
      <c r="A1082" s="1" t="s">
        <v>986</v>
      </c>
      <c r="B1082" s="1">
        <v>16655081</v>
      </c>
      <c r="C1082" s="9">
        <v>1994226</v>
      </c>
      <c r="D1082" s="9" t="str">
        <f>_xll.BDP($A1082&amp;" Corp",D$4)</f>
        <v>FERSM</v>
      </c>
      <c r="E1082" s="9">
        <f>IF(_xll.BDP($A1082&amp;" Corp","cpn typ")="floating","frn",_xll.BDP($A1082&amp;" Corp",E$4))</f>
        <v>3.375</v>
      </c>
      <c r="F1082" s="50">
        <f>IF(LEFT(_xll.BDP($A1082&amp;" Corp","mty_typ"),4)="perp","perp",_xll.BDP($A1082&amp;" Corp",F$4)*1)</f>
        <v>43130</v>
      </c>
      <c r="G1082" s="31">
        <f>_xll.RtGet("EBOND_POSITION",INDEX(bookMap[eBondID],MATCH(TEXT(C1082,"0"),bookMap[bbgID],0))&amp;"="&amp;B1082,"AMOUNT")</f>
        <v>0</v>
      </c>
      <c r="H1082" s="1">
        <f>INDEX(control!$E$12:$E$22,MATCH(C1082,control!$C$12:$C$22,0))</f>
        <v>0</v>
      </c>
      <c r="I1082" s="1" t="str">
        <f>IFERROR(INDEX(bias[symbol],MIN(MAX(MATCH(IF($I$2="manual",_xll.RtGet("EBOND_LDN",B1082,-20268),$I$2),bias[symbol],0)+H1082,1),27)),"-")</f>
        <v>m</v>
      </c>
      <c r="J1082" s="1">
        <f>IFERROR(_xll.RtGet("EBOND_LDN",B1082,-20270)*1,"-")</f>
        <v>0.5</v>
      </c>
      <c r="K1082" s="1" t="str">
        <f>_xll.RtGet("EBOND_LDN",$B1082,-20271)</f>
        <v>on</v>
      </c>
      <c r="L1082" s="1">
        <f>_xll.BDP(A1082&amp;" @CBKG Corp","bid")</f>
        <v>107.396</v>
      </c>
      <c r="M1082" s="1">
        <f>_xll.BDP(A1082&amp;" @CBKG Corp","ask")</f>
        <v>107.896</v>
      </c>
      <c r="N1082" s="1" t="s">
        <v>1456</v>
      </c>
      <c r="O1082" s="1" t="str">
        <f>_xll.BDP(A1082&amp;" @"&amp;N1082&amp;" Corp","LAST_UPDATE")</f>
        <v>07:01:22</v>
      </c>
      <c r="P1082" s="57">
        <f>_xll.BDP(A1082&amp;" @"&amp;N1082&amp;" Corp","LAST_PRICE")</f>
        <v>107.646</v>
      </c>
      <c r="Q1082" s="1">
        <f>INDEX(control!$F$12:$F$22,MATCH(C1082,control!$C$12:$C$22,0))</f>
        <v>100</v>
      </c>
      <c r="R1082" s="1">
        <f>P1082-J1082*INDEX(bias[value],MATCH(I1082,bias[symbol],0))*(Q1082/100)</f>
        <v>107.396</v>
      </c>
      <c r="S1082" s="1">
        <f t="shared" si="1329"/>
        <v>107.896</v>
      </c>
      <c r="T1082" s="4"/>
      <c r="U1082" s="4"/>
      <c r="V1082" s="1">
        <f t="shared" si="1323"/>
        <v>107.646</v>
      </c>
      <c r="W1082" s="1">
        <f t="shared" si="1324"/>
        <v>107.396</v>
      </c>
      <c r="X1082" s="1">
        <f t="shared" si="1325"/>
        <v>107.896</v>
      </c>
      <c r="Y1082" s="13">
        <f t="shared" si="1326"/>
        <v>0</v>
      </c>
      <c r="Z1082" s="1">
        <v>1</v>
      </c>
      <c r="AA1082" s="1">
        <f t="shared" si="1327"/>
        <v>1</v>
      </c>
      <c r="AB1082" s="1">
        <f t="shared" si="1303"/>
        <v>1</v>
      </c>
      <c r="AC1082" s="1">
        <f>IF(ISNUMBER(INDEX(bias[value],MATCH(I1082,bias[symbol],0))),1,0)</f>
        <v>1</v>
      </c>
      <c r="AD1082" s="1">
        <f t="shared" si="1328"/>
        <v>1</v>
      </c>
      <c r="AE1082" s="1">
        <f t="shared" si="1304"/>
        <v>1</v>
      </c>
      <c r="AF1082" s="1">
        <f t="shared" ca="1" si="1305"/>
        <v>0</v>
      </c>
      <c r="AG1082" s="1">
        <f t="shared" ca="1" si="1306"/>
        <v>0</v>
      </c>
      <c r="AH1082" s="1" t="str">
        <f ca="1">IF(AG1082=1,_xll.RtContribute("DDS_BONDS",$B1082&amp;"=EXT",$V$3:$X$3,V1082:X1082,"FTC:CHANGED;SCOPE:SERVER"),"-")</f>
        <v>-</v>
      </c>
      <c r="AI1082" s="1" t="str">
        <f>_xll.RtGet("DDS_BONDS",B1082&amp;"=EXT",3)</f>
        <v>16655081=EXT</v>
      </c>
      <c r="AJ1082" s="32">
        <f>_xll.BDP($A1082&amp;" @"&amp; $N1082 &amp;"  Corp","risk_mid")</f>
        <v>3.6978034014872208</v>
      </c>
      <c r="AK1082" s="25">
        <f t="shared" si="1320"/>
        <v>0</v>
      </c>
      <c r="AL1082" s="1" t="str">
        <f t="shared" si="1330"/>
        <v>-</v>
      </c>
      <c r="AM1082" s="38">
        <f t="shared" si="1321"/>
        <v>0</v>
      </c>
      <c r="AN1082" s="12">
        <f>_xll.BDP($A1082&amp;" @"&amp; $N1082 &amp;"  Corp","asset_swap_spd_mid")</f>
        <v>75.06243542346553</v>
      </c>
      <c r="AO1082" s="25">
        <f t="shared" si="1322"/>
        <v>0</v>
      </c>
      <c r="AP1082" s="25">
        <f>IFERROR(_xll.BDP($A1082&amp;" @"&amp; $N1082 &amp;"  Corp","coupon")*G1082/100/365,"-")</f>
        <v>0</v>
      </c>
      <c r="AQ1082" s="1" t="str">
        <f>_xll.RtGet("EBOND_LDN",B1082,"DSPLY_NAME")</f>
        <v>FERSM 3 3/8 30 J</v>
      </c>
      <c r="AR1082" s="38">
        <f>_xll.RtGet("EBOND_LDN", B1082, -18560)</f>
        <v>113.459243219523</v>
      </c>
      <c r="AS1082" s="38">
        <f>_xll.RtGet("EBOND_LDN", B1082, -18562)</f>
        <v>99.949745830419999</v>
      </c>
      <c r="AT1082" s="58" t="str">
        <f ca="1">IF(Main[[#This Row],[maturity]]&lt;TODAY(),"matured","-")</f>
        <v>-</v>
      </c>
      <c r="AU1082" s="1" t="str">
        <f>IF(Main[[#This Row],[spread bid]]=Main[[#This Row],[spread ask]],"error","-")</f>
        <v>-</v>
      </c>
    </row>
    <row r="1083" spans="1:47" x14ac:dyDescent="0.2">
      <c r="A1083" s="1" t="s">
        <v>987</v>
      </c>
      <c r="B1083" s="1">
        <v>18079017</v>
      </c>
      <c r="C1083" s="9">
        <v>1994226</v>
      </c>
      <c r="D1083" s="9" t="str">
        <f>_xll.BDP($A1083&amp;" Corp",D$4)</f>
        <v>FERSM</v>
      </c>
      <c r="E1083" s="9">
        <f>IF(_xll.BDP($A1083&amp;" Corp","cpn typ")="floating","frn",_xll.BDP($A1083&amp;" Corp",E$4))</f>
        <v>3.375</v>
      </c>
      <c r="F1083" s="50">
        <f>IF(LEFT(_xll.BDP($A1083&amp;" Corp","mty_typ"),4)="perp","perp",_xll.BDP($A1083&amp;" Corp",F$4)*1)</f>
        <v>44354</v>
      </c>
      <c r="G1083" s="31">
        <f>_xll.RtGet("EBOND_POSITION",INDEX(bookMap[eBondID],MATCH(TEXT(C1083,"0"),bookMap[bbgID],0))&amp;"="&amp;B1083,"AMOUNT")</f>
        <v>0</v>
      </c>
      <c r="H1083" s="1">
        <f>INDEX(control!$E$12:$E$22,MATCH(C1083,control!$C$12:$C$22,0))</f>
        <v>0</v>
      </c>
      <c r="I1083" s="1" t="str">
        <f>IFERROR(INDEX(bias[symbol],MIN(MAX(MATCH(IF($I$2="manual",_xll.RtGet("EBOND_LDN",B1083,-20268),$I$2),bias[symbol],0)+H1083,1),27)),"-")</f>
        <v>ss</v>
      </c>
      <c r="J1083" s="1">
        <f>IFERROR(_xll.RtGet("EBOND_LDN",B1083,-20270)*1,"-")</f>
        <v>0.6</v>
      </c>
      <c r="K1083" s="1" t="str">
        <f>_xll.RtGet("EBOND_LDN",$B1083,-20271)</f>
        <v>on</v>
      </c>
      <c r="L1083" s="1">
        <f>_xll.BDP(A1083&amp;" @CBKG Corp","bid")</f>
        <v>108.39400000000001</v>
      </c>
      <c r="M1083" s="1">
        <f>_xll.BDP(A1083&amp;" @CBKG Corp","ask")</f>
        <v>108.994</v>
      </c>
      <c r="N1083" s="1" t="s">
        <v>1456</v>
      </c>
      <c r="O1083" s="1" t="str">
        <f>_xll.BDP(A1083&amp;" @"&amp;N1083&amp;" Corp","LAST_UPDATE")</f>
        <v>07:01:47</v>
      </c>
      <c r="P1083" s="57">
        <f>_xll.BDP(A1083&amp;" @"&amp;N1083&amp;" Corp","LAST_PRICE")</f>
        <v>108.95099999999999</v>
      </c>
      <c r="Q1083" s="1">
        <f>INDEX(control!$F$12:$F$22,MATCH(C1083,control!$C$12:$C$22,0))</f>
        <v>100</v>
      </c>
      <c r="R1083" s="1">
        <f>P1083-J1083*INDEX(bias[value],MATCH(I1083,bias[symbol],0))*(Q1083/100)</f>
        <v>108.50099999999999</v>
      </c>
      <c r="S1083" s="1">
        <f t="shared" si="1329"/>
        <v>109.10099999999998</v>
      </c>
      <c r="T1083" s="4"/>
      <c r="U1083" s="4"/>
      <c r="V1083" s="1">
        <f t="shared" si="1323"/>
        <v>108.95099999999999</v>
      </c>
      <c r="W1083" s="1">
        <f t="shared" si="1324"/>
        <v>108.50099999999999</v>
      </c>
      <c r="X1083" s="1">
        <f t="shared" si="1325"/>
        <v>109.10099999999998</v>
      </c>
      <c r="Y1083" s="13">
        <f t="shared" si="1326"/>
        <v>0.21399999999997021</v>
      </c>
      <c r="Z1083" s="1">
        <v>1</v>
      </c>
      <c r="AA1083" s="1">
        <f t="shared" si="1327"/>
        <v>1</v>
      </c>
      <c r="AB1083" s="1">
        <f t="shared" si="1303"/>
        <v>1</v>
      </c>
      <c r="AC1083" s="1">
        <f>IF(ISNUMBER(INDEX(bias[value],MATCH(I1083,bias[symbol],0))),1,0)</f>
        <v>1</v>
      </c>
      <c r="AD1083" s="1">
        <f t="shared" si="1328"/>
        <v>1</v>
      </c>
      <c r="AE1083" s="1">
        <f t="shared" si="1304"/>
        <v>1</v>
      </c>
      <c r="AF1083" s="1">
        <f t="shared" ca="1" si="1305"/>
        <v>0</v>
      </c>
      <c r="AG1083" s="1">
        <f t="shared" ca="1" si="1306"/>
        <v>0</v>
      </c>
      <c r="AH1083" s="1" t="str">
        <f ca="1">IF(AG1083=1,_xll.RtContribute("DDS_BONDS",$B1083&amp;"=EXT",$V$3:$X$3,V1083:X1083,"FTC:CHANGED;SCOPE:SERVER"),"-")</f>
        <v>-</v>
      </c>
      <c r="AI1083" s="1" t="str">
        <f>_xll.RtGet("DDS_BONDS",B1083&amp;"=EXT",3)</f>
        <v>18079017=EXT</v>
      </c>
      <c r="AJ1083" s="32">
        <f>_xll.BDP($A1083&amp;" @"&amp; $N1083 &amp;"  Corp","risk_mid")</f>
        <v>6.7799337112724345</v>
      </c>
      <c r="AK1083" s="25">
        <f t="shared" si="1320"/>
        <v>0</v>
      </c>
      <c r="AL1083" s="1" t="str">
        <f t="shared" si="1330"/>
        <v>-</v>
      </c>
      <c r="AM1083" s="38">
        <f t="shared" si="1321"/>
        <v>0</v>
      </c>
      <c r="AN1083" s="12">
        <f>_xll.BDP($A1083&amp;" @"&amp; $N1083 &amp;"  Corp","asset_swap_spd_mid")</f>
        <v>96.45351922265715</v>
      </c>
      <c r="AO1083" s="25">
        <f t="shared" si="1322"/>
        <v>0</v>
      </c>
      <c r="AP1083" s="25">
        <f>IFERROR(_xll.BDP($A1083&amp;" @"&amp; $N1083 &amp;"  Corp","coupon")*G1083/100/365,"-")</f>
        <v>0</v>
      </c>
      <c r="AQ1083" s="1" t="str">
        <f>_xll.RtGet("EBOND_LDN",B1083,"DSPLY_NAME")</f>
        <v>FERSM 3 3/8 07 J</v>
      </c>
      <c r="AR1083" s="38">
        <f>_xll.RtGet("EBOND_LDN", B1083, -18560)</f>
        <v>135.138015846965</v>
      </c>
      <c r="AS1083" s="38">
        <f>_xll.RtGet("EBOND_LDN", B1083, -18562)</f>
        <v>126.293128493989</v>
      </c>
      <c r="AT1083" s="58" t="str">
        <f ca="1">IF(Main[[#This Row],[maturity]]&lt;TODAY(),"matured","-")</f>
        <v>-</v>
      </c>
      <c r="AU1083" s="1" t="str">
        <f>IF(Main[[#This Row],[spread bid]]=Main[[#This Row],[spread ask]],"error","-")</f>
        <v>-</v>
      </c>
    </row>
    <row r="1084" spans="1:47" x14ac:dyDescent="0.2">
      <c r="A1084" s="1" t="s">
        <v>988</v>
      </c>
      <c r="B1084" s="1">
        <v>16203419</v>
      </c>
      <c r="C1084" s="9">
        <v>1994226</v>
      </c>
      <c r="D1084" s="9" t="str">
        <f>_xll.BDP($A1084&amp;" Corp",D$4)</f>
        <v>FNCIM</v>
      </c>
      <c r="E1084" s="9">
        <f>IF(_xll.BDP($A1084&amp;" Corp","cpn typ")="floating","frn",_xll.BDP($A1084&amp;" Corp",E$4))</f>
        <v>4.375</v>
      </c>
      <c r="F1084" s="50">
        <f>IF(LEFT(_xll.BDP($A1084&amp;" Corp","mty_typ"),4)="perp","perp",_xll.BDP($A1084&amp;" Corp",F$4)*1)</f>
        <v>43074</v>
      </c>
      <c r="G1084" s="31">
        <f>_xll.RtGet("EBOND_POSITION",INDEX(bookMap[eBondID],MATCH(TEXT(C1084,"0"),bookMap[bbgID],0))&amp;"="&amp;B1084,"AMOUNT")</f>
        <v>187000</v>
      </c>
      <c r="H1084" s="1">
        <f>INDEX(control!$E$12:$E$22,MATCH(C1084,control!$C$12:$C$22,0))</f>
        <v>0</v>
      </c>
      <c r="I1084" s="1" t="str">
        <f>IFERROR(INDEX(bias[symbol],MIN(MAX(MATCH(IF($I$2="manual",_xll.RtGet("EBOND_LDN",B1084,-20268),$I$2),bias[symbol],0)+H1084,1),27)),"-")</f>
        <v>m</v>
      </c>
      <c r="J1084" s="1">
        <f>IFERROR(_xll.RtGet("EBOND_LDN",B1084,-20270)*1,"-")</f>
        <v>0.4</v>
      </c>
      <c r="K1084" s="1" t="str">
        <f>_xll.RtGet("EBOND_LDN",$B1084,-20271)</f>
        <v>on</v>
      </c>
      <c r="L1084" s="1">
        <f>_xll.BDP(A1084&amp;" @CBKG Corp","bid")</f>
        <v>106.753</v>
      </c>
      <c r="M1084" s="1">
        <f>_xll.BDP(A1084&amp;" @CBKG Corp","ask")</f>
        <v>107.15300000000001</v>
      </c>
      <c r="N1084" s="1" t="s">
        <v>1456</v>
      </c>
      <c r="O1084" s="1" t="str">
        <f>_xll.BDP(A1084&amp;" @"&amp;N1084&amp;" Corp","LAST_UPDATE")</f>
        <v>11/06/2014</v>
      </c>
      <c r="P1084" s="57">
        <f>_xll.BDP(A1084&amp;" @"&amp;N1084&amp;" Corp","LAST_PRICE")</f>
        <v>106.953</v>
      </c>
      <c r="Q1084" s="1">
        <f>INDEX(control!$F$12:$F$22,MATCH(C1084,control!$C$12:$C$22,0))</f>
        <v>100</v>
      </c>
      <c r="R1084" s="1">
        <f>P1084-J1084*INDEX(bias[value],MATCH(I1084,bias[symbol],0))*(Q1084/100)</f>
        <v>106.753</v>
      </c>
      <c r="S1084" s="1">
        <f t="shared" si="1329"/>
        <v>107.15300000000001</v>
      </c>
      <c r="T1084" s="4"/>
      <c r="U1084" s="4"/>
      <c r="V1084" s="1">
        <f t="shared" si="1323"/>
        <v>106.953</v>
      </c>
      <c r="W1084" s="1">
        <f t="shared" si="1324"/>
        <v>106.753</v>
      </c>
      <c r="X1084" s="1">
        <f t="shared" si="1325"/>
        <v>107.15300000000001</v>
      </c>
      <c r="Y1084" s="13">
        <f t="shared" si="1326"/>
        <v>0</v>
      </c>
      <c r="Z1084" s="1">
        <v>1</v>
      </c>
      <c r="AA1084" s="1">
        <f t="shared" si="1327"/>
        <v>1</v>
      </c>
      <c r="AB1084" s="1">
        <f t="shared" si="1303"/>
        <v>1</v>
      </c>
      <c r="AC1084" s="1">
        <f>IF(ISNUMBER(INDEX(bias[value],MATCH(I1084,bias[symbol],0))),1,0)</f>
        <v>1</v>
      </c>
      <c r="AD1084" s="1">
        <f t="shared" si="1328"/>
        <v>1</v>
      </c>
      <c r="AE1084" s="1">
        <f t="shared" si="1304"/>
        <v>1</v>
      </c>
      <c r="AF1084" s="1">
        <f t="shared" ca="1" si="1305"/>
        <v>0</v>
      </c>
      <c r="AG1084" s="1">
        <f t="shared" ca="1" si="1306"/>
        <v>0</v>
      </c>
      <c r="AH1084" s="1" t="str">
        <f ca="1">IF(AG1084=1,_xll.RtContribute("DDS_BONDS",$B1084&amp;"=EXT",$V$3:$X$3,V1084:X1084,"FTC:CHANGED;SCOPE:SERVER"),"-")</f>
        <v>-</v>
      </c>
      <c r="AI1084" s="1" t="str">
        <f>_xll.RtGet("DDS_BONDS",B1084&amp;"=EXT",3)</f>
        <v>16203419=EXT</v>
      </c>
      <c r="AJ1084" s="32">
        <f>_xll.BDP($A1084&amp;" @"&amp; $N1084 &amp;"  Corp","risk_mid")</f>
        <v>3.4558919718371328</v>
      </c>
      <c r="AK1084" s="25">
        <f t="shared" si="1320"/>
        <v>64.625179873354384</v>
      </c>
      <c r="AL1084" s="1">
        <f t="shared" si="1330"/>
        <v>-1.55</v>
      </c>
      <c r="AM1084" s="38">
        <f t="shared" si="1321"/>
        <v>-8.6112019583333321</v>
      </c>
      <c r="AN1084" s="12">
        <f>_xll.BDP($A1084&amp;" @"&amp; $N1084 &amp;"  Corp","asset_swap_spd_mid")</f>
        <v>184.55944785531204</v>
      </c>
      <c r="AO1084" s="25">
        <f t="shared" si="1322"/>
        <v>3451.2616748943351</v>
      </c>
      <c r="AP1084" s="25">
        <f>IFERROR(_xll.BDP($A1084&amp;" @"&amp; $N1084 &amp;"  Corp","coupon")*G1084/100/365,"-")</f>
        <v>22.414383561643834</v>
      </c>
      <c r="AQ1084" s="1" t="str">
        <f>_xll.RtGet("EBOND_LDN",B1084,"DSPLY_NAME")</f>
        <v>FNCIM 4 3/8 05 D</v>
      </c>
      <c r="AR1084" s="38">
        <f>_xll.RtGet("EBOND_LDN", B1084, -18560)</f>
        <v>224.690538411158</v>
      </c>
      <c r="AS1084" s="38">
        <f>_xll.RtGet("EBOND_LDN", B1084, -18562)</f>
        <v>213.116799472427</v>
      </c>
      <c r="AT1084" s="58" t="str">
        <f ca="1">IF(Main[[#This Row],[maturity]]&lt;TODAY(),"matured","-")</f>
        <v>-</v>
      </c>
      <c r="AU1084" s="1" t="str">
        <f>IF(Main[[#This Row],[spread bid]]=Main[[#This Row],[spread ask]],"error","-")</f>
        <v>-</v>
      </c>
    </row>
    <row r="1085" spans="1:47" x14ac:dyDescent="0.2">
      <c r="A1085" s="1" t="s">
        <v>989</v>
      </c>
      <c r="B1085" s="1">
        <v>12743347</v>
      </c>
      <c r="C1085" s="9">
        <v>1994226</v>
      </c>
      <c r="D1085" s="9" t="str">
        <f>_xll.BDP($A1085&amp;" Corp",D$4)</f>
        <v>FRFP</v>
      </c>
      <c r="E1085" s="9">
        <f>IF(_xll.BDP($A1085&amp;" Corp","cpn typ")="floating","frn",_xll.BDP($A1085&amp;" Corp",E$4))</f>
        <v>5.75</v>
      </c>
      <c r="F1085" s="50">
        <f>IF(LEFT(_xll.BDP($A1085&amp;" Corp","mty_typ"),4)="perp","perp",_xll.BDP($A1085&amp;" Corp",F$4)*1)</f>
        <v>42754</v>
      </c>
      <c r="G1085" s="31">
        <f>_xll.RtGet("EBOND_POSITION",INDEX(bookMap[eBondID],MATCH(TEXT(C1085,"0"),bookMap[bbgID],0))&amp;"="&amp;B1085,"AMOUNT")</f>
        <v>0</v>
      </c>
      <c r="H1085" s="1">
        <f>INDEX(control!$E$12:$E$22,MATCH(C1085,control!$C$12:$C$22,0))</f>
        <v>0</v>
      </c>
      <c r="I1085" s="1" t="str">
        <f>IFERROR(INDEX(bias[symbol],MIN(MAX(MATCH(IF($I$2="manual",_xll.RtGet("EBOND_LDN",B1085,-20268),$I$2),bias[symbol],0)+H1085,1),27)),"-")</f>
        <v>m</v>
      </c>
      <c r="J1085" s="1">
        <f>IFERROR(_xll.RtGet("EBOND_LDN",B1085,-20270)*1,"-")</f>
        <v>0.5</v>
      </c>
      <c r="K1085" s="1" t="str">
        <f>_xll.RtGet("EBOND_LDN",$B1085,-20271)</f>
        <v>on</v>
      </c>
      <c r="L1085" s="1">
        <f>_xll.BDP(A1085&amp;" @CBKG Corp","bid")</f>
        <v>112.319</v>
      </c>
      <c r="M1085" s="1">
        <f>_xll.BDP(A1085&amp;" @CBKG Corp","ask")</f>
        <v>112.819</v>
      </c>
      <c r="N1085" s="1" t="s">
        <v>1456</v>
      </c>
      <c r="O1085" s="1" t="str">
        <f>_xll.BDP(A1085&amp;" @"&amp;N1085&amp;" Corp","LAST_UPDATE")</f>
        <v>07:01:22</v>
      </c>
      <c r="P1085" s="57">
        <f>_xll.BDP(A1085&amp;" @"&amp;N1085&amp;" Corp","LAST_PRICE")</f>
        <v>112.569</v>
      </c>
      <c r="Q1085" s="1">
        <f>INDEX(control!$F$12:$F$22,MATCH(C1085,control!$C$12:$C$22,0))</f>
        <v>100</v>
      </c>
      <c r="R1085" s="1">
        <f>P1085-J1085*INDEX(bias[value],MATCH(I1085,bias[symbol],0))*(Q1085/100)</f>
        <v>112.319</v>
      </c>
      <c r="S1085" s="1">
        <f t="shared" si="1329"/>
        <v>112.819</v>
      </c>
      <c r="T1085" s="4"/>
      <c r="U1085" s="4"/>
      <c r="V1085" s="1">
        <f t="shared" si="1323"/>
        <v>112.569</v>
      </c>
      <c r="W1085" s="1">
        <f t="shared" si="1324"/>
        <v>112.319</v>
      </c>
      <c r="X1085" s="1">
        <f t="shared" si="1325"/>
        <v>112.819</v>
      </c>
      <c r="Y1085" s="13">
        <f t="shared" si="1326"/>
        <v>0</v>
      </c>
      <c r="Z1085" s="1">
        <v>1</v>
      </c>
      <c r="AA1085" s="1">
        <f t="shared" si="1327"/>
        <v>1</v>
      </c>
      <c r="AB1085" s="1">
        <f t="shared" si="1303"/>
        <v>1</v>
      </c>
      <c r="AC1085" s="1">
        <f>IF(ISNUMBER(INDEX(bias[value],MATCH(I1085,bias[symbol],0))),1,0)</f>
        <v>1</v>
      </c>
      <c r="AD1085" s="1">
        <f t="shared" si="1328"/>
        <v>1</v>
      </c>
      <c r="AE1085" s="1">
        <f t="shared" si="1304"/>
        <v>1</v>
      </c>
      <c r="AF1085" s="1">
        <f t="shared" ca="1" si="1305"/>
        <v>0</v>
      </c>
      <c r="AG1085" s="1">
        <f t="shared" ca="1" si="1306"/>
        <v>0</v>
      </c>
      <c r="AH1085" s="1" t="str">
        <f ca="1">IF(AG1085=1,_xll.RtContribute("DDS_BONDS",$B1085&amp;"=EXT",$V$3:$X$3,V1085:X1085,"FTC:CHANGED;SCOPE:SERVER"),"-")</f>
        <v>-</v>
      </c>
      <c r="AI1085" s="1" t="str">
        <f>_xll.RtGet("DDS_BONDS",B1085&amp;"=EXT",3)</f>
        <v>12743347=EXT</v>
      </c>
      <c r="AJ1085" s="32">
        <f>_xll.BDP($A1085&amp;" @"&amp; $N1085 &amp;"  Corp","risk_mid")</f>
        <v>2.7829920691431198</v>
      </c>
      <c r="AK1085" s="25">
        <f t="shared" si="1320"/>
        <v>0</v>
      </c>
      <c r="AL1085" s="1" t="str">
        <f t="shared" si="1330"/>
        <v>-</v>
      </c>
      <c r="AM1085" s="38">
        <f t="shared" si="1321"/>
        <v>0</v>
      </c>
      <c r="AN1085" s="12">
        <f>_xll.BDP($A1085&amp;" @"&amp; $N1085 &amp;"  Corp","asset_swap_spd_mid")</f>
        <v>49.029266462063191</v>
      </c>
      <c r="AO1085" s="25">
        <f t="shared" si="1322"/>
        <v>0</v>
      </c>
      <c r="AP1085" s="25">
        <f>IFERROR(_xll.BDP($A1085&amp;" @"&amp; $N1085 &amp;"  Corp","coupon")*G1085/100/365,"-")</f>
        <v>0</v>
      </c>
      <c r="AQ1085" s="1" t="str">
        <f>_xll.RtGet("EBOND_LDN",B1085,"DSPLY_NAME")</f>
        <v>FRFP 5 3/4 19 Ja</v>
      </c>
      <c r="AR1085" s="38">
        <f>_xll.RtGet("EBOND_LDN", B1085, -18560)</f>
        <v>86.437268517141007</v>
      </c>
      <c r="AS1085" s="38">
        <f>_xll.RtGet("EBOND_LDN", B1085, -18562)</f>
        <v>68.478635421852999</v>
      </c>
      <c r="AT1085" s="58" t="str">
        <f ca="1">IF(Main[[#This Row],[maturity]]&lt;TODAY(),"matured","-")</f>
        <v>-</v>
      </c>
      <c r="AU1085" s="1" t="str">
        <f>IF(Main[[#This Row],[spread bid]]=Main[[#This Row],[spread ask]],"error","-")</f>
        <v>-</v>
      </c>
    </row>
    <row r="1086" spans="1:47" x14ac:dyDescent="0.2">
      <c r="A1086" s="1" t="s">
        <v>990</v>
      </c>
      <c r="B1086" s="1">
        <v>10489962</v>
      </c>
      <c r="C1086" s="9">
        <v>1994226</v>
      </c>
      <c r="D1086" s="9" t="str">
        <f>_xll.BDP($A1086&amp;" Corp",D$4)</f>
        <v>FRFP</v>
      </c>
      <c r="E1086" s="9">
        <f>IF(_xll.BDP($A1086&amp;" Corp","cpn typ")="floating","frn",_xll.BDP($A1086&amp;" Corp",E$4))</f>
        <v>4.875</v>
      </c>
      <c r="F1086" s="50">
        <f>IF(LEFT(_xll.BDP($A1086&amp;" Corp","mty_typ"),4)="perp","perp",_xll.BDP($A1086&amp;" Corp",F$4)*1)</f>
        <v>43231</v>
      </c>
      <c r="G1086" s="31">
        <f>_xll.RtGet("EBOND_POSITION",INDEX(bookMap[eBondID],MATCH(TEXT(C1086,"0"),bookMap[bbgID],0))&amp;"="&amp;B1086,"AMOUNT")</f>
        <v>0</v>
      </c>
      <c r="H1086" s="1">
        <f>INDEX(control!$E$12:$E$22,MATCH(C1086,control!$C$12:$C$22,0))</f>
        <v>0</v>
      </c>
      <c r="I1086" s="1" t="str">
        <f>IFERROR(INDEX(bias[symbol],MIN(MAX(MATCH(IF($I$2="manual",_xll.RtGet("EBOND_LDN",B1086,-20268),$I$2),bias[symbol],0)+H1086,1),27)),"-")</f>
        <v>m</v>
      </c>
      <c r="J1086" s="1">
        <f>IFERROR(_xll.RtGet("EBOND_LDN",B1086,-20270)*1,"-")</f>
        <v>0.6</v>
      </c>
      <c r="K1086" s="1" t="str">
        <f>_xll.RtGet("EBOND_LDN",$B1086,-20271)</f>
        <v>on</v>
      </c>
      <c r="L1086" s="1">
        <f>_xll.BDP(A1086&amp;" @CBKG Corp","bid")</f>
        <v>113.968</v>
      </c>
      <c r="M1086" s="1">
        <f>_xll.BDP(A1086&amp;" @CBKG Corp","ask")</f>
        <v>114.568</v>
      </c>
      <c r="N1086" s="1" t="s">
        <v>1456</v>
      </c>
      <c r="O1086" s="1" t="str">
        <f>_xll.BDP(A1086&amp;" @"&amp;N1086&amp;" Corp","LAST_UPDATE")</f>
        <v>07:01:27</v>
      </c>
      <c r="P1086" s="57">
        <f>_xll.BDP(A1086&amp;" @"&amp;N1086&amp;" Corp","LAST_PRICE")</f>
        <v>114.268</v>
      </c>
      <c r="Q1086" s="1">
        <f>INDEX(control!$F$12:$F$22,MATCH(C1086,control!$C$12:$C$22,0))</f>
        <v>100</v>
      </c>
      <c r="R1086" s="1">
        <f>P1086-J1086*INDEX(bias[value],MATCH(I1086,bias[symbol],0))*(Q1086/100)</f>
        <v>113.968</v>
      </c>
      <c r="S1086" s="1">
        <f t="shared" si="1329"/>
        <v>114.568</v>
      </c>
      <c r="T1086" s="4"/>
      <c r="U1086" s="4"/>
      <c r="V1086" s="1">
        <f t="shared" si="1323"/>
        <v>114.268</v>
      </c>
      <c r="W1086" s="1">
        <f t="shared" si="1324"/>
        <v>113.968</v>
      </c>
      <c r="X1086" s="1">
        <f t="shared" si="1325"/>
        <v>114.568</v>
      </c>
      <c r="Y1086" s="13">
        <f t="shared" si="1326"/>
        <v>0</v>
      </c>
      <c r="Z1086" s="1">
        <v>1</v>
      </c>
      <c r="AA1086" s="1">
        <f t="shared" si="1327"/>
        <v>1</v>
      </c>
      <c r="AB1086" s="1">
        <f t="shared" si="1303"/>
        <v>1</v>
      </c>
      <c r="AC1086" s="1">
        <f>IF(ISNUMBER(INDEX(bias[value],MATCH(I1086,bias[symbol],0))),1,0)</f>
        <v>1</v>
      </c>
      <c r="AD1086" s="1">
        <f t="shared" si="1328"/>
        <v>1</v>
      </c>
      <c r="AE1086" s="1">
        <f t="shared" si="1304"/>
        <v>1</v>
      </c>
      <c r="AF1086" s="1">
        <f t="shared" ca="1" si="1305"/>
        <v>0</v>
      </c>
      <c r="AG1086" s="1">
        <f t="shared" ca="1" si="1306"/>
        <v>0</v>
      </c>
      <c r="AH1086" s="1" t="str">
        <f ca="1">IF(AG1086=1,_xll.RtContribute("DDS_BONDS",$B1086&amp;"=EXT",$V$3:$X$3,V1086:X1086,"FTC:CHANGED;SCOPE:SERVER"),"-")</f>
        <v>-</v>
      </c>
      <c r="AI1086" s="1" t="str">
        <f>_xll.RtGet("DDS_BONDS",B1086&amp;"=EXT",3)</f>
        <v>10489962=EXT</v>
      </c>
      <c r="AJ1086" s="32">
        <f>_xll.BDP($A1086&amp;" @"&amp; $N1086 &amp;"  Corp","risk_mid")</f>
        <v>4.1354454476504543</v>
      </c>
      <c r="AK1086" s="25">
        <f t="shared" si="1320"/>
        <v>0</v>
      </c>
      <c r="AL1086" s="1" t="str">
        <f t="shared" si="1330"/>
        <v>-</v>
      </c>
      <c r="AM1086" s="38">
        <f t="shared" si="1321"/>
        <v>0</v>
      </c>
      <c r="AN1086" s="12">
        <f>_xll.BDP($A1086&amp;" @"&amp; $N1086 &amp;"  Corp","asset_swap_spd_mid")</f>
        <v>65.115872390205936</v>
      </c>
      <c r="AO1086" s="25">
        <f t="shared" si="1322"/>
        <v>0</v>
      </c>
      <c r="AP1086" s="25">
        <f>IFERROR(_xll.BDP($A1086&amp;" @"&amp; $N1086 &amp;"  Corp","coupon")*G1086/100/365,"-")</f>
        <v>0</v>
      </c>
      <c r="AQ1086" s="1" t="str">
        <f>_xll.RtGet("EBOND_LDN",B1086,"DSPLY_NAME")</f>
        <v>FRFP 4 7/8 11 Ma</v>
      </c>
      <c r="AR1086" s="38">
        <f>_xll.RtGet("EBOND_LDN", B1086, -18560)</f>
        <v>105.012456862799</v>
      </c>
      <c r="AS1086" s="38">
        <f>_xll.RtGet("EBOND_LDN", B1086, -18562)</f>
        <v>90.521538225700994</v>
      </c>
      <c r="AT1086" s="58" t="str">
        <f ca="1">IF(Main[[#This Row],[maturity]]&lt;TODAY(),"matured","-")</f>
        <v>-</v>
      </c>
      <c r="AU1086" s="1" t="str">
        <f>IF(Main[[#This Row],[spread bid]]=Main[[#This Row],[spread ask]],"error","-")</f>
        <v>-</v>
      </c>
    </row>
    <row r="1087" spans="1:47" x14ac:dyDescent="0.2">
      <c r="A1087" s="1" t="s">
        <v>991</v>
      </c>
      <c r="B1087" s="1">
        <v>16213220</v>
      </c>
      <c r="C1087" s="9">
        <v>1994226</v>
      </c>
      <c r="D1087" s="9" t="str">
        <f>_xll.BDP($A1087&amp;" Corp",D$4)</f>
        <v>GBFGR</v>
      </c>
      <c r="E1087" s="9">
        <f>IF(_xll.BDP($A1087&amp;" Corp","cpn typ")="floating","frn",_xll.BDP($A1087&amp;" Corp",E$4))</f>
        <v>2.375</v>
      </c>
      <c r="F1087" s="50">
        <f>IF(LEFT(_xll.BDP($A1087&amp;" Corp","mty_typ"),4)="perp","perp",_xll.BDP($A1087&amp;" Corp",F$4)*1)</f>
        <v>43806</v>
      </c>
      <c r="G1087" s="31">
        <f>_xll.RtGet("EBOND_POSITION",INDEX(bookMap[eBondID],MATCH(TEXT(C1087,"0"),bookMap[bbgID],0))&amp;"="&amp;B1087,"AMOUNT")</f>
        <v>1313000</v>
      </c>
      <c r="H1087" s="1">
        <f>INDEX(control!$E$12:$E$22,MATCH(C1087,control!$C$12:$C$22,0))</f>
        <v>0</v>
      </c>
      <c r="I1087" s="1" t="str">
        <f>IFERROR(INDEX(bias[symbol],MIN(MAX(MATCH(IF($I$2="manual",_xll.RtGet("EBOND_LDN",B1087,-20268),$I$2),bias[symbol],0)+H1087,1),27)),"-")</f>
        <v>m</v>
      </c>
      <c r="J1087" s="1">
        <f>IFERROR(_xll.RtGet("EBOND_LDN",B1087,-20270)*1,"-")</f>
        <v>0.4</v>
      </c>
      <c r="K1087" s="1" t="str">
        <f>_xll.RtGet("EBOND_LDN",$B1087,-20271)</f>
        <v>on</v>
      </c>
      <c r="L1087" s="1">
        <f>_xll.BDP(A1087&amp;" @CBKG Corp","bid")</f>
        <v>105.179</v>
      </c>
      <c r="M1087" s="1">
        <f>_xll.BDP(A1087&amp;" @CBKG Corp","ask")</f>
        <v>105.57899999999999</v>
      </c>
      <c r="N1087" s="1" t="s">
        <v>1456</v>
      </c>
      <c r="O1087" s="1" t="str">
        <f>_xll.BDP(A1087&amp;" @"&amp;N1087&amp;" Corp","LAST_UPDATE")</f>
        <v>07:01:28</v>
      </c>
      <c r="P1087" s="57">
        <f>_xll.BDP(A1087&amp;" @"&amp;N1087&amp;" Corp","LAST_PRICE")</f>
        <v>105.379</v>
      </c>
      <c r="Q1087" s="1">
        <f>INDEX(control!$F$12:$F$22,MATCH(C1087,control!$C$12:$C$22,0))</f>
        <v>100</v>
      </c>
      <c r="R1087" s="1">
        <f>P1087-J1087*INDEX(bias[value],MATCH(I1087,bias[symbol],0))*(Q1087/100)</f>
        <v>105.179</v>
      </c>
      <c r="S1087" s="1">
        <f t="shared" si="1329"/>
        <v>105.57900000000001</v>
      </c>
      <c r="T1087" s="4"/>
      <c r="U1087" s="4"/>
      <c r="V1087" s="1">
        <f t="shared" si="1323"/>
        <v>105.379</v>
      </c>
      <c r="W1087" s="1">
        <f t="shared" si="1324"/>
        <v>105.179</v>
      </c>
      <c r="X1087" s="1">
        <f t="shared" si="1325"/>
        <v>105.57900000000001</v>
      </c>
      <c r="Y1087" s="13">
        <f t="shared" si="1326"/>
        <v>2.8421709430404007E-14</v>
      </c>
      <c r="Z1087" s="1">
        <v>1</v>
      </c>
      <c r="AA1087" s="1">
        <f t="shared" si="1327"/>
        <v>1</v>
      </c>
      <c r="AB1087" s="1">
        <f t="shared" si="1303"/>
        <v>1</v>
      </c>
      <c r="AC1087" s="1">
        <f>IF(ISNUMBER(INDEX(bias[value],MATCH(I1087,bias[symbol],0))),1,0)</f>
        <v>1</v>
      </c>
      <c r="AD1087" s="1">
        <f t="shared" si="1328"/>
        <v>1</v>
      </c>
      <c r="AE1087" s="1">
        <f t="shared" si="1304"/>
        <v>1</v>
      </c>
      <c r="AF1087" s="1">
        <f t="shared" ca="1" si="1305"/>
        <v>0</v>
      </c>
      <c r="AG1087" s="1">
        <f t="shared" ca="1" si="1306"/>
        <v>0</v>
      </c>
      <c r="AH1087" s="1" t="str">
        <f ca="1">IF(AG1087=1,_xll.RtContribute("DDS_BONDS",$B1087&amp;"=EXT",$V$3:$X$3,V1087:X1087,"FTC:CHANGED;SCOPE:SERVER"),"-")</f>
        <v>-</v>
      </c>
      <c r="AI1087" s="1" t="str">
        <f>_xll.RtGet("DDS_BONDS",B1087&amp;"=EXT",3)</f>
        <v>16213220=EXT</v>
      </c>
      <c r="AJ1087" s="32">
        <f>_xll.BDP($A1087&amp;" @"&amp; $N1087 &amp;"  Corp","risk_mid")</f>
        <v>5.4080336567913889</v>
      </c>
      <c r="AK1087" s="25">
        <f t="shared" si="1320"/>
        <v>710.07481913670938</v>
      </c>
      <c r="AL1087" s="1" t="str">
        <f t="shared" si="1330"/>
        <v>-</v>
      </c>
      <c r="AM1087" s="38">
        <f t="shared" si="1321"/>
        <v>12.298900177777778</v>
      </c>
      <c r="AN1087" s="12">
        <f>_xll.BDP($A1087&amp;" @"&amp; $N1087 &amp;"  Corp","asset_swap_spd_mid")</f>
        <v>56.780671462281006</v>
      </c>
      <c r="AO1087" s="25">
        <f t="shared" si="1322"/>
        <v>7455.3021629974965</v>
      </c>
      <c r="AP1087" s="25">
        <f>IFERROR(_xll.BDP($A1087&amp;" @"&amp; $N1087 &amp;"  Corp","coupon")*G1087/100/365,"-")</f>
        <v>85.43493150684931</v>
      </c>
      <c r="AQ1087" s="1" t="str">
        <f>_xll.RtGet("EBOND_LDN",B1087,"DSPLY_NAME")</f>
        <v>GBFGR 2 3/8 07 D</v>
      </c>
      <c r="AR1087" s="38">
        <f>_xll.RtGet("EBOND_LDN", B1087, -18560)</f>
        <v>100.841557225416</v>
      </c>
      <c r="AS1087" s="38">
        <f>_xll.RtGet("EBOND_LDN", B1087, -18562)</f>
        <v>93.456024791380003</v>
      </c>
      <c r="AT1087" s="58" t="str">
        <f ca="1">IF(Main[[#This Row],[maturity]]&lt;TODAY(),"matured","-")</f>
        <v>-</v>
      </c>
      <c r="AU1087" s="1" t="str">
        <f>IF(Main[[#This Row],[spread bid]]=Main[[#This Row],[spread ask]],"error","-")</f>
        <v>-</v>
      </c>
    </row>
    <row r="1088" spans="1:47" x14ac:dyDescent="0.2">
      <c r="A1088" s="1" t="s">
        <v>992</v>
      </c>
      <c r="B1088" s="1">
        <v>17799511</v>
      </c>
      <c r="C1088" s="9">
        <v>1994226</v>
      </c>
      <c r="D1088" s="9" t="str">
        <f>_xll.BDP($A1088&amp;" Corp",D$4)</f>
        <v>GESTAM</v>
      </c>
      <c r="E1088" s="9">
        <f>IF(_xll.BDP($A1088&amp;" Corp","cpn typ")="floating","frn",_xll.BDP($A1088&amp;" Corp",E$4))</f>
        <v>5.875</v>
      </c>
      <c r="F1088" s="50">
        <f>IF(LEFT(_xll.BDP($A1088&amp;" Corp","mty_typ"),4)="perp","perp",_xll.BDP($A1088&amp;" Corp",F$4)*1)</f>
        <v>43982</v>
      </c>
      <c r="G1088" s="31">
        <f>_xll.RtGet("EBOND_POSITION",INDEX(bookMap[eBondID],MATCH(TEXT(C1088,"0"),bookMap[bbgID],0))&amp;"="&amp;B1088,"AMOUNT")</f>
        <v>0</v>
      </c>
      <c r="H1088" s="1">
        <f>INDEX(control!$E$12:$E$22,MATCH(C1088,control!$C$12:$C$22,0))</f>
        <v>0</v>
      </c>
      <c r="I1088" s="1" t="str">
        <f>IFERROR(INDEX(bias[symbol],MIN(MAX(MATCH(IF($I$2="manual",_xll.RtGet("EBOND_LDN",B1088,-20268),$I$2),bias[symbol],0)+H1088,1),27)),"-")</f>
        <v>-</v>
      </c>
      <c r="J1088" s="1" t="str">
        <f>IFERROR(_xll.RtGet("EBOND_LDN",B1088,-20270)*1,"-")</f>
        <v>-</v>
      </c>
      <c r="K1088" s="1" t="str">
        <f>_xll.RtGet("EBOND_LDN",$B1088,-20271)</f>
        <v>#N/A</v>
      </c>
      <c r="L1088" s="1">
        <f>_xll.BDP(A1088&amp;" @CBKG Corp","bid")</f>
        <v>107</v>
      </c>
      <c r="M1088" s="1">
        <f>_xll.BDP(A1088&amp;" @CBKG Corp","ask")</f>
        <v>108</v>
      </c>
      <c r="N1088" s="1" t="s">
        <v>1456</v>
      </c>
      <c r="O1088" s="1" t="str">
        <f>_xll.BDP(A1088&amp;" @"&amp;N1088&amp;" Corp","LAST_UPDATE")</f>
        <v>11/06/2014</v>
      </c>
      <c r="P1088" s="57">
        <f>_xll.BDP(A1088&amp;" @"&amp;N1088&amp;" Corp","LAST_PRICE")</f>
        <v>107.30200000000001</v>
      </c>
      <c r="Q1088" s="1">
        <f>INDEX(control!$F$12:$F$22,MATCH(C1088,control!$C$12:$C$22,0))</f>
        <v>100</v>
      </c>
      <c r="R1088" s="1" t="e">
        <f>P1088-J1088*INDEX(bias[value],MATCH(I1088,bias[symbol],0))*(Q1088/100)</f>
        <v>#VALUE!</v>
      </c>
      <c r="S1088" s="1" t="e">
        <f t="shared" si="1329"/>
        <v>#VALUE!</v>
      </c>
      <c r="T1088" s="4"/>
      <c r="U1088" s="4"/>
      <c r="V1088" s="1">
        <f t="shared" si="1323"/>
        <v>107.30200000000001</v>
      </c>
      <c r="W1088" s="1" t="e">
        <f t="shared" si="1324"/>
        <v>#VALUE!</v>
      </c>
      <c r="X1088" s="1" t="e">
        <f t="shared" si="1325"/>
        <v>#VALUE!</v>
      </c>
      <c r="Y1088" s="13" t="str">
        <f t="shared" si="1326"/>
        <v>err</v>
      </c>
      <c r="Z1088" s="1">
        <v>1</v>
      </c>
      <c r="AA1088" s="1">
        <f t="shared" si="1327"/>
        <v>0</v>
      </c>
      <c r="AB1088" s="1">
        <f t="shared" si="1303"/>
        <v>0</v>
      </c>
      <c r="AC1088" s="1">
        <f>IF(ISNUMBER(INDEX(bias[value],MATCH(I1088,bias[symbol],0))),1,0)</f>
        <v>0</v>
      </c>
      <c r="AD1088" s="1">
        <f t="shared" si="1328"/>
        <v>0</v>
      </c>
      <c r="AE1088" s="1">
        <f t="shared" si="1304"/>
        <v>0</v>
      </c>
      <c r="AF1088" s="1">
        <f t="shared" ca="1" si="1305"/>
        <v>0</v>
      </c>
      <c r="AG1088" s="1">
        <f t="shared" ca="1" si="1306"/>
        <v>0</v>
      </c>
      <c r="AH1088" s="1" t="str">
        <f ca="1">IF(AG1088=1,_xll.RtContribute("DDS_BONDS",$B1088&amp;"=EXT",$V$3:$X$3,V1088:X1088,"FTC:CHANGED;SCOPE:SERVER"),"-")</f>
        <v>-</v>
      </c>
      <c r="AI1088" s="1" t="str">
        <f>_xll.RtGet("DDS_BONDS",B1088&amp;"=EXT",3)</f>
        <v>17799511=EXT</v>
      </c>
      <c r="AJ1088" s="32">
        <f>_xll.BDP($A1088&amp;" @"&amp; $N1088 &amp;"  Corp","risk_mid")</f>
        <v>1.9783210213773827</v>
      </c>
      <c r="AK1088" s="25">
        <f t="shared" si="1320"/>
        <v>0</v>
      </c>
      <c r="AL1088" s="1" t="str">
        <f t="shared" si="1330"/>
        <v>-</v>
      </c>
      <c r="AM1088" s="38">
        <f t="shared" si="1321"/>
        <v>0</v>
      </c>
      <c r="AN1088" s="12">
        <f>_xll.BDP($A1088&amp;" @"&amp; $N1088 &amp;"  Corp","asset_swap_spd_mid")</f>
        <v>329.52319441733363</v>
      </c>
      <c r="AO1088" s="25">
        <f t="shared" si="1322"/>
        <v>0</v>
      </c>
      <c r="AP1088" s="25">
        <f>IFERROR(_xll.BDP($A1088&amp;" @"&amp; $N1088 &amp;"  Corp","coupon")*G1088/100/365,"-")</f>
        <v>0</v>
      </c>
      <c r="AQ1088" s="1" t="str">
        <f>_xll.RtGet("EBOND_LDN",B1088,"DSPLY_NAME")</f>
        <v>#N/A</v>
      </c>
      <c r="AR1088" s="38" t="str">
        <f>_xll.RtGet("EBOND_LDN", B1088, -18560)</f>
        <v>#N/A</v>
      </c>
      <c r="AS1088" s="38" t="str">
        <f>_xll.RtGet("EBOND_LDN", B1088, -18562)</f>
        <v>#N/A</v>
      </c>
      <c r="AT1088" s="58" t="str">
        <f ca="1">IF(Main[[#This Row],[maturity]]&lt;TODAY(),"matured","-")</f>
        <v>-</v>
      </c>
      <c r="AU1088" s="1" t="str">
        <f>IF(Main[[#This Row],[spread bid]]=Main[[#This Row],[spread ask]],"error","-")</f>
        <v>error</v>
      </c>
    </row>
    <row r="1089" spans="1:47" x14ac:dyDescent="0.2">
      <c r="A1089" s="1" t="s">
        <v>993</v>
      </c>
      <c r="B1089" s="1">
        <v>18079002</v>
      </c>
      <c r="C1089" s="9">
        <v>1994226</v>
      </c>
      <c r="D1089" s="9" t="str">
        <f>_xll.BDP($A1089&amp;" Corp",D$4)</f>
        <v>GLJGR</v>
      </c>
      <c r="E1089" s="9">
        <f>IF(_xll.BDP($A1089&amp;" Corp","cpn typ")="floating","frn",_xll.BDP($A1089&amp;" Corp",E$4))</f>
        <v>2</v>
      </c>
      <c r="F1089" s="50">
        <f>IF(LEFT(_xll.BDP($A1089&amp;" Corp","mty_typ"),4)="perp","perp",_xll.BDP($A1089&amp;" Corp",F$4)*1)</f>
        <v>42893</v>
      </c>
      <c r="G1089" s="31">
        <f>_xll.RtGet("EBOND_POSITION",INDEX(bookMap[eBondID],MATCH(TEXT(C1089,"0"),bookMap[bbgID],0))&amp;"="&amp;B1089,"AMOUNT")</f>
        <v>-53000</v>
      </c>
      <c r="H1089" s="1">
        <f>INDEX(control!$E$12:$E$22,MATCH(C1089,control!$C$12:$C$22,0))</f>
        <v>0</v>
      </c>
      <c r="I1089" s="1" t="str">
        <f>IFERROR(INDEX(bias[symbol],MIN(MAX(MATCH(IF($I$2="manual",_xll.RtGet("EBOND_LDN",B1089,-20268),$I$2),bias[symbol],0)+H1089,1),27)),"-")</f>
        <v>b</v>
      </c>
      <c r="J1089" s="1">
        <f>IFERROR(_xll.RtGet("EBOND_LDN",B1089,-20270)*1,"-")</f>
        <v>0.5</v>
      </c>
      <c r="K1089" s="1" t="str">
        <f>_xll.RtGet("EBOND_LDN",$B1089,-20271)</f>
        <v>on</v>
      </c>
      <c r="L1089" s="1">
        <f>_xll.BDP(A1089&amp;" @CBKG Corp","bid")</f>
        <v>101.93</v>
      </c>
      <c r="M1089" s="1">
        <f>_xll.BDP(A1089&amp;" @CBKG Corp","ask")</f>
        <v>102.43</v>
      </c>
      <c r="N1089" s="1" t="s">
        <v>1456</v>
      </c>
      <c r="O1089" s="1" t="str">
        <f>_xll.BDP(A1089&amp;" @"&amp;N1089&amp;" Corp","LAST_UPDATE")</f>
        <v>11/06/2014</v>
      </c>
      <c r="P1089" s="57">
        <f>_xll.BDP(A1089&amp;" @"&amp;N1089&amp;" Corp","LAST_PRICE")</f>
        <v>102.117</v>
      </c>
      <c r="Q1089" s="1">
        <f>INDEX(control!$F$12:$F$22,MATCH(C1089,control!$C$12:$C$22,0))</f>
        <v>100</v>
      </c>
      <c r="R1089" s="1">
        <f>P1089-J1089*INDEX(bias[value],MATCH(I1089,bias[symbol],0))*(Q1089/100)</f>
        <v>101.9295</v>
      </c>
      <c r="S1089" s="1">
        <f t="shared" si="1329"/>
        <v>102.4295</v>
      </c>
      <c r="T1089" s="4"/>
      <c r="U1089" s="4"/>
      <c r="V1089" s="1">
        <f t="shared" si="1323"/>
        <v>102.117</v>
      </c>
      <c r="W1089" s="1">
        <f t="shared" si="1324"/>
        <v>101.9295</v>
      </c>
      <c r="X1089" s="1">
        <f t="shared" si="1325"/>
        <v>102.4295</v>
      </c>
      <c r="Y1089" s="13">
        <f t="shared" si="1326"/>
        <v>-1.0000000000047748E-3</v>
      </c>
      <c r="Z1089" s="1">
        <v>1</v>
      </c>
      <c r="AA1089" s="1">
        <f t="shared" si="1327"/>
        <v>1</v>
      </c>
      <c r="AB1089" s="1">
        <f t="shared" si="1303"/>
        <v>1</v>
      </c>
      <c r="AC1089" s="1">
        <f>IF(ISNUMBER(INDEX(bias[value],MATCH(I1089,bias[symbol],0))),1,0)</f>
        <v>1</v>
      </c>
      <c r="AD1089" s="1">
        <f t="shared" si="1328"/>
        <v>1</v>
      </c>
      <c r="AE1089" s="1">
        <f t="shared" si="1304"/>
        <v>1</v>
      </c>
      <c r="AF1089" s="1">
        <f t="shared" ca="1" si="1305"/>
        <v>0</v>
      </c>
      <c r="AG1089" s="1">
        <f t="shared" ca="1" si="1306"/>
        <v>0</v>
      </c>
      <c r="AH1089" s="1" t="str">
        <f ca="1">IF(AG1089=1,_xll.RtContribute("DDS_BONDS",$B1089&amp;"=EXT",$V$3:$X$3,V1089:X1089,"FTC:CHANGED;SCOPE:SERVER"),"-")</f>
        <v>-</v>
      </c>
      <c r="AI1089" s="1" t="str">
        <f>_xll.RtGet("DDS_BONDS",B1089&amp;"=EXT",3)</f>
        <v>18079002=EXT</v>
      </c>
      <c r="AJ1089" s="32">
        <f>_xll.BDP($A1089&amp;" @"&amp; $N1089 &amp;"  Corp","risk_mid")</f>
        <v>2.9421275435602467</v>
      </c>
      <c r="AK1089" s="25">
        <f t="shared" si="1320"/>
        <v>-15.593275980869308</v>
      </c>
      <c r="AL1089" s="1" t="str">
        <f t="shared" si="1330"/>
        <v>-</v>
      </c>
      <c r="AM1089" s="38">
        <f t="shared" si="1321"/>
        <v>-0.48108453333333329</v>
      </c>
      <c r="AN1089" s="12">
        <f>_xll.BDP($A1089&amp;" @"&amp; $N1089 &amp;"  Corp","asset_swap_spd_mid")</f>
        <v>84.465492741680237</v>
      </c>
      <c r="AO1089" s="25">
        <f t="shared" si="1322"/>
        <v>-447.66711153090523</v>
      </c>
      <c r="AP1089" s="25">
        <f>IFERROR(_xll.BDP($A1089&amp;" @"&amp; $N1089 &amp;"  Corp","coupon")*G1089/100/365,"-")</f>
        <v>-2.904109589041096</v>
      </c>
      <c r="AQ1089" s="1" t="str">
        <f>_xll.RtGet("EBOND_LDN",B1089,"DSPLY_NAME")</f>
        <v>GLJGR 2 07 Jun 2</v>
      </c>
      <c r="AR1089" s="38">
        <f>_xll.RtGet("EBOND_LDN", B1089, -18560)</f>
        <v>0</v>
      </c>
      <c r="AS1089" s="38">
        <f>_xll.RtGet("EBOND_LDN", B1089, -18562)</f>
        <v>0</v>
      </c>
      <c r="AT1089" s="58" t="str">
        <f ca="1">IF(Main[[#This Row],[maturity]]&lt;TODAY(),"matured","-")</f>
        <v>-</v>
      </c>
      <c r="AU1089" s="1" t="str">
        <f>IF(Main[[#This Row],[spread bid]]=Main[[#This Row],[spread ask]],"error","-")</f>
        <v>error</v>
      </c>
    </row>
    <row r="1090" spans="1:47" x14ac:dyDescent="0.2">
      <c r="A1090" s="1" t="s">
        <v>1602</v>
      </c>
      <c r="B1090" s="1">
        <v>21181933</v>
      </c>
      <c r="C1090" s="9">
        <v>1994226</v>
      </c>
      <c r="D1090" s="9" t="str">
        <f>_xll.BDP($A1090&amp;" Corp",D$4)</f>
        <v>GLJGR</v>
      </c>
      <c r="E1090" s="9">
        <f>IF(_xll.BDP($A1090&amp;" Corp","cpn typ")="floating","frn",_xll.BDP($A1090&amp;" Corp",E$4))</f>
        <v>1.625</v>
      </c>
      <c r="F1090" s="50">
        <f>IF(LEFT(_xll.BDP($A1090&amp;" Corp","mty_typ"),4)="perp","perp",_xll.BDP($A1090&amp;" Corp",F$4)*1)</f>
        <v>43025</v>
      </c>
      <c r="G1090" s="31">
        <f>_xll.RtGet("EBOND_POSITION",INDEX(bookMap[eBondID],MATCH(TEXT(C1090,"0"),bookMap[bbgID],0))&amp;"="&amp;B1090,"AMOUNT")</f>
        <v>26000</v>
      </c>
      <c r="H1090" s="1">
        <f>INDEX(control!$E$12:$E$22,MATCH(C1090,control!$C$12:$C$22,0))</f>
        <v>0</v>
      </c>
      <c r="I1090" s="1" t="str">
        <f>IFERROR(INDEX(bias[symbol],MIN(MAX(MATCH(IF($I$2="manual",_xll.RtGet("EBOND_LDN",B1090,-20268),$I$2),bias[symbol],0)+H1090,1),27)),"-")</f>
        <v>b</v>
      </c>
      <c r="J1090" s="1">
        <f>IFERROR(_xll.RtGet("EBOND_LDN",B1090,-20270)*1,"-")</f>
        <v>0.56000000000000005</v>
      </c>
      <c r="K1090" s="1" t="str">
        <f>_xll.RtGet("EBOND_LDN",$B1090,-20271)</f>
        <v>on</v>
      </c>
      <c r="L1090" s="1">
        <f>_xll.BDP(A1090&amp;" @CBKG Corp","bid")</f>
        <v>100.759</v>
      </c>
      <c r="M1090" s="1">
        <f>_xll.BDP(A1090&amp;" @CBKG Corp","ask")</f>
        <v>101.319</v>
      </c>
      <c r="N1090" s="1" t="s">
        <v>1456</v>
      </c>
      <c r="O1090" s="1" t="str">
        <f>_xll.BDP(A1090&amp;" @"&amp;N1090&amp;" Corp","LAST_UPDATE")</f>
        <v>11/06/2014</v>
      </c>
      <c r="P1090" s="57">
        <f>_xll.BDP(A1090&amp;" @"&amp;N1090&amp;" Corp","LAST_PRICE")</f>
        <v>100.96899999999999</v>
      </c>
      <c r="Q1090" s="1">
        <f>INDEX(control!$F$12:$F$22,MATCH(C1090,control!$C$12:$C$22,0))</f>
        <v>100</v>
      </c>
      <c r="R1090" s="1">
        <f>P1090-J1090*INDEX(bias[value],MATCH(I1090,bias[symbol],0))*(Q1090/100)</f>
        <v>100.759</v>
      </c>
      <c r="S1090" s="1">
        <f t="shared" ref="S1090" si="1354">R1090+J1090*(Q1090/100)</f>
        <v>101.319</v>
      </c>
      <c r="T1090" s="4"/>
      <c r="U1090" s="4"/>
      <c r="V1090" s="1">
        <f t="shared" ref="V1090" si="1355">P1090</f>
        <v>100.96899999999999</v>
      </c>
      <c r="W1090" s="1">
        <f t="shared" ref="W1090" si="1356">IF(ISNUMBER(T1090),T1090,R1090)</f>
        <v>100.759</v>
      </c>
      <c r="X1090" s="1">
        <f t="shared" ref="X1090" si="1357">IF(ISNUMBER(U1090),U1090,S1090)</f>
        <v>101.319</v>
      </c>
      <c r="Y1090" s="13">
        <f t="shared" ref="Y1090" si="1358">IF(ISERROR((W1090+X1090)-(L1090+M1090)),"err",((W1090+X1090)-(L1090+M1090)))</f>
        <v>0</v>
      </c>
      <c r="Z1090" s="1">
        <v>1</v>
      </c>
      <c r="AA1090" s="1">
        <f t="shared" ref="AA1090" si="1359">IF(K1090="on",1,0)</f>
        <v>1</v>
      </c>
      <c r="AB1090" s="1">
        <f t="shared" ref="AB1090" si="1360">IF(ISNUMBER(V1090),1,0)*IF(ISNUMBER(W1090),1,0)*IF(ISNUMBER(X1090),1,0)</f>
        <v>1</v>
      </c>
      <c r="AC1090" s="1">
        <f>IF(ISNUMBER(INDEX(bias[value],MATCH(I1090,bias[symbol],0))),1,0)</f>
        <v>1</v>
      </c>
      <c r="AD1090" s="1">
        <f t="shared" ref="AD1090" si="1361">IF(ISNUMBER(J1090),1,0)</f>
        <v>1</v>
      </c>
      <c r="AE1090" s="1">
        <f t="shared" ref="AE1090" si="1362">IF(AB1090,IF(W1090&gt;X1090,0,1),0)</f>
        <v>1</v>
      </c>
      <c r="AF1090" s="1">
        <f t="shared" ca="1" si="1305"/>
        <v>0</v>
      </c>
      <c r="AG1090" s="1">
        <f t="shared" ref="AG1090" ca="1" si="1363">PRODUCT(Z1090:AF1090)</f>
        <v>0</v>
      </c>
      <c r="AH1090" s="1" t="str">
        <f ca="1">IF(AG1090=1,_xll.RtContribute("DDS_BONDS",$B1090&amp;"=EXT",$V$3:$X$3,V1090:X1090,"FTC:CHANGED;SCOPE:SERVER"),"-")</f>
        <v>-</v>
      </c>
      <c r="AI1090" s="1" t="str">
        <f>_xll.RtGet("DDS_BONDS",B1090&amp;"=EXT",3)</f>
        <v>21181933=EXT</v>
      </c>
      <c r="AJ1090" s="32">
        <f>_xll.BDP($A1090&amp;" @"&amp; $N1090 &amp;"  Corp","risk_mid")</f>
        <v>3.2567918675638907</v>
      </c>
      <c r="AK1090" s="25">
        <f t="shared" ref="AK1090" si="1364">IFERROR(G1090*AJ1090/10000,"-")</f>
        <v>8.4676588556661159</v>
      </c>
      <c r="AL1090" s="1" t="str">
        <f t="shared" ref="AL1090" si="1365">IFERROR(INDEX(repoRate,MATCH(A1090,repoIsin,0)),"-")</f>
        <v>-</v>
      </c>
      <c r="AM1090" s="38">
        <f t="shared" ref="AM1090" si="1366">IFERROR(G1090*1,0)*IFERROR(P1090*1,0)/100*IF(AL1090="-",$AM$3,AL1090)/100/360</f>
        <v>0.23335057777777779</v>
      </c>
      <c r="AN1090" s="12">
        <f>_xll.BDP($A1090&amp;" @"&amp; $N1090 &amp;"  Corp","asset_swap_spd_mid")</f>
        <v>88.139847069414785</v>
      </c>
      <c r="AO1090" s="25">
        <f t="shared" ref="AO1090" si="1367">IFERROR(G1090*1,0)*IFERROR(AN1090*1,0)/10000</f>
        <v>229.16360238047844</v>
      </c>
      <c r="AP1090" s="25">
        <f>IFERROR(_xll.BDP($A1090&amp;" @"&amp; $N1090 &amp;"  Corp","coupon")*G1090/100/365,"-")</f>
        <v>1.1575342465753424</v>
      </c>
      <c r="AQ1090" s="1" t="str">
        <f>_xll.RtGet("EBOND_LDN",B1090,"DSPLY_NAME")</f>
        <v>GLJGR 1 5/8 17 O</v>
      </c>
      <c r="AR1090" s="38">
        <f>_xll.RtGet("EBOND_LDN", B1090, -18560)</f>
        <v>126.70243305162199</v>
      </c>
      <c r="AS1090" s="38">
        <f>_xll.RtGet("EBOND_LDN", B1090, -18562)</f>
        <v>109.541914620081</v>
      </c>
      <c r="AT1090" s="58" t="str">
        <f ca="1">IF(Main[[#This Row],[maturity]]&lt;TODAY(),"matured","-")</f>
        <v>-</v>
      </c>
      <c r="AU1090" s="1" t="str">
        <f>IF(Main[[#This Row],[spread bid]]=Main[[#This Row],[spread ask]],"error","-")</f>
        <v>-</v>
      </c>
    </row>
    <row r="1091" spans="1:47" x14ac:dyDescent="0.2">
      <c r="A1091" s="1" t="s">
        <v>994</v>
      </c>
      <c r="B1091" s="1">
        <v>10428328</v>
      </c>
      <c r="C1091" s="9">
        <v>1994226</v>
      </c>
      <c r="D1091" s="9" t="str">
        <f>_xll.BDP($A1091&amp;" Corp",D$4)</f>
        <v>GT</v>
      </c>
      <c r="E1091" s="9">
        <f>IF(_xll.BDP($A1091&amp;" Corp","cpn typ")="floating","frn",_xll.BDP($A1091&amp;" Corp",E$4))</f>
        <v>6.75</v>
      </c>
      <c r="F1091" s="50">
        <f>IF(LEFT(_xll.BDP($A1091&amp;" Corp","mty_typ"),4)="perp","perp",_xll.BDP($A1091&amp;" Corp",F$4)*1)</f>
        <v>43570</v>
      </c>
      <c r="G1091" s="31">
        <f>_xll.RtGet("EBOND_POSITION",INDEX(bookMap[eBondID],MATCH(TEXT(C1091,"0"),bookMap[bbgID],0))&amp;"="&amp;B1091,"AMOUNT")</f>
        <v>0</v>
      </c>
      <c r="H1091" s="1">
        <f>INDEX(control!$E$12:$E$22,MATCH(C1091,control!$C$12:$C$22,0))</f>
        <v>0</v>
      </c>
      <c r="I1091" s="1" t="str">
        <f>IFERROR(INDEX(bias[symbol],MIN(MAX(MATCH(IF($I$2="manual",_xll.RtGet("EBOND_LDN",B1091,-20268),$I$2),bias[symbol],0)+H1091,1),27)),"-")</f>
        <v>b</v>
      </c>
      <c r="J1091" s="1" t="str">
        <f>IFERROR(_xll.RtGet("EBOND_LDN",B1091,-20270)*1,"-")</f>
        <v>-</v>
      </c>
      <c r="K1091" s="1" t="str">
        <f>_xll.RtGet("EBOND_LDN",$B1091,-20271)</f>
        <v>on</v>
      </c>
      <c r="L1091" s="1">
        <f>_xll.BDP(A1091&amp;" @CBKG Corp","bid")</f>
        <v>107.5</v>
      </c>
      <c r="M1091" s="1">
        <f>_xll.BDP(A1091&amp;" @CBKG Corp","ask")</f>
        <v>108.5</v>
      </c>
      <c r="N1091" s="1" t="s">
        <v>1456</v>
      </c>
      <c r="O1091" s="1" t="str">
        <f>_xll.BDP(A1091&amp;" @"&amp;N1091&amp;" Corp","LAST_UPDATE")</f>
        <v>11/06/2014</v>
      </c>
      <c r="P1091" s="57">
        <f>_xll.BDP(A1091&amp;" @"&amp;N1091&amp;" Corp","LAST_PRICE")</f>
        <v>107.578</v>
      </c>
      <c r="Q1091" s="1">
        <f>INDEX(control!$F$12:$F$22,MATCH(C1091,control!$C$12:$C$22,0))</f>
        <v>100</v>
      </c>
      <c r="R1091" s="1" t="e">
        <f>P1091-J1091*INDEX(bias[value],MATCH(I1091,bias[symbol],0))*(Q1091/100)</f>
        <v>#VALUE!</v>
      </c>
      <c r="S1091" s="1" t="e">
        <f t="shared" si="1329"/>
        <v>#VALUE!</v>
      </c>
      <c r="T1091" s="4"/>
      <c r="U1091" s="4"/>
      <c r="V1091" s="1">
        <f t="shared" si="1323"/>
        <v>107.578</v>
      </c>
      <c r="W1091" s="1" t="e">
        <f t="shared" si="1324"/>
        <v>#VALUE!</v>
      </c>
      <c r="X1091" s="1" t="e">
        <f t="shared" si="1325"/>
        <v>#VALUE!</v>
      </c>
      <c r="Y1091" s="13" t="str">
        <f t="shared" si="1326"/>
        <v>err</v>
      </c>
      <c r="Z1091" s="1">
        <v>1</v>
      </c>
      <c r="AA1091" s="1">
        <f t="shared" si="1327"/>
        <v>1</v>
      </c>
      <c r="AB1091" s="1">
        <f t="shared" si="1303"/>
        <v>0</v>
      </c>
      <c r="AC1091" s="1">
        <f>IF(ISNUMBER(INDEX(bias[value],MATCH(I1091,bias[symbol],0))),1,0)</f>
        <v>1</v>
      </c>
      <c r="AD1091" s="1">
        <f t="shared" si="1328"/>
        <v>0</v>
      </c>
      <c r="AE1091" s="1">
        <f t="shared" si="1304"/>
        <v>0</v>
      </c>
      <c r="AF1091" s="1">
        <f t="shared" ca="1" si="1305"/>
        <v>0</v>
      </c>
      <c r="AG1091" s="1">
        <f t="shared" ca="1" si="1306"/>
        <v>0</v>
      </c>
      <c r="AH1091" s="1" t="str">
        <f ca="1">IF(AG1091=1,_xll.RtContribute("DDS_BONDS",$B1091&amp;"=EXT",$V$3:$X$3,V1091:X1091,"FTC:CHANGED;SCOPE:SERVER"),"-")</f>
        <v>-</v>
      </c>
      <c r="AI1091" s="1" t="str">
        <f>_xll.RtGet("DDS_BONDS",B1091&amp;"=EXT",3)</f>
        <v>10428328=EXT</v>
      </c>
      <c r="AJ1091" s="32">
        <f>_xll.BDP($A1091&amp;" @"&amp; $N1091 &amp;"  Corp","risk_mid")</f>
        <v>0.87646279306312636</v>
      </c>
      <c r="AK1091" s="25">
        <f t="shared" si="1320"/>
        <v>0</v>
      </c>
      <c r="AL1091" s="1" t="str">
        <f t="shared" si="1330"/>
        <v>-</v>
      </c>
      <c r="AM1091" s="38">
        <f t="shared" si="1321"/>
        <v>0</v>
      </c>
      <c r="AN1091" s="12">
        <f>_xll.BDP($A1091&amp;" @"&amp; $N1091 &amp;"  Corp","asset_swap_spd_mid")</f>
        <v>123.69189509947053</v>
      </c>
      <c r="AO1091" s="25">
        <f t="shared" si="1322"/>
        <v>0</v>
      </c>
      <c r="AP1091" s="25">
        <f>IFERROR(_xll.BDP($A1091&amp;" @"&amp; $N1091 &amp;"  Corp","coupon")*G1091/100/365,"-")</f>
        <v>0</v>
      </c>
      <c r="AQ1091" s="1" t="str">
        <f>_xll.RtGet("EBOND_LDN",B1091,"DSPLY_NAME")</f>
        <v xml:space="preserve">GT 6 3/4 15 Apr </v>
      </c>
      <c r="AR1091" s="38">
        <f>_xll.RtGet("EBOND_LDN", B1091, -18560)</f>
        <v>0</v>
      </c>
      <c r="AS1091" s="38">
        <f>_xll.RtGet("EBOND_LDN", B1091, -18562)</f>
        <v>0</v>
      </c>
      <c r="AT1091" s="58" t="str">
        <f ca="1">IF(Main[[#This Row],[maturity]]&lt;TODAY(),"matured","-")</f>
        <v>-</v>
      </c>
      <c r="AU1091" s="1" t="str">
        <f>IF(Main[[#This Row],[spread bid]]=Main[[#This Row],[spread ask]],"error","-")</f>
        <v>error</v>
      </c>
    </row>
    <row r="1092" spans="1:47" x14ac:dyDescent="0.2">
      <c r="A1092" s="1" t="s">
        <v>995</v>
      </c>
      <c r="B1092" s="1">
        <v>8599343</v>
      </c>
      <c r="C1092" s="9">
        <v>1994226</v>
      </c>
      <c r="D1092" s="9" t="str">
        <f>_xll.BDP($A1092&amp;" Corp",D$4)</f>
        <v>HANIEL</v>
      </c>
      <c r="E1092" s="9">
        <f>IF(_xll.BDP($A1092&amp;" Corp","cpn typ")="floating","frn",_xll.BDP($A1092&amp;" Corp",E$4))</f>
        <v>6.75</v>
      </c>
      <c r="F1092" s="50">
        <f>IF(LEFT(_xll.BDP($A1092&amp;" Corp","mty_typ"),4)="perp","perp",_xll.BDP($A1092&amp;" Corp",F$4)*1)</f>
        <v>41935</v>
      </c>
      <c r="G1092" s="31">
        <f>_xll.RtGet("EBOND_POSITION",INDEX(bookMap[eBondID],MATCH(TEXT(C1092,"0"),bookMap[bbgID],0))&amp;"="&amp;B1092,"AMOUNT")</f>
        <v>4256000</v>
      </c>
      <c r="H1092" s="1">
        <f>INDEX(control!$E$12:$E$22,MATCH(C1092,control!$C$12:$C$22,0))</f>
        <v>0</v>
      </c>
      <c r="I1092" s="1" t="str">
        <f>IFERROR(INDEX(bias[symbol],MIN(MAX(MATCH(IF($I$2="manual",_xll.RtGet("EBOND_LDN",B1092,-20268),$I$2),bias[symbol],0)+H1092,1),27)),"-")</f>
        <v>b</v>
      </c>
      <c r="J1092" s="1">
        <f>IFERROR(_xll.RtGet("EBOND_LDN",B1092,-20270)*1,"-")</f>
        <v>0.2</v>
      </c>
      <c r="K1092" s="1" t="str">
        <f>_xll.RtGet("EBOND_LDN",$B1092,-20271)</f>
        <v>on</v>
      </c>
      <c r="L1092" s="1">
        <f>_xll.BDP(A1092&amp;" @CBKG Corp","bid")</f>
        <v>102.148</v>
      </c>
      <c r="M1092" s="1">
        <f>_xll.BDP(A1092&amp;" @CBKG Corp","ask")</f>
        <v>102.348</v>
      </c>
      <c r="N1092" s="1" t="s">
        <v>1456</v>
      </c>
      <c r="O1092" s="1" t="str">
        <f>_xll.BDP(A1092&amp;" @"&amp;N1092&amp;" Corp","LAST_UPDATE")</f>
        <v>07:01:03</v>
      </c>
      <c r="P1092" s="57">
        <f>_xll.BDP(A1092&amp;" @"&amp;N1092&amp;" Corp","LAST_PRICE")</f>
        <v>102.223</v>
      </c>
      <c r="Q1092" s="1">
        <f>INDEX(control!$F$12:$F$22,MATCH(C1092,control!$C$12:$C$22,0))</f>
        <v>100</v>
      </c>
      <c r="R1092" s="1">
        <f>P1092-J1092*INDEX(bias[value],MATCH(I1092,bias[symbol],0))*(Q1092/100)</f>
        <v>102.148</v>
      </c>
      <c r="S1092" s="1">
        <f t="shared" si="1329"/>
        <v>102.348</v>
      </c>
      <c r="T1092" s="4"/>
      <c r="U1092" s="4"/>
      <c r="V1092" s="1">
        <f t="shared" si="1323"/>
        <v>102.223</v>
      </c>
      <c r="W1092" s="1">
        <f t="shared" si="1324"/>
        <v>102.148</v>
      </c>
      <c r="X1092" s="1">
        <f t="shared" si="1325"/>
        <v>102.348</v>
      </c>
      <c r="Y1092" s="13">
        <f t="shared" si="1326"/>
        <v>0</v>
      </c>
      <c r="Z1092" s="1">
        <v>1</v>
      </c>
      <c r="AA1092" s="1">
        <f t="shared" si="1327"/>
        <v>1</v>
      </c>
      <c r="AB1092" s="1">
        <f t="shared" si="1303"/>
        <v>1</v>
      </c>
      <c r="AC1092" s="1">
        <f>IF(ISNUMBER(INDEX(bias[value],MATCH(I1092,bias[symbol],0))),1,0)</f>
        <v>1</v>
      </c>
      <c r="AD1092" s="1">
        <f t="shared" si="1328"/>
        <v>1</v>
      </c>
      <c r="AE1092" s="1">
        <f t="shared" si="1304"/>
        <v>1</v>
      </c>
      <c r="AF1092" s="1">
        <f t="shared" ca="1" si="1305"/>
        <v>0</v>
      </c>
      <c r="AG1092" s="1">
        <f t="shared" ca="1" si="1306"/>
        <v>0</v>
      </c>
      <c r="AH1092" s="1" t="str">
        <f ca="1">IF(AG1092=1,_xll.RtContribute("DDS_BONDS",$B1092&amp;"=EXT",$V$3:$X$3,V1092:X1092,"FTC:CHANGED;SCOPE:SERVER"),"-")</f>
        <v>-</v>
      </c>
      <c r="AI1092" s="1" t="str">
        <f>_xll.RtGet("DDS_BONDS",B1092&amp;"=EXT",3)</f>
        <v>8599343=EXT</v>
      </c>
      <c r="AJ1092" s="32">
        <f>_xll.BDP($A1092&amp;" @"&amp; $N1092 &amp;"  Corp","risk_mid")</f>
        <v>0.37332499750988291</v>
      </c>
      <c r="AK1092" s="25">
        <f t="shared" si="1320"/>
        <v>158.88711894020616</v>
      </c>
      <c r="AL1092" s="1" t="str">
        <f t="shared" si="1330"/>
        <v>-</v>
      </c>
      <c r="AM1092" s="38">
        <f t="shared" si="1321"/>
        <v>38.672096711111116</v>
      </c>
      <c r="AN1092" s="12">
        <f>_xll.BDP($A1092&amp;" @"&amp; $N1092 &amp;"  Corp","asset_swap_spd_mid")</f>
        <v>9.5013516025392217</v>
      </c>
      <c r="AO1092" s="25">
        <f t="shared" si="1322"/>
        <v>4043.7752420406932</v>
      </c>
      <c r="AP1092" s="25">
        <f>IFERROR(_xll.BDP($A1092&amp;" @"&amp; $N1092 &amp;"  Corp","coupon")*G1092/100/365,"-")</f>
        <v>787.06849315068496</v>
      </c>
      <c r="AQ1092" s="1" t="str">
        <f>_xll.RtGet("EBOND_LDN",B1092,"DSPLY_NAME")</f>
        <v xml:space="preserve">HANIEL 6 3/4 23 </v>
      </c>
      <c r="AR1092" s="38">
        <f>_xll.RtGet("EBOND_LDN", B1092, -18560)</f>
        <v>56.817463709647001</v>
      </c>
      <c r="AS1092" s="38">
        <f>_xll.RtGet("EBOND_LDN", B1092, -18562)</f>
        <v>3.2729231796609999</v>
      </c>
      <c r="AT1092" s="58" t="str">
        <f ca="1">IF(Main[[#This Row],[maturity]]&lt;TODAY(),"matured","-")</f>
        <v>-</v>
      </c>
      <c r="AU1092" s="1" t="str">
        <f>IF(Main[[#This Row],[spread bid]]=Main[[#This Row],[spread ask]],"error","-")</f>
        <v>-</v>
      </c>
    </row>
    <row r="1093" spans="1:47" x14ac:dyDescent="0.2">
      <c r="A1093" s="1" t="s">
        <v>996</v>
      </c>
      <c r="B1093" s="1">
        <v>8825341</v>
      </c>
      <c r="C1093" s="9">
        <v>1994226</v>
      </c>
      <c r="D1093" s="9" t="str">
        <f>_xll.BDP($A1093&amp;" Corp",D$4)</f>
        <v>HANIEL</v>
      </c>
      <c r="E1093" s="9">
        <f>IF(_xll.BDP($A1093&amp;" Corp","cpn typ")="floating","frn",_xll.BDP($A1093&amp;" Corp",E$4))</f>
        <v>5.875</v>
      </c>
      <c r="F1093" s="50">
        <f>IF(LEFT(_xll.BDP($A1093&amp;" Corp","mty_typ"),4)="perp","perp",_xll.BDP($A1093&amp;" Corp",F$4)*1)</f>
        <v>42767</v>
      </c>
      <c r="G1093" s="31">
        <f>_xll.RtGet("EBOND_POSITION",INDEX(bookMap[eBondID],MATCH(TEXT(C1093,"0"),bookMap[bbgID],0))&amp;"="&amp;B1093,"AMOUNT")</f>
        <v>0</v>
      </c>
      <c r="H1093" s="1">
        <f>INDEX(control!$E$12:$E$22,MATCH(C1093,control!$C$12:$C$22,0))</f>
        <v>0</v>
      </c>
      <c r="I1093" s="1" t="str">
        <f>IFERROR(INDEX(bias[symbol],MIN(MAX(MATCH(IF($I$2="manual",_xll.RtGet("EBOND_LDN",B1093,-20268),$I$2),bias[symbol],0)+H1093,1),27)),"-")</f>
        <v>b</v>
      </c>
      <c r="J1093" s="1">
        <f>IFERROR(_xll.RtGet("EBOND_LDN",B1093,-20270)*1,"-")</f>
        <v>0.3</v>
      </c>
      <c r="K1093" s="1" t="str">
        <f>_xll.RtGet("EBOND_LDN",$B1093,-20271)</f>
        <v>on</v>
      </c>
      <c r="L1093" s="1">
        <f>_xll.BDP(A1093&amp;" @CBKG Corp","bid")</f>
        <v>111.988</v>
      </c>
      <c r="M1093" s="1">
        <f>_xll.BDP(A1093&amp;" @CBKG Corp","ask")</f>
        <v>112.288</v>
      </c>
      <c r="N1093" s="1" t="s">
        <v>1456</v>
      </c>
      <c r="O1093" s="1" t="str">
        <f>_xll.BDP(A1093&amp;" @"&amp;N1093&amp;" Corp","LAST_UPDATE")</f>
        <v>07:00:50</v>
      </c>
      <c r="P1093" s="57">
        <f>_xll.BDP(A1093&amp;" @"&amp;N1093&amp;" Corp","LAST_PRICE")</f>
        <v>112.086</v>
      </c>
      <c r="Q1093" s="1">
        <f>INDEX(control!$F$12:$F$22,MATCH(C1093,control!$C$12:$C$22,0))</f>
        <v>100</v>
      </c>
      <c r="R1093" s="1">
        <f>P1093-J1093*INDEX(bias[value],MATCH(I1093,bias[symbol],0))*(Q1093/100)</f>
        <v>111.9735</v>
      </c>
      <c r="S1093" s="1">
        <f t="shared" si="1329"/>
        <v>112.2735</v>
      </c>
      <c r="T1093" s="4"/>
      <c r="U1093" s="4"/>
      <c r="V1093" s="1">
        <f t="shared" si="1323"/>
        <v>112.086</v>
      </c>
      <c r="W1093" s="1">
        <f t="shared" si="1324"/>
        <v>111.9735</v>
      </c>
      <c r="X1093" s="1">
        <f t="shared" si="1325"/>
        <v>112.2735</v>
      </c>
      <c r="Y1093" s="13">
        <f t="shared" si="1326"/>
        <v>-2.8999999999996362E-2</v>
      </c>
      <c r="Z1093" s="1">
        <v>1</v>
      </c>
      <c r="AA1093" s="1">
        <f t="shared" si="1327"/>
        <v>1</v>
      </c>
      <c r="AB1093" s="1">
        <f t="shared" si="1303"/>
        <v>1</v>
      </c>
      <c r="AC1093" s="1">
        <f>IF(ISNUMBER(INDEX(bias[value],MATCH(I1093,bias[symbol],0))),1,0)</f>
        <v>1</v>
      </c>
      <c r="AD1093" s="1">
        <f t="shared" si="1328"/>
        <v>1</v>
      </c>
      <c r="AE1093" s="1">
        <f t="shared" si="1304"/>
        <v>1</v>
      </c>
      <c r="AF1093" s="1">
        <f t="shared" ca="1" si="1305"/>
        <v>0</v>
      </c>
      <c r="AG1093" s="1">
        <f t="shared" ca="1" si="1306"/>
        <v>0</v>
      </c>
      <c r="AH1093" s="1" t="str">
        <f ca="1">IF(AG1093=1,_xll.RtContribute("DDS_BONDS",$B1093&amp;"=EXT",$V$3:$X$3,V1093:X1093,"FTC:CHANGED;SCOPE:SERVER"),"-")</f>
        <v>-</v>
      </c>
      <c r="AI1093" s="1" t="str">
        <f>_xll.RtGet("DDS_BONDS",B1093&amp;"=EXT",3)</f>
        <v>8825341=EXT</v>
      </c>
      <c r="AJ1093" s="32">
        <f>_xll.BDP($A1093&amp;" @"&amp; $N1093 &amp;"  Corp","risk_mid")</f>
        <v>2.7983968582127261</v>
      </c>
      <c r="AK1093" s="25">
        <f t="shared" si="1320"/>
        <v>0</v>
      </c>
      <c r="AL1093" s="1" t="str">
        <f t="shared" si="1330"/>
        <v>-</v>
      </c>
      <c r="AM1093" s="38">
        <f t="shared" si="1321"/>
        <v>0</v>
      </c>
      <c r="AN1093" s="12">
        <f>_xll.BDP($A1093&amp;" @"&amp; $N1093 &amp;"  Corp","asset_swap_spd_mid")</f>
        <v>87.521193804992564</v>
      </c>
      <c r="AO1093" s="25">
        <f t="shared" si="1322"/>
        <v>0</v>
      </c>
      <c r="AP1093" s="25">
        <f>IFERROR(_xll.BDP($A1093&amp;" @"&amp; $N1093 &amp;"  Corp","coupon")*G1093/100/365,"-")</f>
        <v>0</v>
      </c>
      <c r="AQ1093" s="1" t="str">
        <f>_xll.RtGet("EBOND_LDN",B1093,"DSPLY_NAME")</f>
        <v xml:space="preserve">HANIEL 5 7/8 01 </v>
      </c>
      <c r="AR1093" s="38">
        <f>_xll.RtGet("EBOND_LDN", B1093, -18560)</f>
        <v>116.22825538379399</v>
      </c>
      <c r="AS1093" s="38">
        <f>_xll.RtGet("EBOND_LDN", B1093, -18562)</f>
        <v>105.501261895103</v>
      </c>
      <c r="AT1093" s="58" t="str">
        <f ca="1">IF(Main[[#This Row],[maturity]]&lt;TODAY(),"matured","-")</f>
        <v>-</v>
      </c>
      <c r="AU1093" s="1" t="str">
        <f>IF(Main[[#This Row],[spread bid]]=Main[[#This Row],[spread ask]],"error","-")</f>
        <v>-</v>
      </c>
    </row>
    <row r="1094" spans="1:47" x14ac:dyDescent="0.2">
      <c r="A1094" s="1" t="s">
        <v>997</v>
      </c>
      <c r="B1094" s="1">
        <v>12974221</v>
      </c>
      <c r="C1094" s="9">
        <v>1994226</v>
      </c>
      <c r="D1094" s="9" t="str">
        <f>_xll.BDP($A1094&amp;" Corp",D$4)</f>
        <v>HANIEL</v>
      </c>
      <c r="E1094" s="9">
        <f>IF(_xll.BDP($A1094&amp;" Corp","cpn typ")="floating","frn",_xll.BDP($A1094&amp;" Corp",E$4))</f>
        <v>6.25</v>
      </c>
      <c r="F1094" s="50">
        <f>IF(LEFT(_xll.BDP($A1094&amp;" Corp","mty_typ"),4)="perp","perp",_xll.BDP($A1094&amp;" Corp",F$4)*1)</f>
        <v>43139</v>
      </c>
      <c r="G1094" s="31">
        <f>_xll.RtGet("EBOND_POSITION",INDEX(bookMap[eBondID],MATCH(TEXT(C1094,"0"),bookMap[bbgID],0))&amp;"="&amp;B1094,"AMOUNT")</f>
        <v>0</v>
      </c>
      <c r="H1094" s="1">
        <f>INDEX(control!$E$12:$E$22,MATCH(C1094,control!$C$12:$C$22,0))</f>
        <v>0</v>
      </c>
      <c r="I1094" s="1" t="str">
        <f>IFERROR(INDEX(bias[symbol],MIN(MAX(MATCH(IF($I$2="manual",_xll.RtGet("EBOND_LDN",B1094,-20268),$I$2),bias[symbol],0)+H1094,1),27)),"-")</f>
        <v>b</v>
      </c>
      <c r="J1094" s="1">
        <f>IFERROR(_xll.RtGet("EBOND_LDN",B1094,-20270)*1,"-")</f>
        <v>0.3</v>
      </c>
      <c r="K1094" s="1" t="str">
        <f>_xll.RtGet("EBOND_LDN",$B1094,-20271)</f>
        <v>on</v>
      </c>
      <c r="L1094" s="1">
        <f>_xll.BDP(A1094&amp;" @CBKG Corp","bid")</f>
        <v>116.521</v>
      </c>
      <c r="M1094" s="1">
        <f>_xll.BDP(A1094&amp;" @CBKG Corp","ask")</f>
        <v>116.821</v>
      </c>
      <c r="N1094" s="1" t="s">
        <v>1456</v>
      </c>
      <c r="O1094" s="1" t="str">
        <f>_xll.BDP(A1094&amp;" @"&amp;N1094&amp;" Corp","LAST_UPDATE")</f>
        <v>07:01:03</v>
      </c>
      <c r="P1094" s="57">
        <f>_xll.BDP(A1094&amp;" @"&amp;N1094&amp;" Corp","LAST_PRICE")</f>
        <v>116.633</v>
      </c>
      <c r="Q1094" s="1">
        <f>INDEX(control!$F$12:$F$22,MATCH(C1094,control!$C$12:$C$22,0))</f>
        <v>100</v>
      </c>
      <c r="R1094" s="1">
        <f>P1094-J1094*INDEX(bias[value],MATCH(I1094,bias[symbol],0))*(Q1094/100)</f>
        <v>116.5205</v>
      </c>
      <c r="S1094" s="1">
        <f t="shared" si="1329"/>
        <v>116.8205</v>
      </c>
      <c r="T1094" s="4"/>
      <c r="U1094" s="4"/>
      <c r="V1094" s="1">
        <f t="shared" si="1323"/>
        <v>116.633</v>
      </c>
      <c r="W1094" s="1">
        <f t="shared" si="1324"/>
        <v>116.5205</v>
      </c>
      <c r="X1094" s="1">
        <f t="shared" si="1325"/>
        <v>116.8205</v>
      </c>
      <c r="Y1094" s="13">
        <f t="shared" si="1326"/>
        <v>-9.9999999997635314E-4</v>
      </c>
      <c r="Z1094" s="1">
        <v>1</v>
      </c>
      <c r="AA1094" s="1">
        <f t="shared" si="1327"/>
        <v>1</v>
      </c>
      <c r="AB1094" s="1">
        <f t="shared" si="1303"/>
        <v>1</v>
      </c>
      <c r="AC1094" s="1">
        <f>IF(ISNUMBER(INDEX(bias[value],MATCH(I1094,bias[symbol],0))),1,0)</f>
        <v>1</v>
      </c>
      <c r="AD1094" s="1">
        <f t="shared" si="1328"/>
        <v>1</v>
      </c>
      <c r="AE1094" s="1">
        <f t="shared" si="1304"/>
        <v>1</v>
      </c>
      <c r="AF1094" s="1">
        <f t="shared" ca="1" si="1305"/>
        <v>0</v>
      </c>
      <c r="AG1094" s="1">
        <f t="shared" ca="1" si="1306"/>
        <v>0</v>
      </c>
      <c r="AH1094" s="1" t="str">
        <f ca="1">IF(AG1094=1,_xll.RtContribute("DDS_BONDS",$B1094&amp;"=EXT",$V$3:$X$3,V1094:X1094,"FTC:CHANGED;SCOPE:SERVER"),"-")</f>
        <v>-</v>
      </c>
      <c r="AI1094" s="1" t="str">
        <f>_xll.RtGet("DDS_BONDS",B1094&amp;"=EXT",3)</f>
        <v>12974221=EXT</v>
      </c>
      <c r="AJ1094" s="32">
        <f>_xll.BDP($A1094&amp;" @"&amp; $N1094 &amp;"  Corp","risk_mid")</f>
        <v>3.9166265457417637</v>
      </c>
      <c r="AK1094" s="25">
        <f t="shared" si="1320"/>
        <v>0</v>
      </c>
      <c r="AL1094" s="1" t="str">
        <f t="shared" si="1330"/>
        <v>-</v>
      </c>
      <c r="AM1094" s="38">
        <f t="shared" si="1321"/>
        <v>0</v>
      </c>
      <c r="AN1094" s="12">
        <f>_xll.BDP($A1094&amp;" @"&amp; $N1094 &amp;"  Corp","asset_swap_spd_mid")</f>
        <v>111.19319921882484</v>
      </c>
      <c r="AO1094" s="25">
        <f t="shared" si="1322"/>
        <v>0</v>
      </c>
      <c r="AP1094" s="25">
        <f>IFERROR(_xll.BDP($A1094&amp;" @"&amp; $N1094 &amp;"  Corp","coupon")*G1094/100/365,"-")</f>
        <v>0</v>
      </c>
      <c r="AQ1094" s="1" t="str">
        <f>_xll.RtGet("EBOND_LDN",B1094,"DSPLY_NAME")</f>
        <v xml:space="preserve">HANIEL 6 1/4 08 </v>
      </c>
      <c r="AR1094" s="38">
        <f>_xll.RtGet("EBOND_LDN", B1094, -18560)</f>
        <v>141.53471157500499</v>
      </c>
      <c r="AS1094" s="38">
        <f>_xll.RtGet("EBOND_LDN", B1094, -18562)</f>
        <v>133.85848989781701</v>
      </c>
      <c r="AT1094" s="58" t="str">
        <f ca="1">IF(Main[[#This Row],[maturity]]&lt;TODAY(),"matured","-")</f>
        <v>-</v>
      </c>
      <c r="AU1094" s="1" t="str">
        <f>IF(Main[[#This Row],[spread bid]]=Main[[#This Row],[spread ask]],"error","-")</f>
        <v>-</v>
      </c>
    </row>
    <row r="1095" spans="1:47" x14ac:dyDescent="0.2">
      <c r="A1095" s="1" t="s">
        <v>1545</v>
      </c>
      <c r="B1095" s="1">
        <v>21118647</v>
      </c>
      <c r="C1095" s="9">
        <v>1994226</v>
      </c>
      <c r="D1095" s="9" t="str">
        <f>_xll.BDP($A1095&amp;" Corp",D$4)</f>
        <v>HELLA</v>
      </c>
      <c r="E1095" s="9">
        <f>IF(_xll.BDP($A1095&amp;" Corp","cpn typ")="floating","frn",_xll.BDP($A1095&amp;" Corp",E$4))</f>
        <v>1.25</v>
      </c>
      <c r="F1095" s="50">
        <f>IF(LEFT(_xll.BDP($A1095&amp;" Corp","mty_typ"),4)="perp","perp",_xll.BDP($A1095&amp;" Corp",F$4)*1)</f>
        <v>42985</v>
      </c>
      <c r="G1095" s="31" t="str">
        <f>_xll.RtGet("EBOND_POSITION",INDEX(bookMap[eBondID],MATCH(TEXT(C1095,"0"),bookMap[bbgID],0))&amp;"="&amp;B1095,"AMOUNT")</f>
        <v>#N/A</v>
      </c>
      <c r="H1095" s="1">
        <f>INDEX(control!$E$12:$E$22,MATCH(C1095,control!$C$12:$C$22,0))</f>
        <v>0</v>
      </c>
      <c r="I1095" s="1" t="str">
        <f>IFERROR(INDEX(bias[symbol],MIN(MAX(MATCH(IF($I$2="manual",_xll.RtGet("EBOND_LDN",B1095,-20268),$I$2),bias[symbol],0)+H1095,1),27)),"-")</f>
        <v>m</v>
      </c>
      <c r="J1095" s="1">
        <f>IFERROR(_xll.RtGet("EBOND_LDN",B1095,-20270)*1,"-")</f>
        <v>0.2</v>
      </c>
      <c r="K1095" s="1" t="str">
        <f>_xll.RtGet("EBOND_LDN",$B1095,-20271)</f>
        <v>on</v>
      </c>
      <c r="L1095" s="1">
        <f>_xll.BDP(A1095&amp;" @CBKG Corp","bid")</f>
        <v>100.679</v>
      </c>
      <c r="M1095" s="1">
        <f>_xll.BDP(A1095&amp;" @CBKG Corp","ask")</f>
        <v>100.879</v>
      </c>
      <c r="N1095" s="1" t="s">
        <v>1456</v>
      </c>
      <c r="O1095" s="1" t="str">
        <f>_xll.BDP(A1095&amp;" @"&amp;N1095&amp;" Corp","LAST_UPDATE")</f>
        <v>07:01:24</v>
      </c>
      <c r="P1095" s="57">
        <f>_xll.BDP(A1095&amp;" @"&amp;N1095&amp;" Corp","LAST_PRICE")</f>
        <v>100.779</v>
      </c>
      <c r="Q1095" s="1">
        <f>INDEX(control!$F$12:$F$22,MATCH(C1095,control!$C$12:$C$22,0))</f>
        <v>100</v>
      </c>
      <c r="R1095" s="1">
        <f>P1095-J1095*INDEX(bias[value],MATCH(I1095,bias[symbol],0))*(Q1095/100)</f>
        <v>100.679</v>
      </c>
      <c r="S1095" s="1">
        <f t="shared" ref="S1095" si="1368">R1095+J1095*(Q1095/100)</f>
        <v>100.879</v>
      </c>
      <c r="T1095" s="4"/>
      <c r="U1095" s="4"/>
      <c r="V1095" s="1">
        <f t="shared" ref="V1095" si="1369">P1095</f>
        <v>100.779</v>
      </c>
      <c r="W1095" s="1">
        <f t="shared" ref="W1095" si="1370">IF(ISNUMBER(T1095),T1095,R1095)</f>
        <v>100.679</v>
      </c>
      <c r="X1095" s="1">
        <f t="shared" ref="X1095" si="1371">IF(ISNUMBER(U1095),U1095,S1095)</f>
        <v>100.879</v>
      </c>
      <c r="Y1095" s="13">
        <f t="shared" ref="Y1095" si="1372">IF(ISERROR((W1095+X1095)-(L1095+M1095)),"err",((W1095+X1095)-(L1095+M1095)))</f>
        <v>0</v>
      </c>
      <c r="Z1095" s="1">
        <v>1</v>
      </c>
      <c r="AA1095" s="1">
        <f t="shared" ref="AA1095" si="1373">IF(K1095="on",1,0)</f>
        <v>1</v>
      </c>
      <c r="AB1095" s="1">
        <f t="shared" ref="AB1095" si="1374">IF(ISNUMBER(V1095),1,0)*IF(ISNUMBER(W1095),1,0)*IF(ISNUMBER(X1095),1,0)</f>
        <v>1</v>
      </c>
      <c r="AC1095" s="1">
        <f>IF(ISNUMBER(INDEX(bias[value],MATCH(I1095,bias[symbol],0))),1,0)</f>
        <v>1</v>
      </c>
      <c r="AD1095" s="1">
        <f t="shared" ref="AD1095" si="1375">IF(ISNUMBER(J1095),1,0)</f>
        <v>1</v>
      </c>
      <c r="AE1095" s="1">
        <f t="shared" ref="AE1095" si="1376">IF(AB1095,IF(W1095&gt;X1095,0,1),0)</f>
        <v>1</v>
      </c>
      <c r="AF1095" s="1">
        <f t="shared" ca="1" si="1305"/>
        <v>0</v>
      </c>
      <c r="AG1095" s="1">
        <f t="shared" ref="AG1095" ca="1" si="1377">PRODUCT(Z1095:AF1095)</f>
        <v>0</v>
      </c>
      <c r="AH1095" s="1" t="str">
        <f ca="1">IF(AG1095=1,_xll.RtContribute("DDS_BONDS",$B1095&amp;"=EXT",$V$3:$X$3,V1095:X1095,"FTC:CHANGED;SCOPE:SERVER"),"-")</f>
        <v>-</v>
      </c>
      <c r="AI1095" s="1" t="str">
        <f>_xll.RtGet("DDS_BONDS",B1095&amp;"=EXT",3)</f>
        <v>21118647=EXT</v>
      </c>
      <c r="AJ1095" s="32">
        <f>_xll.BDP($A1095&amp;" @"&amp; $N1095 &amp;"  Corp","risk_mid")</f>
        <v>3.1722097320773912</v>
      </c>
      <c r="AK1095" s="25" t="str">
        <f t="shared" ref="AK1095" si="1378">IFERROR(G1095*AJ1095/10000,"-")</f>
        <v>-</v>
      </c>
      <c r="AL1095" s="1" t="str">
        <f t="shared" si="1330"/>
        <v>-</v>
      </c>
      <c r="AM1095" s="38">
        <f t="shared" ref="AM1095" si="1379">IFERROR(G1095*1,0)*IFERROR(P1095*1,0)/100*IF(AL1095="-",$AM$3,AL1095)/100/360</f>
        <v>0</v>
      </c>
      <c r="AN1095" s="12">
        <f>_xll.BDP($A1095&amp;" @"&amp; $N1095 &amp;"  Corp","asset_swap_spd_mid")</f>
        <v>55.863965271081803</v>
      </c>
      <c r="AO1095" s="25">
        <f t="shared" ref="AO1095" si="1380">IFERROR(G1095*1,0)*IFERROR(AN1095*1,0)/10000</f>
        <v>0</v>
      </c>
      <c r="AP1095" s="25" t="str">
        <f>IFERROR(_xll.BDP($A1095&amp;" @"&amp; $N1095 &amp;"  Corp","coupon")*G1095/100/365,"-")</f>
        <v>-</v>
      </c>
      <c r="AQ1095" s="1" t="str">
        <f>_xll.RtGet("EBOND_LDN",B1095,"DSPLY_NAME")</f>
        <v>HELLA 1 1/4 07 S</v>
      </c>
      <c r="AR1095" s="38">
        <f>_xll.RtGet("EBOND_LDN", B1095, -18560)</f>
        <v>95.954051873693004</v>
      </c>
      <c r="AS1095" s="38">
        <f>_xll.RtGet("EBOND_LDN", B1095, -18562)</f>
        <v>89.651693879470997</v>
      </c>
      <c r="AT1095" s="58" t="str">
        <f ca="1">IF(Main[[#This Row],[maturity]]&lt;TODAY(),"matured","-")</f>
        <v>-</v>
      </c>
      <c r="AU1095" s="1" t="str">
        <f>IF(Main[[#This Row],[spread bid]]=Main[[#This Row],[spread ask]],"error","-")</f>
        <v>-</v>
      </c>
    </row>
    <row r="1096" spans="1:47" x14ac:dyDescent="0.2">
      <c r="A1096" s="1" t="s">
        <v>998</v>
      </c>
      <c r="B1096" s="1">
        <v>16641996</v>
      </c>
      <c r="C1096" s="9">
        <v>1994226</v>
      </c>
      <c r="D1096" s="9" t="str">
        <f>_xll.BDP($A1096&amp;" Corp",D$4)</f>
        <v>HELLA</v>
      </c>
      <c r="E1096" s="9">
        <f>IF(_xll.BDP($A1096&amp;" Corp","cpn typ")="floating","frn",_xll.BDP($A1096&amp;" Corp",E$4))</f>
        <v>2.375</v>
      </c>
      <c r="F1096" s="50">
        <f>IF(LEFT(_xll.BDP($A1096&amp;" Corp","mty_typ"),4)="perp","perp",_xll.BDP($A1096&amp;" Corp",F$4)*1)</f>
        <v>43854</v>
      </c>
      <c r="G1096" s="31">
        <f>_xll.RtGet("EBOND_POSITION",INDEX(bookMap[eBondID],MATCH(TEXT(C1096,"0"),bookMap[bbgID],0))&amp;"="&amp;B1096,"AMOUNT")</f>
        <v>0</v>
      </c>
      <c r="H1096" s="1">
        <f>INDEX(control!$E$12:$E$22,MATCH(C1096,control!$C$12:$C$22,0))</f>
        <v>0</v>
      </c>
      <c r="I1096" s="1" t="str">
        <f>IFERROR(INDEX(bias[symbol],MIN(MAX(MATCH(IF($I$2="manual",_xll.RtGet("EBOND_LDN",B1096,-20268),$I$2),bias[symbol],0)+H1096,1),27)),"-")</f>
        <v>b</v>
      </c>
      <c r="J1096" s="1">
        <f>IFERROR(_xll.RtGet("EBOND_LDN",B1096,-20270)*1,"-")</f>
        <v>0.6</v>
      </c>
      <c r="K1096" s="1" t="str">
        <f>_xll.RtGet("EBOND_LDN",$B1096,-20271)</f>
        <v>on</v>
      </c>
      <c r="L1096" s="1">
        <f>_xll.BDP(A1096&amp;" @CBKG Corp","bid")</f>
        <v>104.21299999999999</v>
      </c>
      <c r="M1096" s="1">
        <f>_xll.BDP(A1096&amp;" @CBKG Corp","ask")</f>
        <v>104.813</v>
      </c>
      <c r="N1096" s="1" t="s">
        <v>1456</v>
      </c>
      <c r="O1096" s="1" t="str">
        <f>_xll.BDP(A1096&amp;" @"&amp;N1096&amp;" Corp","LAST_UPDATE")</f>
        <v>07:01:27</v>
      </c>
      <c r="P1096" s="57">
        <f>_xll.BDP(A1096&amp;" @"&amp;N1096&amp;" Corp","LAST_PRICE")</f>
        <v>104.438</v>
      </c>
      <c r="Q1096" s="1">
        <f>INDEX(control!$F$12:$F$22,MATCH(C1096,control!$C$12:$C$22,0))</f>
        <v>100</v>
      </c>
      <c r="R1096" s="1">
        <f>P1096-J1096*INDEX(bias[value],MATCH(I1096,bias[symbol],0))*(Q1096/100)</f>
        <v>104.21300000000001</v>
      </c>
      <c r="S1096" s="1">
        <f t="shared" si="1329"/>
        <v>104.813</v>
      </c>
      <c r="T1096" s="4"/>
      <c r="U1096" s="4"/>
      <c r="V1096" s="1">
        <f t="shared" si="1323"/>
        <v>104.438</v>
      </c>
      <c r="W1096" s="1">
        <f t="shared" si="1324"/>
        <v>104.21300000000001</v>
      </c>
      <c r="X1096" s="1">
        <f t="shared" si="1325"/>
        <v>104.813</v>
      </c>
      <c r="Y1096" s="13">
        <f t="shared" si="1326"/>
        <v>0</v>
      </c>
      <c r="Z1096" s="1">
        <v>1</v>
      </c>
      <c r="AA1096" s="1">
        <f t="shared" si="1327"/>
        <v>1</v>
      </c>
      <c r="AB1096" s="1">
        <f t="shared" si="1303"/>
        <v>1</v>
      </c>
      <c r="AC1096" s="1">
        <f>IF(ISNUMBER(INDEX(bias[value],MATCH(I1096,bias[symbol],0))),1,0)</f>
        <v>1</v>
      </c>
      <c r="AD1096" s="1">
        <f t="shared" si="1328"/>
        <v>1</v>
      </c>
      <c r="AE1096" s="1">
        <f t="shared" si="1304"/>
        <v>1</v>
      </c>
      <c r="AF1096" s="1">
        <f t="shared" ca="1" si="1305"/>
        <v>0</v>
      </c>
      <c r="AG1096" s="1">
        <f t="shared" ca="1" si="1306"/>
        <v>0</v>
      </c>
      <c r="AH1096" s="1" t="str">
        <f ca="1">IF(AG1096=1,_xll.RtContribute("DDS_BONDS",$B1096&amp;"=EXT",$V$3:$X$3,V1096:X1096,"FTC:CHANGED;SCOPE:SERVER"),"-")</f>
        <v>-</v>
      </c>
      <c r="AI1096" s="1" t="str">
        <f>_xll.RtGet("DDS_BONDS",B1096&amp;"=EXT",3)</f>
        <v>16641996=EXT</v>
      </c>
      <c r="AJ1096" s="32">
        <f>_xll.BDP($A1096&amp;" @"&amp; $N1096 &amp;"  Corp","risk_mid")</f>
        <v>5.4679171784016489</v>
      </c>
      <c r="AK1096" s="25">
        <f t="shared" si="1320"/>
        <v>0</v>
      </c>
      <c r="AL1096" s="1" t="str">
        <f t="shared" si="1330"/>
        <v>-</v>
      </c>
      <c r="AM1096" s="38">
        <f t="shared" si="1321"/>
        <v>0</v>
      </c>
      <c r="AN1096" s="12">
        <f>_xll.BDP($A1096&amp;" @"&amp; $N1096 &amp;"  Corp","asset_swap_spd_mid")</f>
        <v>73.483738077477284</v>
      </c>
      <c r="AO1096" s="25">
        <f t="shared" si="1322"/>
        <v>0</v>
      </c>
      <c r="AP1096" s="25">
        <f>IFERROR(_xll.BDP($A1096&amp;" @"&amp; $N1096 &amp;"  Corp","coupon")*G1096/100/365,"-")</f>
        <v>0</v>
      </c>
      <c r="AQ1096" s="1" t="str">
        <f>_xll.RtGet("EBOND_LDN",B1096,"DSPLY_NAME")</f>
        <v>HELLA 2 3/8 24 J</v>
      </c>
      <c r="AR1096" s="38">
        <f>_xll.RtGet("EBOND_LDN", B1096, -18560)</f>
        <v>110.091600892746</v>
      </c>
      <c r="AS1096" s="38">
        <f>_xll.RtGet("EBOND_LDN", B1096, -18562)</f>
        <v>99.145121145483998</v>
      </c>
      <c r="AT1096" s="58" t="str">
        <f ca="1">IF(Main[[#This Row],[maturity]]&lt;TODAY(),"matured","-")</f>
        <v>-</v>
      </c>
      <c r="AU1096" s="1" t="str">
        <f>IF(Main[[#This Row],[spread bid]]=Main[[#This Row],[spread ask]],"error","-")</f>
        <v>-</v>
      </c>
    </row>
    <row r="1097" spans="1:47" x14ac:dyDescent="0.2">
      <c r="A1097" s="1" t="s">
        <v>999</v>
      </c>
      <c r="B1097" s="1">
        <v>9591724</v>
      </c>
      <c r="C1097" s="9">
        <v>1994226</v>
      </c>
      <c r="D1097" s="9" t="str">
        <f>_xll.BDP($A1097&amp;" Corp",D$4)</f>
        <v>HOFP</v>
      </c>
      <c r="E1097" s="9">
        <f>IF(_xll.BDP($A1097&amp;" Corp","cpn typ")="floating","frn",_xll.BDP($A1097&amp;" Corp",E$4))</f>
        <v>2.75</v>
      </c>
      <c r="F1097" s="50">
        <f>IF(LEFT(_xll.BDP($A1097&amp;" Corp","mty_typ"),4)="perp","perp",_xll.BDP($A1097&amp;" Corp",F$4)*1)</f>
        <v>42662</v>
      </c>
      <c r="G1097" s="31">
        <f>_xll.RtGet("EBOND_POSITION",INDEX(bookMap[eBondID],MATCH(TEXT(C1097,"0"),bookMap[bbgID],0))&amp;"="&amp;B1097,"AMOUNT")</f>
        <v>0</v>
      </c>
      <c r="H1097" s="1">
        <f>INDEX(control!$E$12:$E$22,MATCH(C1097,control!$C$12:$C$22,0))</f>
        <v>0</v>
      </c>
      <c r="I1097" s="1" t="str">
        <f>IFERROR(INDEX(bias[symbol],MIN(MAX(MATCH(IF($I$2="manual",_xll.RtGet("EBOND_LDN",B1097,-20268),$I$2),bias[symbol],0)+H1097,1),27)),"-")</f>
        <v>b</v>
      </c>
      <c r="J1097" s="1">
        <f>IFERROR(_xll.RtGet("EBOND_LDN",B1097,-20270)*1,"-")</f>
        <v>0.2</v>
      </c>
      <c r="K1097" s="1" t="str">
        <f>_xll.RtGet("EBOND_LDN",$B1097,-20271)</f>
        <v>on</v>
      </c>
      <c r="L1097" s="1">
        <f>_xll.BDP(A1097&amp;" @CBKG Corp","bid")</f>
        <v>104.65300000000001</v>
      </c>
      <c r="M1097" s="1">
        <f>_xll.BDP(A1097&amp;" @CBKG Corp","ask")</f>
        <v>104.85299999999999</v>
      </c>
      <c r="N1097" s="1" t="s">
        <v>1456</v>
      </c>
      <c r="O1097" s="1" t="str">
        <f>_xll.BDP(A1097&amp;" @"&amp;N1097&amp;" Corp","LAST_UPDATE")</f>
        <v>07:01:22</v>
      </c>
      <c r="P1097" s="57">
        <f>_xll.BDP(A1097&amp;" @"&amp;N1097&amp;" Corp","LAST_PRICE")</f>
        <v>104.72799999999999</v>
      </c>
      <c r="Q1097" s="1">
        <f>INDEX(control!$F$12:$F$22,MATCH(C1097,control!$C$12:$C$22,0))</f>
        <v>100</v>
      </c>
      <c r="R1097" s="1">
        <f>P1097-J1097*INDEX(bias[value],MATCH(I1097,bias[symbol],0))*(Q1097/100)</f>
        <v>104.65299999999999</v>
      </c>
      <c r="S1097" s="1">
        <f t="shared" si="1329"/>
        <v>104.85299999999999</v>
      </c>
      <c r="T1097" s="4"/>
      <c r="U1097" s="4"/>
      <c r="V1097" s="1">
        <f t="shared" si="1323"/>
        <v>104.72799999999999</v>
      </c>
      <c r="W1097" s="1">
        <f t="shared" si="1324"/>
        <v>104.65299999999999</v>
      </c>
      <c r="X1097" s="1">
        <f t="shared" si="1325"/>
        <v>104.85299999999999</v>
      </c>
      <c r="Y1097" s="13">
        <f t="shared" si="1326"/>
        <v>-2.8421709430404007E-14</v>
      </c>
      <c r="Z1097" s="1">
        <v>1</v>
      </c>
      <c r="AA1097" s="1">
        <f t="shared" si="1327"/>
        <v>1</v>
      </c>
      <c r="AB1097" s="1">
        <f t="shared" si="1303"/>
        <v>1</v>
      </c>
      <c r="AC1097" s="1">
        <f>IF(ISNUMBER(INDEX(bias[value],MATCH(I1097,bias[symbol],0))),1,0)</f>
        <v>1</v>
      </c>
      <c r="AD1097" s="1">
        <f t="shared" si="1328"/>
        <v>1</v>
      </c>
      <c r="AE1097" s="1">
        <f t="shared" si="1304"/>
        <v>1</v>
      </c>
      <c r="AF1097" s="1">
        <f t="shared" ca="1" si="1305"/>
        <v>0</v>
      </c>
      <c r="AG1097" s="1">
        <f t="shared" ca="1" si="1306"/>
        <v>0</v>
      </c>
      <c r="AH1097" s="1" t="str">
        <f ca="1">IF(AG1097=1,_xll.RtContribute("DDS_BONDS",$B1097&amp;"=EXT",$V$3:$X$3,V1097:X1097,"FTC:CHANGED;SCOPE:SERVER"),"-")</f>
        <v>-</v>
      </c>
      <c r="AI1097" s="1" t="str">
        <f>_xll.RtGet("DDS_BONDS",B1097&amp;"=EXT",3)</f>
        <v>9591724=EXT</v>
      </c>
      <c r="AJ1097" s="32">
        <f>_xll.BDP($A1097&amp;" @"&amp; $N1097 &amp;"  Corp","risk_mid")</f>
        <v>2.3931310603089173</v>
      </c>
      <c r="AK1097" s="25">
        <f t="shared" si="1320"/>
        <v>0</v>
      </c>
      <c r="AL1097" s="1" t="str">
        <f t="shared" si="1330"/>
        <v>-</v>
      </c>
      <c r="AM1097" s="38">
        <f t="shared" si="1321"/>
        <v>0</v>
      </c>
      <c r="AN1097" s="12">
        <f>_xll.BDP($A1097&amp;" @"&amp; $N1097 &amp;"  Corp","asset_swap_spd_mid")</f>
        <v>36.017935039379552</v>
      </c>
      <c r="AO1097" s="25">
        <f t="shared" si="1322"/>
        <v>0</v>
      </c>
      <c r="AP1097" s="25">
        <f>IFERROR(_xll.BDP($A1097&amp;" @"&amp; $N1097 &amp;"  Corp","coupon")*G1097/100/365,"-")</f>
        <v>0</v>
      </c>
      <c r="AQ1097" s="1" t="str">
        <f>_xll.RtGet("EBOND_LDN",B1097,"DSPLY_NAME")</f>
        <v>HOFP 2 3/4 19 Oc</v>
      </c>
      <c r="AR1097" s="38">
        <f>_xll.RtGet("EBOND_LDN", B1097, -18560)</f>
        <v>69.571638432016002</v>
      </c>
      <c r="AS1097" s="38">
        <f>_xll.RtGet("EBOND_LDN", B1097, -18562)</f>
        <v>61.219783984802</v>
      </c>
      <c r="AT1097" s="58" t="str">
        <f ca="1">IF(Main[[#This Row],[maturity]]&lt;TODAY(),"matured","-")</f>
        <v>-</v>
      </c>
      <c r="AU1097" s="1" t="str">
        <f>IF(Main[[#This Row],[spread bid]]=Main[[#This Row],[spread ask]],"error","-")</f>
        <v>-</v>
      </c>
    </row>
    <row r="1098" spans="1:47" x14ac:dyDescent="0.2">
      <c r="A1098" s="1" t="s">
        <v>1000</v>
      </c>
      <c r="B1098" s="1">
        <v>17281868</v>
      </c>
      <c r="C1098" s="9">
        <v>1994226</v>
      </c>
      <c r="D1098" s="9" t="str">
        <f>_xll.BDP($A1098&amp;" Corp",D$4)</f>
        <v>HOFP</v>
      </c>
      <c r="E1098" s="9">
        <f>IF(_xll.BDP($A1098&amp;" Corp","cpn typ")="floating","frn",_xll.BDP($A1098&amp;" Corp",E$4))</f>
        <v>1.625</v>
      </c>
      <c r="F1098" s="50">
        <f>IF(LEFT(_xll.BDP($A1098&amp;" Corp","mty_typ"),4)="perp","perp",_xll.BDP($A1098&amp;" Corp",F$4)*1)</f>
        <v>43179</v>
      </c>
      <c r="G1098" s="31">
        <f>_xll.RtGet("EBOND_POSITION",INDEX(bookMap[eBondID],MATCH(TEXT(C1098,"0"),bookMap[bbgID],0))&amp;"="&amp;B1098,"AMOUNT")</f>
        <v>0</v>
      </c>
      <c r="H1098" s="1">
        <f>INDEX(control!$E$12:$E$22,MATCH(C1098,control!$C$12:$C$22,0))</f>
        <v>0</v>
      </c>
      <c r="I1098" s="1" t="str">
        <f>IFERROR(INDEX(bias[symbol],MIN(MAX(MATCH(IF($I$2="manual",_xll.RtGet("EBOND_LDN",B1098,-20268),$I$2),bias[symbol],0)+H1098,1),27)),"-")</f>
        <v>bbb</v>
      </c>
      <c r="J1098" s="1">
        <f>IFERROR(_xll.RtGet("EBOND_LDN",B1098,-20270)*1,"-")</f>
        <v>0.5</v>
      </c>
      <c r="K1098" s="1" t="str">
        <f>_xll.RtGet("EBOND_LDN",$B1098,-20271)</f>
        <v>on</v>
      </c>
      <c r="L1098" s="1">
        <f>_xll.BDP(A1098&amp;" @CBKG Corp","bid")</f>
        <v>102.629</v>
      </c>
      <c r="M1098" s="1">
        <f>_xll.BDP(A1098&amp;" @CBKG Corp","ask")</f>
        <v>103.129</v>
      </c>
      <c r="N1098" s="1" t="s">
        <v>1456</v>
      </c>
      <c r="O1098" s="1" t="str">
        <f>_xll.BDP(A1098&amp;" @"&amp;N1098&amp;" Corp","LAST_UPDATE")</f>
        <v>07:01:23</v>
      </c>
      <c r="P1098" s="57">
        <f>_xll.BDP(A1098&amp;" @"&amp;N1098&amp;" Corp","LAST_PRICE")</f>
        <v>102.691</v>
      </c>
      <c r="Q1098" s="1">
        <f>INDEX(control!$F$12:$F$22,MATCH(C1098,control!$C$12:$C$22,0))</f>
        <v>100</v>
      </c>
      <c r="R1098" s="1">
        <f>P1098-J1098*INDEX(bias[value],MATCH(I1098,bias[symbol],0))*(Q1098/100)</f>
        <v>102.6285</v>
      </c>
      <c r="S1098" s="1">
        <f t="shared" si="1329"/>
        <v>103.1285</v>
      </c>
      <c r="T1098" s="4"/>
      <c r="U1098" s="4"/>
      <c r="V1098" s="1">
        <f t="shared" si="1323"/>
        <v>102.691</v>
      </c>
      <c r="W1098" s="1">
        <f t="shared" si="1324"/>
        <v>102.6285</v>
      </c>
      <c r="X1098" s="1">
        <f t="shared" si="1325"/>
        <v>103.1285</v>
      </c>
      <c r="Y1098" s="13">
        <f t="shared" si="1326"/>
        <v>-1.0000000000047748E-3</v>
      </c>
      <c r="Z1098" s="1">
        <v>1</v>
      </c>
      <c r="AA1098" s="1">
        <f t="shared" si="1327"/>
        <v>1</v>
      </c>
      <c r="AB1098" s="1">
        <f t="shared" si="1303"/>
        <v>1</v>
      </c>
      <c r="AC1098" s="1">
        <f>IF(ISNUMBER(INDEX(bias[value],MATCH(I1098,bias[symbol],0))),1,0)</f>
        <v>1</v>
      </c>
      <c r="AD1098" s="1">
        <f t="shared" si="1328"/>
        <v>1</v>
      </c>
      <c r="AE1098" s="1">
        <f t="shared" si="1304"/>
        <v>1</v>
      </c>
      <c r="AF1098" s="1">
        <f t="shared" ca="1" si="1305"/>
        <v>0</v>
      </c>
      <c r="AG1098" s="1">
        <f t="shared" ca="1" si="1306"/>
        <v>0</v>
      </c>
      <c r="AH1098" s="1" t="str">
        <f ca="1">IF(AG1098=1,_xll.RtContribute("DDS_BONDS",$B1098&amp;"=EXT",$V$3:$X$3,V1098:X1098,"FTC:CHANGED;SCOPE:SERVER"),"-")</f>
        <v>-</v>
      </c>
      <c r="AI1098" s="1" t="str">
        <f>_xll.RtGet("DDS_BONDS",B1098&amp;"=EXT",3)</f>
        <v>17281868=EXT</v>
      </c>
      <c r="AJ1098" s="32">
        <f>_xll.BDP($A1098&amp;" @"&amp; $N1098 &amp;"  Corp","risk_mid")</f>
        <v>3.7392508419614501</v>
      </c>
      <c r="AK1098" s="25">
        <f t="shared" si="1320"/>
        <v>0</v>
      </c>
      <c r="AL1098" s="1" t="str">
        <f t="shared" si="1330"/>
        <v>-</v>
      </c>
      <c r="AM1098" s="38">
        <f t="shared" si="1321"/>
        <v>0</v>
      </c>
      <c r="AN1098" s="12">
        <f>_xll.BDP($A1098&amp;" @"&amp; $N1098 &amp;"  Corp","asset_swap_spd_mid")</f>
        <v>38.974955879667142</v>
      </c>
      <c r="AO1098" s="25">
        <f t="shared" si="1322"/>
        <v>0</v>
      </c>
      <c r="AP1098" s="25">
        <f>IFERROR(_xll.BDP($A1098&amp;" @"&amp; $N1098 &amp;"  Corp","coupon")*G1098/100/365,"-")</f>
        <v>0</v>
      </c>
      <c r="AQ1098" s="1" t="str">
        <f>_xll.RtGet("EBOND_LDN",B1098,"DSPLY_NAME")</f>
        <v>HOFP 1 5/8 20 Ma</v>
      </c>
      <c r="AR1098" s="38">
        <f>_xll.RtGet("EBOND_LDN", B1098, -18560)</f>
        <v>72.724600069602005</v>
      </c>
      <c r="AS1098" s="38">
        <f>_xll.RtGet("EBOND_LDN", B1098, -18562)</f>
        <v>59.395513005970997</v>
      </c>
      <c r="AT1098" s="58" t="str">
        <f ca="1">IF(Main[[#This Row],[maturity]]&lt;TODAY(),"matured","-")</f>
        <v>-</v>
      </c>
      <c r="AU1098" s="1" t="str">
        <f>IF(Main[[#This Row],[spread bid]]=Main[[#This Row],[spread ask]],"error","-")</f>
        <v>-</v>
      </c>
    </row>
    <row r="1099" spans="1:47" x14ac:dyDescent="0.2">
      <c r="A1099" s="1" t="s">
        <v>1001</v>
      </c>
      <c r="B1099" s="1">
        <v>17281892</v>
      </c>
      <c r="C1099" s="9">
        <v>1994226</v>
      </c>
      <c r="D1099" s="9" t="str">
        <f>_xll.BDP($A1099&amp;" Corp",D$4)</f>
        <v>HOFP</v>
      </c>
      <c r="E1099" s="9">
        <f>IF(_xll.BDP($A1099&amp;" Corp","cpn typ")="floating","frn",_xll.BDP($A1099&amp;" Corp",E$4))</f>
        <v>2.25</v>
      </c>
      <c r="F1099" s="50">
        <f>IF(LEFT(_xll.BDP($A1099&amp;" Corp","mty_typ"),4)="perp","perp",_xll.BDP($A1099&amp;" Corp",F$4)*1)</f>
        <v>44274</v>
      </c>
      <c r="G1099" s="31">
        <f>_xll.RtGet("EBOND_POSITION",INDEX(bookMap[eBondID],MATCH(TEXT(C1099,"0"),bookMap[bbgID],0))&amp;"="&amp;B1099,"AMOUNT")</f>
        <v>0</v>
      </c>
      <c r="H1099" s="1">
        <f>INDEX(control!$E$12:$E$22,MATCH(C1099,control!$C$12:$C$22,0))</f>
        <v>0</v>
      </c>
      <c r="I1099" s="1" t="str">
        <f>IFERROR(INDEX(bias[symbol],MIN(MAX(MATCH(IF($I$2="manual",_xll.RtGet("EBOND_LDN",B1099,-20268),$I$2),bias[symbol],0)+H1099,1),27)),"-")</f>
        <v>bb</v>
      </c>
      <c r="J1099" s="1">
        <f>IFERROR(_xll.RtGet("EBOND_LDN",B1099,-20270)*1,"-")</f>
        <v>1</v>
      </c>
      <c r="K1099" s="1" t="str">
        <f>_xll.RtGet("EBOND_LDN",$B1099,-20271)</f>
        <v>on</v>
      </c>
      <c r="L1099" s="1">
        <f>_xll.BDP(A1099&amp;" @CBKG Corp","bid")</f>
        <v>103.239</v>
      </c>
      <c r="M1099" s="1">
        <f>_xll.BDP(A1099&amp;" @CBKG Corp","ask")</f>
        <v>104.239</v>
      </c>
      <c r="N1099" s="1" t="s">
        <v>1456</v>
      </c>
      <c r="O1099" s="1" t="str">
        <f>_xll.BDP(A1099&amp;" @"&amp;N1099&amp;" Corp","LAST_UPDATE")</f>
        <v>07:01:27</v>
      </c>
      <c r="P1099" s="57">
        <f>_xll.BDP(A1099&amp;" @"&amp;N1099&amp;" Corp","LAST_PRICE")</f>
        <v>103.489</v>
      </c>
      <c r="Q1099" s="1">
        <f>INDEX(control!$F$12:$F$22,MATCH(C1099,control!$C$12:$C$22,0))</f>
        <v>100</v>
      </c>
      <c r="R1099" s="1">
        <f>P1099-J1099*INDEX(bias[value],MATCH(I1099,bias[symbol],0))*(Q1099/100)</f>
        <v>103.239</v>
      </c>
      <c r="S1099" s="1">
        <f t="shared" si="1329"/>
        <v>104.239</v>
      </c>
      <c r="T1099" s="4"/>
      <c r="U1099" s="4"/>
      <c r="V1099" s="1">
        <f t="shared" si="1323"/>
        <v>103.489</v>
      </c>
      <c r="W1099" s="1">
        <f t="shared" si="1324"/>
        <v>103.239</v>
      </c>
      <c r="X1099" s="1">
        <f t="shared" si="1325"/>
        <v>104.239</v>
      </c>
      <c r="Y1099" s="13">
        <f t="shared" si="1326"/>
        <v>0</v>
      </c>
      <c r="Z1099" s="1">
        <v>1</v>
      </c>
      <c r="AA1099" s="1">
        <f t="shared" si="1327"/>
        <v>1</v>
      </c>
      <c r="AB1099" s="1">
        <f t="shared" ref="AB1099:AB1137" si="1381">IF(ISNUMBER(V1099),1,0)*IF(ISNUMBER(W1099),1,0)*IF(ISNUMBER(X1099),1,0)</f>
        <v>1</v>
      </c>
      <c r="AC1099" s="1">
        <f>IF(ISNUMBER(INDEX(bias[value],MATCH(I1099,bias[symbol],0))),1,0)</f>
        <v>1</v>
      </c>
      <c r="AD1099" s="1">
        <f t="shared" si="1328"/>
        <v>1</v>
      </c>
      <c r="AE1099" s="1">
        <f t="shared" ref="AE1099:AE1137" si="1382">IF(AB1099,IF(W1099&gt;X1099,0,1),0)</f>
        <v>1</v>
      </c>
      <c r="AF1099" s="1">
        <f t="shared" ca="1" si="1305"/>
        <v>0</v>
      </c>
      <c r="AG1099" s="1">
        <f t="shared" ca="1" si="1306"/>
        <v>0</v>
      </c>
      <c r="AH1099" s="1" t="str">
        <f ca="1">IF(AG1099=1,_xll.RtContribute("DDS_BONDS",$B1099&amp;"=EXT",$V$3:$X$3,V1099:X1099,"FTC:CHANGED;SCOPE:SERVER"),"-")</f>
        <v>-</v>
      </c>
      <c r="AI1099" s="1" t="str">
        <f>_xll.RtGet("DDS_BONDS",B1099&amp;"=EXT",3)</f>
        <v>17281892=EXT</v>
      </c>
      <c r="AJ1099" s="32">
        <f>_xll.BDP($A1099&amp;" @"&amp; $N1099 &amp;"  Corp","risk_mid")</f>
        <v>6.4506033186809475</v>
      </c>
      <c r="AK1099" s="25">
        <f t="shared" si="1320"/>
        <v>0</v>
      </c>
      <c r="AL1099" s="1" t="str">
        <f t="shared" si="1330"/>
        <v>-</v>
      </c>
      <c r="AM1099" s="38">
        <f t="shared" si="1321"/>
        <v>0</v>
      </c>
      <c r="AN1099" s="12">
        <f>_xll.BDP($A1099&amp;" @"&amp; $N1099 &amp;"  Corp","asset_swap_spd_mid")</f>
        <v>67.414866135798391</v>
      </c>
      <c r="AO1099" s="25">
        <f t="shared" si="1322"/>
        <v>0</v>
      </c>
      <c r="AP1099" s="25">
        <f>IFERROR(_xll.BDP($A1099&amp;" @"&amp; $N1099 &amp;"  Corp","coupon")*G1099/100/365,"-")</f>
        <v>0</v>
      </c>
      <c r="AQ1099" s="1" t="str">
        <f>_xll.RtGet("EBOND_LDN",B1099,"DSPLY_NAME")</f>
        <v>HOFP 2 1/4 19 Ma</v>
      </c>
      <c r="AR1099" s="38">
        <f>_xll.RtGet("EBOND_LDN", B1099, -18560)</f>
        <v>103.455298131937</v>
      </c>
      <c r="AS1099" s="38">
        <f>_xll.RtGet("EBOND_LDN", B1099, -18562)</f>
        <v>88.026963276447006</v>
      </c>
      <c r="AT1099" s="58" t="str">
        <f ca="1">IF(Main[[#This Row],[maturity]]&lt;TODAY(),"matured","-")</f>
        <v>-</v>
      </c>
      <c r="AU1099" s="1" t="str">
        <f>IF(Main[[#This Row],[spread bid]]=Main[[#This Row],[spread ask]],"error","-")</f>
        <v>-</v>
      </c>
    </row>
    <row r="1100" spans="1:47" x14ac:dyDescent="0.2">
      <c r="A1100" s="1" t="s">
        <v>1002</v>
      </c>
      <c r="B1100" s="1">
        <v>13684925</v>
      </c>
      <c r="C1100" s="9">
        <v>1994226</v>
      </c>
      <c r="D1100" s="9" t="str">
        <f>_xll.BDP($A1100&amp;" Corp",D$4)</f>
        <v>HOTGR</v>
      </c>
      <c r="E1100" s="9">
        <f>IF(_xll.BDP($A1100&amp;" Corp","cpn typ")="floating","frn",_xll.BDP($A1100&amp;" Corp",E$4))</f>
        <v>5.5</v>
      </c>
      <c r="F1100" s="50">
        <f>IF(LEFT(_xll.BDP($A1100&amp;" Corp","mty_typ"),4)="perp","perp",_xll.BDP($A1100&amp;" Corp",F$4)*1)</f>
        <v>42817</v>
      </c>
      <c r="G1100" s="31">
        <f>_xll.RtGet("EBOND_POSITION",INDEX(bookMap[eBondID],MATCH(TEXT(C1100,"0"),bookMap[bbgID],0))&amp;"="&amp;B1100,"AMOUNT")</f>
        <v>0</v>
      </c>
      <c r="H1100" s="1">
        <f>INDEX(control!$E$12:$E$22,MATCH(C1100,control!$C$12:$C$22,0))</f>
        <v>0</v>
      </c>
      <c r="I1100" s="1" t="str">
        <f>IFERROR(INDEX(bias[symbol],MIN(MAX(MATCH(IF($I$2="manual",_xll.RtGet("EBOND_LDN",B1100,-20268),$I$2),bias[symbol],0)+H1100,1),27)),"-")</f>
        <v>bb</v>
      </c>
      <c r="J1100" s="1">
        <f>IFERROR(_xll.RtGet("EBOND_LDN",B1100,-20270)*1,"-")</f>
        <v>0.4</v>
      </c>
      <c r="K1100" s="1" t="str">
        <f>_xll.RtGet("EBOND_LDN",$B1100,-20271)</f>
        <v>on</v>
      </c>
      <c r="L1100" s="1">
        <f>_xll.BDP(A1100&amp;" @CBKG Corp","bid")</f>
        <v>109.73</v>
      </c>
      <c r="M1100" s="1">
        <f>_xll.BDP(A1100&amp;" @CBKG Corp","ask")</f>
        <v>110.13</v>
      </c>
      <c r="N1100" s="1" t="s">
        <v>1456</v>
      </c>
      <c r="O1100" s="1" t="str">
        <f>_xll.BDP(A1100&amp;" @"&amp;N1100&amp;" Corp","LAST_UPDATE")</f>
        <v>07:01:17</v>
      </c>
      <c r="P1100" s="57">
        <f>_xll.BDP(A1100&amp;" @"&amp;N1100&amp;" Corp","LAST_PRICE")</f>
        <v>109.83</v>
      </c>
      <c r="Q1100" s="1">
        <f>INDEX(control!$F$12:$F$22,MATCH(C1100,control!$C$12:$C$22,0))</f>
        <v>100</v>
      </c>
      <c r="R1100" s="1">
        <f>P1100-J1100*INDEX(bias[value],MATCH(I1100,bias[symbol],0))*(Q1100/100)</f>
        <v>109.73</v>
      </c>
      <c r="S1100" s="1">
        <f t="shared" si="1329"/>
        <v>110.13000000000001</v>
      </c>
      <c r="T1100" s="4"/>
      <c r="U1100" s="4"/>
      <c r="V1100" s="1">
        <f t="shared" si="1323"/>
        <v>109.83</v>
      </c>
      <c r="W1100" s="1">
        <f t="shared" si="1324"/>
        <v>109.73</v>
      </c>
      <c r="X1100" s="1">
        <f t="shared" si="1325"/>
        <v>110.13000000000001</v>
      </c>
      <c r="Y1100" s="13">
        <f t="shared" si="1326"/>
        <v>0</v>
      </c>
      <c r="Z1100" s="1">
        <v>1</v>
      </c>
      <c r="AA1100" s="1">
        <f t="shared" si="1327"/>
        <v>1</v>
      </c>
      <c r="AB1100" s="1">
        <f t="shared" si="1381"/>
        <v>1</v>
      </c>
      <c r="AC1100" s="1">
        <f>IF(ISNUMBER(INDEX(bias[value],MATCH(I1100,bias[symbol],0))),1,0)</f>
        <v>1</v>
      </c>
      <c r="AD1100" s="1">
        <f t="shared" si="1328"/>
        <v>1</v>
      </c>
      <c r="AE1100" s="1">
        <f t="shared" si="1382"/>
        <v>1</v>
      </c>
      <c r="AF1100" s="1">
        <f t="shared" ca="1" si="1305"/>
        <v>0</v>
      </c>
      <c r="AG1100" s="1">
        <f t="shared" ca="1" si="1306"/>
        <v>0</v>
      </c>
      <c r="AH1100" s="1" t="str">
        <f ca="1">IF(AG1100=1,_xll.RtContribute("DDS_BONDS",$B1100&amp;"=EXT",$V$3:$X$3,V1100:X1100,"FTC:CHANGED;SCOPE:SERVER"),"-")</f>
        <v>-</v>
      </c>
      <c r="AI1100" s="1" t="str">
        <f>_xll.RtGet("DDS_BONDS",B1100&amp;"=EXT",3)</f>
        <v>13684925=EXT</v>
      </c>
      <c r="AJ1100" s="32">
        <f>_xll.BDP($A1100&amp;" @"&amp; $N1100 &amp;"  Corp","risk_mid")</f>
        <v>2.8570535389071949</v>
      </c>
      <c r="AK1100" s="25">
        <f t="shared" si="1320"/>
        <v>0</v>
      </c>
      <c r="AL1100" s="1" t="str">
        <f t="shared" si="1330"/>
        <v>-</v>
      </c>
      <c r="AM1100" s="38">
        <f t="shared" si="1321"/>
        <v>0</v>
      </c>
      <c r="AN1100" s="12">
        <f>_xll.BDP($A1100&amp;" @"&amp; $N1100 &amp;"  Corp","asset_swap_spd_mid")</f>
        <v>150.96500877036738</v>
      </c>
      <c r="AO1100" s="25">
        <f t="shared" si="1322"/>
        <v>0</v>
      </c>
      <c r="AP1100" s="25">
        <f>IFERROR(_xll.BDP($A1100&amp;" @"&amp; $N1100 &amp;"  Corp","coupon")*G1100/100/365,"-")</f>
        <v>0</v>
      </c>
      <c r="AQ1100" s="1" t="str">
        <f>_xll.RtGet("EBOND_LDN",B1100,"DSPLY_NAME")</f>
        <v>HOTGR 5 1/2 23 M</v>
      </c>
      <c r="AR1100" s="38">
        <f>_xll.RtGet("EBOND_LDN", B1100, -18560)</f>
        <v>179.751096720167</v>
      </c>
      <c r="AS1100" s="38">
        <f>_xll.RtGet("EBOND_LDN", B1100, -18562)</f>
        <v>165.77403565024699</v>
      </c>
      <c r="AT1100" s="58" t="str">
        <f ca="1">IF(Main[[#This Row],[maturity]]&lt;TODAY(),"matured","-")</f>
        <v>-</v>
      </c>
      <c r="AU1100" s="1" t="str">
        <f>IF(Main[[#This Row],[spread bid]]=Main[[#This Row],[spread ask]],"error","-")</f>
        <v>-</v>
      </c>
    </row>
    <row r="1101" spans="1:47" x14ac:dyDescent="0.2">
      <c r="A1101" s="1" t="s">
        <v>1639</v>
      </c>
      <c r="B1101" s="1">
        <v>21254391</v>
      </c>
      <c r="C1101" s="9">
        <v>1994226</v>
      </c>
      <c r="D1101" s="9" t="str">
        <f>_xll.BDP($A1101&amp;" Corp",D$4)</f>
        <v>HOTGR</v>
      </c>
      <c r="E1101" s="9">
        <f>IF(_xll.BDP($A1101&amp;" Corp","cpn typ")="floating","frn",_xll.BDP($A1101&amp;" Corp",E$4))</f>
        <v>2.625</v>
      </c>
      <c r="F1101" s="50">
        <f>IF(LEFT(_xll.BDP($A1101&amp;" Corp","mty_typ"),4)="perp","perp",_xll.BDP($A1101&amp;" Corp",F$4)*1)</f>
        <v>43613</v>
      </c>
      <c r="G1101" s="31">
        <f>_xll.RtGet("EBOND_POSITION",INDEX(bookMap[eBondID],MATCH(TEXT(C1101,"0"),bookMap[bbgID],0))&amp;"="&amp;B1101,"AMOUNT")</f>
        <v>3801000</v>
      </c>
      <c r="H1101" s="1">
        <f>INDEX(control!$E$12:$E$22,MATCH(C1101,control!$C$12:$C$22,0))</f>
        <v>0</v>
      </c>
      <c r="I1101" s="1" t="str">
        <f>IFERROR(INDEX(bias[symbol],MIN(MAX(MATCH(IF($I$2="manual",_xll.RtGet("EBOND_LDN",B1101,-20268),$I$2),bias[symbol],0)+H1101,1),27)),"-")</f>
        <v>bb</v>
      </c>
      <c r="J1101" s="1">
        <f>IFERROR(_xll.RtGet("EBOND_LDN",B1101,-20270)*1,"-")</f>
        <v>0.35</v>
      </c>
      <c r="K1101" s="1" t="str">
        <f>_xll.RtGet("EBOND_LDN",$B1101,-20271)</f>
        <v>on</v>
      </c>
      <c r="L1101" s="1">
        <f>_xll.BDP(A1101&amp;" @CBKG Corp","bid")</f>
        <v>101.607</v>
      </c>
      <c r="M1101" s="1">
        <f>_xll.BDP(A1101&amp;" @CBKG Corp","ask")</f>
        <v>101.95699999999999</v>
      </c>
      <c r="N1101" s="1" t="s">
        <v>1456</v>
      </c>
      <c r="O1101" s="1" t="str">
        <f>_xll.BDP(A1101&amp;" @"&amp;N1101&amp;" Corp","LAST_UPDATE")</f>
        <v>07:01:23</v>
      </c>
      <c r="P1101" s="57">
        <f>_xll.BDP(A1101&amp;" @"&amp;N1101&amp;" Corp","LAST_PRICE")</f>
        <v>101.694</v>
      </c>
      <c r="Q1101" s="1">
        <f>INDEX(control!$F$12:$F$22,MATCH(C1101,control!$C$12:$C$22,0))</f>
        <v>100</v>
      </c>
      <c r="R1101" s="1">
        <f>P1101-J1101*INDEX(bias[value],MATCH(I1101,bias[symbol],0))*(Q1101/100)</f>
        <v>101.6065</v>
      </c>
      <c r="S1101" s="1">
        <f>R1101+J1101*(Q1101/100)</f>
        <v>101.95649999999999</v>
      </c>
      <c r="T1101" s="4"/>
      <c r="U1101" s="4"/>
      <c r="V1101" s="1">
        <f>P1101</f>
        <v>101.694</v>
      </c>
      <c r="W1101" s="1">
        <f>IF(ISNUMBER(T1101),T1101,R1101)</f>
        <v>101.6065</v>
      </c>
      <c r="X1101" s="1">
        <f>IF(ISNUMBER(U1101),U1101,S1101)</f>
        <v>101.95649999999999</v>
      </c>
      <c r="Y1101" s="13">
        <f>IF(ISERROR((W1101+X1101)-(L1101+M1101)),"err",((W1101+X1101)-(L1101+M1101)))</f>
        <v>-1.0000000000047748E-3</v>
      </c>
      <c r="Z1101" s="1">
        <v>1</v>
      </c>
      <c r="AA1101" s="1">
        <f>IF(K1101="on",1,0)</f>
        <v>1</v>
      </c>
      <c r="AB1101" s="1">
        <f>IF(ISNUMBER(V1101),1,0)*IF(ISNUMBER(W1101),1,0)*IF(ISNUMBER(X1101),1,0)</f>
        <v>1</v>
      </c>
      <c r="AC1101" s="1">
        <f>IF(ISNUMBER(INDEX(bias[value],MATCH(I1101,bias[symbol],0))),1,0)</f>
        <v>1</v>
      </c>
      <c r="AD1101" s="1">
        <f>IF(ISNUMBER(J1101),1,0)</f>
        <v>1</v>
      </c>
      <c r="AE1101" s="1">
        <f>IF(AB1101,IF(W1101&gt;X1101,0,1),0)</f>
        <v>1</v>
      </c>
      <c r="AF1101" s="1">
        <f ca="1">IF($C$3="update",1,0)</f>
        <v>0</v>
      </c>
      <c r="AG1101" s="1">
        <f ca="1">PRODUCT(Z1101:AF1101)</f>
        <v>0</v>
      </c>
      <c r="AH1101" s="1" t="str">
        <f ca="1">IF(AG1101=1,_xll.RtContribute("DDS_BONDS",$B1101&amp;"=EXT",$V$3:$X$3,V1101:X1101,"FTC:CHANGED;SCOPE:SERVER"),"-")</f>
        <v>-</v>
      </c>
      <c r="AI1101" s="1" t="str">
        <f>_xll.RtGet("DDS_BONDS",B1101&amp;"=EXT",3)</f>
        <v>21254391=EXT</v>
      </c>
      <c r="AJ1101" s="32">
        <f>_xll.BDP($A1101&amp;" @"&amp; $N1101 &amp;"  Corp","risk_mid")</f>
        <v>4.6772864287746074</v>
      </c>
      <c r="AK1101" s="25">
        <f>IFERROR(G1101*AJ1101/10000,"-")</f>
        <v>1777.8365715772281</v>
      </c>
      <c r="AL1101" s="1" t="str">
        <f>IFERROR(INDEX(repoRate,MATCH(A1101,repoIsin,0)),"-")</f>
        <v>-</v>
      </c>
      <c r="AM1101" s="38">
        <f>IFERROR(G1101*1,0)*IFERROR(P1101*1,0)/100*IF(AL1101="-",$AM$3,AL1101)/100/360</f>
        <v>34.359012800000002</v>
      </c>
      <c r="AN1101" s="12">
        <f>_xll.BDP($A1101&amp;" @"&amp; $N1101 &amp;"  Corp","asset_swap_spd_mid")</f>
        <v>153.12433571019901</v>
      </c>
      <c r="AO1101" s="25">
        <f>IFERROR(G1101*1,0)*IFERROR(AN1101*1,0)/10000</f>
        <v>58202.560003446641</v>
      </c>
      <c r="AP1101" s="25">
        <f>IFERROR(_xll.BDP($A1101&amp;" @"&amp; $N1101 &amp;"  Corp","coupon")*G1101/100/365,"-")</f>
        <v>273.35958904109589</v>
      </c>
      <c r="AQ1101" s="1" t="str">
        <f>_xll.RtGet("EBOND_LDN",B1101,"DSPLY_NAME")</f>
        <v>HOTGR 2 5/8 28 M</v>
      </c>
      <c r="AR1101" s="38">
        <f>_xll.RtGet("EBOND_LDN", B1101, -18560)</f>
        <v>185.776731346459</v>
      </c>
      <c r="AS1101" s="38">
        <f>_xll.RtGet("EBOND_LDN", B1101, -18562)</f>
        <v>185.776731346459</v>
      </c>
      <c r="AT1101" s="58" t="str">
        <f ca="1">IF(Main[[#This Row],[maturity]]&lt;TODAY(),"matured","-")</f>
        <v>-</v>
      </c>
      <c r="AU1101" s="1" t="str">
        <f>IF(Main[[#This Row],[spread bid]]=Main[[#This Row],[spread ask]],"error","-")</f>
        <v>error</v>
      </c>
    </row>
    <row r="1102" spans="1:47" x14ac:dyDescent="0.2">
      <c r="A1102" s="1" t="s">
        <v>1003</v>
      </c>
      <c r="B1102" s="1">
        <v>17309832</v>
      </c>
      <c r="C1102" s="9">
        <v>1994226</v>
      </c>
      <c r="D1102" s="9" t="str">
        <f>_xll.BDP($A1102&amp;" Corp",D$4)</f>
        <v>HOTGR</v>
      </c>
      <c r="E1102" s="9">
        <f>IF(_xll.BDP($A1102&amp;" Corp","cpn typ")="floating","frn",_xll.BDP($A1102&amp;" Corp",E$4))</f>
        <v>3.875</v>
      </c>
      <c r="F1102" s="50">
        <f>IF(LEFT(_xll.BDP($A1102&amp;" Corp","mty_typ"),4)="perp","perp",_xll.BDP($A1102&amp;" Corp",F$4)*1)</f>
        <v>43910</v>
      </c>
      <c r="G1102" s="31">
        <f>_xll.RtGet("EBOND_POSITION",INDEX(bookMap[eBondID],MATCH(TEXT(C1102,"0"),bookMap[bbgID],0))&amp;"="&amp;B1102,"AMOUNT")</f>
        <v>-906000</v>
      </c>
      <c r="H1102" s="1">
        <f>INDEX(control!$E$12:$E$22,MATCH(C1102,control!$C$12:$C$22,0))</f>
        <v>0</v>
      </c>
      <c r="I1102" s="1" t="str">
        <f>IFERROR(INDEX(bias[symbol],MIN(MAX(MATCH(IF($I$2="manual",_xll.RtGet("EBOND_LDN",B1102,-20268),$I$2),bias[symbol],0)+H1102,1),27)),"-")</f>
        <v>bb</v>
      </c>
      <c r="J1102" s="1">
        <f>IFERROR(_xll.RtGet("EBOND_LDN",B1102,-20270)*1,"-")</f>
        <v>0.5</v>
      </c>
      <c r="K1102" s="1" t="str">
        <f>_xll.RtGet("EBOND_LDN",$B1102,-20271)</f>
        <v>on</v>
      </c>
      <c r="L1102" s="1">
        <f>_xll.BDP(A1102&amp;" @CBKG Corp","bid")</f>
        <v>105.992</v>
      </c>
      <c r="M1102" s="1">
        <f>_xll.BDP(A1102&amp;" @CBKG Corp","ask")</f>
        <v>106.492</v>
      </c>
      <c r="N1102" s="1" t="s">
        <v>1456</v>
      </c>
      <c r="O1102" s="1" t="str">
        <f>_xll.BDP(A1102&amp;" @"&amp;N1102&amp;" Corp","LAST_UPDATE")</f>
        <v>07:01:35</v>
      </c>
      <c r="P1102" s="57">
        <f>_xll.BDP(A1102&amp;" @"&amp;N1102&amp;" Corp","LAST_PRICE")</f>
        <v>106.117</v>
      </c>
      <c r="Q1102" s="1">
        <f>INDEX(control!$F$12:$F$22,MATCH(C1102,control!$C$12:$C$22,0))</f>
        <v>100</v>
      </c>
      <c r="R1102" s="1">
        <f>P1102-J1102*INDEX(bias[value],MATCH(I1102,bias[symbol],0))*(Q1102/100)</f>
        <v>105.992</v>
      </c>
      <c r="S1102" s="1">
        <f t="shared" si="1329"/>
        <v>106.492</v>
      </c>
      <c r="T1102" s="4"/>
      <c r="U1102" s="4"/>
      <c r="V1102" s="1">
        <f t="shared" si="1323"/>
        <v>106.117</v>
      </c>
      <c r="W1102" s="1">
        <f t="shared" si="1324"/>
        <v>105.992</v>
      </c>
      <c r="X1102" s="1">
        <f t="shared" si="1325"/>
        <v>106.492</v>
      </c>
      <c r="Y1102" s="13">
        <f t="shared" si="1326"/>
        <v>0</v>
      </c>
      <c r="Z1102" s="1">
        <v>1</v>
      </c>
      <c r="AA1102" s="1">
        <f t="shared" si="1327"/>
        <v>1</v>
      </c>
      <c r="AB1102" s="1">
        <f t="shared" si="1381"/>
        <v>1</v>
      </c>
      <c r="AC1102" s="1">
        <f>IF(ISNUMBER(INDEX(bias[value],MATCH(I1102,bias[symbol],0))),1,0)</f>
        <v>1</v>
      </c>
      <c r="AD1102" s="1">
        <f t="shared" si="1328"/>
        <v>1</v>
      </c>
      <c r="AE1102" s="1">
        <f t="shared" si="1382"/>
        <v>1</v>
      </c>
      <c r="AF1102" s="1">
        <f t="shared" ca="1" si="1305"/>
        <v>0</v>
      </c>
      <c r="AG1102" s="1">
        <f t="shared" ca="1" si="1306"/>
        <v>0</v>
      </c>
      <c r="AH1102" s="1" t="str">
        <f ca="1">IF(AG1102=1,_xll.RtContribute("DDS_BONDS",$B1102&amp;"=EXT",$V$3:$X$3,V1102:X1102,"FTC:CHANGED;SCOPE:SERVER"),"-")</f>
        <v>-</v>
      </c>
      <c r="AI1102" s="1" t="str">
        <f>_xll.RtGet("DDS_BONDS",B1102&amp;"=EXT",3)</f>
        <v>17309832=EXT</v>
      </c>
      <c r="AJ1102" s="32">
        <f>_xll.BDP($A1102&amp;" @"&amp; $N1102 &amp;"  Corp","risk_mid")</f>
        <v>5.4592853122358065</v>
      </c>
      <c r="AK1102" s="25">
        <f t="shared" si="1320"/>
        <v>-494.61124928856407</v>
      </c>
      <c r="AL1102" s="1">
        <f t="shared" si="1330"/>
        <v>-3</v>
      </c>
      <c r="AM1102" s="38">
        <f t="shared" si="1321"/>
        <v>80.118335000000002</v>
      </c>
      <c r="AN1102" s="12">
        <f>_xll.BDP($A1102&amp;" @"&amp; $N1102 &amp;"  Corp","asset_swap_spd_mid")</f>
        <v>189.59849214005601</v>
      </c>
      <c r="AO1102" s="25">
        <f t="shared" si="1322"/>
        <v>-17177.623387889074</v>
      </c>
      <c r="AP1102" s="25">
        <f>IFERROR(_xll.BDP($A1102&amp;" @"&amp; $N1102 &amp;"  Corp","coupon")*G1102/100/365,"-")</f>
        <v>-96.18493150684931</v>
      </c>
      <c r="AQ1102" s="1" t="str">
        <f>_xll.RtGet("EBOND_LDN",B1102,"DSPLY_NAME")</f>
        <v>HOTGR 3 7/8 20 M</v>
      </c>
      <c r="AR1102" s="38">
        <f>_xll.RtGet("EBOND_LDN", B1102, -18560)</f>
        <v>0</v>
      </c>
      <c r="AS1102" s="38">
        <f>_xll.RtGet("EBOND_LDN", B1102, -18562)</f>
        <v>0</v>
      </c>
      <c r="AT1102" s="58" t="str">
        <f ca="1">IF(Main[[#This Row],[maturity]]&lt;TODAY(),"matured","-")</f>
        <v>-</v>
      </c>
      <c r="AU1102" s="1" t="str">
        <f>IF(Main[[#This Row],[spread bid]]=Main[[#This Row],[spread ask]],"error","-")</f>
        <v>error</v>
      </c>
    </row>
    <row r="1103" spans="1:47" x14ac:dyDescent="0.2">
      <c r="A1103" s="1" t="s">
        <v>1004</v>
      </c>
      <c r="B1103" s="1">
        <v>16979538</v>
      </c>
      <c r="C1103" s="9">
        <v>1994226</v>
      </c>
      <c r="D1103" s="9" t="str">
        <f>_xll.BDP($A1103&amp;" Corp",D$4)</f>
        <v>ITCIT</v>
      </c>
      <c r="E1103" s="9">
        <f>IF(_xll.BDP($A1103&amp;" Corp","cpn typ")="floating","frn",_xll.BDP($A1103&amp;" Corp",E$4))</f>
        <v>6.125</v>
      </c>
      <c r="F1103" s="50">
        <f>IF(LEFT(_xll.BDP($A1103&amp;" Corp","mty_typ"),4)="perp","perp",_xll.BDP($A1103&amp;" Corp",F$4)*1)</f>
        <v>43152</v>
      </c>
      <c r="G1103" s="31">
        <f>_xll.RtGet("EBOND_POSITION",INDEX(bookMap[eBondID],MATCH(TEXT(C1103,"0"),bookMap[bbgID],0))&amp;"="&amp;B1103,"AMOUNT")</f>
        <v>0</v>
      </c>
      <c r="H1103" s="1">
        <f>INDEX(control!$E$12:$E$22,MATCH(C1103,control!$C$12:$C$22,0))</f>
        <v>0</v>
      </c>
      <c r="I1103" s="1" t="str">
        <f>IFERROR(INDEX(bias[symbol],MIN(MAX(MATCH(IF($I$2="manual",_xll.RtGet("EBOND_LDN",B1103,-20268),$I$2),bias[symbol],0)+H1103,1),27)),"-")</f>
        <v>-</v>
      </c>
      <c r="J1103" s="1" t="str">
        <f>IFERROR(_xll.RtGet("EBOND_LDN",B1103,-20270)*1,"-")</f>
        <v>-</v>
      </c>
      <c r="K1103" s="1" t="str">
        <f>_xll.RtGet("EBOND_LDN",$B1103,-20271)</f>
        <v>#N/A</v>
      </c>
      <c r="L1103" s="1" t="str">
        <f>_xll.BDP(A1103&amp;" @CBKG Corp","bid")</f>
        <v>#N/A Real Time</v>
      </c>
      <c r="M1103" s="1" t="str">
        <f>_xll.BDP(A1103&amp;" @CBKG Corp","ask")</f>
        <v>#N/A Real Time</v>
      </c>
      <c r="N1103" s="1" t="s">
        <v>1456</v>
      </c>
      <c r="O1103" s="1" t="str">
        <f>_xll.BDP(A1103&amp;" @"&amp;N1103&amp;" Corp","LAST_UPDATE")</f>
        <v>07:01:23</v>
      </c>
      <c r="P1103" s="57">
        <f>_xll.BDP(A1103&amp;" @"&amp;N1103&amp;" Corp","LAST_PRICE")</f>
        <v>111.864</v>
      </c>
      <c r="Q1103" s="1">
        <f>INDEX(control!$F$12:$F$22,MATCH(C1103,control!$C$12:$C$22,0))</f>
        <v>100</v>
      </c>
      <c r="R1103" s="1" t="e">
        <f>P1103-J1103*INDEX(bias[value],MATCH(I1103,bias[symbol],0))*(Q1103/100)</f>
        <v>#VALUE!</v>
      </c>
      <c r="S1103" s="1" t="e">
        <f t="shared" si="1329"/>
        <v>#VALUE!</v>
      </c>
      <c r="T1103" s="4"/>
      <c r="U1103" s="4"/>
      <c r="V1103" s="1">
        <f t="shared" si="1323"/>
        <v>111.864</v>
      </c>
      <c r="W1103" s="1" t="e">
        <f t="shared" si="1324"/>
        <v>#VALUE!</v>
      </c>
      <c r="X1103" s="1" t="e">
        <f t="shared" si="1325"/>
        <v>#VALUE!</v>
      </c>
      <c r="Y1103" s="13" t="str">
        <f t="shared" si="1326"/>
        <v>err</v>
      </c>
      <c r="Z1103" s="1">
        <v>1</v>
      </c>
      <c r="AA1103" s="1">
        <f t="shared" si="1327"/>
        <v>0</v>
      </c>
      <c r="AB1103" s="1">
        <f t="shared" si="1381"/>
        <v>0</v>
      </c>
      <c r="AC1103" s="1">
        <f>IF(ISNUMBER(INDEX(bias[value],MATCH(I1103,bias[symbol],0))),1,0)</f>
        <v>0</v>
      </c>
      <c r="AD1103" s="1">
        <f t="shared" si="1328"/>
        <v>0</v>
      </c>
      <c r="AE1103" s="1">
        <f t="shared" si="1382"/>
        <v>0</v>
      </c>
      <c r="AF1103" s="1">
        <f t="shared" ca="1" si="1305"/>
        <v>0</v>
      </c>
      <c r="AG1103" s="1">
        <f t="shared" ca="1" si="1306"/>
        <v>0</v>
      </c>
      <c r="AH1103" s="1" t="str">
        <f ca="1">IF(AG1103=1,_xll.RtContribute("DDS_BONDS",$B1103&amp;"=EXT",$V$3:$X$3,V1103:X1103,"FTC:CHANGED;SCOPE:SERVER"),"-")</f>
        <v>-</v>
      </c>
      <c r="AI1103" s="1" t="str">
        <f>_xll.RtGet("DDS_BONDS",B1103&amp;"=EXT",3)</f>
        <v>16979538=EXT</v>
      </c>
      <c r="AJ1103" s="32">
        <f>_xll.BDP($A1103&amp;" @"&amp; $N1103 &amp;"  Corp","risk_mid")</f>
        <v>3.7386234837171628</v>
      </c>
      <c r="AK1103" s="25">
        <f t="shared" si="1320"/>
        <v>0</v>
      </c>
      <c r="AL1103" s="1" t="str">
        <f t="shared" si="1330"/>
        <v>-</v>
      </c>
      <c r="AM1103" s="38">
        <f t="shared" si="1321"/>
        <v>0</v>
      </c>
      <c r="AN1103" s="12">
        <f>_xll.BDP($A1103&amp;" @"&amp; $N1103 &amp;"  Corp","asset_swap_spd_mid")</f>
        <v>230.30515192420597</v>
      </c>
      <c r="AO1103" s="25">
        <f t="shared" si="1322"/>
        <v>0</v>
      </c>
      <c r="AP1103" s="25">
        <f>IFERROR(_xll.BDP($A1103&amp;" @"&amp; $N1103 &amp;"  Corp","coupon")*G1103/100/365,"-")</f>
        <v>0</v>
      </c>
      <c r="AQ1103" s="1" t="str">
        <f>_xll.RtGet("EBOND_LDN",B1103,"DSPLY_NAME")</f>
        <v>#N/A</v>
      </c>
      <c r="AR1103" s="38" t="str">
        <f>_xll.RtGet("EBOND_LDN", B1103, -18560)</f>
        <v>#N/A</v>
      </c>
      <c r="AS1103" s="38" t="str">
        <f>_xll.RtGet("EBOND_LDN", B1103, -18562)</f>
        <v>#N/A</v>
      </c>
      <c r="AT1103" s="58" t="str">
        <f ca="1">IF(Main[[#This Row],[maturity]]&lt;TODAY(),"matured","-")</f>
        <v>-</v>
      </c>
      <c r="AU1103" s="1" t="str">
        <f>IF(Main[[#This Row],[spread bid]]=Main[[#This Row],[spread ask]],"error","-")</f>
        <v>error</v>
      </c>
    </row>
    <row r="1104" spans="1:47" x14ac:dyDescent="0.2">
      <c r="A1104" s="1" t="s">
        <v>1005</v>
      </c>
      <c r="B1104" s="1">
        <v>14435635</v>
      </c>
      <c r="C1104" s="9">
        <v>1994226</v>
      </c>
      <c r="D1104" s="9" t="str">
        <f>_xll.BDP($A1104&amp;" Corp",D$4)</f>
        <v>MLFP</v>
      </c>
      <c r="E1104" s="9">
        <f>IF(_xll.BDP($A1104&amp;" Corp","cpn typ")="floating","frn",_xll.BDP($A1104&amp;" Corp",E$4))</f>
        <v>2.75</v>
      </c>
      <c r="F1104" s="50">
        <f>IF(LEFT(_xll.BDP($A1104&amp;" Corp","mty_typ"),4)="perp","perp",_xll.BDP($A1104&amp;" Corp",F$4)*1)</f>
        <v>43636</v>
      </c>
      <c r="G1104" s="31">
        <f>_xll.RtGet("EBOND_POSITION",INDEX(bookMap[eBondID],MATCH(TEXT(C1104,"0"),bookMap[bbgID],0))&amp;"="&amp;B1104,"AMOUNT")</f>
        <v>0</v>
      </c>
      <c r="H1104" s="1">
        <f>INDEX(control!$E$12:$E$22,MATCH(C1104,control!$C$12:$C$22,0))</f>
        <v>0</v>
      </c>
      <c r="I1104" s="1" t="str">
        <f>IFERROR(INDEX(bias[symbol],MIN(MAX(MATCH(IF($I$2="manual",_xll.RtGet("EBOND_LDN",B1104,-20268),$I$2),bias[symbol],0)+H1104,1),27)),"-")</f>
        <v>b</v>
      </c>
      <c r="J1104" s="1">
        <f>IFERROR(_xll.RtGet("EBOND_LDN",B1104,-20270)*1,"-")</f>
        <v>0.5</v>
      </c>
      <c r="K1104" s="1" t="str">
        <f>_xll.RtGet("EBOND_LDN",$B1104,-20271)</f>
        <v>on</v>
      </c>
      <c r="L1104" s="1">
        <f>_xll.BDP(A1104&amp;" @CBKG Corp","bid")</f>
        <v>107.325</v>
      </c>
      <c r="M1104" s="1">
        <f>_xll.BDP(A1104&amp;" @CBKG Corp","ask")</f>
        <v>107.825</v>
      </c>
      <c r="N1104" s="1" t="s">
        <v>1456</v>
      </c>
      <c r="O1104" s="1" t="str">
        <f>_xll.BDP(A1104&amp;" @"&amp;N1104&amp;" Corp","LAST_UPDATE")</f>
        <v>11/06/2014</v>
      </c>
      <c r="P1104" s="57">
        <f>_xll.BDP(A1104&amp;" @"&amp;N1104&amp;" Corp","LAST_PRICE")</f>
        <v>107.512</v>
      </c>
      <c r="Q1104" s="1">
        <f>INDEX(control!$F$12:$F$22,MATCH(C1104,control!$C$12:$C$22,0))</f>
        <v>100</v>
      </c>
      <c r="R1104" s="1">
        <f>P1104-J1104*INDEX(bias[value],MATCH(I1104,bias[symbol],0))*(Q1104/100)</f>
        <v>107.3245</v>
      </c>
      <c r="S1104" s="1">
        <f t="shared" si="1329"/>
        <v>107.8245</v>
      </c>
      <c r="T1104" s="4"/>
      <c r="U1104" s="4"/>
      <c r="V1104" s="1">
        <f t="shared" si="1323"/>
        <v>107.512</v>
      </c>
      <c r="W1104" s="1">
        <f t="shared" si="1324"/>
        <v>107.3245</v>
      </c>
      <c r="X1104" s="1">
        <f t="shared" si="1325"/>
        <v>107.8245</v>
      </c>
      <c r="Y1104" s="13">
        <f t="shared" si="1326"/>
        <v>-1.0000000000047748E-3</v>
      </c>
      <c r="Z1104" s="1">
        <v>1</v>
      </c>
      <c r="AA1104" s="1">
        <f t="shared" si="1327"/>
        <v>1</v>
      </c>
      <c r="AB1104" s="1">
        <f t="shared" si="1381"/>
        <v>1</v>
      </c>
      <c r="AC1104" s="1">
        <f>IF(ISNUMBER(INDEX(bias[value],MATCH(I1104,bias[symbol],0))),1,0)</f>
        <v>1</v>
      </c>
      <c r="AD1104" s="1">
        <f t="shared" si="1328"/>
        <v>1</v>
      </c>
      <c r="AE1104" s="1">
        <f t="shared" si="1382"/>
        <v>1</v>
      </c>
      <c r="AF1104" s="1">
        <f t="shared" ref="AF1104:AF1163" ca="1" si="1383">IF($C$3="update",1,0)</f>
        <v>0</v>
      </c>
      <c r="AG1104" s="1">
        <f t="shared" ref="AG1104:AG1163" ca="1" si="1384">PRODUCT(Z1104:AF1104)</f>
        <v>0</v>
      </c>
      <c r="AH1104" s="1" t="str">
        <f ca="1">IF(AG1104=1,_xll.RtContribute("DDS_BONDS",$B1104&amp;"=EXT",$V$3:$X$3,V1104:X1104,"FTC:CHANGED;SCOPE:SERVER"),"-")</f>
        <v>-</v>
      </c>
      <c r="AI1104" s="1" t="str">
        <f>_xll.RtGet("DDS_BONDS",B1104&amp;"=EXT",3)</f>
        <v>14435635=EXT</v>
      </c>
      <c r="AJ1104" s="32">
        <f>_xll.BDP($A1104&amp;" @"&amp; $N1104 &amp;"  Corp","risk_mid")</f>
        <v>5.0501399603255948</v>
      </c>
      <c r="AK1104" s="25">
        <f t="shared" si="1320"/>
        <v>0</v>
      </c>
      <c r="AL1104" s="1" t="str">
        <f t="shared" si="1330"/>
        <v>-</v>
      </c>
      <c r="AM1104" s="38">
        <f t="shared" si="1321"/>
        <v>0</v>
      </c>
      <c r="AN1104" s="12">
        <f>_xll.BDP($A1104&amp;" @"&amp; $N1104 &amp;"  Corp","asset_swap_spd_mid")</f>
        <v>49.641571299643964</v>
      </c>
      <c r="AO1104" s="25">
        <f t="shared" si="1322"/>
        <v>0</v>
      </c>
      <c r="AP1104" s="25">
        <f>IFERROR(_xll.BDP($A1104&amp;" @"&amp; $N1104 &amp;"  Corp","coupon")*G1104/100/365,"-")</f>
        <v>0</v>
      </c>
      <c r="AQ1104" s="1" t="str">
        <f>_xll.RtGet("EBOND_LDN",B1104,"DSPLY_NAME")</f>
        <v>MLFP 2 3/4 20 Ju</v>
      </c>
      <c r="AR1104" s="38">
        <f>_xll.RtGet("EBOND_LDN", B1104, -18560)</f>
        <v>94.664422910678994</v>
      </c>
      <c r="AS1104" s="38">
        <f>_xll.RtGet("EBOND_LDN", B1104, -18562)</f>
        <v>84.779495435379999</v>
      </c>
      <c r="AT1104" s="58" t="str">
        <f ca="1">IF(Main[[#This Row],[maturity]]&lt;TODAY(),"matured","-")</f>
        <v>-</v>
      </c>
      <c r="AU1104" s="1" t="str">
        <f>IF(Main[[#This Row],[spread bid]]=Main[[#This Row],[spread ask]],"error","-")</f>
        <v>-</v>
      </c>
    </row>
    <row r="1105" spans="1:47" x14ac:dyDescent="0.2">
      <c r="A1105" s="1" t="s">
        <v>1006</v>
      </c>
      <c r="B1105" s="1">
        <v>14474190</v>
      </c>
      <c r="C1105" s="9">
        <v>1994226</v>
      </c>
      <c r="D1105" s="9" t="str">
        <f>_xll.BDP($A1105&amp;" Corp",D$4)</f>
        <v>MTXGR</v>
      </c>
      <c r="E1105" s="9">
        <f>IF(_xll.BDP($A1105&amp;" Corp","cpn typ")="floating","frn",_xll.BDP($A1105&amp;" Corp",E$4))</f>
        <v>3</v>
      </c>
      <c r="F1105" s="50">
        <f>IF(LEFT(_xll.BDP($A1105&amp;" Corp","mty_typ"),4)="perp","perp",_xll.BDP($A1105&amp;" Corp",F$4)*1)</f>
        <v>42907</v>
      </c>
      <c r="G1105" s="31">
        <f>_xll.RtGet("EBOND_POSITION",INDEX(bookMap[eBondID],MATCH(TEXT(C1105,"0"),bookMap[bbgID],0))&amp;"="&amp;B1105,"AMOUNT")</f>
        <v>110000</v>
      </c>
      <c r="H1105" s="1">
        <f>INDEX(control!$E$12:$E$22,MATCH(C1105,control!$C$12:$C$22,0))</f>
        <v>0</v>
      </c>
      <c r="I1105" s="1" t="str">
        <f>IFERROR(INDEX(bias[symbol],MIN(MAX(MATCH(IF($I$2="manual",_xll.RtGet("EBOND_LDN",B1105,-20268),$I$2),bias[symbol],0)+H1105,1),27)),"-")</f>
        <v>m</v>
      </c>
      <c r="J1105" s="1">
        <f>IFERROR(_xll.RtGet("EBOND_LDN",B1105,-20270)*1,"-")</f>
        <v>0.9</v>
      </c>
      <c r="K1105" s="1" t="str">
        <f>_xll.RtGet("EBOND_LDN",$B1105,-20271)</f>
        <v>on</v>
      </c>
      <c r="L1105" s="1">
        <f>_xll.BDP(A1105&amp;" @CBKG Corp","bid")</f>
        <v>104.86199999999999</v>
      </c>
      <c r="M1105" s="1">
        <f>_xll.BDP(A1105&amp;" @CBKG Corp","ask")</f>
        <v>105.762</v>
      </c>
      <c r="N1105" s="1" t="s">
        <v>1456</v>
      </c>
      <c r="O1105" s="1" t="str">
        <f>_xll.BDP(A1105&amp;" @"&amp;N1105&amp;" Corp","LAST_UPDATE")</f>
        <v>07:01:19</v>
      </c>
      <c r="P1105" s="57">
        <f>_xll.BDP(A1105&amp;" @"&amp;N1105&amp;" Corp","LAST_PRICE")</f>
        <v>105.312</v>
      </c>
      <c r="Q1105" s="1">
        <f>INDEX(control!$F$12:$F$22,MATCH(C1105,control!$C$12:$C$22,0))</f>
        <v>100</v>
      </c>
      <c r="R1105" s="1">
        <f>P1105-J1105*INDEX(bias[value],MATCH(I1105,bias[symbol],0))*(Q1105/100)</f>
        <v>104.86199999999999</v>
      </c>
      <c r="S1105" s="1">
        <f t="shared" si="1329"/>
        <v>105.762</v>
      </c>
      <c r="T1105" s="4"/>
      <c r="U1105" s="4"/>
      <c r="V1105" s="1">
        <f t="shared" si="1323"/>
        <v>105.312</v>
      </c>
      <c r="W1105" s="1">
        <f t="shared" si="1324"/>
        <v>104.86199999999999</v>
      </c>
      <c r="X1105" s="1">
        <f t="shared" si="1325"/>
        <v>105.762</v>
      </c>
      <c r="Y1105" s="13">
        <f t="shared" si="1326"/>
        <v>0</v>
      </c>
      <c r="Z1105" s="1">
        <v>1</v>
      </c>
      <c r="AA1105" s="1">
        <f t="shared" si="1327"/>
        <v>1</v>
      </c>
      <c r="AB1105" s="1">
        <f t="shared" si="1381"/>
        <v>1</v>
      </c>
      <c r="AC1105" s="1">
        <f>IF(ISNUMBER(INDEX(bias[value],MATCH(I1105,bias[symbol],0))),1,0)</f>
        <v>1</v>
      </c>
      <c r="AD1105" s="1">
        <f t="shared" si="1328"/>
        <v>1</v>
      </c>
      <c r="AE1105" s="1">
        <f t="shared" si="1382"/>
        <v>1</v>
      </c>
      <c r="AF1105" s="1">
        <f t="shared" ca="1" si="1383"/>
        <v>0</v>
      </c>
      <c r="AG1105" s="1">
        <f t="shared" ca="1" si="1384"/>
        <v>0</v>
      </c>
      <c r="AH1105" s="1" t="str">
        <f ca="1">IF(AG1105=1,_xll.RtContribute("DDS_BONDS",$B1105&amp;"=EXT",$V$3:$X$3,V1105:X1105,"FTC:CHANGED;SCOPE:SERVER"),"-")</f>
        <v>-</v>
      </c>
      <c r="AI1105" s="1" t="str">
        <f>_xll.RtGet("DDS_BONDS",B1105&amp;"=EXT",3)</f>
        <v>14474190=EXT</v>
      </c>
      <c r="AJ1105" s="32">
        <f>_xll.BDP($A1105&amp;" @"&amp; $N1105 &amp;"  Corp","risk_mid")</f>
        <v>3.041958248741139</v>
      </c>
      <c r="AK1105" s="25">
        <f t="shared" si="1320"/>
        <v>33.461540736152529</v>
      </c>
      <c r="AL1105" s="1" t="str">
        <f t="shared" si="1330"/>
        <v>-</v>
      </c>
      <c r="AM1105" s="38">
        <f t="shared" si="1321"/>
        <v>1.0297173333333334</v>
      </c>
      <c r="AN1105" s="12">
        <f>_xll.BDP($A1105&amp;" @"&amp; $N1105 &amp;"  Corp","asset_swap_spd_mid")</f>
        <v>81.68523576459863</v>
      </c>
      <c r="AO1105" s="25">
        <f t="shared" si="1322"/>
        <v>898.53759341058492</v>
      </c>
      <c r="AP1105" s="25">
        <f>IFERROR(_xll.BDP($A1105&amp;" @"&amp; $N1105 &amp;"  Corp","coupon")*G1105/100/365,"-")</f>
        <v>9.0410958904109595</v>
      </c>
      <c r="AQ1105" s="1" t="str">
        <f>_xll.RtGet("EBOND_LDN",B1105,"DSPLY_NAME")</f>
        <v>MTXGR 3 21 Jun 2</v>
      </c>
      <c r="AR1105" s="38">
        <f>_xll.RtGet("EBOND_LDN", B1105, -18560)</f>
        <v>0</v>
      </c>
      <c r="AS1105" s="38">
        <f>_xll.RtGet("EBOND_LDN", B1105, -18562)</f>
        <v>0</v>
      </c>
      <c r="AT1105" s="58" t="str">
        <f ca="1">IF(Main[[#This Row],[maturity]]&lt;TODAY(),"matured","-")</f>
        <v>-</v>
      </c>
      <c r="AU1105" s="1" t="str">
        <f>IF(Main[[#This Row],[spread bid]]=Main[[#This Row],[spread ask]],"error","-")</f>
        <v>error</v>
      </c>
    </row>
    <row r="1106" spans="1:47" x14ac:dyDescent="0.2">
      <c r="A1106" s="1" t="s">
        <v>1007</v>
      </c>
      <c r="B1106" s="1">
        <v>4897182</v>
      </c>
      <c r="C1106" s="9">
        <v>1994226</v>
      </c>
      <c r="D1106" s="9" t="str">
        <f>_xll.BDP($A1106&amp;" Corp",D$4)</f>
        <v>RBOSGR</v>
      </c>
      <c r="E1106" s="9">
        <f>IF(_xll.BDP($A1106&amp;" Corp","cpn typ")="floating","frn",_xll.BDP($A1106&amp;" Corp",E$4))</f>
        <v>4.375</v>
      </c>
      <c r="F1106" s="50">
        <f>IF(LEFT(_xll.BDP($A1106&amp;" Corp","mty_typ"),4)="perp","perp",_xll.BDP($A1106&amp;" Corp",F$4)*1)</f>
        <v>42509</v>
      </c>
      <c r="G1106" s="31">
        <f>_xll.RtGet("EBOND_POSITION",INDEX(bookMap[eBondID],MATCH(TEXT(C1106,"0"),bookMap[bbgID],0))&amp;"="&amp;B1106,"AMOUNT")</f>
        <v>0</v>
      </c>
      <c r="H1106" s="1">
        <f>INDEX(control!$E$12:$E$22,MATCH(C1106,control!$C$12:$C$22,0))</f>
        <v>0</v>
      </c>
      <c r="I1106" s="1" t="str">
        <f>IFERROR(INDEX(bias[symbol],MIN(MAX(MATCH(IF($I$2="manual",_xll.RtGet("EBOND_LDN",B1106,-20268),$I$2),bias[symbol],0)+H1106,1),27)),"-")</f>
        <v>bbb</v>
      </c>
      <c r="J1106" s="1">
        <f>IFERROR(_xll.RtGet("EBOND_LDN",B1106,-20270)*1,"-")</f>
        <v>0.2</v>
      </c>
      <c r="K1106" s="1" t="str">
        <f>_xll.RtGet("EBOND_LDN",$B1106,-20271)</f>
        <v>on</v>
      </c>
      <c r="L1106" s="1">
        <f>_xll.BDP(A1106&amp;" @CBKG Corp","bid")</f>
        <v>107.622</v>
      </c>
      <c r="M1106" s="1">
        <f>_xll.BDP(A1106&amp;" @CBKG Corp","ask")</f>
        <v>107.822</v>
      </c>
      <c r="N1106" s="1" t="s">
        <v>1456</v>
      </c>
      <c r="O1106" s="1" t="str">
        <f>_xll.BDP(A1106&amp;" @"&amp;N1106&amp;" Corp","LAST_UPDATE")</f>
        <v>07:01:20</v>
      </c>
      <c r="P1106" s="57">
        <f>_xll.BDP(A1106&amp;" @"&amp;N1106&amp;" Corp","LAST_PRICE")</f>
        <v>107.64700000000001</v>
      </c>
      <c r="Q1106" s="1">
        <f>INDEX(control!$F$12:$F$22,MATCH(C1106,control!$C$12:$C$22,0))</f>
        <v>100</v>
      </c>
      <c r="R1106" s="1">
        <f>P1106-J1106*INDEX(bias[value],MATCH(I1106,bias[symbol],0))*(Q1106/100)</f>
        <v>107.622</v>
      </c>
      <c r="S1106" s="1">
        <f t="shared" si="1329"/>
        <v>107.822</v>
      </c>
      <c r="T1106" s="4"/>
      <c r="U1106" s="4"/>
      <c r="V1106" s="1">
        <f t="shared" si="1323"/>
        <v>107.64700000000001</v>
      </c>
      <c r="W1106" s="1">
        <f t="shared" si="1324"/>
        <v>107.622</v>
      </c>
      <c r="X1106" s="1">
        <f t="shared" si="1325"/>
        <v>107.822</v>
      </c>
      <c r="Y1106" s="13">
        <f t="shared" si="1326"/>
        <v>0</v>
      </c>
      <c r="Z1106" s="1">
        <v>1</v>
      </c>
      <c r="AA1106" s="1">
        <f t="shared" si="1327"/>
        <v>1</v>
      </c>
      <c r="AB1106" s="1">
        <f t="shared" si="1381"/>
        <v>1</v>
      </c>
      <c r="AC1106" s="1">
        <f>IF(ISNUMBER(INDEX(bias[value],MATCH(I1106,bias[symbol],0))),1,0)</f>
        <v>1</v>
      </c>
      <c r="AD1106" s="1">
        <f t="shared" si="1328"/>
        <v>1</v>
      </c>
      <c r="AE1106" s="1">
        <f t="shared" si="1382"/>
        <v>1</v>
      </c>
      <c r="AF1106" s="1">
        <f t="shared" ca="1" si="1383"/>
        <v>0</v>
      </c>
      <c r="AG1106" s="1">
        <f t="shared" ca="1" si="1384"/>
        <v>0</v>
      </c>
      <c r="AH1106" s="1" t="str">
        <f ca="1">IF(AG1106=1,_xll.RtContribute("DDS_BONDS",$B1106&amp;"=EXT",$V$3:$X$3,V1106:X1106,"FTC:CHANGED;SCOPE:SERVER"),"-")</f>
        <v>-</v>
      </c>
      <c r="AI1106" s="1" t="str">
        <f>_xll.RtGet("DDS_BONDS",B1106&amp;"=EXT",3)</f>
        <v>4897182=EXT</v>
      </c>
      <c r="AJ1106" s="32">
        <f>_xll.BDP($A1106&amp;" @"&amp; $N1106 &amp;"  Corp","risk_mid")</f>
        <v>2.0226414134953075</v>
      </c>
      <c r="AK1106" s="25">
        <f t="shared" si="1320"/>
        <v>0</v>
      </c>
      <c r="AL1106" s="1" t="str">
        <f t="shared" si="1330"/>
        <v>-</v>
      </c>
      <c r="AM1106" s="38">
        <f t="shared" si="1321"/>
        <v>0</v>
      </c>
      <c r="AN1106" s="12">
        <f>_xll.BDP($A1106&amp;" @"&amp; $N1106 &amp;"  Corp","asset_swap_spd_mid")</f>
        <v>4.6263478872256156</v>
      </c>
      <c r="AO1106" s="25">
        <f t="shared" si="1322"/>
        <v>0</v>
      </c>
      <c r="AP1106" s="25">
        <f>IFERROR(_xll.BDP($A1106&amp;" @"&amp; $N1106 &amp;"  Corp","coupon")*G1106/100/365,"-")</f>
        <v>0</v>
      </c>
      <c r="AQ1106" s="1" t="str">
        <f>_xll.RtGet("EBOND_LDN",B1106,"DSPLY_NAME")</f>
        <v xml:space="preserve">RBOSGR 4 3/8 19 </v>
      </c>
      <c r="AR1106" s="38">
        <f>_xll.RtGet("EBOND_LDN", B1106, -18560)</f>
        <v>36.514370136463</v>
      </c>
      <c r="AS1106" s="38">
        <f>_xll.RtGet("EBOND_LDN", B1106, -18562)</f>
        <v>26.638512238996999</v>
      </c>
      <c r="AT1106" s="58" t="str">
        <f ca="1">IF(Main[[#This Row],[maturity]]&lt;TODAY(),"matured","-")</f>
        <v>-</v>
      </c>
      <c r="AU1106" s="1" t="str">
        <f>IF(Main[[#This Row],[spread bid]]=Main[[#This Row],[spread ask]],"error","-")</f>
        <v>-</v>
      </c>
    </row>
    <row r="1107" spans="1:47" x14ac:dyDescent="0.2">
      <c r="A1107" s="1" t="s">
        <v>1008</v>
      </c>
      <c r="B1107" s="1">
        <v>8262463</v>
      </c>
      <c r="C1107" s="9">
        <v>1994226</v>
      </c>
      <c r="D1107" s="9" t="str">
        <f>_xll.BDP($A1107&amp;" Corp",D$4)</f>
        <v>RBOSGR</v>
      </c>
      <c r="E1107" s="9">
        <f>IF(_xll.BDP($A1107&amp;" Corp","cpn typ")="floating","frn",_xll.BDP($A1107&amp;" Corp",E$4))</f>
        <v>5.125</v>
      </c>
      <c r="F1107" s="50">
        <f>IF(LEFT(_xll.BDP($A1107&amp;" Corp","mty_typ"),4)="perp","perp",_xll.BDP($A1107&amp;" Corp",F$4)*1)</f>
        <v>42898</v>
      </c>
      <c r="G1107" s="31">
        <f>_xll.RtGet("EBOND_POSITION",INDEX(bookMap[eBondID],MATCH(TEXT(C1107,"0"),bookMap[bbgID],0))&amp;"="&amp;B1107,"AMOUNT")</f>
        <v>-4400000</v>
      </c>
      <c r="H1107" s="1">
        <f>INDEX(control!$E$12:$E$22,MATCH(C1107,control!$C$12:$C$22,0))</f>
        <v>0</v>
      </c>
      <c r="I1107" s="1" t="str">
        <f>IFERROR(INDEX(bias[symbol],MIN(MAX(MATCH(IF($I$2="manual",_xll.RtGet("EBOND_LDN",B1107,-20268),$I$2),bias[symbol],0)+H1107,1),27)),"-")</f>
        <v>bbb</v>
      </c>
      <c r="J1107" s="1">
        <f>IFERROR(_xll.RtGet("EBOND_LDN",B1107,-20270)*1,"-")</f>
        <v>0.25</v>
      </c>
      <c r="K1107" s="1" t="str">
        <f>_xll.RtGet("EBOND_LDN",$B1107,-20271)</f>
        <v>on</v>
      </c>
      <c r="L1107" s="1">
        <f>_xll.BDP(A1107&amp;" @CBKG Corp","bid")</f>
        <v>113.599</v>
      </c>
      <c r="M1107" s="1">
        <f>_xll.BDP(A1107&amp;" @CBKG Corp","ask")</f>
        <v>113.849</v>
      </c>
      <c r="N1107" s="1" t="s">
        <v>1456</v>
      </c>
      <c r="O1107" s="1" t="str">
        <f>_xll.BDP(A1107&amp;" @"&amp;N1107&amp;" Corp","LAST_UPDATE")</f>
        <v>07:01:24</v>
      </c>
      <c r="P1107" s="57">
        <f>_xll.BDP(A1107&amp;" @"&amp;N1107&amp;" Corp","LAST_PRICE")</f>
        <v>113.63</v>
      </c>
      <c r="Q1107" s="1">
        <f>INDEX(control!$F$12:$F$22,MATCH(C1107,control!$C$12:$C$22,0))</f>
        <v>100</v>
      </c>
      <c r="R1107" s="1">
        <f>P1107-J1107*INDEX(bias[value],MATCH(I1107,bias[symbol],0))*(Q1107/100)</f>
        <v>113.59875</v>
      </c>
      <c r="S1107" s="1">
        <f t="shared" si="1329"/>
        <v>113.84875</v>
      </c>
      <c r="T1107" s="4"/>
      <c r="U1107" s="4"/>
      <c r="V1107" s="1">
        <f t="shared" si="1323"/>
        <v>113.63</v>
      </c>
      <c r="W1107" s="1">
        <f t="shared" si="1324"/>
        <v>113.59875</v>
      </c>
      <c r="X1107" s="1">
        <f t="shared" si="1325"/>
        <v>113.84875</v>
      </c>
      <c r="Y1107" s="13">
        <f t="shared" si="1326"/>
        <v>-5.0000000001659828E-4</v>
      </c>
      <c r="Z1107" s="1">
        <v>1</v>
      </c>
      <c r="AA1107" s="1">
        <f t="shared" si="1327"/>
        <v>1</v>
      </c>
      <c r="AB1107" s="1">
        <f t="shared" si="1381"/>
        <v>1</v>
      </c>
      <c r="AC1107" s="1">
        <f>IF(ISNUMBER(INDEX(bias[value],MATCH(I1107,bias[symbol],0))),1,0)</f>
        <v>1</v>
      </c>
      <c r="AD1107" s="1">
        <f t="shared" si="1328"/>
        <v>1</v>
      </c>
      <c r="AE1107" s="1">
        <f t="shared" si="1382"/>
        <v>1</v>
      </c>
      <c r="AF1107" s="1">
        <f t="shared" ca="1" si="1383"/>
        <v>0</v>
      </c>
      <c r="AG1107" s="1">
        <f t="shared" ca="1" si="1384"/>
        <v>0</v>
      </c>
      <c r="AH1107" s="1" t="str">
        <f ca="1">IF(AG1107=1,_xll.RtContribute("DDS_BONDS",$B1107&amp;"=EXT",$V$3:$X$3,V1107:X1107,"FTC:CHANGED;SCOPE:SERVER"),"-")</f>
        <v>-</v>
      </c>
      <c r="AI1107" s="1" t="str">
        <f>_xll.RtGet("DDS_BONDS",B1107&amp;"=EXT",3)</f>
        <v>8262463=EXT</v>
      </c>
      <c r="AJ1107" s="32">
        <f>_xll.BDP($A1107&amp;" @"&amp; $N1107 &amp;"  Corp","risk_mid")</f>
        <v>3.2244386256607527</v>
      </c>
      <c r="AK1107" s="25">
        <f t="shared" si="1320"/>
        <v>-1418.7529952907312</v>
      </c>
      <c r="AL1107" s="1" t="str">
        <f t="shared" si="1330"/>
        <v>-</v>
      </c>
      <c r="AM1107" s="38">
        <f t="shared" si="1321"/>
        <v>-44.441955555555559</v>
      </c>
      <c r="AN1107" s="12">
        <f>_xll.BDP($A1107&amp;" @"&amp; $N1107 &amp;"  Corp","asset_swap_spd_mid")</f>
        <v>11.860214448234554</v>
      </c>
      <c r="AO1107" s="25">
        <f t="shared" si="1322"/>
        <v>-5218.4943572232041</v>
      </c>
      <c r="AP1107" s="25">
        <f>IFERROR(_xll.BDP($A1107&amp;" @"&amp; $N1107 &amp;"  Corp","coupon")*G1107/100/365,"-")</f>
        <v>-617.80821917808214</v>
      </c>
      <c r="AQ1107" s="1" t="str">
        <f>_xll.RtGet("EBOND_LDN",B1107,"DSPLY_NAME")</f>
        <v xml:space="preserve">RBOSGR 5 1/8 12 </v>
      </c>
      <c r="AR1107" s="38">
        <f>_xll.RtGet("EBOND_LDN", B1107, -18560)</f>
        <v>47.196224379146997</v>
      </c>
      <c r="AS1107" s="38">
        <f>_xll.RtGet("EBOND_LDN", B1107, -18562)</f>
        <v>39.455795630436</v>
      </c>
      <c r="AT1107" s="58" t="str">
        <f ca="1">IF(Main[[#This Row],[maturity]]&lt;TODAY(),"matured","-")</f>
        <v>-</v>
      </c>
      <c r="AU1107" s="1" t="str">
        <f>IF(Main[[#This Row],[spread bid]]=Main[[#This Row],[spread ask]],"error","-")</f>
        <v>-</v>
      </c>
    </row>
    <row r="1108" spans="1:47" x14ac:dyDescent="0.2">
      <c r="A1108" s="1" t="s">
        <v>1009</v>
      </c>
      <c r="B1108" s="1">
        <v>17970092</v>
      </c>
      <c r="C1108" s="9">
        <v>1994226</v>
      </c>
      <c r="D1108" s="9" t="str">
        <f>_xll.BDP($A1108&amp;" Corp",D$4)</f>
        <v>RBOSGR</v>
      </c>
      <c r="E1108" s="9">
        <f>IF(_xll.BDP($A1108&amp;" Corp","cpn typ")="floating","frn",_xll.BDP($A1108&amp;" Corp",E$4))</f>
        <v>1.625</v>
      </c>
      <c r="F1108" s="50">
        <f>IF(LEFT(_xll.BDP($A1108&amp;" Corp","mty_typ"),4)="perp","perp",_xll.BDP($A1108&amp;" Corp",F$4)*1)</f>
        <v>44340</v>
      </c>
      <c r="G1108" s="31">
        <f>_xll.RtGet("EBOND_POSITION",INDEX(bookMap[eBondID],MATCH(TEXT(C1108,"0"),bookMap[bbgID],0))&amp;"="&amp;B1108,"AMOUNT")</f>
        <v>-3200000</v>
      </c>
      <c r="H1108" s="1">
        <f>INDEX(control!$E$12:$E$22,MATCH(C1108,control!$C$12:$C$22,0))</f>
        <v>0</v>
      </c>
      <c r="I1108" s="1" t="str">
        <f>IFERROR(INDEX(bias[symbol],MIN(MAX(MATCH(IF($I$2="manual",_xll.RtGet("EBOND_LDN",B1108,-20268),$I$2),bias[symbol],0)+H1108,1),27)),"-")</f>
        <v>bb</v>
      </c>
      <c r="J1108" s="1">
        <f>IFERROR(_xll.RtGet("EBOND_LDN",B1108,-20270)*1,"-")</f>
        <v>0.3</v>
      </c>
      <c r="K1108" s="1" t="str">
        <f>_xll.RtGet("EBOND_LDN",$B1108,-20271)</f>
        <v>on</v>
      </c>
      <c r="L1108" s="1">
        <f>_xll.BDP(A1108&amp;" @CBKG Corp","bid")</f>
        <v>101.59699999999999</v>
      </c>
      <c r="M1108" s="1">
        <f>_xll.BDP(A1108&amp;" @CBKG Corp","ask")</f>
        <v>101.89700000000001</v>
      </c>
      <c r="N1108" s="1" t="s">
        <v>1456</v>
      </c>
      <c r="O1108" s="1" t="str">
        <f>_xll.BDP(A1108&amp;" @"&amp;N1108&amp;" Corp","LAST_UPDATE")</f>
        <v>07:01:27</v>
      </c>
      <c r="P1108" s="57">
        <f>_xll.BDP(A1108&amp;" @"&amp;N1108&amp;" Corp","LAST_PRICE")</f>
        <v>101.672</v>
      </c>
      <c r="Q1108" s="1">
        <f>INDEX(control!$F$12:$F$22,MATCH(C1108,control!$C$12:$C$22,0))</f>
        <v>100</v>
      </c>
      <c r="R1108" s="1">
        <f>P1108-J1108*INDEX(bias[value],MATCH(I1108,bias[symbol],0))*(Q1108/100)</f>
        <v>101.59699999999999</v>
      </c>
      <c r="S1108" s="1">
        <f t="shared" si="1329"/>
        <v>101.89699999999999</v>
      </c>
      <c r="T1108" s="4"/>
      <c r="U1108" s="4"/>
      <c r="V1108" s="1">
        <f t="shared" si="1323"/>
        <v>101.672</v>
      </c>
      <c r="W1108" s="1">
        <f t="shared" si="1324"/>
        <v>101.59699999999999</v>
      </c>
      <c r="X1108" s="1">
        <f t="shared" si="1325"/>
        <v>101.89699999999999</v>
      </c>
      <c r="Y1108" s="13">
        <f t="shared" si="1326"/>
        <v>-2.8421709430404007E-14</v>
      </c>
      <c r="Z1108" s="1">
        <v>1</v>
      </c>
      <c r="AA1108" s="1">
        <f t="shared" si="1327"/>
        <v>1</v>
      </c>
      <c r="AB1108" s="1">
        <f t="shared" si="1381"/>
        <v>1</v>
      </c>
      <c r="AC1108" s="1">
        <f>IF(ISNUMBER(INDEX(bias[value],MATCH(I1108,bias[symbol],0))),1,0)</f>
        <v>1</v>
      </c>
      <c r="AD1108" s="1">
        <f t="shared" si="1328"/>
        <v>1</v>
      </c>
      <c r="AE1108" s="1">
        <f t="shared" si="1382"/>
        <v>1</v>
      </c>
      <c r="AF1108" s="1">
        <f t="shared" ca="1" si="1383"/>
        <v>0</v>
      </c>
      <c r="AG1108" s="1">
        <f t="shared" ca="1" si="1384"/>
        <v>0</v>
      </c>
      <c r="AH1108" s="1" t="str">
        <f ca="1">IF(AG1108=1,_xll.RtContribute("DDS_BONDS",$B1108&amp;"=EXT",$V$3:$X$3,V1108:X1108,"FTC:CHANGED;SCOPE:SERVER"),"-")</f>
        <v>-</v>
      </c>
      <c r="AI1108" s="1" t="str">
        <f>_xll.RtGet("DDS_BONDS",B1108&amp;"=EXT",3)</f>
        <v>17970092=EXT</v>
      </c>
      <c r="AJ1108" s="32">
        <f>_xll.BDP($A1108&amp;" @"&amp; $N1108 &amp;"  Corp","risk_mid")</f>
        <v>6.624094624701371</v>
      </c>
      <c r="AK1108" s="25">
        <f t="shared" ref="AK1108:AK1170" si="1385">IFERROR(G1108*AJ1108/10000,"-")</f>
        <v>-2119.7102799044387</v>
      </c>
      <c r="AL1108" s="1">
        <f t="shared" si="1330"/>
        <v>-0.6</v>
      </c>
      <c r="AM1108" s="38">
        <f t="shared" ref="AM1108:AM1170" si="1386">IFERROR(G1108*1,0)*IFERROR(P1108*1,0)/100*IF(AL1108="-",$AM$3,AL1108)/100/360</f>
        <v>54.225066666666663</v>
      </c>
      <c r="AN1108" s="12">
        <f>_xll.BDP($A1108&amp;" @"&amp; $N1108 &amp;"  Corp","asset_swap_spd_mid")</f>
        <v>30.461951499171295</v>
      </c>
      <c r="AO1108" s="25">
        <f t="shared" ref="AO1108:AO1170" si="1387">IFERROR(G1108*1,0)*IFERROR(AN1108*1,0)/10000</f>
        <v>-9747.8244797348143</v>
      </c>
      <c r="AP1108" s="25">
        <f>IFERROR(_xll.BDP($A1108&amp;" @"&amp; $N1108 &amp;"  Corp","coupon")*G1108/100/365,"-")</f>
        <v>-142.46575342465752</v>
      </c>
      <c r="AQ1108" s="1" t="str">
        <f>_xll.RtGet("EBOND_LDN",B1108,"DSPLY_NAME")</f>
        <v xml:space="preserve">RBOSGR 1 5/8 24 </v>
      </c>
      <c r="AR1108" s="38">
        <f>_xll.RtGet("EBOND_LDN", B1108, -18560)</f>
        <v>67.935287024320999</v>
      </c>
      <c r="AS1108" s="38">
        <f>_xll.RtGet("EBOND_LDN", B1108, -18562)</f>
        <v>63.419226622117002</v>
      </c>
      <c r="AT1108" s="58" t="str">
        <f ca="1">IF(Main[[#This Row],[maturity]]&lt;TODAY(),"matured","-")</f>
        <v>-</v>
      </c>
      <c r="AU1108" s="1" t="str">
        <f>IF(Main[[#This Row],[spread bid]]=Main[[#This Row],[spread ask]],"error","-")</f>
        <v>-</v>
      </c>
    </row>
    <row r="1109" spans="1:47" x14ac:dyDescent="0.2">
      <c r="A1109" s="1" t="s">
        <v>1010</v>
      </c>
      <c r="B1109" s="1">
        <v>17970353</v>
      </c>
      <c r="C1109" s="9">
        <v>1994226</v>
      </c>
      <c r="D1109" s="9" t="str">
        <f>_xll.BDP($A1109&amp;" Corp",D$4)</f>
        <v>RBOSGR</v>
      </c>
      <c r="E1109" s="9">
        <f>IF(_xll.BDP($A1109&amp;" Corp","cpn typ")="floating","frn",_xll.BDP($A1109&amp;" Corp",E$4))</f>
        <v>2.625</v>
      </c>
      <c r="F1109" s="50">
        <f>IF(LEFT(_xll.BDP($A1109&amp;" Corp","mty_typ"),4)="perp","perp",_xll.BDP($A1109&amp;" Corp",F$4)*1)</f>
        <v>46897</v>
      </c>
      <c r="G1109" s="31">
        <f>_xll.RtGet("EBOND_POSITION",INDEX(bookMap[eBondID],MATCH(TEXT(C1109,"0"),bookMap[bbgID],0))&amp;"="&amp;B1109,"AMOUNT")</f>
        <v>4400000</v>
      </c>
      <c r="H1109" s="1">
        <f>INDEX(control!$E$12:$E$22,MATCH(C1109,control!$C$12:$C$22,0))</f>
        <v>0</v>
      </c>
      <c r="I1109" s="1" t="str">
        <f>IFERROR(INDEX(bias[symbol],MIN(MAX(MATCH(IF($I$2="manual",_xll.RtGet("EBOND_LDN",B1109,-20268),$I$2),bias[symbol],0)+H1109,1),27)),"-")</f>
        <v>bb</v>
      </c>
      <c r="J1109" s="1">
        <f>IFERROR(_xll.RtGet("EBOND_LDN",B1109,-20270)*1,"-")</f>
        <v>0.4</v>
      </c>
      <c r="K1109" s="1" t="str">
        <f>_xll.RtGet("EBOND_LDN",$B1109,-20271)</f>
        <v>on</v>
      </c>
      <c r="L1109" s="1">
        <f>_xll.BDP(A1109&amp;" @CBKG Corp","bid")</f>
        <v>103.032</v>
      </c>
      <c r="M1109" s="1">
        <f>_xll.BDP(A1109&amp;" @CBKG Corp","ask")</f>
        <v>103.432</v>
      </c>
      <c r="N1109" s="1" t="s">
        <v>1456</v>
      </c>
      <c r="O1109" s="1" t="str">
        <f>_xll.BDP(A1109&amp;" @"&amp;N1109&amp;" Corp","LAST_UPDATE")</f>
        <v>07:01:21</v>
      </c>
      <c r="P1109" s="57">
        <f>_xll.BDP(A1109&amp;" @"&amp;N1109&amp;" Corp","LAST_PRICE")</f>
        <v>103.13200000000001</v>
      </c>
      <c r="Q1109" s="1">
        <f>INDEX(control!$F$12:$F$22,MATCH(C1109,control!$C$12:$C$22,0))</f>
        <v>100</v>
      </c>
      <c r="R1109" s="1">
        <f>P1109-J1109*INDEX(bias[value],MATCH(I1109,bias[symbol],0))*(Q1109/100)</f>
        <v>103.03200000000001</v>
      </c>
      <c r="S1109" s="1">
        <f t="shared" si="1329"/>
        <v>103.43200000000002</v>
      </c>
      <c r="T1109" s="4"/>
      <c r="U1109" s="4"/>
      <c r="V1109" s="1">
        <f t="shared" si="1323"/>
        <v>103.13200000000001</v>
      </c>
      <c r="W1109" s="1">
        <f t="shared" si="1324"/>
        <v>103.03200000000001</v>
      </c>
      <c r="X1109" s="1">
        <f t="shared" si="1325"/>
        <v>103.43200000000002</v>
      </c>
      <c r="Y1109" s="13">
        <f t="shared" si="1326"/>
        <v>2.8421709430404007E-14</v>
      </c>
      <c r="Z1109" s="1">
        <v>1</v>
      </c>
      <c r="AA1109" s="1">
        <f t="shared" si="1327"/>
        <v>1</v>
      </c>
      <c r="AB1109" s="1">
        <f t="shared" si="1381"/>
        <v>1</v>
      </c>
      <c r="AC1109" s="1">
        <f>IF(ISNUMBER(INDEX(bias[value],MATCH(I1109,bias[symbol],0))),1,0)</f>
        <v>1</v>
      </c>
      <c r="AD1109" s="1">
        <f t="shared" si="1328"/>
        <v>1</v>
      </c>
      <c r="AE1109" s="1">
        <f t="shared" si="1382"/>
        <v>1</v>
      </c>
      <c r="AF1109" s="1">
        <f t="shared" ca="1" si="1383"/>
        <v>0</v>
      </c>
      <c r="AG1109" s="1">
        <f t="shared" ca="1" si="1384"/>
        <v>0</v>
      </c>
      <c r="AH1109" s="1" t="str">
        <f ca="1">IF(AG1109=1,_xll.RtContribute("DDS_BONDS",$B1109&amp;"=EXT",$V$3:$X$3,V1109:X1109,"FTC:CHANGED;SCOPE:SERVER"),"-")</f>
        <v>-</v>
      </c>
      <c r="AI1109" s="1" t="str">
        <f>_xll.RtGet("DDS_BONDS",B1109&amp;"=EXT",3)</f>
        <v>17970353=EXT</v>
      </c>
      <c r="AJ1109" s="32">
        <f>_xll.BDP($A1109&amp;" @"&amp; $N1109 &amp;"  Corp","risk_mid")</f>
        <v>11.934998503755168</v>
      </c>
      <c r="AK1109" s="25">
        <f t="shared" si="1385"/>
        <v>5251.3993416522735</v>
      </c>
      <c r="AL1109" s="1" t="str">
        <f t="shared" si="1330"/>
        <v>-</v>
      </c>
      <c r="AM1109" s="38">
        <f t="shared" si="1386"/>
        <v>40.33607111111111</v>
      </c>
      <c r="AN1109" s="12">
        <f>_xll.BDP($A1109&amp;" @"&amp; $N1109 &amp;"  Corp","asset_swap_spd_mid")</f>
        <v>40.118429386312222</v>
      </c>
      <c r="AO1109" s="25">
        <f t="shared" si="1387"/>
        <v>17652.108929977378</v>
      </c>
      <c r="AP1109" s="25">
        <f>IFERROR(_xll.BDP($A1109&amp;" @"&amp; $N1109 &amp;"  Corp","coupon")*G1109/100/365,"-")</f>
        <v>316.43835616438355</v>
      </c>
      <c r="AQ1109" s="1" t="str">
        <f>_xll.RtGet("EBOND_LDN",B1109,"DSPLY_NAME")</f>
        <v xml:space="preserve">RBOSGR 2 5/8 24 </v>
      </c>
      <c r="AR1109" s="38">
        <f>_xll.RtGet("EBOND_LDN", B1109, -18560)</f>
        <v>120.472305416504</v>
      </c>
      <c r="AS1109" s="38">
        <f>_xll.RtGet("EBOND_LDN", B1109, -18562)</f>
        <v>117.136495515929</v>
      </c>
      <c r="AT1109" s="58" t="str">
        <f ca="1">IF(Main[[#This Row],[maturity]]&lt;TODAY(),"matured","-")</f>
        <v>-</v>
      </c>
      <c r="AU1109" s="1" t="str">
        <f>IF(Main[[#This Row],[spread bid]]=Main[[#This Row],[spread ask]],"error","-")</f>
        <v>-</v>
      </c>
    </row>
    <row r="1110" spans="1:47" x14ac:dyDescent="0.2">
      <c r="A1110" s="1" t="s">
        <v>1011</v>
      </c>
      <c r="B1110" s="1">
        <v>9510257</v>
      </c>
      <c r="C1110" s="9">
        <v>1994226</v>
      </c>
      <c r="D1110" s="9" t="str">
        <f>_xll.BDP($A1110&amp;" Corp",D$4)</f>
        <v>RHMGR</v>
      </c>
      <c r="E1110" s="9">
        <f>IF(_xll.BDP($A1110&amp;" Corp","cpn typ")="floating","frn",_xll.BDP($A1110&amp;" Corp",E$4))</f>
        <v>4</v>
      </c>
      <c r="F1110" s="50">
        <f>IF(LEFT(_xll.BDP($A1110&amp;" Corp","mty_typ"),4)="perp","perp",_xll.BDP($A1110&amp;" Corp",F$4)*1)</f>
        <v>43000</v>
      </c>
      <c r="G1110" s="31">
        <f>_xll.RtGet("EBOND_POSITION",INDEX(bookMap[eBondID],MATCH(TEXT(C1110,"0"),bookMap[bbgID],0))&amp;"="&amp;B1110,"AMOUNT")</f>
        <v>0</v>
      </c>
      <c r="H1110" s="1">
        <f>INDEX(control!$E$12:$E$22,MATCH(C1110,control!$C$12:$C$22,0))</f>
        <v>0</v>
      </c>
      <c r="I1110" s="1" t="str">
        <f>IFERROR(INDEX(bias[symbol],MIN(MAX(MATCH(IF($I$2="manual",_xll.RtGet("EBOND_LDN",B1110,-20268),$I$2),bias[symbol],0)+H1110,1),27)),"-")</f>
        <v>b</v>
      </c>
      <c r="J1110" s="1">
        <f>IFERROR(_xll.RtGet("EBOND_LDN",B1110,-20270)*1,"-")</f>
        <v>1</v>
      </c>
      <c r="K1110" s="1" t="str">
        <f>_xll.RtGet("EBOND_LDN",$B1110,-20271)</f>
        <v>on</v>
      </c>
      <c r="L1110" s="1">
        <f>_xll.BDP(A1110&amp;" @CBKG Corp","bid")</f>
        <v>108.964</v>
      </c>
      <c r="M1110" s="1">
        <f>_xll.BDP(A1110&amp;" @CBKG Corp","ask")</f>
        <v>109.964</v>
      </c>
      <c r="N1110" s="1" t="s">
        <v>1456</v>
      </c>
      <c r="O1110" s="1" t="str">
        <f>_xll.BDP(A1110&amp;" @"&amp;N1110&amp;" Corp","LAST_UPDATE")</f>
        <v>07:01:21</v>
      </c>
      <c r="P1110" s="57">
        <f>_xll.BDP(A1110&amp;" @"&amp;N1110&amp;" Corp","LAST_PRICE")</f>
        <v>109.339</v>
      </c>
      <c r="Q1110" s="1">
        <f>INDEX(control!$F$12:$F$22,MATCH(C1110,control!$C$12:$C$22,0))</f>
        <v>100</v>
      </c>
      <c r="R1110" s="1">
        <f>P1110-J1110*INDEX(bias[value],MATCH(I1110,bias[symbol],0))*(Q1110/100)</f>
        <v>108.964</v>
      </c>
      <c r="S1110" s="1">
        <f t="shared" si="1329"/>
        <v>109.964</v>
      </c>
      <c r="T1110" s="4"/>
      <c r="U1110" s="4"/>
      <c r="V1110" s="1">
        <f t="shared" si="1323"/>
        <v>109.339</v>
      </c>
      <c r="W1110" s="1">
        <f t="shared" si="1324"/>
        <v>108.964</v>
      </c>
      <c r="X1110" s="1">
        <f t="shared" si="1325"/>
        <v>109.964</v>
      </c>
      <c r="Y1110" s="13">
        <f t="shared" si="1326"/>
        <v>0</v>
      </c>
      <c r="Z1110" s="1">
        <v>1</v>
      </c>
      <c r="AA1110" s="1">
        <f t="shared" si="1327"/>
        <v>1</v>
      </c>
      <c r="AB1110" s="1">
        <f t="shared" si="1381"/>
        <v>1</v>
      </c>
      <c r="AC1110" s="1">
        <f>IF(ISNUMBER(INDEX(bias[value],MATCH(I1110,bias[symbol],0))),1,0)</f>
        <v>1</v>
      </c>
      <c r="AD1110" s="1">
        <f t="shared" si="1328"/>
        <v>1</v>
      </c>
      <c r="AE1110" s="1">
        <f t="shared" si="1382"/>
        <v>1</v>
      </c>
      <c r="AF1110" s="1">
        <f t="shared" ca="1" si="1383"/>
        <v>0</v>
      </c>
      <c r="AG1110" s="1">
        <f t="shared" ca="1" si="1384"/>
        <v>0</v>
      </c>
      <c r="AH1110" s="1" t="str">
        <f ca="1">IF(AG1110=1,_xll.RtContribute("DDS_BONDS",$B1110&amp;"=EXT",$V$3:$X$3,V1110:X1110,"FTC:CHANGED;SCOPE:SERVER"),"-")</f>
        <v>-</v>
      </c>
      <c r="AI1110" s="1" t="str">
        <f>_xll.RtGet("DDS_BONDS",B1110&amp;"=EXT",3)</f>
        <v>9510257=EXT</v>
      </c>
      <c r="AJ1110" s="32">
        <f>_xll.BDP($A1110&amp;" @"&amp; $N1110 &amp;"  Corp","risk_mid")</f>
        <v>3.3232940507119224</v>
      </c>
      <c r="AK1110" s="25">
        <f t="shared" si="1385"/>
        <v>0</v>
      </c>
      <c r="AL1110" s="1" t="str">
        <f t="shared" si="1330"/>
        <v>-</v>
      </c>
      <c r="AM1110" s="38">
        <f t="shared" si="1386"/>
        <v>0</v>
      </c>
      <c r="AN1110" s="12">
        <f>_xll.BDP($A1110&amp;" @"&amp; $N1110 &amp;"  Corp","asset_swap_spd_mid")</f>
        <v>178.8040994866397</v>
      </c>
      <c r="AO1110" s="25">
        <f t="shared" si="1387"/>
        <v>0</v>
      </c>
      <c r="AP1110" s="25">
        <f>IFERROR(_xll.BDP($A1110&amp;" @"&amp; $N1110 &amp;"  Corp","coupon")*G1110/100/365,"-")</f>
        <v>0</v>
      </c>
      <c r="AQ1110" s="1" t="str">
        <f>_xll.RtGet("EBOND_LDN",B1110,"DSPLY_NAME")</f>
        <v>RHMGR 4 22 Sep 2</v>
      </c>
      <c r="AR1110" s="38">
        <f>_xll.RtGet("EBOND_LDN", B1110, -18560)</f>
        <v>216.94616251303401</v>
      </c>
      <c r="AS1110" s="38">
        <f>_xll.RtGet("EBOND_LDN", B1110, -18562)</f>
        <v>186.904465887698</v>
      </c>
      <c r="AT1110" s="58" t="str">
        <f ca="1">IF(Main[[#This Row],[maturity]]&lt;TODAY(),"matured","-")</f>
        <v>-</v>
      </c>
      <c r="AU1110" s="1" t="str">
        <f>IF(Main[[#This Row],[spread bid]]=Main[[#This Row],[spread ask]],"error","-")</f>
        <v>-</v>
      </c>
    </row>
    <row r="1111" spans="1:47" x14ac:dyDescent="0.2">
      <c r="A1111" s="1" t="s">
        <v>1012</v>
      </c>
      <c r="B1111" s="1">
        <v>18235601</v>
      </c>
      <c r="C1111" s="9">
        <v>1994226</v>
      </c>
      <c r="D1111" s="9" t="str">
        <f>_xll.BDP($A1111&amp;" Corp",D$4)</f>
        <v>ROLLS</v>
      </c>
      <c r="E1111" s="9">
        <f>IF(_xll.BDP($A1111&amp;" Corp","cpn typ")="floating","frn",_xll.BDP($A1111&amp;" Corp",E$4))</f>
        <v>2.125</v>
      </c>
      <c r="F1111" s="50">
        <f>IF(LEFT(_xll.BDP($A1111&amp;" Corp","mty_typ"),4)="perp","perp",_xll.BDP($A1111&amp;" Corp",F$4)*1)</f>
        <v>44365</v>
      </c>
      <c r="G1111" s="31">
        <f>_xll.RtGet("EBOND_POSITION",INDEX(bookMap[eBondID],MATCH(TEXT(C1111,"0"),bookMap[bbgID],0))&amp;"="&amp;B1111,"AMOUNT")</f>
        <v>0</v>
      </c>
      <c r="H1111" s="1">
        <f>INDEX(control!$E$12:$E$22,MATCH(C1111,control!$C$12:$C$22,0))</f>
        <v>0</v>
      </c>
      <c r="I1111" s="1" t="str">
        <f>IFERROR(INDEX(bias[symbol],MIN(MAX(MATCH(IF($I$2="manual",_xll.RtGet("EBOND_LDN",B1111,-20268),$I$2),bias[symbol],0)+H1111,1),27)),"-")</f>
        <v>b</v>
      </c>
      <c r="J1111" s="1">
        <f>IFERROR(_xll.RtGet("EBOND_LDN",B1111,-20270)*1,"-")</f>
        <v>0.5</v>
      </c>
      <c r="K1111" s="1" t="str">
        <f>_xll.RtGet("EBOND_LDN",$B1111,-20271)</f>
        <v>on</v>
      </c>
      <c r="L1111" s="1">
        <f>_xll.BDP(A1111&amp;" @CBKG Corp","bid")</f>
        <v>103.438</v>
      </c>
      <c r="M1111" s="1">
        <f>_xll.BDP(A1111&amp;" @CBKG Corp","ask")</f>
        <v>103.938</v>
      </c>
      <c r="N1111" s="1" t="s">
        <v>1456</v>
      </c>
      <c r="O1111" s="1" t="str">
        <f>_xll.BDP(A1111&amp;" @"&amp;N1111&amp;" Corp","LAST_UPDATE")</f>
        <v>11/06/2014</v>
      </c>
      <c r="P1111" s="57">
        <f>_xll.BDP(A1111&amp;" @"&amp;N1111&amp;" Corp","LAST_PRICE")</f>
        <v>103.625</v>
      </c>
      <c r="Q1111" s="1">
        <f>INDEX(control!$F$12:$F$22,MATCH(C1111,control!$C$12:$C$22,0))</f>
        <v>100</v>
      </c>
      <c r="R1111" s="1">
        <f>P1111-J1111*INDEX(bias[value],MATCH(I1111,bias[symbol],0))*(Q1111/100)</f>
        <v>103.4375</v>
      </c>
      <c r="S1111" s="1">
        <f t="shared" si="1329"/>
        <v>103.9375</v>
      </c>
      <c r="T1111" s="4"/>
      <c r="U1111" s="4"/>
      <c r="V1111" s="1">
        <f t="shared" si="1323"/>
        <v>103.625</v>
      </c>
      <c r="W1111" s="1">
        <f t="shared" si="1324"/>
        <v>103.4375</v>
      </c>
      <c r="X1111" s="1">
        <f t="shared" si="1325"/>
        <v>103.9375</v>
      </c>
      <c r="Y1111" s="13">
        <f t="shared" si="1326"/>
        <v>-1.0000000000047748E-3</v>
      </c>
      <c r="Z1111" s="1">
        <v>1</v>
      </c>
      <c r="AA1111" s="1">
        <f t="shared" si="1327"/>
        <v>1</v>
      </c>
      <c r="AB1111" s="1">
        <f t="shared" si="1381"/>
        <v>1</v>
      </c>
      <c r="AC1111" s="1">
        <f>IF(ISNUMBER(INDEX(bias[value],MATCH(I1111,bias[symbol],0))),1,0)</f>
        <v>1</v>
      </c>
      <c r="AD1111" s="1">
        <f t="shared" si="1328"/>
        <v>1</v>
      </c>
      <c r="AE1111" s="1">
        <f t="shared" si="1382"/>
        <v>1</v>
      </c>
      <c r="AF1111" s="1">
        <f t="shared" ca="1" si="1383"/>
        <v>0</v>
      </c>
      <c r="AG1111" s="1">
        <f t="shared" ca="1" si="1384"/>
        <v>0</v>
      </c>
      <c r="AH1111" s="1" t="str">
        <f ca="1">IF(AG1111=1,_xll.RtContribute("DDS_BONDS",$B1111&amp;"=EXT",$V$3:$X$3,V1111:X1111,"FTC:CHANGED;SCOPE:SERVER"),"-")</f>
        <v>-</v>
      </c>
      <c r="AI1111" s="1" t="str">
        <f>_xll.RtGet("DDS_BONDS",B1111&amp;"=EXT",3)</f>
        <v>18235601=EXT</v>
      </c>
      <c r="AJ1111" s="32">
        <f>_xll.BDP($A1111&amp;" @"&amp; $N1111 &amp;"  Corp","risk_mid")</f>
        <v>6.7163404762631274</v>
      </c>
      <c r="AK1111" s="25">
        <f t="shared" si="1385"/>
        <v>0</v>
      </c>
      <c r="AL1111" s="1" t="str">
        <f t="shared" si="1330"/>
        <v>-</v>
      </c>
      <c r="AM1111" s="38">
        <f t="shared" si="1386"/>
        <v>0</v>
      </c>
      <c r="AN1111" s="12">
        <f>_xll.BDP($A1111&amp;" @"&amp; $N1111 &amp;"  Corp","asset_swap_spd_mid")</f>
        <v>49.28986143526992</v>
      </c>
      <c r="AO1111" s="25">
        <f t="shared" si="1387"/>
        <v>0</v>
      </c>
      <c r="AP1111" s="25">
        <f>IFERROR(_xll.BDP($A1111&amp;" @"&amp; $N1111 &amp;"  Corp","coupon")*G1111/100/365,"-")</f>
        <v>0</v>
      </c>
      <c r="AQ1111" s="1" t="str">
        <f>_xll.RtGet("EBOND_LDN",B1111,"DSPLY_NAME")</f>
        <v>ROLLS 2 1/8 18 J</v>
      </c>
      <c r="AR1111" s="38">
        <f>_xll.RtGet("EBOND_LDN", B1111, -18560)</f>
        <v>89.970346388728004</v>
      </c>
      <c r="AS1111" s="38">
        <f>_xll.RtGet("EBOND_LDN", B1111, -18562)</f>
        <v>82.537707881106996</v>
      </c>
      <c r="AT1111" s="58" t="str">
        <f ca="1">IF(Main[[#This Row],[maturity]]&lt;TODAY(),"matured","-")</f>
        <v>-</v>
      </c>
      <c r="AU1111" s="1" t="str">
        <f>IF(Main[[#This Row],[spread bid]]=Main[[#This Row],[spread ask]],"error","-")</f>
        <v>-</v>
      </c>
    </row>
    <row r="1112" spans="1:47" x14ac:dyDescent="0.2">
      <c r="A1112" s="1" t="s">
        <v>1013</v>
      </c>
      <c r="B1112" s="1">
        <v>7844877</v>
      </c>
      <c r="C1112" s="9">
        <v>1994226</v>
      </c>
      <c r="D1112" s="9" t="str">
        <f>_xll.BDP($A1112&amp;" Corp",D$4)</f>
        <v>SGOFP</v>
      </c>
      <c r="E1112" s="9">
        <f>IF(_xll.BDP($A1112&amp;" Corp","cpn typ")="floating","frn",_xll.BDP($A1112&amp;" Corp",E$4))</f>
        <v>8.25</v>
      </c>
      <c r="F1112" s="50">
        <f>IF(LEFT(_xll.BDP($A1112&amp;" Corp","mty_typ"),4)="perp","perp",_xll.BDP($A1112&amp;" Corp",F$4)*1)</f>
        <v>41848</v>
      </c>
      <c r="G1112" s="31" t="str">
        <f>_xll.RtGet("EBOND_POSITION",INDEX(bookMap[eBondID],MATCH(TEXT(C1112,"0"),bookMap[bbgID],0))&amp;"="&amp;B1112,"AMOUNT")</f>
        <v>#N/A</v>
      </c>
      <c r="H1112" s="1">
        <f>INDEX(control!$E$12:$E$22,MATCH(C1112,control!$C$12:$C$22,0))</f>
        <v>0</v>
      </c>
      <c r="I1112" s="1" t="str">
        <f>IFERROR(INDEX(bias[symbol],MIN(MAX(MATCH(IF($I$2="manual",_xll.RtGet("EBOND_LDN",B1112,-20268),$I$2),bias[symbol],0)+H1112,1),27)),"-")</f>
        <v>b</v>
      </c>
      <c r="J1112" s="1">
        <f>IFERROR(_xll.RtGet("EBOND_LDN",B1112,-20270)*1,"-")</f>
        <v>0.18</v>
      </c>
      <c r="K1112" s="1" t="str">
        <f>_xll.RtGet("EBOND_LDN",$B1112,-20271)</f>
        <v>on</v>
      </c>
      <c r="L1112" s="1">
        <f>_xll.BDP(A1112&amp;" @CBKG Corp","bid")</f>
        <v>100.81699999999999</v>
      </c>
      <c r="M1112" s="1">
        <f>_xll.BDP(A1112&amp;" @CBKG Corp","ask")</f>
        <v>100.997</v>
      </c>
      <c r="N1112" s="1" t="s">
        <v>1456</v>
      </c>
      <c r="O1112" s="1" t="str">
        <f>_xll.BDP(A1112&amp;" @"&amp;N1112&amp;" Corp","LAST_UPDATE")</f>
        <v>07:01:17</v>
      </c>
      <c r="P1112" s="57">
        <f>_xll.BDP(A1112&amp;" @"&amp;N1112&amp;" Corp","LAST_PRICE")</f>
        <v>100.884</v>
      </c>
      <c r="Q1112" s="1">
        <f>INDEX(control!$F$12:$F$22,MATCH(C1112,control!$C$12:$C$22,0))</f>
        <v>100</v>
      </c>
      <c r="R1112" s="1">
        <f>P1112-J1112*INDEX(bias[value],MATCH(I1112,bias[symbol],0))*(Q1112/100)</f>
        <v>100.8165</v>
      </c>
      <c r="S1112" s="1">
        <f t="shared" si="1329"/>
        <v>100.99650000000001</v>
      </c>
      <c r="T1112" s="4"/>
      <c r="U1112" s="4"/>
      <c r="V1112" s="1">
        <f t="shared" si="1323"/>
        <v>100.884</v>
      </c>
      <c r="W1112" s="1">
        <f t="shared" si="1324"/>
        <v>100.8165</v>
      </c>
      <c r="X1112" s="1">
        <f t="shared" si="1325"/>
        <v>100.99650000000001</v>
      </c>
      <c r="Y1112" s="13">
        <f t="shared" si="1326"/>
        <v>-9.9999999997635314E-4</v>
      </c>
      <c r="Z1112" s="1">
        <v>1</v>
      </c>
      <c r="AA1112" s="1">
        <f t="shared" si="1327"/>
        <v>1</v>
      </c>
      <c r="AB1112" s="1">
        <f t="shared" si="1381"/>
        <v>1</v>
      </c>
      <c r="AC1112" s="1">
        <f>IF(ISNUMBER(INDEX(bias[value],MATCH(I1112,bias[symbol],0))),1,0)</f>
        <v>1</v>
      </c>
      <c r="AD1112" s="1">
        <f t="shared" si="1328"/>
        <v>1</v>
      </c>
      <c r="AE1112" s="1">
        <f t="shared" si="1382"/>
        <v>1</v>
      </c>
      <c r="AF1112" s="1">
        <f t="shared" ca="1" si="1383"/>
        <v>0</v>
      </c>
      <c r="AG1112" s="1">
        <f t="shared" ca="1" si="1384"/>
        <v>0</v>
      </c>
      <c r="AH1112" s="1" t="str">
        <f ca="1">IF(AG1112=1,_xll.RtContribute("DDS_BONDS",$B1112&amp;"=EXT",$V$3:$X$3,V1112:X1112,"FTC:CHANGED;SCOPE:SERVER"),"-")</f>
        <v>-</v>
      </c>
      <c r="AI1112" s="1" t="str">
        <f>_xll.RtGet("DDS_BONDS",B1112&amp;"=EXT",3)</f>
        <v>7844877=EXT</v>
      </c>
      <c r="AJ1112" s="32">
        <f>_xll.BDP($A1112&amp;" @"&amp; $N1112 &amp;"  Corp","risk_mid")</f>
        <v>0.1214898475026871</v>
      </c>
      <c r="AK1112" s="25" t="str">
        <f t="shared" si="1385"/>
        <v>-</v>
      </c>
      <c r="AL1112" s="1" t="str">
        <f t="shared" si="1330"/>
        <v>-</v>
      </c>
      <c r="AM1112" s="38">
        <f t="shared" si="1386"/>
        <v>0</v>
      </c>
      <c r="AN1112" s="12">
        <f>_xll.BDP($A1112&amp;" @"&amp; $N1112 &amp;"  Corp","asset_swap_spd_mid")</f>
        <v>20.215915557278123</v>
      </c>
      <c r="AO1112" s="25">
        <f t="shared" si="1387"/>
        <v>0</v>
      </c>
      <c r="AP1112" s="25" t="str">
        <f>IFERROR(_xll.BDP($A1112&amp;" @"&amp; $N1112 &amp;"  Corp","coupon")*G1112/100/365,"-")</f>
        <v>-</v>
      </c>
      <c r="AQ1112" s="1" t="str">
        <f>_xll.RtGet("EBOND_LDN",B1112,"DSPLY_NAME")</f>
        <v>SGOFP 8 1/4 28 J</v>
      </c>
      <c r="AR1112" s="38">
        <f>_xll.RtGet("EBOND_LDN", B1112, -18560)</f>
        <v>87.619782332697994</v>
      </c>
      <c r="AS1112" s="38">
        <f>_xll.RtGet("EBOND_LDN", B1112, -18562)</f>
        <v>-60.466934717603998</v>
      </c>
      <c r="AT1112" s="58" t="str">
        <f ca="1">IF(Main[[#This Row],[maturity]]&lt;TODAY(),"matured","-")</f>
        <v>-</v>
      </c>
      <c r="AU1112" s="1" t="str">
        <f>IF(Main[[#This Row],[spread bid]]=Main[[#This Row],[spread ask]],"error","-")</f>
        <v>-</v>
      </c>
    </row>
    <row r="1113" spans="1:47" x14ac:dyDescent="0.2">
      <c r="A1113" s="1" t="s">
        <v>1014</v>
      </c>
      <c r="B1113" s="1">
        <v>4921084</v>
      </c>
      <c r="C1113" s="9">
        <v>1994226</v>
      </c>
      <c r="D1113" s="9" t="str">
        <f>_xll.BDP($A1113&amp;" Corp",D$4)</f>
        <v>SGOFP</v>
      </c>
      <c r="E1113" s="9">
        <f>IF(_xll.BDP($A1113&amp;" Corp","cpn typ")="floating","frn",_xll.BDP($A1113&amp;" Corp",E$4))</f>
        <v>4.875</v>
      </c>
      <c r="F1113" s="50">
        <f>IF(LEFT(_xll.BDP($A1113&amp;" Corp","mty_typ"),4)="perp","perp",_xll.BDP($A1113&amp;" Corp",F$4)*1)</f>
        <v>42521</v>
      </c>
      <c r="G1113" s="31">
        <f>_xll.RtGet("EBOND_POSITION",INDEX(bookMap[eBondID],MATCH(TEXT(C1113,"0"),bookMap[bbgID],0))&amp;"="&amp;B1113,"AMOUNT")</f>
        <v>0</v>
      </c>
      <c r="H1113" s="1">
        <f>INDEX(control!$E$12:$E$22,MATCH(C1113,control!$C$12:$C$22,0))</f>
        <v>0</v>
      </c>
      <c r="I1113" s="1" t="str">
        <f>IFERROR(INDEX(bias[symbol],MIN(MAX(MATCH(IF($I$2="manual",_xll.RtGet("EBOND_LDN",B1113,-20268),$I$2),bias[symbol],0)+H1113,1),27)),"-")</f>
        <v>b</v>
      </c>
      <c r="J1113" s="1">
        <f>IFERROR(_xll.RtGet("EBOND_LDN",B1113,-20270)*1,"-")</f>
        <v>0.26</v>
      </c>
      <c r="K1113" s="1" t="str">
        <f>_xll.RtGet("EBOND_LDN",$B1113,-20271)</f>
        <v>on</v>
      </c>
      <c r="L1113" s="1">
        <f>_xll.BDP(A1113&amp;" @CBKG Corp","bid")</f>
        <v>108.152</v>
      </c>
      <c r="M1113" s="1">
        <f>_xll.BDP(A1113&amp;" @CBKG Corp","ask")</f>
        <v>108.41200000000001</v>
      </c>
      <c r="N1113" s="1" t="s">
        <v>1456</v>
      </c>
      <c r="O1113" s="1" t="str">
        <f>_xll.BDP(A1113&amp;" @"&amp;N1113&amp;" Corp","LAST_UPDATE")</f>
        <v>07:01:12</v>
      </c>
      <c r="P1113" s="57">
        <f>_xll.BDP(A1113&amp;" @"&amp;N1113&amp;" Corp","LAST_PRICE")</f>
        <v>108.249</v>
      </c>
      <c r="Q1113" s="1">
        <f>INDEX(control!$F$12:$F$22,MATCH(C1113,control!$C$12:$C$22,0))</f>
        <v>100</v>
      </c>
      <c r="R1113" s="1">
        <f>P1113-J1113*INDEX(bias[value],MATCH(I1113,bias[symbol],0))*(Q1113/100)</f>
        <v>108.1515</v>
      </c>
      <c r="S1113" s="1">
        <f t="shared" si="1329"/>
        <v>108.4115</v>
      </c>
      <c r="T1113" s="4"/>
      <c r="U1113" s="4"/>
      <c r="V1113" s="1">
        <f t="shared" si="1323"/>
        <v>108.249</v>
      </c>
      <c r="W1113" s="1">
        <f t="shared" si="1324"/>
        <v>108.1515</v>
      </c>
      <c r="X1113" s="1">
        <f t="shared" si="1325"/>
        <v>108.4115</v>
      </c>
      <c r="Y1113" s="13">
        <f t="shared" si="1326"/>
        <v>-1.0000000000331966E-3</v>
      </c>
      <c r="Z1113" s="1">
        <v>1</v>
      </c>
      <c r="AA1113" s="1">
        <f t="shared" si="1327"/>
        <v>1</v>
      </c>
      <c r="AB1113" s="1">
        <f t="shared" si="1381"/>
        <v>1</v>
      </c>
      <c r="AC1113" s="1">
        <f>IF(ISNUMBER(INDEX(bias[value],MATCH(I1113,bias[symbol],0))),1,0)</f>
        <v>1</v>
      </c>
      <c r="AD1113" s="1">
        <f t="shared" si="1328"/>
        <v>1</v>
      </c>
      <c r="AE1113" s="1">
        <f t="shared" si="1382"/>
        <v>1</v>
      </c>
      <c r="AF1113" s="1">
        <f t="shared" ca="1" si="1383"/>
        <v>0</v>
      </c>
      <c r="AG1113" s="1">
        <f t="shared" ca="1" si="1384"/>
        <v>0</v>
      </c>
      <c r="AH1113" s="1" t="str">
        <f ca="1">IF(AG1113=1,_xll.RtContribute("DDS_BONDS",$B1113&amp;"=EXT",$V$3:$X$3,V1113:X1113,"FTC:CHANGED;SCOPE:SERVER"),"-")</f>
        <v>-</v>
      </c>
      <c r="AI1113" s="1" t="str">
        <f>_xll.RtGet("DDS_BONDS",B1113&amp;"=EXT",3)</f>
        <v>4921084=EXT</v>
      </c>
      <c r="AJ1113" s="32">
        <f>_xll.BDP($A1113&amp;" @"&amp; $N1113 &amp;"  Corp","risk_mid")</f>
        <v>2.0574251278908662</v>
      </c>
      <c r="AK1113" s="25">
        <f t="shared" si="1385"/>
        <v>0</v>
      </c>
      <c r="AL1113" s="1" t="str">
        <f t="shared" si="1330"/>
        <v>-</v>
      </c>
      <c r="AM1113" s="38">
        <f t="shared" si="1386"/>
        <v>0</v>
      </c>
      <c r="AN1113" s="12">
        <f>_xll.BDP($A1113&amp;" @"&amp; $N1113 &amp;"  Corp","asset_swap_spd_mid")</f>
        <v>29.81941728509366</v>
      </c>
      <c r="AO1113" s="25">
        <f t="shared" si="1387"/>
        <v>0</v>
      </c>
      <c r="AP1113" s="25">
        <f>IFERROR(_xll.BDP($A1113&amp;" @"&amp; $N1113 &amp;"  Corp","coupon")*G1113/100/365,"-")</f>
        <v>0</v>
      </c>
      <c r="AQ1113" s="1" t="str">
        <f>_xll.RtGet("EBOND_LDN",B1113,"DSPLY_NAME")</f>
        <v>SGOFP 4 7/8 31 M</v>
      </c>
      <c r="AR1113" s="38">
        <f>_xll.RtGet("EBOND_LDN", B1113, -18560)</f>
        <v>64.231033072158993</v>
      </c>
      <c r="AS1113" s="38">
        <f>_xll.RtGet("EBOND_LDN", B1113, -18562)</f>
        <v>51.602628346278998</v>
      </c>
      <c r="AT1113" s="58" t="str">
        <f ca="1">IF(Main[[#This Row],[maturity]]&lt;TODAY(),"matured","-")</f>
        <v>-</v>
      </c>
      <c r="AU1113" s="1" t="str">
        <f>IF(Main[[#This Row],[spread bid]]=Main[[#This Row],[spread ask]],"error","-")</f>
        <v>-</v>
      </c>
    </row>
    <row r="1114" spans="1:47" x14ac:dyDescent="0.2">
      <c r="A1114" s="1" t="s">
        <v>1015</v>
      </c>
      <c r="B1114" s="1">
        <v>5975860</v>
      </c>
      <c r="C1114" s="9">
        <v>1994226</v>
      </c>
      <c r="D1114" s="9" t="str">
        <f>_xll.BDP($A1114&amp;" Corp",D$4)</f>
        <v>SGOFP</v>
      </c>
      <c r="E1114" s="9">
        <f>IF(_xll.BDP($A1114&amp;" Corp","cpn typ")="floating","frn",_xll.BDP($A1114&amp;" Corp",E$4))</f>
        <v>4.75</v>
      </c>
      <c r="F1114" s="50">
        <f>IF(LEFT(_xll.BDP($A1114&amp;" Corp","mty_typ"),4)="perp","perp",_xll.BDP($A1114&amp;" Corp",F$4)*1)</f>
        <v>42836</v>
      </c>
      <c r="G1114" s="31">
        <f>_xll.RtGet("EBOND_POSITION",INDEX(bookMap[eBondID],MATCH(TEXT(C1114,"0"),bookMap[bbgID],0))&amp;"="&amp;B1114,"AMOUNT")</f>
        <v>0</v>
      </c>
      <c r="H1114" s="1">
        <f>INDEX(control!$E$12:$E$22,MATCH(C1114,control!$C$12:$C$22,0))</f>
        <v>0</v>
      </c>
      <c r="I1114" s="1" t="str">
        <f>IFERROR(INDEX(bias[symbol],MIN(MAX(MATCH(IF($I$2="manual",_xll.RtGet("EBOND_LDN",B1114,-20268),$I$2),bias[symbol],0)+H1114,1),27)),"-")</f>
        <v>b</v>
      </c>
      <c r="J1114" s="1">
        <f>IFERROR(_xll.RtGet("EBOND_LDN",B1114,-20270)*1,"-")</f>
        <v>0.3</v>
      </c>
      <c r="K1114" s="1" t="str">
        <f>_xll.RtGet("EBOND_LDN",$B1114,-20271)</f>
        <v>on</v>
      </c>
      <c r="L1114" s="1">
        <f>_xll.BDP(A1114&amp;" @CBKG Corp","bid")</f>
        <v>110.84699999999999</v>
      </c>
      <c r="M1114" s="1">
        <f>_xll.BDP(A1114&amp;" @CBKG Corp","ask")</f>
        <v>111.14700000000001</v>
      </c>
      <c r="N1114" s="1" t="s">
        <v>1456</v>
      </c>
      <c r="O1114" s="1" t="str">
        <f>_xll.BDP(A1114&amp;" @"&amp;N1114&amp;" Corp","LAST_UPDATE")</f>
        <v>07:01:22</v>
      </c>
      <c r="P1114" s="57">
        <f>_xll.BDP(A1114&amp;" @"&amp;N1114&amp;" Corp","LAST_PRICE")</f>
        <v>110.959</v>
      </c>
      <c r="Q1114" s="1">
        <f>INDEX(control!$F$12:$F$22,MATCH(C1114,control!$C$12:$C$22,0))</f>
        <v>100</v>
      </c>
      <c r="R1114" s="1">
        <f>P1114-J1114*INDEX(bias[value],MATCH(I1114,bias[symbol],0))*(Q1114/100)</f>
        <v>110.84650000000001</v>
      </c>
      <c r="S1114" s="1">
        <f t="shared" si="1329"/>
        <v>111.1465</v>
      </c>
      <c r="T1114" s="4"/>
      <c r="U1114" s="4"/>
      <c r="V1114" s="1">
        <f t="shared" si="1323"/>
        <v>110.959</v>
      </c>
      <c r="W1114" s="1">
        <f t="shared" si="1324"/>
        <v>110.84650000000001</v>
      </c>
      <c r="X1114" s="1">
        <f t="shared" si="1325"/>
        <v>111.1465</v>
      </c>
      <c r="Y1114" s="13">
        <f t="shared" si="1326"/>
        <v>-1.0000000000047748E-3</v>
      </c>
      <c r="Z1114" s="1">
        <v>1</v>
      </c>
      <c r="AA1114" s="1">
        <f t="shared" si="1327"/>
        <v>1</v>
      </c>
      <c r="AB1114" s="1">
        <f t="shared" si="1381"/>
        <v>1</v>
      </c>
      <c r="AC1114" s="1">
        <f>IF(ISNUMBER(INDEX(bias[value],MATCH(I1114,bias[symbol],0))),1,0)</f>
        <v>1</v>
      </c>
      <c r="AD1114" s="1">
        <f t="shared" si="1328"/>
        <v>1</v>
      </c>
      <c r="AE1114" s="1">
        <f t="shared" si="1382"/>
        <v>1</v>
      </c>
      <c r="AF1114" s="1">
        <f t="shared" ca="1" si="1383"/>
        <v>0</v>
      </c>
      <c r="AG1114" s="1">
        <f t="shared" ca="1" si="1384"/>
        <v>0</v>
      </c>
      <c r="AH1114" s="1" t="str">
        <f ca="1">IF(AG1114=1,_xll.RtContribute("DDS_BONDS",$B1114&amp;"=EXT",$V$3:$X$3,V1114:X1114,"FTC:CHANGED;SCOPE:SERVER"),"-")</f>
        <v>-</v>
      </c>
      <c r="AI1114" s="1" t="str">
        <f>_xll.RtGet("DDS_BONDS",B1114&amp;"=EXT",3)</f>
        <v>5975860=EXT</v>
      </c>
      <c r="AJ1114" s="32">
        <f>_xll.BDP($A1114&amp;" @"&amp; $N1114 &amp;"  Corp","risk_mid")</f>
        <v>2.9846512396495939</v>
      </c>
      <c r="AK1114" s="25">
        <f t="shared" si="1385"/>
        <v>0</v>
      </c>
      <c r="AL1114" s="1" t="str">
        <f t="shared" si="1330"/>
        <v>-</v>
      </c>
      <c r="AM1114" s="38">
        <f t="shared" si="1386"/>
        <v>0</v>
      </c>
      <c r="AN1114" s="12">
        <f>_xll.BDP($A1114&amp;" @"&amp; $N1114 &amp;"  Corp","asset_swap_spd_mid")</f>
        <v>43.390897505238662</v>
      </c>
      <c r="AO1114" s="25">
        <f t="shared" si="1387"/>
        <v>0</v>
      </c>
      <c r="AP1114" s="25">
        <f>IFERROR(_xll.BDP($A1114&amp;" @"&amp; $N1114 &amp;"  Corp","coupon")*G1114/100/365,"-")</f>
        <v>0</v>
      </c>
      <c r="AQ1114" s="1" t="str">
        <f>_xll.RtGet("EBOND_LDN",B1114,"DSPLY_NAME")</f>
        <v>SGOFP 4 3/4 11 A</v>
      </c>
      <c r="AR1114" s="38">
        <f>_xll.RtGet("EBOND_LDN", B1114, -18560)</f>
        <v>78.452695277692001</v>
      </c>
      <c r="AS1114" s="38">
        <f>_xll.RtGet("EBOND_LDN", B1114, -18562)</f>
        <v>68.405845696892996</v>
      </c>
      <c r="AT1114" s="58" t="str">
        <f ca="1">IF(Main[[#This Row],[maturity]]&lt;TODAY(),"matured","-")</f>
        <v>-</v>
      </c>
      <c r="AU1114" s="1" t="str">
        <f>IF(Main[[#This Row],[spread bid]]=Main[[#This Row],[spread ask]],"error","-")</f>
        <v>-</v>
      </c>
    </row>
    <row r="1115" spans="1:47" x14ac:dyDescent="0.2">
      <c r="A1115" s="1" t="s">
        <v>1016</v>
      </c>
      <c r="B1115" s="1">
        <v>9548754</v>
      </c>
      <c r="C1115" s="9">
        <v>1994226</v>
      </c>
      <c r="D1115" s="9" t="str">
        <f>_xll.BDP($A1115&amp;" Corp",D$4)</f>
        <v>SGOFP</v>
      </c>
      <c r="E1115" s="9">
        <f>IF(_xll.BDP($A1115&amp;" Corp","cpn typ")="floating","frn",_xll.BDP($A1115&amp;" Corp",E$4))</f>
        <v>4</v>
      </c>
      <c r="F1115" s="50">
        <f>IF(LEFT(_xll.BDP($A1115&amp;" Corp","mty_typ"),4)="perp","perp",_xll.BDP($A1115&amp;" Corp",F$4)*1)</f>
        <v>43381</v>
      </c>
      <c r="G1115" s="31">
        <f>_xll.RtGet("EBOND_POSITION",INDEX(bookMap[eBondID],MATCH(TEXT(C1115,"0"),bookMap[bbgID],0))&amp;"="&amp;B1115,"AMOUNT")</f>
        <v>0</v>
      </c>
      <c r="H1115" s="1">
        <f>INDEX(control!$E$12:$E$22,MATCH(C1115,control!$C$12:$C$22,0))</f>
        <v>0</v>
      </c>
      <c r="I1115" s="1" t="str">
        <f>IFERROR(INDEX(bias[symbol],MIN(MAX(MATCH(IF($I$2="manual",_xll.RtGet("EBOND_LDN",B1115,-20268),$I$2),bias[symbol],0)+H1115,1),27)),"-")</f>
        <v>b</v>
      </c>
      <c r="J1115" s="1">
        <f>IFERROR(_xll.RtGet("EBOND_LDN",B1115,-20270)*1,"-")</f>
        <v>0.4</v>
      </c>
      <c r="K1115" s="1" t="str">
        <f>_xll.RtGet("EBOND_LDN",$B1115,-20271)</f>
        <v>on</v>
      </c>
      <c r="L1115" s="1">
        <f>_xll.BDP(A1115&amp;" @CBKG Corp","bid")</f>
        <v>112.05</v>
      </c>
      <c r="M1115" s="1">
        <f>_xll.BDP(A1115&amp;" @CBKG Corp","ask")</f>
        <v>112.45</v>
      </c>
      <c r="N1115" s="1" t="s">
        <v>1456</v>
      </c>
      <c r="O1115" s="1" t="str">
        <f>_xll.BDP(A1115&amp;" @"&amp;N1115&amp;" Corp","LAST_UPDATE")</f>
        <v>07:01:26</v>
      </c>
      <c r="P1115" s="57">
        <f>_xll.BDP(A1115&amp;" @"&amp;N1115&amp;" Corp","LAST_PRICE")</f>
        <v>112.2</v>
      </c>
      <c r="Q1115" s="1">
        <f>INDEX(control!$F$12:$F$22,MATCH(C1115,control!$C$12:$C$22,0))</f>
        <v>100</v>
      </c>
      <c r="R1115" s="1">
        <f>P1115-J1115*INDEX(bias[value],MATCH(I1115,bias[symbol],0))*(Q1115/100)</f>
        <v>112.05</v>
      </c>
      <c r="S1115" s="1">
        <f t="shared" si="1329"/>
        <v>112.45</v>
      </c>
      <c r="T1115" s="4"/>
      <c r="U1115" s="4"/>
      <c r="V1115" s="1">
        <f t="shared" si="1323"/>
        <v>112.2</v>
      </c>
      <c r="W1115" s="1">
        <f t="shared" si="1324"/>
        <v>112.05</v>
      </c>
      <c r="X1115" s="1">
        <f t="shared" si="1325"/>
        <v>112.45</v>
      </c>
      <c r="Y1115" s="13">
        <f t="shared" si="1326"/>
        <v>0</v>
      </c>
      <c r="Z1115" s="1">
        <v>1</v>
      </c>
      <c r="AA1115" s="1">
        <f t="shared" si="1327"/>
        <v>1</v>
      </c>
      <c r="AB1115" s="1">
        <f t="shared" si="1381"/>
        <v>1</v>
      </c>
      <c r="AC1115" s="1">
        <f>IF(ISNUMBER(INDEX(bias[value],MATCH(I1115,bias[symbol],0))),1,0)</f>
        <v>1</v>
      </c>
      <c r="AD1115" s="1">
        <f t="shared" si="1328"/>
        <v>1</v>
      </c>
      <c r="AE1115" s="1">
        <f t="shared" si="1382"/>
        <v>1</v>
      </c>
      <c r="AF1115" s="1">
        <f t="shared" ca="1" si="1383"/>
        <v>0</v>
      </c>
      <c r="AG1115" s="1">
        <f t="shared" ca="1" si="1384"/>
        <v>0</v>
      </c>
      <c r="AH1115" s="1" t="str">
        <f ca="1">IF(AG1115=1,_xll.RtContribute("DDS_BONDS",$B1115&amp;"=EXT",$V$3:$X$3,V1115:X1115,"FTC:CHANGED;SCOPE:SERVER"),"-")</f>
        <v>-</v>
      </c>
      <c r="AI1115" s="1" t="str">
        <f>_xll.RtGet("DDS_BONDS",B1115&amp;"=EXT",3)</f>
        <v>9548754=EXT</v>
      </c>
      <c r="AJ1115" s="32">
        <f>_xll.BDP($A1115&amp;" @"&amp; $N1115 &amp;"  Corp","risk_mid")</f>
        <v>4.5065120081432042</v>
      </c>
      <c r="AK1115" s="25">
        <f t="shared" si="1385"/>
        <v>0</v>
      </c>
      <c r="AL1115" s="1" t="str">
        <f t="shared" si="1330"/>
        <v>-</v>
      </c>
      <c r="AM1115" s="38">
        <f t="shared" si="1386"/>
        <v>0</v>
      </c>
      <c r="AN1115" s="12">
        <f>_xll.BDP($A1115&amp;" @"&amp; $N1115 &amp;"  Corp","asset_swap_spd_mid")</f>
        <v>53.397842905498216</v>
      </c>
      <c r="AO1115" s="25">
        <f t="shared" si="1387"/>
        <v>0</v>
      </c>
      <c r="AP1115" s="25">
        <f>IFERROR(_xll.BDP($A1115&amp;" @"&amp; $N1115 &amp;"  Corp","coupon")*G1115/100/365,"-")</f>
        <v>0</v>
      </c>
      <c r="AQ1115" s="1" t="str">
        <f>_xll.RtGet("EBOND_LDN",B1115,"DSPLY_NAME")</f>
        <v>SGOFP 4 08 Oct 2</v>
      </c>
      <c r="AR1115" s="38">
        <f>_xll.RtGet("EBOND_LDN", B1115, -18560)</f>
        <v>91.148777270251003</v>
      </c>
      <c r="AS1115" s="38">
        <f>_xll.RtGet("EBOND_LDN", B1115, -18562)</f>
        <v>82.286569925381997</v>
      </c>
      <c r="AT1115" s="58" t="str">
        <f ca="1">IF(Main[[#This Row],[maturity]]&lt;TODAY(),"matured","-")</f>
        <v>-</v>
      </c>
      <c r="AU1115" s="1" t="str">
        <f>IF(Main[[#This Row],[spread bid]]=Main[[#This Row],[spread ask]],"error","-")</f>
        <v>-</v>
      </c>
    </row>
    <row r="1116" spans="1:47" x14ac:dyDescent="0.2">
      <c r="A1116" s="1" t="s">
        <v>1017</v>
      </c>
      <c r="B1116" s="1">
        <v>11824184</v>
      </c>
      <c r="C1116" s="9">
        <v>1994226</v>
      </c>
      <c r="D1116" s="9" t="str">
        <f>_xll.BDP($A1116&amp;" Corp",D$4)</f>
        <v>SGOFP</v>
      </c>
      <c r="E1116" s="9">
        <f>IF(_xll.BDP($A1116&amp;" Corp","cpn typ")="floating","frn",_xll.BDP($A1116&amp;" Corp",E$4))</f>
        <v>4.5</v>
      </c>
      <c r="F1116" s="50">
        <f>IF(LEFT(_xll.BDP($A1116&amp;" Corp","mty_typ"),4)="perp","perp",_xll.BDP($A1116&amp;" Corp",F$4)*1)</f>
        <v>43738</v>
      </c>
      <c r="G1116" s="31">
        <f>_xll.RtGet("EBOND_POSITION",INDEX(bookMap[eBondID],MATCH(TEXT(C1116,"0"),bookMap[bbgID],0))&amp;"="&amp;B1116,"AMOUNT")</f>
        <v>0</v>
      </c>
      <c r="H1116" s="1">
        <f>INDEX(control!$E$12:$E$22,MATCH(C1116,control!$C$12:$C$22,0))</f>
        <v>0</v>
      </c>
      <c r="I1116" s="1" t="str">
        <f>IFERROR(INDEX(bias[symbol],MIN(MAX(MATCH(IF($I$2="manual",_xll.RtGet("EBOND_LDN",B1116,-20268),$I$2),bias[symbol],0)+H1116,1),27)),"-")</f>
        <v>m</v>
      </c>
      <c r="J1116" s="1">
        <f>IFERROR(_xll.RtGet("EBOND_LDN",B1116,-20270)*1,"-")</f>
        <v>0.5</v>
      </c>
      <c r="K1116" s="1" t="str">
        <f>_xll.RtGet("EBOND_LDN",$B1116,-20271)</f>
        <v>on</v>
      </c>
      <c r="L1116" s="1">
        <f>_xll.BDP(A1116&amp;" @CBKG Corp","bid")</f>
        <v>116.157</v>
      </c>
      <c r="M1116" s="1">
        <f>_xll.BDP(A1116&amp;" @CBKG Corp","ask")</f>
        <v>116.657</v>
      </c>
      <c r="N1116" s="1" t="s">
        <v>1456</v>
      </c>
      <c r="O1116" s="1" t="str">
        <f>_xll.BDP(A1116&amp;" @"&amp;N1116&amp;" Corp","LAST_UPDATE")</f>
        <v>07:01:27</v>
      </c>
      <c r="P1116" s="57">
        <f>_xll.BDP(A1116&amp;" @"&amp;N1116&amp;" Corp","LAST_PRICE")</f>
        <v>116.407</v>
      </c>
      <c r="Q1116" s="1">
        <f>INDEX(control!$F$12:$F$22,MATCH(C1116,control!$C$12:$C$22,0))</f>
        <v>100</v>
      </c>
      <c r="R1116" s="1">
        <f>P1116-J1116*INDEX(bias[value],MATCH(I1116,bias[symbol],0))*(Q1116/100)</f>
        <v>116.157</v>
      </c>
      <c r="S1116" s="1">
        <f t="shared" si="1329"/>
        <v>116.657</v>
      </c>
      <c r="T1116" s="4"/>
      <c r="U1116" s="4"/>
      <c r="V1116" s="1">
        <f t="shared" si="1323"/>
        <v>116.407</v>
      </c>
      <c r="W1116" s="1">
        <f t="shared" si="1324"/>
        <v>116.157</v>
      </c>
      <c r="X1116" s="1">
        <f t="shared" si="1325"/>
        <v>116.657</v>
      </c>
      <c r="Y1116" s="13">
        <f t="shared" si="1326"/>
        <v>0</v>
      </c>
      <c r="Z1116" s="1">
        <v>1</v>
      </c>
      <c r="AA1116" s="1">
        <f t="shared" si="1327"/>
        <v>1</v>
      </c>
      <c r="AB1116" s="1">
        <f t="shared" si="1381"/>
        <v>1</v>
      </c>
      <c r="AC1116" s="1">
        <f>IF(ISNUMBER(INDEX(bias[value],MATCH(I1116,bias[symbol],0))),1,0)</f>
        <v>1</v>
      </c>
      <c r="AD1116" s="1">
        <f t="shared" si="1328"/>
        <v>1</v>
      </c>
      <c r="AE1116" s="1">
        <f t="shared" si="1382"/>
        <v>1</v>
      </c>
      <c r="AF1116" s="1">
        <f t="shared" ca="1" si="1383"/>
        <v>0</v>
      </c>
      <c r="AG1116" s="1">
        <f t="shared" ca="1" si="1384"/>
        <v>0</v>
      </c>
      <c r="AH1116" s="1" t="str">
        <f ca="1">IF(AG1116=1,_xll.RtContribute("DDS_BONDS",$B1116&amp;"=EXT",$V$3:$X$3,V1116:X1116,"FTC:CHANGED;SCOPE:SERVER"),"-")</f>
        <v>-</v>
      </c>
      <c r="AI1116" s="1" t="str">
        <f>_xll.RtGet("DDS_BONDS",B1116&amp;"=EXT",3)</f>
        <v>11824184=EXT</v>
      </c>
      <c r="AJ1116" s="32">
        <f>_xll.BDP($A1116&amp;" @"&amp; $N1116 &amp;"  Corp","risk_mid")</f>
        <v>5.583355833832826</v>
      </c>
      <c r="AK1116" s="25">
        <f t="shared" si="1385"/>
        <v>0</v>
      </c>
      <c r="AL1116" s="1" t="str">
        <f t="shared" si="1330"/>
        <v>-</v>
      </c>
      <c r="AM1116" s="38">
        <f t="shared" si="1386"/>
        <v>0</v>
      </c>
      <c r="AN1116" s="12">
        <f>_xll.BDP($A1116&amp;" @"&amp; $N1116 &amp;"  Corp","asset_swap_spd_mid")</f>
        <v>56.821365395811114</v>
      </c>
      <c r="AO1116" s="25">
        <f t="shared" si="1387"/>
        <v>0</v>
      </c>
      <c r="AP1116" s="25">
        <f>IFERROR(_xll.BDP($A1116&amp;" @"&amp; $N1116 &amp;"  Corp","coupon")*G1116/100/365,"-")</f>
        <v>0</v>
      </c>
      <c r="AQ1116" s="1" t="str">
        <f>_xll.RtGet("EBOND_LDN",B1116,"DSPLY_NAME")</f>
        <v>SGOFP 4 1/2 30 S</v>
      </c>
      <c r="AR1116" s="38">
        <f>_xll.RtGet("EBOND_LDN", B1116, -18560)</f>
        <v>93.881400442453995</v>
      </c>
      <c r="AS1116" s="38">
        <f>_xll.RtGet("EBOND_LDN", B1116, -18562)</f>
        <v>84.940419214749994</v>
      </c>
      <c r="AT1116" s="58" t="str">
        <f ca="1">IF(Main[[#This Row],[maturity]]&lt;TODAY(),"matured","-")</f>
        <v>-</v>
      </c>
      <c r="AU1116" s="1" t="str">
        <f>IF(Main[[#This Row],[spread bid]]=Main[[#This Row],[spread ask]],"error","-")</f>
        <v>-</v>
      </c>
    </row>
    <row r="1117" spans="1:47" x14ac:dyDescent="0.2">
      <c r="A1117" s="1" t="s">
        <v>1018</v>
      </c>
      <c r="B1117" s="1">
        <v>14343419</v>
      </c>
      <c r="C1117" s="9">
        <v>1994226</v>
      </c>
      <c r="D1117" s="9" t="str">
        <f>_xll.BDP($A1117&amp;" Corp",D$4)</f>
        <v>SGOFP</v>
      </c>
      <c r="E1117" s="9">
        <f>IF(_xll.BDP($A1117&amp;" Corp","cpn typ")="floating","frn",_xll.BDP($A1117&amp;" Corp",E$4))</f>
        <v>3.625</v>
      </c>
      <c r="F1117" s="50">
        <f>IF(LEFT(_xll.BDP($A1117&amp;" Corp","mty_typ"),4)="perp","perp",_xll.BDP($A1117&amp;" Corp",F$4)*1)</f>
        <v>44362</v>
      </c>
      <c r="G1117" s="31">
        <f>_xll.RtGet("EBOND_POSITION",INDEX(bookMap[eBondID],MATCH(TEXT(C1117,"0"),bookMap[bbgID],0))&amp;"="&amp;B1117,"AMOUNT")</f>
        <v>0</v>
      </c>
      <c r="H1117" s="1">
        <f>INDEX(control!$E$12:$E$22,MATCH(C1117,control!$C$12:$C$22,0))</f>
        <v>0</v>
      </c>
      <c r="I1117" s="1" t="str">
        <f>IFERROR(INDEX(bias[symbol],MIN(MAX(MATCH(IF($I$2="manual",_xll.RtGet("EBOND_LDN",B1117,-20268),$I$2),bias[symbol],0)+H1117,1),27)),"-")</f>
        <v>b</v>
      </c>
      <c r="J1117" s="1">
        <f>IFERROR(_xll.RtGet("EBOND_LDN",B1117,-20270)*1,"-")</f>
        <v>0.6</v>
      </c>
      <c r="K1117" s="1" t="str">
        <f>_xll.RtGet("EBOND_LDN",$B1117,-20271)</f>
        <v>on</v>
      </c>
      <c r="L1117" s="1">
        <f>_xll.BDP(A1117&amp;" @CBKG Corp","bid")</f>
        <v>112.458</v>
      </c>
      <c r="M1117" s="1">
        <f>_xll.BDP(A1117&amp;" @CBKG Corp","ask")</f>
        <v>113.05800000000001</v>
      </c>
      <c r="N1117" s="1" t="s">
        <v>1456</v>
      </c>
      <c r="O1117" s="1" t="str">
        <f>_xll.BDP(A1117&amp;" @"&amp;N1117&amp;" Corp","LAST_UPDATE")</f>
        <v>07:01:27</v>
      </c>
      <c r="P1117" s="57">
        <f>_xll.BDP(A1117&amp;" @"&amp;N1117&amp;" Corp","LAST_PRICE")</f>
        <v>112.68300000000001</v>
      </c>
      <c r="Q1117" s="1">
        <f>INDEX(control!$F$12:$F$22,MATCH(C1117,control!$C$12:$C$22,0))</f>
        <v>100</v>
      </c>
      <c r="R1117" s="1">
        <f>P1117-J1117*INDEX(bias[value],MATCH(I1117,bias[symbol],0))*(Q1117/100)</f>
        <v>112.45800000000001</v>
      </c>
      <c r="S1117" s="1">
        <f t="shared" si="1329"/>
        <v>113.05800000000001</v>
      </c>
      <c r="T1117" s="4"/>
      <c r="U1117" s="4"/>
      <c r="V1117" s="1">
        <f t="shared" si="1323"/>
        <v>112.68300000000001</v>
      </c>
      <c r="W1117" s="1">
        <f t="shared" si="1324"/>
        <v>112.45800000000001</v>
      </c>
      <c r="X1117" s="1">
        <f t="shared" si="1325"/>
        <v>113.05800000000001</v>
      </c>
      <c r="Y1117" s="13">
        <f t="shared" si="1326"/>
        <v>0</v>
      </c>
      <c r="Z1117" s="1">
        <v>1</v>
      </c>
      <c r="AA1117" s="1">
        <f t="shared" si="1327"/>
        <v>1</v>
      </c>
      <c r="AB1117" s="1">
        <f t="shared" si="1381"/>
        <v>1</v>
      </c>
      <c r="AC1117" s="1">
        <f>IF(ISNUMBER(INDEX(bias[value],MATCH(I1117,bias[symbol],0))),1,0)</f>
        <v>1</v>
      </c>
      <c r="AD1117" s="1">
        <f t="shared" si="1328"/>
        <v>1</v>
      </c>
      <c r="AE1117" s="1">
        <f t="shared" si="1382"/>
        <v>1</v>
      </c>
      <c r="AF1117" s="1">
        <f t="shared" ca="1" si="1383"/>
        <v>0</v>
      </c>
      <c r="AG1117" s="1">
        <f t="shared" ca="1" si="1384"/>
        <v>0</v>
      </c>
      <c r="AH1117" s="1" t="str">
        <f ca="1">IF(AG1117=1,_xll.RtContribute("DDS_BONDS",$B1117&amp;"=EXT",$V$3:$X$3,V1117:X1117,"FTC:CHANGED;SCOPE:SERVER"),"-")</f>
        <v>-</v>
      </c>
      <c r="AI1117" s="1" t="str">
        <f>_xll.RtGet("DDS_BONDS",B1117&amp;"=EXT",3)</f>
        <v>14343419=EXT</v>
      </c>
      <c r="AJ1117" s="32">
        <f>_xll.BDP($A1117&amp;" @"&amp; $N1117 &amp;"  Corp","risk_mid")</f>
        <v>7.0217741172690751</v>
      </c>
      <c r="AK1117" s="25">
        <f t="shared" si="1385"/>
        <v>0</v>
      </c>
      <c r="AL1117" s="1" t="str">
        <f t="shared" si="1330"/>
        <v>-</v>
      </c>
      <c r="AM1117" s="38">
        <f t="shared" si="1386"/>
        <v>0</v>
      </c>
      <c r="AN1117" s="12">
        <f>_xll.BDP($A1117&amp;" @"&amp; $N1117 &amp;"  Corp","asset_swap_spd_mid")</f>
        <v>65.944248021423036</v>
      </c>
      <c r="AO1117" s="25">
        <f t="shared" si="1387"/>
        <v>0</v>
      </c>
      <c r="AP1117" s="25">
        <f>IFERROR(_xll.BDP($A1117&amp;" @"&amp; $N1117 &amp;"  Corp","coupon")*G1117/100/365,"-")</f>
        <v>0</v>
      </c>
      <c r="AQ1117" s="1" t="str">
        <f>_xll.RtGet("EBOND_LDN",B1117,"DSPLY_NAME")</f>
        <v>SGOFP 3 5/8 15 J</v>
      </c>
      <c r="AR1117" s="38">
        <f>_xll.RtGet("EBOND_LDN", B1117, -18560)</f>
        <v>92.045095690636003</v>
      </c>
      <c r="AS1117" s="38">
        <f>_xll.RtGet("EBOND_LDN", B1117, -18562)</f>
        <v>83.524375831255</v>
      </c>
      <c r="AT1117" s="58" t="str">
        <f ca="1">IF(Main[[#This Row],[maturity]]&lt;TODAY(),"matured","-")</f>
        <v>-</v>
      </c>
      <c r="AU1117" s="1" t="str">
        <f>IF(Main[[#This Row],[spread bid]]=Main[[#This Row],[spread ask]],"error","-")</f>
        <v>-</v>
      </c>
    </row>
    <row r="1118" spans="1:47" x14ac:dyDescent="0.2">
      <c r="A1118" s="1" t="s">
        <v>1019</v>
      </c>
      <c r="B1118" s="1">
        <v>13631677</v>
      </c>
      <c r="C1118" s="9">
        <v>1994226</v>
      </c>
      <c r="D1118" s="9" t="str">
        <f>_xll.BDP($A1118&amp;" Corp",D$4)</f>
        <v>SGOFP</v>
      </c>
      <c r="E1118" s="9">
        <f>IF(_xll.BDP($A1118&amp;" Corp","cpn typ")="floating","frn",_xll.BDP($A1118&amp;" Corp",E$4))</f>
        <v>3.625</v>
      </c>
      <c r="F1118" s="50">
        <f>IF(LEFT(_xll.BDP($A1118&amp;" Corp","mty_typ"),4)="perp","perp",_xll.BDP($A1118&amp;" Corp",F$4)*1)</f>
        <v>44648</v>
      </c>
      <c r="G1118" s="31">
        <f>_xll.RtGet("EBOND_POSITION",INDEX(bookMap[eBondID],MATCH(TEXT(C1118,"0"),bookMap[bbgID],0))&amp;"="&amp;B1118,"AMOUNT")</f>
        <v>-2450000</v>
      </c>
      <c r="H1118" s="1">
        <f>INDEX(control!$E$12:$E$22,MATCH(C1118,control!$C$12:$C$22,0))</f>
        <v>0</v>
      </c>
      <c r="I1118" s="1" t="str">
        <f>IFERROR(INDEX(bias[symbol],MIN(MAX(MATCH(IF($I$2="manual",_xll.RtGet("EBOND_LDN",B1118,-20268),$I$2),bias[symbol],0)+H1118,1),27)),"-")</f>
        <v>b</v>
      </c>
      <c r="J1118" s="1">
        <f>IFERROR(_xll.RtGet("EBOND_LDN",B1118,-20270)*1,"-")</f>
        <v>0.66</v>
      </c>
      <c r="K1118" s="1" t="str">
        <f>_xll.RtGet("EBOND_LDN",$B1118,-20271)</f>
        <v>on</v>
      </c>
      <c r="L1118" s="1">
        <f>_xll.BDP(A1118&amp;" @CBKG Corp","bid")</f>
        <v>112.69499999999999</v>
      </c>
      <c r="M1118" s="1">
        <f>_xll.BDP(A1118&amp;" @CBKG Corp","ask")</f>
        <v>113.355</v>
      </c>
      <c r="N1118" s="1" t="s">
        <v>1456</v>
      </c>
      <c r="O1118" s="1" t="str">
        <f>_xll.BDP(A1118&amp;" @"&amp;N1118&amp;" Corp","LAST_UPDATE")</f>
        <v>07:01:23</v>
      </c>
      <c r="P1118" s="57">
        <f>_xll.BDP(A1118&amp;" @"&amp;N1118&amp;" Corp","LAST_PRICE")</f>
        <v>112.94199999999999</v>
      </c>
      <c r="Q1118" s="1">
        <f>INDEX(control!$F$12:$F$22,MATCH(C1118,control!$C$12:$C$22,0))</f>
        <v>100</v>
      </c>
      <c r="R1118" s="1">
        <f>P1118-J1118*INDEX(bias[value],MATCH(I1118,bias[symbol],0))*(Q1118/100)</f>
        <v>112.69449999999999</v>
      </c>
      <c r="S1118" s="1">
        <f t="shared" si="1329"/>
        <v>113.35449999999999</v>
      </c>
      <c r="T1118" s="4"/>
      <c r="U1118" s="4"/>
      <c r="V1118" s="1">
        <f t="shared" si="1323"/>
        <v>112.94199999999999</v>
      </c>
      <c r="W1118" s="1">
        <f t="shared" si="1324"/>
        <v>112.69449999999999</v>
      </c>
      <c r="X1118" s="1">
        <f t="shared" si="1325"/>
        <v>113.35449999999999</v>
      </c>
      <c r="Y1118" s="13">
        <f t="shared" si="1326"/>
        <v>-1.0000000000331966E-3</v>
      </c>
      <c r="Z1118" s="1">
        <v>1</v>
      </c>
      <c r="AA1118" s="1">
        <f t="shared" si="1327"/>
        <v>1</v>
      </c>
      <c r="AB1118" s="1">
        <f t="shared" si="1381"/>
        <v>1</v>
      </c>
      <c r="AC1118" s="1">
        <f>IF(ISNUMBER(INDEX(bias[value],MATCH(I1118,bias[symbol],0))),1,0)</f>
        <v>1</v>
      </c>
      <c r="AD1118" s="1">
        <f t="shared" si="1328"/>
        <v>1</v>
      </c>
      <c r="AE1118" s="1">
        <f t="shared" si="1382"/>
        <v>1</v>
      </c>
      <c r="AF1118" s="1">
        <f t="shared" ca="1" si="1383"/>
        <v>0</v>
      </c>
      <c r="AG1118" s="1">
        <f t="shared" ca="1" si="1384"/>
        <v>0</v>
      </c>
      <c r="AH1118" s="1" t="str">
        <f ca="1">IF(AG1118=1,_xll.RtContribute("DDS_BONDS",$B1118&amp;"=EXT",$V$3:$X$3,V1118:X1118,"FTC:CHANGED;SCOPE:SERVER"),"-")</f>
        <v>-</v>
      </c>
      <c r="AI1118" s="1" t="str">
        <f>_xll.RtGet("DDS_BONDS",B1118&amp;"=EXT",3)</f>
        <v>13631677=EXT</v>
      </c>
      <c r="AJ1118" s="32">
        <f>_xll.BDP($A1118&amp;" @"&amp; $N1118 &amp;"  Corp","risk_mid")</f>
        <v>7.7294273252171308</v>
      </c>
      <c r="AK1118" s="25">
        <f t="shared" si="1385"/>
        <v>-1893.7096946781971</v>
      </c>
      <c r="AL1118" s="1">
        <f t="shared" si="1330"/>
        <v>-0.6</v>
      </c>
      <c r="AM1118" s="38">
        <f t="shared" si="1386"/>
        <v>46.117983333333328</v>
      </c>
      <c r="AN1118" s="12">
        <f>_xll.BDP($A1118&amp;" @"&amp; $N1118 &amp;"  Corp","asset_swap_spd_mid")</f>
        <v>66.118491676145169</v>
      </c>
      <c r="AO1118" s="25">
        <f t="shared" si="1387"/>
        <v>-16199.030460655567</v>
      </c>
      <c r="AP1118" s="25">
        <f>IFERROR(_xll.BDP($A1118&amp;" @"&amp; $N1118 &amp;"  Corp","coupon")*G1118/100/365,"-")</f>
        <v>-243.32191780821918</v>
      </c>
      <c r="AQ1118" s="1" t="str">
        <f>_xll.RtGet("EBOND_LDN",B1118,"DSPLY_NAME")</f>
        <v>SGOFP 3 5/8 28 M</v>
      </c>
      <c r="AR1118" s="38">
        <f>_xll.RtGet("EBOND_LDN", B1118, -18560)</f>
        <v>93.261748545518998</v>
      </c>
      <c r="AS1118" s="38">
        <f>_xll.RtGet("EBOND_LDN", B1118, -18562)</f>
        <v>84.742478465553006</v>
      </c>
      <c r="AT1118" s="58" t="str">
        <f ca="1">IF(Main[[#This Row],[maturity]]&lt;TODAY(),"matured","-")</f>
        <v>-</v>
      </c>
      <c r="AU1118" s="1" t="str">
        <f>IF(Main[[#This Row],[spread bid]]=Main[[#This Row],[spread ask]],"error","-")</f>
        <v>-</v>
      </c>
    </row>
    <row r="1119" spans="1:47" x14ac:dyDescent="0.2">
      <c r="A1119" s="1" t="s">
        <v>1020</v>
      </c>
      <c r="B1119" s="1">
        <v>12991348</v>
      </c>
      <c r="C1119" s="9">
        <v>1994226</v>
      </c>
      <c r="D1119" s="9" t="str">
        <f>_xll.BDP($A1119&amp;" Corp",D$4)</f>
        <v>SHAEFF</v>
      </c>
      <c r="E1119" s="9">
        <f>IF(_xll.BDP($A1119&amp;" Corp","cpn typ")="floating","frn",_xll.BDP($A1119&amp;" Corp",E$4))</f>
        <v>7.75</v>
      </c>
      <c r="F1119" s="50">
        <f>IF(LEFT(_xll.BDP($A1119&amp;" Corp","mty_typ"),4)="perp","perp",_xll.BDP($A1119&amp;" Corp",F$4)*1)</f>
        <v>42781</v>
      </c>
      <c r="G1119" s="31">
        <f>_xll.RtGet("EBOND_POSITION",INDEX(bookMap[eBondID],MATCH(TEXT(C1119,"0"),bookMap[bbgID],0))&amp;"="&amp;B1119,"AMOUNT")</f>
        <v>0</v>
      </c>
      <c r="H1119" s="1">
        <f>INDEX(control!$E$12:$E$22,MATCH(C1119,control!$C$12:$C$22,0))</f>
        <v>0</v>
      </c>
      <c r="I1119" s="1" t="str">
        <f>IFERROR(INDEX(bias[symbol],MIN(MAX(MATCH(IF($I$2="manual",_xll.RtGet("EBOND_LDN",B1119,-20268),$I$2),bias[symbol],0)+H1119,1),27)),"-")</f>
        <v>bb</v>
      </c>
      <c r="J1119" s="1">
        <f>IFERROR(_xll.RtGet("EBOND_LDN",B1119,-20270)*1,"-")</f>
        <v>0.3</v>
      </c>
      <c r="K1119" s="1" t="str">
        <f>_xll.RtGet("EBOND_LDN",$B1119,-20271)</f>
        <v>on</v>
      </c>
      <c r="L1119" s="1">
        <f>_xll.BDP(A1119&amp;" @CBKG Corp","bid")</f>
        <v>114.462</v>
      </c>
      <c r="M1119" s="1">
        <f>_xll.BDP(A1119&amp;" @CBKG Corp","ask")</f>
        <v>114.762</v>
      </c>
      <c r="N1119" s="1" t="s">
        <v>1456</v>
      </c>
      <c r="O1119" s="1" t="str">
        <f>_xll.BDP(A1119&amp;" @"&amp;N1119&amp;" Corp","LAST_UPDATE")</f>
        <v>07:00:56</v>
      </c>
      <c r="P1119" s="57">
        <f>_xll.BDP(A1119&amp;" @"&amp;N1119&amp;" Corp","LAST_PRICE")</f>
        <v>114.53700000000001</v>
      </c>
      <c r="Q1119" s="1">
        <f>INDEX(control!$F$12:$F$22,MATCH(C1119,control!$C$12:$C$22,0))</f>
        <v>100</v>
      </c>
      <c r="R1119" s="1">
        <f>P1119-J1119*INDEX(bias[value],MATCH(I1119,bias[symbol],0))*(Q1119/100)</f>
        <v>114.462</v>
      </c>
      <c r="S1119" s="1">
        <f t="shared" si="1329"/>
        <v>114.762</v>
      </c>
      <c r="T1119" s="4"/>
      <c r="U1119" s="4"/>
      <c r="V1119" s="1">
        <f t="shared" si="1323"/>
        <v>114.53700000000001</v>
      </c>
      <c r="W1119" s="1">
        <f t="shared" si="1324"/>
        <v>114.462</v>
      </c>
      <c r="X1119" s="1">
        <f t="shared" si="1325"/>
        <v>114.762</v>
      </c>
      <c r="Y1119" s="13">
        <f t="shared" si="1326"/>
        <v>0</v>
      </c>
      <c r="Z1119" s="1">
        <v>1</v>
      </c>
      <c r="AA1119" s="1">
        <f t="shared" si="1327"/>
        <v>1</v>
      </c>
      <c r="AB1119" s="1">
        <f t="shared" si="1381"/>
        <v>1</v>
      </c>
      <c r="AC1119" s="1">
        <f>IF(ISNUMBER(INDEX(bias[value],MATCH(I1119,bias[symbol],0))),1,0)</f>
        <v>1</v>
      </c>
      <c r="AD1119" s="1">
        <f t="shared" si="1328"/>
        <v>1</v>
      </c>
      <c r="AE1119" s="1">
        <f t="shared" si="1382"/>
        <v>1</v>
      </c>
      <c r="AF1119" s="1">
        <f t="shared" ca="1" si="1383"/>
        <v>0</v>
      </c>
      <c r="AG1119" s="1">
        <f t="shared" ca="1" si="1384"/>
        <v>0</v>
      </c>
      <c r="AH1119" s="1" t="str">
        <f ca="1">IF(AG1119=1,_xll.RtContribute("DDS_BONDS",$B1119&amp;"=EXT",$V$3:$X$3,V1119:X1119,"FTC:CHANGED;SCOPE:SERVER"),"-")</f>
        <v>-</v>
      </c>
      <c r="AI1119" s="1" t="str">
        <f>_xll.RtGet("DDS_BONDS",B1119&amp;"=EXT",3)</f>
        <v>12991348=EXT</v>
      </c>
      <c r="AJ1119" s="32">
        <f>_xll.BDP($A1119&amp;" @"&amp; $N1119 &amp;"  Corp","risk_mid")</f>
        <v>2.8031486716990628</v>
      </c>
      <c r="AK1119" s="25">
        <f t="shared" si="1385"/>
        <v>0</v>
      </c>
      <c r="AL1119" s="1" t="str">
        <f t="shared" si="1330"/>
        <v>-</v>
      </c>
      <c r="AM1119" s="38">
        <f t="shared" si="1386"/>
        <v>0</v>
      </c>
      <c r="AN1119" s="12">
        <f>_xll.BDP($A1119&amp;" @"&amp; $N1119 &amp;"  Corp","asset_swap_spd_mid")</f>
        <v>184.23961687045946</v>
      </c>
      <c r="AO1119" s="25">
        <f t="shared" si="1387"/>
        <v>0</v>
      </c>
      <c r="AP1119" s="25">
        <f>IFERROR(_xll.BDP($A1119&amp;" @"&amp; $N1119 &amp;"  Corp","coupon")*G1119/100/365,"-")</f>
        <v>0</v>
      </c>
      <c r="AQ1119" s="1" t="str">
        <f>_xll.RtGet("EBOND_LDN",B1119,"DSPLY_NAME")</f>
        <v xml:space="preserve">SHAEFF 7 3/4 15 </v>
      </c>
      <c r="AR1119" s="38">
        <f>_xll.RtGet("EBOND_LDN", B1119, -18560)</f>
        <v>207.773112531473</v>
      </c>
      <c r="AS1119" s="38">
        <f>_xll.RtGet("EBOND_LDN", B1119, -18562)</f>
        <v>197.07794375600099</v>
      </c>
      <c r="AT1119" s="58" t="str">
        <f ca="1">IF(Main[[#This Row],[maturity]]&lt;TODAY(),"matured","-")</f>
        <v>-</v>
      </c>
      <c r="AU1119" s="1" t="str">
        <f>IF(Main[[#This Row],[spread bid]]=Main[[#This Row],[spread ask]],"error","-")</f>
        <v>-</v>
      </c>
    </row>
    <row r="1120" spans="1:47" x14ac:dyDescent="0.2">
      <c r="A1120" s="1" t="s">
        <v>1021</v>
      </c>
      <c r="B1120" s="1">
        <v>17704823</v>
      </c>
      <c r="C1120" s="9">
        <v>1994226</v>
      </c>
      <c r="D1120" s="9" t="str">
        <f>_xll.BDP($A1120&amp;" Corp",D$4)</f>
        <v>SHAEFF</v>
      </c>
      <c r="E1120" s="9">
        <f>IF(_xll.BDP($A1120&amp;" Corp","cpn typ")="floating","frn",_xll.BDP($A1120&amp;" Corp",E$4))</f>
        <v>4.25</v>
      </c>
      <c r="F1120" s="50">
        <f>IF(LEFT(_xll.BDP($A1120&amp;" Corp","mty_typ"),4)="perp","perp",_xll.BDP($A1120&amp;" Corp",F$4)*1)</f>
        <v>43235</v>
      </c>
      <c r="G1120" s="31">
        <f>_xll.RtGet("EBOND_POSITION",INDEX(bookMap[eBondID],MATCH(TEXT(C1120,"0"),bookMap[bbgID],0))&amp;"="&amp;B1120,"AMOUNT")</f>
        <v>0</v>
      </c>
      <c r="H1120" s="1">
        <f>INDEX(control!$E$12:$E$22,MATCH(C1120,control!$C$12:$C$22,0))</f>
        <v>0</v>
      </c>
      <c r="I1120" s="1" t="str">
        <f>IFERROR(INDEX(bias[symbol],MIN(MAX(MATCH(IF($I$2="manual",_xll.RtGet("EBOND_LDN",B1120,-20268),$I$2),bias[symbol],0)+H1120,1),27)),"-")</f>
        <v>m</v>
      </c>
      <c r="J1120" s="1">
        <f>IFERROR(_xll.RtGet("EBOND_LDN",B1120,-20270)*1,"-")</f>
        <v>0.5</v>
      </c>
      <c r="K1120" s="1" t="str">
        <f>_xll.RtGet("EBOND_LDN",$B1120,-20271)</f>
        <v>on</v>
      </c>
      <c r="L1120" s="1">
        <f>_xll.BDP(A1120&amp;" @CBKG Corp","bid")</f>
        <v>103.608</v>
      </c>
      <c r="M1120" s="1">
        <f>_xll.BDP(A1120&amp;" @CBKG Corp","ask")</f>
        <v>104.108</v>
      </c>
      <c r="N1120" s="1" t="s">
        <v>1456</v>
      </c>
      <c r="O1120" s="1" t="str">
        <f>_xll.BDP(A1120&amp;" @"&amp;N1120&amp;" Corp","LAST_UPDATE")</f>
        <v>07:01:23</v>
      </c>
      <c r="P1120" s="57">
        <f>_xll.BDP(A1120&amp;" @"&amp;N1120&amp;" Corp","LAST_PRICE")</f>
        <v>103.858</v>
      </c>
      <c r="Q1120" s="1">
        <f>INDEX(control!$F$12:$F$22,MATCH(C1120,control!$C$12:$C$22,0))</f>
        <v>100</v>
      </c>
      <c r="R1120" s="1">
        <f>P1120-J1120*INDEX(bias[value],MATCH(I1120,bias[symbol],0))*(Q1120/100)</f>
        <v>103.608</v>
      </c>
      <c r="S1120" s="1">
        <f t="shared" si="1329"/>
        <v>104.108</v>
      </c>
      <c r="T1120" s="4"/>
      <c r="U1120" s="4"/>
      <c r="V1120" s="1">
        <f t="shared" si="1323"/>
        <v>103.858</v>
      </c>
      <c r="W1120" s="1">
        <f t="shared" si="1324"/>
        <v>103.608</v>
      </c>
      <c r="X1120" s="1">
        <f t="shared" si="1325"/>
        <v>104.108</v>
      </c>
      <c r="Y1120" s="13">
        <f t="shared" si="1326"/>
        <v>0</v>
      </c>
      <c r="Z1120" s="1">
        <v>1</v>
      </c>
      <c r="AA1120" s="1">
        <f t="shared" si="1327"/>
        <v>1</v>
      </c>
      <c r="AB1120" s="1">
        <f t="shared" si="1381"/>
        <v>1</v>
      </c>
      <c r="AC1120" s="1">
        <f>IF(ISNUMBER(INDEX(bias[value],MATCH(I1120,bias[symbol],0))),1,0)</f>
        <v>1</v>
      </c>
      <c r="AD1120" s="1">
        <f t="shared" si="1328"/>
        <v>1</v>
      </c>
      <c r="AE1120" s="1">
        <f t="shared" si="1382"/>
        <v>1</v>
      </c>
      <c r="AF1120" s="1">
        <f t="shared" ca="1" si="1383"/>
        <v>0</v>
      </c>
      <c r="AG1120" s="1">
        <f t="shared" ca="1" si="1384"/>
        <v>0</v>
      </c>
      <c r="AH1120" s="1" t="str">
        <f ca="1">IF(AG1120=1,_xll.RtContribute("DDS_BONDS",$B1120&amp;"=EXT",$V$3:$X$3,V1120:X1120,"FTC:CHANGED;SCOPE:SERVER"),"-")</f>
        <v>-</v>
      </c>
      <c r="AI1120" s="1" t="str">
        <f>_xll.RtGet("DDS_BONDS",B1120&amp;"=EXT",3)</f>
        <v>17704823=EXT</v>
      </c>
      <c r="AJ1120" s="32">
        <f>_xll.BDP($A1120&amp;" @"&amp; $N1120 &amp;"  Corp","risk_mid")</f>
        <v>0.92876031537940662</v>
      </c>
      <c r="AK1120" s="25">
        <f t="shared" si="1385"/>
        <v>0</v>
      </c>
      <c r="AL1120" s="1" t="str">
        <f t="shared" si="1330"/>
        <v>-</v>
      </c>
      <c r="AM1120" s="38">
        <f t="shared" si="1386"/>
        <v>0</v>
      </c>
      <c r="AN1120" s="12">
        <f>_xll.BDP($A1120&amp;" @"&amp; $N1120 &amp;"  Corp","asset_swap_spd_mid")</f>
        <v>177.18725713014391</v>
      </c>
      <c r="AO1120" s="25">
        <f t="shared" si="1387"/>
        <v>0</v>
      </c>
      <c r="AP1120" s="25">
        <f>IFERROR(_xll.BDP($A1120&amp;" @"&amp; $N1120 &amp;"  Corp","coupon")*G1120/100/365,"-")</f>
        <v>0</v>
      </c>
      <c r="AQ1120" s="1" t="str">
        <f>_xll.RtGet("EBOND_LDN",B1120,"DSPLY_NAME")</f>
        <v xml:space="preserve">SHAEFF 4 1/4 15 </v>
      </c>
      <c r="AR1120" s="38">
        <f>_xll.RtGet("EBOND_LDN", B1120, -18560)</f>
        <v>0</v>
      </c>
      <c r="AS1120" s="38">
        <f>_xll.RtGet("EBOND_LDN", B1120, -18562)</f>
        <v>0</v>
      </c>
      <c r="AT1120" s="58" t="str">
        <f ca="1">IF(Main[[#This Row],[maturity]]&lt;TODAY(),"matured","-")</f>
        <v>-</v>
      </c>
      <c r="AU1120" s="1" t="str">
        <f>IF(Main[[#This Row],[spread bid]]=Main[[#This Row],[spread ask]],"error","-")</f>
        <v>error</v>
      </c>
    </row>
    <row r="1121" spans="1:47" x14ac:dyDescent="0.2">
      <c r="A1121" s="1" t="s">
        <v>1022</v>
      </c>
      <c r="B1121" s="1">
        <v>18637994</v>
      </c>
      <c r="C1121" s="9">
        <v>1994226</v>
      </c>
      <c r="D1121" s="9" t="str">
        <f>_xll.BDP($A1121&amp;" Corp",D$4)</f>
        <v>SHAEFF</v>
      </c>
      <c r="E1121" s="9">
        <f>IF(_xll.BDP($A1121&amp;" Corp","cpn typ")="floating","frn",_xll.BDP($A1121&amp;" Corp",E$4))</f>
        <v>6.875</v>
      </c>
      <c r="F1121" s="50">
        <f>IF(LEFT(_xll.BDP($A1121&amp;" Corp","mty_typ"),4)="perp","perp",_xll.BDP($A1121&amp;" Corp",F$4)*1)</f>
        <v>43327</v>
      </c>
      <c r="G1121" s="31">
        <f>_xll.RtGet("EBOND_POSITION",INDEX(bookMap[eBondID],MATCH(TEXT(C1121,"0"),bookMap[bbgID],0))&amp;"="&amp;B1121,"AMOUNT")</f>
        <v>0</v>
      </c>
      <c r="H1121" s="1">
        <f>INDEX(control!$E$12:$E$22,MATCH(C1121,control!$C$12:$C$22,0))</f>
        <v>0</v>
      </c>
      <c r="I1121" s="1" t="str">
        <f>IFERROR(INDEX(bias[symbol],MIN(MAX(MATCH(IF($I$2="manual",_xll.RtGet("EBOND_LDN",B1121,-20268),$I$2),bias[symbol],0)+H1121,1),27)),"-")</f>
        <v>-</v>
      </c>
      <c r="J1121" s="1" t="str">
        <f>IFERROR(_xll.RtGet("EBOND_LDN",B1121,-20270)*1,"-")</f>
        <v>-</v>
      </c>
      <c r="K1121" s="1" t="str">
        <f>_xll.RtGet("EBOND_LDN",$B1121,-20271)</f>
        <v>#N/A</v>
      </c>
      <c r="L1121" s="1" t="str">
        <f>_xll.BDP(A1121&amp;" @CBKG Corp","bid")</f>
        <v>#N/A Real Time</v>
      </c>
      <c r="M1121" s="1" t="str">
        <f>_xll.BDP(A1121&amp;" @CBKG Corp","ask")</f>
        <v>#N/A Real Time</v>
      </c>
      <c r="N1121" s="1" t="s">
        <v>1456</v>
      </c>
      <c r="O1121" s="1" t="str">
        <f>_xll.BDP(A1121&amp;" @"&amp;N1121&amp;" Corp","LAST_UPDATE")</f>
        <v>07:01:19</v>
      </c>
      <c r="P1121" s="57">
        <f>_xll.BDP(A1121&amp;" @"&amp;N1121&amp;" Corp","LAST_PRICE")</f>
        <v>105.727</v>
      </c>
      <c r="Q1121" s="1">
        <f>INDEX(control!$F$12:$F$22,MATCH(C1121,control!$C$12:$C$22,0))</f>
        <v>100</v>
      </c>
      <c r="R1121" s="1" t="e">
        <f>P1121-J1121*INDEX(bias[value],MATCH(I1121,bias[symbol],0))*(Q1121/100)</f>
        <v>#VALUE!</v>
      </c>
      <c r="S1121" s="1" t="e">
        <f t="shared" si="1329"/>
        <v>#VALUE!</v>
      </c>
      <c r="T1121" s="4"/>
      <c r="U1121" s="4"/>
      <c r="V1121" s="1">
        <f t="shared" si="1323"/>
        <v>105.727</v>
      </c>
      <c r="W1121" s="1" t="e">
        <f t="shared" si="1324"/>
        <v>#VALUE!</v>
      </c>
      <c r="X1121" s="1" t="e">
        <f t="shared" si="1325"/>
        <v>#VALUE!</v>
      </c>
      <c r="Y1121" s="13" t="str">
        <f t="shared" si="1326"/>
        <v>err</v>
      </c>
      <c r="Z1121" s="1">
        <v>1</v>
      </c>
      <c r="AA1121" s="1">
        <f t="shared" si="1327"/>
        <v>0</v>
      </c>
      <c r="AB1121" s="1">
        <f t="shared" si="1381"/>
        <v>0</v>
      </c>
      <c r="AC1121" s="1">
        <f>IF(ISNUMBER(INDEX(bias[value],MATCH(I1121,bias[symbol],0))),1,0)</f>
        <v>0</v>
      </c>
      <c r="AD1121" s="1">
        <f t="shared" si="1328"/>
        <v>0</v>
      </c>
      <c r="AE1121" s="1">
        <f t="shared" si="1382"/>
        <v>0</v>
      </c>
      <c r="AF1121" s="1">
        <f t="shared" ca="1" si="1383"/>
        <v>0</v>
      </c>
      <c r="AG1121" s="1">
        <f t="shared" ca="1" si="1384"/>
        <v>0</v>
      </c>
      <c r="AH1121" s="1" t="str">
        <f ca="1">IF(AG1121=1,_xll.RtContribute("DDS_BONDS",$B1121&amp;"=EXT",$V$3:$X$3,V1121:X1121,"FTC:CHANGED;SCOPE:SERVER"),"-")</f>
        <v>-</v>
      </c>
      <c r="AI1121" s="1" t="str">
        <f>_xll.RtGet("DDS_BONDS",B1121&amp;"=EXT",3)</f>
        <v>18637994=EXT</v>
      </c>
      <c r="AJ1121" s="32">
        <f>_xll.BDP($A1121&amp;" @"&amp; $N1121 &amp;"  Corp","risk_mid")</f>
        <v>0.17316397154090168</v>
      </c>
      <c r="AK1121" s="25">
        <f t="shared" si="1385"/>
        <v>0</v>
      </c>
      <c r="AL1121" s="1" t="str">
        <f t="shared" si="1330"/>
        <v>-</v>
      </c>
      <c r="AM1121" s="38">
        <f t="shared" si="1386"/>
        <v>0</v>
      </c>
      <c r="AN1121" s="12" t="str">
        <f>_xll.BDP($A1121&amp;" @"&amp; $N1121 &amp;"  Corp","asset_swap_spd_mid")</f>
        <v>#N/A N/A</v>
      </c>
      <c r="AO1121" s="25">
        <f t="shared" si="1387"/>
        <v>0</v>
      </c>
      <c r="AP1121" s="25">
        <f>IFERROR(_xll.BDP($A1121&amp;" @"&amp; $N1121 &amp;"  Corp","coupon")*G1121/100/365,"-")</f>
        <v>0</v>
      </c>
      <c r="AQ1121" s="1" t="str">
        <f>_xll.RtGet("EBOND_LDN",B1121,"DSPLY_NAME")</f>
        <v>#N/A</v>
      </c>
      <c r="AR1121" s="38" t="str">
        <f>_xll.RtGet("EBOND_LDN", B1121, -18560)</f>
        <v>#N/A</v>
      </c>
      <c r="AS1121" s="38" t="str">
        <f>_xll.RtGet("EBOND_LDN", B1121, -18562)</f>
        <v>#N/A</v>
      </c>
      <c r="AT1121" s="58" t="str">
        <f ca="1">IF(Main[[#This Row],[maturity]]&lt;TODAY(),"matured","-")</f>
        <v>-</v>
      </c>
      <c r="AU1121" s="1" t="str">
        <f>IF(Main[[#This Row],[spread bid]]=Main[[#This Row],[spread ask]],"error","-")</f>
        <v>error</v>
      </c>
    </row>
    <row r="1122" spans="1:47" x14ac:dyDescent="0.2">
      <c r="A1122" s="1" t="s">
        <v>1023</v>
      </c>
      <c r="B1122" s="1">
        <v>18641452</v>
      </c>
      <c r="C1122" s="9">
        <v>1994226</v>
      </c>
      <c r="D1122" s="9" t="str">
        <f>_xll.BDP($A1122&amp;" Corp",D$4)</f>
        <v>SHAEFF</v>
      </c>
      <c r="E1122" s="9">
        <f>IF(_xll.BDP($A1122&amp;" Corp","cpn typ")="floating","frn",_xll.BDP($A1122&amp;" Corp",E$4))</f>
        <v>6.875</v>
      </c>
      <c r="F1122" s="50">
        <f>IF(LEFT(_xll.BDP($A1122&amp;" Corp","mty_typ"),4)="perp","perp",_xll.BDP($A1122&amp;" Corp",F$4)*1)</f>
        <v>43327</v>
      </c>
      <c r="G1122" s="31" t="str">
        <f>_xll.RtGet("EBOND_POSITION",INDEX(bookMap[eBondID],MATCH(TEXT(C1122,"0"),bookMap[bbgID],0))&amp;"="&amp;B1122,"AMOUNT")</f>
        <v>#N/A</v>
      </c>
      <c r="H1122" s="1">
        <f>INDEX(control!$E$12:$E$22,MATCH(C1122,control!$C$12:$C$22,0))</f>
        <v>0</v>
      </c>
      <c r="I1122" s="1" t="str">
        <f>IFERROR(INDEX(bias[symbol],MIN(MAX(MATCH(IF($I$2="manual",_xll.RtGet("EBOND_LDN",B1122,-20268),$I$2),bias[symbol],0)+H1122,1),27)),"-")</f>
        <v>-</v>
      </c>
      <c r="J1122" s="1" t="str">
        <f>IFERROR(_xll.RtGet("EBOND_LDN",B1122,-20270)*1,"-")</f>
        <v>-</v>
      </c>
      <c r="K1122" s="1" t="str">
        <f>_xll.RtGet("EBOND_LDN",$B1122,-20271)</f>
        <v>#N/A</v>
      </c>
      <c r="L1122" s="1" t="str">
        <f>_xll.BDP(A1122&amp;" @CBKG Corp","bid")</f>
        <v>#N/A Real Time</v>
      </c>
      <c r="M1122" s="1" t="str">
        <f>_xll.BDP(A1122&amp;" @CBKG Corp","ask")</f>
        <v>#N/A Real Time</v>
      </c>
      <c r="N1122" s="1" t="s">
        <v>1457</v>
      </c>
      <c r="O1122" s="1" t="str">
        <f>_xll.BDP(A1122&amp;" @"&amp;N1122&amp;" Corp","LAST_UPDATE")</f>
        <v>11/06/2014</v>
      </c>
      <c r="P1122" s="57">
        <f>_xll.BDP(A1122&amp;" @"&amp;N1122&amp;" Corp","LAST_PRICE")</f>
        <v>105.875</v>
      </c>
      <c r="Q1122" s="1">
        <f>INDEX(control!$F$12:$F$22,MATCH(C1122,control!$C$12:$C$22,0))</f>
        <v>100</v>
      </c>
      <c r="R1122" s="1" t="e">
        <f>P1122-J1122*INDEX(bias[value],MATCH(I1122,bias[symbol],0))*(Q1122/100)</f>
        <v>#VALUE!</v>
      </c>
      <c r="S1122" s="1" t="e">
        <f t="shared" si="1329"/>
        <v>#VALUE!</v>
      </c>
      <c r="T1122" s="4"/>
      <c r="U1122" s="4"/>
      <c r="V1122" s="1">
        <f t="shared" ref="V1122:V1186" si="1388">P1122</f>
        <v>105.875</v>
      </c>
      <c r="W1122" s="1" t="e">
        <f t="shared" ref="W1122:W1186" si="1389">IF(ISNUMBER(T1122),T1122,R1122)</f>
        <v>#VALUE!</v>
      </c>
      <c r="X1122" s="1" t="e">
        <f t="shared" ref="X1122:X1186" si="1390">IF(ISNUMBER(U1122),U1122,S1122)</f>
        <v>#VALUE!</v>
      </c>
      <c r="Y1122" s="13" t="str">
        <f t="shared" ref="Y1122:Y1186" si="1391">IF(ISERROR((W1122+X1122)-(L1122+M1122)),"err",((W1122+X1122)-(L1122+M1122)))</f>
        <v>err</v>
      </c>
      <c r="Z1122" s="1">
        <v>1</v>
      </c>
      <c r="AA1122" s="1">
        <f t="shared" ref="AA1122:AA1186" si="1392">IF(K1122="on",1,0)</f>
        <v>0</v>
      </c>
      <c r="AB1122" s="1">
        <f t="shared" si="1381"/>
        <v>0</v>
      </c>
      <c r="AC1122" s="1">
        <f>IF(ISNUMBER(INDEX(bias[value],MATCH(I1122,bias[symbol],0))),1,0)</f>
        <v>0</v>
      </c>
      <c r="AD1122" s="1">
        <f t="shared" ref="AD1122:AD1186" si="1393">IF(ISNUMBER(J1122),1,0)</f>
        <v>0</v>
      </c>
      <c r="AE1122" s="1">
        <f t="shared" si="1382"/>
        <v>0</v>
      </c>
      <c r="AF1122" s="1">
        <f t="shared" ca="1" si="1383"/>
        <v>0</v>
      </c>
      <c r="AG1122" s="1">
        <f t="shared" ca="1" si="1384"/>
        <v>0</v>
      </c>
      <c r="AH1122" s="1" t="str">
        <f ca="1">IF(AG1122=1,_xll.RtContribute("DDS_BONDS",$B1122&amp;"=EXT",$V$3:$X$3,V1122:X1122,"FTC:CHANGED;SCOPE:SERVER"),"-")</f>
        <v>-</v>
      </c>
      <c r="AI1122" s="1" t="str">
        <f>_xll.RtGet("DDS_BONDS",B1122&amp;"=EXT",3)</f>
        <v>18641452=EXT</v>
      </c>
      <c r="AJ1122" s="32">
        <f>_xll.BDP($A1122&amp;" @"&amp; $N1122 &amp;"  Corp","risk_mid")</f>
        <v>0.17390688058753767</v>
      </c>
      <c r="AK1122" s="25" t="str">
        <f t="shared" si="1385"/>
        <v>-</v>
      </c>
      <c r="AL1122" s="1" t="str">
        <f t="shared" si="1330"/>
        <v>-</v>
      </c>
      <c r="AM1122" s="38">
        <f t="shared" si="1386"/>
        <v>0</v>
      </c>
      <c r="AN1122" s="12" t="str">
        <f>_xll.BDP($A1122&amp;" @"&amp; $N1122 &amp;"  Corp","asset_swap_spd_mid")</f>
        <v>#N/A N/A</v>
      </c>
      <c r="AO1122" s="25">
        <f t="shared" si="1387"/>
        <v>0</v>
      </c>
      <c r="AP1122" s="25" t="str">
        <f>IFERROR(_xll.BDP($A1122&amp;" @"&amp; $N1122 &amp;"  Corp","coupon")*G1122/100/365,"-")</f>
        <v>-</v>
      </c>
      <c r="AQ1122" s="1" t="str">
        <f>_xll.RtGet("EBOND_LDN",B1122,"DSPLY_NAME")</f>
        <v>#N/A</v>
      </c>
      <c r="AR1122" s="38" t="str">
        <f>_xll.RtGet("EBOND_LDN", B1122, -18560)</f>
        <v>#N/A</v>
      </c>
      <c r="AS1122" s="38" t="str">
        <f>_xll.RtGet("EBOND_LDN", B1122, -18562)</f>
        <v>#N/A</v>
      </c>
      <c r="AT1122" s="58" t="str">
        <f ca="1">IF(Main[[#This Row],[maturity]]&lt;TODAY(),"matured","-")</f>
        <v>-</v>
      </c>
      <c r="AU1122" s="1" t="str">
        <f>IF(Main[[#This Row],[spread bid]]=Main[[#This Row],[spread ask]],"error","-")</f>
        <v>error</v>
      </c>
    </row>
    <row r="1123" spans="1:47" x14ac:dyDescent="0.2">
      <c r="A1123" s="1" t="s">
        <v>1024</v>
      </c>
      <c r="B1123" s="1">
        <v>18636874</v>
      </c>
      <c r="C1123" s="9">
        <v>1994226</v>
      </c>
      <c r="D1123" s="9" t="str">
        <f>_xll.BDP($A1123&amp;" Corp",D$4)</f>
        <v>SHAEFF</v>
      </c>
      <c r="E1123" s="9">
        <f>IF(_xll.BDP($A1123&amp;" Corp","cpn typ")="floating","frn",_xll.BDP($A1123&amp;" Corp",E$4))</f>
        <v>6.875</v>
      </c>
      <c r="F1123" s="50">
        <f>IF(LEFT(_xll.BDP($A1123&amp;" Corp","mty_typ"),4)="perp","perp",_xll.BDP($A1123&amp;" Corp",F$4)*1)</f>
        <v>43327</v>
      </c>
      <c r="G1123" s="31">
        <f>_xll.RtGet("EBOND_POSITION",INDEX(bookMap[eBondID],MATCH(TEXT(C1123,"0"),bookMap[bbgID],0))&amp;"="&amp;B1123,"AMOUNT")</f>
        <v>0</v>
      </c>
      <c r="H1123" s="1">
        <f>INDEX(control!$E$12:$E$22,MATCH(C1123,control!$C$12:$C$22,0))</f>
        <v>0</v>
      </c>
      <c r="I1123" s="1" t="str">
        <f>IFERROR(INDEX(bias[symbol],MIN(MAX(MATCH(IF($I$2="manual",_xll.RtGet("EBOND_LDN",B1123,-20268),$I$2),bias[symbol],0)+H1123,1),27)),"-")</f>
        <v>-</v>
      </c>
      <c r="J1123" s="1" t="str">
        <f>IFERROR(_xll.RtGet("EBOND_LDN",B1123,-20270)*1,"-")</f>
        <v>-</v>
      </c>
      <c r="K1123" s="1" t="str">
        <f>_xll.RtGet("EBOND_LDN",$B1123,-20271)</f>
        <v>#N/A</v>
      </c>
      <c r="L1123" s="1" t="str">
        <f>_xll.BDP(A1123&amp;" @CBKG Corp","bid")</f>
        <v>#N/A Real Time</v>
      </c>
      <c r="M1123" s="1" t="str">
        <f>_xll.BDP(A1123&amp;" @CBKG Corp","ask")</f>
        <v>#N/A Real Time</v>
      </c>
      <c r="N1123" s="1" t="s">
        <v>1456</v>
      </c>
      <c r="O1123" s="1" t="str">
        <f>_xll.BDP(A1123&amp;" @"&amp;N1123&amp;" Corp","LAST_UPDATE")</f>
        <v>07:01:19</v>
      </c>
      <c r="P1123" s="57">
        <f>_xll.BDP(A1123&amp;" @"&amp;N1123&amp;" Corp","LAST_PRICE")</f>
        <v>105.777</v>
      </c>
      <c r="Q1123" s="1">
        <f>INDEX(control!$F$12:$F$22,MATCH(C1123,control!$C$12:$C$22,0))</f>
        <v>100</v>
      </c>
      <c r="R1123" s="1" t="e">
        <f>P1123-J1123*INDEX(bias[value],MATCH(I1123,bias[symbol],0))*(Q1123/100)</f>
        <v>#VALUE!</v>
      </c>
      <c r="S1123" s="1" t="e">
        <f t="shared" si="1329"/>
        <v>#VALUE!</v>
      </c>
      <c r="T1123" s="4"/>
      <c r="U1123" s="4"/>
      <c r="V1123" s="1">
        <f t="shared" si="1388"/>
        <v>105.777</v>
      </c>
      <c r="W1123" s="1" t="e">
        <f t="shared" si="1389"/>
        <v>#VALUE!</v>
      </c>
      <c r="X1123" s="1" t="e">
        <f t="shared" si="1390"/>
        <v>#VALUE!</v>
      </c>
      <c r="Y1123" s="13" t="str">
        <f t="shared" si="1391"/>
        <v>err</v>
      </c>
      <c r="Z1123" s="1">
        <v>1</v>
      </c>
      <c r="AA1123" s="1">
        <f t="shared" si="1392"/>
        <v>0</v>
      </c>
      <c r="AB1123" s="1">
        <f t="shared" si="1381"/>
        <v>0</v>
      </c>
      <c r="AC1123" s="1">
        <f>IF(ISNUMBER(INDEX(bias[value],MATCH(I1123,bias[symbol],0))),1,0)</f>
        <v>0</v>
      </c>
      <c r="AD1123" s="1">
        <f t="shared" si="1393"/>
        <v>0</v>
      </c>
      <c r="AE1123" s="1">
        <f t="shared" si="1382"/>
        <v>0</v>
      </c>
      <c r="AF1123" s="1">
        <f t="shared" ca="1" si="1383"/>
        <v>0</v>
      </c>
      <c r="AG1123" s="1">
        <f t="shared" ca="1" si="1384"/>
        <v>0</v>
      </c>
      <c r="AH1123" s="1" t="str">
        <f ca="1">IF(AG1123=1,_xll.RtContribute("DDS_BONDS",$B1123&amp;"=EXT",$V$3:$X$3,V1123:X1123,"FTC:CHANGED;SCOPE:SERVER"),"-")</f>
        <v>-</v>
      </c>
      <c r="AI1123" s="1" t="str">
        <f>_xll.RtGet("DDS_BONDS",B1123&amp;"=EXT",3)</f>
        <v>18636874=EXT</v>
      </c>
      <c r="AJ1123" s="32">
        <f>_xll.BDP($A1123&amp;" @"&amp; $N1123 &amp;"  Corp","risk_mid")</f>
        <v>0.17343816527599643</v>
      </c>
      <c r="AK1123" s="25">
        <f t="shared" si="1385"/>
        <v>0</v>
      </c>
      <c r="AL1123" s="1" t="str">
        <f t="shared" si="1330"/>
        <v>-</v>
      </c>
      <c r="AM1123" s="38">
        <f t="shared" si="1386"/>
        <v>0</v>
      </c>
      <c r="AN1123" s="12" t="str">
        <f>_xll.BDP($A1123&amp;" @"&amp; $N1123 &amp;"  Corp","asset_swap_spd_mid")</f>
        <v>#N/A N/A</v>
      </c>
      <c r="AO1123" s="25">
        <f t="shared" si="1387"/>
        <v>0</v>
      </c>
      <c r="AP1123" s="25">
        <f>IFERROR(_xll.BDP($A1123&amp;" @"&amp; $N1123 &amp;"  Corp","coupon")*G1123/100/365,"-")</f>
        <v>0</v>
      </c>
      <c r="AQ1123" s="1" t="str">
        <f>_xll.RtGet("EBOND_LDN",B1123,"DSPLY_NAME")</f>
        <v>#N/A</v>
      </c>
      <c r="AR1123" s="38" t="str">
        <f>_xll.RtGet("EBOND_LDN", B1123, -18560)</f>
        <v>#N/A</v>
      </c>
      <c r="AS1123" s="38" t="str">
        <f>_xll.RtGet("EBOND_LDN", B1123, -18562)</f>
        <v>#N/A</v>
      </c>
      <c r="AT1123" s="58" t="str">
        <f ca="1">IF(Main[[#This Row],[maturity]]&lt;TODAY(),"matured","-")</f>
        <v>-</v>
      </c>
      <c r="AU1123" s="1" t="str">
        <f>IF(Main[[#This Row],[spread bid]]=Main[[#This Row],[spread ask]],"error","-")</f>
        <v>error</v>
      </c>
    </row>
    <row r="1124" spans="1:47" x14ac:dyDescent="0.2">
      <c r="A1124" s="1" t="s">
        <v>1624</v>
      </c>
      <c r="B1124" s="1">
        <v>21233658</v>
      </c>
      <c r="C1124" s="9">
        <v>1994226</v>
      </c>
      <c r="D1124" s="9" t="str">
        <f>_xll.BDP($A1124&amp;" Corp",D$4)</f>
        <v>SHAEFF</v>
      </c>
      <c r="E1124" s="9">
        <f>IF(_xll.BDP($A1124&amp;" Corp","cpn typ")="floating","frn",_xll.BDP($A1124&amp;" Corp",E$4))</f>
        <v>2.75</v>
      </c>
      <c r="F1124" s="50">
        <f>IF(LEFT(_xll.BDP($A1124&amp;" Corp","mty_typ"),4)="perp","perp",_xll.BDP($A1124&amp;" Corp",F$4)*1)</f>
        <v>43600</v>
      </c>
      <c r="G1124" s="31" t="str">
        <f>_xll.RtGet("EBOND_POSITION",INDEX(bookMap[eBondID],MATCH(TEXT(C1124,"0"),bookMap[bbgID],0))&amp;"="&amp;B1124,"AMOUNT")</f>
        <v>#N/A</v>
      </c>
      <c r="H1124" s="1">
        <f>INDEX(control!$E$12:$E$22,MATCH(C1124,control!$C$12:$C$22,0))</f>
        <v>0</v>
      </c>
      <c r="I1124" s="1" t="str">
        <f>IFERROR(INDEX(bias[symbol],MIN(MAX(MATCH(IF($I$2="manual",_xll.RtGet("EBOND_LDN",B1124,-20268),$I$2),bias[symbol],0)+H1124,1),27)),"-")</f>
        <v>m</v>
      </c>
      <c r="J1124" s="1">
        <f>IFERROR(_xll.RtGet("EBOND_LDN",B1124,-20270)*1,"-")</f>
        <v>0.35</v>
      </c>
      <c r="K1124" s="1" t="str">
        <f>_xll.RtGet("EBOND_LDN",$B1124,-20271)</f>
        <v>on</v>
      </c>
      <c r="L1124" s="1">
        <f>_xll.BDP(A1124&amp;" @CBKG Corp","bid")</f>
        <v>100.426</v>
      </c>
      <c r="M1124" s="1">
        <f>_xll.BDP(A1124&amp;" @CBKG Corp","ask")</f>
        <v>100.776</v>
      </c>
      <c r="N1124" s="1" t="s">
        <v>1456</v>
      </c>
      <c r="O1124" s="1" t="str">
        <f>_xll.BDP(A1124&amp;" @"&amp;N1124&amp;" Corp","LAST_UPDATE")</f>
        <v>07:01:15</v>
      </c>
      <c r="P1124" s="57">
        <f>_xll.BDP(A1124&amp;" @"&amp;N1124&amp;" Corp","LAST_PRICE")</f>
        <v>100.601</v>
      </c>
      <c r="Q1124" s="1">
        <f>INDEX(control!$F$12:$F$22,MATCH(C1124,control!$C$12:$C$22,0))</f>
        <v>100</v>
      </c>
      <c r="R1124" s="1">
        <f>P1124-J1124*INDEX(bias[value],MATCH(I1124,bias[symbol],0))*(Q1124/100)</f>
        <v>100.426</v>
      </c>
      <c r="S1124" s="1">
        <f>R1124+J1124*(Q1124/100)</f>
        <v>100.776</v>
      </c>
      <c r="T1124" s="4"/>
      <c r="U1124" s="4"/>
      <c r="V1124" s="1">
        <f>P1124</f>
        <v>100.601</v>
      </c>
      <c r="W1124" s="1">
        <f>IF(ISNUMBER(T1124),T1124,R1124)</f>
        <v>100.426</v>
      </c>
      <c r="X1124" s="1">
        <f>IF(ISNUMBER(U1124),U1124,S1124)</f>
        <v>100.776</v>
      </c>
      <c r="Y1124" s="13">
        <f>IF(ISERROR((W1124+X1124)-(L1124+M1124)),"err",((W1124+X1124)-(L1124+M1124)))</f>
        <v>0</v>
      </c>
      <c r="Z1124" s="1">
        <v>1</v>
      </c>
      <c r="AA1124" s="1">
        <f>IF(K1124="on",1,0)</f>
        <v>1</v>
      </c>
      <c r="AB1124" s="1">
        <f>IF(ISNUMBER(V1124),1,0)*IF(ISNUMBER(W1124),1,0)*IF(ISNUMBER(X1124),1,0)</f>
        <v>1</v>
      </c>
      <c r="AC1124" s="1">
        <f>IF(ISNUMBER(INDEX(bias[value],MATCH(I1124,bias[symbol],0))),1,0)</f>
        <v>1</v>
      </c>
      <c r="AD1124" s="1">
        <f>IF(ISNUMBER(J1124),1,0)</f>
        <v>1</v>
      </c>
      <c r="AE1124" s="1">
        <f>IF(AB1124,IF(W1124&gt;X1124,0,1),0)</f>
        <v>1</v>
      </c>
      <c r="AF1124" s="1">
        <f ca="1">IF($C$3="update",1,0)</f>
        <v>0</v>
      </c>
      <c r="AG1124" s="1">
        <f ca="1">PRODUCT(Z1124:AF1124)</f>
        <v>0</v>
      </c>
      <c r="AH1124" s="1" t="str">
        <f ca="1">IF(AG1124=1,_xll.RtContribute("DDS_BONDS",$B1124&amp;"=EXT",$V$3:$X$3,V1124:X1124,"FTC:CHANGED;SCOPE:SERVER"),"-")</f>
        <v>-</v>
      </c>
      <c r="AI1124" s="1" t="str">
        <f>_xll.RtGet("DDS_BONDS",B1124&amp;"=EXT",3)</f>
        <v>21233658=EXT</v>
      </c>
      <c r="AJ1124" s="32">
        <f>_xll.BDP($A1124&amp;" @"&amp; $N1124 &amp;"  Corp","risk_mid")</f>
        <v>3.7088115949849509</v>
      </c>
      <c r="AK1124" s="25" t="str">
        <f>IFERROR(G1124*AJ1124/10000,"-")</f>
        <v>-</v>
      </c>
      <c r="AL1124" s="1" t="str">
        <f>IFERROR(INDEX(repoRate,MATCH(A1124,repoIsin,0)),"-")</f>
        <v>-</v>
      </c>
      <c r="AM1124" s="38">
        <f>IFERROR(G1124*1,0)*IFERROR(P1124*1,0)/100*IF(AL1124="-",$AM$3,AL1124)/100/360</f>
        <v>0</v>
      </c>
      <c r="AN1124" s="12">
        <f>_xll.BDP($A1124&amp;" @"&amp; $N1124 &amp;"  Corp","asset_swap_spd_mid")</f>
        <v>203.73432232716752</v>
      </c>
      <c r="AO1124" s="25">
        <f>IFERROR(G1124*1,0)*IFERROR(AN1124*1,0)/10000</f>
        <v>0</v>
      </c>
      <c r="AP1124" s="25" t="str">
        <f>IFERROR(_xll.BDP($A1124&amp;" @"&amp; $N1124 &amp;"  Corp","coupon")*G1124/100/365,"-")</f>
        <v>-</v>
      </c>
      <c r="AQ1124" s="1" t="str">
        <f>_xll.RtGet("EBOND_LDN",B1124,"DSPLY_NAME")</f>
        <v xml:space="preserve">SHAEFF 2 3/4 15 </v>
      </c>
      <c r="AR1124" s="38">
        <f>_xll.RtGet("EBOND_LDN", B1124, -18560)</f>
        <v>221.78741018107701</v>
      </c>
      <c r="AS1124" s="38">
        <f>_xll.RtGet("EBOND_LDN", B1124, -18562)</f>
        <v>221.78741018107701</v>
      </c>
      <c r="AT1124" s="58" t="str">
        <f ca="1">IF(Main[[#This Row],[maturity]]&lt;TODAY(),"matured","-")</f>
        <v>-</v>
      </c>
      <c r="AU1124" s="1" t="str">
        <f>IF(Main[[#This Row],[spread bid]]=Main[[#This Row],[spread ask]],"error","-")</f>
        <v>error</v>
      </c>
    </row>
    <row r="1125" spans="1:47" x14ac:dyDescent="0.2">
      <c r="A1125" s="1" t="s">
        <v>1623</v>
      </c>
      <c r="B1125" s="1">
        <v>21233652</v>
      </c>
      <c r="C1125" s="9">
        <v>1994226</v>
      </c>
      <c r="D1125" s="9" t="str">
        <f>_xll.BDP($A1125&amp;" Corp",D$4)</f>
        <v>SHAEFF</v>
      </c>
      <c r="E1125" s="9">
        <f>IF(_xll.BDP($A1125&amp;" Corp","cpn typ")="floating","frn",_xll.BDP($A1125&amp;" Corp",E$4))</f>
        <v>3.5</v>
      </c>
      <c r="F1125" s="50">
        <f>IF(LEFT(_xll.BDP($A1125&amp;" Corp","mty_typ"),4)="perp","perp",_xll.BDP($A1125&amp;" Corp",F$4)*1)</f>
        <v>44696</v>
      </c>
      <c r="G1125" s="31" t="str">
        <f>_xll.RtGet("EBOND_POSITION",INDEX(bookMap[eBondID],MATCH(TEXT(C1125,"0"),bookMap[bbgID],0))&amp;"="&amp;B1125,"AMOUNT")</f>
        <v>#N/A</v>
      </c>
      <c r="H1125" s="1">
        <f>INDEX(control!$E$12:$E$22,MATCH(C1125,control!$C$12:$C$22,0))</f>
        <v>0</v>
      </c>
      <c r="I1125" s="1" t="str">
        <f>IFERROR(INDEX(bias[symbol],MIN(MAX(MATCH(IF($I$2="manual",_xll.RtGet("EBOND_LDN",B1125,-20268),$I$2),bias[symbol],0)+H1125,1),27)),"-")</f>
        <v>m</v>
      </c>
      <c r="J1125" s="1">
        <f>IFERROR(_xll.RtGet("EBOND_LDN",B1125,-20270)*1,"-")</f>
        <v>0.35</v>
      </c>
      <c r="K1125" s="1" t="str">
        <f>_xll.RtGet("EBOND_LDN",$B1125,-20271)</f>
        <v>on</v>
      </c>
      <c r="L1125" s="1">
        <f>_xll.BDP(A1125&amp;" @CBKG Corp","bid")</f>
        <v>101.105</v>
      </c>
      <c r="M1125" s="1">
        <f>_xll.BDP(A1125&amp;" @CBKG Corp","ask")</f>
        <v>101.455</v>
      </c>
      <c r="N1125" s="1" t="s">
        <v>1456</v>
      </c>
      <c r="O1125" s="1" t="str">
        <f>_xll.BDP(A1125&amp;" @"&amp;N1125&amp;" Corp","LAST_UPDATE")</f>
        <v>11/06/2014</v>
      </c>
      <c r="P1125" s="57">
        <f>_xll.BDP(A1125&amp;" @"&amp;N1125&amp;" Corp","LAST_PRICE")</f>
        <v>101.28</v>
      </c>
      <c r="Q1125" s="1">
        <f>INDEX(control!$F$12:$F$22,MATCH(C1125,control!$C$12:$C$22,0))</f>
        <v>100</v>
      </c>
      <c r="R1125" s="1">
        <f>P1125-J1125*INDEX(bias[value],MATCH(I1125,bias[symbol],0))*(Q1125/100)</f>
        <v>101.105</v>
      </c>
      <c r="S1125" s="1">
        <f>R1125+J1125*(Q1125/100)</f>
        <v>101.455</v>
      </c>
      <c r="T1125" s="4"/>
      <c r="U1125" s="4"/>
      <c r="V1125" s="1">
        <f>P1125</f>
        <v>101.28</v>
      </c>
      <c r="W1125" s="1">
        <f>IF(ISNUMBER(T1125),T1125,R1125)</f>
        <v>101.105</v>
      </c>
      <c r="X1125" s="1">
        <f>IF(ISNUMBER(U1125),U1125,S1125)</f>
        <v>101.455</v>
      </c>
      <c r="Y1125" s="13">
        <f>IF(ISERROR((W1125+X1125)-(L1125+M1125)),"err",((W1125+X1125)-(L1125+M1125)))</f>
        <v>0</v>
      </c>
      <c r="Z1125" s="1">
        <v>1</v>
      </c>
      <c r="AA1125" s="1">
        <f>IF(K1125="on",1,0)</f>
        <v>1</v>
      </c>
      <c r="AB1125" s="1">
        <f>IF(ISNUMBER(V1125),1,0)*IF(ISNUMBER(W1125),1,0)*IF(ISNUMBER(X1125),1,0)</f>
        <v>1</v>
      </c>
      <c r="AC1125" s="1">
        <f>IF(ISNUMBER(INDEX(bias[value],MATCH(I1125,bias[symbol],0))),1,0)</f>
        <v>1</v>
      </c>
      <c r="AD1125" s="1">
        <f>IF(ISNUMBER(J1125),1,0)</f>
        <v>1</v>
      </c>
      <c r="AE1125" s="1">
        <f>IF(AB1125,IF(W1125&gt;X1125,0,1),0)</f>
        <v>1</v>
      </c>
      <c r="AF1125" s="1">
        <f ca="1">IF($C$3="update",1,0)</f>
        <v>0</v>
      </c>
      <c r="AG1125" s="1">
        <f ca="1">PRODUCT(Z1125:AF1125)</f>
        <v>0</v>
      </c>
      <c r="AH1125" s="1" t="str">
        <f ca="1">IF(AG1125=1,_xll.RtContribute("DDS_BONDS",$B1125&amp;"=EXT",$V$3:$X$3,V1125:X1125,"FTC:CHANGED;SCOPE:SERVER"),"-")</f>
        <v>-</v>
      </c>
      <c r="AI1125" s="1" t="str">
        <f>_xll.RtGet("DDS_BONDS",B1125&amp;"=EXT",3)</f>
        <v>21233652=EXT</v>
      </c>
      <c r="AJ1125" s="32">
        <f>_xll.BDP($A1125&amp;" @"&amp; $N1125 &amp;"  Corp","risk_mid")</f>
        <v>4.5397377636625436</v>
      </c>
      <c r="AK1125" s="25" t="str">
        <f>IFERROR(G1125*AJ1125/10000,"-")</f>
        <v>-</v>
      </c>
      <c r="AL1125" s="1" t="str">
        <f>IFERROR(INDEX(repoRate,MATCH(A1125,repoIsin,0)),"-")</f>
        <v>-</v>
      </c>
      <c r="AM1125" s="38">
        <f>IFERROR(G1125*1,0)*IFERROR(P1125*1,0)/100*IF(AL1125="-",$AM$3,AL1125)/100/360</f>
        <v>0</v>
      </c>
      <c r="AN1125" s="12">
        <f>_xll.BDP($A1125&amp;" @"&amp; $N1125 &amp;"  Corp","asset_swap_spd_mid")</f>
        <v>248.3803161607801</v>
      </c>
      <c r="AO1125" s="25">
        <f>IFERROR(G1125*1,0)*IFERROR(AN1125*1,0)/10000</f>
        <v>0</v>
      </c>
      <c r="AP1125" s="25" t="str">
        <f>IFERROR(_xll.BDP($A1125&amp;" @"&amp; $N1125 &amp;"  Corp","coupon")*G1125/100/365,"-")</f>
        <v>-</v>
      </c>
      <c r="AQ1125" s="1" t="str">
        <f>_xll.RtGet("EBOND_LDN",B1125,"DSPLY_NAME")</f>
        <v xml:space="preserve">SHAEFF 3 1/2 15 </v>
      </c>
      <c r="AR1125" s="38">
        <f>_xll.RtGet("EBOND_LDN", B1125, -18560)</f>
        <v>228.917393453182</v>
      </c>
      <c r="AS1125" s="38">
        <f>_xll.RtGet("EBOND_LDN", B1125, -18562)</f>
        <v>228.917393453182</v>
      </c>
      <c r="AT1125" s="58" t="str">
        <f ca="1">IF(Main[[#This Row],[maturity]]&lt;TODAY(),"matured","-")</f>
        <v>-</v>
      </c>
      <c r="AU1125" s="1" t="str">
        <f>IF(Main[[#This Row],[spread bid]]=Main[[#This Row],[spread ask]],"error","-")</f>
        <v>error</v>
      </c>
    </row>
    <row r="1126" spans="1:47" x14ac:dyDescent="0.2">
      <c r="A1126" s="1" t="s">
        <v>1025</v>
      </c>
      <c r="B1126" s="1">
        <v>10595301</v>
      </c>
      <c r="C1126" s="9">
        <v>1994226</v>
      </c>
      <c r="D1126" s="9" t="str">
        <f>_xll.BDP($A1126&amp;" Corp",D$4)</f>
        <v>SKFBSS</v>
      </c>
      <c r="E1126" s="9">
        <f>IF(_xll.BDP($A1126&amp;" Corp","cpn typ")="floating","frn",_xll.BDP($A1126&amp;" Corp",E$4))</f>
        <v>3.875</v>
      </c>
      <c r="F1126" s="50">
        <f>IF(LEFT(_xll.BDP($A1126&amp;" Corp","mty_typ"),4)="perp","perp",_xll.BDP($A1126&amp;" Corp",F$4)*1)</f>
        <v>43245</v>
      </c>
      <c r="G1126" s="31">
        <f>_xll.RtGet("EBOND_POSITION",INDEX(bookMap[eBondID],MATCH(TEXT(C1126,"0"),bookMap[bbgID],0))&amp;"="&amp;B1126,"AMOUNT")</f>
        <v>0</v>
      </c>
      <c r="H1126" s="1">
        <f>INDEX(control!$E$12:$E$22,MATCH(C1126,control!$C$12:$C$22,0))</f>
        <v>0</v>
      </c>
      <c r="I1126" s="1" t="str">
        <f>IFERROR(INDEX(bias[symbol],MIN(MAX(MATCH(IF($I$2="manual",_xll.RtGet("EBOND_LDN",B1126,-20268),$I$2),bias[symbol],0)+H1126,1),27)),"-")</f>
        <v>b</v>
      </c>
      <c r="J1126" s="1" t="str">
        <f>IFERROR(_xll.RtGet("EBOND_LDN",B1126,-20270)*1,"-")</f>
        <v>-</v>
      </c>
      <c r="K1126" s="1" t="str">
        <f>_xll.RtGet("EBOND_LDN",$B1126,-20271)</f>
        <v>on</v>
      </c>
      <c r="L1126" s="1" t="str">
        <f>_xll.BDP(A1126&amp;" @CBKG Corp","bid")</f>
        <v>#N/A Real Time</v>
      </c>
      <c r="M1126" s="1" t="str">
        <f>_xll.BDP(A1126&amp;" @CBKG Corp","ask")</f>
        <v>#N/A Real Time</v>
      </c>
      <c r="N1126" s="1" t="s">
        <v>1456</v>
      </c>
      <c r="O1126" s="1" t="str">
        <f>_xll.BDP(A1126&amp;" @"&amp;N1126&amp;" Corp","LAST_UPDATE")</f>
        <v>07:01:27</v>
      </c>
      <c r="P1126" s="57">
        <f>_xll.BDP(A1126&amp;" @"&amp;N1126&amp;" Corp","LAST_PRICE")</f>
        <v>110.833</v>
      </c>
      <c r="Q1126" s="1">
        <f>INDEX(control!$F$12:$F$22,MATCH(C1126,control!$C$12:$C$22,0))</f>
        <v>100</v>
      </c>
      <c r="R1126" s="1" t="e">
        <f>P1126-J1126*INDEX(bias[value],MATCH(I1126,bias[symbol],0))*(Q1126/100)</f>
        <v>#VALUE!</v>
      </c>
      <c r="S1126" s="1" t="e">
        <f t="shared" ref="S1126:S1187" si="1394">R1126+J1126*(Q1126/100)</f>
        <v>#VALUE!</v>
      </c>
      <c r="T1126" s="4"/>
      <c r="U1126" s="4"/>
      <c r="V1126" s="1">
        <f t="shared" si="1388"/>
        <v>110.833</v>
      </c>
      <c r="W1126" s="1" t="e">
        <f t="shared" si="1389"/>
        <v>#VALUE!</v>
      </c>
      <c r="X1126" s="1" t="e">
        <f t="shared" si="1390"/>
        <v>#VALUE!</v>
      </c>
      <c r="Y1126" s="13" t="str">
        <f t="shared" si="1391"/>
        <v>err</v>
      </c>
      <c r="Z1126" s="1">
        <v>1</v>
      </c>
      <c r="AA1126" s="1">
        <f t="shared" si="1392"/>
        <v>1</v>
      </c>
      <c r="AB1126" s="1">
        <f t="shared" si="1381"/>
        <v>0</v>
      </c>
      <c r="AC1126" s="1">
        <f>IF(ISNUMBER(INDEX(bias[value],MATCH(I1126,bias[symbol],0))),1,0)</f>
        <v>1</v>
      </c>
      <c r="AD1126" s="1">
        <f t="shared" si="1393"/>
        <v>0</v>
      </c>
      <c r="AE1126" s="1">
        <f t="shared" si="1382"/>
        <v>0</v>
      </c>
      <c r="AF1126" s="1">
        <f t="shared" ca="1" si="1383"/>
        <v>0</v>
      </c>
      <c r="AG1126" s="1">
        <f t="shared" ca="1" si="1384"/>
        <v>0</v>
      </c>
      <c r="AH1126" s="1" t="str">
        <f ca="1">IF(AG1126=1,_xll.RtContribute("DDS_BONDS",$B1126&amp;"=EXT",$V$3:$X$3,V1126:X1126,"FTC:CHANGED;SCOPE:SERVER"),"-")</f>
        <v>-</v>
      </c>
      <c r="AI1126" s="1" t="str">
        <f>_xll.RtGet("DDS_BONDS",B1126&amp;"=EXT",3)</f>
        <v>10595301=EXT</v>
      </c>
      <c r="AJ1126" s="32">
        <f>_xll.BDP($A1126&amp;" @"&amp; $N1126 &amp;"  Corp","risk_mid")</f>
        <v>4.1008794927961389</v>
      </c>
      <c r="AK1126" s="25">
        <f t="shared" si="1385"/>
        <v>0</v>
      </c>
      <c r="AL1126" s="1" t="str">
        <f t="shared" si="1330"/>
        <v>-</v>
      </c>
      <c r="AM1126" s="38">
        <f t="shared" si="1386"/>
        <v>0</v>
      </c>
      <c r="AN1126" s="12">
        <f>_xll.BDP($A1126&amp;" @"&amp; $N1126 &amp;"  Corp","asset_swap_spd_mid")</f>
        <v>55.398418751484741</v>
      </c>
      <c r="AO1126" s="25">
        <f t="shared" si="1387"/>
        <v>0</v>
      </c>
      <c r="AP1126" s="25">
        <f>IFERROR(_xll.BDP($A1126&amp;" @"&amp; $N1126 &amp;"  Corp","coupon")*G1126/100/365,"-")</f>
        <v>0</v>
      </c>
      <c r="AQ1126" s="1" t="str">
        <f>_xll.RtGet("EBOND_LDN",B1126,"DSPLY_NAME")</f>
        <v xml:space="preserve">SKFBSS 3 7/8 25 </v>
      </c>
      <c r="AR1126" s="38">
        <f>_xll.RtGet("EBOND_LDN", B1126, -18560)</f>
        <v>373.71445572749798</v>
      </c>
      <c r="AS1126" s="38">
        <f>_xll.RtGet("EBOND_LDN", B1126, -18562)</f>
        <v>346.02917551493601</v>
      </c>
      <c r="AT1126" s="58" t="str">
        <f ca="1">IF(Main[[#This Row],[maturity]]&lt;TODAY(),"matured","-")</f>
        <v>-</v>
      </c>
      <c r="AU1126" s="1" t="str">
        <f>IF(Main[[#This Row],[spread bid]]=Main[[#This Row],[spread ask]],"error","-")</f>
        <v>-</v>
      </c>
    </row>
    <row r="1127" spans="1:47" x14ac:dyDescent="0.2">
      <c r="A1127" s="1" t="s">
        <v>1026</v>
      </c>
      <c r="B1127" s="1">
        <v>15318114</v>
      </c>
      <c r="C1127" s="9">
        <v>1994226</v>
      </c>
      <c r="D1127" s="9" t="str">
        <f>_xll.BDP($A1127&amp;" Corp",D$4)</f>
        <v>SKFBSS</v>
      </c>
      <c r="E1127" s="9">
        <f>IF(_xll.BDP($A1127&amp;" Corp","cpn typ")="floating","frn",_xll.BDP($A1127&amp;" Corp",E$4))</f>
        <v>1.875</v>
      </c>
      <c r="F1127" s="50">
        <f>IF(LEFT(_xll.BDP($A1127&amp;" Corp","mty_typ"),4)="perp","perp",_xll.BDP($A1127&amp;" Corp",F$4)*1)</f>
        <v>43719</v>
      </c>
      <c r="G1127" s="31">
        <f>_xll.RtGet("EBOND_POSITION",INDEX(bookMap[eBondID],MATCH(TEXT(C1127,"0"),bookMap[bbgID],0))&amp;"="&amp;B1127,"AMOUNT")</f>
        <v>0</v>
      </c>
      <c r="H1127" s="1">
        <f>INDEX(control!$E$12:$E$22,MATCH(C1127,control!$C$12:$C$22,0))</f>
        <v>0</v>
      </c>
      <c r="I1127" s="1" t="str">
        <f>IFERROR(INDEX(bias[symbol],MIN(MAX(MATCH(IF($I$2="manual",_xll.RtGet("EBOND_LDN",B1127,-20268),$I$2),bias[symbol],0)+H1127,1),27)),"-")</f>
        <v>b</v>
      </c>
      <c r="J1127" s="1">
        <f>IFERROR(_xll.RtGet("EBOND_LDN",B1127,-20270)*1,"-")</f>
        <v>0.8</v>
      </c>
      <c r="K1127" s="1" t="str">
        <f>_xll.RtGet("EBOND_LDN",$B1127,-20271)</f>
        <v>on</v>
      </c>
      <c r="L1127" s="1">
        <f>_xll.BDP(A1127&amp;" @CBKG Corp","bid")</f>
        <v>102.63500000000001</v>
      </c>
      <c r="M1127" s="1">
        <f>_xll.BDP(A1127&amp;" @CBKG Corp","ask")</f>
        <v>103.435</v>
      </c>
      <c r="N1127" s="1" t="s">
        <v>1456</v>
      </c>
      <c r="O1127" s="1" t="str">
        <f>_xll.BDP(A1127&amp;" @"&amp;N1127&amp;" Corp","LAST_UPDATE")</f>
        <v>07:01:27</v>
      </c>
      <c r="P1127" s="57">
        <f>_xll.BDP(A1127&amp;" @"&amp;N1127&amp;" Corp","LAST_PRICE")</f>
        <v>102.935</v>
      </c>
      <c r="Q1127" s="1">
        <f>INDEX(control!$F$12:$F$22,MATCH(C1127,control!$C$12:$C$22,0))</f>
        <v>100</v>
      </c>
      <c r="R1127" s="1">
        <f>P1127-J1127*INDEX(bias[value],MATCH(I1127,bias[symbol],0))*(Q1127/100)</f>
        <v>102.63500000000001</v>
      </c>
      <c r="S1127" s="1">
        <f t="shared" si="1394"/>
        <v>103.435</v>
      </c>
      <c r="T1127" s="4"/>
      <c r="U1127" s="4"/>
      <c r="V1127" s="1">
        <f t="shared" si="1388"/>
        <v>102.935</v>
      </c>
      <c r="W1127" s="1">
        <f t="shared" si="1389"/>
        <v>102.63500000000001</v>
      </c>
      <c r="X1127" s="1">
        <f t="shared" si="1390"/>
        <v>103.435</v>
      </c>
      <c r="Y1127" s="13">
        <f t="shared" si="1391"/>
        <v>0</v>
      </c>
      <c r="Z1127" s="1">
        <v>1</v>
      </c>
      <c r="AA1127" s="1">
        <f t="shared" si="1392"/>
        <v>1</v>
      </c>
      <c r="AB1127" s="1">
        <f t="shared" si="1381"/>
        <v>1</v>
      </c>
      <c r="AC1127" s="1">
        <f>IF(ISNUMBER(INDEX(bias[value],MATCH(I1127,bias[symbol],0))),1,0)</f>
        <v>1</v>
      </c>
      <c r="AD1127" s="1">
        <f t="shared" si="1393"/>
        <v>1</v>
      </c>
      <c r="AE1127" s="1">
        <f t="shared" si="1382"/>
        <v>1</v>
      </c>
      <c r="AF1127" s="1">
        <f t="shared" ca="1" si="1383"/>
        <v>0</v>
      </c>
      <c r="AG1127" s="1">
        <f t="shared" ca="1" si="1384"/>
        <v>0</v>
      </c>
      <c r="AH1127" s="1" t="str">
        <f ca="1">IF(AG1127=1,_xll.RtContribute("DDS_BONDS",$B1127&amp;"=EXT",$V$3:$X$3,V1127:X1127,"FTC:CHANGED;SCOPE:SERVER"),"-")</f>
        <v>-</v>
      </c>
      <c r="AI1127" s="1" t="str">
        <f>_xll.RtGet("DDS_BONDS",B1127&amp;"=EXT",3)</f>
        <v>15318114=EXT</v>
      </c>
      <c r="AJ1127" s="32">
        <f>_xll.BDP($A1127&amp;" @"&amp; $N1127 &amp;"  Corp","risk_mid")</f>
        <v>5.1138416353026628</v>
      </c>
      <c r="AK1127" s="25">
        <f t="shared" si="1385"/>
        <v>0</v>
      </c>
      <c r="AL1127" s="1" t="str">
        <f t="shared" si="1330"/>
        <v>-</v>
      </c>
      <c r="AM1127" s="38">
        <f t="shared" si="1386"/>
        <v>0</v>
      </c>
      <c r="AN1127" s="12">
        <f>_xll.BDP($A1127&amp;" @"&amp; $N1127 &amp;"  Corp","asset_swap_spd_mid")</f>
        <v>54.220021071886677</v>
      </c>
      <c r="AO1127" s="25">
        <f t="shared" si="1387"/>
        <v>0</v>
      </c>
      <c r="AP1127" s="25">
        <f>IFERROR(_xll.BDP($A1127&amp;" @"&amp; $N1127 &amp;"  Corp","coupon")*G1127/100/365,"-")</f>
        <v>0</v>
      </c>
      <c r="AQ1127" s="1" t="str">
        <f>_xll.RtGet("EBOND_LDN",B1127,"DSPLY_NAME")</f>
        <v xml:space="preserve">SKFBSS 1 7/8 11 </v>
      </c>
      <c r="AR1127" s="38">
        <f>_xll.RtGet("EBOND_LDN", B1127, -18560)</f>
        <v>97.304929004046002</v>
      </c>
      <c r="AS1127" s="38">
        <f>_xll.RtGet("EBOND_LDN", B1127, -18562)</f>
        <v>81.705938619654006</v>
      </c>
      <c r="AT1127" s="58" t="str">
        <f ca="1">IF(Main[[#This Row],[maturity]]&lt;TODAY(),"matured","-")</f>
        <v>-</v>
      </c>
      <c r="AU1127" s="1" t="str">
        <f>IF(Main[[#This Row],[spread bid]]=Main[[#This Row],[spread ask]],"error","-")</f>
        <v>-</v>
      </c>
    </row>
    <row r="1128" spans="1:47" x14ac:dyDescent="0.2">
      <c r="A1128" s="1" t="s">
        <v>1027</v>
      </c>
      <c r="B1128" s="1">
        <v>19759360</v>
      </c>
      <c r="C1128" s="9">
        <v>1994226</v>
      </c>
      <c r="D1128" s="9" t="str">
        <f>_xll.BDP($A1128&amp;" Corp",D$4)</f>
        <v>SKFBSS</v>
      </c>
      <c r="E1128" s="9">
        <f>IF(_xll.BDP($A1128&amp;" Corp","cpn typ")="floating","frn",_xll.BDP($A1128&amp;" Corp",E$4))</f>
        <v>2.375</v>
      </c>
      <c r="F1128" s="50">
        <f>IF(LEFT(_xll.BDP($A1128&amp;" Corp","mty_typ"),4)="perp","perp",_xll.BDP($A1128&amp;" Corp",F$4)*1)</f>
        <v>44133</v>
      </c>
      <c r="G1128" s="31">
        <f>_xll.RtGet("EBOND_POSITION",INDEX(bookMap[eBondID],MATCH(TEXT(C1128,"0"),bookMap[bbgID],0))&amp;"="&amp;B1128,"AMOUNT")</f>
        <v>750000</v>
      </c>
      <c r="H1128" s="1">
        <f>INDEX(control!$E$12:$E$22,MATCH(C1128,control!$C$12:$C$22,0))</f>
        <v>0</v>
      </c>
      <c r="I1128" s="1" t="str">
        <f>IFERROR(INDEX(bias[symbol],MIN(MAX(MATCH(IF($I$2="manual",_xll.RtGet("EBOND_LDN",B1128,-20268),$I$2),bias[symbol],0)+H1128,1),27)),"-")</f>
        <v>b</v>
      </c>
      <c r="J1128" s="1">
        <f>IFERROR(_xll.RtGet("EBOND_LDN",B1128,-20270)*1,"-")</f>
        <v>0.35</v>
      </c>
      <c r="K1128" s="1" t="str">
        <f>_xll.RtGet("EBOND_LDN",$B1128,-20271)</f>
        <v>on</v>
      </c>
      <c r="L1128" s="1">
        <f>_xll.BDP(A1128&amp;" @CBKG Corp","bid")</f>
        <v>104.562</v>
      </c>
      <c r="M1128" s="1">
        <f>_xll.BDP(A1128&amp;" @CBKG Corp","ask")</f>
        <v>104.91200000000001</v>
      </c>
      <c r="N1128" s="1" t="s">
        <v>1456</v>
      </c>
      <c r="O1128" s="1" t="str">
        <f>_xll.BDP(A1128&amp;" @"&amp;N1128&amp;" Corp","LAST_UPDATE")</f>
        <v>07:01:24</v>
      </c>
      <c r="P1128" s="57">
        <f>_xll.BDP(A1128&amp;" @"&amp;N1128&amp;" Corp","LAST_PRICE")</f>
        <v>104.693</v>
      </c>
      <c r="Q1128" s="1">
        <f>INDEX(control!$F$12:$F$22,MATCH(C1128,control!$C$12:$C$22,0))</f>
        <v>100</v>
      </c>
      <c r="R1128" s="1">
        <f>P1128-J1128*INDEX(bias[value],MATCH(I1128,bias[symbol],0))*(Q1128/100)</f>
        <v>104.56175</v>
      </c>
      <c r="S1128" s="1">
        <f t="shared" si="1394"/>
        <v>104.91175</v>
      </c>
      <c r="T1128" s="4"/>
      <c r="U1128" s="4"/>
      <c r="V1128" s="1">
        <f t="shared" si="1388"/>
        <v>104.693</v>
      </c>
      <c r="W1128" s="1">
        <f t="shared" si="1389"/>
        <v>104.56175</v>
      </c>
      <c r="X1128" s="1">
        <f t="shared" si="1390"/>
        <v>104.91175</v>
      </c>
      <c r="Y1128" s="13">
        <f t="shared" si="1391"/>
        <v>-4.9999999998817657E-4</v>
      </c>
      <c r="Z1128" s="1">
        <v>1</v>
      </c>
      <c r="AA1128" s="1">
        <f t="shared" si="1392"/>
        <v>1</v>
      </c>
      <c r="AB1128" s="1">
        <f t="shared" si="1381"/>
        <v>1</v>
      </c>
      <c r="AC1128" s="1">
        <f>IF(ISNUMBER(INDEX(bias[value],MATCH(I1128,bias[symbol],0))),1,0)</f>
        <v>1</v>
      </c>
      <c r="AD1128" s="1">
        <f t="shared" si="1393"/>
        <v>1</v>
      </c>
      <c r="AE1128" s="1">
        <f t="shared" si="1382"/>
        <v>1</v>
      </c>
      <c r="AF1128" s="1">
        <f t="shared" ca="1" si="1383"/>
        <v>0</v>
      </c>
      <c r="AG1128" s="1">
        <f t="shared" ca="1" si="1384"/>
        <v>0</v>
      </c>
      <c r="AH1128" s="1" t="str">
        <f ca="1">IF(AG1128=1,_xll.RtContribute("DDS_BONDS",$B1128&amp;"=EXT",$V$3:$X$3,V1128:X1128,"FTC:CHANGED;SCOPE:SERVER"),"-")</f>
        <v>-</v>
      </c>
      <c r="AI1128" s="1" t="str">
        <f>_xll.RtGet("DDS_BONDS",B1128&amp;"=EXT",3)</f>
        <v>19759360=EXT</v>
      </c>
      <c r="AJ1128" s="32">
        <f>_xll.BDP($A1128&amp;" @"&amp; $N1128 &amp;"  Corp","risk_mid")</f>
        <v>6.1688818173216475</v>
      </c>
      <c r="AK1128" s="25">
        <f t="shared" si="1385"/>
        <v>462.66613629912354</v>
      </c>
      <c r="AL1128" s="1" t="str">
        <f t="shared" si="1330"/>
        <v>-</v>
      </c>
      <c r="AM1128" s="38">
        <f t="shared" si="1386"/>
        <v>6.9795333333333334</v>
      </c>
      <c r="AN1128" s="12">
        <f>_xll.BDP($A1128&amp;" @"&amp; $N1128 &amp;"  Corp","asset_swap_spd_mid")</f>
        <v>64.726784226526121</v>
      </c>
      <c r="AO1128" s="25">
        <f t="shared" si="1387"/>
        <v>4854.5088169894589</v>
      </c>
      <c r="AP1128" s="25">
        <f>IFERROR(_xll.BDP($A1128&amp;" @"&amp; $N1128 &amp;"  Corp","coupon")*G1128/100/365,"-")</f>
        <v>48.801369863013697</v>
      </c>
      <c r="AQ1128" s="1" t="str">
        <f>_xll.RtGet("EBOND_LDN",B1128,"DSPLY_NAME")</f>
        <v xml:space="preserve">SKFBSS 2 3/8 29 </v>
      </c>
      <c r="AR1128" s="38">
        <f>_xll.RtGet("EBOND_LDN", B1128, -18560)</f>
        <v>98.103563585798994</v>
      </c>
      <c r="AS1128" s="38">
        <f>_xll.RtGet("EBOND_LDN", B1128, -18562)</f>
        <v>92.443028683617001</v>
      </c>
      <c r="AT1128" s="58" t="str">
        <f ca="1">IF(Main[[#This Row],[maturity]]&lt;TODAY(),"matured","-")</f>
        <v>-</v>
      </c>
      <c r="AU1128" s="1" t="str">
        <f>IF(Main[[#This Row],[spread bid]]=Main[[#This Row],[spread ask]],"error","-")</f>
        <v>-</v>
      </c>
    </row>
    <row r="1129" spans="1:47" x14ac:dyDescent="0.2">
      <c r="A1129" s="1" t="s">
        <v>1028</v>
      </c>
      <c r="B1129" s="1">
        <v>8208786</v>
      </c>
      <c r="C1129" s="9">
        <v>1994226</v>
      </c>
      <c r="D1129" s="9" t="str">
        <f>_xll.BDP($A1129&amp;" Corp",D$4)</f>
        <v>SOLBBB</v>
      </c>
      <c r="E1129" s="9">
        <f>IF(_xll.BDP($A1129&amp;" Corp","cpn typ")="floating","frn",_xll.BDP($A1129&amp;" Corp",E$4))</f>
        <v>5</v>
      </c>
      <c r="F1129" s="50">
        <f>IF(LEFT(_xll.BDP($A1129&amp;" Corp","mty_typ"),4)="perp","perp",_xll.BDP($A1129&amp;" Corp",F$4)*1)</f>
        <v>42167</v>
      </c>
      <c r="G1129" s="31" t="str">
        <f>_xll.RtGet("EBOND_POSITION",INDEX(bookMap[eBondID],MATCH(TEXT(C1129,"0"),bookMap[bbgID],0))&amp;"="&amp;B1129,"AMOUNT")</f>
        <v>#N/A</v>
      </c>
      <c r="H1129" s="1">
        <f>INDEX(control!$E$12:$E$22,MATCH(C1129,control!$C$12:$C$22,0))</f>
        <v>0</v>
      </c>
      <c r="I1129" s="1" t="str">
        <f>IFERROR(INDEX(bias[symbol],MIN(MAX(MATCH(IF($I$2="manual",_xll.RtGet("EBOND_LDN",B1129,-20268),$I$2),bias[symbol],0)+H1129,1),27)),"-")</f>
        <v>b</v>
      </c>
      <c r="J1129" s="1">
        <f>IFERROR(_xll.RtGet("EBOND_LDN",B1129,-20270)*1,"-")</f>
        <v>0.4</v>
      </c>
      <c r="K1129" s="1" t="str">
        <f>_xll.RtGet("EBOND_LDN",$B1129,-20271)</f>
        <v>on</v>
      </c>
      <c r="L1129" s="1">
        <f>_xll.BDP(A1129&amp;" @CBKG Corp","bid")</f>
        <v>104.297</v>
      </c>
      <c r="M1129" s="1">
        <f>_xll.BDP(A1129&amp;" @CBKG Corp","ask")</f>
        <v>104.697</v>
      </c>
      <c r="N1129" s="1" t="s">
        <v>1456</v>
      </c>
      <c r="O1129" s="1" t="str">
        <f>_xll.BDP(A1129&amp;" @"&amp;N1129&amp;" Corp","LAST_UPDATE")</f>
        <v>07:01:50</v>
      </c>
      <c r="P1129" s="57">
        <f>_xll.BDP(A1129&amp;" @"&amp;N1129&amp;" Corp","LAST_PRICE")</f>
        <v>104.447</v>
      </c>
      <c r="Q1129" s="1">
        <f>INDEX(control!$F$12:$F$22,MATCH(C1129,control!$C$12:$C$22,0))</f>
        <v>100</v>
      </c>
      <c r="R1129" s="1">
        <f>P1129-J1129*INDEX(bias[value],MATCH(I1129,bias[symbol],0))*(Q1129/100)</f>
        <v>104.297</v>
      </c>
      <c r="S1129" s="1">
        <f t="shared" si="1394"/>
        <v>104.697</v>
      </c>
      <c r="T1129" s="4"/>
      <c r="U1129" s="4"/>
      <c r="V1129" s="1">
        <f t="shared" si="1388"/>
        <v>104.447</v>
      </c>
      <c r="W1129" s="1">
        <f t="shared" si="1389"/>
        <v>104.297</v>
      </c>
      <c r="X1129" s="1">
        <f t="shared" si="1390"/>
        <v>104.697</v>
      </c>
      <c r="Y1129" s="13">
        <f t="shared" si="1391"/>
        <v>0</v>
      </c>
      <c r="Z1129" s="1">
        <v>1</v>
      </c>
      <c r="AA1129" s="1">
        <f t="shared" si="1392"/>
        <v>1</v>
      </c>
      <c r="AB1129" s="1">
        <f t="shared" si="1381"/>
        <v>1</v>
      </c>
      <c r="AC1129" s="1">
        <f>IF(ISNUMBER(INDEX(bias[value],MATCH(I1129,bias[symbol],0))),1,0)</f>
        <v>1</v>
      </c>
      <c r="AD1129" s="1">
        <f t="shared" si="1393"/>
        <v>1</v>
      </c>
      <c r="AE1129" s="1">
        <f t="shared" si="1382"/>
        <v>1</v>
      </c>
      <c r="AF1129" s="1">
        <f t="shared" ca="1" si="1383"/>
        <v>0</v>
      </c>
      <c r="AG1129" s="1">
        <f t="shared" ca="1" si="1384"/>
        <v>0</v>
      </c>
      <c r="AH1129" s="1" t="str">
        <f ca="1">IF(AG1129=1,_xll.RtContribute("DDS_BONDS",$B1129&amp;"=EXT",$V$3:$X$3,V1129:X1129,"FTC:CHANGED;SCOPE:SERVER"),"-")</f>
        <v>-</v>
      </c>
      <c r="AI1129" s="1" t="str">
        <f>_xll.RtGet("DDS_BONDS",B1129&amp;"=EXT",3)</f>
        <v>8208786=EXT</v>
      </c>
      <c r="AJ1129" s="32">
        <f>_xll.BDP($A1129&amp;" @"&amp; $N1129 &amp;"  Corp","risk_mid")</f>
        <v>1.0259240294224981</v>
      </c>
      <c r="AK1129" s="25" t="str">
        <f t="shared" si="1385"/>
        <v>-</v>
      </c>
      <c r="AL1129" s="1" t="str">
        <f t="shared" si="1330"/>
        <v>-</v>
      </c>
      <c r="AM1129" s="38">
        <f t="shared" si="1386"/>
        <v>0</v>
      </c>
      <c r="AN1129" s="12">
        <f>_xll.BDP($A1129&amp;" @"&amp; $N1129 &amp;"  Corp","asset_swap_spd_mid")</f>
        <v>-5.3223512817149583</v>
      </c>
      <c r="AO1129" s="25">
        <f t="shared" si="1387"/>
        <v>0</v>
      </c>
      <c r="AP1129" s="25" t="str">
        <f>IFERROR(_xll.BDP($A1129&amp;" @"&amp; $N1129 &amp;"  Corp","coupon")*G1129/100/365,"-")</f>
        <v>-</v>
      </c>
      <c r="AQ1129" s="1" t="str">
        <f>_xll.RtGet("EBOND_LDN",B1129,"DSPLY_NAME")</f>
        <v xml:space="preserve">SOLBBB 5 12 Jun </v>
      </c>
      <c r="AR1129" s="38">
        <f>_xll.RtGet("EBOND_LDN", B1129, -18560)</f>
        <v>61.881442411533001</v>
      </c>
      <c r="AS1129" s="38">
        <f>_xll.RtGet("EBOND_LDN", B1129, -18562)</f>
        <v>22.935298628954001</v>
      </c>
      <c r="AT1129" s="58" t="str">
        <f ca="1">IF(Main[[#This Row],[maturity]]&lt;TODAY(),"matured","-")</f>
        <v>-</v>
      </c>
      <c r="AU1129" s="1" t="str">
        <f>IF(Main[[#This Row],[spread bid]]=Main[[#This Row],[spread ask]],"error","-")</f>
        <v>-</v>
      </c>
    </row>
    <row r="1130" spans="1:47" x14ac:dyDescent="0.2">
      <c r="A1130" s="1" t="s">
        <v>1029</v>
      </c>
      <c r="B1130" s="1">
        <v>13495256</v>
      </c>
      <c r="C1130" s="9">
        <v>1994226</v>
      </c>
      <c r="D1130" s="9" t="str">
        <f>_xll.BDP($A1130&amp;" Corp",D$4)</f>
        <v>STERV</v>
      </c>
      <c r="E1130" s="9">
        <f>IF(_xll.BDP($A1130&amp;" Corp","cpn typ")="floating","frn",_xll.BDP($A1130&amp;" Corp",E$4))</f>
        <v>5.5</v>
      </c>
      <c r="F1130" s="50">
        <f>IF(LEFT(_xll.BDP($A1130&amp;" Corp","mty_typ"),4)="perp","perp",_xll.BDP($A1130&amp;" Corp",F$4)*1)</f>
        <v>43531</v>
      </c>
      <c r="G1130" s="31">
        <f>_xll.RtGet("EBOND_POSITION",INDEX(bookMap[eBondID],MATCH(TEXT(C1130,"0"),bookMap[bbgID],0))&amp;"="&amp;B1130,"AMOUNT")</f>
        <v>0</v>
      </c>
      <c r="H1130" s="1">
        <f>INDEX(control!$E$12:$E$22,MATCH(C1130,control!$C$12:$C$22,0))</f>
        <v>0</v>
      </c>
      <c r="I1130" s="1" t="str">
        <f>IFERROR(INDEX(bias[symbol],MIN(MAX(MATCH(IF($I$2="manual",_xll.RtGet("EBOND_LDN",B1130,-20268),$I$2),bias[symbol],0)+H1130,1),27)),"-")</f>
        <v>b</v>
      </c>
      <c r="J1130" s="1">
        <f>IFERROR(_xll.RtGet("EBOND_LDN",B1130,-20270)*1,"-")</f>
        <v>0.6</v>
      </c>
      <c r="K1130" s="1" t="str">
        <f>_xll.RtGet("EBOND_LDN",$B1130,-20271)</f>
        <v>on</v>
      </c>
      <c r="L1130" s="1">
        <f>_xll.BDP(A1130&amp;" @CBKG Corp","bid")</f>
        <v>112.55800000000001</v>
      </c>
      <c r="M1130" s="1">
        <f>_xll.BDP(A1130&amp;" @CBKG Corp","ask")</f>
        <v>113.158</v>
      </c>
      <c r="N1130" s="1" t="s">
        <v>1456</v>
      </c>
      <c r="O1130" s="1" t="str">
        <f>_xll.BDP(A1130&amp;" @"&amp;N1130&amp;" Corp","LAST_UPDATE")</f>
        <v>07:01:27</v>
      </c>
      <c r="P1130" s="57">
        <f>_xll.BDP(A1130&amp;" @"&amp;N1130&amp;" Corp","LAST_PRICE")</f>
        <v>112.783</v>
      </c>
      <c r="Q1130" s="1">
        <f>INDEX(control!$F$12:$F$22,MATCH(C1130,control!$C$12:$C$22,0))</f>
        <v>100</v>
      </c>
      <c r="R1130" s="1">
        <f>P1130-J1130*INDEX(bias[value],MATCH(I1130,bias[symbol],0))*(Q1130/100)</f>
        <v>112.55800000000001</v>
      </c>
      <c r="S1130" s="1">
        <f t="shared" si="1394"/>
        <v>113.158</v>
      </c>
      <c r="T1130" s="4"/>
      <c r="U1130" s="4"/>
      <c r="V1130" s="1">
        <f t="shared" si="1388"/>
        <v>112.783</v>
      </c>
      <c r="W1130" s="1">
        <f t="shared" si="1389"/>
        <v>112.55800000000001</v>
      </c>
      <c r="X1130" s="1">
        <f t="shared" si="1390"/>
        <v>113.158</v>
      </c>
      <c r="Y1130" s="13">
        <f t="shared" si="1391"/>
        <v>0</v>
      </c>
      <c r="Z1130" s="1">
        <v>1</v>
      </c>
      <c r="AA1130" s="1">
        <f t="shared" si="1392"/>
        <v>1</v>
      </c>
      <c r="AB1130" s="1">
        <f t="shared" si="1381"/>
        <v>1</v>
      </c>
      <c r="AC1130" s="1">
        <f>IF(ISNUMBER(INDEX(bias[value],MATCH(I1130,bias[symbol],0))),1,0)</f>
        <v>1</v>
      </c>
      <c r="AD1130" s="1">
        <f t="shared" si="1393"/>
        <v>1</v>
      </c>
      <c r="AE1130" s="1">
        <f t="shared" si="1382"/>
        <v>1</v>
      </c>
      <c r="AF1130" s="1">
        <f t="shared" ca="1" si="1383"/>
        <v>0</v>
      </c>
      <c r="AG1130" s="1">
        <f t="shared" ca="1" si="1384"/>
        <v>0</v>
      </c>
      <c r="AH1130" s="1" t="str">
        <f ca="1">IF(AG1130=1,_xll.RtContribute("DDS_BONDS",$B1130&amp;"=EXT",$V$3:$X$3,V1130:X1130,"FTC:CHANGED;SCOPE:SERVER"),"-")</f>
        <v>-</v>
      </c>
      <c r="AI1130" s="1" t="str">
        <f>_xll.RtGet("DDS_BONDS",B1130&amp;"=EXT",3)</f>
        <v>13495256=EXT</v>
      </c>
      <c r="AJ1130" s="32">
        <f>_xll.BDP($A1130&amp;" @"&amp; $N1130 &amp;"  Corp","risk_mid")</f>
        <v>4.7464456161129931</v>
      </c>
      <c r="AK1130" s="25">
        <f t="shared" si="1385"/>
        <v>0</v>
      </c>
      <c r="AL1130" s="1" t="str">
        <f t="shared" si="1330"/>
        <v>-</v>
      </c>
      <c r="AM1130" s="38">
        <f t="shared" si="1386"/>
        <v>0</v>
      </c>
      <c r="AN1130" s="12">
        <f>_xll.BDP($A1130&amp;" @"&amp; $N1130 &amp;"  Corp","asset_swap_spd_mid")</f>
        <v>205.51339883048627</v>
      </c>
      <c r="AO1130" s="25">
        <f t="shared" si="1387"/>
        <v>0</v>
      </c>
      <c r="AP1130" s="25">
        <f>IFERROR(_xll.BDP($A1130&amp;" @"&amp; $N1130 &amp;"  Corp","coupon")*G1130/100/365,"-")</f>
        <v>0</v>
      </c>
      <c r="AQ1130" s="1" t="str">
        <f>_xll.RtGet("EBOND_LDN",B1130,"DSPLY_NAME")</f>
        <v>STERV 5 1/2 07 M</v>
      </c>
      <c r="AR1130" s="38">
        <f>_xll.RtGet("EBOND_LDN", B1130, -18560)</f>
        <v>234.66513926100399</v>
      </c>
      <c r="AS1130" s="38">
        <f>_xll.RtGet("EBOND_LDN", B1130, -18562)</f>
        <v>222.03698182992801</v>
      </c>
      <c r="AT1130" s="58" t="str">
        <f ca="1">IF(Main[[#This Row],[maturity]]&lt;TODAY(),"matured","-")</f>
        <v>-</v>
      </c>
      <c r="AU1130" s="1" t="str">
        <f>IF(Main[[#This Row],[spread bid]]=Main[[#This Row],[spread ask]],"error","-")</f>
        <v>-</v>
      </c>
    </row>
    <row r="1131" spans="1:47" x14ac:dyDescent="0.2">
      <c r="A1131" s="1" t="s">
        <v>1030</v>
      </c>
      <c r="B1131" s="1">
        <v>10810090</v>
      </c>
      <c r="C1131" s="9">
        <v>1994226</v>
      </c>
      <c r="D1131" s="9" t="str">
        <f>_xll.BDP($A1131&amp;" Corp",D$4)</f>
        <v>SUFP</v>
      </c>
      <c r="E1131" s="9">
        <f>IF(_xll.BDP($A1131&amp;" Corp","cpn typ")="floating","frn",_xll.BDP($A1131&amp;" Corp",E$4))</f>
        <v>3.75</v>
      </c>
      <c r="F1131" s="50">
        <f>IF(LEFT(_xll.BDP($A1131&amp;" Corp","mty_typ"),4)="perp","perp",_xll.BDP($A1131&amp;" Corp",F$4)*1)</f>
        <v>43293</v>
      </c>
      <c r="G1131" s="31">
        <f>_xll.RtGet("EBOND_POSITION",INDEX(bookMap[eBondID],MATCH(TEXT(C1131,"0"),bookMap[bbgID],0))&amp;"="&amp;B1131,"AMOUNT")</f>
        <v>0</v>
      </c>
      <c r="H1131" s="1">
        <f>INDEX(control!$E$12:$E$22,MATCH(C1131,control!$C$12:$C$22,0))</f>
        <v>0</v>
      </c>
      <c r="I1131" s="1" t="str">
        <f>IFERROR(INDEX(bias[symbol],MIN(MAX(MATCH(IF($I$2="manual",_xll.RtGet("EBOND_LDN",B1131,-20268),$I$2),bias[symbol],0)+H1131,1),27)),"-")</f>
        <v>b</v>
      </c>
      <c r="J1131" s="1">
        <f>IFERROR(_xll.RtGet("EBOND_LDN",B1131,-20270)*1,"-")</f>
        <v>0.5</v>
      </c>
      <c r="K1131" s="1" t="str">
        <f>_xll.RtGet("EBOND_LDN",$B1131,-20271)</f>
        <v>on</v>
      </c>
      <c r="L1131" s="1">
        <f>_xll.BDP(A1131&amp;" @CBKG Corp","bid")</f>
        <v>111.08</v>
      </c>
      <c r="M1131" s="1">
        <f>_xll.BDP(A1131&amp;" @CBKG Corp","ask")</f>
        <v>111.58</v>
      </c>
      <c r="N1131" s="1" t="s">
        <v>1456</v>
      </c>
      <c r="O1131" s="1" t="str">
        <f>_xll.BDP(A1131&amp;" @"&amp;N1131&amp;" Corp","LAST_UPDATE")</f>
        <v>07:01:27</v>
      </c>
      <c r="P1131" s="57">
        <f>_xll.BDP(A1131&amp;" @"&amp;N1131&amp;" Corp","LAST_PRICE")</f>
        <v>111.267</v>
      </c>
      <c r="Q1131" s="1">
        <f>INDEX(control!$F$12:$F$22,MATCH(C1131,control!$C$12:$C$22,0))</f>
        <v>100</v>
      </c>
      <c r="R1131" s="1">
        <f>P1131-J1131*INDEX(bias[value],MATCH(I1131,bias[symbol],0))*(Q1131/100)</f>
        <v>111.0795</v>
      </c>
      <c r="S1131" s="1">
        <f t="shared" si="1394"/>
        <v>111.5795</v>
      </c>
      <c r="T1131" s="4"/>
      <c r="U1131" s="4"/>
      <c r="V1131" s="1">
        <f t="shared" si="1388"/>
        <v>111.267</v>
      </c>
      <c r="W1131" s="1">
        <f t="shared" si="1389"/>
        <v>111.0795</v>
      </c>
      <c r="X1131" s="1">
        <f t="shared" si="1390"/>
        <v>111.5795</v>
      </c>
      <c r="Y1131" s="13">
        <f t="shared" si="1391"/>
        <v>-1.0000000000047748E-3</v>
      </c>
      <c r="Z1131" s="1">
        <v>1</v>
      </c>
      <c r="AA1131" s="1">
        <f t="shared" si="1392"/>
        <v>1</v>
      </c>
      <c r="AB1131" s="1">
        <f t="shared" si="1381"/>
        <v>1</v>
      </c>
      <c r="AC1131" s="1">
        <f>IF(ISNUMBER(INDEX(bias[value],MATCH(I1131,bias[symbol],0))),1,0)</f>
        <v>1</v>
      </c>
      <c r="AD1131" s="1">
        <f t="shared" si="1393"/>
        <v>1</v>
      </c>
      <c r="AE1131" s="1">
        <f t="shared" si="1382"/>
        <v>1</v>
      </c>
      <c r="AF1131" s="1">
        <f t="shared" ca="1" si="1383"/>
        <v>0</v>
      </c>
      <c r="AG1131" s="1">
        <f t="shared" ca="1" si="1384"/>
        <v>0</v>
      </c>
      <c r="AH1131" s="1" t="str">
        <f ca="1">IF(AG1131=1,_xll.RtContribute("DDS_BONDS",$B1131&amp;"=EXT",$V$3:$X$3,V1131:X1131,"FTC:CHANGED;SCOPE:SERVER"),"-")</f>
        <v>-</v>
      </c>
      <c r="AI1131" s="1" t="str">
        <f>_xll.RtGet("DDS_BONDS",B1131&amp;"=EXT",3)</f>
        <v>10810090=EXT</v>
      </c>
      <c r="AJ1131" s="32">
        <f>_xll.BDP($A1131&amp;" @"&amp; $N1131 &amp;"  Corp","risk_mid")</f>
        <v>4.2574684235823668</v>
      </c>
      <c r="AK1131" s="25">
        <f t="shared" si="1385"/>
        <v>0</v>
      </c>
      <c r="AL1131" s="1" t="str">
        <f t="shared" ref="AL1131:AL1190" si="1395">IFERROR(INDEX(repoRate,MATCH(A1131,repoIsin,0)),"-")</f>
        <v>-</v>
      </c>
      <c r="AM1131" s="38">
        <f t="shared" si="1386"/>
        <v>0</v>
      </c>
      <c r="AN1131" s="12">
        <f>_xll.BDP($A1131&amp;" @"&amp; $N1131 &amp;"  Corp","asset_swap_spd_mid")</f>
        <v>40.019575905840263</v>
      </c>
      <c r="AO1131" s="25">
        <f t="shared" si="1387"/>
        <v>0</v>
      </c>
      <c r="AP1131" s="25">
        <f>IFERROR(_xll.BDP($A1131&amp;" @"&amp; $N1131 &amp;"  Corp","coupon")*G1131/100/365,"-")</f>
        <v>0</v>
      </c>
      <c r="AQ1131" s="1" t="str">
        <f>_xll.RtGet("EBOND_LDN",B1131,"DSPLY_NAME")</f>
        <v>SUFP 3 3/4 12 Ju</v>
      </c>
      <c r="AR1131" s="38">
        <f>_xll.RtGet("EBOND_LDN", B1131, -18560)</f>
        <v>75.220136966300998</v>
      </c>
      <c r="AS1131" s="38">
        <f>_xll.RtGet("EBOND_LDN", B1131, -18562)</f>
        <v>63.487727213699998</v>
      </c>
      <c r="AT1131" s="58" t="str">
        <f ca="1">IF(Main[[#This Row],[maturity]]&lt;TODAY(),"matured","-")</f>
        <v>-</v>
      </c>
      <c r="AU1131" s="1" t="str">
        <f>IF(Main[[#This Row],[spread bid]]=Main[[#This Row],[spread ask]],"error","-")</f>
        <v>-</v>
      </c>
    </row>
    <row r="1132" spans="1:47" x14ac:dyDescent="0.2">
      <c r="A1132" s="1" t="s">
        <v>1031</v>
      </c>
      <c r="B1132" s="1">
        <v>11738153</v>
      </c>
      <c r="C1132" s="9">
        <v>1994226</v>
      </c>
      <c r="D1132" s="9" t="str">
        <f>_xll.BDP($A1132&amp;" Corp",D$4)</f>
        <v>SUFP</v>
      </c>
      <c r="E1132" s="9">
        <f>IF(_xll.BDP($A1132&amp;" Corp","cpn typ")="floating","frn",_xll.BDP($A1132&amp;" Corp",E$4))</f>
        <v>3.5</v>
      </c>
      <c r="F1132" s="50">
        <f>IF(LEFT(_xll.BDP($A1132&amp;" Corp","mty_typ"),4)="perp","perp",_xll.BDP($A1132&amp;" Corp",F$4)*1)</f>
        <v>43487</v>
      </c>
      <c r="G1132" s="31">
        <f>_xll.RtGet("EBOND_POSITION",INDEX(bookMap[eBondID],MATCH(TEXT(C1132,"0"),bookMap[bbgID],0))&amp;"="&amp;B1132,"AMOUNT")</f>
        <v>0</v>
      </c>
      <c r="H1132" s="1">
        <f>INDEX(control!$E$12:$E$22,MATCH(C1132,control!$C$12:$C$22,0))</f>
        <v>0</v>
      </c>
      <c r="I1132" s="1" t="str">
        <f>IFERROR(INDEX(bias[symbol],MIN(MAX(MATCH(IF($I$2="manual",_xll.RtGet("EBOND_LDN",B1132,-20268),$I$2),bias[symbol],0)+H1132,1),27)),"-")</f>
        <v>b</v>
      </c>
      <c r="J1132" s="1">
        <f>IFERROR(_xll.RtGet("EBOND_LDN",B1132,-20270)*1,"-")</f>
        <v>0.6</v>
      </c>
      <c r="K1132" s="1" t="str">
        <f>_xll.RtGet("EBOND_LDN",$B1132,-20271)</f>
        <v>on</v>
      </c>
      <c r="L1132" s="1">
        <f>_xll.BDP(A1132&amp;" @CBKG Corp","bid")</f>
        <v>110.911</v>
      </c>
      <c r="M1132" s="1">
        <f>_xll.BDP(A1132&amp;" @CBKG Corp","ask")</f>
        <v>111.511</v>
      </c>
      <c r="N1132" s="1" t="s">
        <v>1456</v>
      </c>
      <c r="O1132" s="1" t="str">
        <f>_xll.BDP(A1132&amp;" @"&amp;N1132&amp;" Corp","LAST_UPDATE")</f>
        <v>07:01:26</v>
      </c>
      <c r="P1132" s="57">
        <f>_xll.BDP(A1132&amp;" @"&amp;N1132&amp;" Corp","LAST_PRICE")</f>
        <v>111.136</v>
      </c>
      <c r="Q1132" s="1">
        <f>INDEX(control!$F$12:$F$22,MATCH(C1132,control!$C$12:$C$22,0))</f>
        <v>100</v>
      </c>
      <c r="R1132" s="1">
        <f>P1132-J1132*INDEX(bias[value],MATCH(I1132,bias[symbol],0))*(Q1132/100)</f>
        <v>110.911</v>
      </c>
      <c r="S1132" s="1">
        <f t="shared" si="1394"/>
        <v>111.511</v>
      </c>
      <c r="T1132" s="4"/>
      <c r="U1132" s="4"/>
      <c r="V1132" s="1">
        <f t="shared" si="1388"/>
        <v>111.136</v>
      </c>
      <c r="W1132" s="1">
        <f t="shared" si="1389"/>
        <v>110.911</v>
      </c>
      <c r="X1132" s="1">
        <f t="shared" si="1390"/>
        <v>111.511</v>
      </c>
      <c r="Y1132" s="13">
        <f t="shared" si="1391"/>
        <v>0</v>
      </c>
      <c r="Z1132" s="1">
        <v>1</v>
      </c>
      <c r="AA1132" s="1">
        <f t="shared" si="1392"/>
        <v>1</v>
      </c>
      <c r="AB1132" s="1">
        <f t="shared" si="1381"/>
        <v>1</v>
      </c>
      <c r="AC1132" s="1">
        <f>IF(ISNUMBER(INDEX(bias[value],MATCH(I1132,bias[symbol],0))),1,0)</f>
        <v>1</v>
      </c>
      <c r="AD1132" s="1">
        <f t="shared" si="1393"/>
        <v>1</v>
      </c>
      <c r="AE1132" s="1">
        <f t="shared" si="1382"/>
        <v>1</v>
      </c>
      <c r="AF1132" s="1">
        <f t="shared" ca="1" si="1383"/>
        <v>0</v>
      </c>
      <c r="AG1132" s="1">
        <f t="shared" ca="1" si="1384"/>
        <v>0</v>
      </c>
      <c r="AH1132" s="1" t="str">
        <f ca="1">IF(AG1132=1,_xll.RtContribute("DDS_BONDS",$B1132&amp;"=EXT",$V$3:$X$3,V1132:X1132,"FTC:CHANGED;SCOPE:SERVER"),"-")</f>
        <v>-</v>
      </c>
      <c r="AI1132" s="1" t="str">
        <f>_xll.RtGet("DDS_BONDS",B1132&amp;"=EXT",3)</f>
        <v>11738153=EXT</v>
      </c>
      <c r="AJ1132" s="32">
        <f>_xll.BDP($A1132&amp;" @"&amp; $N1132 &amp;"  Corp","risk_mid")</f>
        <v>4.7780382835583168</v>
      </c>
      <c r="AK1132" s="25">
        <f t="shared" si="1385"/>
        <v>0</v>
      </c>
      <c r="AL1132" s="1" t="str">
        <f t="shared" si="1395"/>
        <v>-</v>
      </c>
      <c r="AM1132" s="38">
        <f t="shared" si="1386"/>
        <v>0</v>
      </c>
      <c r="AN1132" s="12">
        <f>_xll.BDP($A1132&amp;" @"&amp; $N1132 &amp;"  Corp","asset_swap_spd_mid")</f>
        <v>39.828925338220607</v>
      </c>
      <c r="AO1132" s="25">
        <f t="shared" si="1387"/>
        <v>0</v>
      </c>
      <c r="AP1132" s="25">
        <f>IFERROR(_xll.BDP($A1132&amp;" @"&amp; $N1132 &amp;"  Corp","coupon")*G1132/100/365,"-")</f>
        <v>0</v>
      </c>
      <c r="AQ1132" s="1" t="str">
        <f>_xll.RtGet("EBOND_LDN",B1132,"DSPLY_NAME")</f>
        <v>SUFP 3 1/2 22 Ja</v>
      </c>
      <c r="AR1132" s="38">
        <f>_xll.RtGet("EBOND_LDN", B1132, -18560)</f>
        <v>77.022742013229006</v>
      </c>
      <c r="AS1132" s="38">
        <f>_xll.RtGet("EBOND_LDN", B1132, -18562)</f>
        <v>64.491383152059996</v>
      </c>
      <c r="AT1132" s="58" t="str">
        <f ca="1">IF(Main[[#This Row],[maturity]]&lt;TODAY(),"matured","-")</f>
        <v>-</v>
      </c>
      <c r="AU1132" s="1" t="str">
        <f>IF(Main[[#This Row],[spread bid]]=Main[[#This Row],[spread ask]],"error","-")</f>
        <v>-</v>
      </c>
    </row>
    <row r="1133" spans="1:47" x14ac:dyDescent="0.2">
      <c r="A1133" s="1" t="s">
        <v>1032</v>
      </c>
      <c r="B1133" s="1">
        <v>19112532</v>
      </c>
      <c r="C1133" s="9">
        <v>1994226</v>
      </c>
      <c r="D1133" s="9" t="str">
        <f>_xll.BDP($A1133&amp;" Corp",D$4)</f>
        <v>SUFP</v>
      </c>
      <c r="E1133" s="9">
        <f>IF(_xll.BDP($A1133&amp;" Corp","cpn typ")="floating","frn",_xll.BDP($A1133&amp;" Corp",E$4))</f>
        <v>2.5</v>
      </c>
      <c r="F1133" s="50">
        <f>IF(LEFT(_xll.BDP($A1133&amp;" Corp","mty_typ"),4)="perp","perp",_xll.BDP($A1133&amp;" Corp",F$4)*1)</f>
        <v>44445</v>
      </c>
      <c r="G1133" s="31">
        <f>_xll.RtGet("EBOND_POSITION",INDEX(bookMap[eBondID],MATCH(TEXT(C1133,"0"),bookMap[bbgID],0))&amp;"="&amp;B1133,"AMOUNT")</f>
        <v>0</v>
      </c>
      <c r="H1133" s="1">
        <f>INDEX(control!$E$12:$E$22,MATCH(C1133,control!$C$12:$C$22,0))</f>
        <v>0</v>
      </c>
      <c r="I1133" s="1" t="str">
        <f>IFERROR(INDEX(bias[symbol],MIN(MAX(MATCH(IF($I$2="manual",_xll.RtGet("EBOND_LDN",B1133,-20268),$I$2),bias[symbol],0)+H1133,1),27)),"-")</f>
        <v>b</v>
      </c>
      <c r="J1133" s="1">
        <f>IFERROR(_xll.RtGet("EBOND_LDN",B1133,-20270)*1,"-")</f>
        <v>0.25</v>
      </c>
      <c r="K1133" s="1" t="str">
        <f>_xll.RtGet("EBOND_LDN",$B1133,-20271)</f>
        <v>on</v>
      </c>
      <c r="L1133" s="1">
        <f>_xll.BDP(A1133&amp;" @CBKG Corp","bid")</f>
        <v>105.89100000000001</v>
      </c>
      <c r="M1133" s="1">
        <f>_xll.BDP(A1133&amp;" @CBKG Corp","ask")</f>
        <v>106.14100000000001</v>
      </c>
      <c r="N1133" s="1" t="s">
        <v>1456</v>
      </c>
      <c r="O1133" s="1" t="str">
        <f>_xll.BDP(A1133&amp;" @"&amp;N1133&amp;" Corp","LAST_UPDATE")</f>
        <v>07:01:23</v>
      </c>
      <c r="P1133" s="57">
        <f>_xll.BDP(A1133&amp;" @"&amp;N1133&amp;" Corp","LAST_PRICE")</f>
        <v>105.985</v>
      </c>
      <c r="Q1133" s="1">
        <f>INDEX(control!$F$12:$F$22,MATCH(C1133,control!$C$12:$C$22,0))</f>
        <v>100</v>
      </c>
      <c r="R1133" s="1">
        <f>P1133-J1133*INDEX(bias[value],MATCH(I1133,bias[symbol],0))*(Q1133/100)</f>
        <v>105.89125</v>
      </c>
      <c r="S1133" s="1">
        <f t="shared" si="1394"/>
        <v>106.14125</v>
      </c>
      <c r="T1133" s="4"/>
      <c r="U1133" s="4"/>
      <c r="V1133" s="1">
        <f t="shared" si="1388"/>
        <v>105.985</v>
      </c>
      <c r="W1133" s="1">
        <f t="shared" si="1389"/>
        <v>105.89125</v>
      </c>
      <c r="X1133" s="1">
        <f t="shared" si="1390"/>
        <v>106.14125</v>
      </c>
      <c r="Y1133" s="13">
        <f t="shared" si="1391"/>
        <v>4.9999999998817657E-4</v>
      </c>
      <c r="Z1133" s="1">
        <v>1</v>
      </c>
      <c r="AA1133" s="1">
        <f t="shared" si="1392"/>
        <v>1</v>
      </c>
      <c r="AB1133" s="1">
        <f t="shared" si="1381"/>
        <v>1</v>
      </c>
      <c r="AC1133" s="1">
        <f>IF(ISNUMBER(INDEX(bias[value],MATCH(I1133,bias[symbol],0))),1,0)</f>
        <v>1</v>
      </c>
      <c r="AD1133" s="1">
        <f t="shared" si="1393"/>
        <v>1</v>
      </c>
      <c r="AE1133" s="1">
        <f t="shared" si="1382"/>
        <v>1</v>
      </c>
      <c r="AF1133" s="1">
        <f t="shared" ca="1" si="1383"/>
        <v>0</v>
      </c>
      <c r="AG1133" s="1">
        <f t="shared" ca="1" si="1384"/>
        <v>0</v>
      </c>
      <c r="AH1133" s="1" t="str">
        <f ca="1">IF(AG1133=1,_xll.RtContribute("DDS_BONDS",$B1133&amp;"=EXT",$V$3:$X$3,V1133:X1133,"FTC:CHANGED;SCOPE:SERVER"),"-")</f>
        <v>-</v>
      </c>
      <c r="AI1133" s="1" t="str">
        <f>_xll.RtGet("DDS_BONDS",B1133&amp;"=EXT",3)</f>
        <v>19112532=EXT</v>
      </c>
      <c r="AJ1133" s="32">
        <f>_xll.BDP($A1133&amp;" @"&amp; $N1133 &amp;"  Corp","risk_mid")</f>
        <v>6.9921537893407049</v>
      </c>
      <c r="AK1133" s="25">
        <f t="shared" si="1385"/>
        <v>0</v>
      </c>
      <c r="AL1133" s="1" t="str">
        <f t="shared" si="1395"/>
        <v>-</v>
      </c>
      <c r="AM1133" s="38">
        <f t="shared" si="1386"/>
        <v>0</v>
      </c>
      <c r="AN1133" s="12">
        <f>_xll.BDP($A1133&amp;" @"&amp; $N1133 &amp;"  Corp","asset_swap_spd_mid")</f>
        <v>51.398619302544027</v>
      </c>
      <c r="AO1133" s="25">
        <f t="shared" si="1387"/>
        <v>0</v>
      </c>
      <c r="AP1133" s="25">
        <f>IFERROR(_xll.BDP($A1133&amp;" @"&amp; $N1133 &amp;"  Corp","coupon")*G1133/100/365,"-")</f>
        <v>0</v>
      </c>
      <c r="AQ1133" s="1" t="str">
        <f>_xll.RtGet("EBOND_LDN",B1133,"DSPLY_NAME")</f>
        <v>SUFP 2 1/2 06 Se</v>
      </c>
      <c r="AR1133" s="38">
        <f>_xll.RtGet("EBOND_LDN", B1133, -18560)</f>
        <v>77.915144646510001</v>
      </c>
      <c r="AS1133" s="38">
        <f>_xll.RtGet("EBOND_LDN", B1133, -18562)</f>
        <v>74.347884459287997</v>
      </c>
      <c r="AT1133" s="58" t="str">
        <f ca="1">IF(Main[[#This Row],[maturity]]&lt;TODAY(),"matured","-")</f>
        <v>-</v>
      </c>
      <c r="AU1133" s="1" t="str">
        <f>IF(Main[[#This Row],[spread bid]]=Main[[#This Row],[spread ask]],"error","-")</f>
        <v>-</v>
      </c>
    </row>
    <row r="1134" spans="1:47" x14ac:dyDescent="0.2">
      <c r="A1134" s="1" t="s">
        <v>1033</v>
      </c>
      <c r="B1134" s="1">
        <v>19514892</v>
      </c>
      <c r="C1134" s="9">
        <v>1994226</v>
      </c>
      <c r="D1134" s="9" t="str">
        <f>_xll.BDP($A1134&amp;" Corp",D$4)</f>
        <v>ULFP</v>
      </c>
      <c r="E1134" s="9">
        <f>IF(_xll.BDP($A1134&amp;" Corp","cpn typ")="floating","frn",_xll.BDP($A1134&amp;" Corp",E$4))</f>
        <v>1.875</v>
      </c>
      <c r="F1134" s="50">
        <f>IF(LEFT(_xll.BDP($A1134&amp;" Corp","mty_typ"),4)="perp","perp",_xll.BDP($A1134&amp;" Corp",F$4)*1)</f>
        <v>43381</v>
      </c>
      <c r="G1134" s="31">
        <f>_xll.RtGet("EBOND_POSITION",INDEX(bookMap[eBondID],MATCH(TEXT(C1134,"0"),bookMap[bbgID],0))&amp;"="&amp;B1134,"AMOUNT")</f>
        <v>0</v>
      </c>
      <c r="H1134" s="1">
        <f>INDEX(control!$E$12:$E$22,MATCH(C1134,control!$C$12:$C$22,0))</f>
        <v>0</v>
      </c>
      <c r="I1134" s="1" t="str">
        <f>IFERROR(INDEX(bias[symbol],MIN(MAX(MATCH(IF($I$2="manual",_xll.RtGet("EBOND_LDN",B1134,-20268),$I$2),bias[symbol],0)+H1134,1),27)),"-")</f>
        <v>b</v>
      </c>
      <c r="J1134" s="1">
        <f>IFERROR(_xll.RtGet("EBOND_LDN",B1134,-20270)*1,"-")</f>
        <v>0.5</v>
      </c>
      <c r="K1134" s="1" t="str">
        <f>_xll.RtGet("EBOND_LDN",$B1134,-20271)</f>
        <v>on</v>
      </c>
      <c r="L1134" s="1">
        <f>_xll.BDP(A1134&amp;" @CBKG Corp","bid")</f>
        <v>103.093</v>
      </c>
      <c r="M1134" s="1">
        <f>_xll.BDP(A1134&amp;" @CBKG Corp","ask")</f>
        <v>103.593</v>
      </c>
      <c r="N1134" s="1" t="s">
        <v>1456</v>
      </c>
      <c r="O1134" s="1" t="str">
        <f>_xll.BDP(A1134&amp;" @"&amp;N1134&amp;" Corp","LAST_UPDATE")</f>
        <v>07:01:45</v>
      </c>
      <c r="P1134" s="57">
        <f>_xll.BDP(A1134&amp;" @"&amp;N1134&amp;" Corp","LAST_PRICE")</f>
        <v>103.28</v>
      </c>
      <c r="Q1134" s="1">
        <f>INDEX(control!$F$12:$F$22,MATCH(C1134,control!$C$12:$C$22,0))</f>
        <v>100</v>
      </c>
      <c r="R1134" s="1">
        <f>P1134-J1134*INDEX(bias[value],MATCH(I1134,bias[symbol],0))*(Q1134/100)</f>
        <v>103.0925</v>
      </c>
      <c r="S1134" s="1">
        <f t="shared" si="1394"/>
        <v>103.5925</v>
      </c>
      <c r="T1134" s="4"/>
      <c r="U1134" s="4"/>
      <c r="V1134" s="1">
        <f t="shared" si="1388"/>
        <v>103.28</v>
      </c>
      <c r="W1134" s="1">
        <f t="shared" si="1389"/>
        <v>103.0925</v>
      </c>
      <c r="X1134" s="1">
        <f t="shared" si="1390"/>
        <v>103.5925</v>
      </c>
      <c r="Y1134" s="13">
        <f t="shared" si="1391"/>
        <v>-1.0000000000047748E-3</v>
      </c>
      <c r="Z1134" s="1">
        <v>1</v>
      </c>
      <c r="AA1134" s="1">
        <f t="shared" si="1392"/>
        <v>1</v>
      </c>
      <c r="AB1134" s="1">
        <f t="shared" si="1381"/>
        <v>1</v>
      </c>
      <c r="AC1134" s="1">
        <f>IF(ISNUMBER(INDEX(bias[value],MATCH(I1134,bias[symbol],0))),1,0)</f>
        <v>1</v>
      </c>
      <c r="AD1134" s="1">
        <f t="shared" si="1393"/>
        <v>1</v>
      </c>
      <c r="AE1134" s="1">
        <f t="shared" si="1382"/>
        <v>1</v>
      </c>
      <c r="AF1134" s="1">
        <f t="shared" ca="1" si="1383"/>
        <v>0</v>
      </c>
      <c r="AG1134" s="1">
        <f t="shared" ca="1" si="1384"/>
        <v>0</v>
      </c>
      <c r="AH1134" s="1" t="str">
        <f ca="1">IF(AG1134=1,_xll.RtContribute("DDS_BONDS",$B1134&amp;"=EXT",$V$3:$X$3,V1134:X1134,"FTC:CHANGED;SCOPE:SERVER"),"-")</f>
        <v>-</v>
      </c>
      <c r="AI1134" s="1" t="str">
        <f>_xll.RtGet("DDS_BONDS",B1134&amp;"=EXT",3)</f>
        <v>19514892=EXT</v>
      </c>
      <c r="AJ1134" s="32">
        <f>_xll.BDP($A1134&amp;" @"&amp; $N1134 &amp;"  Corp","risk_mid")</f>
        <v>4.270201247690153</v>
      </c>
      <c r="AK1134" s="25">
        <f t="shared" si="1385"/>
        <v>0</v>
      </c>
      <c r="AL1134" s="1" t="str">
        <f t="shared" si="1395"/>
        <v>-</v>
      </c>
      <c r="AM1134" s="38">
        <f t="shared" si="1386"/>
        <v>0</v>
      </c>
      <c r="AN1134" s="12">
        <f>_xll.BDP($A1134&amp;" @"&amp; $N1134 &amp;"  Corp","asset_swap_spd_mid")</f>
        <v>50.694522098527635</v>
      </c>
      <c r="AO1134" s="25">
        <f t="shared" si="1387"/>
        <v>0</v>
      </c>
      <c r="AP1134" s="25">
        <f>IFERROR(_xll.BDP($A1134&amp;" @"&amp; $N1134 &amp;"  Corp","coupon")*G1134/100/365,"-")</f>
        <v>0</v>
      </c>
      <c r="AQ1134" s="1" t="str">
        <f>_xll.RtGet("EBOND_LDN",B1134,"DSPLY_NAME")</f>
        <v>ULFP 1 7/8 08 Oc</v>
      </c>
      <c r="AR1134" s="38">
        <f>_xll.RtGet("EBOND_LDN", B1134, -18560)</f>
        <v>0</v>
      </c>
      <c r="AS1134" s="38">
        <f>_xll.RtGet("EBOND_LDN", B1134, -18562)</f>
        <v>0</v>
      </c>
      <c r="AT1134" s="58" t="str">
        <f ca="1">IF(Main[[#This Row],[maturity]]&lt;TODAY(),"matured","-")</f>
        <v>-</v>
      </c>
      <c r="AU1134" s="1" t="str">
        <f>IF(Main[[#This Row],[spread bid]]=Main[[#This Row],[spread ask]],"error","-")</f>
        <v>error</v>
      </c>
    </row>
    <row r="1135" spans="1:47" x14ac:dyDescent="0.2">
      <c r="A1135" s="1" t="s">
        <v>1034</v>
      </c>
      <c r="B1135" s="1">
        <v>18148624</v>
      </c>
      <c r="C1135" s="9">
        <v>1994226</v>
      </c>
      <c r="D1135" s="9" t="str">
        <f>_xll.BDP($A1135&amp;" Corp",D$4)</f>
        <v>ULFP</v>
      </c>
      <c r="E1135" s="9">
        <f>IF(_xll.BDP($A1135&amp;" Corp","cpn typ")="floating","frn",_xll.BDP($A1135&amp;" Corp",E$4))</f>
        <v>2.5</v>
      </c>
      <c r="F1135" s="50">
        <f>IF(LEFT(_xll.BDP($A1135&amp;" Corp","mty_typ"),4)="perp","perp",_xll.BDP($A1135&amp;" Corp",F$4)*1)</f>
        <v>45089</v>
      </c>
      <c r="G1135" s="31">
        <f>_xll.RtGet("EBOND_POSITION",INDEX(bookMap[eBondID],MATCH(TEXT(C1135,"0"),bookMap[bbgID],0))&amp;"="&amp;B1135,"AMOUNT")</f>
        <v>0</v>
      </c>
      <c r="H1135" s="1">
        <f>INDEX(control!$E$12:$E$22,MATCH(C1135,control!$C$12:$C$22,0))</f>
        <v>0</v>
      </c>
      <c r="I1135" s="1" t="str">
        <f>IFERROR(INDEX(bias[symbol],MIN(MAX(MATCH(IF($I$2="manual",_xll.RtGet("EBOND_LDN",B1135,-20268),$I$2),bias[symbol],0)+H1135,1),27)),"-")</f>
        <v>b</v>
      </c>
      <c r="J1135" s="1">
        <f>IFERROR(_xll.RtGet("EBOND_LDN",B1135,-20270)*1,"-")</f>
        <v>0.8</v>
      </c>
      <c r="K1135" s="1" t="str">
        <f>_xll.RtGet("EBOND_LDN",$B1135,-20271)</f>
        <v>on</v>
      </c>
      <c r="L1135" s="1">
        <f>_xll.BDP(A1135&amp;" @CBKG Corp","bid")</f>
        <v>103.617</v>
      </c>
      <c r="M1135" s="1">
        <f>_xll.BDP(A1135&amp;" @CBKG Corp","ask")</f>
        <v>104.417</v>
      </c>
      <c r="N1135" s="1" t="s">
        <v>1456</v>
      </c>
      <c r="O1135" s="1" t="str">
        <f>_xll.BDP(A1135&amp;" @"&amp;N1135&amp;" Corp","LAST_UPDATE")</f>
        <v>07:01:27</v>
      </c>
      <c r="P1135" s="57">
        <f>_xll.BDP(A1135&amp;" @"&amp;N1135&amp;" Corp","LAST_PRICE")</f>
        <v>103.917</v>
      </c>
      <c r="Q1135" s="1">
        <f>INDEX(control!$F$12:$F$22,MATCH(C1135,control!$C$12:$C$22,0))</f>
        <v>100</v>
      </c>
      <c r="R1135" s="1">
        <f>P1135-J1135*INDEX(bias[value],MATCH(I1135,bias[symbol],0))*(Q1135/100)</f>
        <v>103.617</v>
      </c>
      <c r="S1135" s="1">
        <f t="shared" si="1394"/>
        <v>104.417</v>
      </c>
      <c r="T1135" s="4"/>
      <c r="U1135" s="4"/>
      <c r="V1135" s="1">
        <f t="shared" si="1388"/>
        <v>103.917</v>
      </c>
      <c r="W1135" s="1">
        <f t="shared" si="1389"/>
        <v>103.617</v>
      </c>
      <c r="X1135" s="1">
        <f t="shared" si="1390"/>
        <v>104.417</v>
      </c>
      <c r="Y1135" s="13">
        <f t="shared" si="1391"/>
        <v>0</v>
      </c>
      <c r="Z1135" s="1">
        <v>1</v>
      </c>
      <c r="AA1135" s="1">
        <f t="shared" si="1392"/>
        <v>1</v>
      </c>
      <c r="AB1135" s="1">
        <f t="shared" si="1381"/>
        <v>1</v>
      </c>
      <c r="AC1135" s="1">
        <f>IF(ISNUMBER(INDEX(bias[value],MATCH(I1135,bias[symbol],0))),1,0)</f>
        <v>1</v>
      </c>
      <c r="AD1135" s="1">
        <f t="shared" si="1393"/>
        <v>1</v>
      </c>
      <c r="AE1135" s="1">
        <f t="shared" si="1382"/>
        <v>1</v>
      </c>
      <c r="AF1135" s="1">
        <f t="shared" ca="1" si="1383"/>
        <v>0</v>
      </c>
      <c r="AG1135" s="1">
        <f t="shared" ca="1" si="1384"/>
        <v>0</v>
      </c>
      <c r="AH1135" s="1" t="str">
        <f ca="1">IF(AG1135=1,_xll.RtContribute("DDS_BONDS",$B1135&amp;"=EXT",$V$3:$X$3,V1135:X1135,"FTC:CHANGED;SCOPE:SERVER"),"-")</f>
        <v>-</v>
      </c>
      <c r="AI1135" s="1" t="str">
        <f>_xll.RtGet("DDS_BONDS",B1135&amp;"=EXT",3)</f>
        <v>18148624=EXT</v>
      </c>
      <c r="AJ1135" s="32">
        <f>_xll.BDP($A1135&amp;" @"&amp; $N1135 &amp;"  Corp","risk_mid")</f>
        <v>8.3171995406118526</v>
      </c>
      <c r="AK1135" s="25">
        <f t="shared" si="1385"/>
        <v>0</v>
      </c>
      <c r="AL1135" s="1" t="str">
        <f t="shared" si="1395"/>
        <v>-</v>
      </c>
      <c r="AM1135" s="38">
        <f t="shared" si="1386"/>
        <v>0</v>
      </c>
      <c r="AN1135" s="12">
        <f>_xll.BDP($A1135&amp;" @"&amp; $N1135 &amp;"  Corp","asset_swap_spd_mid")</f>
        <v>60.858415953700501</v>
      </c>
      <c r="AO1135" s="25">
        <f t="shared" si="1387"/>
        <v>0</v>
      </c>
      <c r="AP1135" s="25">
        <f>IFERROR(_xll.BDP($A1135&amp;" @"&amp; $N1135 &amp;"  Corp","coupon")*G1135/100/365,"-")</f>
        <v>0</v>
      </c>
      <c r="AQ1135" s="1" t="str">
        <f>_xll.RtGet("EBOND_LDN",B1135,"DSPLY_NAME")</f>
        <v>ULFP 2 1/2 12 Ju</v>
      </c>
      <c r="AR1135" s="38">
        <f>_xll.RtGet("EBOND_LDN", B1135, -18560)</f>
        <v>84.445133267960998</v>
      </c>
      <c r="AS1135" s="38">
        <f>_xll.RtGet("EBOND_LDN", B1135, -18562)</f>
        <v>74.852505385258993</v>
      </c>
      <c r="AT1135" s="58" t="str">
        <f ca="1">IF(Main[[#This Row],[maturity]]&lt;TODAY(),"matured","-")</f>
        <v>-</v>
      </c>
      <c r="AU1135" s="1" t="str">
        <f>IF(Main[[#This Row],[spread bid]]=Main[[#This Row],[spread ask]],"error","-")</f>
        <v>-</v>
      </c>
    </row>
    <row r="1136" spans="1:47" x14ac:dyDescent="0.2">
      <c r="A1136" s="1" t="s">
        <v>1530</v>
      </c>
      <c r="B1136" s="1">
        <v>21108822</v>
      </c>
      <c r="C1136" s="9">
        <v>1994226</v>
      </c>
      <c r="D1136" s="9" t="str">
        <f>_xll.BDP($A1136&amp;" Corp",D$4)</f>
        <v>ULFP</v>
      </c>
      <c r="E1136" s="9">
        <f>IF(_xll.BDP($A1136&amp;" Corp","cpn typ")="floating","frn",_xll.BDP($A1136&amp;" Corp",E$4))</f>
        <v>2.5</v>
      </c>
      <c r="F1136" s="50">
        <f>IF(LEFT(_xll.BDP($A1136&amp;" Corp","mty_typ"),4)="perp","perp",_xll.BDP($A1136&amp;" Corp",F$4)*1)</f>
        <v>45348</v>
      </c>
      <c r="G1136" s="31">
        <f>_xll.RtGet("EBOND_POSITION",INDEX(bookMap[eBondID],MATCH(TEXT(C1136,"0"),bookMap[bbgID],0))&amp;"="&amp;B1136,"AMOUNT")</f>
        <v>1350000</v>
      </c>
      <c r="H1136" s="1">
        <f>INDEX(control!$E$12:$E$22,MATCH(C1136,control!$C$12:$C$22,0))</f>
        <v>0</v>
      </c>
      <c r="I1136" s="1" t="str">
        <f>IFERROR(INDEX(bias[symbol],MIN(MAX(MATCH(IF($I$2="manual",_xll.RtGet("EBOND_LDN",B1136,-20268),$I$2),bias[symbol],0)+H1136,1),27)),"-")</f>
        <v>b</v>
      </c>
      <c r="J1136" s="1">
        <f>IFERROR(_xll.RtGet("EBOND_LDN",B1136,-20270)*1,"-")</f>
        <v>0.3</v>
      </c>
      <c r="K1136" s="1" t="str">
        <f>_xll.RtGet("EBOND_LDN",$B1136,-20271)</f>
        <v>on</v>
      </c>
      <c r="L1136" s="1">
        <f>_xll.BDP(A1136&amp;" @CBKG Corp","bid")</f>
        <v>102.926</v>
      </c>
      <c r="M1136" s="1">
        <f>_xll.BDP(A1136&amp;" @CBKG Corp","ask")</f>
        <v>103.226</v>
      </c>
      <c r="N1136" s="1" t="s">
        <v>1456</v>
      </c>
      <c r="O1136" s="1" t="str">
        <f>_xll.BDP(A1136&amp;" @"&amp;N1136&amp;" Corp","LAST_UPDATE")</f>
        <v>07:01:26</v>
      </c>
      <c r="P1136" s="57">
        <f>_xll.BDP(A1136&amp;" @"&amp;N1136&amp;" Corp","LAST_PRICE")</f>
        <v>103.038</v>
      </c>
      <c r="Q1136" s="1">
        <f>INDEX(control!$F$12:$F$22,MATCH(C1136,control!$C$12:$C$22,0))</f>
        <v>100</v>
      </c>
      <c r="R1136" s="1">
        <f>P1136-J1136*INDEX(bias[value],MATCH(I1136,bias[symbol],0))*(Q1136/100)</f>
        <v>102.9255</v>
      </c>
      <c r="S1136" s="1">
        <f t="shared" ref="S1136" si="1396">R1136+J1136*(Q1136/100)</f>
        <v>103.2255</v>
      </c>
      <c r="T1136" s="4"/>
      <c r="U1136" s="4"/>
      <c r="V1136" s="1">
        <f t="shared" ref="V1136" si="1397">P1136</f>
        <v>103.038</v>
      </c>
      <c r="W1136" s="1">
        <f t="shared" ref="W1136" si="1398">IF(ISNUMBER(T1136),T1136,R1136)</f>
        <v>102.9255</v>
      </c>
      <c r="X1136" s="1">
        <f t="shared" ref="X1136" si="1399">IF(ISNUMBER(U1136),U1136,S1136)</f>
        <v>103.2255</v>
      </c>
      <c r="Y1136" s="13">
        <f t="shared" ref="Y1136" si="1400">IF(ISERROR((W1136+X1136)-(L1136+M1136)),"err",((W1136+X1136)-(L1136+M1136)))</f>
        <v>-9.9999999997635314E-4</v>
      </c>
      <c r="Z1136" s="1">
        <v>1</v>
      </c>
      <c r="AA1136" s="1">
        <f t="shared" ref="AA1136" si="1401">IF(K1136="on",1,0)</f>
        <v>1</v>
      </c>
      <c r="AB1136" s="1">
        <f t="shared" ref="AB1136" si="1402">IF(ISNUMBER(V1136),1,0)*IF(ISNUMBER(W1136),1,0)*IF(ISNUMBER(X1136),1,0)</f>
        <v>1</v>
      </c>
      <c r="AC1136" s="1">
        <f>IF(ISNUMBER(INDEX(bias[value],MATCH(I1136,bias[symbol],0))),1,0)</f>
        <v>1</v>
      </c>
      <c r="AD1136" s="1">
        <f t="shared" ref="AD1136" si="1403">IF(ISNUMBER(J1136),1,0)</f>
        <v>1</v>
      </c>
      <c r="AE1136" s="1">
        <f t="shared" ref="AE1136" si="1404">IF(AB1136,IF(W1136&gt;X1136,0,1),0)</f>
        <v>1</v>
      </c>
      <c r="AF1136" s="1">
        <f t="shared" ca="1" si="1383"/>
        <v>0</v>
      </c>
      <c r="AG1136" s="1">
        <f t="shared" ref="AG1136" ca="1" si="1405">PRODUCT(Z1136:AF1136)</f>
        <v>0</v>
      </c>
      <c r="AH1136" s="1" t="str">
        <f ca="1">IF(AG1136=1,_xll.RtContribute("DDS_BONDS",$B1136&amp;"=EXT",$V$3:$X$3,V1136:X1136,"FTC:CHANGED;SCOPE:SERVER"),"-")</f>
        <v>-</v>
      </c>
      <c r="AI1136" s="1" t="str">
        <f>_xll.RtGet("DDS_BONDS",B1136&amp;"=EXT",3)</f>
        <v>21108822=EXT</v>
      </c>
      <c r="AJ1136" s="32">
        <f>_xll.BDP($A1136&amp;" @"&amp; $N1136 &amp;"  Corp","risk_mid")</f>
        <v>8.8027548369630892</v>
      </c>
      <c r="AK1136" s="25">
        <f t="shared" ref="AK1136" si="1406">IFERROR(G1136*AJ1136/10000,"-")</f>
        <v>1188.3719029900171</v>
      </c>
      <c r="AL1136" s="1" t="str">
        <f t="shared" si="1395"/>
        <v>-</v>
      </c>
      <c r="AM1136" s="38">
        <f t="shared" ref="AM1136" si="1407">IFERROR(G1136*1,0)*IFERROR(P1136*1,0)/100*IF(AL1136="-",$AM$3,AL1136)/100/360</f>
        <v>12.364560000000001</v>
      </c>
      <c r="AN1136" s="12">
        <f>_xll.BDP($A1136&amp;" @"&amp; $N1136 &amp;"  Corp","asset_swap_spd_mid")</f>
        <v>63.369230456928285</v>
      </c>
      <c r="AO1136" s="25">
        <f t="shared" ref="AO1136" si="1408">IFERROR(G1136*1,0)*IFERROR(AN1136*1,0)/10000</f>
        <v>8554.8461116853196</v>
      </c>
      <c r="AP1136" s="25">
        <f>IFERROR(_xll.BDP($A1136&amp;" @"&amp; $N1136 &amp;"  Corp","coupon")*G1136/100/365,"-")</f>
        <v>92.465753424657535</v>
      </c>
      <c r="AQ1136" s="1" t="str">
        <f>_xll.RtGet("EBOND_LDN",B1136,"DSPLY_NAME")</f>
        <v>ULFP 2 1/2 26 Fe</v>
      </c>
      <c r="AR1136" s="38">
        <f>_xll.RtGet("EBOND_LDN", B1136, -18560)</f>
        <v>81.954906776719994</v>
      </c>
      <c r="AS1136" s="38">
        <f>_xll.RtGet("EBOND_LDN", B1136, -18562)</f>
        <v>78.557305293713</v>
      </c>
      <c r="AT1136" s="58" t="str">
        <f ca="1">IF(Main[[#This Row],[maturity]]&lt;TODAY(),"matured","-")</f>
        <v>-</v>
      </c>
      <c r="AU1136" s="1" t="str">
        <f>IF(Main[[#This Row],[spread bid]]=Main[[#This Row],[spread ask]],"error","-")</f>
        <v>-</v>
      </c>
    </row>
    <row r="1137" spans="1:47" x14ac:dyDescent="0.2">
      <c r="A1137" s="7" t="s">
        <v>1035</v>
      </c>
      <c r="B1137" s="7">
        <v>17940208</v>
      </c>
      <c r="C1137" s="7">
        <v>1994226</v>
      </c>
      <c r="D1137" s="7" t="str">
        <f>_xll.BDP($A1137&amp;" Corp",D$4)</f>
        <v>WURTH</v>
      </c>
      <c r="E1137" s="7">
        <f>IF(_xll.BDP($A1137&amp;" Corp","cpn typ")="floating","frn",_xll.BDP($A1137&amp;" Corp",E$4))</f>
        <v>1.75</v>
      </c>
      <c r="F1137" s="50">
        <f>IF(LEFT(_xll.BDP($A1137&amp;" Corp","mty_typ"),4)="perp","perp",_xll.BDP($A1137&amp;" Corp",F$4)*1)</f>
        <v>43972</v>
      </c>
      <c r="G1137" s="26">
        <f>_xll.RtGet("EBOND_POSITION",INDEX(bookMap[eBondID],MATCH(TEXT(C1137,"0"),bookMap[bbgID],0))&amp;"="&amp;B1137,"AMOUNT")</f>
        <v>0</v>
      </c>
      <c r="H1137" s="1">
        <f>INDEX(control!$E$12:$E$22,MATCH(C1137,control!$C$12:$C$22,0))</f>
        <v>0</v>
      </c>
      <c r="I1137" s="1" t="str">
        <f>IFERROR(INDEX(bias[symbol],MIN(MAX(MATCH(IF($I$2="manual",_xll.RtGet("EBOND_LDN",B1137,-20268),$I$2),bias[symbol],0)+H1137,1),27)),"-")</f>
        <v>b</v>
      </c>
      <c r="J1137" s="1">
        <f>IFERROR(_xll.RtGet("EBOND_LDN",B1137,-20270)*1,"-")</f>
        <v>0.4</v>
      </c>
      <c r="K1137" s="7" t="str">
        <f>_xll.RtGet("EBOND_LDN",$B1137,-20271)</f>
        <v>on</v>
      </c>
      <c r="L1137" s="7">
        <f>_xll.BDP(A1137&amp;" @CBKG Corp","bid")</f>
        <v>103.047</v>
      </c>
      <c r="M1137" s="7">
        <f>_xll.BDP(A1137&amp;" @CBKG Corp","ask")</f>
        <v>103.447</v>
      </c>
      <c r="N1137" s="1" t="s">
        <v>1456</v>
      </c>
      <c r="O1137" s="1" t="str">
        <f>_xll.BDP(A1137&amp;" @"&amp;N1137&amp;" Corp","LAST_UPDATE")</f>
        <v>07:01:28</v>
      </c>
      <c r="P1137" s="57">
        <f>_xll.BDP(A1137&amp;" @"&amp;N1137&amp;" Corp","LAST_PRICE")</f>
        <v>103.197</v>
      </c>
      <c r="Q1137" s="1">
        <f>INDEX(control!$F$12:$F$22,MATCH(C1137,control!$C$12:$C$22,0))</f>
        <v>100</v>
      </c>
      <c r="R1137" s="7">
        <f>P1137-J1137*INDEX(bias[value],MATCH(I1137,bias[symbol],0))*(Q1137/100)</f>
        <v>103.047</v>
      </c>
      <c r="S1137" s="7">
        <f t="shared" si="1394"/>
        <v>103.447</v>
      </c>
      <c r="T1137" s="11"/>
      <c r="U1137" s="11"/>
      <c r="V1137" s="7">
        <f t="shared" si="1388"/>
        <v>103.197</v>
      </c>
      <c r="W1137" s="7">
        <f t="shared" si="1389"/>
        <v>103.047</v>
      </c>
      <c r="X1137" s="7">
        <f t="shared" si="1390"/>
        <v>103.447</v>
      </c>
      <c r="Y1137" s="10">
        <f t="shared" si="1391"/>
        <v>0</v>
      </c>
      <c r="Z1137" s="7">
        <v>1</v>
      </c>
      <c r="AA1137" s="7">
        <f t="shared" si="1392"/>
        <v>1</v>
      </c>
      <c r="AB1137" s="7">
        <f t="shared" si="1381"/>
        <v>1</v>
      </c>
      <c r="AC1137" s="7">
        <f>IF(ISNUMBER(INDEX(bias[value],MATCH(I1137,bias[symbol],0))),1,0)</f>
        <v>1</v>
      </c>
      <c r="AD1137" s="7">
        <f t="shared" si="1393"/>
        <v>1</v>
      </c>
      <c r="AE1137" s="7">
        <f t="shared" si="1382"/>
        <v>1</v>
      </c>
      <c r="AF1137" s="7">
        <f t="shared" ca="1" si="1383"/>
        <v>0</v>
      </c>
      <c r="AG1137" s="7">
        <f t="shared" ca="1" si="1384"/>
        <v>0</v>
      </c>
      <c r="AH1137" s="7" t="str">
        <f ca="1">IF(AG1137=1,_xll.RtContribute("DDS_BONDS",$B1137&amp;"=EXT",$V$3:$X$3,V1137:X1137,"FTC:CHANGED;SCOPE:SERVER"),"-")</f>
        <v>-</v>
      </c>
      <c r="AI1137" s="1" t="str">
        <f>_xll.RtGet("DDS_BONDS",B1137&amp;"=EXT",3)</f>
        <v>17940208=EXT</v>
      </c>
      <c r="AJ1137" s="32">
        <f>_xll.BDP($A1137&amp;" @"&amp; $N1137 &amp;"  Corp","risk_mid")</f>
        <v>5.7906218148005451</v>
      </c>
      <c r="AK1137" s="25">
        <f t="shared" si="1385"/>
        <v>0</v>
      </c>
      <c r="AL1137" s="1">
        <f t="shared" si="1395"/>
        <v>-0.8</v>
      </c>
      <c r="AM1137" s="38">
        <f t="shared" si="1386"/>
        <v>0</v>
      </c>
      <c r="AN1137" s="12">
        <f>_xll.BDP($A1137&amp;" @"&amp; $N1137 &amp;"  Corp","asset_swap_spd_mid")</f>
        <v>31.360724451002163</v>
      </c>
      <c r="AO1137" s="25">
        <f t="shared" si="1387"/>
        <v>0</v>
      </c>
      <c r="AP1137" s="25">
        <f>IFERROR(_xll.BDP($A1137&amp;" @"&amp; $N1137 &amp;"  Corp","coupon")*G1137/100/365,"-")</f>
        <v>0</v>
      </c>
      <c r="AQ1137" s="1" t="str">
        <f>_xll.RtGet("EBOND_LDN",B1137,"DSPLY_NAME")</f>
        <v>WURTH 1 3/4 21 M</v>
      </c>
      <c r="AR1137" s="38">
        <f>_xll.RtGet("EBOND_LDN", B1137, -18560)</f>
        <v>73.197436494922997</v>
      </c>
      <c r="AS1137" s="38">
        <f>_xll.RtGet("EBOND_LDN", B1137, -18562)</f>
        <v>66.303280441693005</v>
      </c>
      <c r="AT1137" s="58" t="str">
        <f ca="1">IF(Main[[#This Row],[maturity]]&lt;TODAY(),"matured","-")</f>
        <v>-</v>
      </c>
      <c r="AU1137" s="1" t="str">
        <f>IF(Main[[#This Row],[spread bid]]=Main[[#This Row],[spread ask]],"error","-")</f>
        <v>-</v>
      </c>
    </row>
    <row r="1138" spans="1:47" x14ac:dyDescent="0.2">
      <c r="A1138" s="1" t="s">
        <v>1037</v>
      </c>
      <c r="B1138" s="1">
        <v>8624296</v>
      </c>
      <c r="C1138" s="9">
        <v>1996704</v>
      </c>
      <c r="D1138" s="9" t="str">
        <f>_xll.BDP($A1138&amp;" Corp",D$4)</f>
        <v>AEMSPA</v>
      </c>
      <c r="E1138" s="9">
        <f>IF(_xll.BDP($A1138&amp;" Corp","cpn typ")="floating","frn",_xll.BDP($A1138&amp;" Corp",E$4))</f>
        <v>4.5</v>
      </c>
      <c r="F1138" s="50">
        <f>IF(LEFT(_xll.BDP($A1138&amp;" Corp","mty_typ"),4)="perp","perp",_xll.BDP($A1138&amp;" Corp",F$4)*1)</f>
        <v>42676</v>
      </c>
      <c r="G1138" s="31">
        <f>_xll.RtGet("EBOND_POSITION",INDEX(bookMap[eBondID],MATCH(TEXT(C1138,"0"),bookMap[bbgID],0))&amp;"="&amp;B1138,"AMOUNT")</f>
        <v>0</v>
      </c>
      <c r="H1138" s="1">
        <f>INDEX(control!$E$12:$E$22,MATCH(C1138,control!$C$12:$C$22,0))</f>
        <v>0</v>
      </c>
      <c r="I1138" s="1" t="str">
        <f>IFERROR(INDEX(bias[symbol],MIN(MAX(MATCH(IF($I$2="manual",_xll.RtGet("EBOND_LDN",B1138,-20268),$I$2),bias[symbol],0)+H1138,1),27)),"-")</f>
        <v>b</v>
      </c>
      <c r="J1138" s="1">
        <f>IFERROR(_xll.RtGet("EBOND_LDN",B1138,-20270)*1,"-")</f>
        <v>0.5</v>
      </c>
      <c r="K1138" s="1" t="str">
        <f>_xll.RtGet("EBOND_LDN",$B1138,-20271)</f>
        <v>on</v>
      </c>
      <c r="L1138" s="1">
        <f>_xll.BDP(A1138&amp;" @CBKG Corp","bid")</f>
        <v>108.001</v>
      </c>
      <c r="M1138" s="1">
        <f>_xll.BDP(A1138&amp;" @CBKG Corp","ask")</f>
        <v>108.501</v>
      </c>
      <c r="N1138" s="1" t="s">
        <v>1456</v>
      </c>
      <c r="O1138" s="1" t="str">
        <f>_xll.BDP(A1138&amp;" @"&amp;N1138&amp;" Corp","LAST_UPDATE")</f>
        <v>07:01:48</v>
      </c>
      <c r="P1138" s="57">
        <f>_xll.BDP(A1138&amp;" @"&amp;N1138&amp;" Corp","LAST_PRICE")</f>
        <v>108.194</v>
      </c>
      <c r="Q1138" s="1">
        <f>INDEX(control!$F$12:$F$22,MATCH(C1138,control!$C$12:$C$22,0))</f>
        <v>100</v>
      </c>
      <c r="R1138" s="1">
        <f>P1138-J1138*INDEX(bias[value],MATCH(I1138,bias[symbol],0))*(Q1138/100)</f>
        <v>108.0065</v>
      </c>
      <c r="S1138" s="1">
        <f t="shared" si="1394"/>
        <v>108.5065</v>
      </c>
      <c r="T1138" s="4"/>
      <c r="U1138" s="4"/>
      <c r="V1138" s="1">
        <f t="shared" si="1388"/>
        <v>108.194</v>
      </c>
      <c r="W1138" s="1">
        <f t="shared" si="1389"/>
        <v>108.0065</v>
      </c>
      <c r="X1138" s="1">
        <f t="shared" si="1390"/>
        <v>108.5065</v>
      </c>
      <c r="Y1138" s="13">
        <f t="shared" si="1391"/>
        <v>1.099999999999568E-2</v>
      </c>
      <c r="Z1138" s="1">
        <v>1</v>
      </c>
      <c r="AA1138" s="1">
        <f t="shared" si="1392"/>
        <v>1</v>
      </c>
      <c r="AB1138" s="1">
        <f t="shared" ref="AB1138:AB1200" si="1409">IF(ISNUMBER(V1138),1,0)*IF(ISNUMBER(W1138),1,0)*IF(ISNUMBER(X1138),1,0)</f>
        <v>1</v>
      </c>
      <c r="AC1138" s="1">
        <f>IF(ISNUMBER(INDEX(bias[value],MATCH(I1138,bias[symbol],0))),1,0)</f>
        <v>1</v>
      </c>
      <c r="AD1138" s="1">
        <f t="shared" si="1393"/>
        <v>1</v>
      </c>
      <c r="AE1138" s="1">
        <f t="shared" ref="AE1138:AE1200" si="1410">IF(AB1138,IF(W1138&gt;X1138,0,1),0)</f>
        <v>1</v>
      </c>
      <c r="AF1138" s="1">
        <f t="shared" ca="1" si="1383"/>
        <v>0</v>
      </c>
      <c r="AG1138" s="1">
        <f t="shared" ca="1" si="1384"/>
        <v>0</v>
      </c>
      <c r="AH1138" s="1" t="str">
        <f ca="1">IF(AG1138=1,_xll.RtContribute("DDS_BONDS",$B1138&amp;"=EXT",$V$3:$X$3,V1138:X1138,"FTC:CHANGED;SCOPE:SERVER"),"-")</f>
        <v>-</v>
      </c>
      <c r="AI1138" s="1" t="str">
        <f>_xll.RtGet("DDS_BONDS",B1138&amp;"=EXT",3)</f>
        <v>8624296=EXT</v>
      </c>
      <c r="AJ1138" s="32">
        <f>_xll.BDP($A1138&amp;" @"&amp; $N1138 &amp;"  Corp","risk_mid")</f>
        <v>2.4800513509077859</v>
      </c>
      <c r="AK1138" s="25">
        <f t="shared" si="1385"/>
        <v>0</v>
      </c>
      <c r="AL1138" s="1" t="str">
        <f t="shared" si="1395"/>
        <v>-</v>
      </c>
      <c r="AM1138" s="38">
        <f t="shared" si="1386"/>
        <v>0</v>
      </c>
      <c r="AN1138" s="12">
        <f>_xll.BDP($A1138&amp;" @"&amp; $N1138 &amp;"  Corp","asset_swap_spd_mid")</f>
        <v>66.986553715737514</v>
      </c>
      <c r="AO1138" s="25">
        <f t="shared" si="1387"/>
        <v>0</v>
      </c>
      <c r="AP1138" s="25">
        <f>IFERROR(_xll.BDP($A1138&amp;" @"&amp; $N1138 &amp;"  Corp","coupon")*G1138/100/365,"-")</f>
        <v>0</v>
      </c>
      <c r="AQ1138" s="1" t="str">
        <f>_xll.RtGet("EBOND_LDN",B1138,"DSPLY_NAME")</f>
        <v xml:space="preserve">AEMSPA 4 1/2 02 </v>
      </c>
      <c r="AR1138" s="38">
        <f>_xll.RtGet("EBOND_LDN", B1138, -18560)</f>
        <v>102.968081709166</v>
      </c>
      <c r="AS1138" s="38">
        <f>_xll.RtGet("EBOND_LDN", B1138, -18562)</f>
        <v>82.829839633605999</v>
      </c>
      <c r="AT1138" s="58" t="str">
        <f ca="1">IF(Main[[#This Row],[maturity]]&lt;TODAY(),"matured","-")</f>
        <v>-</v>
      </c>
      <c r="AU1138" s="1" t="str">
        <f>IF(Main[[#This Row],[spread bid]]=Main[[#This Row],[spread ask]],"error","-")</f>
        <v>-</v>
      </c>
    </row>
    <row r="1139" spans="1:47" x14ac:dyDescent="0.2">
      <c r="A1139" s="1" t="s">
        <v>1038</v>
      </c>
      <c r="B1139" s="1">
        <v>16160241</v>
      </c>
      <c r="C1139" s="9">
        <v>1996704</v>
      </c>
      <c r="D1139" s="9" t="str">
        <f>_xll.BDP($A1139&amp;" Corp",D$4)</f>
        <v>AEMSPA</v>
      </c>
      <c r="E1139" s="9">
        <f>IF(_xll.BDP($A1139&amp;" Corp","cpn typ")="floating","frn",_xll.BDP($A1139&amp;" Corp",E$4))</f>
        <v>4.5</v>
      </c>
      <c r="F1139" s="50">
        <f>IF(LEFT(_xll.BDP($A1139&amp;" Corp","mty_typ"),4)="perp","perp",_xll.BDP($A1139&amp;" Corp",F$4)*1)</f>
        <v>43797</v>
      </c>
      <c r="G1139" s="31">
        <f>_xll.RtGet("EBOND_POSITION",INDEX(bookMap[eBondID],MATCH(TEXT(C1139,"0"),bookMap[bbgID],0))&amp;"="&amp;B1139,"AMOUNT")</f>
        <v>0</v>
      </c>
      <c r="H1139" s="1">
        <f>INDEX(control!$E$12:$E$22,MATCH(C1139,control!$C$12:$C$22,0))</f>
        <v>0</v>
      </c>
      <c r="I1139" s="1" t="str">
        <f>IFERROR(INDEX(bias[symbol],MIN(MAX(MATCH(IF($I$2="manual",_xll.RtGet("EBOND_LDN",B1139,-20268),$I$2),bias[symbol],0)+H1139,1),27)),"-")</f>
        <v>b</v>
      </c>
      <c r="J1139" s="1">
        <f>IFERROR(_xll.RtGet("EBOND_LDN",B1139,-20270)*1,"-")</f>
        <v>0.5</v>
      </c>
      <c r="K1139" s="1" t="str">
        <f>_xll.RtGet("EBOND_LDN",$B1139,-20271)</f>
        <v>on</v>
      </c>
      <c r="L1139" s="1">
        <f>_xll.BDP(A1139&amp;" @CBKG Corp","bid")</f>
        <v>114.43899999999999</v>
      </c>
      <c r="M1139" s="1">
        <f>_xll.BDP(A1139&amp;" @CBKG Corp","ask")</f>
        <v>114.93899999999999</v>
      </c>
      <c r="N1139" s="1" t="s">
        <v>1456</v>
      </c>
      <c r="O1139" s="1" t="str">
        <f>_xll.BDP(A1139&amp;" @"&amp;N1139&amp;" Corp","LAST_UPDATE")</f>
        <v>07:01:26</v>
      </c>
      <c r="P1139" s="57">
        <f>_xll.BDP(A1139&amp;" @"&amp;N1139&amp;" Corp","LAST_PRICE")</f>
        <v>114.69799999999999</v>
      </c>
      <c r="Q1139" s="1">
        <f>INDEX(control!$F$12:$F$22,MATCH(C1139,control!$C$12:$C$22,0))</f>
        <v>100</v>
      </c>
      <c r="R1139" s="1">
        <f>P1139-J1139*INDEX(bias[value],MATCH(I1139,bias[symbol],0))*(Q1139/100)</f>
        <v>114.51049999999999</v>
      </c>
      <c r="S1139" s="1">
        <f t="shared" si="1394"/>
        <v>115.01049999999999</v>
      </c>
      <c r="T1139" s="4"/>
      <c r="U1139" s="4"/>
      <c r="V1139" s="1">
        <f t="shared" si="1388"/>
        <v>114.69799999999999</v>
      </c>
      <c r="W1139" s="1">
        <f t="shared" si="1389"/>
        <v>114.51049999999999</v>
      </c>
      <c r="X1139" s="1">
        <f t="shared" si="1390"/>
        <v>115.01049999999999</v>
      </c>
      <c r="Y1139" s="13">
        <f t="shared" si="1391"/>
        <v>0.14300000000000068</v>
      </c>
      <c r="Z1139" s="1">
        <v>1</v>
      </c>
      <c r="AA1139" s="1">
        <f t="shared" si="1392"/>
        <v>1</v>
      </c>
      <c r="AB1139" s="1">
        <f t="shared" si="1409"/>
        <v>1</v>
      </c>
      <c r="AC1139" s="1">
        <f>IF(ISNUMBER(INDEX(bias[value],MATCH(I1139,bias[symbol],0))),1,0)</f>
        <v>1</v>
      </c>
      <c r="AD1139" s="1">
        <f t="shared" si="1393"/>
        <v>1</v>
      </c>
      <c r="AE1139" s="1">
        <f t="shared" si="1410"/>
        <v>1</v>
      </c>
      <c r="AF1139" s="1">
        <f t="shared" ca="1" si="1383"/>
        <v>0</v>
      </c>
      <c r="AG1139" s="1">
        <f t="shared" ca="1" si="1384"/>
        <v>0</v>
      </c>
      <c r="AH1139" s="1" t="str">
        <f ca="1">IF(AG1139=1,_xll.RtContribute("DDS_BONDS",$B1139&amp;"=EXT",$V$3:$X$3,V1139:X1139,"FTC:CHANGED;SCOPE:SERVER"),"-")</f>
        <v>-</v>
      </c>
      <c r="AI1139" s="1" t="str">
        <f>_xll.RtGet("DDS_BONDS",B1139&amp;"=EXT",3)</f>
        <v>16160241=EXT</v>
      </c>
      <c r="AJ1139" s="32">
        <f>_xll.BDP($A1139&amp;" @"&amp; $N1139 &amp;"  Corp","risk_mid")</f>
        <v>5.6265263162003976</v>
      </c>
      <c r="AK1139" s="25">
        <f t="shared" si="1385"/>
        <v>0</v>
      </c>
      <c r="AL1139" s="1">
        <f t="shared" si="1395"/>
        <v>-0.9</v>
      </c>
      <c r="AM1139" s="38">
        <f t="shared" si="1386"/>
        <v>0</v>
      </c>
      <c r="AN1139" s="12">
        <f>_xll.BDP($A1139&amp;" @"&amp; $N1139 &amp;"  Corp","asset_swap_spd_mid")</f>
        <v>94.601220058124142</v>
      </c>
      <c r="AO1139" s="25">
        <f t="shared" si="1387"/>
        <v>0</v>
      </c>
      <c r="AP1139" s="25">
        <f>IFERROR(_xll.BDP($A1139&amp;" @"&amp; $N1139 &amp;"  Corp","coupon")*G1139/100/365,"-")</f>
        <v>0</v>
      </c>
      <c r="AQ1139" s="1" t="str">
        <f>_xll.RtGet("EBOND_LDN",B1139,"DSPLY_NAME")</f>
        <v xml:space="preserve">AEMSPA 4 1/2 28 </v>
      </c>
      <c r="AR1139" s="38">
        <f>_xll.RtGet("EBOND_LDN", B1139, -18560)</f>
        <v>76.483280693962001</v>
      </c>
      <c r="AS1139" s="38">
        <f>_xll.RtGet("EBOND_LDN", B1139, -18562)</f>
        <v>67.618279396581997</v>
      </c>
      <c r="AT1139" s="58" t="str">
        <f ca="1">IF(Main[[#This Row],[maturity]]&lt;TODAY(),"matured","-")</f>
        <v>-</v>
      </c>
      <c r="AU1139" s="1" t="str">
        <f>IF(Main[[#This Row],[spread bid]]=Main[[#This Row],[spread ask]],"error","-")</f>
        <v>-</v>
      </c>
    </row>
    <row r="1140" spans="1:47" x14ac:dyDescent="0.2">
      <c r="A1140" s="1" t="s">
        <v>1039</v>
      </c>
      <c r="B1140" s="1">
        <v>18472674</v>
      </c>
      <c r="C1140" s="9">
        <v>1996704</v>
      </c>
      <c r="D1140" s="9" t="str">
        <f>_xll.BDP($A1140&amp;" Corp",D$4)</f>
        <v>AEMSPA</v>
      </c>
      <c r="E1140" s="9">
        <f>IF(_xll.BDP($A1140&amp;" Corp","cpn typ")="floating","frn",_xll.BDP($A1140&amp;" Corp",E$4))</f>
        <v>4.375</v>
      </c>
      <c r="F1140" s="50">
        <f>IF(LEFT(_xll.BDP($A1140&amp;" Corp","mty_typ"),4)="perp","perp",_xll.BDP($A1140&amp;" Corp",F$4)*1)</f>
        <v>44206</v>
      </c>
      <c r="G1140" s="31">
        <f>_xll.RtGet("EBOND_POSITION",INDEX(bookMap[eBondID],MATCH(TEXT(C1140,"0"),bookMap[bbgID],0))&amp;"="&amp;B1140,"AMOUNT")</f>
        <v>0</v>
      </c>
      <c r="H1140" s="1">
        <f>INDEX(control!$E$12:$E$22,MATCH(C1140,control!$C$12:$C$22,0))</f>
        <v>0</v>
      </c>
      <c r="I1140" s="1" t="str">
        <f>IFERROR(INDEX(bias[symbol],MIN(MAX(MATCH(IF($I$2="manual",_xll.RtGet("EBOND_LDN",B1140,-20268),$I$2),bias[symbol],0)+H1140,1),27)),"-")</f>
        <v>b</v>
      </c>
      <c r="J1140" s="1">
        <f>IFERROR(_xll.RtGet("EBOND_LDN",B1140,-20270)*1,"-")</f>
        <v>0.5</v>
      </c>
      <c r="K1140" s="1" t="str">
        <f>_xll.RtGet("EBOND_LDN",$B1140,-20271)</f>
        <v>on</v>
      </c>
      <c r="L1140" s="1">
        <f>_xll.BDP(A1140&amp;" @CBKG Corp","bid")</f>
        <v>114.15</v>
      </c>
      <c r="M1140" s="1">
        <f>_xll.BDP(A1140&amp;" @CBKG Corp","ask")</f>
        <v>114.65</v>
      </c>
      <c r="N1140" s="1" t="s">
        <v>1456</v>
      </c>
      <c r="O1140" s="1" t="str">
        <f>_xll.BDP(A1140&amp;" @"&amp;N1140&amp;" Corp","LAST_UPDATE")</f>
        <v>07:01:21</v>
      </c>
      <c r="P1140" s="57">
        <f>_xll.BDP(A1140&amp;" @"&amp;N1140&amp;" Corp","LAST_PRICE")</f>
        <v>114.45399999999999</v>
      </c>
      <c r="Q1140" s="1">
        <f>INDEX(control!$F$12:$F$22,MATCH(C1140,control!$C$12:$C$22,0))</f>
        <v>100</v>
      </c>
      <c r="R1140" s="1">
        <f>P1140-J1140*INDEX(bias[value],MATCH(I1140,bias[symbol],0))*(Q1140/100)</f>
        <v>114.26649999999999</v>
      </c>
      <c r="S1140" s="1">
        <f t="shared" si="1394"/>
        <v>114.76649999999999</v>
      </c>
      <c r="T1140" s="4"/>
      <c r="U1140" s="4"/>
      <c r="V1140" s="1">
        <f t="shared" si="1388"/>
        <v>114.45399999999999</v>
      </c>
      <c r="W1140" s="1">
        <f t="shared" si="1389"/>
        <v>114.26649999999999</v>
      </c>
      <c r="X1140" s="1">
        <f t="shared" si="1390"/>
        <v>114.76649999999999</v>
      </c>
      <c r="Y1140" s="13">
        <f t="shared" si="1391"/>
        <v>0.23299999999997567</v>
      </c>
      <c r="Z1140" s="1">
        <v>1</v>
      </c>
      <c r="AA1140" s="1">
        <f t="shared" si="1392"/>
        <v>1</v>
      </c>
      <c r="AB1140" s="1">
        <f t="shared" si="1409"/>
        <v>1</v>
      </c>
      <c r="AC1140" s="1">
        <f>IF(ISNUMBER(INDEX(bias[value],MATCH(I1140,bias[symbol],0))),1,0)</f>
        <v>1</v>
      </c>
      <c r="AD1140" s="1">
        <f t="shared" si="1393"/>
        <v>1</v>
      </c>
      <c r="AE1140" s="1">
        <f t="shared" si="1410"/>
        <v>1</v>
      </c>
      <c r="AF1140" s="1">
        <f t="shared" ca="1" si="1383"/>
        <v>0</v>
      </c>
      <c r="AG1140" s="1">
        <f t="shared" ca="1" si="1384"/>
        <v>0</v>
      </c>
      <c r="AH1140" s="1" t="str">
        <f ca="1">IF(AG1140=1,_xll.RtContribute("DDS_BONDS",$B1140&amp;"=EXT",$V$3:$X$3,V1140:X1140,"FTC:CHANGED;SCOPE:SERVER"),"-")</f>
        <v>-</v>
      </c>
      <c r="AI1140" s="1" t="str">
        <f>_xll.RtGet("DDS_BONDS",B1140&amp;"=EXT",3)</f>
        <v>18472674=EXT</v>
      </c>
      <c r="AJ1140" s="32">
        <f>_xll.BDP($A1140&amp;" @"&amp; $N1140 &amp;"  Corp","risk_mid")</f>
        <v>6.6134367516106352</v>
      </c>
      <c r="AK1140" s="25">
        <f t="shared" si="1385"/>
        <v>0</v>
      </c>
      <c r="AL1140" s="1" t="str">
        <f t="shared" si="1395"/>
        <v>-</v>
      </c>
      <c r="AM1140" s="38">
        <f t="shared" si="1386"/>
        <v>0</v>
      </c>
      <c r="AN1140" s="12">
        <f>_xll.BDP($A1140&amp;" @"&amp; $N1140 &amp;"  Corp","asset_swap_spd_mid")</f>
        <v>109.16471985376764</v>
      </c>
      <c r="AO1140" s="25">
        <f t="shared" si="1387"/>
        <v>0</v>
      </c>
      <c r="AP1140" s="25">
        <f>IFERROR(_xll.BDP($A1140&amp;" @"&amp; $N1140 &amp;"  Corp","coupon")*G1140/100/365,"-")</f>
        <v>0</v>
      </c>
      <c r="AQ1140" s="1" t="str">
        <f>_xll.RtGet("EBOND_LDN",B1140,"DSPLY_NAME")</f>
        <v xml:space="preserve">AEMSPA 4 3/8 10 </v>
      </c>
      <c r="AR1140" s="38">
        <f>_xll.RtGet("EBOND_LDN", B1140, -18560)</f>
        <v>132.834285173078</v>
      </c>
      <c r="AS1140" s="38">
        <f>_xll.RtGet("EBOND_LDN", B1140, -18562)</f>
        <v>125.296317607099</v>
      </c>
      <c r="AT1140" s="58" t="str">
        <f ca="1">IF(Main[[#This Row],[maturity]]&lt;TODAY(),"matured","-")</f>
        <v>-</v>
      </c>
      <c r="AU1140" s="1" t="str">
        <f>IF(Main[[#This Row],[spread bid]]=Main[[#This Row],[spread ask]],"error","-")</f>
        <v>-</v>
      </c>
    </row>
    <row r="1141" spans="1:47" x14ac:dyDescent="0.2">
      <c r="A1141" s="1" t="s">
        <v>1040</v>
      </c>
      <c r="B1141" s="1">
        <v>8279978</v>
      </c>
      <c r="C1141" s="9">
        <v>1996704</v>
      </c>
      <c r="D1141" s="9" t="str">
        <f>_xll.BDP($A1141&amp;" Corp",D$4)</f>
        <v>BOGAEI</v>
      </c>
      <c r="E1141" s="9">
        <f>IF(_xll.BDP($A1141&amp;" Corp","cpn typ")="floating","frn",_xll.BDP($A1141&amp;" Corp",E$4))</f>
        <v>5.75</v>
      </c>
      <c r="F1141" s="50">
        <f>IF(LEFT(_xll.BDP($A1141&amp;" Corp","mty_typ"),4)="perp","perp",_xll.BDP($A1141&amp;" Corp",F$4)*1)</f>
        <v>41806</v>
      </c>
      <c r="G1141" s="31">
        <f>_xll.RtGet("EBOND_POSITION",INDEX(bookMap[eBondID],MATCH(TEXT(C1141,"0"),bookMap[bbgID],0))&amp;"="&amp;B1141,"AMOUNT")</f>
        <v>0</v>
      </c>
      <c r="H1141" s="1">
        <f>INDEX(control!$E$12:$E$22,MATCH(C1141,control!$C$12:$C$22,0))</f>
        <v>0</v>
      </c>
      <c r="I1141" s="1" t="str">
        <f>IFERROR(INDEX(bias[symbol],MIN(MAX(MATCH(IF($I$2="manual",_xll.RtGet("EBOND_LDN",B1141,-20268),$I$2),bias[symbol],0)+H1141,1),27)),"-")</f>
        <v>b</v>
      </c>
      <c r="J1141" s="1">
        <f>IFERROR(_xll.RtGet("EBOND_LDN",B1141,-20270)*1,"-")</f>
        <v>0.3</v>
      </c>
      <c r="K1141" s="1" t="str">
        <f>_xll.RtGet("EBOND_LDN",$B1141,-20271)</f>
        <v>on</v>
      </c>
      <c r="L1141" s="1" t="str">
        <f>_xll.BDP(A1141&amp;" @CBKG Corp","bid")</f>
        <v>#N/A Real Time</v>
      </c>
      <c r="M1141" s="1" t="str">
        <f>_xll.BDP(A1141&amp;" @CBKG Corp","ask")</f>
        <v>#N/A Real Time</v>
      </c>
      <c r="N1141" s="1" t="s">
        <v>1456</v>
      </c>
      <c r="O1141" s="1" t="str">
        <f>_xll.BDP(A1141&amp;" @"&amp;N1141&amp;" Corp","LAST_UPDATE")</f>
        <v>11/06/2014</v>
      </c>
      <c r="P1141" s="57">
        <f>_xll.BDP(A1141&amp;" @"&amp;N1141&amp;" Corp","LAST_PRICE")</f>
        <v>100.04300000000001</v>
      </c>
      <c r="Q1141" s="1">
        <f>INDEX(control!$F$12:$F$22,MATCH(C1141,control!$C$12:$C$22,0))</f>
        <v>100</v>
      </c>
      <c r="R1141" s="1">
        <f>P1141-J1141*INDEX(bias[value],MATCH(I1141,bias[symbol],0))*(Q1141/100)</f>
        <v>99.930500000000009</v>
      </c>
      <c r="S1141" s="1">
        <f t="shared" si="1394"/>
        <v>100.23050000000001</v>
      </c>
      <c r="T1141" s="4"/>
      <c r="U1141" s="4"/>
      <c r="V1141" s="1">
        <f t="shared" si="1388"/>
        <v>100.04300000000001</v>
      </c>
      <c r="W1141" s="1">
        <f t="shared" si="1389"/>
        <v>99.930500000000009</v>
      </c>
      <c r="X1141" s="1">
        <f t="shared" si="1390"/>
        <v>100.23050000000001</v>
      </c>
      <c r="Y1141" s="13" t="str">
        <f t="shared" si="1391"/>
        <v>err</v>
      </c>
      <c r="Z1141" s="1">
        <v>1</v>
      </c>
      <c r="AA1141" s="1">
        <f t="shared" si="1392"/>
        <v>1</v>
      </c>
      <c r="AB1141" s="1">
        <f t="shared" si="1409"/>
        <v>1</v>
      </c>
      <c r="AC1141" s="1">
        <f>IF(ISNUMBER(INDEX(bias[value],MATCH(I1141,bias[symbol],0))),1,0)</f>
        <v>1</v>
      </c>
      <c r="AD1141" s="1">
        <f t="shared" si="1393"/>
        <v>1</v>
      </c>
      <c r="AE1141" s="1">
        <f t="shared" si="1410"/>
        <v>1</v>
      </c>
      <c r="AF1141" s="1">
        <f t="shared" ca="1" si="1383"/>
        <v>0</v>
      </c>
      <c r="AG1141" s="1">
        <f t="shared" ca="1" si="1384"/>
        <v>0</v>
      </c>
      <c r="AH1141" s="1" t="str">
        <f ca="1">IF(AG1141=1,_xll.RtContribute("DDS_BONDS",$B1141&amp;"=EXT",$V$3:$X$3,V1141:X1141,"FTC:CHANGED;SCOPE:SERVER"),"-")</f>
        <v>-</v>
      </c>
      <c r="AI1141" s="1" t="str">
        <f>_xll.RtGet("DDS_BONDS",B1141&amp;"=EXT",3)</f>
        <v>8279978=EXT</v>
      </c>
      <c r="AJ1141" s="32">
        <f>_xll.BDP($A1141&amp;" @"&amp; $N1141 &amp;"  Corp","risk_mid")</f>
        <v>8.6910805173090466E-3</v>
      </c>
      <c r="AK1141" s="25">
        <f t="shared" si="1385"/>
        <v>0</v>
      </c>
      <c r="AL1141" s="1" t="str">
        <f t="shared" si="1395"/>
        <v>-</v>
      </c>
      <c r="AM1141" s="38">
        <f t="shared" si="1386"/>
        <v>0</v>
      </c>
      <c r="AN1141" s="12">
        <f>_xll.BDP($A1141&amp;" @"&amp; $N1141 &amp;"  Corp","asset_swap_spd_mid")</f>
        <v>44.791906206248989</v>
      </c>
      <c r="AO1141" s="25">
        <f t="shared" si="1387"/>
        <v>0</v>
      </c>
      <c r="AP1141" s="25">
        <f>IFERROR(_xll.BDP($A1141&amp;" @"&amp; $N1141 &amp;"  Corp","coupon")*G1141/100/365,"-")</f>
        <v>0</v>
      </c>
      <c r="AQ1141" s="1" t="str">
        <f>_xll.RtGet("EBOND_LDN",B1141,"DSPLY_NAME")</f>
        <v xml:space="preserve">BOGAEI 5 3/4 16 </v>
      </c>
      <c r="AR1141" s="38">
        <f>_xll.RtGet("EBOND_LDN", B1141, -18560)</f>
        <v>0</v>
      </c>
      <c r="AS1141" s="38">
        <f>_xll.RtGet("EBOND_LDN", B1141, -18562)</f>
        <v>0</v>
      </c>
      <c r="AT1141" s="58" t="str">
        <f ca="1">IF(Main[[#This Row],[maturity]]&lt;TODAY(),"matured","-")</f>
        <v>-</v>
      </c>
      <c r="AU1141" s="1" t="str">
        <f>IF(Main[[#This Row],[spread bid]]=Main[[#This Row],[spread ask]],"error","-")</f>
        <v>error</v>
      </c>
    </row>
    <row r="1142" spans="1:47" x14ac:dyDescent="0.2">
      <c r="A1142" s="1" t="s">
        <v>1041</v>
      </c>
      <c r="B1142" s="1">
        <v>16132508</v>
      </c>
      <c r="C1142" s="9">
        <v>1996704</v>
      </c>
      <c r="D1142" s="9" t="str">
        <f>_xll.BDP($A1142&amp;" Corp",D$4)</f>
        <v>BOGAEI</v>
      </c>
      <c r="E1142" s="9">
        <f>IF(_xll.BDP($A1142&amp;" Corp","cpn typ")="floating","frn",_xll.BDP($A1142&amp;" Corp",E$4))</f>
        <v>3.625</v>
      </c>
      <c r="F1142" s="50">
        <f>IF(LEFT(_xll.BDP($A1142&amp;" Corp","mty_typ"),4)="perp","perp",_xll.BDP($A1142&amp;" Corp",F$4)*1)</f>
        <v>43073</v>
      </c>
      <c r="G1142" s="31">
        <f>_xll.RtGet("EBOND_POSITION",INDEX(bookMap[eBondID],MATCH(TEXT(C1142,"0"),bookMap[bbgID],0))&amp;"="&amp;B1142,"AMOUNT")</f>
        <v>0</v>
      </c>
      <c r="H1142" s="1">
        <f>INDEX(control!$E$12:$E$22,MATCH(C1142,control!$C$12:$C$22,0))</f>
        <v>0</v>
      </c>
      <c r="I1142" s="1" t="str">
        <f>IFERROR(INDEX(bias[symbol],MIN(MAX(MATCH(IF($I$2="manual",_xll.RtGet("EBOND_LDN",B1142,-20268),$I$2),bias[symbol],0)+H1142,1),27)),"-")</f>
        <v>b</v>
      </c>
      <c r="J1142" s="1">
        <f>IFERROR(_xll.RtGet("EBOND_LDN",B1142,-20270)*1,"-")</f>
        <v>0.6</v>
      </c>
      <c r="K1142" s="1" t="str">
        <f>_xll.RtGet("EBOND_LDN",$B1142,-20271)</f>
        <v>on</v>
      </c>
      <c r="L1142" s="1">
        <f>_xll.BDP(A1142&amp;" @CBKG Corp","bid")</f>
        <v>108.574</v>
      </c>
      <c r="M1142" s="1">
        <f>_xll.BDP(A1142&amp;" @CBKG Corp","ask")</f>
        <v>109.17400000000001</v>
      </c>
      <c r="N1142" s="1" t="s">
        <v>1456</v>
      </c>
      <c r="O1142" s="1" t="str">
        <f>_xll.BDP(A1142&amp;" @"&amp;N1142&amp;" Corp","LAST_UPDATE")</f>
        <v>11/06/2014</v>
      </c>
      <c r="P1142" s="57">
        <f>_xll.BDP(A1142&amp;" @"&amp;N1142&amp;" Corp","LAST_PRICE")</f>
        <v>108.83</v>
      </c>
      <c r="Q1142" s="1">
        <f>INDEX(control!$F$12:$F$22,MATCH(C1142,control!$C$12:$C$22,0))</f>
        <v>100</v>
      </c>
      <c r="R1142" s="1">
        <f>P1142-J1142*INDEX(bias[value],MATCH(I1142,bias[symbol],0))*(Q1142/100)</f>
        <v>108.605</v>
      </c>
      <c r="S1142" s="1">
        <f t="shared" si="1394"/>
        <v>109.205</v>
      </c>
      <c r="T1142" s="4"/>
      <c r="U1142" s="4"/>
      <c r="V1142" s="1">
        <f t="shared" si="1388"/>
        <v>108.83</v>
      </c>
      <c r="W1142" s="1">
        <f t="shared" si="1389"/>
        <v>108.605</v>
      </c>
      <c r="X1142" s="1">
        <f t="shared" si="1390"/>
        <v>109.205</v>
      </c>
      <c r="Y1142" s="13">
        <f t="shared" si="1391"/>
        <v>6.2000000000011823E-2</v>
      </c>
      <c r="Z1142" s="1">
        <v>1</v>
      </c>
      <c r="AA1142" s="1">
        <f t="shared" si="1392"/>
        <v>1</v>
      </c>
      <c r="AB1142" s="1">
        <f t="shared" si="1409"/>
        <v>1</v>
      </c>
      <c r="AC1142" s="1">
        <f>IF(ISNUMBER(INDEX(bias[value],MATCH(I1142,bias[symbol],0))),1,0)</f>
        <v>1</v>
      </c>
      <c r="AD1142" s="1">
        <f t="shared" si="1393"/>
        <v>1</v>
      </c>
      <c r="AE1142" s="1">
        <f t="shared" si="1410"/>
        <v>1</v>
      </c>
      <c r="AF1142" s="1">
        <f t="shared" ca="1" si="1383"/>
        <v>0</v>
      </c>
      <c r="AG1142" s="1">
        <f t="shared" ca="1" si="1384"/>
        <v>0</v>
      </c>
      <c r="AH1142" s="1" t="str">
        <f ca="1">IF(AG1142=1,_xll.RtContribute("DDS_BONDS",$B1142&amp;"=EXT",$V$3:$X$3,V1142:X1142,"FTC:CHANGED;SCOPE:SERVER"),"-")</f>
        <v>-</v>
      </c>
      <c r="AI1142" s="1" t="str">
        <f>_xll.RtGet("DDS_BONDS",B1142&amp;"=EXT",3)</f>
        <v>16132508=EXT</v>
      </c>
      <c r="AJ1142" s="32">
        <f>_xll.BDP($A1142&amp;" @"&amp; $N1142 &amp;"  Corp","risk_mid")</f>
        <v>3.5860131088632841</v>
      </c>
      <c r="AK1142" s="25">
        <f t="shared" si="1385"/>
        <v>0</v>
      </c>
      <c r="AL1142" s="1" t="str">
        <f t="shared" si="1395"/>
        <v>-</v>
      </c>
      <c r="AM1142" s="38">
        <f t="shared" si="1386"/>
        <v>0</v>
      </c>
      <c r="AN1142" s="12">
        <f>_xll.BDP($A1142&amp;" @"&amp; $N1142 &amp;"  Corp","asset_swap_spd_mid")</f>
        <v>57.317589344095786</v>
      </c>
      <c r="AO1142" s="25">
        <f t="shared" si="1387"/>
        <v>0</v>
      </c>
      <c r="AP1142" s="25">
        <f>IFERROR(_xll.BDP($A1142&amp;" @"&amp; $N1142 &amp;"  Corp","coupon")*G1142/100/365,"-")</f>
        <v>0</v>
      </c>
      <c r="AQ1142" s="1" t="str">
        <f>_xll.RtGet("EBOND_LDN",B1142,"DSPLY_NAME")</f>
        <v xml:space="preserve">BOGAEI 3 5/8 04 </v>
      </c>
      <c r="AR1142" s="38">
        <f>_xll.RtGet("EBOND_LDN", B1142, -18560)</f>
        <v>95.671228355300002</v>
      </c>
      <c r="AS1142" s="38">
        <f>_xll.RtGet("EBOND_LDN", B1142, -18562)</f>
        <v>78.960999566086002</v>
      </c>
      <c r="AT1142" s="58" t="str">
        <f ca="1">IF(Main[[#This Row],[maturity]]&lt;TODAY(),"matured","-")</f>
        <v>-</v>
      </c>
      <c r="AU1142" s="1" t="str">
        <f>IF(Main[[#This Row],[spread bid]]=Main[[#This Row],[spread ask]],"error","-")</f>
        <v>-</v>
      </c>
    </row>
    <row r="1143" spans="1:47" x14ac:dyDescent="0.2">
      <c r="A1143" s="1" t="s">
        <v>1042</v>
      </c>
      <c r="B1143" s="1">
        <v>12055738</v>
      </c>
      <c r="C1143" s="9">
        <v>1996704</v>
      </c>
      <c r="D1143" s="9" t="str">
        <f>_xll.BDP($A1143&amp;" Corp",D$4)</f>
        <v>ENELIM</v>
      </c>
      <c r="E1143" s="9">
        <f>IF(_xll.BDP($A1143&amp;" Corp","cpn typ")="floating","frn",_xll.BDP($A1143&amp;" Corp",E$4))</f>
        <v>4.625</v>
      </c>
      <c r="F1143" s="50">
        <f>IF(LEFT(_xll.BDP($A1143&amp;" Corp","mty_typ"),4)="perp","perp",_xll.BDP($A1143&amp;" Corp",F$4)*1)</f>
        <v>42179</v>
      </c>
      <c r="G1143" s="31">
        <f>_xll.RtGet("EBOND_POSITION",INDEX(bookMap[eBondID],MATCH(TEXT(C1143,"0"),bookMap[bbgID],0))&amp;"="&amp;B1143,"AMOUNT")</f>
        <v>0</v>
      </c>
      <c r="H1143" s="1">
        <f>INDEX(control!$E$12:$E$22,MATCH(C1143,control!$C$12:$C$22,0))</f>
        <v>0</v>
      </c>
      <c r="I1143" s="1" t="str">
        <f>IFERROR(INDEX(bias[symbol],MIN(MAX(MATCH(IF($I$2="manual",_xll.RtGet("EBOND_LDN",B1143,-20268),$I$2),bias[symbol],0)+H1143,1),27)),"-")</f>
        <v>bb</v>
      </c>
      <c r="J1143" s="1">
        <f>IFERROR(_xll.RtGet("EBOND_LDN",B1143,-20270)*1,"-")</f>
        <v>0.2</v>
      </c>
      <c r="K1143" s="1" t="str">
        <f>_xll.RtGet("EBOND_LDN",$B1143,-20271)</f>
        <v>on</v>
      </c>
      <c r="L1143" s="1">
        <f>_xll.BDP(A1143&amp;" @CBKG Corp","bid")</f>
        <v>104.06399999999999</v>
      </c>
      <c r="M1143" s="1">
        <f>_xll.BDP(A1143&amp;" @CBKG Corp","ask")</f>
        <v>104.264</v>
      </c>
      <c r="N1143" s="1" t="s">
        <v>1456</v>
      </c>
      <c r="O1143" s="1" t="str">
        <f>_xll.BDP(A1143&amp;" @"&amp;N1143&amp;" Corp","LAST_UPDATE")</f>
        <v>07:01:20</v>
      </c>
      <c r="P1143" s="57">
        <f>_xll.BDP(A1143&amp;" @"&amp;N1143&amp;" Corp","LAST_PRICE")</f>
        <v>104.117</v>
      </c>
      <c r="Q1143" s="1">
        <f>INDEX(control!$F$12:$F$22,MATCH(C1143,control!$C$12:$C$22,0))</f>
        <v>100</v>
      </c>
      <c r="R1143" s="1">
        <f>P1143-J1143*INDEX(bias[value],MATCH(I1143,bias[symbol],0))*(Q1143/100)</f>
        <v>104.06700000000001</v>
      </c>
      <c r="S1143" s="1">
        <f t="shared" si="1394"/>
        <v>104.26700000000001</v>
      </c>
      <c r="T1143" s="4"/>
      <c r="U1143" s="4"/>
      <c r="V1143" s="1">
        <f t="shared" si="1388"/>
        <v>104.117</v>
      </c>
      <c r="W1143" s="1">
        <f t="shared" si="1389"/>
        <v>104.06700000000001</v>
      </c>
      <c r="X1143" s="1">
        <f t="shared" si="1390"/>
        <v>104.26700000000001</v>
      </c>
      <c r="Y1143" s="13">
        <f t="shared" si="1391"/>
        <v>6.0000000000286491E-3</v>
      </c>
      <c r="Z1143" s="1">
        <v>1</v>
      </c>
      <c r="AA1143" s="1">
        <f t="shared" si="1392"/>
        <v>1</v>
      </c>
      <c r="AB1143" s="1">
        <f t="shared" si="1409"/>
        <v>1</v>
      </c>
      <c r="AC1143" s="1">
        <f>IF(ISNUMBER(INDEX(bias[value],MATCH(I1143,bias[symbol],0))),1,0)</f>
        <v>1</v>
      </c>
      <c r="AD1143" s="1">
        <f t="shared" si="1393"/>
        <v>1</v>
      </c>
      <c r="AE1143" s="1">
        <f t="shared" si="1410"/>
        <v>1</v>
      </c>
      <c r="AF1143" s="1">
        <f t="shared" ca="1" si="1383"/>
        <v>0</v>
      </c>
      <c r="AG1143" s="1">
        <f t="shared" ca="1" si="1384"/>
        <v>0</v>
      </c>
      <c r="AH1143" s="1" t="str">
        <f ca="1">IF(AG1143=1,_xll.RtContribute("DDS_BONDS",$B1143&amp;"=EXT",$V$3:$X$3,V1143:X1143,"FTC:CHANGED;SCOPE:SERVER"),"-")</f>
        <v>-</v>
      </c>
      <c r="AI1143" s="1" t="str">
        <f>_xll.RtGet("DDS_BONDS",B1143&amp;"=EXT",3)</f>
        <v>12055738=EXT</v>
      </c>
      <c r="AJ1143" s="32">
        <f>_xll.BDP($A1143&amp;" @"&amp; $N1143 &amp;"  Corp","risk_mid")</f>
        <v>1.0549916046521446</v>
      </c>
      <c r="AK1143" s="25">
        <f t="shared" si="1385"/>
        <v>0</v>
      </c>
      <c r="AL1143" s="1" t="str">
        <f t="shared" si="1395"/>
        <v>-</v>
      </c>
      <c r="AM1143" s="38">
        <f t="shared" si="1386"/>
        <v>0</v>
      </c>
      <c r="AN1143" s="12">
        <f>_xll.BDP($A1143&amp;" @"&amp; $N1143 &amp;"  Corp","asset_swap_spd_mid")</f>
        <v>6.0531941585702338</v>
      </c>
      <c r="AO1143" s="25">
        <f t="shared" si="1387"/>
        <v>0</v>
      </c>
      <c r="AP1143" s="25">
        <f>IFERROR(_xll.BDP($A1143&amp;" @"&amp; $N1143 &amp;"  Corp","coupon")*G1143/100/365,"-")</f>
        <v>0</v>
      </c>
      <c r="AQ1143" s="1" t="str">
        <f>_xll.RtGet("EBOND_LDN",B1143,"DSPLY_NAME")</f>
        <v xml:space="preserve">ENELIM 4 5/8 24 </v>
      </c>
      <c r="AR1143" s="38">
        <f>_xll.RtGet("EBOND_LDN", B1143, -18560)</f>
        <v>58.638500399587997</v>
      </c>
      <c r="AS1143" s="38">
        <f>_xll.RtGet("EBOND_LDN", B1143, -18562)</f>
        <v>39.702604899793997</v>
      </c>
      <c r="AT1143" s="58" t="str">
        <f ca="1">IF(Main[[#This Row],[maturity]]&lt;TODAY(),"matured","-")</f>
        <v>-</v>
      </c>
      <c r="AU1143" s="1" t="str">
        <f>IF(Main[[#This Row],[spread bid]]=Main[[#This Row],[spread ask]],"error","-")</f>
        <v>-</v>
      </c>
    </row>
    <row r="1144" spans="1:47" x14ac:dyDescent="0.2">
      <c r="A1144" s="1" t="s">
        <v>1043</v>
      </c>
      <c r="B1144" s="1">
        <v>8508406</v>
      </c>
      <c r="C1144" s="9">
        <v>1996704</v>
      </c>
      <c r="D1144" s="9" t="str">
        <f>_xll.BDP($A1144&amp;" Corp",D$4)</f>
        <v>ENELIM</v>
      </c>
      <c r="E1144" s="9">
        <f>IF(_xll.BDP($A1144&amp;" Corp","cpn typ")="floating","frn",_xll.BDP($A1144&amp;" Corp",E$4))</f>
        <v>4</v>
      </c>
      <c r="F1144" s="50">
        <f>IF(LEFT(_xll.BDP($A1144&amp;" Corp","mty_typ"),4)="perp","perp",_xll.BDP($A1144&amp;" Corp",F$4)*1)</f>
        <v>42627</v>
      </c>
      <c r="G1144" s="31">
        <f>_xll.RtGet("EBOND_POSITION",INDEX(bookMap[eBondID],MATCH(TEXT(C1144,"0"),bookMap[bbgID],0))&amp;"="&amp;B1144,"AMOUNT")</f>
        <v>0</v>
      </c>
      <c r="H1144" s="1">
        <f>INDEX(control!$E$12:$E$22,MATCH(C1144,control!$C$12:$C$22,0))</f>
        <v>0</v>
      </c>
      <c r="I1144" s="1" t="str">
        <f>IFERROR(INDEX(bias[symbol],MIN(MAX(MATCH(IF($I$2="manual",_xll.RtGet("EBOND_LDN",B1144,-20268),$I$2),bias[symbol],0)+H1144,1),27)),"-")</f>
        <v>bb</v>
      </c>
      <c r="J1144" s="1">
        <f>IFERROR(_xll.RtGet("EBOND_LDN",B1144,-20270)*1,"-")</f>
        <v>0.2</v>
      </c>
      <c r="K1144" s="1" t="str">
        <f>_xll.RtGet("EBOND_LDN",$B1144,-20271)</f>
        <v>on</v>
      </c>
      <c r="L1144" s="1">
        <f>_xll.BDP(A1144&amp;" @CBKG Corp","bid")</f>
        <v>106.896</v>
      </c>
      <c r="M1144" s="1">
        <f>_xll.BDP(A1144&amp;" @CBKG Corp","ask")</f>
        <v>107.096</v>
      </c>
      <c r="N1144" s="1" t="s">
        <v>1456</v>
      </c>
      <c r="O1144" s="1" t="str">
        <f>_xll.BDP(A1144&amp;" @"&amp;N1144&amp;" Corp","LAST_UPDATE")</f>
        <v>07:01:22</v>
      </c>
      <c r="P1144" s="57">
        <f>_xll.BDP(A1144&amp;" @"&amp;N1144&amp;" Corp","LAST_PRICE")</f>
        <v>106.947</v>
      </c>
      <c r="Q1144" s="1">
        <f>INDEX(control!$F$12:$F$22,MATCH(C1144,control!$C$12:$C$22,0))</f>
        <v>100</v>
      </c>
      <c r="R1144" s="1">
        <f>P1144-J1144*INDEX(bias[value],MATCH(I1144,bias[symbol],0))*(Q1144/100)</f>
        <v>106.89700000000001</v>
      </c>
      <c r="S1144" s="1">
        <f t="shared" si="1394"/>
        <v>107.09700000000001</v>
      </c>
      <c r="T1144" s="4"/>
      <c r="U1144" s="4"/>
      <c r="V1144" s="1">
        <f t="shared" si="1388"/>
        <v>106.947</v>
      </c>
      <c r="W1144" s="1">
        <f t="shared" si="1389"/>
        <v>106.89700000000001</v>
      </c>
      <c r="X1144" s="1">
        <f t="shared" si="1390"/>
        <v>107.09700000000001</v>
      </c>
      <c r="Y1144" s="13">
        <f t="shared" si="1391"/>
        <v>2.0000000000095497E-3</v>
      </c>
      <c r="Z1144" s="1">
        <v>1</v>
      </c>
      <c r="AA1144" s="1">
        <f t="shared" si="1392"/>
        <v>1</v>
      </c>
      <c r="AB1144" s="1">
        <f t="shared" si="1409"/>
        <v>1</v>
      </c>
      <c r="AC1144" s="1">
        <f>IF(ISNUMBER(INDEX(bias[value],MATCH(I1144,bias[symbol],0))),1,0)</f>
        <v>1</v>
      </c>
      <c r="AD1144" s="1">
        <f t="shared" si="1393"/>
        <v>1</v>
      </c>
      <c r="AE1144" s="1">
        <f t="shared" si="1410"/>
        <v>1</v>
      </c>
      <c r="AF1144" s="1">
        <f t="shared" ca="1" si="1383"/>
        <v>0</v>
      </c>
      <c r="AG1144" s="1">
        <f t="shared" ca="1" si="1384"/>
        <v>0</v>
      </c>
      <c r="AH1144" s="1" t="str">
        <f ca="1">IF(AG1144=1,_xll.RtContribute("DDS_BONDS",$B1144&amp;"=EXT",$V$3:$X$3,V1144:X1144,"FTC:CHANGED;SCOPE:SERVER"),"-")</f>
        <v>-</v>
      </c>
      <c r="AI1144" s="1" t="str">
        <f>_xll.RtGet("DDS_BONDS",B1144&amp;"=EXT",3)</f>
        <v>8508406=EXT</v>
      </c>
      <c r="AJ1144" s="32">
        <f>_xll.BDP($A1144&amp;" @"&amp; $N1144 &amp;"  Corp","risk_mid")</f>
        <v>2.3278326739351485</v>
      </c>
      <c r="AK1144" s="25">
        <f t="shared" si="1385"/>
        <v>0</v>
      </c>
      <c r="AL1144" s="1" t="str">
        <f t="shared" si="1395"/>
        <v>-</v>
      </c>
      <c r="AM1144" s="38">
        <f t="shared" si="1386"/>
        <v>0</v>
      </c>
      <c r="AN1144" s="12">
        <f>_xll.BDP($A1144&amp;" @"&amp; $N1144 &amp;"  Corp","asset_swap_spd_mid")</f>
        <v>53.715932700606373</v>
      </c>
      <c r="AO1144" s="25">
        <f t="shared" si="1387"/>
        <v>0</v>
      </c>
      <c r="AP1144" s="25">
        <f>IFERROR(_xll.BDP($A1144&amp;" @"&amp; $N1144 &amp;"  Corp","coupon")*G1144/100/365,"-")</f>
        <v>0</v>
      </c>
      <c r="AQ1144" s="1" t="str">
        <f>_xll.RtGet("EBOND_LDN",B1144,"DSPLY_NAME")</f>
        <v xml:space="preserve">ENELIM 4 14 Sep </v>
      </c>
      <c r="AR1144" s="38">
        <f>_xll.RtGet("EBOND_LDN", B1144, -18560)</f>
        <v>84.065787061875994</v>
      </c>
      <c r="AS1144" s="38">
        <f>_xll.RtGet("EBOND_LDN", B1144, -18562)</f>
        <v>75.481211130964994</v>
      </c>
      <c r="AT1144" s="58" t="str">
        <f ca="1">IF(Main[[#This Row],[maturity]]&lt;TODAY(),"matured","-")</f>
        <v>-</v>
      </c>
      <c r="AU1144" s="1" t="str">
        <f>IF(Main[[#This Row],[spread bid]]=Main[[#This Row],[spread ask]],"error","-")</f>
        <v>-</v>
      </c>
    </row>
    <row r="1145" spans="1:47" x14ac:dyDescent="0.2">
      <c r="A1145" s="1" t="s">
        <v>1044</v>
      </c>
      <c r="B1145" s="1">
        <v>6197220</v>
      </c>
      <c r="C1145" s="9">
        <v>1996704</v>
      </c>
      <c r="D1145" s="9" t="str">
        <f>_xll.BDP($A1145&amp;" Corp",D$4)</f>
        <v>ENELIM</v>
      </c>
      <c r="E1145" s="9">
        <f>IF(_xll.BDP($A1145&amp;" Corp","cpn typ")="floating","frn",_xll.BDP($A1145&amp;" Corp",E$4))</f>
        <v>5.25</v>
      </c>
      <c r="F1145" s="50">
        <f>IF(LEFT(_xll.BDP($A1145&amp;" Corp","mty_typ"),4)="perp","perp",_xll.BDP($A1145&amp;" Corp",F$4)*1)</f>
        <v>42906</v>
      </c>
      <c r="G1145" s="31">
        <f>_xll.RtGet("EBOND_POSITION",INDEX(bookMap[eBondID],MATCH(TEXT(C1145,"0"),bookMap[bbgID],0))&amp;"="&amp;B1145,"AMOUNT")</f>
        <v>793000</v>
      </c>
      <c r="H1145" s="1">
        <f>INDEX(control!$E$12:$E$22,MATCH(C1145,control!$C$12:$C$22,0))</f>
        <v>0</v>
      </c>
      <c r="I1145" s="1" t="str">
        <f>IFERROR(INDEX(bias[symbol],MIN(MAX(MATCH(IF($I$2="manual",_xll.RtGet("EBOND_LDN",B1145,-20268),$I$2),bias[symbol],0)+H1145,1),27)),"-")</f>
        <v>m</v>
      </c>
      <c r="J1145" s="1">
        <f>IFERROR(_xll.RtGet("EBOND_LDN",B1145,-20270)*1,"-")</f>
        <v>0.2</v>
      </c>
      <c r="K1145" s="1" t="str">
        <f>_xll.RtGet("EBOND_LDN",$B1145,-20271)</f>
        <v>on</v>
      </c>
      <c r="L1145" s="1">
        <f>_xll.BDP(A1145&amp;" @CBKG Corp","bid")</f>
        <v>112.446</v>
      </c>
      <c r="M1145" s="1">
        <f>_xll.BDP(A1145&amp;" @CBKG Corp","ask")</f>
        <v>112.646</v>
      </c>
      <c r="N1145" s="1" t="s">
        <v>1456</v>
      </c>
      <c r="O1145" s="1" t="str">
        <f>_xll.BDP(A1145&amp;" @"&amp;N1145&amp;" Corp","LAST_UPDATE")</f>
        <v>07:01:27</v>
      </c>
      <c r="P1145" s="57">
        <f>_xll.BDP(A1145&amp;" @"&amp;N1145&amp;" Corp","LAST_PRICE")</f>
        <v>112.541</v>
      </c>
      <c r="Q1145" s="1">
        <f>INDEX(control!$F$12:$F$22,MATCH(C1145,control!$C$12:$C$22,0))</f>
        <v>100</v>
      </c>
      <c r="R1145" s="1">
        <f>P1145-J1145*INDEX(bias[value],MATCH(I1145,bias[symbol],0))*(Q1145/100)</f>
        <v>112.441</v>
      </c>
      <c r="S1145" s="1">
        <f t="shared" si="1394"/>
        <v>112.64100000000001</v>
      </c>
      <c r="T1145" s="4"/>
      <c r="U1145" s="4"/>
      <c r="V1145" s="1">
        <f t="shared" si="1388"/>
        <v>112.541</v>
      </c>
      <c r="W1145" s="1">
        <f t="shared" si="1389"/>
        <v>112.441</v>
      </c>
      <c r="X1145" s="1">
        <f t="shared" si="1390"/>
        <v>112.64100000000001</v>
      </c>
      <c r="Y1145" s="13">
        <f t="shared" si="1391"/>
        <v>-9.9999999999909051E-3</v>
      </c>
      <c r="Z1145" s="1">
        <v>1</v>
      </c>
      <c r="AA1145" s="1">
        <f t="shared" si="1392"/>
        <v>1</v>
      </c>
      <c r="AB1145" s="1">
        <f t="shared" si="1409"/>
        <v>1</v>
      </c>
      <c r="AC1145" s="1">
        <f>IF(ISNUMBER(INDEX(bias[value],MATCH(I1145,bias[symbol],0))),1,0)</f>
        <v>1</v>
      </c>
      <c r="AD1145" s="1">
        <f t="shared" si="1393"/>
        <v>1</v>
      </c>
      <c r="AE1145" s="1">
        <f t="shared" si="1410"/>
        <v>1</v>
      </c>
      <c r="AF1145" s="1">
        <f t="shared" ca="1" si="1383"/>
        <v>0</v>
      </c>
      <c r="AG1145" s="1">
        <f t="shared" ca="1" si="1384"/>
        <v>0</v>
      </c>
      <c r="AH1145" s="1" t="str">
        <f ca="1">IF(AG1145=1,_xll.RtContribute("DDS_BONDS",$B1145&amp;"=EXT",$V$3:$X$3,V1145:X1145,"FTC:CHANGED;SCOPE:SERVER"),"-")</f>
        <v>-</v>
      </c>
      <c r="AI1145" s="1" t="str">
        <f>_xll.RtGet("DDS_BONDS",B1145&amp;"=EXT",3)</f>
        <v>6197220=EXT</v>
      </c>
      <c r="AJ1145" s="32">
        <f>_xll.BDP($A1145&amp;" @"&amp; $N1145 &amp;"  Corp","risk_mid")</f>
        <v>3.1951312312720859</v>
      </c>
      <c r="AK1145" s="25">
        <f t="shared" si="1385"/>
        <v>253.3739066398764</v>
      </c>
      <c r="AL1145" s="1">
        <f t="shared" si="1395"/>
        <v>-0.7</v>
      </c>
      <c r="AM1145" s="38">
        <f t="shared" si="1386"/>
        <v>-17.353196972222221</v>
      </c>
      <c r="AN1145" s="12">
        <f>_xll.BDP($A1145&amp;" @"&amp; $N1145 &amp;"  Corp","asset_swap_spd_mid")</f>
        <v>63.561920315788534</v>
      </c>
      <c r="AO1145" s="25">
        <f t="shared" si="1387"/>
        <v>5040.4602810420301</v>
      </c>
      <c r="AP1145" s="25">
        <f>IFERROR(_xll.BDP($A1145&amp;" @"&amp; $N1145 &amp;"  Corp","coupon")*G1145/100/365,"-")</f>
        <v>114.06164383561644</v>
      </c>
      <c r="AQ1145" s="1" t="str">
        <f>_xll.RtGet("EBOND_LDN",B1145,"DSPLY_NAME")</f>
        <v xml:space="preserve">ENELIM 5 1/4 20 </v>
      </c>
      <c r="AR1145" s="38">
        <f>_xll.RtGet("EBOND_LDN", B1145, -18560)</f>
        <v>93.462893830067998</v>
      </c>
      <c r="AS1145" s="38">
        <f>_xll.RtGet("EBOND_LDN", B1145, -18562)</f>
        <v>87.207647288112994</v>
      </c>
      <c r="AT1145" s="58" t="str">
        <f ca="1">IF(Main[[#This Row],[maturity]]&lt;TODAY(),"matured","-")</f>
        <v>-</v>
      </c>
      <c r="AU1145" s="1" t="str">
        <f>IF(Main[[#This Row],[spread bid]]=Main[[#This Row],[spread ask]],"error","-")</f>
        <v>-</v>
      </c>
    </row>
    <row r="1146" spans="1:47" x14ac:dyDescent="0.2">
      <c r="A1146" s="1" t="s">
        <v>1045</v>
      </c>
      <c r="B1146" s="1">
        <v>10842136</v>
      </c>
      <c r="C1146" s="9">
        <v>1996704</v>
      </c>
      <c r="D1146" s="9" t="str">
        <f>_xll.BDP($A1146&amp;" Corp",D$4)</f>
        <v>ENELIM</v>
      </c>
      <c r="E1146" s="9">
        <f>IF(_xll.BDP($A1146&amp;" Corp","cpn typ")="floating","frn",_xll.BDP($A1146&amp;" Corp",E$4))</f>
        <v>4.125</v>
      </c>
      <c r="F1146" s="50">
        <f>IF(LEFT(_xll.BDP($A1146&amp;" Corp","mty_typ"),4)="perp","perp",_xll.BDP($A1146&amp;" Corp",F$4)*1)</f>
        <v>42928</v>
      </c>
      <c r="G1146" s="31">
        <f>_xll.RtGet("EBOND_POSITION",INDEX(bookMap[eBondID],MATCH(TEXT(C1146,"0"),bookMap[bbgID],0))&amp;"="&amp;B1146,"AMOUNT")</f>
        <v>180000</v>
      </c>
      <c r="H1146" s="1">
        <f>INDEX(control!$E$12:$E$22,MATCH(C1146,control!$C$12:$C$22,0))</f>
        <v>0</v>
      </c>
      <c r="I1146" s="1" t="str">
        <f>IFERROR(INDEX(bias[symbol],MIN(MAX(MATCH(IF($I$2="manual",_xll.RtGet("EBOND_LDN",B1146,-20268),$I$2),bias[symbol],0)+H1146,1),27)),"-")</f>
        <v>bb</v>
      </c>
      <c r="J1146" s="1">
        <f>IFERROR(_xll.RtGet("EBOND_LDN",B1146,-20270)*1,"-")</f>
        <v>0.2</v>
      </c>
      <c r="K1146" s="1" t="str">
        <f>_xll.RtGet("EBOND_LDN",$B1146,-20271)</f>
        <v>on</v>
      </c>
      <c r="L1146" s="1">
        <f>_xll.BDP(A1146&amp;" @CBKG Corp","bid")</f>
        <v>109.307</v>
      </c>
      <c r="M1146" s="1">
        <f>_xll.BDP(A1146&amp;" @CBKG Corp","ask")</f>
        <v>109.50700000000001</v>
      </c>
      <c r="N1146" s="1" t="s">
        <v>1456</v>
      </c>
      <c r="O1146" s="1" t="str">
        <f>_xll.BDP(A1146&amp;" @"&amp;N1146&amp;" Corp","LAST_UPDATE")</f>
        <v>07:01:26</v>
      </c>
      <c r="P1146" s="57">
        <f>_xll.BDP(A1146&amp;" @"&amp;N1146&amp;" Corp","LAST_PRICE")</f>
        <v>109.351</v>
      </c>
      <c r="Q1146" s="1">
        <f>INDEX(control!$F$12:$F$22,MATCH(C1146,control!$C$12:$C$22,0))</f>
        <v>100</v>
      </c>
      <c r="R1146" s="1">
        <f>P1146-J1146*INDEX(bias[value],MATCH(I1146,bias[symbol],0))*(Q1146/100)</f>
        <v>109.301</v>
      </c>
      <c r="S1146" s="1">
        <f t="shared" si="1394"/>
        <v>109.501</v>
      </c>
      <c r="T1146" s="4"/>
      <c r="U1146" s="4"/>
      <c r="V1146" s="1">
        <f t="shared" si="1388"/>
        <v>109.351</v>
      </c>
      <c r="W1146" s="1">
        <f t="shared" si="1389"/>
        <v>109.301</v>
      </c>
      <c r="X1146" s="1">
        <f t="shared" si="1390"/>
        <v>109.501</v>
      </c>
      <c r="Y1146" s="13">
        <f t="shared" si="1391"/>
        <v>-1.2000000000000455E-2</v>
      </c>
      <c r="Z1146" s="1">
        <v>1</v>
      </c>
      <c r="AA1146" s="1">
        <f t="shared" si="1392"/>
        <v>1</v>
      </c>
      <c r="AB1146" s="1">
        <f t="shared" si="1409"/>
        <v>1</v>
      </c>
      <c r="AC1146" s="1">
        <f>IF(ISNUMBER(INDEX(bias[value],MATCH(I1146,bias[symbol],0))),1,0)</f>
        <v>1</v>
      </c>
      <c r="AD1146" s="1">
        <f t="shared" si="1393"/>
        <v>1</v>
      </c>
      <c r="AE1146" s="1">
        <f t="shared" si="1410"/>
        <v>1</v>
      </c>
      <c r="AF1146" s="1">
        <f t="shared" ca="1" si="1383"/>
        <v>0</v>
      </c>
      <c r="AG1146" s="1">
        <f t="shared" ca="1" si="1384"/>
        <v>0</v>
      </c>
      <c r="AH1146" s="1" t="str">
        <f ca="1">IF(AG1146=1,_xll.RtContribute("DDS_BONDS",$B1146&amp;"=EXT",$V$3:$X$3,V1146:X1146,"FTC:CHANGED;SCOPE:SERVER"),"-")</f>
        <v>-</v>
      </c>
      <c r="AI1146" s="1" t="str">
        <f>_xll.RtGet("DDS_BONDS",B1146&amp;"=EXT",3)</f>
        <v>10842136=EXT</v>
      </c>
      <c r="AJ1146" s="32">
        <f>_xll.BDP($A1146&amp;" @"&amp; $N1146 &amp;"  Corp","risk_mid")</f>
        <v>3.1948571212481625</v>
      </c>
      <c r="AK1146" s="25">
        <f t="shared" si="1385"/>
        <v>57.507428182466924</v>
      </c>
      <c r="AL1146" s="1">
        <f t="shared" si="1395"/>
        <v>-0.7</v>
      </c>
      <c r="AM1146" s="38">
        <f t="shared" si="1386"/>
        <v>-3.8272849999999994</v>
      </c>
      <c r="AN1146" s="12">
        <f>_xll.BDP($A1146&amp;" @"&amp; $N1146 &amp;"  Corp","asset_swap_spd_mid")</f>
        <v>63.346905326983261</v>
      </c>
      <c r="AO1146" s="25">
        <f t="shared" si="1387"/>
        <v>1140.2442958856986</v>
      </c>
      <c r="AP1146" s="25">
        <f>IFERROR(_xll.BDP($A1146&amp;" @"&amp; $N1146 &amp;"  Corp","coupon")*G1146/100/365,"-")</f>
        <v>20.342465753424658</v>
      </c>
      <c r="AQ1146" s="1" t="str">
        <f>_xll.RtGet("EBOND_LDN",B1146,"DSPLY_NAME")</f>
        <v xml:space="preserve">ENELIM 4 1/8 12 </v>
      </c>
      <c r="AR1146" s="38">
        <f>_xll.RtGet("EBOND_LDN", B1146, -18560)</f>
        <v>93.563189489912006</v>
      </c>
      <c r="AS1146" s="38">
        <f>_xll.RtGet("EBOND_LDN", B1146, -18562)</f>
        <v>87.307792917670994</v>
      </c>
      <c r="AT1146" s="58" t="str">
        <f ca="1">IF(Main[[#This Row],[maturity]]&lt;TODAY(),"matured","-")</f>
        <v>-</v>
      </c>
      <c r="AU1146" s="1" t="str">
        <f>IF(Main[[#This Row],[spread bid]]=Main[[#This Row],[spread ask]],"error","-")</f>
        <v>-</v>
      </c>
    </row>
    <row r="1147" spans="1:47" x14ac:dyDescent="0.2">
      <c r="A1147" s="1" t="s">
        <v>1046</v>
      </c>
      <c r="B1147" s="1">
        <v>15701117</v>
      </c>
      <c r="C1147" s="9">
        <v>1996704</v>
      </c>
      <c r="D1147" s="9" t="str">
        <f>_xll.BDP($A1147&amp;" Corp",D$4)</f>
        <v>ENELIM</v>
      </c>
      <c r="E1147" s="9">
        <f>IF(_xll.BDP($A1147&amp;" Corp","cpn typ")="floating","frn",_xll.BDP($A1147&amp;" Corp",E$4))</f>
        <v>3.625</v>
      </c>
      <c r="F1147" s="50">
        <f>IF(LEFT(_xll.BDP($A1147&amp;" Corp","mty_typ"),4)="perp","perp",_xll.BDP($A1147&amp;" Corp",F$4)*1)</f>
        <v>43207</v>
      </c>
      <c r="G1147" s="31">
        <f>_xll.RtGet("EBOND_POSITION",INDEX(bookMap[eBondID],MATCH(TEXT(C1147,"0"),bookMap[bbgID],0))&amp;"="&amp;B1147,"AMOUNT")</f>
        <v>-2715000</v>
      </c>
      <c r="H1147" s="1">
        <f>INDEX(control!$E$12:$E$22,MATCH(C1147,control!$C$12:$C$22,0))</f>
        <v>0</v>
      </c>
      <c r="I1147" s="1" t="str">
        <f>IFERROR(INDEX(bias[symbol],MIN(MAX(MATCH(IF($I$2="manual",_xll.RtGet("EBOND_LDN",B1147,-20268),$I$2),bias[symbol],0)+H1147,1),27)),"-")</f>
        <v>bb</v>
      </c>
      <c r="J1147" s="1">
        <f>IFERROR(_xll.RtGet("EBOND_LDN",B1147,-20270)*1,"-")</f>
        <v>0.2</v>
      </c>
      <c r="K1147" s="1" t="str">
        <f>_xll.RtGet("EBOND_LDN",$B1147,-20271)</f>
        <v>on</v>
      </c>
      <c r="L1147" s="1">
        <f>_xll.BDP(A1147&amp;" @CBKG Corp","bid")</f>
        <v>109.191</v>
      </c>
      <c r="M1147" s="1">
        <f>_xll.BDP(A1147&amp;" @CBKG Corp","ask")</f>
        <v>109.39100000000001</v>
      </c>
      <c r="N1147" s="1" t="s">
        <v>1456</v>
      </c>
      <c r="O1147" s="1" t="str">
        <f>_xll.BDP(A1147&amp;" @"&amp;N1147&amp;" Corp","LAST_UPDATE")</f>
        <v>07:01:22</v>
      </c>
      <c r="P1147" s="57">
        <f>_xll.BDP(A1147&amp;" @"&amp;N1147&amp;" Corp","LAST_PRICE")</f>
        <v>109.235</v>
      </c>
      <c r="Q1147" s="1">
        <f>INDEX(control!$F$12:$F$22,MATCH(C1147,control!$C$12:$C$22,0))</f>
        <v>100</v>
      </c>
      <c r="R1147" s="1">
        <f>P1147-J1147*INDEX(bias[value],MATCH(I1147,bias[symbol],0))*(Q1147/100)</f>
        <v>109.185</v>
      </c>
      <c r="S1147" s="1">
        <f t="shared" si="1394"/>
        <v>109.38500000000001</v>
      </c>
      <c r="T1147" s="4"/>
      <c r="U1147" s="4"/>
      <c r="V1147" s="1">
        <f t="shared" si="1388"/>
        <v>109.235</v>
      </c>
      <c r="W1147" s="1">
        <f t="shared" si="1389"/>
        <v>109.185</v>
      </c>
      <c r="X1147" s="1">
        <f t="shared" si="1390"/>
        <v>109.38500000000001</v>
      </c>
      <c r="Y1147" s="13">
        <f t="shared" si="1391"/>
        <v>-1.2000000000000455E-2</v>
      </c>
      <c r="Z1147" s="1">
        <v>1</v>
      </c>
      <c r="AA1147" s="1">
        <f t="shared" si="1392"/>
        <v>1</v>
      </c>
      <c r="AB1147" s="1">
        <f t="shared" si="1409"/>
        <v>1</v>
      </c>
      <c r="AC1147" s="1">
        <f>IF(ISNUMBER(INDEX(bias[value],MATCH(I1147,bias[symbol],0))),1,0)</f>
        <v>1</v>
      </c>
      <c r="AD1147" s="1">
        <f t="shared" si="1393"/>
        <v>1</v>
      </c>
      <c r="AE1147" s="1">
        <f t="shared" si="1410"/>
        <v>1</v>
      </c>
      <c r="AF1147" s="1">
        <f t="shared" ca="1" si="1383"/>
        <v>0</v>
      </c>
      <c r="AG1147" s="1">
        <f t="shared" ca="1" si="1384"/>
        <v>0</v>
      </c>
      <c r="AH1147" s="1" t="str">
        <f ca="1">IF(AG1147=1,_xll.RtContribute("DDS_BONDS",$B1147&amp;"=EXT",$V$3:$X$3,V1147:X1147,"FTC:CHANGED;SCOPE:SERVER"),"-")</f>
        <v>-</v>
      </c>
      <c r="AI1147" s="1" t="str">
        <f>_xll.RtGet("DDS_BONDS",B1147&amp;"=EXT",3)</f>
        <v>15701117=EXT</v>
      </c>
      <c r="AJ1147" s="32">
        <f>_xll.BDP($A1147&amp;" @"&amp; $N1147 &amp;"  Corp","risk_mid")</f>
        <v>3.9480846578882733</v>
      </c>
      <c r="AK1147" s="25">
        <f t="shared" si="1385"/>
        <v>-1071.9049846166663</v>
      </c>
      <c r="AL1147" s="1" t="str">
        <f t="shared" si="1395"/>
        <v>-</v>
      </c>
      <c r="AM1147" s="38">
        <f t="shared" si="1386"/>
        <v>-26.362046666666668</v>
      </c>
      <c r="AN1147" s="12">
        <f>_xll.BDP($A1147&amp;" @"&amp; $N1147 &amp;"  Corp","asset_swap_spd_mid")</f>
        <v>66.318741965073841</v>
      </c>
      <c r="AO1147" s="25">
        <f t="shared" si="1387"/>
        <v>-18005.538443517547</v>
      </c>
      <c r="AP1147" s="25">
        <f>IFERROR(_xll.BDP($A1147&amp;" @"&amp; $N1147 &amp;"  Corp","coupon")*G1147/100/365,"-")</f>
        <v>-269.64041095890411</v>
      </c>
      <c r="AQ1147" s="1" t="str">
        <f>_xll.RtGet("EBOND_LDN",B1147,"DSPLY_NAME")</f>
        <v xml:space="preserve">ENELIM 3 5/8 17 </v>
      </c>
      <c r="AR1147" s="38">
        <f>_xll.RtGet("EBOND_LDN", B1147, -18560)</f>
        <v>102.364272862859</v>
      </c>
      <c r="AS1147" s="38">
        <f>_xll.RtGet("EBOND_LDN", B1147, -18562)</f>
        <v>97.305146490268001</v>
      </c>
      <c r="AT1147" s="58" t="str">
        <f ca="1">IF(Main[[#This Row],[maturity]]&lt;TODAY(),"matured","-")</f>
        <v>-</v>
      </c>
      <c r="AU1147" s="1" t="str">
        <f>IF(Main[[#This Row],[spread bid]]=Main[[#This Row],[spread ask]],"error","-")</f>
        <v>-</v>
      </c>
    </row>
    <row r="1148" spans="1:47" x14ac:dyDescent="0.2">
      <c r="A1148" s="1" t="s">
        <v>1047</v>
      </c>
      <c r="B1148" s="1">
        <v>12055736</v>
      </c>
      <c r="C1148" s="9">
        <v>1996704</v>
      </c>
      <c r="D1148" s="9" t="str">
        <f>_xll.BDP($A1148&amp;" Corp",D$4)</f>
        <v>ENELIM</v>
      </c>
      <c r="E1148" s="9">
        <f>IF(_xll.BDP($A1148&amp;" Corp","cpn typ")="floating","frn",_xll.BDP($A1148&amp;" Corp",E$4))</f>
        <v>5.75</v>
      </c>
      <c r="F1148" s="50">
        <f>IF(LEFT(_xll.BDP($A1148&amp;" Corp","mty_typ"),4)="perp","perp",_xll.BDP($A1148&amp;" Corp",F$4)*1)</f>
        <v>43397</v>
      </c>
      <c r="G1148" s="31">
        <f>_xll.RtGet("EBOND_POSITION",INDEX(bookMap[eBondID],MATCH(TEXT(C1148,"0"),bookMap[bbgID],0))&amp;"="&amp;B1148,"AMOUNT")</f>
        <v>0</v>
      </c>
      <c r="H1148" s="1">
        <f>INDEX(control!$E$12:$E$22,MATCH(C1148,control!$C$12:$C$22,0))</f>
        <v>0</v>
      </c>
      <c r="I1148" s="1" t="str">
        <f>IFERROR(INDEX(bias[symbol],MIN(MAX(MATCH(IF($I$2="manual",_xll.RtGet("EBOND_LDN",B1148,-20268),$I$2),bias[symbol],0)+H1148,1),27)),"-")</f>
        <v>bb</v>
      </c>
      <c r="J1148" s="1">
        <f>IFERROR(_xll.RtGet("EBOND_LDN",B1148,-20270)*1,"-")</f>
        <v>0.28000000000000003</v>
      </c>
      <c r="K1148" s="1" t="str">
        <f>_xll.RtGet("EBOND_LDN",$B1148,-20271)</f>
        <v>on</v>
      </c>
      <c r="L1148" s="1">
        <f>_xll.BDP(A1148&amp;" @CBKG Corp","bid")</f>
        <v>118.89100000000001</v>
      </c>
      <c r="M1148" s="1">
        <f>_xll.BDP(A1148&amp;" @CBKG Corp","ask")</f>
        <v>119.17100000000001</v>
      </c>
      <c r="N1148" s="1" t="s">
        <v>1456</v>
      </c>
      <c r="O1148" s="1" t="str">
        <f>_xll.BDP(A1148&amp;" @"&amp;N1148&amp;" Corp","LAST_UPDATE")</f>
        <v>07:01:27</v>
      </c>
      <c r="P1148" s="57">
        <f>_xll.BDP(A1148&amp;" @"&amp;N1148&amp;" Corp","LAST_PRICE")</f>
        <v>118.95699999999999</v>
      </c>
      <c r="Q1148" s="1">
        <f>INDEX(control!$F$12:$F$22,MATCH(C1148,control!$C$12:$C$22,0))</f>
        <v>100</v>
      </c>
      <c r="R1148" s="1">
        <f>P1148-J1148*INDEX(bias[value],MATCH(I1148,bias[symbol],0))*(Q1148/100)</f>
        <v>118.887</v>
      </c>
      <c r="S1148" s="1">
        <f t="shared" si="1394"/>
        <v>119.167</v>
      </c>
      <c r="T1148" s="4"/>
      <c r="U1148" s="4"/>
      <c r="V1148" s="1">
        <f t="shared" si="1388"/>
        <v>118.95699999999999</v>
      </c>
      <c r="W1148" s="1">
        <f t="shared" si="1389"/>
        <v>118.887</v>
      </c>
      <c r="X1148" s="1">
        <f t="shared" si="1390"/>
        <v>119.167</v>
      </c>
      <c r="Y1148" s="13">
        <f t="shared" si="1391"/>
        <v>-8.0000000000097771E-3</v>
      </c>
      <c r="Z1148" s="1">
        <v>1</v>
      </c>
      <c r="AA1148" s="1">
        <f t="shared" si="1392"/>
        <v>1</v>
      </c>
      <c r="AB1148" s="1">
        <f t="shared" si="1409"/>
        <v>1</v>
      </c>
      <c r="AC1148" s="1">
        <f>IF(ISNUMBER(INDEX(bias[value],MATCH(I1148,bias[symbol],0))),1,0)</f>
        <v>1</v>
      </c>
      <c r="AD1148" s="1">
        <f t="shared" si="1393"/>
        <v>1</v>
      </c>
      <c r="AE1148" s="1">
        <f t="shared" si="1410"/>
        <v>1</v>
      </c>
      <c r="AF1148" s="1">
        <f t="shared" ca="1" si="1383"/>
        <v>0</v>
      </c>
      <c r="AG1148" s="1">
        <f t="shared" ca="1" si="1384"/>
        <v>0</v>
      </c>
      <c r="AH1148" s="1" t="str">
        <f ca="1">IF(AG1148=1,_xll.RtContribute("DDS_BONDS",$B1148&amp;"=EXT",$V$3:$X$3,V1148:X1148,"FTC:CHANGED;SCOPE:SERVER"),"-")</f>
        <v>-</v>
      </c>
      <c r="AI1148" s="1" t="str">
        <f>_xll.RtGet("DDS_BONDS",B1148&amp;"=EXT",3)</f>
        <v>12055736=EXT</v>
      </c>
      <c r="AJ1148" s="32">
        <f>_xll.BDP($A1148&amp;" @"&amp; $N1148 &amp;"  Corp","risk_mid")</f>
        <v>4.7114604739256549</v>
      </c>
      <c r="AK1148" s="25">
        <f t="shared" si="1385"/>
        <v>0</v>
      </c>
      <c r="AL1148" s="1" t="str">
        <f t="shared" si="1395"/>
        <v>-</v>
      </c>
      <c r="AM1148" s="38">
        <f t="shared" si="1386"/>
        <v>0</v>
      </c>
      <c r="AN1148" s="12">
        <f>_xll.BDP($A1148&amp;" @"&amp; $N1148 &amp;"  Corp","asset_swap_spd_mid")</f>
        <v>73.020864145028455</v>
      </c>
      <c r="AO1148" s="25">
        <f t="shared" si="1387"/>
        <v>0</v>
      </c>
      <c r="AP1148" s="25">
        <f>IFERROR(_xll.BDP($A1148&amp;" @"&amp; $N1148 &amp;"  Corp","coupon")*G1148/100/365,"-")</f>
        <v>0</v>
      </c>
      <c r="AQ1148" s="1" t="str">
        <f>_xll.RtGet("EBOND_LDN",B1148,"DSPLY_NAME")</f>
        <v xml:space="preserve">ENELIM 5 3/4 24 </v>
      </c>
      <c r="AR1148" s="38">
        <f>_xll.RtGet("EBOND_LDN", B1148, -18560)</f>
        <v>105.433799993924</v>
      </c>
      <c r="AS1148" s="38">
        <f>_xll.RtGet("EBOND_LDN", B1148, -18562)</f>
        <v>99.501402172943997</v>
      </c>
      <c r="AT1148" s="58" t="str">
        <f ca="1">IF(Main[[#This Row],[maturity]]&lt;TODAY(),"matured","-")</f>
        <v>-</v>
      </c>
      <c r="AU1148" s="1" t="str">
        <f>IF(Main[[#This Row],[spread bid]]=Main[[#This Row],[spread ask]],"error","-")</f>
        <v>-</v>
      </c>
    </row>
    <row r="1149" spans="1:47" x14ac:dyDescent="0.2">
      <c r="A1149" s="1" t="s">
        <v>1048</v>
      </c>
      <c r="B1149" s="1">
        <v>15318149</v>
      </c>
      <c r="C1149" s="9">
        <v>1996704</v>
      </c>
      <c r="D1149" s="9" t="str">
        <f>_xll.BDP($A1149&amp;" Corp",D$4)</f>
        <v>ENELIM</v>
      </c>
      <c r="E1149" s="9">
        <f>IF(_xll.BDP($A1149&amp;" Corp","cpn typ")="floating","frn",_xll.BDP($A1149&amp;" Corp",E$4))</f>
        <v>4.875</v>
      </c>
      <c r="F1149" s="50">
        <f>IF(LEFT(_xll.BDP($A1149&amp;" Corp","mty_typ"),4)="perp","perp",_xll.BDP($A1149&amp;" Corp",F$4)*1)</f>
        <v>43901</v>
      </c>
      <c r="G1149" s="31">
        <f>_xll.RtGet("EBOND_POSITION",INDEX(bookMap[eBondID],MATCH(TEXT(C1149,"0"),bookMap[bbgID],0))&amp;"="&amp;B1149,"AMOUNT")</f>
        <v>100000</v>
      </c>
      <c r="H1149" s="1">
        <f>INDEX(control!$E$12:$E$22,MATCH(C1149,control!$C$12:$C$22,0))</f>
        <v>0</v>
      </c>
      <c r="I1149" s="1" t="str">
        <f>IFERROR(INDEX(bias[symbol],MIN(MAX(MATCH(IF($I$2="manual",_xll.RtGet("EBOND_LDN",B1149,-20268),$I$2),bias[symbol],0)+H1149,1),27)),"-")</f>
        <v>m</v>
      </c>
      <c r="J1149" s="1">
        <f>IFERROR(_xll.RtGet("EBOND_LDN",B1149,-20270)*1,"-")</f>
        <v>0.38</v>
      </c>
      <c r="K1149" s="1" t="str">
        <f>_xll.RtGet("EBOND_LDN",$B1149,-20271)</f>
        <v>on</v>
      </c>
      <c r="L1149" s="1">
        <f>_xll.BDP(A1149&amp;" @CBKG Corp","bid")</f>
        <v>117.746</v>
      </c>
      <c r="M1149" s="1">
        <f>_xll.BDP(A1149&amp;" @CBKG Corp","ask")</f>
        <v>118.126</v>
      </c>
      <c r="N1149" s="1" t="s">
        <v>1456</v>
      </c>
      <c r="O1149" s="1" t="str">
        <f>_xll.BDP(A1149&amp;" @"&amp;N1149&amp;" Corp","LAST_UPDATE")</f>
        <v>07:01:21</v>
      </c>
      <c r="P1149" s="57">
        <f>_xll.BDP(A1149&amp;" @"&amp;N1149&amp;" Corp","LAST_PRICE")</f>
        <v>117.929</v>
      </c>
      <c r="Q1149" s="1">
        <f>INDEX(control!$F$12:$F$22,MATCH(C1149,control!$C$12:$C$22,0))</f>
        <v>100</v>
      </c>
      <c r="R1149" s="1">
        <f>P1149-J1149*INDEX(bias[value],MATCH(I1149,bias[symbol],0))*(Q1149/100)</f>
        <v>117.739</v>
      </c>
      <c r="S1149" s="1">
        <f t="shared" si="1394"/>
        <v>118.119</v>
      </c>
      <c r="T1149" s="4"/>
      <c r="U1149" s="4"/>
      <c r="V1149" s="1">
        <f t="shared" si="1388"/>
        <v>117.929</v>
      </c>
      <c r="W1149" s="1">
        <f t="shared" si="1389"/>
        <v>117.739</v>
      </c>
      <c r="X1149" s="1">
        <f t="shared" si="1390"/>
        <v>118.119</v>
      </c>
      <c r="Y1149" s="13">
        <f t="shared" si="1391"/>
        <v>-1.4000000000010004E-2</v>
      </c>
      <c r="Z1149" s="1">
        <v>1</v>
      </c>
      <c r="AA1149" s="1">
        <f t="shared" si="1392"/>
        <v>1</v>
      </c>
      <c r="AB1149" s="1">
        <f t="shared" si="1409"/>
        <v>1</v>
      </c>
      <c r="AC1149" s="1">
        <f>IF(ISNUMBER(INDEX(bias[value],MATCH(I1149,bias[symbol],0))),1,0)</f>
        <v>1</v>
      </c>
      <c r="AD1149" s="1">
        <f t="shared" si="1393"/>
        <v>1</v>
      </c>
      <c r="AE1149" s="1">
        <f t="shared" si="1410"/>
        <v>1</v>
      </c>
      <c r="AF1149" s="1">
        <f t="shared" ca="1" si="1383"/>
        <v>0</v>
      </c>
      <c r="AG1149" s="1">
        <f t="shared" ca="1" si="1384"/>
        <v>0</v>
      </c>
      <c r="AH1149" s="1" t="str">
        <f ca="1">IF(AG1149=1,_xll.RtContribute("DDS_BONDS",$B1149&amp;"=EXT",$V$3:$X$3,V1149:X1149,"FTC:CHANGED;SCOPE:SERVER"),"-")</f>
        <v>-</v>
      </c>
      <c r="AI1149" s="1" t="str">
        <f>_xll.RtGet("DDS_BONDS",B1149&amp;"=EXT",3)</f>
        <v>15318149=EXT</v>
      </c>
      <c r="AJ1149" s="32">
        <f>_xll.BDP($A1149&amp;" @"&amp; $N1149 &amp;"  Corp","risk_mid")</f>
        <v>6.0223976002383495</v>
      </c>
      <c r="AK1149" s="25">
        <f t="shared" si="1385"/>
        <v>60.223976002383502</v>
      </c>
      <c r="AL1149" s="1" t="str">
        <f t="shared" si="1395"/>
        <v>-</v>
      </c>
      <c r="AM1149" s="38">
        <f t="shared" si="1386"/>
        <v>1.0482577777777777</v>
      </c>
      <c r="AN1149" s="12">
        <f>_xll.BDP($A1149&amp;" @"&amp; $N1149 &amp;"  Corp","asset_swap_spd_mid")</f>
        <v>82.170139022551041</v>
      </c>
      <c r="AO1149" s="25">
        <f t="shared" si="1387"/>
        <v>821.70139022551041</v>
      </c>
      <c r="AP1149" s="25">
        <f>IFERROR(_xll.BDP($A1149&amp;" @"&amp; $N1149 &amp;"  Corp","coupon")*G1149/100/365,"-")</f>
        <v>13.356164383561644</v>
      </c>
      <c r="AQ1149" s="1" t="str">
        <f>_xll.RtGet("EBOND_LDN",B1149,"DSPLY_NAME")</f>
        <v xml:space="preserve">ENELIM 4 7/8 11 </v>
      </c>
      <c r="AR1149" s="38">
        <f>_xll.RtGet("EBOND_LDN", B1149, -18560)</f>
        <v>112.699252705896</v>
      </c>
      <c r="AS1149" s="38">
        <f>_xll.RtGet("EBOND_LDN", B1149, -18562)</f>
        <v>106.398328910686</v>
      </c>
      <c r="AT1149" s="58" t="str">
        <f ca="1">IF(Main[[#This Row],[maturity]]&lt;TODAY(),"matured","-")</f>
        <v>-</v>
      </c>
      <c r="AU1149" s="1" t="str">
        <f>IF(Main[[#This Row],[spread bid]]=Main[[#This Row],[spread ask]],"error","-")</f>
        <v>-</v>
      </c>
    </row>
    <row r="1150" spans="1:47" x14ac:dyDescent="0.2">
      <c r="A1150" s="1" t="s">
        <v>1049</v>
      </c>
      <c r="B1150" s="1">
        <v>10842141</v>
      </c>
      <c r="C1150" s="9">
        <v>1996704</v>
      </c>
      <c r="D1150" s="9" t="str">
        <f>_xll.BDP($A1150&amp;" Corp",D$4)</f>
        <v>ENELIM</v>
      </c>
      <c r="E1150" s="9">
        <f>IF(_xll.BDP($A1150&amp;" Corp","cpn typ")="floating","frn",_xll.BDP($A1150&amp;" Corp",E$4))</f>
        <v>5</v>
      </c>
      <c r="F1150" s="50">
        <f>IF(LEFT(_xll.BDP($A1150&amp;" Corp","mty_typ"),4)="perp","perp",_xll.BDP($A1150&amp;" Corp",F$4)*1)</f>
        <v>44389</v>
      </c>
      <c r="G1150" s="31">
        <f>_xll.RtGet("EBOND_POSITION",INDEX(bookMap[eBondID],MATCH(TEXT(C1150,"0"),bookMap[bbgID],0))&amp;"="&amp;B1150,"AMOUNT")</f>
        <v>-850000</v>
      </c>
      <c r="H1150" s="1">
        <f>INDEX(control!$E$12:$E$22,MATCH(C1150,control!$C$12:$C$22,0))</f>
        <v>0</v>
      </c>
      <c r="I1150" s="1" t="str">
        <f>IFERROR(INDEX(bias[symbol],MIN(MAX(MATCH(IF($I$2="manual",_xll.RtGet("EBOND_LDN",B1150,-20268),$I$2),bias[symbol],0)+H1150,1),27)),"-")</f>
        <v>bb</v>
      </c>
      <c r="J1150" s="1">
        <f>IFERROR(_xll.RtGet("EBOND_LDN",B1150,-20270)*1,"-")</f>
        <v>0.4</v>
      </c>
      <c r="K1150" s="1" t="str">
        <f>_xll.RtGet("EBOND_LDN",$B1150,-20271)</f>
        <v>on</v>
      </c>
      <c r="L1150" s="1">
        <f>_xll.BDP(A1150&amp;" @CBKG Corp","bid")</f>
        <v>120.26</v>
      </c>
      <c r="M1150" s="1">
        <f>_xll.BDP(A1150&amp;" @CBKG Corp","ask")</f>
        <v>120.66</v>
      </c>
      <c r="N1150" s="1" t="s">
        <v>1456</v>
      </c>
      <c r="O1150" s="1" t="str">
        <f>_xll.BDP(A1150&amp;" @"&amp;N1150&amp;" Corp","LAST_UPDATE")</f>
        <v>07:01:27</v>
      </c>
      <c r="P1150" s="57">
        <f>_xll.BDP(A1150&amp;" @"&amp;N1150&amp;" Corp","LAST_PRICE")</f>
        <v>120.345</v>
      </c>
      <c r="Q1150" s="1">
        <f>INDEX(control!$F$12:$F$22,MATCH(C1150,control!$C$12:$C$22,0))</f>
        <v>100</v>
      </c>
      <c r="R1150" s="1">
        <f>P1150-J1150*INDEX(bias[value],MATCH(I1150,bias[symbol],0))*(Q1150/100)</f>
        <v>120.245</v>
      </c>
      <c r="S1150" s="1">
        <f t="shared" si="1394"/>
        <v>120.64500000000001</v>
      </c>
      <c r="T1150" s="4"/>
      <c r="U1150" s="4"/>
      <c r="V1150" s="1">
        <f t="shared" si="1388"/>
        <v>120.345</v>
      </c>
      <c r="W1150" s="1">
        <f t="shared" si="1389"/>
        <v>120.245</v>
      </c>
      <c r="X1150" s="1">
        <f t="shared" si="1390"/>
        <v>120.64500000000001</v>
      </c>
      <c r="Y1150" s="13">
        <f t="shared" si="1391"/>
        <v>-3.0000000000001137E-2</v>
      </c>
      <c r="Z1150" s="1">
        <v>1</v>
      </c>
      <c r="AA1150" s="1">
        <f t="shared" si="1392"/>
        <v>1</v>
      </c>
      <c r="AB1150" s="1">
        <f t="shared" si="1409"/>
        <v>1</v>
      </c>
      <c r="AC1150" s="1">
        <f>IF(ISNUMBER(INDEX(bias[value],MATCH(I1150,bias[symbol],0))),1,0)</f>
        <v>1</v>
      </c>
      <c r="AD1150" s="1">
        <f t="shared" si="1393"/>
        <v>1</v>
      </c>
      <c r="AE1150" s="1">
        <f t="shared" si="1410"/>
        <v>1</v>
      </c>
      <c r="AF1150" s="1">
        <f t="shared" ca="1" si="1383"/>
        <v>0</v>
      </c>
      <c r="AG1150" s="1">
        <f t="shared" ca="1" si="1384"/>
        <v>0</v>
      </c>
      <c r="AH1150" s="1" t="str">
        <f ca="1">IF(AG1150=1,_xll.RtContribute("DDS_BONDS",$B1150&amp;"=EXT",$V$3:$X$3,V1150:X1150,"FTC:CHANGED;SCOPE:SERVER"),"-")</f>
        <v>-</v>
      </c>
      <c r="AI1150" s="1" t="str">
        <f>_xll.RtGet("DDS_BONDS",B1150&amp;"=EXT",3)</f>
        <v>10842141=EXT</v>
      </c>
      <c r="AJ1150" s="32">
        <f>_xll.BDP($A1150&amp;" @"&amp; $N1150 &amp;"  Corp","risk_mid")</f>
        <v>7.3428584838922006</v>
      </c>
      <c r="AK1150" s="25">
        <f t="shared" si="1385"/>
        <v>-624.14297113083705</v>
      </c>
      <c r="AL1150" s="1">
        <f t="shared" si="1395"/>
        <v>-1</v>
      </c>
      <c r="AM1150" s="38">
        <f t="shared" si="1386"/>
        <v>28.41479166666667</v>
      </c>
      <c r="AN1150" s="12">
        <f>_xll.BDP($A1150&amp;" @"&amp; $N1150 &amp;"  Corp","asset_swap_spd_mid")</f>
        <v>92.235370358654663</v>
      </c>
      <c r="AO1150" s="25">
        <f t="shared" si="1387"/>
        <v>-7840.0064804856465</v>
      </c>
      <c r="AP1150" s="25">
        <f>IFERROR(_xll.BDP($A1150&amp;" @"&amp; $N1150 &amp;"  Corp","coupon")*G1150/100/365,"-")</f>
        <v>-116.43835616438356</v>
      </c>
      <c r="AQ1150" s="1" t="str">
        <f>_xll.RtGet("EBOND_LDN",B1150,"DSPLY_NAME")</f>
        <v xml:space="preserve">ENELIM 5 12 Jul </v>
      </c>
      <c r="AR1150" s="38">
        <f>_xll.RtGet("EBOND_LDN", B1150, -18560)</f>
        <v>111.15328485827</v>
      </c>
      <c r="AS1150" s="38">
        <f>_xll.RtGet("EBOND_LDN", B1150, -18562)</f>
        <v>105.71599988798999</v>
      </c>
      <c r="AT1150" s="58" t="str">
        <f ca="1">IF(Main[[#This Row],[maturity]]&lt;TODAY(),"matured","-")</f>
        <v>-</v>
      </c>
      <c r="AU1150" s="1" t="str">
        <f>IF(Main[[#This Row],[spread bid]]=Main[[#This Row],[spread ask]],"error","-")</f>
        <v>-</v>
      </c>
    </row>
    <row r="1151" spans="1:47" x14ac:dyDescent="0.2">
      <c r="A1151" s="1" t="s">
        <v>1050</v>
      </c>
      <c r="B1151" s="1">
        <v>8508397</v>
      </c>
      <c r="C1151" s="9">
        <v>1996704</v>
      </c>
      <c r="D1151" s="9" t="str">
        <f>_xll.BDP($A1151&amp;" Corp",D$4)</f>
        <v>ENELIM</v>
      </c>
      <c r="E1151" s="9">
        <f>IF(_xll.BDP($A1151&amp;" Corp","cpn typ")="floating","frn",_xll.BDP($A1151&amp;" Corp",E$4))</f>
        <v>5</v>
      </c>
      <c r="F1151" s="50">
        <f>IF(LEFT(_xll.BDP($A1151&amp;" Corp","mty_typ"),4)="perp","perp",_xll.BDP($A1151&amp;" Corp",F$4)*1)</f>
        <v>44818</v>
      </c>
      <c r="G1151" s="31">
        <f>_xll.RtGet("EBOND_POSITION",INDEX(bookMap[eBondID],MATCH(TEXT(C1151,"0"),bookMap[bbgID],0))&amp;"="&amp;B1151,"AMOUNT")</f>
        <v>-1229000</v>
      </c>
      <c r="H1151" s="1">
        <f>INDEX(control!$E$12:$E$22,MATCH(C1151,control!$C$12:$C$22,0))</f>
        <v>0</v>
      </c>
      <c r="I1151" s="1" t="str">
        <f>IFERROR(INDEX(bias[symbol],MIN(MAX(MATCH(IF($I$2="manual",_xll.RtGet("EBOND_LDN",B1151,-20268),$I$2),bias[symbol],0)+H1151,1),27)),"-")</f>
        <v>bb</v>
      </c>
      <c r="J1151" s="1">
        <f>IFERROR(_xll.RtGet("EBOND_LDN",B1151,-20270)*1,"-")</f>
        <v>0.4</v>
      </c>
      <c r="K1151" s="1" t="str">
        <f>_xll.RtGet("EBOND_LDN",$B1151,-20271)</f>
        <v>on</v>
      </c>
      <c r="L1151" s="1">
        <f>_xll.BDP(A1151&amp;" @CBKG Corp","bid")</f>
        <v>121.514</v>
      </c>
      <c r="M1151" s="1">
        <f>_xll.BDP(A1151&amp;" @CBKG Corp","ask")</f>
        <v>121.914</v>
      </c>
      <c r="N1151" s="1" t="s">
        <v>1456</v>
      </c>
      <c r="O1151" s="1" t="str">
        <f>_xll.BDP(A1151&amp;" @"&amp;N1151&amp;" Corp","LAST_UPDATE")</f>
        <v>07:01:47</v>
      </c>
      <c r="P1151" s="57">
        <f>_xll.BDP(A1151&amp;" @"&amp;N1151&amp;" Corp","LAST_PRICE")</f>
        <v>121.601</v>
      </c>
      <c r="Q1151" s="1">
        <f>INDEX(control!$F$12:$F$22,MATCH(C1151,control!$C$12:$C$22,0))</f>
        <v>100</v>
      </c>
      <c r="R1151" s="1">
        <f>P1151-J1151*INDEX(bias[value],MATCH(I1151,bias[symbol],0))*(Q1151/100)</f>
        <v>121.501</v>
      </c>
      <c r="S1151" s="1">
        <f t="shared" si="1394"/>
        <v>121.90100000000001</v>
      </c>
      <c r="T1151" s="4"/>
      <c r="U1151" s="4"/>
      <c r="V1151" s="1">
        <f t="shared" si="1388"/>
        <v>121.601</v>
      </c>
      <c r="W1151" s="1">
        <f t="shared" si="1389"/>
        <v>121.501</v>
      </c>
      <c r="X1151" s="1">
        <f t="shared" si="1390"/>
        <v>121.90100000000001</v>
      </c>
      <c r="Y1151" s="13">
        <f t="shared" si="1391"/>
        <v>-2.5999999999982037E-2</v>
      </c>
      <c r="Z1151" s="1">
        <v>1</v>
      </c>
      <c r="AA1151" s="1">
        <f t="shared" si="1392"/>
        <v>1</v>
      </c>
      <c r="AB1151" s="1">
        <f t="shared" si="1409"/>
        <v>1</v>
      </c>
      <c r="AC1151" s="1">
        <f>IF(ISNUMBER(INDEX(bias[value],MATCH(I1151,bias[symbol],0))),1,0)</f>
        <v>1</v>
      </c>
      <c r="AD1151" s="1">
        <f t="shared" si="1393"/>
        <v>1</v>
      </c>
      <c r="AE1151" s="1">
        <f t="shared" si="1410"/>
        <v>1</v>
      </c>
      <c r="AF1151" s="1">
        <f t="shared" ca="1" si="1383"/>
        <v>0</v>
      </c>
      <c r="AG1151" s="1">
        <f t="shared" ca="1" si="1384"/>
        <v>0</v>
      </c>
      <c r="AH1151" s="1" t="str">
        <f ca="1">IF(AG1151=1,_xll.RtContribute("DDS_BONDS",$B1151&amp;"=EXT",$V$3:$X$3,V1151:X1151,"FTC:CHANGED;SCOPE:SERVER"),"-")</f>
        <v>-</v>
      </c>
      <c r="AI1151" s="1" t="str">
        <f>_xll.RtGet("DDS_BONDS",B1151&amp;"=EXT",3)</f>
        <v>8508397=EXT</v>
      </c>
      <c r="AJ1151" s="32">
        <f>_xll.BDP($A1151&amp;" @"&amp; $N1151 &amp;"  Corp","risk_mid")</f>
        <v>8.447630627745184</v>
      </c>
      <c r="AK1151" s="25">
        <f t="shared" si="1385"/>
        <v>-1038.2138041498831</v>
      </c>
      <c r="AL1151" s="1">
        <f t="shared" si="1395"/>
        <v>-0.4</v>
      </c>
      <c r="AM1151" s="38">
        <f t="shared" si="1386"/>
        <v>16.605292111111112</v>
      </c>
      <c r="AN1151" s="12">
        <f>_xll.BDP($A1151&amp;" @"&amp; $N1151 &amp;"  Corp","asset_swap_spd_mid")</f>
        <v>94.816505728798305</v>
      </c>
      <c r="AO1151" s="25">
        <f t="shared" si="1387"/>
        <v>-11652.948554069311</v>
      </c>
      <c r="AP1151" s="25">
        <f>IFERROR(_xll.BDP($A1151&amp;" @"&amp; $N1151 &amp;"  Corp","coupon")*G1151/100/365,"-")</f>
        <v>-168.35616438356163</v>
      </c>
      <c r="AQ1151" s="1" t="str">
        <f>_xll.RtGet("EBOND_LDN",B1151,"DSPLY_NAME")</f>
        <v xml:space="preserve">ENELIM 5 14 Sep </v>
      </c>
      <c r="AR1151" s="38">
        <f>_xll.RtGet("EBOND_LDN", B1151, -18560)</f>
        <v>175.07510107940001</v>
      </c>
      <c r="AS1151" s="38">
        <f>_xll.RtGet("EBOND_LDN", B1151, -18562)</f>
        <v>170.34649029663399</v>
      </c>
      <c r="AT1151" s="58" t="str">
        <f ca="1">IF(Main[[#This Row],[maturity]]&lt;TODAY(),"matured","-")</f>
        <v>-</v>
      </c>
      <c r="AU1151" s="1" t="str">
        <f>IF(Main[[#This Row],[spread bid]]=Main[[#This Row],[spread ask]],"error","-")</f>
        <v>-</v>
      </c>
    </row>
    <row r="1152" spans="1:47" x14ac:dyDescent="0.2">
      <c r="A1152" s="1" t="s">
        <v>1051</v>
      </c>
      <c r="B1152" s="1">
        <v>15701123</v>
      </c>
      <c r="C1152" s="9">
        <v>1996704</v>
      </c>
      <c r="D1152" s="9" t="str">
        <f>_xll.BDP($A1152&amp;" Corp",D$4)</f>
        <v>ENELIM</v>
      </c>
      <c r="E1152" s="9">
        <f>IF(_xll.BDP($A1152&amp;" Corp","cpn typ")="floating","frn",_xll.BDP($A1152&amp;" Corp",E$4))</f>
        <v>4.875</v>
      </c>
      <c r="F1152" s="50">
        <f>IF(LEFT(_xll.BDP($A1152&amp;" Corp","mty_typ"),4)="perp","perp",_xll.BDP($A1152&amp;" Corp",F$4)*1)</f>
        <v>45033</v>
      </c>
      <c r="G1152" s="31">
        <f>_xll.RtGet("EBOND_POSITION",INDEX(bookMap[eBondID],MATCH(TEXT(C1152,"0"),bookMap[bbgID],0))&amp;"="&amp;B1152,"AMOUNT")</f>
        <v>0</v>
      </c>
      <c r="H1152" s="1">
        <f>INDEX(control!$E$12:$E$22,MATCH(C1152,control!$C$12:$C$22,0))</f>
        <v>0</v>
      </c>
      <c r="I1152" s="1" t="str">
        <f>IFERROR(INDEX(bias[symbol],MIN(MAX(MATCH(IF($I$2="manual",_xll.RtGet("EBOND_LDN",B1152,-20268),$I$2),bias[symbol],0)+H1152,1),27)),"-")</f>
        <v>bb</v>
      </c>
      <c r="J1152" s="1">
        <f>IFERROR(_xll.RtGet("EBOND_LDN",B1152,-20270)*1,"-")</f>
        <v>0.4</v>
      </c>
      <c r="K1152" s="1" t="str">
        <f>_xll.RtGet("EBOND_LDN",$B1152,-20271)</f>
        <v>on</v>
      </c>
      <c r="L1152" s="1">
        <f>_xll.BDP(A1152&amp;" @CBKG Corp","bid")</f>
        <v>120.752</v>
      </c>
      <c r="M1152" s="1">
        <f>_xll.BDP(A1152&amp;" @CBKG Corp","ask")</f>
        <v>121.152</v>
      </c>
      <c r="N1152" s="1" t="s">
        <v>1456</v>
      </c>
      <c r="O1152" s="1" t="str">
        <f>_xll.BDP(A1152&amp;" @"&amp;N1152&amp;" Corp","LAST_UPDATE")</f>
        <v>07:01:24</v>
      </c>
      <c r="P1152" s="57">
        <f>_xll.BDP(A1152&amp;" @"&amp;N1152&amp;" Corp","LAST_PRICE")</f>
        <v>120.83199999999999</v>
      </c>
      <c r="Q1152" s="1">
        <f>INDEX(control!$F$12:$F$22,MATCH(C1152,control!$C$12:$C$22,0))</f>
        <v>100</v>
      </c>
      <c r="R1152" s="1">
        <f>P1152-J1152*INDEX(bias[value],MATCH(I1152,bias[symbol],0))*(Q1152/100)</f>
        <v>120.732</v>
      </c>
      <c r="S1152" s="1">
        <f t="shared" si="1394"/>
        <v>121.13200000000001</v>
      </c>
      <c r="T1152" s="4"/>
      <c r="U1152" s="4"/>
      <c r="V1152" s="1">
        <f t="shared" si="1388"/>
        <v>120.83199999999999</v>
      </c>
      <c r="W1152" s="1">
        <f t="shared" si="1389"/>
        <v>120.732</v>
      </c>
      <c r="X1152" s="1">
        <f t="shared" si="1390"/>
        <v>121.13200000000001</v>
      </c>
      <c r="Y1152" s="13">
        <f t="shared" si="1391"/>
        <v>-3.9999999999992042E-2</v>
      </c>
      <c r="Z1152" s="1">
        <v>1</v>
      </c>
      <c r="AA1152" s="1">
        <f t="shared" si="1392"/>
        <v>1</v>
      </c>
      <c r="AB1152" s="1">
        <f t="shared" si="1409"/>
        <v>1</v>
      </c>
      <c r="AC1152" s="1">
        <f>IF(ISNUMBER(INDEX(bias[value],MATCH(I1152,bias[symbol],0))),1,0)</f>
        <v>1</v>
      </c>
      <c r="AD1152" s="1">
        <f t="shared" si="1393"/>
        <v>1</v>
      </c>
      <c r="AE1152" s="1">
        <f t="shared" si="1410"/>
        <v>1</v>
      </c>
      <c r="AF1152" s="1">
        <f t="shared" ca="1" si="1383"/>
        <v>0</v>
      </c>
      <c r="AG1152" s="1">
        <f t="shared" ca="1" si="1384"/>
        <v>0</v>
      </c>
      <c r="AH1152" s="1" t="str">
        <f ca="1">IF(AG1152=1,_xll.RtContribute("DDS_BONDS",$B1152&amp;"=EXT",$V$3:$X$3,V1152:X1152,"FTC:CHANGED;SCOPE:SERVER"),"-")</f>
        <v>-</v>
      </c>
      <c r="AI1152" s="1" t="str">
        <f>_xll.RtGet("DDS_BONDS",B1152&amp;"=EXT",3)</f>
        <v>15701123=EXT</v>
      </c>
      <c r="AJ1152" s="32">
        <f>_xll.BDP($A1152&amp;" @"&amp; $N1152 &amp;"  Corp","risk_mid")</f>
        <v>8.893032573521964</v>
      </c>
      <c r="AK1152" s="25">
        <f t="shared" si="1385"/>
        <v>0</v>
      </c>
      <c r="AL1152" s="1" t="str">
        <f t="shared" si="1395"/>
        <v>-</v>
      </c>
      <c r="AM1152" s="38">
        <f t="shared" si="1386"/>
        <v>0</v>
      </c>
      <c r="AN1152" s="12">
        <f>_xll.BDP($A1152&amp;" @"&amp; $N1152 &amp;"  Corp","asset_swap_spd_mid")</f>
        <v>98.097266716473555</v>
      </c>
      <c r="AO1152" s="25">
        <f t="shared" si="1387"/>
        <v>0</v>
      </c>
      <c r="AP1152" s="25">
        <f>IFERROR(_xll.BDP($A1152&amp;" @"&amp; $N1152 &amp;"  Corp","coupon")*G1152/100/365,"-")</f>
        <v>0</v>
      </c>
      <c r="AQ1152" s="1" t="str">
        <f>_xll.RtGet("EBOND_LDN",B1152,"DSPLY_NAME")</f>
        <v xml:space="preserve">ENELIM 4 7/8 17 </v>
      </c>
      <c r="AR1152" s="38">
        <f>_xll.RtGet("EBOND_LDN", B1152, -18560)</f>
        <v>118.415336145453</v>
      </c>
      <c r="AS1152" s="38">
        <f>_xll.RtGet("EBOND_LDN", B1152, -18562)</f>
        <v>113.929259821903</v>
      </c>
      <c r="AT1152" s="58" t="str">
        <f ca="1">IF(Main[[#This Row],[maturity]]&lt;TODAY(),"matured","-")</f>
        <v>-</v>
      </c>
      <c r="AU1152" s="1" t="str">
        <f>IF(Main[[#This Row],[spread bid]]=Main[[#This Row],[spread ask]],"error","-")</f>
        <v>-</v>
      </c>
    </row>
    <row r="1153" spans="1:47" x14ac:dyDescent="0.2">
      <c r="A1153" s="1" t="s">
        <v>1052</v>
      </c>
      <c r="B1153" s="1">
        <v>2309829</v>
      </c>
      <c r="C1153" s="9">
        <v>1996704</v>
      </c>
      <c r="D1153" s="9" t="str">
        <f>_xll.BDP($A1153&amp;" Corp",D$4)</f>
        <v>ENELIM</v>
      </c>
      <c r="E1153" s="9">
        <f>IF(_xll.BDP($A1153&amp;" Corp","cpn typ")="floating","frn",_xll.BDP($A1153&amp;" Corp",E$4))</f>
        <v>5.25</v>
      </c>
      <c r="F1153" s="50">
        <f>IF(LEFT(_xll.BDP($A1153&amp;" Corp","mty_typ"),4)="perp","perp",_xll.BDP($A1153&amp;" Corp",F$4)*1)</f>
        <v>45198</v>
      </c>
      <c r="G1153" s="31" t="str">
        <f>_xll.RtGet("EBOND_POSITION",INDEX(bookMap[eBondID],MATCH(TEXT(C1153,"0"),bookMap[bbgID],0))&amp;"="&amp;B1153,"AMOUNT")</f>
        <v>#N/A</v>
      </c>
      <c r="H1153" s="1">
        <f>INDEX(control!$E$12:$E$22,MATCH(C1153,control!$C$12:$C$22,0))</f>
        <v>0</v>
      </c>
      <c r="I1153" s="1" t="str">
        <f>IFERROR(INDEX(bias[symbol],MIN(MAX(MATCH(IF($I$2="manual",_xll.RtGet("EBOND_LDN",B1153,-20268),$I$2),bias[symbol],0)+H1153,1),27)),"-")</f>
        <v>b</v>
      </c>
      <c r="J1153" s="1">
        <f>IFERROR(_xll.RtGet("EBOND_LDN",B1153,-20270)*1,"-")</f>
        <v>0.8</v>
      </c>
      <c r="K1153" s="1" t="str">
        <f>_xll.RtGet("EBOND_LDN",$B1153,-20271)</f>
        <v>on</v>
      </c>
      <c r="L1153" s="1">
        <f>_xll.BDP(A1153&amp;" @CBKG Corp","bid")</f>
        <v>122.694</v>
      </c>
      <c r="M1153" s="1">
        <f>_xll.BDP(A1153&amp;" @CBKG Corp","ask")</f>
        <v>123.494</v>
      </c>
      <c r="N1153" s="1" t="s">
        <v>1456</v>
      </c>
      <c r="O1153" s="1" t="str">
        <f>_xll.BDP(A1153&amp;" @"&amp;N1153&amp;" Corp","LAST_UPDATE")</f>
        <v>07:01:27</v>
      </c>
      <c r="P1153" s="57">
        <f>_xll.BDP(A1153&amp;" @"&amp;N1153&amp;" Corp","LAST_PRICE")</f>
        <v>123.078</v>
      </c>
      <c r="Q1153" s="1">
        <f>INDEX(control!$F$12:$F$22,MATCH(C1153,control!$C$12:$C$22,0))</f>
        <v>100</v>
      </c>
      <c r="R1153" s="1">
        <f>P1153-J1153*INDEX(bias[value],MATCH(I1153,bias[symbol],0))*(Q1153/100)</f>
        <v>122.77800000000001</v>
      </c>
      <c r="S1153" s="1">
        <f t="shared" si="1394"/>
        <v>123.578</v>
      </c>
      <c r="T1153" s="4"/>
      <c r="U1153" s="4"/>
      <c r="V1153" s="1">
        <f t="shared" si="1388"/>
        <v>123.078</v>
      </c>
      <c r="W1153" s="1">
        <f t="shared" si="1389"/>
        <v>122.77800000000001</v>
      </c>
      <c r="X1153" s="1">
        <f t="shared" si="1390"/>
        <v>123.578</v>
      </c>
      <c r="Y1153" s="13">
        <f t="shared" si="1391"/>
        <v>0.16800000000000637</v>
      </c>
      <c r="Z1153" s="1">
        <v>1</v>
      </c>
      <c r="AA1153" s="1">
        <f t="shared" si="1392"/>
        <v>1</v>
      </c>
      <c r="AB1153" s="1">
        <f t="shared" si="1409"/>
        <v>1</v>
      </c>
      <c r="AC1153" s="1">
        <f>IF(ISNUMBER(INDEX(bias[value],MATCH(I1153,bias[symbol],0))),1,0)</f>
        <v>1</v>
      </c>
      <c r="AD1153" s="1">
        <f t="shared" si="1393"/>
        <v>1</v>
      </c>
      <c r="AE1153" s="1">
        <f t="shared" si="1410"/>
        <v>1</v>
      </c>
      <c r="AF1153" s="1">
        <f t="shared" ca="1" si="1383"/>
        <v>0</v>
      </c>
      <c r="AG1153" s="1">
        <f t="shared" ca="1" si="1384"/>
        <v>0</v>
      </c>
      <c r="AH1153" s="1" t="str">
        <f ca="1">IF(AG1153=1,_xll.RtContribute("DDS_BONDS",$B1153&amp;"=EXT",$V$3:$X$3,V1153:X1153,"FTC:CHANGED;SCOPE:SERVER"),"-")</f>
        <v>-</v>
      </c>
      <c r="AI1153" s="1" t="str">
        <f>_xll.RtGet("DDS_BONDS",B1153&amp;"=EXT",3)</f>
        <v>2309829=EXT</v>
      </c>
      <c r="AJ1153" s="32">
        <f>_xll.BDP($A1153&amp;" @"&amp; $N1153 &amp;"  Corp","risk_mid")</f>
        <v>9.3251641416557618</v>
      </c>
      <c r="AK1153" s="25" t="str">
        <f t="shared" si="1385"/>
        <v>-</v>
      </c>
      <c r="AL1153" s="1" t="str">
        <f t="shared" si="1395"/>
        <v>-</v>
      </c>
      <c r="AM1153" s="38">
        <f t="shared" si="1386"/>
        <v>0</v>
      </c>
      <c r="AN1153" s="12">
        <f>_xll.BDP($A1153&amp;" @"&amp; $N1153 &amp;"  Corp","asset_swap_spd_mid")</f>
        <v>114.40811858831422</v>
      </c>
      <c r="AO1153" s="25">
        <f t="shared" si="1387"/>
        <v>0</v>
      </c>
      <c r="AP1153" s="25" t="str">
        <f>IFERROR(_xll.BDP($A1153&amp;" @"&amp; $N1153 &amp;"  Corp","coupon")*G1153/100/365,"-")</f>
        <v>-</v>
      </c>
      <c r="AQ1153" s="1" t="str">
        <f>_xll.RtGet("EBOND_LDN",B1153,"DSPLY_NAME")</f>
        <v xml:space="preserve">ENELIM 5 1/4 29 </v>
      </c>
      <c r="AR1153" s="38">
        <f>_xll.RtGet("EBOND_LDN", B1153, -18560)</f>
        <v>162.365199571608</v>
      </c>
      <c r="AS1153" s="38">
        <f>_xll.RtGet("EBOND_LDN", B1153, -18562)</f>
        <v>153.812948340904</v>
      </c>
      <c r="AT1153" s="58" t="str">
        <f ca="1">IF(Main[[#This Row],[maturity]]&lt;TODAY(),"matured","-")</f>
        <v>-</v>
      </c>
      <c r="AU1153" s="1" t="str">
        <f>IF(Main[[#This Row],[spread bid]]=Main[[#This Row],[spread ask]],"error","-")</f>
        <v>-</v>
      </c>
    </row>
    <row r="1154" spans="1:47" x14ac:dyDescent="0.2">
      <c r="A1154" s="1" t="s">
        <v>1053</v>
      </c>
      <c r="B1154" s="1">
        <v>2420412</v>
      </c>
      <c r="C1154" s="9">
        <v>1996704</v>
      </c>
      <c r="D1154" s="9" t="str">
        <f>_xll.BDP($A1154&amp;" Corp",D$4)</f>
        <v>ENELIM</v>
      </c>
      <c r="E1154" s="9">
        <f>IF(_xll.BDP($A1154&amp;" Corp","cpn typ")="floating","frn",_xll.BDP($A1154&amp;" Corp",E$4))</f>
        <v>5.25</v>
      </c>
      <c r="F1154" s="50">
        <f>IF(LEFT(_xll.BDP($A1154&amp;" Corp","mty_typ"),4)="perp","perp",_xll.BDP($A1154&amp;" Corp",F$4)*1)</f>
        <v>45432</v>
      </c>
      <c r="G1154" s="31">
        <f>_xll.RtGet("EBOND_POSITION",INDEX(bookMap[eBondID],MATCH(TEXT(C1154,"0"),bookMap[bbgID],0))&amp;"="&amp;B1154,"AMOUNT")</f>
        <v>0</v>
      </c>
      <c r="H1154" s="1">
        <f>INDEX(control!$E$12:$E$22,MATCH(C1154,control!$C$12:$C$22,0))</f>
        <v>0</v>
      </c>
      <c r="I1154" s="1" t="str">
        <f>IFERROR(INDEX(bias[symbol],MIN(MAX(MATCH(IF($I$2="manual",_xll.RtGet("EBOND_LDN",B1154,-20268),$I$2),bias[symbol],0)+H1154,1),27)),"-")</f>
        <v>bb</v>
      </c>
      <c r="J1154" s="1">
        <f>IFERROR(_xll.RtGet("EBOND_LDN",B1154,-20270)*1,"-")</f>
        <v>0.6</v>
      </c>
      <c r="K1154" s="1" t="str">
        <f>_xll.RtGet("EBOND_LDN",$B1154,-20271)</f>
        <v>on</v>
      </c>
      <c r="L1154" s="1">
        <f>_xll.BDP(A1154&amp;" @CBKG Corp","bid")</f>
        <v>125.27500000000001</v>
      </c>
      <c r="M1154" s="1">
        <f>_xll.BDP(A1154&amp;" @CBKG Corp","ask")</f>
        <v>125.875</v>
      </c>
      <c r="N1154" s="1" t="s">
        <v>1456</v>
      </c>
      <c r="O1154" s="1" t="str">
        <f>_xll.BDP(A1154&amp;" @"&amp;N1154&amp;" Corp","LAST_UPDATE")</f>
        <v>07:01:27</v>
      </c>
      <c r="P1154" s="57">
        <f>_xll.BDP(A1154&amp;" @"&amp;N1154&amp;" Corp","LAST_PRICE")</f>
        <v>125.4</v>
      </c>
      <c r="Q1154" s="1">
        <f>INDEX(control!$F$12:$F$22,MATCH(C1154,control!$C$12:$C$22,0))</f>
        <v>100</v>
      </c>
      <c r="R1154" s="1">
        <f>P1154-J1154*INDEX(bias[value],MATCH(I1154,bias[symbol],0))*(Q1154/100)</f>
        <v>125.25</v>
      </c>
      <c r="S1154" s="1">
        <f t="shared" si="1394"/>
        <v>125.85</v>
      </c>
      <c r="T1154" s="4"/>
      <c r="U1154" s="4"/>
      <c r="V1154" s="1">
        <f t="shared" si="1388"/>
        <v>125.4</v>
      </c>
      <c r="W1154" s="1">
        <f t="shared" si="1389"/>
        <v>125.25</v>
      </c>
      <c r="X1154" s="1">
        <f t="shared" si="1390"/>
        <v>125.85</v>
      </c>
      <c r="Y1154" s="13">
        <f t="shared" si="1391"/>
        <v>-5.0000000000011369E-2</v>
      </c>
      <c r="Z1154" s="1">
        <v>1</v>
      </c>
      <c r="AA1154" s="1">
        <f t="shared" si="1392"/>
        <v>1</v>
      </c>
      <c r="AB1154" s="1">
        <f t="shared" si="1409"/>
        <v>1</v>
      </c>
      <c r="AC1154" s="1">
        <f>IF(ISNUMBER(INDEX(bias[value],MATCH(I1154,bias[symbol],0))),1,0)</f>
        <v>1</v>
      </c>
      <c r="AD1154" s="1">
        <f t="shared" si="1393"/>
        <v>1</v>
      </c>
      <c r="AE1154" s="1">
        <f t="shared" si="1410"/>
        <v>1</v>
      </c>
      <c r="AF1154" s="1">
        <f t="shared" ca="1" si="1383"/>
        <v>0</v>
      </c>
      <c r="AG1154" s="1">
        <f t="shared" ca="1" si="1384"/>
        <v>0</v>
      </c>
      <c r="AH1154" s="1" t="str">
        <f ca="1">IF(AG1154=1,_xll.RtContribute("DDS_BONDS",$B1154&amp;"=EXT",$V$3:$X$3,V1154:X1154,"FTC:CHANGED;SCOPE:SERVER"),"-")</f>
        <v>-</v>
      </c>
      <c r="AI1154" s="1" t="str">
        <f>_xll.RtGet("DDS_BONDS",B1154&amp;"=EXT",3)</f>
        <v>2420412=EXT</v>
      </c>
      <c r="AJ1154" s="32">
        <f>_xll.BDP($A1154&amp;" @"&amp; $N1154 &amp;"  Corp","risk_mid")</f>
        <v>10.040870940355262</v>
      </c>
      <c r="AK1154" s="25">
        <f t="shared" si="1385"/>
        <v>0</v>
      </c>
      <c r="AL1154" s="1">
        <f t="shared" si="1395"/>
        <v>-0.75</v>
      </c>
      <c r="AM1154" s="38">
        <f t="shared" si="1386"/>
        <v>0</v>
      </c>
      <c r="AN1154" s="12">
        <f>_xll.BDP($A1154&amp;" @"&amp; $N1154 &amp;"  Corp","asset_swap_spd_mid")</f>
        <v>96.690686439248623</v>
      </c>
      <c r="AO1154" s="25">
        <f t="shared" si="1387"/>
        <v>0</v>
      </c>
      <c r="AP1154" s="25">
        <f>IFERROR(_xll.BDP($A1154&amp;" @"&amp; $N1154 &amp;"  Corp","coupon")*G1154/100/365,"-")</f>
        <v>0</v>
      </c>
      <c r="AQ1154" s="1" t="str">
        <f>_xll.RtGet("EBOND_LDN",B1154,"DSPLY_NAME")</f>
        <v xml:space="preserve">ENELIM 5 1/4 20 </v>
      </c>
      <c r="AR1154" s="38">
        <f>_xll.RtGet("EBOND_LDN", B1154, -18560)</f>
        <v>120.278182831934</v>
      </c>
      <c r="AS1154" s="38">
        <f>_xll.RtGet("EBOND_LDN", B1154, -18562)</f>
        <v>114.329156669493</v>
      </c>
      <c r="AT1154" s="58" t="str">
        <f ca="1">IF(Main[[#This Row],[maturity]]&lt;TODAY(),"matured","-")</f>
        <v>-</v>
      </c>
      <c r="AU1154" s="1" t="str">
        <f>IF(Main[[#This Row],[spread bid]]=Main[[#This Row],[spread ask]],"error","-")</f>
        <v>-</v>
      </c>
    </row>
    <row r="1155" spans="1:47" x14ac:dyDescent="0.2">
      <c r="A1155" s="1" t="s">
        <v>1054</v>
      </c>
      <c r="B1155" s="1">
        <v>7885379</v>
      </c>
      <c r="C1155" s="9">
        <v>1996704</v>
      </c>
      <c r="D1155" s="9" t="str">
        <f>_xll.BDP($A1155&amp;" Corp",D$4)</f>
        <v>ENIIM</v>
      </c>
      <c r="E1155" s="9">
        <f>IF(_xll.BDP($A1155&amp;" Corp","cpn typ")="floating","frn",_xll.BDP($A1155&amp;" Corp",E$4))</f>
        <v>5</v>
      </c>
      <c r="F1155" s="50">
        <f>IF(LEFT(_xll.BDP($A1155&amp;" Corp","mty_typ"),4)="perp","perp",_xll.BDP($A1155&amp;" Corp",F$4)*1)</f>
        <v>42397</v>
      </c>
      <c r="G1155" s="31">
        <f>_xll.RtGet("EBOND_POSITION",INDEX(bookMap[eBondID],MATCH(TEXT(C1155,"0"),bookMap[bbgID],0))&amp;"="&amp;B1155,"AMOUNT")</f>
        <v>0</v>
      </c>
      <c r="H1155" s="1">
        <f>INDEX(control!$E$12:$E$22,MATCH(C1155,control!$C$12:$C$22,0))</f>
        <v>0</v>
      </c>
      <c r="I1155" s="1" t="str">
        <f>IFERROR(INDEX(bias[symbol],MIN(MAX(MATCH(IF($I$2="manual",_xll.RtGet("EBOND_LDN",B1155,-20268),$I$2),bias[symbol],0)+H1155,1),27)),"-")</f>
        <v>b</v>
      </c>
      <c r="J1155" s="1">
        <f>IFERROR(_xll.RtGet("EBOND_LDN",B1155,-20270)*1,"-")</f>
        <v>0.2</v>
      </c>
      <c r="K1155" s="1" t="str">
        <f>_xll.RtGet("EBOND_LDN",$B1155,-20271)</f>
        <v>on</v>
      </c>
      <c r="L1155" s="1">
        <f>_xll.BDP(A1155&amp;" @CBKG Corp","bid")</f>
        <v>107.01300000000001</v>
      </c>
      <c r="M1155" s="1">
        <f>_xll.BDP(A1155&amp;" @CBKG Corp","ask")</f>
        <v>107.21299999999999</v>
      </c>
      <c r="N1155" s="1" t="s">
        <v>1456</v>
      </c>
      <c r="O1155" s="1" t="str">
        <f>_xll.BDP(A1155&amp;" @"&amp;N1155&amp;" Corp","LAST_UPDATE")</f>
        <v>07:01:19</v>
      </c>
      <c r="P1155" s="57">
        <f>_xll.BDP(A1155&amp;" @"&amp;N1155&amp;" Corp","LAST_PRICE")</f>
        <v>107.08799999999999</v>
      </c>
      <c r="Q1155" s="1">
        <f>INDEX(control!$F$12:$F$22,MATCH(C1155,control!$C$12:$C$22,0))</f>
        <v>100</v>
      </c>
      <c r="R1155" s="1">
        <f>P1155-J1155*INDEX(bias[value],MATCH(I1155,bias[symbol],0))*(Q1155/100)</f>
        <v>107.01299999999999</v>
      </c>
      <c r="S1155" s="1">
        <f t="shared" si="1394"/>
        <v>107.21299999999999</v>
      </c>
      <c r="T1155" s="4"/>
      <c r="U1155" s="4"/>
      <c r="V1155" s="1">
        <f t="shared" si="1388"/>
        <v>107.08799999999999</v>
      </c>
      <c r="W1155" s="1">
        <f t="shared" si="1389"/>
        <v>107.01299999999999</v>
      </c>
      <c r="X1155" s="1">
        <f t="shared" si="1390"/>
        <v>107.21299999999999</v>
      </c>
      <c r="Y1155" s="13">
        <f t="shared" si="1391"/>
        <v>0</v>
      </c>
      <c r="Z1155" s="1">
        <v>1</v>
      </c>
      <c r="AA1155" s="1">
        <f t="shared" si="1392"/>
        <v>1</v>
      </c>
      <c r="AB1155" s="1">
        <f t="shared" si="1409"/>
        <v>1</v>
      </c>
      <c r="AC1155" s="1">
        <f>IF(ISNUMBER(INDEX(bias[value],MATCH(I1155,bias[symbol],0))),1,0)</f>
        <v>1</v>
      </c>
      <c r="AD1155" s="1">
        <f t="shared" si="1393"/>
        <v>1</v>
      </c>
      <c r="AE1155" s="1">
        <f t="shared" si="1410"/>
        <v>1</v>
      </c>
      <c r="AF1155" s="1">
        <f t="shared" ca="1" si="1383"/>
        <v>0</v>
      </c>
      <c r="AG1155" s="1">
        <f t="shared" ca="1" si="1384"/>
        <v>0</v>
      </c>
      <c r="AH1155" s="1" t="str">
        <f ca="1">IF(AG1155=1,_xll.RtContribute("DDS_BONDS",$B1155&amp;"=EXT",$V$3:$X$3,V1155:X1155,"FTC:CHANGED;SCOPE:SERVER"),"-")</f>
        <v>-</v>
      </c>
      <c r="AI1155" s="1" t="str">
        <f>_xll.RtGet("DDS_BONDS",B1155&amp;"=EXT",3)</f>
        <v>7885379=EXT</v>
      </c>
      <c r="AJ1155" s="32">
        <f>_xll.BDP($A1155&amp;" @"&amp; $N1155 &amp;"  Corp","risk_mid")</f>
        <v>1.7023478671717385</v>
      </c>
      <c r="AK1155" s="25">
        <f t="shared" si="1385"/>
        <v>0</v>
      </c>
      <c r="AL1155" s="1" t="str">
        <f t="shared" si="1395"/>
        <v>-</v>
      </c>
      <c r="AM1155" s="38">
        <f t="shared" si="1386"/>
        <v>0</v>
      </c>
      <c r="AN1155" s="12">
        <f>_xll.BDP($A1155&amp;" @"&amp; $N1155 &amp;"  Corp","asset_swap_spd_mid")</f>
        <v>27.100602129703564</v>
      </c>
      <c r="AO1155" s="25">
        <f t="shared" si="1387"/>
        <v>0</v>
      </c>
      <c r="AP1155" s="25">
        <f>IFERROR(_xll.BDP($A1155&amp;" @"&amp; $N1155 &amp;"  Corp","coupon")*G1155/100/365,"-")</f>
        <v>0</v>
      </c>
      <c r="AQ1155" s="1" t="str">
        <f>_xll.RtGet("EBOND_LDN",B1155,"DSPLY_NAME")</f>
        <v>ENIIM 5 28 Jan 2</v>
      </c>
      <c r="AR1155" s="38">
        <f>_xll.RtGet("EBOND_LDN", B1155, -18560)</f>
        <v>60.511010819402003</v>
      </c>
      <c r="AS1155" s="38">
        <f>_xll.RtGet("EBOND_LDN", B1155, -18562)</f>
        <v>48.766801199055998</v>
      </c>
      <c r="AT1155" s="58" t="str">
        <f ca="1">IF(Main[[#This Row],[maturity]]&lt;TODAY(),"matured","-")</f>
        <v>-</v>
      </c>
      <c r="AU1155" s="1" t="str">
        <f>IF(Main[[#This Row],[spread bid]]=Main[[#This Row],[spread ask]],"error","-")</f>
        <v>-</v>
      </c>
    </row>
    <row r="1156" spans="1:47" x14ac:dyDescent="0.2">
      <c r="A1156" s="1" t="s">
        <v>1055</v>
      </c>
      <c r="B1156" s="1">
        <v>6546832</v>
      </c>
      <c r="C1156" s="9">
        <v>1996704</v>
      </c>
      <c r="D1156" s="9" t="str">
        <f>_xll.BDP($A1156&amp;" Corp",D$4)</f>
        <v>ENIIM</v>
      </c>
      <c r="E1156" s="9">
        <f>IF(_xll.BDP($A1156&amp;" Corp","cpn typ")="floating","frn",_xll.BDP($A1156&amp;" Corp",E$4))</f>
        <v>4.75</v>
      </c>
      <c r="F1156" s="50">
        <f>IF(LEFT(_xll.BDP($A1156&amp;" Corp","mty_typ"),4)="perp","perp",_xll.BDP($A1156&amp;" Corp",F$4)*1)</f>
        <v>43053</v>
      </c>
      <c r="G1156" s="31">
        <f>_xll.RtGet("EBOND_POSITION",INDEX(bookMap[eBondID],MATCH(TEXT(C1156,"0"),bookMap[bbgID],0))&amp;"="&amp;B1156,"AMOUNT")</f>
        <v>-1600000</v>
      </c>
      <c r="H1156" s="1">
        <f>INDEX(control!$E$12:$E$22,MATCH(C1156,control!$C$12:$C$22,0))</f>
        <v>0</v>
      </c>
      <c r="I1156" s="1" t="str">
        <f>IFERROR(INDEX(bias[symbol],MIN(MAX(MATCH(IF($I$2="manual",_xll.RtGet("EBOND_LDN",B1156,-20268),$I$2),bias[symbol],0)+H1156,1),27)),"-")</f>
        <v>b</v>
      </c>
      <c r="J1156" s="1">
        <f>IFERROR(_xll.RtGet("EBOND_LDN",B1156,-20270)*1,"-")</f>
        <v>0.2</v>
      </c>
      <c r="K1156" s="1" t="str">
        <f>_xll.RtGet("EBOND_LDN",$B1156,-20271)</f>
        <v>on</v>
      </c>
      <c r="L1156" s="1">
        <f>_xll.BDP(A1156&amp;" @CBKG Corp","bid")</f>
        <v>112.94199999999999</v>
      </c>
      <c r="M1156" s="1">
        <f>_xll.BDP(A1156&amp;" @CBKG Corp","ask")</f>
        <v>113.142</v>
      </c>
      <c r="N1156" s="1" t="s">
        <v>1456</v>
      </c>
      <c r="O1156" s="1" t="str">
        <f>_xll.BDP(A1156&amp;" @"&amp;N1156&amp;" Corp","LAST_UPDATE")</f>
        <v>07:01:20</v>
      </c>
      <c r="P1156" s="57">
        <f>_xll.BDP(A1156&amp;" @"&amp;N1156&amp;" Corp","LAST_PRICE")</f>
        <v>112.994</v>
      </c>
      <c r="Q1156" s="1">
        <f>INDEX(control!$F$12:$F$22,MATCH(C1156,control!$C$12:$C$22,0))</f>
        <v>100</v>
      </c>
      <c r="R1156" s="1">
        <f>P1156-J1156*INDEX(bias[value],MATCH(I1156,bias[symbol],0))*(Q1156/100)</f>
        <v>112.919</v>
      </c>
      <c r="S1156" s="1">
        <f t="shared" si="1394"/>
        <v>113.119</v>
      </c>
      <c r="T1156" s="4"/>
      <c r="U1156" s="4"/>
      <c r="V1156" s="1">
        <f t="shared" si="1388"/>
        <v>112.994</v>
      </c>
      <c r="W1156" s="1">
        <f t="shared" si="1389"/>
        <v>112.919</v>
      </c>
      <c r="X1156" s="1">
        <f t="shared" si="1390"/>
        <v>113.119</v>
      </c>
      <c r="Y1156" s="13">
        <f t="shared" si="1391"/>
        <v>-4.5999999999992269E-2</v>
      </c>
      <c r="Z1156" s="1">
        <v>1</v>
      </c>
      <c r="AA1156" s="1">
        <f t="shared" si="1392"/>
        <v>1</v>
      </c>
      <c r="AB1156" s="1">
        <f t="shared" si="1409"/>
        <v>1</v>
      </c>
      <c r="AC1156" s="1">
        <f>IF(ISNUMBER(INDEX(bias[value],MATCH(I1156,bias[symbol],0))),1,0)</f>
        <v>1</v>
      </c>
      <c r="AD1156" s="1">
        <f t="shared" si="1393"/>
        <v>1</v>
      </c>
      <c r="AE1156" s="1">
        <f t="shared" si="1410"/>
        <v>1</v>
      </c>
      <c r="AF1156" s="1">
        <f t="shared" ca="1" si="1383"/>
        <v>0</v>
      </c>
      <c r="AG1156" s="1">
        <f t="shared" ca="1" si="1384"/>
        <v>0</v>
      </c>
      <c r="AH1156" s="1" t="str">
        <f ca="1">IF(AG1156=1,_xll.RtContribute("DDS_BONDS",$B1156&amp;"=EXT",$V$3:$X$3,V1156:X1156,"FTC:CHANGED;SCOPE:SERVER"),"-")</f>
        <v>-</v>
      </c>
      <c r="AI1156" s="1" t="str">
        <f>_xll.RtGet("DDS_BONDS",B1156&amp;"=EXT",3)</f>
        <v>6546832=EXT</v>
      </c>
      <c r="AJ1156" s="32">
        <f>_xll.BDP($A1156&amp;" @"&amp; $N1156 &amp;"  Corp","risk_mid")</f>
        <v>3.633699991084427</v>
      </c>
      <c r="AK1156" s="25">
        <f t="shared" si="1385"/>
        <v>-581.39199857350832</v>
      </c>
      <c r="AL1156" s="1" t="str">
        <f t="shared" si="1395"/>
        <v>-</v>
      </c>
      <c r="AM1156" s="38">
        <f t="shared" si="1386"/>
        <v>-16.07025777777778</v>
      </c>
      <c r="AN1156" s="12">
        <f>_xll.BDP($A1156&amp;" @"&amp; $N1156 &amp;"  Corp","asset_swap_spd_mid")</f>
        <v>43.683469969725088</v>
      </c>
      <c r="AO1156" s="25">
        <f t="shared" si="1387"/>
        <v>-6989.3551951560139</v>
      </c>
      <c r="AP1156" s="25">
        <f>IFERROR(_xll.BDP($A1156&amp;" @"&amp; $N1156 &amp;"  Corp","coupon")*G1156/100/365,"-")</f>
        <v>-208.21917808219177</v>
      </c>
      <c r="AQ1156" s="1" t="str">
        <f>_xll.RtGet("EBOND_LDN",B1156,"DSPLY_NAME")</f>
        <v>ENIIM 4 3/4 14 N</v>
      </c>
      <c r="AR1156" s="38">
        <f>_xll.RtGet("EBOND_LDN", B1156, -18560)</f>
        <v>79.258422300244007</v>
      </c>
      <c r="AS1156" s="38">
        <f>_xll.RtGet("EBOND_LDN", B1156, -18562)</f>
        <v>73.759128841863003</v>
      </c>
      <c r="AT1156" s="58" t="str">
        <f ca="1">IF(Main[[#This Row],[maturity]]&lt;TODAY(),"matured","-")</f>
        <v>-</v>
      </c>
      <c r="AU1156" s="1" t="str">
        <f>IF(Main[[#This Row],[spread bid]]=Main[[#This Row],[spread ask]],"error","-")</f>
        <v>-</v>
      </c>
    </row>
    <row r="1157" spans="1:47" x14ac:dyDescent="0.2">
      <c r="A1157" s="1" t="s">
        <v>1056</v>
      </c>
      <c r="B1157" s="1">
        <v>9728773</v>
      </c>
      <c r="C1157" s="9">
        <v>1996704</v>
      </c>
      <c r="D1157" s="9" t="str">
        <f>_xll.BDP($A1157&amp;" Corp",D$4)</f>
        <v>ENIIM</v>
      </c>
      <c r="E1157" s="9">
        <f>IF(_xll.BDP($A1157&amp;" Corp","cpn typ")="floating","frn",_xll.BDP($A1157&amp;" Corp",E$4))</f>
        <v>3.5</v>
      </c>
      <c r="F1157" s="50">
        <f>IF(LEFT(_xll.BDP($A1157&amp;" Corp","mty_typ"),4)="perp","perp",_xll.BDP($A1157&amp;" Corp",F$4)*1)</f>
        <v>43129</v>
      </c>
      <c r="G1157" s="31">
        <f>_xll.RtGet("EBOND_POSITION",INDEX(bookMap[eBondID],MATCH(TEXT(C1157,"0"),bookMap[bbgID],0))&amp;"="&amp;B1157,"AMOUNT")</f>
        <v>0</v>
      </c>
      <c r="H1157" s="1">
        <f>INDEX(control!$E$12:$E$22,MATCH(C1157,control!$C$12:$C$22,0))</f>
        <v>0</v>
      </c>
      <c r="I1157" s="1" t="str">
        <f>IFERROR(INDEX(bias[symbol],MIN(MAX(MATCH(IF($I$2="manual",_xll.RtGet("EBOND_LDN",B1157,-20268),$I$2),bias[symbol],0)+H1157,1),27)),"-")</f>
        <v>b</v>
      </c>
      <c r="J1157" s="1">
        <f>IFERROR(_xll.RtGet("EBOND_LDN",B1157,-20270)*1,"-")</f>
        <v>0.2</v>
      </c>
      <c r="K1157" s="1" t="str">
        <f>_xll.RtGet("EBOND_LDN",$B1157,-20271)</f>
        <v>on</v>
      </c>
      <c r="L1157" s="1">
        <f>_xll.BDP(A1157&amp;" @CBKG Corp","bid")</f>
        <v>109.146</v>
      </c>
      <c r="M1157" s="1">
        <f>_xll.BDP(A1157&amp;" @CBKG Corp","ask")</f>
        <v>109.346</v>
      </c>
      <c r="N1157" s="1" t="s">
        <v>1456</v>
      </c>
      <c r="O1157" s="1" t="str">
        <f>_xll.BDP(A1157&amp;" @"&amp;N1157&amp;" Corp","LAST_UPDATE")</f>
        <v>07:01:21</v>
      </c>
      <c r="P1157" s="57">
        <f>_xll.BDP(A1157&amp;" @"&amp;N1157&amp;" Corp","LAST_PRICE")</f>
        <v>109.215</v>
      </c>
      <c r="Q1157" s="1">
        <f>INDEX(control!$F$12:$F$22,MATCH(C1157,control!$C$12:$C$22,0))</f>
        <v>100</v>
      </c>
      <c r="R1157" s="1">
        <f>P1157-J1157*INDEX(bias[value],MATCH(I1157,bias[symbol],0))*(Q1157/100)</f>
        <v>109.14</v>
      </c>
      <c r="S1157" s="1">
        <f t="shared" si="1394"/>
        <v>109.34</v>
      </c>
      <c r="T1157" s="4"/>
      <c r="U1157" s="4"/>
      <c r="V1157" s="1">
        <f t="shared" si="1388"/>
        <v>109.215</v>
      </c>
      <c r="W1157" s="1">
        <f t="shared" si="1389"/>
        <v>109.14</v>
      </c>
      <c r="X1157" s="1">
        <f t="shared" si="1390"/>
        <v>109.34</v>
      </c>
      <c r="Y1157" s="13">
        <f t="shared" si="1391"/>
        <v>-1.2000000000000455E-2</v>
      </c>
      <c r="Z1157" s="1">
        <v>1</v>
      </c>
      <c r="AA1157" s="1">
        <f t="shared" si="1392"/>
        <v>1</v>
      </c>
      <c r="AB1157" s="1">
        <f t="shared" si="1409"/>
        <v>1</v>
      </c>
      <c r="AC1157" s="1">
        <f>IF(ISNUMBER(INDEX(bias[value],MATCH(I1157,bias[symbol],0))),1,0)</f>
        <v>1</v>
      </c>
      <c r="AD1157" s="1">
        <f t="shared" si="1393"/>
        <v>1</v>
      </c>
      <c r="AE1157" s="1">
        <f t="shared" si="1410"/>
        <v>1</v>
      </c>
      <c r="AF1157" s="1">
        <f t="shared" ca="1" si="1383"/>
        <v>0</v>
      </c>
      <c r="AG1157" s="1">
        <f t="shared" ca="1" si="1384"/>
        <v>0</v>
      </c>
      <c r="AH1157" s="1" t="str">
        <f ca="1">IF(AG1157=1,_xll.RtContribute("DDS_BONDS",$B1157&amp;"=EXT",$V$3:$X$3,V1157:X1157,"FTC:CHANGED;SCOPE:SERVER"),"-")</f>
        <v>-</v>
      </c>
      <c r="AI1157" s="1" t="str">
        <f>_xll.RtGet("DDS_BONDS",B1157&amp;"=EXT",3)</f>
        <v>9728773=EXT</v>
      </c>
      <c r="AJ1157" s="32">
        <f>_xll.BDP($A1157&amp;" @"&amp; $N1157 &amp;"  Corp","risk_mid")</f>
        <v>3.7561875957855761</v>
      </c>
      <c r="AK1157" s="25">
        <f t="shared" si="1385"/>
        <v>0</v>
      </c>
      <c r="AL1157" s="1" t="str">
        <f t="shared" si="1395"/>
        <v>-</v>
      </c>
      <c r="AM1157" s="38">
        <f t="shared" si="1386"/>
        <v>0</v>
      </c>
      <c r="AN1157" s="12">
        <f>_xll.BDP($A1157&amp;" @"&amp; $N1157 &amp;"  Corp","asset_swap_spd_mid")</f>
        <v>43.879879773194347</v>
      </c>
      <c r="AO1157" s="25">
        <f t="shared" si="1387"/>
        <v>0</v>
      </c>
      <c r="AP1157" s="25">
        <f>IFERROR(_xll.BDP($A1157&amp;" @"&amp; $N1157 &amp;"  Corp","coupon")*G1157/100/365,"-")</f>
        <v>0</v>
      </c>
      <c r="AQ1157" s="1" t="str">
        <f>_xll.RtGet("EBOND_LDN",B1157,"DSPLY_NAME")</f>
        <v>ENIIM 3 1/2 29 J</v>
      </c>
      <c r="AR1157" s="38">
        <f>_xll.RtGet("EBOND_LDN", B1157, -18560)</f>
        <v>78.299423528340995</v>
      </c>
      <c r="AS1157" s="38">
        <f>_xll.RtGet("EBOND_LDN", B1157, -18562)</f>
        <v>72.981160635232996</v>
      </c>
      <c r="AT1157" s="58" t="str">
        <f ca="1">IF(Main[[#This Row],[maturity]]&lt;TODAY(),"matured","-")</f>
        <v>-</v>
      </c>
      <c r="AU1157" s="1" t="str">
        <f>IF(Main[[#This Row],[spread bid]]=Main[[#This Row],[spread ask]],"error","-")</f>
        <v>-</v>
      </c>
    </row>
    <row r="1158" spans="1:47" x14ac:dyDescent="0.2">
      <c r="A1158" s="1" t="s">
        <v>1057</v>
      </c>
      <c r="B1158" s="1">
        <v>14525520</v>
      </c>
      <c r="C1158" s="9">
        <v>1996704</v>
      </c>
      <c r="D1158" s="9" t="str">
        <f>_xll.BDP($A1158&amp;" Corp",D$4)</f>
        <v>ENIIM</v>
      </c>
      <c r="E1158" s="9">
        <f>IF(_xll.BDP($A1158&amp;" Corp","cpn typ")="floating","frn",_xll.BDP($A1158&amp;" Corp",E$4))</f>
        <v>3.75</v>
      </c>
      <c r="F1158" s="50">
        <f>IF(LEFT(_xll.BDP($A1158&amp;" Corp","mty_typ"),4)="perp","perp",_xll.BDP($A1158&amp;" Corp",F$4)*1)</f>
        <v>43643</v>
      </c>
      <c r="G1158" s="31">
        <f>_xll.RtGet("EBOND_POSITION",INDEX(bookMap[eBondID],MATCH(TEXT(C1158,"0"),bookMap[bbgID],0))&amp;"="&amp;B1158,"AMOUNT")</f>
        <v>0</v>
      </c>
      <c r="H1158" s="1">
        <f>INDEX(control!$E$12:$E$22,MATCH(C1158,control!$C$12:$C$22,0))</f>
        <v>0</v>
      </c>
      <c r="I1158" s="1" t="str">
        <f>IFERROR(INDEX(bias[symbol],MIN(MAX(MATCH(IF($I$2="manual",_xll.RtGet("EBOND_LDN",B1158,-20268),$I$2),bias[symbol],0)+H1158,1),27)),"-")</f>
        <v>b</v>
      </c>
      <c r="J1158" s="1">
        <f>IFERROR(_xll.RtGet("EBOND_LDN",B1158,-20270)*1,"-")</f>
        <v>0.3</v>
      </c>
      <c r="K1158" s="1" t="str">
        <f>_xll.RtGet("EBOND_LDN",$B1158,-20271)</f>
        <v>on</v>
      </c>
      <c r="L1158" s="1">
        <f>_xll.BDP(A1158&amp;" @CBKG Corp","bid")</f>
        <v>112.375</v>
      </c>
      <c r="M1158" s="1">
        <f>_xll.BDP(A1158&amp;" @CBKG Corp","ask")</f>
        <v>112.675</v>
      </c>
      <c r="N1158" s="1" t="s">
        <v>1456</v>
      </c>
      <c r="O1158" s="1" t="str">
        <f>_xll.BDP(A1158&amp;" @"&amp;N1158&amp;" Corp","LAST_UPDATE")</f>
        <v>07:01:27</v>
      </c>
      <c r="P1158" s="57">
        <f>_xll.BDP(A1158&amp;" @"&amp;N1158&amp;" Corp","LAST_PRICE")</f>
        <v>112.477</v>
      </c>
      <c r="Q1158" s="1">
        <f>INDEX(control!$F$12:$F$22,MATCH(C1158,control!$C$12:$C$22,0))</f>
        <v>100</v>
      </c>
      <c r="R1158" s="1">
        <f>P1158-J1158*INDEX(bias[value],MATCH(I1158,bias[symbol],0))*(Q1158/100)</f>
        <v>112.36450000000001</v>
      </c>
      <c r="S1158" s="1">
        <f t="shared" si="1394"/>
        <v>112.6645</v>
      </c>
      <c r="T1158" s="4"/>
      <c r="U1158" s="4"/>
      <c r="V1158" s="1">
        <f t="shared" si="1388"/>
        <v>112.477</v>
      </c>
      <c r="W1158" s="1">
        <f t="shared" si="1389"/>
        <v>112.36450000000001</v>
      </c>
      <c r="X1158" s="1">
        <f t="shared" si="1390"/>
        <v>112.6645</v>
      </c>
      <c r="Y1158" s="13">
        <f t="shared" si="1391"/>
        <v>-2.1000000000015007E-2</v>
      </c>
      <c r="Z1158" s="1">
        <v>1</v>
      </c>
      <c r="AA1158" s="1">
        <f t="shared" si="1392"/>
        <v>1</v>
      </c>
      <c r="AB1158" s="1">
        <f t="shared" si="1409"/>
        <v>1</v>
      </c>
      <c r="AC1158" s="1">
        <f>IF(ISNUMBER(INDEX(bias[value],MATCH(I1158,bias[symbol],0))),1,0)</f>
        <v>1</v>
      </c>
      <c r="AD1158" s="1">
        <f t="shared" si="1393"/>
        <v>1</v>
      </c>
      <c r="AE1158" s="1">
        <f t="shared" si="1410"/>
        <v>1</v>
      </c>
      <c r="AF1158" s="1">
        <f t="shared" ca="1" si="1383"/>
        <v>0</v>
      </c>
      <c r="AG1158" s="1">
        <f t="shared" ca="1" si="1384"/>
        <v>0</v>
      </c>
      <c r="AH1158" s="1" t="str">
        <f ca="1">IF(AG1158=1,_xll.RtContribute("DDS_BONDS",$B1158&amp;"=EXT",$V$3:$X$3,V1158:X1158,"FTC:CHANGED;SCOPE:SERVER"),"-")</f>
        <v>-</v>
      </c>
      <c r="AI1158" s="1" t="str">
        <f>_xll.RtGet("DDS_BONDS",B1158&amp;"=EXT",3)</f>
        <v>14525520=EXT</v>
      </c>
      <c r="AJ1158" s="32">
        <f>_xll.BDP($A1158&amp;" @"&amp; $N1158 &amp;"  Corp","risk_mid")</f>
        <v>5.2157453570863765</v>
      </c>
      <c r="AK1158" s="25">
        <f t="shared" si="1385"/>
        <v>0</v>
      </c>
      <c r="AL1158" s="1" t="str">
        <f t="shared" si="1395"/>
        <v>-</v>
      </c>
      <c r="AM1158" s="38">
        <f t="shared" si="1386"/>
        <v>0</v>
      </c>
      <c r="AN1158" s="12">
        <f>_xll.BDP($A1158&amp;" @"&amp; $N1158 &amp;"  Corp","asset_swap_spd_mid")</f>
        <v>50.248110352833152</v>
      </c>
      <c r="AO1158" s="25">
        <f t="shared" si="1387"/>
        <v>0</v>
      </c>
      <c r="AP1158" s="25">
        <f>IFERROR(_xll.BDP($A1158&amp;" @"&amp; $N1158 &amp;"  Corp","coupon")*G1158/100/365,"-")</f>
        <v>0</v>
      </c>
      <c r="AQ1158" s="1" t="str">
        <f>_xll.RtGet("EBOND_LDN",B1158,"DSPLY_NAME")</f>
        <v>ENIIM 3 3/4 27 J</v>
      </c>
      <c r="AR1158" s="38">
        <f>_xll.RtGet("EBOND_LDN", B1158, -18560)</f>
        <v>91.451955516512996</v>
      </c>
      <c r="AS1158" s="38">
        <f>_xll.RtGet("EBOND_LDN", B1158, -18562)</f>
        <v>85.710286458772998</v>
      </c>
      <c r="AT1158" s="58" t="str">
        <f ca="1">IF(Main[[#This Row],[maturity]]&lt;TODAY(),"matured","-")</f>
        <v>-</v>
      </c>
      <c r="AU1158" s="1" t="str">
        <f>IF(Main[[#This Row],[spread bid]]=Main[[#This Row],[spread ask]],"error","-")</f>
        <v>-</v>
      </c>
    </row>
    <row r="1159" spans="1:47" x14ac:dyDescent="0.2">
      <c r="A1159" s="1" t="s">
        <v>1058</v>
      </c>
      <c r="B1159" s="1">
        <v>8490966</v>
      </c>
      <c r="C1159" s="9">
        <v>1996704</v>
      </c>
      <c r="D1159" s="9" t="str">
        <f>_xll.BDP($A1159&amp;" Corp",D$4)</f>
        <v>ENIIM</v>
      </c>
      <c r="E1159" s="9">
        <f>IF(_xll.BDP($A1159&amp;" Corp","cpn typ")="floating","frn",_xll.BDP($A1159&amp;" Corp",E$4))</f>
        <v>4.125</v>
      </c>
      <c r="F1159" s="50">
        <f>IF(LEFT(_xll.BDP($A1159&amp;" Corp","mty_typ"),4)="perp","perp",_xll.BDP($A1159&amp;" Corp",F$4)*1)</f>
        <v>43724</v>
      </c>
      <c r="G1159" s="31">
        <f>_xll.RtGet("EBOND_POSITION",INDEX(bookMap[eBondID],MATCH(TEXT(C1159,"0"),bookMap[bbgID],0))&amp;"="&amp;B1159,"AMOUNT")</f>
        <v>100000</v>
      </c>
      <c r="H1159" s="1">
        <f>INDEX(control!$E$12:$E$22,MATCH(C1159,control!$C$12:$C$22,0))</f>
        <v>0</v>
      </c>
      <c r="I1159" s="1" t="str">
        <f>IFERROR(INDEX(bias[symbol],MIN(MAX(MATCH(IF($I$2="manual",_xll.RtGet("EBOND_LDN",B1159,-20268),$I$2),bias[symbol],0)+H1159,1),27)),"-")</f>
        <v>bb</v>
      </c>
      <c r="J1159" s="1">
        <f>IFERROR(_xll.RtGet("EBOND_LDN",B1159,-20270)*1,"-")</f>
        <v>0.3</v>
      </c>
      <c r="K1159" s="1" t="str">
        <f>_xll.RtGet("EBOND_LDN",$B1159,-20271)</f>
        <v>on</v>
      </c>
      <c r="L1159" s="1">
        <f>_xll.BDP(A1159&amp;" @CBKG Corp","bid")</f>
        <v>114.354</v>
      </c>
      <c r="M1159" s="1">
        <f>_xll.BDP(A1159&amp;" @CBKG Corp","ask")</f>
        <v>114.654</v>
      </c>
      <c r="N1159" s="1" t="s">
        <v>1456</v>
      </c>
      <c r="O1159" s="1" t="str">
        <f>_xll.BDP(A1159&amp;" @"&amp;N1159&amp;" Corp","LAST_UPDATE")</f>
        <v>07:01:26</v>
      </c>
      <c r="P1159" s="57">
        <f>_xll.BDP(A1159&amp;" @"&amp;N1159&amp;" Corp","LAST_PRICE")</f>
        <v>114.422</v>
      </c>
      <c r="Q1159" s="1">
        <f>INDEX(control!$F$12:$F$22,MATCH(C1159,control!$C$12:$C$22,0))</f>
        <v>100</v>
      </c>
      <c r="R1159" s="1">
        <f>P1159-J1159*INDEX(bias[value],MATCH(I1159,bias[symbol],0))*(Q1159/100)</f>
        <v>114.34699999999999</v>
      </c>
      <c r="S1159" s="1">
        <f t="shared" si="1394"/>
        <v>114.64699999999999</v>
      </c>
      <c r="T1159" s="4"/>
      <c r="U1159" s="4"/>
      <c r="V1159" s="1">
        <f t="shared" si="1388"/>
        <v>114.422</v>
      </c>
      <c r="W1159" s="1">
        <f t="shared" si="1389"/>
        <v>114.34699999999999</v>
      </c>
      <c r="X1159" s="1">
        <f t="shared" si="1390"/>
        <v>114.64699999999999</v>
      </c>
      <c r="Y1159" s="13">
        <f t="shared" si="1391"/>
        <v>-1.4000000000010004E-2</v>
      </c>
      <c r="Z1159" s="1">
        <v>1</v>
      </c>
      <c r="AA1159" s="1">
        <f t="shared" si="1392"/>
        <v>1</v>
      </c>
      <c r="AB1159" s="1">
        <f t="shared" si="1409"/>
        <v>1</v>
      </c>
      <c r="AC1159" s="1">
        <f>IF(ISNUMBER(INDEX(bias[value],MATCH(I1159,bias[symbol],0))),1,0)</f>
        <v>1</v>
      </c>
      <c r="AD1159" s="1">
        <f t="shared" si="1393"/>
        <v>1</v>
      </c>
      <c r="AE1159" s="1">
        <f t="shared" si="1410"/>
        <v>1</v>
      </c>
      <c r="AF1159" s="1">
        <f t="shared" ca="1" si="1383"/>
        <v>0</v>
      </c>
      <c r="AG1159" s="1">
        <f t="shared" ca="1" si="1384"/>
        <v>0</v>
      </c>
      <c r="AH1159" s="1" t="str">
        <f ca="1">IF(AG1159=1,_xll.RtContribute("DDS_BONDS",$B1159&amp;"=EXT",$V$3:$X$3,V1159:X1159,"FTC:CHANGED;SCOPE:SERVER"),"-")</f>
        <v>-</v>
      </c>
      <c r="AI1159" s="1" t="str">
        <f>_xll.RtGet("DDS_BONDS",B1159&amp;"=EXT",3)</f>
        <v>8490966=EXT</v>
      </c>
      <c r="AJ1159" s="32">
        <f>_xll.BDP($A1159&amp;" @"&amp; $N1159 &amp;"  Corp","risk_mid")</f>
        <v>5.4838323645107323</v>
      </c>
      <c r="AK1159" s="25">
        <f t="shared" si="1385"/>
        <v>54.838323645107323</v>
      </c>
      <c r="AL1159" s="1" t="str">
        <f t="shared" si="1395"/>
        <v>-</v>
      </c>
      <c r="AM1159" s="38">
        <f t="shared" si="1386"/>
        <v>1.0170844444444445</v>
      </c>
      <c r="AN1159" s="12">
        <f>_xll.BDP($A1159&amp;" @"&amp; $N1159 &amp;"  Corp","asset_swap_spd_mid")</f>
        <v>56.447703722413543</v>
      </c>
      <c r="AO1159" s="25">
        <f t="shared" si="1387"/>
        <v>564.47703722413542</v>
      </c>
      <c r="AP1159" s="25">
        <f>IFERROR(_xll.BDP($A1159&amp;" @"&amp; $N1159 &amp;"  Corp","coupon")*G1159/100/365,"-")</f>
        <v>11.301369863013699</v>
      </c>
      <c r="AQ1159" s="1" t="str">
        <f>_xll.RtGet("EBOND_LDN",B1159,"DSPLY_NAME")</f>
        <v>ENIIM 4 1/8 16 S</v>
      </c>
      <c r="AR1159" s="38">
        <f>_xll.RtGet("EBOND_LDN", B1159, -18560)</f>
        <v>90.372721125721</v>
      </c>
      <c r="AS1159" s="38">
        <f>_xll.RtGet("EBOND_LDN", B1159, -18562)</f>
        <v>84.915410087465006</v>
      </c>
      <c r="AT1159" s="58" t="str">
        <f ca="1">IF(Main[[#This Row],[maturity]]&lt;TODAY(),"matured","-")</f>
        <v>-</v>
      </c>
      <c r="AU1159" s="1" t="str">
        <f>IF(Main[[#This Row],[spread bid]]=Main[[#This Row],[spread ask]],"error","-")</f>
        <v>-</v>
      </c>
    </row>
    <row r="1160" spans="1:47" x14ac:dyDescent="0.2">
      <c r="A1160" s="1" t="s">
        <v>1059</v>
      </c>
      <c r="B1160" s="1">
        <v>12934145</v>
      </c>
      <c r="C1160" s="9">
        <v>1996704</v>
      </c>
      <c r="D1160" s="9" t="str">
        <f>_xll.BDP($A1160&amp;" Corp",D$4)</f>
        <v>ENIIM</v>
      </c>
      <c r="E1160" s="9">
        <f>IF(_xll.BDP($A1160&amp;" Corp","cpn typ")="floating","frn",_xll.BDP($A1160&amp;" Corp",E$4))</f>
        <v>4.25</v>
      </c>
      <c r="F1160" s="50">
        <f>IF(LEFT(_xll.BDP($A1160&amp;" Corp","mty_typ"),4)="perp","perp",_xll.BDP($A1160&amp;" Corp",F$4)*1)</f>
        <v>43864</v>
      </c>
      <c r="G1160" s="31">
        <f>_xll.RtGet("EBOND_POSITION",INDEX(bookMap[eBondID],MATCH(TEXT(C1160,"0"),bookMap[bbgID],0))&amp;"="&amp;B1160,"AMOUNT")</f>
        <v>7070000</v>
      </c>
      <c r="H1160" s="1">
        <f>INDEX(control!$E$12:$E$22,MATCH(C1160,control!$C$12:$C$22,0))</f>
        <v>0</v>
      </c>
      <c r="I1160" s="1" t="str">
        <f>IFERROR(INDEX(bias[symbol],MIN(MAX(MATCH(IF($I$2="manual",_xll.RtGet("EBOND_LDN",B1160,-20268),$I$2),bias[symbol],0)+H1160,1),27)),"-")</f>
        <v>b</v>
      </c>
      <c r="J1160" s="1">
        <f>IFERROR(_xll.RtGet("EBOND_LDN",B1160,-20270)*1,"-")</f>
        <v>0.3</v>
      </c>
      <c r="K1160" s="1" t="str">
        <f>_xll.RtGet("EBOND_LDN",$B1160,-20271)</f>
        <v>on</v>
      </c>
      <c r="L1160" s="1">
        <f>_xll.BDP(A1160&amp;" @CBKG Corp","bid")</f>
        <v>115.438</v>
      </c>
      <c r="M1160" s="1">
        <f>_xll.BDP(A1160&amp;" @CBKG Corp","ask")</f>
        <v>115.738</v>
      </c>
      <c r="N1160" s="1" t="s">
        <v>1456</v>
      </c>
      <c r="O1160" s="1" t="str">
        <f>_xll.BDP(A1160&amp;" @"&amp;N1160&amp;" Corp","LAST_UPDATE")</f>
        <v>07:01:22</v>
      </c>
      <c r="P1160" s="57">
        <f>_xll.BDP(A1160&amp;" @"&amp;N1160&amp;" Corp","LAST_PRICE")</f>
        <v>115.547</v>
      </c>
      <c r="Q1160" s="1">
        <f>INDEX(control!$F$12:$F$22,MATCH(C1160,control!$C$12:$C$22,0))</f>
        <v>100</v>
      </c>
      <c r="R1160" s="1">
        <f>P1160-J1160*INDEX(bias[value],MATCH(I1160,bias[symbol],0))*(Q1160/100)</f>
        <v>115.4345</v>
      </c>
      <c r="S1160" s="1">
        <f t="shared" si="1394"/>
        <v>115.7345</v>
      </c>
      <c r="T1160" s="4"/>
      <c r="U1160" s="4"/>
      <c r="V1160" s="1">
        <f t="shared" si="1388"/>
        <v>115.547</v>
      </c>
      <c r="W1160" s="1">
        <f t="shared" si="1389"/>
        <v>115.4345</v>
      </c>
      <c r="X1160" s="1">
        <f t="shared" si="1390"/>
        <v>115.7345</v>
      </c>
      <c r="Y1160" s="13">
        <f t="shared" si="1391"/>
        <v>-7.0000000000050022E-3</v>
      </c>
      <c r="Z1160" s="1">
        <v>1</v>
      </c>
      <c r="AA1160" s="1">
        <f t="shared" si="1392"/>
        <v>1</v>
      </c>
      <c r="AB1160" s="1">
        <f t="shared" si="1409"/>
        <v>1</v>
      </c>
      <c r="AC1160" s="1">
        <f>IF(ISNUMBER(INDEX(bias[value],MATCH(I1160,bias[symbol],0))),1,0)</f>
        <v>1</v>
      </c>
      <c r="AD1160" s="1">
        <f t="shared" si="1393"/>
        <v>1</v>
      </c>
      <c r="AE1160" s="1">
        <f t="shared" si="1410"/>
        <v>1</v>
      </c>
      <c r="AF1160" s="1">
        <f t="shared" ca="1" si="1383"/>
        <v>0</v>
      </c>
      <c r="AG1160" s="1">
        <f t="shared" ca="1" si="1384"/>
        <v>0</v>
      </c>
      <c r="AH1160" s="1" t="str">
        <f ca="1">IF(AG1160=1,_xll.RtContribute("DDS_BONDS",$B1160&amp;"=EXT",$V$3:$X$3,V1160:X1160,"FTC:CHANGED;SCOPE:SERVER"),"-")</f>
        <v>-</v>
      </c>
      <c r="AI1160" s="1" t="str">
        <f>_xll.RtGet("DDS_BONDS",B1160&amp;"=EXT",3)</f>
        <v>12934145=EXT</v>
      </c>
      <c r="AJ1160" s="32">
        <f>_xll.BDP($A1160&amp;" @"&amp; $N1160 &amp;"  Corp","risk_mid")</f>
        <v>5.8864469685694587</v>
      </c>
      <c r="AK1160" s="25">
        <f t="shared" si="1385"/>
        <v>4161.7180067786076</v>
      </c>
      <c r="AL1160" s="1" t="str">
        <f t="shared" si="1395"/>
        <v>-</v>
      </c>
      <c r="AM1160" s="38">
        <f t="shared" si="1386"/>
        <v>72.614870222222237</v>
      </c>
      <c r="AN1160" s="12">
        <f>_xll.BDP($A1160&amp;" @"&amp; $N1160 &amp;"  Corp","asset_swap_spd_mid")</f>
        <v>59.883718228847307</v>
      </c>
      <c r="AO1160" s="25">
        <f t="shared" si="1387"/>
        <v>42337.788787795049</v>
      </c>
      <c r="AP1160" s="25">
        <f>IFERROR(_xll.BDP($A1160&amp;" @"&amp; $N1160 &amp;"  Corp","coupon")*G1160/100/365,"-")</f>
        <v>823.21917808219177</v>
      </c>
      <c r="AQ1160" s="1" t="str">
        <f>_xll.RtGet("EBOND_LDN",B1160,"DSPLY_NAME")</f>
        <v>ENIIM 4 1/4 03 F</v>
      </c>
      <c r="AR1160" s="38">
        <f>_xll.RtGet("EBOND_LDN", B1160, -18560)</f>
        <v>89.987399855670006</v>
      </c>
      <c r="AS1160" s="38">
        <f>_xll.RtGet("EBOND_LDN", B1160, -18562)</f>
        <v>84.900672799366006</v>
      </c>
      <c r="AT1160" s="58" t="str">
        <f ca="1">IF(Main[[#This Row],[maturity]]&lt;TODAY(),"matured","-")</f>
        <v>-</v>
      </c>
      <c r="AU1160" s="1" t="str">
        <f>IF(Main[[#This Row],[spread bid]]=Main[[#This Row],[spread ask]],"error","-")</f>
        <v>-</v>
      </c>
    </row>
    <row r="1161" spans="1:47" x14ac:dyDescent="0.2">
      <c r="A1161" s="1" t="s">
        <v>1060</v>
      </c>
      <c r="B1161" s="1">
        <v>9258112</v>
      </c>
      <c r="C1161" s="9">
        <v>1996704</v>
      </c>
      <c r="D1161" s="9" t="str">
        <f>_xll.BDP($A1161&amp;" Corp",D$4)</f>
        <v>ENIIM</v>
      </c>
      <c r="E1161" s="9">
        <f>IF(_xll.BDP($A1161&amp;" Corp","cpn typ")="floating","frn",_xll.BDP($A1161&amp;" Corp",E$4))</f>
        <v>4</v>
      </c>
      <c r="F1161" s="50">
        <f>IF(LEFT(_xll.BDP($A1161&amp;" Corp","mty_typ"),4)="perp","perp",_xll.BDP($A1161&amp;" Corp",F$4)*1)</f>
        <v>44011</v>
      </c>
      <c r="G1161" s="31">
        <f>_xll.RtGet("EBOND_POSITION",INDEX(bookMap[eBondID],MATCH(TEXT(C1161,"0"),bookMap[bbgID],0))&amp;"="&amp;B1161,"AMOUNT")</f>
        <v>-1300000</v>
      </c>
      <c r="H1161" s="1">
        <f>INDEX(control!$E$12:$E$22,MATCH(C1161,control!$C$12:$C$22,0))</f>
        <v>0</v>
      </c>
      <c r="I1161" s="1" t="str">
        <f>IFERROR(INDEX(bias[symbol],MIN(MAX(MATCH(IF($I$2="manual",_xll.RtGet("EBOND_LDN",B1161,-20268),$I$2),bias[symbol],0)+H1161,1),27)),"-")</f>
        <v>b</v>
      </c>
      <c r="J1161" s="1">
        <f>IFERROR(_xll.RtGet("EBOND_LDN",B1161,-20270)*1,"-")</f>
        <v>0.35</v>
      </c>
      <c r="K1161" s="1" t="str">
        <f>_xll.RtGet("EBOND_LDN",$B1161,-20271)</f>
        <v>on</v>
      </c>
      <c r="L1161" s="1">
        <f>_xll.BDP(A1161&amp;" @CBKG Corp","bid")</f>
        <v>114.566</v>
      </c>
      <c r="M1161" s="1">
        <f>_xll.BDP(A1161&amp;" @CBKG Corp","ask")</f>
        <v>114.916</v>
      </c>
      <c r="N1161" s="1" t="s">
        <v>1456</v>
      </c>
      <c r="O1161" s="1" t="str">
        <f>_xll.BDP(A1161&amp;" @"&amp;N1161&amp;" Corp","LAST_UPDATE")</f>
        <v>07:01:46</v>
      </c>
      <c r="P1161" s="57">
        <f>_xll.BDP(A1161&amp;" @"&amp;N1161&amp;" Corp","LAST_PRICE")</f>
        <v>114.685</v>
      </c>
      <c r="Q1161" s="1">
        <f>INDEX(control!$F$12:$F$22,MATCH(C1161,control!$C$12:$C$22,0))</f>
        <v>100</v>
      </c>
      <c r="R1161" s="1">
        <f>P1161-J1161*INDEX(bias[value],MATCH(I1161,bias[symbol],0))*(Q1161/100)</f>
        <v>114.55375000000001</v>
      </c>
      <c r="S1161" s="1">
        <f t="shared" si="1394"/>
        <v>114.90375</v>
      </c>
      <c r="T1161" s="4"/>
      <c r="U1161" s="4"/>
      <c r="V1161" s="1">
        <f t="shared" si="1388"/>
        <v>114.685</v>
      </c>
      <c r="W1161" s="1">
        <f t="shared" si="1389"/>
        <v>114.55375000000001</v>
      </c>
      <c r="X1161" s="1">
        <f t="shared" si="1390"/>
        <v>114.90375</v>
      </c>
      <c r="Y1161" s="13">
        <f t="shared" si="1391"/>
        <v>-2.4499999999989086E-2</v>
      </c>
      <c r="Z1161" s="1">
        <v>1</v>
      </c>
      <c r="AA1161" s="1">
        <f t="shared" si="1392"/>
        <v>1</v>
      </c>
      <c r="AB1161" s="1">
        <f t="shared" si="1409"/>
        <v>1</v>
      </c>
      <c r="AC1161" s="1">
        <f>IF(ISNUMBER(INDEX(bias[value],MATCH(I1161,bias[symbol],0))),1,0)</f>
        <v>1</v>
      </c>
      <c r="AD1161" s="1">
        <f t="shared" si="1393"/>
        <v>1</v>
      </c>
      <c r="AE1161" s="1">
        <f t="shared" si="1410"/>
        <v>1</v>
      </c>
      <c r="AF1161" s="1">
        <f t="shared" ca="1" si="1383"/>
        <v>0</v>
      </c>
      <c r="AG1161" s="1">
        <f t="shared" ca="1" si="1384"/>
        <v>0</v>
      </c>
      <c r="AH1161" s="1" t="str">
        <f ca="1">IF(AG1161=1,_xll.RtContribute("DDS_BONDS",$B1161&amp;"=EXT",$V$3:$X$3,V1161:X1161,"FTC:CHANGED;SCOPE:SERVER"),"-")</f>
        <v>-</v>
      </c>
      <c r="AI1161" s="1" t="str">
        <f>_xll.RtGet("DDS_BONDS",B1161&amp;"=EXT",3)</f>
        <v>9258112=EXT</v>
      </c>
      <c r="AJ1161" s="32">
        <f>_xll.BDP($A1161&amp;" @"&amp; $N1161 &amp;"  Corp","risk_mid")</f>
        <v>6.2321232788228542</v>
      </c>
      <c r="AK1161" s="25">
        <f t="shared" si="1385"/>
        <v>-810.17602624697111</v>
      </c>
      <c r="AL1161" s="1" t="str">
        <f t="shared" si="1395"/>
        <v>-</v>
      </c>
      <c r="AM1161" s="38">
        <f t="shared" si="1386"/>
        <v>-13.252488888888891</v>
      </c>
      <c r="AN1161" s="12">
        <f>_xll.BDP($A1161&amp;" @"&amp; $N1161 &amp;"  Corp","asset_swap_spd_mid")</f>
        <v>60.303845779909203</v>
      </c>
      <c r="AO1161" s="25">
        <f t="shared" si="1387"/>
        <v>-7839.4999513881967</v>
      </c>
      <c r="AP1161" s="25">
        <f>IFERROR(_xll.BDP($A1161&amp;" @"&amp; $N1161 &amp;"  Corp","coupon")*G1161/100/365,"-")</f>
        <v>-142.46575342465752</v>
      </c>
      <c r="AQ1161" s="1" t="str">
        <f>_xll.RtGet("EBOND_LDN",B1161,"DSPLY_NAME")</f>
        <v>ENIIM 4 29 Jun 2</v>
      </c>
      <c r="AR1161" s="38">
        <f>_xll.RtGet("EBOND_LDN", B1161, -18560)</f>
        <v>98.000995750940007</v>
      </c>
      <c r="AS1161" s="38">
        <f>_xll.RtGet("EBOND_LDN", B1161, -18562)</f>
        <v>92.396663316943005</v>
      </c>
      <c r="AT1161" s="58" t="str">
        <f ca="1">IF(Main[[#This Row],[maturity]]&lt;TODAY(),"matured","-")</f>
        <v>-</v>
      </c>
      <c r="AU1161" s="1" t="str">
        <f>IF(Main[[#This Row],[spread bid]]=Main[[#This Row],[spread ask]],"error","-")</f>
        <v>-</v>
      </c>
    </row>
    <row r="1162" spans="1:47" x14ac:dyDescent="0.2">
      <c r="A1162" s="1" t="s">
        <v>1061</v>
      </c>
      <c r="B1162" s="1">
        <v>20067550</v>
      </c>
      <c r="C1162" s="9">
        <v>1996704</v>
      </c>
      <c r="D1162" s="9" t="str">
        <f>_xll.BDP($A1162&amp;" Corp",D$4)</f>
        <v>ENIIM</v>
      </c>
      <c r="E1162" s="9">
        <f>IF(_xll.BDP($A1162&amp;" Corp","cpn typ")="floating","frn",_xll.BDP($A1162&amp;" Corp",E$4))</f>
        <v>2.625</v>
      </c>
      <c r="F1162" s="50">
        <f>IF(LEFT(_xll.BDP($A1162&amp;" Corp","mty_typ"),4)="perp","perp",_xll.BDP($A1162&amp;" Corp",F$4)*1)</f>
        <v>44522</v>
      </c>
      <c r="G1162" s="31">
        <f>_xll.RtGet("EBOND_POSITION",INDEX(bookMap[eBondID],MATCH(TEXT(C1162,"0"),bookMap[bbgID],0))&amp;"="&amp;B1162,"AMOUNT")</f>
        <v>540000</v>
      </c>
      <c r="H1162" s="1">
        <f>INDEX(control!$E$12:$E$22,MATCH(C1162,control!$C$12:$C$22,0))</f>
        <v>0</v>
      </c>
      <c r="I1162" s="1" t="str">
        <f>IFERROR(INDEX(bias[symbol],MIN(MAX(MATCH(IF($I$2="manual",_xll.RtGet("EBOND_LDN",B1162,-20268),$I$2),bias[symbol],0)+H1162,1),27)),"-")</f>
        <v>b</v>
      </c>
      <c r="J1162" s="1">
        <f>IFERROR(_xll.RtGet("EBOND_LDN",B1162,-20270)*1,"-")</f>
        <v>0.3</v>
      </c>
      <c r="K1162" s="1" t="str">
        <f>_xll.RtGet("EBOND_LDN",$B1162,-20271)</f>
        <v>on</v>
      </c>
      <c r="L1162" s="1">
        <f>_xll.BDP(A1162&amp;" @CBKG Corp","bid")</f>
        <v>106.08799999999999</v>
      </c>
      <c r="M1162" s="1">
        <f>_xll.BDP(A1162&amp;" @CBKG Corp","ask")</f>
        <v>106.38800000000001</v>
      </c>
      <c r="N1162" s="1" t="s">
        <v>1456</v>
      </c>
      <c r="O1162" s="1" t="str">
        <f>_xll.BDP(A1162&amp;" @"&amp;N1162&amp;" Corp","LAST_UPDATE")</f>
        <v>07:01:27</v>
      </c>
      <c r="P1162" s="57">
        <f>_xll.BDP(A1162&amp;" @"&amp;N1162&amp;" Corp","LAST_PRICE")</f>
        <v>106.18600000000001</v>
      </c>
      <c r="Q1162" s="1">
        <f>INDEX(control!$F$12:$F$22,MATCH(C1162,control!$C$12:$C$22,0))</f>
        <v>100</v>
      </c>
      <c r="R1162" s="1">
        <f>P1162-J1162*INDEX(bias[value],MATCH(I1162,bias[symbol],0))*(Q1162/100)</f>
        <v>106.07350000000001</v>
      </c>
      <c r="S1162" s="1">
        <f t="shared" si="1394"/>
        <v>106.37350000000001</v>
      </c>
      <c r="T1162" s="4"/>
      <c r="U1162" s="4"/>
      <c r="V1162" s="1">
        <f t="shared" si="1388"/>
        <v>106.18600000000001</v>
      </c>
      <c r="W1162" s="1">
        <f t="shared" si="1389"/>
        <v>106.07350000000001</v>
      </c>
      <c r="X1162" s="1">
        <f t="shared" si="1390"/>
        <v>106.37350000000001</v>
      </c>
      <c r="Y1162" s="13">
        <f t="shared" si="1391"/>
        <v>-2.8999999999996362E-2</v>
      </c>
      <c r="Z1162" s="1">
        <v>1</v>
      </c>
      <c r="AA1162" s="1">
        <f t="shared" si="1392"/>
        <v>1</v>
      </c>
      <c r="AB1162" s="1">
        <f t="shared" si="1409"/>
        <v>1</v>
      </c>
      <c r="AC1162" s="1">
        <f>IF(ISNUMBER(INDEX(bias[value],MATCH(I1162,bias[symbol],0))),1,0)</f>
        <v>1</v>
      </c>
      <c r="AD1162" s="1">
        <f t="shared" si="1393"/>
        <v>1</v>
      </c>
      <c r="AE1162" s="1">
        <f t="shared" si="1410"/>
        <v>1</v>
      </c>
      <c r="AF1162" s="1">
        <f t="shared" ca="1" si="1383"/>
        <v>0</v>
      </c>
      <c r="AG1162" s="1">
        <f t="shared" ca="1" si="1384"/>
        <v>0</v>
      </c>
      <c r="AH1162" s="1" t="str">
        <f ca="1">IF(AG1162=1,_xll.RtContribute("DDS_BONDS",$B1162&amp;"=EXT",$V$3:$X$3,V1162:X1162,"FTC:CHANGED;SCOPE:SERVER"),"-")</f>
        <v>-</v>
      </c>
      <c r="AI1162" s="1" t="str">
        <f>_xll.RtGet("DDS_BONDS",B1162&amp;"=EXT",3)</f>
        <v>20067550=EXT</v>
      </c>
      <c r="AJ1162" s="32">
        <f>_xll.BDP($A1162&amp;" @"&amp; $N1162 &amp;"  Corp","risk_mid")</f>
        <v>7.1591890179135476</v>
      </c>
      <c r="AK1162" s="25">
        <f t="shared" si="1385"/>
        <v>386.59620696733157</v>
      </c>
      <c r="AL1162" s="1" t="str">
        <f t="shared" si="1395"/>
        <v>-</v>
      </c>
      <c r="AM1162" s="38">
        <f t="shared" si="1386"/>
        <v>5.096928000000001</v>
      </c>
      <c r="AN1162" s="12">
        <f>_xll.BDP($A1162&amp;" @"&amp; $N1162 &amp;"  Corp","asset_swap_spd_mid")</f>
        <v>59.654315756916802</v>
      </c>
      <c r="AO1162" s="25">
        <f t="shared" si="1387"/>
        <v>3221.3330508735071</v>
      </c>
      <c r="AP1162" s="25">
        <f>IFERROR(_xll.BDP($A1162&amp;" @"&amp; $N1162 &amp;"  Corp","coupon")*G1162/100/365,"-")</f>
        <v>38.835616438356162</v>
      </c>
      <c r="AQ1162" s="1" t="str">
        <f>_xll.RtGet("EBOND_LDN",B1162,"DSPLY_NAME")</f>
        <v>ENIIM 2 5/8 22 N</v>
      </c>
      <c r="AR1162" s="38">
        <f>_xll.RtGet("EBOND_LDN", B1162, -18560)</f>
        <v>89.674601831754998</v>
      </c>
      <c r="AS1162" s="38">
        <f>_xll.RtGet("EBOND_LDN", B1162, -18562)</f>
        <v>85.494558574288007</v>
      </c>
      <c r="AT1162" s="58" t="str">
        <f ca="1">IF(Main[[#This Row],[maturity]]&lt;TODAY(),"matured","-")</f>
        <v>-</v>
      </c>
      <c r="AU1162" s="1" t="str">
        <f>IF(Main[[#This Row],[spread bid]]=Main[[#This Row],[spread ask]],"error","-")</f>
        <v>-</v>
      </c>
    </row>
    <row r="1163" spans="1:47" x14ac:dyDescent="0.2">
      <c r="A1163" s="1" t="s">
        <v>1062</v>
      </c>
      <c r="B1163" s="1">
        <v>18470135</v>
      </c>
      <c r="C1163" s="9">
        <v>1996704</v>
      </c>
      <c r="D1163" s="9" t="str">
        <f>_xll.BDP($A1163&amp;" Corp",D$4)</f>
        <v>ENIIM</v>
      </c>
      <c r="E1163" s="9">
        <f>IF(_xll.BDP($A1163&amp;" Corp","cpn typ")="floating","frn",_xll.BDP($A1163&amp;" Corp",E$4))</f>
        <v>3.25</v>
      </c>
      <c r="F1163" s="50">
        <f>IF(LEFT(_xll.BDP($A1163&amp;" Corp","mty_typ"),4)="perp","perp",_xll.BDP($A1163&amp;" Corp",F$4)*1)</f>
        <v>45117</v>
      </c>
      <c r="G1163" s="31">
        <f>_xll.RtGet("EBOND_POSITION",INDEX(bookMap[eBondID],MATCH(TEXT(C1163,"0"),bookMap[bbgID],0))&amp;"="&amp;B1163,"AMOUNT")</f>
        <v>0</v>
      </c>
      <c r="H1163" s="1">
        <f>INDEX(control!$E$12:$E$22,MATCH(C1163,control!$C$12:$C$22,0))</f>
        <v>0</v>
      </c>
      <c r="I1163" s="1" t="str">
        <f>IFERROR(INDEX(bias[symbol],MIN(MAX(MATCH(IF($I$2="manual",_xll.RtGet("EBOND_LDN",B1163,-20268),$I$2),bias[symbol],0)+H1163,1),27)),"-")</f>
        <v>b</v>
      </c>
      <c r="J1163" s="1">
        <f>IFERROR(_xll.RtGet("EBOND_LDN",B1163,-20270)*1,"-")</f>
        <v>0.3</v>
      </c>
      <c r="K1163" s="1" t="str">
        <f>_xll.RtGet("EBOND_LDN",$B1163,-20271)</f>
        <v>on</v>
      </c>
      <c r="L1163" s="1">
        <f>_xll.BDP(A1163&amp;" @CBKG Corp","bid")</f>
        <v>109.51300000000001</v>
      </c>
      <c r="M1163" s="1">
        <f>_xll.BDP(A1163&amp;" @CBKG Corp","ask")</f>
        <v>109.813</v>
      </c>
      <c r="N1163" s="1" t="s">
        <v>1456</v>
      </c>
      <c r="O1163" s="1" t="str">
        <f>_xll.BDP(A1163&amp;" @"&amp;N1163&amp;" Corp","LAST_UPDATE")</f>
        <v>07:01:23</v>
      </c>
      <c r="P1163" s="57">
        <f>_xll.BDP(A1163&amp;" @"&amp;N1163&amp;" Corp","LAST_PRICE")</f>
        <v>109.619</v>
      </c>
      <c r="Q1163" s="1">
        <f>INDEX(control!$F$12:$F$22,MATCH(C1163,control!$C$12:$C$22,0))</f>
        <v>100</v>
      </c>
      <c r="R1163" s="1">
        <f>P1163-J1163*INDEX(bias[value],MATCH(I1163,bias[symbol],0))*(Q1163/100)</f>
        <v>109.5065</v>
      </c>
      <c r="S1163" s="1">
        <f t="shared" si="1394"/>
        <v>109.8065</v>
      </c>
      <c r="T1163" s="4"/>
      <c r="U1163" s="4"/>
      <c r="V1163" s="1">
        <f t="shared" si="1388"/>
        <v>109.619</v>
      </c>
      <c r="W1163" s="1">
        <f t="shared" si="1389"/>
        <v>109.5065</v>
      </c>
      <c r="X1163" s="1">
        <f t="shared" si="1390"/>
        <v>109.8065</v>
      </c>
      <c r="Y1163" s="13">
        <f t="shared" si="1391"/>
        <v>-1.3000000000033651E-2</v>
      </c>
      <c r="Z1163" s="1">
        <v>1</v>
      </c>
      <c r="AA1163" s="1">
        <f t="shared" si="1392"/>
        <v>1</v>
      </c>
      <c r="AB1163" s="1">
        <f t="shared" si="1409"/>
        <v>1</v>
      </c>
      <c r="AC1163" s="1">
        <f>IF(ISNUMBER(INDEX(bias[value],MATCH(I1163,bias[symbol],0))),1,0)</f>
        <v>1</v>
      </c>
      <c r="AD1163" s="1">
        <f t="shared" si="1393"/>
        <v>1</v>
      </c>
      <c r="AE1163" s="1">
        <f t="shared" si="1410"/>
        <v>1</v>
      </c>
      <c r="AF1163" s="1">
        <f t="shared" ca="1" si="1383"/>
        <v>0</v>
      </c>
      <c r="AG1163" s="1">
        <f t="shared" ca="1" si="1384"/>
        <v>0</v>
      </c>
      <c r="AH1163" s="1" t="str">
        <f ca="1">IF(AG1163=1,_xll.RtContribute("DDS_BONDS",$B1163&amp;"=EXT",$V$3:$X$3,V1163:X1163,"FTC:CHANGED;SCOPE:SERVER"),"-")</f>
        <v>-</v>
      </c>
      <c r="AI1163" s="1" t="str">
        <f>_xll.RtGet("DDS_BONDS",B1163&amp;"=EXT",3)</f>
        <v>18470135=EXT</v>
      </c>
      <c r="AJ1163" s="32">
        <f>_xll.BDP($A1163&amp;" @"&amp; $N1163 &amp;"  Corp","risk_mid")</f>
        <v>8.6286175634491258</v>
      </c>
      <c r="AK1163" s="25">
        <f t="shared" si="1385"/>
        <v>0</v>
      </c>
      <c r="AL1163" s="1" t="str">
        <f t="shared" si="1395"/>
        <v>-</v>
      </c>
      <c r="AM1163" s="38">
        <f t="shared" si="1386"/>
        <v>0</v>
      </c>
      <c r="AN1163" s="12">
        <f>_xll.BDP($A1163&amp;" @"&amp; $N1163 &amp;"  Corp","asset_swap_spd_mid")</f>
        <v>68.528099610269948</v>
      </c>
      <c r="AO1163" s="25">
        <f t="shared" si="1387"/>
        <v>0</v>
      </c>
      <c r="AP1163" s="25">
        <f>IFERROR(_xll.BDP($A1163&amp;" @"&amp; $N1163 &amp;"  Corp","coupon")*G1163/100/365,"-")</f>
        <v>0</v>
      </c>
      <c r="AQ1163" s="1" t="str">
        <f>_xll.RtGet("EBOND_LDN",B1163,"DSPLY_NAME")</f>
        <v>ENIIM 3 1/4 10 J</v>
      </c>
      <c r="AR1163" s="38">
        <f>_xll.RtGet("EBOND_LDN", B1163, -18560)</f>
        <v>87.700142128468002</v>
      </c>
      <c r="AS1163" s="38">
        <f>_xll.RtGet("EBOND_LDN", B1163, -18562)</f>
        <v>84.232226547061003</v>
      </c>
      <c r="AT1163" s="58" t="str">
        <f ca="1">IF(Main[[#This Row],[maturity]]&lt;TODAY(),"matured","-")</f>
        <v>-</v>
      </c>
      <c r="AU1163" s="1" t="str">
        <f>IF(Main[[#This Row],[spread bid]]=Main[[#This Row],[spread ask]],"error","-")</f>
        <v>-</v>
      </c>
    </row>
    <row r="1164" spans="1:47" x14ac:dyDescent="0.2">
      <c r="A1164" s="1" t="s">
        <v>1063</v>
      </c>
      <c r="B1164" s="1">
        <v>19182349</v>
      </c>
      <c r="C1164" s="9">
        <v>1996704</v>
      </c>
      <c r="D1164" s="9" t="str">
        <f>_xll.BDP($A1164&amp;" Corp",D$4)</f>
        <v>ENIIM</v>
      </c>
      <c r="E1164" s="9">
        <f>IF(_xll.BDP($A1164&amp;" Corp","cpn typ")="floating","frn",_xll.BDP($A1164&amp;" Corp",E$4))</f>
        <v>3.75</v>
      </c>
      <c r="F1164" s="50">
        <f>IF(LEFT(_xll.BDP($A1164&amp;" Corp","mty_typ"),4)="perp","perp",_xll.BDP($A1164&amp;" Corp",F$4)*1)</f>
        <v>45912</v>
      </c>
      <c r="G1164" s="31">
        <f>_xll.RtGet("EBOND_POSITION",INDEX(bookMap[eBondID],MATCH(TEXT(C1164,"0"),bookMap[bbgID],0))&amp;"="&amp;B1164,"AMOUNT")</f>
        <v>5131000</v>
      </c>
      <c r="H1164" s="1">
        <f>INDEX(control!$E$12:$E$22,MATCH(C1164,control!$C$12:$C$22,0))</f>
        <v>0</v>
      </c>
      <c r="I1164" s="1" t="str">
        <f>IFERROR(INDEX(bias[symbol],MIN(MAX(MATCH(IF($I$2="manual",_xll.RtGet("EBOND_LDN",B1164,-20268),$I$2),bias[symbol],0)+H1164,1),27)),"-")</f>
        <v>b</v>
      </c>
      <c r="J1164" s="1">
        <f>IFERROR(_xll.RtGet("EBOND_LDN",B1164,-20270)*1,"-")</f>
        <v>0.35</v>
      </c>
      <c r="K1164" s="1" t="str">
        <f>_xll.RtGet("EBOND_LDN",$B1164,-20271)</f>
        <v>on</v>
      </c>
      <c r="L1164" s="1">
        <f>_xll.BDP(A1164&amp;" @CBKG Corp","bid")</f>
        <v>113.09</v>
      </c>
      <c r="M1164" s="1">
        <f>_xll.BDP(A1164&amp;" @CBKG Corp","ask")</f>
        <v>113.44</v>
      </c>
      <c r="N1164" s="1" t="s">
        <v>1456</v>
      </c>
      <c r="O1164" s="1" t="str">
        <f>_xll.BDP(A1164&amp;" @"&amp;N1164&amp;" Corp","LAST_UPDATE")</f>
        <v>07:01:21</v>
      </c>
      <c r="P1164" s="57">
        <f>_xll.BDP(A1164&amp;" @"&amp;N1164&amp;" Corp","LAST_PRICE")</f>
        <v>113.191</v>
      </c>
      <c r="Q1164" s="1">
        <f>INDEX(control!$F$12:$F$22,MATCH(C1164,control!$C$12:$C$22,0))</f>
        <v>100</v>
      </c>
      <c r="R1164" s="1">
        <f>P1164-J1164*INDEX(bias[value],MATCH(I1164,bias[symbol],0))*(Q1164/100)</f>
        <v>113.05975000000001</v>
      </c>
      <c r="S1164" s="1">
        <f t="shared" si="1394"/>
        <v>113.40975</v>
      </c>
      <c r="T1164" s="4"/>
      <c r="U1164" s="4"/>
      <c r="V1164" s="1">
        <f t="shared" si="1388"/>
        <v>113.191</v>
      </c>
      <c r="W1164" s="1">
        <f t="shared" si="1389"/>
        <v>113.05975000000001</v>
      </c>
      <c r="X1164" s="1">
        <f t="shared" si="1390"/>
        <v>113.40975</v>
      </c>
      <c r="Y1164" s="13">
        <f t="shared" si="1391"/>
        <v>-6.049999999999045E-2</v>
      </c>
      <c r="Z1164" s="1">
        <v>1</v>
      </c>
      <c r="AA1164" s="1">
        <f t="shared" si="1392"/>
        <v>1</v>
      </c>
      <c r="AB1164" s="1">
        <f t="shared" si="1409"/>
        <v>1</v>
      </c>
      <c r="AC1164" s="1">
        <f>IF(ISNUMBER(INDEX(bias[value],MATCH(I1164,bias[symbol],0))),1,0)</f>
        <v>1</v>
      </c>
      <c r="AD1164" s="1">
        <f t="shared" si="1393"/>
        <v>1</v>
      </c>
      <c r="AE1164" s="1">
        <f t="shared" si="1410"/>
        <v>1</v>
      </c>
      <c r="AF1164" s="1">
        <f t="shared" ref="AF1164:AF1228" ca="1" si="1411">IF($C$3="update",1,0)</f>
        <v>0</v>
      </c>
      <c r="AG1164" s="1">
        <f t="shared" ref="AG1164:AG1228" ca="1" si="1412">PRODUCT(Z1164:AF1164)</f>
        <v>0</v>
      </c>
      <c r="AH1164" s="1" t="str">
        <f ca="1">IF(AG1164=1,_xll.RtContribute("DDS_BONDS",$B1164&amp;"=EXT",$V$3:$X$3,V1164:X1164,"FTC:CHANGED;SCOPE:SERVER"),"-")</f>
        <v>-</v>
      </c>
      <c r="AI1164" s="1" t="str">
        <f>_xll.RtGet("DDS_BONDS",B1164&amp;"=EXT",3)</f>
        <v>19182349=EXT</v>
      </c>
      <c r="AJ1164" s="32">
        <f>_xll.BDP($A1164&amp;" @"&amp; $N1164 &amp;"  Corp","risk_mid")</f>
        <v>10.481848347226475</v>
      </c>
      <c r="AK1164" s="25">
        <f t="shared" si="1385"/>
        <v>5378.2363869619039</v>
      </c>
      <c r="AL1164" s="1" t="str">
        <f t="shared" si="1395"/>
        <v>-</v>
      </c>
      <c r="AM1164" s="38">
        <f t="shared" si="1386"/>
        <v>51.625157422222216</v>
      </c>
      <c r="AN1164" s="12">
        <f>_xll.BDP($A1164&amp;" @"&amp; $N1164 &amp;"  Corp","asset_swap_spd_mid")</f>
        <v>75.873272096815484</v>
      </c>
      <c r="AO1164" s="25">
        <f t="shared" si="1387"/>
        <v>38930.575912876018</v>
      </c>
      <c r="AP1164" s="25">
        <f>IFERROR(_xll.BDP($A1164&amp;" @"&amp; $N1164 &amp;"  Corp","coupon")*G1164/100/365,"-")</f>
        <v>527.15753424657532</v>
      </c>
      <c r="AQ1164" s="1" t="str">
        <f>_xll.RtGet("EBOND_LDN",B1164,"DSPLY_NAME")</f>
        <v>ENIIM 3 3/4 12 S</v>
      </c>
      <c r="AR1164" s="38">
        <f>_xll.RtGet("EBOND_LDN", B1164, -18560)</f>
        <v>119.82704152217499</v>
      </c>
      <c r="AS1164" s="38">
        <f>_xll.RtGet("EBOND_LDN", B1164, -18562)</f>
        <v>116.49877853795201</v>
      </c>
      <c r="AT1164" s="58" t="str">
        <f ca="1">IF(Main[[#This Row],[maturity]]&lt;TODAY(),"matured","-")</f>
        <v>-</v>
      </c>
      <c r="AU1164" s="1" t="str">
        <f>IF(Main[[#This Row],[spread bid]]=Main[[#This Row],[spread ask]],"error","-")</f>
        <v>-</v>
      </c>
    </row>
    <row r="1165" spans="1:47" x14ac:dyDescent="0.2">
      <c r="A1165" s="1" t="s">
        <v>1525</v>
      </c>
      <c r="B1165" s="1">
        <v>21074097</v>
      </c>
      <c r="C1165" s="9">
        <v>1996704</v>
      </c>
      <c r="D1165" s="9" t="str">
        <f>_xll.BDP($A1165&amp;" Corp",D$4)</f>
        <v>ENIIM</v>
      </c>
      <c r="E1165" s="9">
        <f>IF(_xll.BDP($A1165&amp;" Corp","cpn typ")="floating","frn",_xll.BDP($A1165&amp;" Corp",E$4))</f>
        <v>3.625</v>
      </c>
      <c r="F1165" s="50">
        <f>IF(LEFT(_xll.BDP($A1165&amp;" Corp","mty_typ"),4)="perp","perp",_xll.BDP($A1165&amp;" Corp",F$4)*1)</f>
        <v>47147</v>
      </c>
      <c r="G1165" s="31">
        <f>_xll.RtGet("EBOND_POSITION",INDEX(bookMap[eBondID],MATCH(TEXT(C1165,"0"),bookMap[bbgID],0))&amp;"="&amp;B1165,"AMOUNT")</f>
        <v>1229000</v>
      </c>
      <c r="H1165" s="1">
        <f>INDEX(control!$E$12:$E$22,MATCH(C1165,control!$C$12:$C$22,0))</f>
        <v>0</v>
      </c>
      <c r="I1165" s="1" t="str">
        <f>IFERROR(INDEX(bias[symbol],MIN(MAX(MATCH(IF($I$2="manual",_xll.RtGet("EBOND_LDN",B1165,-20268),$I$2),bias[symbol],0)+H1165,1),27)),"-")</f>
        <v>b</v>
      </c>
      <c r="J1165" s="1">
        <f>IFERROR(_xll.RtGet("EBOND_LDN",B1165,-20270)*1,"-")</f>
        <v>0.35</v>
      </c>
      <c r="K1165" s="1" t="str">
        <f>_xll.RtGet("EBOND_LDN",$B1165,-20271)</f>
        <v>on</v>
      </c>
      <c r="L1165" s="1">
        <f>_xll.BDP(A1165&amp;" @CBKG Corp","bid")</f>
        <v>109.384</v>
      </c>
      <c r="M1165" s="1">
        <f>_xll.BDP(A1165&amp;" @CBKG Corp","ask")</f>
        <v>109.73399999999999</v>
      </c>
      <c r="N1165" s="1" t="s">
        <v>1456</v>
      </c>
      <c r="O1165" s="1" t="str">
        <f>_xll.BDP(A1165&amp;" @"&amp;N1165&amp;" Corp","LAST_UPDATE")</f>
        <v>07:01:27</v>
      </c>
      <c r="P1165" s="57">
        <f>_xll.BDP(A1165&amp;" @"&amp;N1165&amp;" Corp","LAST_PRICE")</f>
        <v>109.48699999999999</v>
      </c>
      <c r="Q1165" s="1">
        <f>INDEX(control!$F$12:$F$22,MATCH(C1165,control!$C$12:$C$22,0))</f>
        <v>100</v>
      </c>
      <c r="R1165" s="1">
        <f>P1165-J1165*INDEX(bias[value],MATCH(I1165,bias[symbol],0))*(Q1165/100)</f>
        <v>109.35575</v>
      </c>
      <c r="S1165" s="1">
        <f t="shared" ref="S1165" si="1413">R1165+J1165*(Q1165/100)</f>
        <v>109.70574999999999</v>
      </c>
      <c r="T1165" s="4"/>
      <c r="U1165" s="4"/>
      <c r="V1165" s="1">
        <f t="shared" ref="V1165" si="1414">P1165</f>
        <v>109.48699999999999</v>
      </c>
      <c r="W1165" s="1">
        <f t="shared" ref="W1165" si="1415">IF(ISNUMBER(T1165),T1165,R1165)</f>
        <v>109.35575</v>
      </c>
      <c r="X1165" s="1">
        <f t="shared" ref="X1165" si="1416">IF(ISNUMBER(U1165),U1165,S1165)</f>
        <v>109.70574999999999</v>
      </c>
      <c r="Y1165" s="13">
        <f t="shared" ref="Y1165" si="1417">IF(ISERROR((W1165+X1165)-(L1165+M1165)),"err",((W1165+X1165)-(L1165+M1165)))</f>
        <v>-5.6499999999999773E-2</v>
      </c>
      <c r="Z1165" s="1">
        <v>1</v>
      </c>
      <c r="AA1165" s="1">
        <f t="shared" ref="AA1165" si="1418">IF(K1165="on",1,0)</f>
        <v>1</v>
      </c>
      <c r="AB1165" s="1">
        <f t="shared" ref="AB1165" si="1419">IF(ISNUMBER(V1165),1,0)*IF(ISNUMBER(W1165),1,0)*IF(ISNUMBER(X1165),1,0)</f>
        <v>1</v>
      </c>
      <c r="AC1165" s="1">
        <f>IF(ISNUMBER(INDEX(bias[value],MATCH(I1165,bias[symbol],0))),1,0)</f>
        <v>1</v>
      </c>
      <c r="AD1165" s="1">
        <f t="shared" ref="AD1165" si="1420">IF(ISNUMBER(J1165),1,0)</f>
        <v>1</v>
      </c>
      <c r="AE1165" s="1">
        <f t="shared" ref="AE1165" si="1421">IF(AB1165,IF(W1165&gt;X1165,0,1),0)</f>
        <v>1</v>
      </c>
      <c r="AF1165" s="1">
        <f t="shared" ca="1" si="1411"/>
        <v>0</v>
      </c>
      <c r="AG1165" s="1">
        <f t="shared" ref="AG1165" ca="1" si="1422">PRODUCT(Z1165:AF1165)</f>
        <v>0</v>
      </c>
      <c r="AH1165" s="1" t="str">
        <f ca="1">IF(AG1165=1,_xll.RtContribute("DDS_BONDS",$B1165&amp;"=EXT",$V$3:$X$3,V1165:X1165,"FTC:CHANGED;SCOPE:SERVER"),"-")</f>
        <v>-</v>
      </c>
      <c r="AI1165" s="1" t="str">
        <f>_xll.RtGet("DDS_BONDS",B1165&amp;"=EXT",3)</f>
        <v>21074097=EXT</v>
      </c>
      <c r="AJ1165" s="32">
        <f>_xll.BDP($A1165&amp;" @"&amp; $N1165 &amp;"  Corp","risk_mid")</f>
        <v>12.476977391412447</v>
      </c>
      <c r="AK1165" s="25">
        <f t="shared" ref="AK1165" si="1423">IFERROR(G1165*AJ1165/10000,"-")</f>
        <v>1533.4205214045896</v>
      </c>
      <c r="AL1165" s="1" t="str">
        <f t="shared" si="1395"/>
        <v>-</v>
      </c>
      <c r="AM1165" s="38">
        <f t="shared" ref="AM1165" si="1424">IFERROR(G1165*1,0)*IFERROR(P1165*1,0)/100*IF(AL1165="-",$AM$3,AL1165)/100/360</f>
        <v>11.96084648888889</v>
      </c>
      <c r="AN1165" s="12">
        <f>_xll.BDP($A1165&amp;" @"&amp; $N1165 &amp;"  Corp","asset_swap_spd_mid")</f>
        <v>86.469328630996131</v>
      </c>
      <c r="AO1165" s="25">
        <f t="shared" ref="AO1165" si="1425">IFERROR(G1165*1,0)*IFERROR(AN1165*1,0)/10000</f>
        <v>10627.080488749425</v>
      </c>
      <c r="AP1165" s="25">
        <f>IFERROR(_xll.BDP($A1165&amp;" @"&amp; $N1165 &amp;"  Corp","coupon")*G1165/100/365,"-")</f>
        <v>122.0582191780822</v>
      </c>
      <c r="AQ1165" s="1" t="str">
        <f>_xll.RtGet("EBOND_LDN",B1165,"DSPLY_NAME")</f>
        <v>ENIIM 3 5/8 29 J</v>
      </c>
      <c r="AR1165" s="38">
        <f>_xll.RtGet("EBOND_LDN", B1165, -18560)</f>
        <v>158.53140647442601</v>
      </c>
      <c r="AS1165" s="38">
        <f>_xll.RtGet("EBOND_LDN", B1165, -18562)</f>
        <v>155.73809280411299</v>
      </c>
      <c r="AT1165" s="58" t="str">
        <f ca="1">IF(Main[[#This Row],[maturity]]&lt;TODAY(),"matured","-")</f>
        <v>-</v>
      </c>
      <c r="AU1165" s="1" t="str">
        <f>IF(Main[[#This Row],[spread bid]]=Main[[#This Row],[spread ask]],"error","-")</f>
        <v>-</v>
      </c>
    </row>
    <row r="1166" spans="1:47" x14ac:dyDescent="0.2">
      <c r="A1166" s="1" t="s">
        <v>1064</v>
      </c>
      <c r="B1166" s="1">
        <v>15322798</v>
      </c>
      <c r="C1166" s="9">
        <v>1996704</v>
      </c>
      <c r="D1166" s="9" t="str">
        <f>_xll.BDP($A1166&amp;" Corp",D$4)</f>
        <v>ESBIRE</v>
      </c>
      <c r="E1166" s="9">
        <f>IF(_xll.BDP($A1166&amp;" Corp","cpn typ")="floating","frn",_xll.BDP($A1166&amp;" Corp",E$4))</f>
        <v>6.25</v>
      </c>
      <c r="F1166" s="50">
        <f>IF(LEFT(_xll.BDP($A1166&amp;" Corp","mty_typ"),4)="perp","perp",_xll.BDP($A1166&amp;" Corp",F$4)*1)</f>
        <v>42989</v>
      </c>
      <c r="G1166" s="31">
        <f>_xll.RtGet("EBOND_POSITION",INDEX(bookMap[eBondID],MATCH(TEXT(C1166,"0"),bookMap[bbgID],0))&amp;"="&amp;B1166,"AMOUNT")</f>
        <v>0</v>
      </c>
      <c r="H1166" s="1">
        <f>INDEX(control!$E$12:$E$22,MATCH(C1166,control!$C$12:$C$22,0))</f>
        <v>0</v>
      </c>
      <c r="I1166" s="1" t="str">
        <f>IFERROR(INDEX(bias[symbol],MIN(MAX(MATCH(IF($I$2="manual",_xll.RtGet("EBOND_LDN",B1166,-20268),$I$2),bias[symbol],0)+H1166,1),27)),"-")</f>
        <v>b</v>
      </c>
      <c r="J1166" s="1">
        <f>IFERROR(_xll.RtGet("EBOND_LDN",B1166,-20270)*1,"-")</f>
        <v>1</v>
      </c>
      <c r="K1166" s="1" t="str">
        <f>_xll.RtGet("EBOND_LDN",$B1166,-20271)</f>
        <v>on</v>
      </c>
      <c r="L1166" s="1" t="str">
        <f>_xll.BDP(A1166&amp;" @CBKG Corp","bid")</f>
        <v>#N/A Real Time</v>
      </c>
      <c r="M1166" s="1" t="str">
        <f>_xll.BDP(A1166&amp;" @CBKG Corp","ask")</f>
        <v>#N/A Real Time</v>
      </c>
      <c r="N1166" s="1" t="s">
        <v>1456</v>
      </c>
      <c r="O1166" s="1" t="str">
        <f>_xll.BDP(A1166&amp;" @"&amp;N1166&amp;" Corp","LAST_UPDATE")</f>
        <v>11/06/2014</v>
      </c>
      <c r="P1166" s="57">
        <f>_xll.BDP(A1166&amp;" @"&amp;N1166&amp;" Corp","LAST_PRICE")</f>
        <v>116.883</v>
      </c>
      <c r="Q1166" s="1">
        <f>INDEX(control!$F$12:$F$22,MATCH(C1166,control!$C$12:$C$22,0))</f>
        <v>100</v>
      </c>
      <c r="R1166" s="1">
        <f>P1166-J1166*INDEX(bias[value],MATCH(I1166,bias[symbol],0))*(Q1166/100)</f>
        <v>116.508</v>
      </c>
      <c r="S1166" s="1">
        <f t="shared" si="1394"/>
        <v>117.508</v>
      </c>
      <c r="T1166" s="4"/>
      <c r="U1166" s="4"/>
      <c r="V1166" s="1">
        <f t="shared" si="1388"/>
        <v>116.883</v>
      </c>
      <c r="W1166" s="1">
        <f t="shared" si="1389"/>
        <v>116.508</v>
      </c>
      <c r="X1166" s="1">
        <f t="shared" si="1390"/>
        <v>117.508</v>
      </c>
      <c r="Y1166" s="13" t="str">
        <f t="shared" si="1391"/>
        <v>err</v>
      </c>
      <c r="Z1166" s="1">
        <v>1</v>
      </c>
      <c r="AA1166" s="1">
        <f t="shared" si="1392"/>
        <v>1</v>
      </c>
      <c r="AB1166" s="1">
        <f t="shared" si="1409"/>
        <v>1</v>
      </c>
      <c r="AC1166" s="1">
        <f>IF(ISNUMBER(INDEX(bias[value],MATCH(I1166,bias[symbol],0))),1,0)</f>
        <v>1</v>
      </c>
      <c r="AD1166" s="1">
        <f t="shared" si="1393"/>
        <v>1</v>
      </c>
      <c r="AE1166" s="1">
        <f t="shared" si="1410"/>
        <v>1</v>
      </c>
      <c r="AF1166" s="1">
        <f t="shared" ca="1" si="1411"/>
        <v>0</v>
      </c>
      <c r="AG1166" s="1">
        <f t="shared" ca="1" si="1412"/>
        <v>0</v>
      </c>
      <c r="AH1166" s="1" t="str">
        <f ca="1">IF(AG1166=1,_xll.RtContribute("DDS_BONDS",$B1166&amp;"=EXT",$V$3:$X$3,V1166:X1166,"FTC:CHANGED;SCOPE:SERVER"),"-")</f>
        <v>-</v>
      </c>
      <c r="AI1166" s="1" t="str">
        <f>_xll.RtGet("DDS_BONDS",B1166&amp;"=EXT",3)</f>
        <v>15322798=EXT</v>
      </c>
      <c r="AJ1166" s="32">
        <f>_xll.BDP($A1166&amp;" @"&amp; $N1166 &amp;"  Corp","risk_mid")</f>
        <v>3.5315167759961241</v>
      </c>
      <c r="AK1166" s="25">
        <f t="shared" si="1385"/>
        <v>0</v>
      </c>
      <c r="AL1166" s="1" t="str">
        <f t="shared" si="1395"/>
        <v>-</v>
      </c>
      <c r="AM1166" s="38">
        <f t="shared" si="1386"/>
        <v>0</v>
      </c>
      <c r="AN1166" s="12">
        <f>_xll.BDP($A1166&amp;" @"&amp; $N1166 &amp;"  Corp","asset_swap_spd_mid")</f>
        <v>53.18594915064471</v>
      </c>
      <c r="AO1166" s="25">
        <f t="shared" si="1387"/>
        <v>0</v>
      </c>
      <c r="AP1166" s="25">
        <f>IFERROR(_xll.BDP($A1166&amp;" @"&amp; $N1166 &amp;"  Corp","coupon")*G1166/100/365,"-")</f>
        <v>0</v>
      </c>
      <c r="AQ1166" s="1" t="str">
        <f>_xll.RtGet("EBOND_LDN",B1166,"DSPLY_NAME")</f>
        <v xml:space="preserve">ESBIRE 6 1/4 11 </v>
      </c>
      <c r="AR1166" s="38">
        <f>_xll.RtGet("EBOND_LDN", B1166, -18560)</f>
        <v>95.867605565486002</v>
      </c>
      <c r="AS1166" s="38">
        <f>_xll.RtGet("EBOND_LDN", B1166, -18562)</f>
        <v>67.594259251439993</v>
      </c>
      <c r="AT1166" s="58" t="str">
        <f ca="1">IF(Main[[#This Row],[maturity]]&lt;TODAY(),"matured","-")</f>
        <v>-</v>
      </c>
      <c r="AU1166" s="1" t="str">
        <f>IF(Main[[#This Row],[spread bid]]=Main[[#This Row],[spread ask]],"error","-")</f>
        <v>-</v>
      </c>
    </row>
    <row r="1167" spans="1:47" x14ac:dyDescent="0.2">
      <c r="A1167" s="1" t="s">
        <v>1065</v>
      </c>
      <c r="B1167" s="1">
        <v>16045071</v>
      </c>
      <c r="C1167" s="9">
        <v>1996704</v>
      </c>
      <c r="D1167" s="9" t="str">
        <f>_xll.BDP($A1167&amp;" Corp",D$4)</f>
        <v>ESBIRE</v>
      </c>
      <c r="E1167" s="9">
        <f>IF(_xll.BDP($A1167&amp;" Corp","cpn typ")="floating","frn",_xll.BDP($A1167&amp;" Corp",E$4))</f>
        <v>4.375</v>
      </c>
      <c r="F1167" s="50">
        <f>IF(LEFT(_xll.BDP($A1167&amp;" Corp","mty_typ"),4)="perp","perp",_xll.BDP($A1167&amp;" Corp",F$4)*1)</f>
        <v>43790</v>
      </c>
      <c r="G1167" s="31">
        <f>_xll.RtGet("EBOND_POSITION",INDEX(bookMap[eBondID],MATCH(TEXT(C1167,"0"),bookMap[bbgID],0))&amp;"="&amp;B1167,"AMOUNT")</f>
        <v>0</v>
      </c>
      <c r="H1167" s="1">
        <f>INDEX(control!$E$12:$E$22,MATCH(C1167,control!$C$12:$C$22,0))</f>
        <v>0</v>
      </c>
      <c r="I1167" s="1" t="str">
        <f>IFERROR(INDEX(bias[symbol],MIN(MAX(MATCH(IF($I$2="manual",_xll.RtGet("EBOND_LDN",B1167,-20268),$I$2),bias[symbol],0)+H1167,1),27)),"-")</f>
        <v>b</v>
      </c>
      <c r="J1167" s="1">
        <f>IFERROR(_xll.RtGet("EBOND_LDN",B1167,-20270)*1,"-")</f>
        <v>1</v>
      </c>
      <c r="K1167" s="1" t="str">
        <f>_xll.RtGet("EBOND_LDN",$B1167,-20271)</f>
        <v>on</v>
      </c>
      <c r="L1167" s="1" t="str">
        <f>_xll.BDP(A1167&amp;" @CBKG Corp","bid")</f>
        <v>#N/A Real Time</v>
      </c>
      <c r="M1167" s="1" t="str">
        <f>_xll.BDP(A1167&amp;" @CBKG Corp","ask")</f>
        <v>#N/A Real Time</v>
      </c>
      <c r="N1167" s="1" t="s">
        <v>1456</v>
      </c>
      <c r="O1167" s="1" t="str">
        <f>_xll.BDP(A1167&amp;" @"&amp;N1167&amp;" Corp","LAST_UPDATE")</f>
        <v>11/06/2014</v>
      </c>
      <c r="P1167" s="57">
        <f>_xll.BDP(A1167&amp;" @"&amp;N1167&amp;" Corp","LAST_PRICE")</f>
        <v>115.508</v>
      </c>
      <c r="Q1167" s="1">
        <f>INDEX(control!$F$12:$F$22,MATCH(C1167,control!$C$12:$C$22,0))</f>
        <v>100</v>
      </c>
      <c r="R1167" s="1">
        <f>P1167-J1167*INDEX(bias[value],MATCH(I1167,bias[symbol],0))*(Q1167/100)</f>
        <v>115.133</v>
      </c>
      <c r="S1167" s="1">
        <f t="shared" si="1394"/>
        <v>116.133</v>
      </c>
      <c r="T1167" s="4"/>
      <c r="U1167" s="4"/>
      <c r="V1167" s="1">
        <f t="shared" si="1388"/>
        <v>115.508</v>
      </c>
      <c r="W1167" s="1">
        <f t="shared" si="1389"/>
        <v>115.133</v>
      </c>
      <c r="X1167" s="1">
        <f t="shared" si="1390"/>
        <v>116.133</v>
      </c>
      <c r="Y1167" s="13" t="str">
        <f t="shared" si="1391"/>
        <v>err</v>
      </c>
      <c r="Z1167" s="1">
        <v>1</v>
      </c>
      <c r="AA1167" s="1">
        <f t="shared" si="1392"/>
        <v>1</v>
      </c>
      <c r="AB1167" s="1">
        <f t="shared" si="1409"/>
        <v>1</v>
      </c>
      <c r="AC1167" s="1">
        <f>IF(ISNUMBER(INDEX(bias[value],MATCH(I1167,bias[symbol],0))),1,0)</f>
        <v>1</v>
      </c>
      <c r="AD1167" s="1">
        <f t="shared" si="1393"/>
        <v>1</v>
      </c>
      <c r="AE1167" s="1">
        <f t="shared" si="1410"/>
        <v>1</v>
      </c>
      <c r="AF1167" s="1">
        <f t="shared" ca="1" si="1411"/>
        <v>0</v>
      </c>
      <c r="AG1167" s="1">
        <f t="shared" ca="1" si="1412"/>
        <v>0</v>
      </c>
      <c r="AH1167" s="1" t="str">
        <f ca="1">IF(AG1167=1,_xll.RtContribute("DDS_BONDS",$B1167&amp;"=EXT",$V$3:$X$3,V1167:X1167,"FTC:CHANGED;SCOPE:SERVER"),"-")</f>
        <v>-</v>
      </c>
      <c r="AI1167" s="1" t="str">
        <f>_xll.RtGet("DDS_BONDS",B1167&amp;"=EXT",3)</f>
        <v>16045071=EXT</v>
      </c>
      <c r="AJ1167" s="32">
        <f>_xll.BDP($A1167&amp;" @"&amp; $N1167 &amp;"  Corp","risk_mid")</f>
        <v>5.6840228735580922</v>
      </c>
      <c r="AK1167" s="25">
        <f t="shared" si="1385"/>
        <v>0</v>
      </c>
      <c r="AL1167" s="1" t="str">
        <f t="shared" si="1395"/>
        <v>-</v>
      </c>
      <c r="AM1167" s="38">
        <f t="shared" si="1386"/>
        <v>0</v>
      </c>
      <c r="AN1167" s="12">
        <f>_xll.BDP($A1167&amp;" @"&amp; $N1167 &amp;"  Corp","asset_swap_spd_mid")</f>
        <v>66.442718865216591</v>
      </c>
      <c r="AO1167" s="25">
        <f t="shared" si="1387"/>
        <v>0</v>
      </c>
      <c r="AP1167" s="25">
        <f>IFERROR(_xll.BDP($A1167&amp;" @"&amp; $N1167 &amp;"  Corp","coupon")*G1167/100/365,"-")</f>
        <v>0</v>
      </c>
      <c r="AQ1167" s="1" t="str">
        <f>_xll.RtGet("EBOND_LDN",B1167,"DSPLY_NAME")</f>
        <v xml:space="preserve">ESBIRE 4 3/8 21 </v>
      </c>
      <c r="AR1167" s="38">
        <f>_xll.RtGet("EBOND_LDN", B1167, -18560)</f>
        <v>107.80694968652099</v>
      </c>
      <c r="AS1167" s="38">
        <f>_xll.RtGet("EBOND_LDN", B1167, -18562)</f>
        <v>90.249816127502001</v>
      </c>
      <c r="AT1167" s="58" t="str">
        <f ca="1">IF(Main[[#This Row],[maturity]]&lt;TODAY(),"matured","-")</f>
        <v>-</v>
      </c>
      <c r="AU1167" s="1" t="str">
        <f>IF(Main[[#This Row],[spread bid]]=Main[[#This Row],[spread ask]],"error","-")</f>
        <v>-</v>
      </c>
    </row>
    <row r="1168" spans="1:47" x14ac:dyDescent="0.2">
      <c r="A1168" s="1" t="s">
        <v>1066</v>
      </c>
      <c r="B1168" s="1">
        <v>8321536</v>
      </c>
      <c r="C1168" s="9">
        <v>1996704</v>
      </c>
      <c r="D1168" s="9" t="str">
        <f>_xll.BDP($A1168&amp;" Corp",D$4)</f>
        <v>GASSM</v>
      </c>
      <c r="E1168" s="9">
        <f>IF(_xll.BDP($A1168&amp;" Corp","cpn typ")="floating","frn",_xll.BDP($A1168&amp;" Corp",E$4))</f>
        <v>5.25</v>
      </c>
      <c r="F1168" s="50">
        <f>IF(LEFT(_xll.BDP($A1168&amp;" Corp","mty_typ"),4)="perp","perp",_xll.BDP($A1168&amp;" Corp",F$4)*1)</f>
        <v>41829</v>
      </c>
      <c r="G1168" s="31">
        <f>_xll.RtGet("EBOND_POSITION",INDEX(bookMap[eBondID],MATCH(TEXT(C1168,"0"),bookMap[bbgID],0))&amp;"="&amp;B1168,"AMOUNT")</f>
        <v>0</v>
      </c>
      <c r="H1168" s="1">
        <f>INDEX(control!$E$12:$E$22,MATCH(C1168,control!$C$12:$C$22,0))</f>
        <v>0</v>
      </c>
      <c r="I1168" s="1" t="str">
        <f>IFERROR(INDEX(bias[symbol],MIN(MAX(MATCH(IF($I$2="manual",_xll.RtGet("EBOND_LDN",B1168,-20268),$I$2),bias[symbol],0)+H1168,1),27)),"-")</f>
        <v>b</v>
      </c>
      <c r="J1168" s="1">
        <f>IFERROR(_xll.RtGet("EBOND_LDN",B1168,-20270)*1,"-")</f>
        <v>0.2</v>
      </c>
      <c r="K1168" s="1" t="str">
        <f>_xll.RtGet("EBOND_LDN",$B1168,-20271)</f>
        <v>on</v>
      </c>
      <c r="L1168" s="1">
        <f>_xll.BDP(A1168&amp;" @CBKG Corp","bid")</f>
        <v>100.21899999999999</v>
      </c>
      <c r="M1168" s="1">
        <f>_xll.BDP(A1168&amp;" @CBKG Corp","ask")</f>
        <v>100.419</v>
      </c>
      <c r="N1168" s="1" t="s">
        <v>1456</v>
      </c>
      <c r="O1168" s="1" t="str">
        <f>_xll.BDP(A1168&amp;" @"&amp;N1168&amp;" Corp","LAST_UPDATE")</f>
        <v>07:01:17</v>
      </c>
      <c r="P1168" s="57">
        <f>_xll.BDP(A1168&amp;" @"&amp;N1168&amp;" Corp","LAST_PRICE")</f>
        <v>100.294</v>
      </c>
      <c r="Q1168" s="1">
        <f>INDEX(control!$F$12:$F$22,MATCH(C1168,control!$C$12:$C$22,0))</f>
        <v>100</v>
      </c>
      <c r="R1168" s="1">
        <f>P1168-J1168*INDEX(bias[value],MATCH(I1168,bias[symbol],0))*(Q1168/100)</f>
        <v>100.21899999999999</v>
      </c>
      <c r="S1168" s="1">
        <f t="shared" si="1394"/>
        <v>100.419</v>
      </c>
      <c r="T1168" s="4"/>
      <c r="U1168" s="4"/>
      <c r="V1168" s="1">
        <f t="shared" si="1388"/>
        <v>100.294</v>
      </c>
      <c r="W1168" s="1">
        <f t="shared" si="1389"/>
        <v>100.21899999999999</v>
      </c>
      <c r="X1168" s="1">
        <f t="shared" si="1390"/>
        <v>100.419</v>
      </c>
      <c r="Y1168" s="13">
        <f t="shared" si="1391"/>
        <v>0</v>
      </c>
      <c r="Z1168" s="1">
        <v>1</v>
      </c>
      <c r="AA1168" s="1">
        <f t="shared" si="1392"/>
        <v>1</v>
      </c>
      <c r="AB1168" s="1">
        <f t="shared" si="1409"/>
        <v>1</v>
      </c>
      <c r="AC1168" s="1">
        <f>IF(ISNUMBER(INDEX(bias[value],MATCH(I1168,bias[symbol],0))),1,0)</f>
        <v>1</v>
      </c>
      <c r="AD1168" s="1">
        <f t="shared" si="1393"/>
        <v>1</v>
      </c>
      <c r="AE1168" s="1">
        <f t="shared" si="1410"/>
        <v>1</v>
      </c>
      <c r="AF1168" s="1">
        <f t="shared" ca="1" si="1411"/>
        <v>0</v>
      </c>
      <c r="AG1168" s="1">
        <f t="shared" ca="1" si="1412"/>
        <v>0</v>
      </c>
      <c r="AH1168" s="1" t="str">
        <f ca="1">IF(AG1168=1,_xll.RtContribute("DDS_BONDS",$B1168&amp;"=EXT",$V$3:$X$3,V1168:X1168,"FTC:CHANGED;SCOPE:SERVER"),"-")</f>
        <v>-</v>
      </c>
      <c r="AI1168" s="1" t="str">
        <f>_xll.RtGet("DDS_BONDS",B1168&amp;"=EXT",3)</f>
        <v>8321536=EXT</v>
      </c>
      <c r="AJ1168" s="32">
        <f>_xll.BDP($A1168&amp;" @"&amp; $N1168 &amp;"  Corp","risk_mid")</f>
        <v>6.3411310071614935E-2</v>
      </c>
      <c r="AK1168" s="25">
        <f t="shared" si="1385"/>
        <v>0</v>
      </c>
      <c r="AL1168" s="1" t="str">
        <f t="shared" si="1395"/>
        <v>-</v>
      </c>
      <c r="AM1168" s="38">
        <f t="shared" si="1386"/>
        <v>0</v>
      </c>
      <c r="AN1168" s="12">
        <f>_xll.BDP($A1168&amp;" @"&amp; $N1168 &amp;"  Corp","asset_swap_spd_mid")</f>
        <v>22.894173013087183</v>
      </c>
      <c r="AO1168" s="25">
        <f t="shared" si="1387"/>
        <v>0</v>
      </c>
      <c r="AP1168" s="25">
        <f>IFERROR(_xll.BDP($A1168&amp;" @"&amp; $N1168 &amp;"  Corp","coupon")*G1168/100/365,"-")</f>
        <v>0</v>
      </c>
      <c r="AQ1168" s="1" t="str">
        <f>_xll.RtGet("EBOND_LDN",B1168,"DSPLY_NAME")</f>
        <v>GASSM 5 1/4 09 J</v>
      </c>
      <c r="AR1168" s="38">
        <f>_xll.RtGet("EBOND_LDN", B1168, -18560)</f>
        <v>0</v>
      </c>
      <c r="AS1168" s="38">
        <f>_xll.RtGet("EBOND_LDN", B1168, -18562)</f>
        <v>0</v>
      </c>
      <c r="AT1168" s="58" t="str">
        <f ca="1">IF(Main[[#This Row],[maturity]]&lt;TODAY(),"matured","-")</f>
        <v>-</v>
      </c>
      <c r="AU1168" s="1" t="str">
        <f>IF(Main[[#This Row],[spread bid]]=Main[[#This Row],[spread ask]],"error","-")</f>
        <v>error</v>
      </c>
    </row>
    <row r="1169" spans="1:47" x14ac:dyDescent="0.2">
      <c r="A1169" s="1" t="s">
        <v>1067</v>
      </c>
      <c r="B1169" s="1">
        <v>8801428</v>
      </c>
      <c r="C1169" s="9">
        <v>1996704</v>
      </c>
      <c r="D1169" s="9" t="str">
        <f>_xll.BDP($A1169&amp;" Corp",D$4)</f>
        <v>GASSM</v>
      </c>
      <c r="E1169" s="9">
        <f>IF(_xll.BDP($A1169&amp;" Corp","cpn typ")="floating","frn",_xll.BDP($A1169&amp;" Corp",E$4))</f>
        <v>3.375</v>
      </c>
      <c r="F1169" s="50">
        <f>IF(LEFT(_xll.BDP($A1169&amp;" Corp","mty_typ"),4)="perp","perp",_xll.BDP($A1169&amp;" Corp",F$4)*1)</f>
        <v>42031</v>
      </c>
      <c r="G1169" s="31">
        <f>_xll.RtGet("EBOND_POSITION",INDEX(bookMap[eBondID],MATCH(TEXT(C1169,"0"),bookMap[bbgID],0))&amp;"="&amp;B1169,"AMOUNT")</f>
        <v>50000</v>
      </c>
      <c r="H1169" s="1">
        <f>INDEX(control!$E$12:$E$22,MATCH(C1169,control!$C$12:$C$22,0))</f>
        <v>0</v>
      </c>
      <c r="I1169" s="1" t="str">
        <f>IFERROR(INDEX(bias[symbol],MIN(MAX(MATCH(IF($I$2="manual",_xll.RtGet("EBOND_LDN",B1169,-20268),$I$2),bias[symbol],0)+H1169,1),27)),"-")</f>
        <v>bb</v>
      </c>
      <c r="J1169" s="1">
        <f>IFERROR(_xll.RtGet("EBOND_LDN",B1169,-20270)*1,"-")</f>
        <v>0.2</v>
      </c>
      <c r="K1169" s="1" t="str">
        <f>_xll.RtGet("EBOND_LDN",$B1169,-20271)</f>
        <v>on</v>
      </c>
      <c r="L1169" s="1">
        <f>_xll.BDP(A1169&amp;" @CBKG Corp","bid")</f>
        <v>101.69499999999999</v>
      </c>
      <c r="M1169" s="1">
        <f>_xll.BDP(A1169&amp;" @CBKG Corp","ask")</f>
        <v>101.895</v>
      </c>
      <c r="N1169" s="1" t="s">
        <v>1456</v>
      </c>
      <c r="O1169" s="1" t="str">
        <f>_xll.BDP(A1169&amp;" @"&amp;N1169&amp;" Corp","LAST_UPDATE")</f>
        <v>07:01:51</v>
      </c>
      <c r="P1169" s="57">
        <f>_xll.BDP(A1169&amp;" @"&amp;N1169&amp;" Corp","LAST_PRICE")</f>
        <v>101.74299999999999</v>
      </c>
      <c r="Q1169" s="1">
        <f>INDEX(control!$F$12:$F$22,MATCH(C1169,control!$C$12:$C$22,0))</f>
        <v>100</v>
      </c>
      <c r="R1169" s="1">
        <f>P1169-J1169*INDEX(bias[value],MATCH(I1169,bias[symbol],0))*(Q1169/100)</f>
        <v>101.693</v>
      </c>
      <c r="S1169" s="1">
        <f t="shared" si="1394"/>
        <v>101.893</v>
      </c>
      <c r="T1169" s="4"/>
      <c r="U1169" s="4"/>
      <c r="V1169" s="1">
        <f t="shared" si="1388"/>
        <v>101.74299999999999</v>
      </c>
      <c r="W1169" s="1">
        <f t="shared" si="1389"/>
        <v>101.693</v>
      </c>
      <c r="X1169" s="1">
        <f t="shared" si="1390"/>
        <v>101.893</v>
      </c>
      <c r="Y1169" s="13">
        <f t="shared" si="1391"/>
        <v>-3.999999999962256E-3</v>
      </c>
      <c r="Z1169" s="1">
        <v>1</v>
      </c>
      <c r="AA1169" s="1">
        <f t="shared" si="1392"/>
        <v>1</v>
      </c>
      <c r="AB1169" s="1">
        <f t="shared" si="1409"/>
        <v>1</v>
      </c>
      <c r="AC1169" s="1">
        <f>IF(ISNUMBER(INDEX(bias[value],MATCH(I1169,bias[symbol],0))),1,0)</f>
        <v>1</v>
      </c>
      <c r="AD1169" s="1">
        <f t="shared" si="1393"/>
        <v>1</v>
      </c>
      <c r="AE1169" s="1">
        <f t="shared" si="1410"/>
        <v>1</v>
      </c>
      <c r="AF1169" s="1">
        <f t="shared" ca="1" si="1411"/>
        <v>0</v>
      </c>
      <c r="AG1169" s="1">
        <f t="shared" ca="1" si="1412"/>
        <v>0</v>
      </c>
      <c r="AH1169" s="1" t="str">
        <f ca="1">IF(AG1169=1,_xll.RtContribute("DDS_BONDS",$B1169&amp;"=EXT",$V$3:$X$3,V1169:X1169,"FTC:CHANGED;SCOPE:SERVER"),"-")</f>
        <v>-</v>
      </c>
      <c r="AI1169" s="1" t="str">
        <f>_xll.RtGet("DDS_BONDS",B1169&amp;"=EXT",3)</f>
        <v>8801428=EXT</v>
      </c>
      <c r="AJ1169" s="32">
        <f>_xll.BDP($A1169&amp;" @"&amp; $N1169 &amp;"  Corp","risk_mid")</f>
        <v>0.63035804872697554</v>
      </c>
      <c r="AK1169" s="25">
        <f t="shared" si="1385"/>
        <v>3.1517902436348777</v>
      </c>
      <c r="AL1169" s="1" t="str">
        <f t="shared" si="1395"/>
        <v>-</v>
      </c>
      <c r="AM1169" s="38">
        <f t="shared" si="1386"/>
        <v>0.45219111111111115</v>
      </c>
      <c r="AN1169" s="12">
        <f>_xll.BDP($A1169&amp;" @"&amp; $N1169 &amp;"  Corp","asset_swap_spd_mid")</f>
        <v>12.972123594419351</v>
      </c>
      <c r="AO1169" s="25">
        <f t="shared" si="1387"/>
        <v>64.860617972096748</v>
      </c>
      <c r="AP1169" s="25">
        <f>IFERROR(_xll.BDP($A1169&amp;" @"&amp; $N1169 &amp;"  Corp","coupon")*G1169/100/365,"-")</f>
        <v>4.6232876712328768</v>
      </c>
      <c r="AQ1169" s="1" t="str">
        <f>_xll.RtGet("EBOND_LDN",B1169,"DSPLY_NAME")</f>
        <v>GASSM 3 3/8 27 J</v>
      </c>
      <c r="AR1169" s="38">
        <f>_xll.RtGet("EBOND_LDN", B1169, -18560)</f>
        <v>58.002170724332998</v>
      </c>
      <c r="AS1169" s="38">
        <f>_xll.RtGet("EBOND_LDN", B1169, -18562)</f>
        <v>26.306446546773</v>
      </c>
      <c r="AT1169" s="58" t="str">
        <f ca="1">IF(Main[[#This Row],[maturity]]&lt;TODAY(),"matured","-")</f>
        <v>-</v>
      </c>
      <c r="AU1169" s="1" t="str">
        <f>IF(Main[[#This Row],[spread bid]]=Main[[#This Row],[spread ask]],"error","-")</f>
        <v>-</v>
      </c>
    </row>
    <row r="1170" spans="1:47" x14ac:dyDescent="0.2">
      <c r="A1170" s="1" t="s">
        <v>1068</v>
      </c>
      <c r="B1170" s="1">
        <v>8597512</v>
      </c>
      <c r="C1170" s="9">
        <v>1996704</v>
      </c>
      <c r="D1170" s="9" t="str">
        <f>_xll.BDP($A1170&amp;" Corp",D$4)</f>
        <v>GASSM</v>
      </c>
      <c r="E1170" s="9">
        <f>IF(_xll.BDP($A1170&amp;" Corp","cpn typ")="floating","frn",_xll.BDP($A1170&amp;" Corp",E$4))</f>
        <v>4.375</v>
      </c>
      <c r="F1170" s="50">
        <f>IF(LEFT(_xll.BDP($A1170&amp;" Corp","mty_typ"),4)="perp","perp",_xll.BDP($A1170&amp;" Corp",F$4)*1)</f>
        <v>42676</v>
      </c>
      <c r="G1170" s="31">
        <f>_xll.RtGet("EBOND_POSITION",INDEX(bookMap[eBondID],MATCH(TEXT(C1170,"0"),bookMap[bbgID],0))&amp;"="&amp;B1170,"AMOUNT")</f>
        <v>0</v>
      </c>
      <c r="H1170" s="1">
        <f>INDEX(control!$E$12:$E$22,MATCH(C1170,control!$C$12:$C$22,0))</f>
        <v>0</v>
      </c>
      <c r="I1170" s="1" t="str">
        <f>IFERROR(INDEX(bias[symbol],MIN(MAX(MATCH(IF($I$2="manual",_xll.RtGet("EBOND_LDN",B1170,-20268),$I$2),bias[symbol],0)+H1170,1),27)),"-")</f>
        <v>bb</v>
      </c>
      <c r="J1170" s="1">
        <f>IFERROR(_xll.RtGet("EBOND_LDN",B1170,-20270)*1,"-")</f>
        <v>0.2</v>
      </c>
      <c r="K1170" s="1" t="str">
        <f>_xll.RtGet("EBOND_LDN",$B1170,-20271)</f>
        <v>on</v>
      </c>
      <c r="L1170" s="1">
        <f>_xll.BDP(A1170&amp;" @CBKG Corp","bid")</f>
        <v>108.375</v>
      </c>
      <c r="M1170" s="1">
        <f>_xll.BDP(A1170&amp;" @CBKG Corp","ask")</f>
        <v>108.575</v>
      </c>
      <c r="N1170" s="1" t="s">
        <v>1456</v>
      </c>
      <c r="O1170" s="1" t="str">
        <f>_xll.BDP(A1170&amp;" @"&amp;N1170&amp;" Corp","LAST_UPDATE")</f>
        <v>07:01:22</v>
      </c>
      <c r="P1170" s="57">
        <f>_xll.BDP(A1170&amp;" @"&amp;N1170&amp;" Corp","LAST_PRICE")</f>
        <v>108.413</v>
      </c>
      <c r="Q1170" s="1">
        <f>INDEX(control!$F$12:$F$22,MATCH(C1170,control!$C$12:$C$22,0))</f>
        <v>100</v>
      </c>
      <c r="R1170" s="1">
        <f>P1170-J1170*INDEX(bias[value],MATCH(I1170,bias[symbol],0))*(Q1170/100)</f>
        <v>108.363</v>
      </c>
      <c r="S1170" s="1">
        <f t="shared" si="1394"/>
        <v>108.563</v>
      </c>
      <c r="T1170" s="4"/>
      <c r="U1170" s="4"/>
      <c r="V1170" s="1">
        <f t="shared" si="1388"/>
        <v>108.413</v>
      </c>
      <c r="W1170" s="1">
        <f t="shared" si="1389"/>
        <v>108.363</v>
      </c>
      <c r="X1170" s="1">
        <f t="shared" si="1390"/>
        <v>108.563</v>
      </c>
      <c r="Y1170" s="13">
        <f t="shared" si="1391"/>
        <v>-2.4000000000000909E-2</v>
      </c>
      <c r="Z1170" s="1">
        <v>1</v>
      </c>
      <c r="AA1170" s="1">
        <f t="shared" si="1392"/>
        <v>1</v>
      </c>
      <c r="AB1170" s="1">
        <f t="shared" si="1409"/>
        <v>1</v>
      </c>
      <c r="AC1170" s="1">
        <f>IF(ISNUMBER(INDEX(bias[value],MATCH(I1170,bias[symbol],0))),1,0)</f>
        <v>1</v>
      </c>
      <c r="AD1170" s="1">
        <f t="shared" si="1393"/>
        <v>1</v>
      </c>
      <c r="AE1170" s="1">
        <f t="shared" si="1410"/>
        <v>1</v>
      </c>
      <c r="AF1170" s="1">
        <f t="shared" ca="1" si="1411"/>
        <v>0</v>
      </c>
      <c r="AG1170" s="1">
        <f t="shared" ca="1" si="1412"/>
        <v>0</v>
      </c>
      <c r="AH1170" s="1" t="str">
        <f ca="1">IF(AG1170=1,_xll.RtContribute("DDS_BONDS",$B1170&amp;"=EXT",$V$3:$X$3,V1170:X1170,"FTC:CHANGED;SCOPE:SERVER"),"-")</f>
        <v>-</v>
      </c>
      <c r="AI1170" s="1" t="str">
        <f>_xll.RtGet("DDS_BONDS",B1170&amp;"=EXT",3)</f>
        <v>8597512=EXT</v>
      </c>
      <c r="AJ1170" s="32">
        <f>_xll.BDP($A1170&amp;" @"&amp; $N1170 &amp;"  Corp","risk_mid")</f>
        <v>2.4928002817283357</v>
      </c>
      <c r="AK1170" s="25">
        <f t="shared" si="1385"/>
        <v>0</v>
      </c>
      <c r="AL1170" s="1" t="str">
        <f t="shared" si="1395"/>
        <v>-</v>
      </c>
      <c r="AM1170" s="38">
        <f t="shared" si="1386"/>
        <v>0</v>
      </c>
      <c r="AN1170" s="12">
        <f>_xll.BDP($A1170&amp;" @"&amp; $N1170 &amp;"  Corp","asset_swap_spd_mid")</f>
        <v>45.470406229079401</v>
      </c>
      <c r="AO1170" s="25">
        <f t="shared" si="1387"/>
        <v>0</v>
      </c>
      <c r="AP1170" s="25">
        <f>IFERROR(_xll.BDP($A1170&amp;" @"&amp; $N1170 &amp;"  Corp","coupon")*G1170/100/365,"-")</f>
        <v>0</v>
      </c>
      <c r="AQ1170" s="1" t="str">
        <f>_xll.RtGet("EBOND_LDN",B1170,"DSPLY_NAME")</f>
        <v>GASSM 4 3/8 02 N</v>
      </c>
      <c r="AR1170" s="38">
        <f>_xll.RtGet("EBOND_LDN", B1170, -18560)</f>
        <v>76.829260985453999</v>
      </c>
      <c r="AS1170" s="38">
        <f>_xll.RtGet("EBOND_LDN", B1170, -18562)</f>
        <v>68.811109993905006</v>
      </c>
      <c r="AT1170" s="58" t="str">
        <f ca="1">IF(Main[[#This Row],[maturity]]&lt;TODAY(),"matured","-")</f>
        <v>-</v>
      </c>
      <c r="AU1170" s="1" t="str">
        <f>IF(Main[[#This Row],[spread bid]]=Main[[#This Row],[spread ask]],"error","-")</f>
        <v>-</v>
      </c>
    </row>
    <row r="1171" spans="1:47" x14ac:dyDescent="0.2">
      <c r="A1171" s="1" t="s">
        <v>1069</v>
      </c>
      <c r="B1171" s="1">
        <v>9983910</v>
      </c>
      <c r="C1171" s="9">
        <v>1996704</v>
      </c>
      <c r="D1171" s="9" t="str">
        <f>_xll.BDP($A1171&amp;" Corp",D$4)</f>
        <v>GASSM</v>
      </c>
      <c r="E1171" s="9">
        <f>IF(_xll.BDP($A1171&amp;" Corp","cpn typ")="floating","frn",_xll.BDP($A1171&amp;" Corp",E$4))</f>
        <v>5.625</v>
      </c>
      <c r="F1171" s="50">
        <f>IF(LEFT(_xll.BDP($A1171&amp;" Corp","mty_typ"),4)="perp","perp",_xll.BDP($A1171&amp;" Corp",F$4)*1)</f>
        <v>42775</v>
      </c>
      <c r="G1171" s="31">
        <f>_xll.RtGet("EBOND_POSITION",INDEX(bookMap[eBondID],MATCH(TEXT(C1171,"0"),bookMap[bbgID],0))&amp;"="&amp;B1171,"AMOUNT")</f>
        <v>0</v>
      </c>
      <c r="H1171" s="1">
        <f>INDEX(control!$E$12:$E$22,MATCH(C1171,control!$C$12:$C$22,0))</f>
        <v>0</v>
      </c>
      <c r="I1171" s="1" t="str">
        <f>IFERROR(INDEX(bias[symbol],MIN(MAX(MATCH(IF($I$2="manual",_xll.RtGet("EBOND_LDN",B1171,-20268),$I$2),bias[symbol],0)+H1171,1),27)),"-")</f>
        <v>bb</v>
      </c>
      <c r="J1171" s="1">
        <f>IFERROR(_xll.RtGet("EBOND_LDN",B1171,-20270)*1,"-")</f>
        <v>0.2</v>
      </c>
      <c r="K1171" s="1" t="str">
        <f>_xll.RtGet("EBOND_LDN",$B1171,-20271)</f>
        <v>on</v>
      </c>
      <c r="L1171" s="1">
        <f>_xll.BDP(A1171&amp;" @CBKG Corp","bid")</f>
        <v>112.47499999999999</v>
      </c>
      <c r="M1171" s="1">
        <f>_xll.BDP(A1171&amp;" @CBKG Corp","ask")</f>
        <v>112.675</v>
      </c>
      <c r="N1171" s="1" t="s">
        <v>1456</v>
      </c>
      <c r="O1171" s="1" t="str">
        <f>_xll.BDP(A1171&amp;" @"&amp;N1171&amp;" Corp","LAST_UPDATE")</f>
        <v>07:01:25</v>
      </c>
      <c r="P1171" s="57">
        <f>_xll.BDP(A1171&amp;" @"&amp;N1171&amp;" Corp","LAST_PRICE")</f>
        <v>112.511</v>
      </c>
      <c r="Q1171" s="1">
        <f>INDEX(control!$F$12:$F$22,MATCH(C1171,control!$C$12:$C$22,0))</f>
        <v>100</v>
      </c>
      <c r="R1171" s="1">
        <f>P1171-J1171*INDEX(bias[value],MATCH(I1171,bias[symbol],0))*(Q1171/100)</f>
        <v>112.461</v>
      </c>
      <c r="S1171" s="1">
        <f t="shared" si="1394"/>
        <v>112.661</v>
      </c>
      <c r="T1171" s="4"/>
      <c r="U1171" s="4"/>
      <c r="V1171" s="1">
        <f t="shared" si="1388"/>
        <v>112.511</v>
      </c>
      <c r="W1171" s="1">
        <f t="shared" si="1389"/>
        <v>112.461</v>
      </c>
      <c r="X1171" s="1">
        <f t="shared" si="1390"/>
        <v>112.661</v>
      </c>
      <c r="Y1171" s="13">
        <f t="shared" si="1391"/>
        <v>-2.7999999999963165E-2</v>
      </c>
      <c r="Z1171" s="1">
        <v>1</v>
      </c>
      <c r="AA1171" s="1">
        <f t="shared" si="1392"/>
        <v>1</v>
      </c>
      <c r="AB1171" s="1">
        <f t="shared" si="1409"/>
        <v>1</v>
      </c>
      <c r="AC1171" s="1">
        <f>IF(ISNUMBER(INDEX(bias[value],MATCH(I1171,bias[symbol],0))),1,0)</f>
        <v>1</v>
      </c>
      <c r="AD1171" s="1">
        <f t="shared" si="1393"/>
        <v>1</v>
      </c>
      <c r="AE1171" s="1">
        <f t="shared" si="1410"/>
        <v>1</v>
      </c>
      <c r="AF1171" s="1">
        <f t="shared" ca="1" si="1411"/>
        <v>0</v>
      </c>
      <c r="AG1171" s="1">
        <f t="shared" ca="1" si="1412"/>
        <v>0</v>
      </c>
      <c r="AH1171" s="1" t="str">
        <f ca="1">IF(AG1171=1,_xll.RtContribute("DDS_BONDS",$B1171&amp;"=EXT",$V$3:$X$3,V1171:X1171,"FTC:CHANGED;SCOPE:SERVER"),"-")</f>
        <v>-</v>
      </c>
      <c r="AI1171" s="1" t="str">
        <f>_xll.RtGet("DDS_BONDS",B1171&amp;"=EXT",3)</f>
        <v>9983910=EXT</v>
      </c>
      <c r="AJ1171" s="32">
        <f>_xll.BDP($A1171&amp;" @"&amp; $N1171 &amp;"  Corp","risk_mid")</f>
        <v>2.8404434517035781</v>
      </c>
      <c r="AK1171" s="25">
        <f t="shared" ref="AK1171:AK1237" si="1426">IFERROR(G1171*AJ1171/10000,"-")</f>
        <v>0</v>
      </c>
      <c r="AL1171" s="1" t="str">
        <f t="shared" si="1395"/>
        <v>-</v>
      </c>
      <c r="AM1171" s="38">
        <f t="shared" ref="AM1171:AM1237" si="1427">IFERROR(G1171*1,0)*IFERROR(P1171*1,0)/100*IF(AL1171="-",$AM$3,AL1171)/100/360</f>
        <v>0</v>
      </c>
      <c r="AN1171" s="12">
        <f>_xll.BDP($A1171&amp;" @"&amp; $N1171 &amp;"  Corp","asset_swap_spd_mid")</f>
        <v>49.188983209796902</v>
      </c>
      <c r="AO1171" s="25">
        <f t="shared" ref="AO1171:AO1237" si="1428">IFERROR(G1171*1,0)*IFERROR(AN1171*1,0)/10000</f>
        <v>0</v>
      </c>
      <c r="AP1171" s="25">
        <f>IFERROR(_xll.BDP($A1171&amp;" @"&amp; $N1171 &amp;"  Corp","coupon")*G1171/100/365,"-")</f>
        <v>0</v>
      </c>
      <c r="AQ1171" s="1" t="str">
        <f>_xll.RtGet("EBOND_LDN",B1171,"DSPLY_NAME")</f>
        <v>GASSM 5 5/8 09 F</v>
      </c>
      <c r="AR1171" s="38">
        <f>_xll.RtGet("EBOND_LDN", B1171, -18560)</f>
        <v>79.496438779160002</v>
      </c>
      <c r="AS1171" s="38">
        <f>_xll.RtGet("EBOND_LDN", B1171, -18562)</f>
        <v>72.463749002930001</v>
      </c>
      <c r="AT1171" s="58" t="str">
        <f ca="1">IF(Main[[#This Row],[maturity]]&lt;TODAY(),"matured","-")</f>
        <v>-</v>
      </c>
      <c r="AU1171" s="1" t="str">
        <f>IF(Main[[#This Row],[spread bid]]=Main[[#This Row],[spread ask]],"error","-")</f>
        <v>-</v>
      </c>
    </row>
    <row r="1172" spans="1:47" x14ac:dyDescent="0.2">
      <c r="A1172" s="1" t="s">
        <v>1070</v>
      </c>
      <c r="B1172" s="1">
        <v>15717114</v>
      </c>
      <c r="C1172" s="9">
        <v>1996704</v>
      </c>
      <c r="D1172" s="9" t="str">
        <f>_xll.BDP($A1172&amp;" Corp",D$4)</f>
        <v>GASSM</v>
      </c>
      <c r="E1172" s="9">
        <f>IF(_xll.BDP($A1172&amp;" Corp","cpn typ")="floating","frn",_xll.BDP($A1172&amp;" Corp",E$4))</f>
        <v>4.125</v>
      </c>
      <c r="F1172" s="50">
        <f>IF(LEFT(_xll.BDP($A1172&amp;" Corp","mty_typ"),4)="perp","perp",_xll.BDP($A1172&amp;" Corp",F$4)*1)</f>
        <v>42849</v>
      </c>
      <c r="G1172" s="31">
        <f>_xll.RtGet("EBOND_POSITION",INDEX(bookMap[eBondID],MATCH(TEXT(C1172,"0"),bookMap[bbgID],0))&amp;"="&amp;B1172,"AMOUNT")</f>
        <v>0</v>
      </c>
      <c r="H1172" s="1">
        <f>INDEX(control!$E$12:$E$22,MATCH(C1172,control!$C$12:$C$22,0))</f>
        <v>0</v>
      </c>
      <c r="I1172" s="1" t="str">
        <f>IFERROR(INDEX(bias[symbol],MIN(MAX(MATCH(IF($I$2="manual",_xll.RtGet("EBOND_LDN",B1172,-20268),$I$2),bias[symbol],0)+H1172,1),27)),"-")</f>
        <v>bb</v>
      </c>
      <c r="J1172" s="1">
        <f>IFERROR(_xll.RtGet("EBOND_LDN",B1172,-20270)*1,"-")</f>
        <v>0.2</v>
      </c>
      <c r="K1172" s="1" t="str">
        <f>_xll.RtGet("EBOND_LDN",$B1172,-20271)</f>
        <v>on</v>
      </c>
      <c r="L1172" s="1">
        <f>_xll.BDP(A1172&amp;" @CBKG Corp","bid")</f>
        <v>109.146</v>
      </c>
      <c r="M1172" s="1">
        <f>_xll.BDP(A1172&amp;" @CBKG Corp","ask")</f>
        <v>109.346</v>
      </c>
      <c r="N1172" s="1" t="s">
        <v>1456</v>
      </c>
      <c r="O1172" s="1" t="str">
        <f>_xll.BDP(A1172&amp;" @"&amp;N1172&amp;" Corp","LAST_UPDATE")</f>
        <v>07:01:48</v>
      </c>
      <c r="P1172" s="57">
        <f>_xll.BDP(A1172&amp;" @"&amp;N1172&amp;" Corp","LAST_PRICE")</f>
        <v>109.18899999999999</v>
      </c>
      <c r="Q1172" s="1">
        <f>INDEX(control!$F$12:$F$22,MATCH(C1172,control!$C$12:$C$22,0))</f>
        <v>100</v>
      </c>
      <c r="R1172" s="1">
        <f>P1172-J1172*INDEX(bias[value],MATCH(I1172,bias[symbol],0))*(Q1172/100)</f>
        <v>109.139</v>
      </c>
      <c r="S1172" s="1">
        <f t="shared" si="1394"/>
        <v>109.339</v>
      </c>
      <c r="T1172" s="4"/>
      <c r="U1172" s="4"/>
      <c r="V1172" s="1">
        <f t="shared" si="1388"/>
        <v>109.18899999999999</v>
      </c>
      <c r="W1172" s="1">
        <f t="shared" si="1389"/>
        <v>109.139</v>
      </c>
      <c r="X1172" s="1">
        <f t="shared" si="1390"/>
        <v>109.339</v>
      </c>
      <c r="Y1172" s="13">
        <f t="shared" si="1391"/>
        <v>-1.4000000000010004E-2</v>
      </c>
      <c r="Z1172" s="1">
        <v>1</v>
      </c>
      <c r="AA1172" s="1">
        <f t="shared" si="1392"/>
        <v>1</v>
      </c>
      <c r="AB1172" s="1">
        <f t="shared" si="1409"/>
        <v>1</v>
      </c>
      <c r="AC1172" s="1">
        <f>IF(ISNUMBER(INDEX(bias[value],MATCH(I1172,bias[symbol],0))),1,0)</f>
        <v>1</v>
      </c>
      <c r="AD1172" s="1">
        <f t="shared" si="1393"/>
        <v>1</v>
      </c>
      <c r="AE1172" s="1">
        <f t="shared" si="1410"/>
        <v>1</v>
      </c>
      <c r="AF1172" s="1">
        <f t="shared" ca="1" si="1411"/>
        <v>0</v>
      </c>
      <c r="AG1172" s="1">
        <f t="shared" ca="1" si="1412"/>
        <v>0</v>
      </c>
      <c r="AH1172" s="1" t="str">
        <f ca="1">IF(AG1172=1,_xll.RtContribute("DDS_BONDS",$B1172&amp;"=EXT",$V$3:$X$3,V1172:X1172,"FTC:CHANGED;SCOPE:SERVER"),"-")</f>
        <v>-</v>
      </c>
      <c r="AI1172" s="1" t="str">
        <f>_xll.RtGet("DDS_BONDS",B1172&amp;"=EXT",3)</f>
        <v>15717114=EXT</v>
      </c>
      <c r="AJ1172" s="32">
        <f>_xll.BDP($A1172&amp;" @"&amp; $N1172 &amp;"  Corp","risk_mid")</f>
        <v>2.9817689742500875</v>
      </c>
      <c r="AK1172" s="25">
        <f t="shared" si="1426"/>
        <v>0</v>
      </c>
      <c r="AL1172" s="1">
        <f t="shared" si="1395"/>
        <v>-0.9</v>
      </c>
      <c r="AM1172" s="38">
        <f t="shared" si="1427"/>
        <v>0</v>
      </c>
      <c r="AN1172" s="12">
        <f>_xll.BDP($A1172&amp;" @"&amp; $N1172 &amp;"  Corp","asset_swap_spd_mid")</f>
        <v>48.693050344005655</v>
      </c>
      <c r="AO1172" s="25">
        <f t="shared" si="1428"/>
        <v>0</v>
      </c>
      <c r="AP1172" s="25">
        <f>IFERROR(_xll.BDP($A1172&amp;" @"&amp; $N1172 &amp;"  Corp","coupon")*G1172/100/365,"-")</f>
        <v>0</v>
      </c>
      <c r="AQ1172" s="1" t="str">
        <f>_xll.RtGet("EBOND_LDN",B1172,"DSPLY_NAME")</f>
        <v>GASSM 4 1/8 24 A</v>
      </c>
      <c r="AR1172" s="38">
        <f>_xll.RtGet("EBOND_LDN", B1172, -18560)</f>
        <v>79.086895539761997</v>
      </c>
      <c r="AS1172" s="38">
        <f>_xll.RtGet("EBOND_LDN", B1172, -18562)</f>
        <v>72.387980709862006</v>
      </c>
      <c r="AT1172" s="58" t="str">
        <f ca="1">IF(Main[[#This Row],[maturity]]&lt;TODAY(),"matured","-")</f>
        <v>-</v>
      </c>
      <c r="AU1172" s="1" t="str">
        <f>IF(Main[[#This Row],[spread bid]]=Main[[#This Row],[spread ask]],"error","-")</f>
        <v>-</v>
      </c>
    </row>
    <row r="1173" spans="1:47" x14ac:dyDescent="0.2">
      <c r="A1173" s="1" t="s">
        <v>1071</v>
      </c>
      <c r="B1173" s="1">
        <v>8801432</v>
      </c>
      <c r="C1173" s="9">
        <v>1996704</v>
      </c>
      <c r="D1173" s="9" t="str">
        <f>_xll.BDP($A1173&amp;" Corp",D$4)</f>
        <v>GASSM</v>
      </c>
      <c r="E1173" s="9">
        <f>IF(_xll.BDP($A1173&amp;" Corp","cpn typ")="floating","frn",_xll.BDP($A1173&amp;" Corp",E$4))</f>
        <v>4.125</v>
      </c>
      <c r="F1173" s="50">
        <f>IF(LEFT(_xll.BDP($A1173&amp;" Corp","mty_typ"),4)="perp","perp",_xll.BDP($A1173&amp;" Corp",F$4)*1)</f>
        <v>43126</v>
      </c>
      <c r="G1173" s="31">
        <f>_xll.RtGet("EBOND_POSITION",INDEX(bookMap[eBondID],MATCH(TEXT(C1173,"0"),bookMap[bbgID],0))&amp;"="&amp;B1173,"AMOUNT")</f>
        <v>3850000</v>
      </c>
      <c r="H1173" s="1">
        <f>INDEX(control!$E$12:$E$22,MATCH(C1173,control!$C$12:$C$22,0))</f>
        <v>0</v>
      </c>
      <c r="I1173" s="1" t="str">
        <f>IFERROR(INDEX(bias[symbol],MIN(MAX(MATCH(IF($I$2="manual",_xll.RtGet("EBOND_LDN",B1173,-20268),$I$2),bias[symbol],0)+H1173,1),27)),"-")</f>
        <v>bb</v>
      </c>
      <c r="J1173" s="1">
        <f>IFERROR(_xll.RtGet("EBOND_LDN",B1173,-20270)*1,"-")</f>
        <v>0.2</v>
      </c>
      <c r="K1173" s="1" t="str">
        <f>_xll.RtGet("EBOND_LDN",$B1173,-20271)</f>
        <v>on</v>
      </c>
      <c r="L1173" s="1">
        <f>_xll.BDP(A1173&amp;" @CBKG Corp","bid")</f>
        <v>110.845</v>
      </c>
      <c r="M1173" s="1">
        <f>_xll.BDP(A1173&amp;" @CBKG Corp","ask")</f>
        <v>111.045</v>
      </c>
      <c r="N1173" s="1" t="s">
        <v>1456</v>
      </c>
      <c r="O1173" s="1" t="str">
        <f>_xll.BDP(A1173&amp;" @"&amp;N1173&amp;" Corp","LAST_UPDATE")</f>
        <v>07:01:21</v>
      </c>
      <c r="P1173" s="57">
        <f>_xll.BDP(A1173&amp;" @"&amp;N1173&amp;" Corp","LAST_PRICE")</f>
        <v>110.89</v>
      </c>
      <c r="Q1173" s="1">
        <f>INDEX(control!$F$12:$F$22,MATCH(C1173,control!$C$12:$C$22,0))</f>
        <v>100</v>
      </c>
      <c r="R1173" s="1">
        <f>P1173-J1173*INDEX(bias[value],MATCH(I1173,bias[symbol],0))*(Q1173/100)</f>
        <v>110.84</v>
      </c>
      <c r="S1173" s="1">
        <f t="shared" si="1394"/>
        <v>111.04</v>
      </c>
      <c r="T1173" s="4"/>
      <c r="U1173" s="4"/>
      <c r="V1173" s="1">
        <f t="shared" si="1388"/>
        <v>110.89</v>
      </c>
      <c r="W1173" s="1">
        <f t="shared" si="1389"/>
        <v>110.84</v>
      </c>
      <c r="X1173" s="1">
        <f t="shared" si="1390"/>
        <v>111.04</v>
      </c>
      <c r="Y1173" s="13">
        <f t="shared" si="1391"/>
        <v>-9.9999999999909051E-3</v>
      </c>
      <c r="Z1173" s="1">
        <v>1</v>
      </c>
      <c r="AA1173" s="1">
        <f t="shared" si="1392"/>
        <v>1</v>
      </c>
      <c r="AB1173" s="1">
        <f t="shared" si="1409"/>
        <v>1</v>
      </c>
      <c r="AC1173" s="1">
        <f>IF(ISNUMBER(INDEX(bias[value],MATCH(I1173,bias[symbol],0))),1,0)</f>
        <v>1</v>
      </c>
      <c r="AD1173" s="1">
        <f t="shared" si="1393"/>
        <v>1</v>
      </c>
      <c r="AE1173" s="1">
        <f t="shared" si="1410"/>
        <v>1</v>
      </c>
      <c r="AF1173" s="1">
        <f t="shared" ca="1" si="1411"/>
        <v>0</v>
      </c>
      <c r="AG1173" s="1">
        <f t="shared" ca="1" si="1412"/>
        <v>0</v>
      </c>
      <c r="AH1173" s="1" t="str">
        <f ca="1">IF(AG1173=1,_xll.RtContribute("DDS_BONDS",$B1173&amp;"=EXT",$V$3:$X$3,V1173:X1173,"FTC:CHANGED;SCOPE:SERVER"),"-")</f>
        <v>-</v>
      </c>
      <c r="AI1173" s="1" t="str">
        <f>_xll.RtGet("DDS_BONDS",B1173&amp;"=EXT",3)</f>
        <v>8801432=EXT</v>
      </c>
      <c r="AJ1173" s="32">
        <f>_xll.BDP($A1173&amp;" @"&amp; $N1173 &amp;"  Corp","risk_mid")</f>
        <v>3.7738794662487862</v>
      </c>
      <c r="AK1173" s="25">
        <f t="shared" si="1426"/>
        <v>1452.9435945057826</v>
      </c>
      <c r="AL1173" s="1" t="str">
        <f t="shared" si="1395"/>
        <v>-</v>
      </c>
      <c r="AM1173" s="38">
        <f t="shared" si="1427"/>
        <v>37.949022222222226</v>
      </c>
      <c r="AN1173" s="12">
        <f>_xll.BDP($A1173&amp;" @"&amp; $N1173 &amp;"  Corp","asset_swap_spd_mid")</f>
        <v>58.62897602276216</v>
      </c>
      <c r="AO1173" s="25">
        <f t="shared" si="1428"/>
        <v>22572.15576876343</v>
      </c>
      <c r="AP1173" s="25">
        <f>IFERROR(_xll.BDP($A1173&amp;" @"&amp; $N1173 &amp;"  Corp","coupon")*G1173/100/365,"-")</f>
        <v>435.10273972602738</v>
      </c>
      <c r="AQ1173" s="1" t="str">
        <f>_xll.RtGet("EBOND_LDN",B1173,"DSPLY_NAME")</f>
        <v>GASSM 4 1/8 26 J</v>
      </c>
      <c r="AR1173" s="38">
        <f>_xll.RtGet("EBOND_LDN", B1173, -18560)</f>
        <v>91.203773956057006</v>
      </c>
      <c r="AS1173" s="38">
        <f>_xll.RtGet("EBOND_LDN", B1173, -18562)</f>
        <v>85.914050101097999</v>
      </c>
      <c r="AT1173" s="58" t="str">
        <f ca="1">IF(Main[[#This Row],[maturity]]&lt;TODAY(),"matured","-")</f>
        <v>-</v>
      </c>
      <c r="AU1173" s="1" t="str">
        <f>IF(Main[[#This Row],[spread bid]]=Main[[#This Row],[spread ask]],"error","-")</f>
        <v>-</v>
      </c>
    </row>
    <row r="1174" spans="1:47" x14ac:dyDescent="0.2">
      <c r="A1174" s="1" t="s">
        <v>1072</v>
      </c>
      <c r="B1174" s="1">
        <v>12951514</v>
      </c>
      <c r="C1174" s="9">
        <v>1996704</v>
      </c>
      <c r="D1174" s="9" t="str">
        <f>_xll.BDP($A1174&amp;" Corp",D$4)</f>
        <v>GASSM</v>
      </c>
      <c r="E1174" s="9">
        <f>IF(_xll.BDP($A1174&amp;" Corp","cpn typ")="floating","frn",_xll.BDP($A1174&amp;" Corp",E$4))</f>
        <v>5</v>
      </c>
      <c r="F1174" s="50">
        <f>IF(LEFT(_xll.BDP($A1174&amp;" Corp","mty_typ"),4)="perp","perp",_xll.BDP($A1174&amp;" Corp",F$4)*1)</f>
        <v>43144</v>
      </c>
      <c r="G1174" s="31">
        <f>_xll.RtGet("EBOND_POSITION",INDEX(bookMap[eBondID],MATCH(TEXT(C1174,"0"),bookMap[bbgID],0))&amp;"="&amp;B1174,"AMOUNT")</f>
        <v>100000</v>
      </c>
      <c r="H1174" s="1">
        <f>INDEX(control!$E$12:$E$22,MATCH(C1174,control!$C$12:$C$22,0))</f>
        <v>0</v>
      </c>
      <c r="I1174" s="1" t="str">
        <f>IFERROR(INDEX(bias[symbol],MIN(MAX(MATCH(IF($I$2="manual",_xll.RtGet("EBOND_LDN",B1174,-20268),$I$2),bias[symbol],0)+H1174,1),27)),"-")</f>
        <v>bb</v>
      </c>
      <c r="J1174" s="1">
        <f>IFERROR(_xll.RtGet("EBOND_LDN",B1174,-20270)*1,"-")</f>
        <v>0.2</v>
      </c>
      <c r="K1174" s="1" t="str">
        <f>_xll.RtGet("EBOND_LDN",$B1174,-20271)</f>
        <v>on</v>
      </c>
      <c r="L1174" s="1">
        <f>_xll.BDP(A1174&amp;" @CBKG Corp","bid")</f>
        <v>114.101</v>
      </c>
      <c r="M1174" s="1">
        <f>_xll.BDP(A1174&amp;" @CBKG Corp","ask")</f>
        <v>114.301</v>
      </c>
      <c r="N1174" s="1" t="s">
        <v>1456</v>
      </c>
      <c r="O1174" s="1" t="str">
        <f>_xll.BDP(A1174&amp;" @"&amp;N1174&amp;" Corp","LAST_UPDATE")</f>
        <v>07:01:27</v>
      </c>
      <c r="P1174" s="57">
        <f>_xll.BDP(A1174&amp;" @"&amp;N1174&amp;" Corp","LAST_PRICE")</f>
        <v>114.142</v>
      </c>
      <c r="Q1174" s="1">
        <f>INDEX(control!$F$12:$F$22,MATCH(C1174,control!$C$12:$C$22,0))</f>
        <v>100</v>
      </c>
      <c r="R1174" s="1">
        <f>P1174-J1174*INDEX(bias[value],MATCH(I1174,bias[symbol],0))*(Q1174/100)</f>
        <v>114.092</v>
      </c>
      <c r="S1174" s="1">
        <f t="shared" si="1394"/>
        <v>114.292</v>
      </c>
      <c r="T1174" s="4"/>
      <c r="U1174" s="4"/>
      <c r="V1174" s="1">
        <f t="shared" si="1388"/>
        <v>114.142</v>
      </c>
      <c r="W1174" s="1">
        <f t="shared" si="1389"/>
        <v>114.092</v>
      </c>
      <c r="X1174" s="1">
        <f t="shared" si="1390"/>
        <v>114.292</v>
      </c>
      <c r="Y1174" s="13">
        <f t="shared" si="1391"/>
        <v>-1.799999999997226E-2</v>
      </c>
      <c r="Z1174" s="1">
        <v>1</v>
      </c>
      <c r="AA1174" s="1">
        <f t="shared" si="1392"/>
        <v>1</v>
      </c>
      <c r="AB1174" s="1">
        <f t="shared" si="1409"/>
        <v>1</v>
      </c>
      <c r="AC1174" s="1">
        <f>IF(ISNUMBER(INDEX(bias[value],MATCH(I1174,bias[symbol],0))),1,0)</f>
        <v>1</v>
      </c>
      <c r="AD1174" s="1">
        <f t="shared" si="1393"/>
        <v>1</v>
      </c>
      <c r="AE1174" s="1">
        <f t="shared" si="1410"/>
        <v>1</v>
      </c>
      <c r="AF1174" s="1">
        <f t="shared" ca="1" si="1411"/>
        <v>0</v>
      </c>
      <c r="AG1174" s="1">
        <f t="shared" ca="1" si="1412"/>
        <v>0</v>
      </c>
      <c r="AH1174" s="1" t="str">
        <f ca="1">IF(AG1174=1,_xll.RtContribute("DDS_BONDS",$B1174&amp;"=EXT",$V$3:$X$3,V1174:X1174,"FTC:CHANGED;SCOPE:SERVER"),"-")</f>
        <v>-</v>
      </c>
      <c r="AI1174" s="1" t="str">
        <f>_xll.RtGet("DDS_BONDS",B1174&amp;"=EXT",3)</f>
        <v>12951514=EXT</v>
      </c>
      <c r="AJ1174" s="32">
        <f>_xll.BDP($A1174&amp;" @"&amp; $N1174 &amp;"  Corp","risk_mid")</f>
        <v>3.899846550881847</v>
      </c>
      <c r="AK1174" s="25">
        <f t="shared" si="1426"/>
        <v>38.99846550881847</v>
      </c>
      <c r="AL1174" s="1" t="str">
        <f t="shared" si="1395"/>
        <v>-</v>
      </c>
      <c r="AM1174" s="38">
        <f t="shared" si="1427"/>
        <v>1.0145955555555557</v>
      </c>
      <c r="AN1174" s="12">
        <f>_xll.BDP($A1174&amp;" @"&amp; $N1174 &amp;"  Corp","asset_swap_spd_mid")</f>
        <v>60.273876553503513</v>
      </c>
      <c r="AO1174" s="25">
        <f t="shared" si="1428"/>
        <v>602.73876553503521</v>
      </c>
      <c r="AP1174" s="25">
        <f>IFERROR(_xll.BDP($A1174&amp;" @"&amp; $N1174 &amp;"  Corp","coupon")*G1174/100/365,"-")</f>
        <v>13.698630136986301</v>
      </c>
      <c r="AQ1174" s="1" t="str">
        <f>_xll.RtGet("EBOND_LDN",B1174,"DSPLY_NAME")</f>
        <v>GASSM 5 13 Feb 2</v>
      </c>
      <c r="AR1174" s="38">
        <f>_xll.RtGet("EBOND_LDN", B1174, -18560)</f>
        <v>91.677847604582993</v>
      </c>
      <c r="AS1174" s="38">
        <f>_xll.RtGet("EBOND_LDN", B1174, -18562)</f>
        <v>86.557262054751007</v>
      </c>
      <c r="AT1174" s="58" t="str">
        <f ca="1">IF(Main[[#This Row],[maturity]]&lt;TODAY(),"matured","-")</f>
        <v>-</v>
      </c>
      <c r="AU1174" s="1" t="str">
        <f>IF(Main[[#This Row],[spread bid]]=Main[[#This Row],[spread ask]],"error","-")</f>
        <v>-</v>
      </c>
    </row>
    <row r="1175" spans="1:47" x14ac:dyDescent="0.2">
      <c r="A1175" s="1" t="s">
        <v>1073</v>
      </c>
      <c r="B1175" s="1">
        <v>10515844</v>
      </c>
      <c r="C1175" s="9">
        <v>1996704</v>
      </c>
      <c r="D1175" s="9" t="str">
        <f>_xll.BDP($A1175&amp;" Corp",D$4)</f>
        <v>GASSM</v>
      </c>
      <c r="E1175" s="9">
        <f>IF(_xll.BDP($A1175&amp;" Corp","cpn typ")="floating","frn",_xll.BDP($A1175&amp;" Corp",E$4))</f>
        <v>5.375</v>
      </c>
      <c r="F1175" s="50">
        <f>IF(LEFT(_xll.BDP($A1175&amp;" Corp","mty_typ"),4)="perp","perp",_xll.BDP($A1175&amp;" Corp",F$4)*1)</f>
        <v>43609</v>
      </c>
      <c r="G1175" s="31">
        <f>_xll.RtGet("EBOND_POSITION",INDEX(bookMap[eBondID],MATCH(TEXT(C1175,"0"),bookMap[bbgID],0))&amp;"="&amp;B1175,"AMOUNT")</f>
        <v>7000000</v>
      </c>
      <c r="H1175" s="1">
        <f>INDEX(control!$E$12:$E$22,MATCH(C1175,control!$C$12:$C$22,0))</f>
        <v>0</v>
      </c>
      <c r="I1175" s="1" t="str">
        <f>IFERROR(INDEX(bias[symbol],MIN(MAX(MATCH(IF($I$2="manual",_xll.RtGet("EBOND_LDN",B1175,-20268),$I$2),bias[symbol],0)+H1175,1),27)),"-")</f>
        <v>bb</v>
      </c>
      <c r="J1175" s="1">
        <f>IFERROR(_xll.RtGet("EBOND_LDN",B1175,-20270)*1,"-")</f>
        <v>0.3</v>
      </c>
      <c r="K1175" s="1" t="str">
        <f>_xll.RtGet("EBOND_LDN",$B1175,-20271)</f>
        <v>on</v>
      </c>
      <c r="L1175" s="1">
        <f>_xll.BDP(A1175&amp;" @CBKG Corp","bid")</f>
        <v>119.453</v>
      </c>
      <c r="M1175" s="1">
        <f>_xll.BDP(A1175&amp;" @CBKG Corp","ask")</f>
        <v>119.753</v>
      </c>
      <c r="N1175" s="1" t="s">
        <v>1456</v>
      </c>
      <c r="O1175" s="1" t="str">
        <f>_xll.BDP(A1175&amp;" @"&amp;N1175&amp;" Corp","LAST_UPDATE")</f>
        <v>07:01:26</v>
      </c>
      <c r="P1175" s="57">
        <f>_xll.BDP(A1175&amp;" @"&amp;N1175&amp;" Corp","LAST_PRICE")</f>
        <v>119.52</v>
      </c>
      <c r="Q1175" s="1">
        <f>INDEX(control!$F$12:$F$22,MATCH(C1175,control!$C$12:$C$22,0))</f>
        <v>100</v>
      </c>
      <c r="R1175" s="1">
        <f>P1175-J1175*INDEX(bias[value],MATCH(I1175,bias[symbol],0))*(Q1175/100)</f>
        <v>119.44499999999999</v>
      </c>
      <c r="S1175" s="1">
        <f t="shared" si="1394"/>
        <v>119.74499999999999</v>
      </c>
      <c r="T1175" s="4"/>
      <c r="U1175" s="4"/>
      <c r="V1175" s="1">
        <f t="shared" si="1388"/>
        <v>119.52</v>
      </c>
      <c r="W1175" s="1">
        <f t="shared" si="1389"/>
        <v>119.44499999999999</v>
      </c>
      <c r="X1175" s="1">
        <f t="shared" si="1390"/>
        <v>119.74499999999999</v>
      </c>
      <c r="Y1175" s="13">
        <f t="shared" si="1391"/>
        <v>-1.6000000000019554E-2</v>
      </c>
      <c r="Z1175" s="1">
        <v>1</v>
      </c>
      <c r="AA1175" s="1">
        <f t="shared" si="1392"/>
        <v>1</v>
      </c>
      <c r="AB1175" s="1">
        <f t="shared" si="1409"/>
        <v>1</v>
      </c>
      <c r="AC1175" s="1">
        <f>IF(ISNUMBER(INDEX(bias[value],MATCH(I1175,bias[symbol],0))),1,0)</f>
        <v>1</v>
      </c>
      <c r="AD1175" s="1">
        <f t="shared" si="1393"/>
        <v>1</v>
      </c>
      <c r="AE1175" s="1">
        <f t="shared" si="1410"/>
        <v>1</v>
      </c>
      <c r="AF1175" s="1">
        <f t="shared" ca="1" si="1411"/>
        <v>0</v>
      </c>
      <c r="AG1175" s="1">
        <f t="shared" ca="1" si="1412"/>
        <v>0</v>
      </c>
      <c r="AH1175" s="1" t="str">
        <f ca="1">IF(AG1175=1,_xll.RtContribute("DDS_BONDS",$B1175&amp;"=EXT",$V$3:$X$3,V1175:X1175,"FTC:CHANGED;SCOPE:SERVER"),"-")</f>
        <v>-</v>
      </c>
      <c r="AI1175" s="1" t="str">
        <f>_xll.RtGet("DDS_BONDS",B1175&amp;"=EXT",3)</f>
        <v>10515844=EXT</v>
      </c>
      <c r="AJ1175" s="32">
        <f>_xll.BDP($A1175&amp;" @"&amp; $N1175 &amp;"  Corp","risk_mid")</f>
        <v>5.3146257913113004</v>
      </c>
      <c r="AK1175" s="25">
        <f t="shared" si="1426"/>
        <v>3720.2380539179103</v>
      </c>
      <c r="AL1175" s="1" t="str">
        <f t="shared" si="1395"/>
        <v>-</v>
      </c>
      <c r="AM1175" s="38">
        <f t="shared" si="1427"/>
        <v>74.367999999999995</v>
      </c>
      <c r="AN1175" s="12">
        <f>_xll.BDP($A1175&amp;" @"&amp; $N1175 &amp;"  Corp","asset_swap_spd_mid")</f>
        <v>64.844277848167508</v>
      </c>
      <c r="AO1175" s="25">
        <f t="shared" si="1428"/>
        <v>45390.994493717255</v>
      </c>
      <c r="AP1175" s="25">
        <f>IFERROR(_xll.BDP($A1175&amp;" @"&amp; $N1175 &amp;"  Corp","coupon")*G1175/100/365,"-")</f>
        <v>1030.8219178082193</v>
      </c>
      <c r="AQ1175" s="1" t="str">
        <f>_xll.RtGet("EBOND_LDN",B1175,"DSPLY_NAME")</f>
        <v>GASSM 5 3/8 24 M</v>
      </c>
      <c r="AR1175" s="38">
        <f>_xll.RtGet("EBOND_LDN", B1175, -18560)</f>
        <v>99.629486736611995</v>
      </c>
      <c r="AS1175" s="38">
        <f>_xll.RtGet("EBOND_LDN", B1175, -18562)</f>
        <v>93.997791206380001</v>
      </c>
      <c r="AT1175" s="58" t="str">
        <f ca="1">IF(Main[[#This Row],[maturity]]&lt;TODAY(),"matured","-")</f>
        <v>-</v>
      </c>
      <c r="AU1175" s="1" t="str">
        <f>IF(Main[[#This Row],[spread bid]]=Main[[#This Row],[spread ask]],"error","-")</f>
        <v>-</v>
      </c>
    </row>
    <row r="1176" spans="1:47" x14ac:dyDescent="0.2">
      <c r="A1176" s="1" t="s">
        <v>1074</v>
      </c>
      <c r="B1176" s="1">
        <v>8309756</v>
      </c>
      <c r="C1176" s="9">
        <v>1996704</v>
      </c>
      <c r="D1176" s="9" t="str">
        <f>_xll.BDP($A1176&amp;" Corp",D$4)</f>
        <v>GASSM</v>
      </c>
      <c r="E1176" s="9">
        <f>IF(_xll.BDP($A1176&amp;" Corp","cpn typ")="floating","frn",_xll.BDP($A1176&amp;" Corp",E$4))</f>
        <v>6.375</v>
      </c>
      <c r="F1176" s="50">
        <f>IF(LEFT(_xll.BDP($A1176&amp;" Corp","mty_typ"),4)="perp","perp",_xll.BDP($A1176&amp;" Corp",F$4)*1)</f>
        <v>43655</v>
      </c>
      <c r="G1176" s="31">
        <f>_xll.RtGet("EBOND_POSITION",INDEX(bookMap[eBondID],MATCH(TEXT(C1176,"0"),bookMap[bbgID],0))&amp;"="&amp;B1176,"AMOUNT")</f>
        <v>2500000</v>
      </c>
      <c r="H1176" s="1">
        <f>INDEX(control!$E$12:$E$22,MATCH(C1176,control!$C$12:$C$22,0))</f>
        <v>0</v>
      </c>
      <c r="I1176" s="1" t="str">
        <f>IFERROR(INDEX(bias[symbol],MIN(MAX(MATCH(IF($I$2="manual",_xll.RtGet("EBOND_LDN",B1176,-20268),$I$2),bias[symbol],0)+H1176,1),27)),"-")</f>
        <v>bb</v>
      </c>
      <c r="J1176" s="1">
        <f>IFERROR(_xll.RtGet("EBOND_LDN",B1176,-20270)*1,"-")</f>
        <v>0.3</v>
      </c>
      <c r="K1176" s="1" t="str">
        <f>_xll.RtGet("EBOND_LDN",$B1176,-20271)</f>
        <v>on</v>
      </c>
      <c r="L1176" s="1">
        <f>_xll.BDP(A1176&amp;" @CBKG Corp","bid")</f>
        <v>124.35299999999999</v>
      </c>
      <c r="M1176" s="1">
        <f>_xll.BDP(A1176&amp;" @CBKG Corp","ask")</f>
        <v>124.65300000000001</v>
      </c>
      <c r="N1176" s="1" t="s">
        <v>1456</v>
      </c>
      <c r="O1176" s="1" t="str">
        <f>_xll.BDP(A1176&amp;" @"&amp;N1176&amp;" Corp","LAST_UPDATE")</f>
        <v>07:01:26</v>
      </c>
      <c r="P1176" s="57">
        <f>_xll.BDP(A1176&amp;" @"&amp;N1176&amp;" Corp","LAST_PRICE")</f>
        <v>124.42100000000001</v>
      </c>
      <c r="Q1176" s="1">
        <f>INDEX(control!$F$12:$F$22,MATCH(C1176,control!$C$12:$C$22,0))</f>
        <v>100</v>
      </c>
      <c r="R1176" s="1">
        <f>P1176-J1176*INDEX(bias[value],MATCH(I1176,bias[symbol],0))*(Q1176/100)</f>
        <v>124.346</v>
      </c>
      <c r="S1176" s="1">
        <f t="shared" si="1394"/>
        <v>124.646</v>
      </c>
      <c r="T1176" s="4"/>
      <c r="U1176" s="4"/>
      <c r="V1176" s="1">
        <f t="shared" si="1388"/>
        <v>124.42100000000001</v>
      </c>
      <c r="W1176" s="1">
        <f t="shared" si="1389"/>
        <v>124.346</v>
      </c>
      <c r="X1176" s="1">
        <f t="shared" si="1390"/>
        <v>124.646</v>
      </c>
      <c r="Y1176" s="13">
        <f t="shared" si="1391"/>
        <v>-1.3999999999981583E-2</v>
      </c>
      <c r="Z1176" s="1">
        <v>1</v>
      </c>
      <c r="AA1176" s="1">
        <f t="shared" si="1392"/>
        <v>1</v>
      </c>
      <c r="AB1176" s="1">
        <f t="shared" si="1409"/>
        <v>1</v>
      </c>
      <c r="AC1176" s="1">
        <f>IF(ISNUMBER(INDEX(bias[value],MATCH(I1176,bias[symbol],0))),1,0)</f>
        <v>1</v>
      </c>
      <c r="AD1176" s="1">
        <f t="shared" si="1393"/>
        <v>1</v>
      </c>
      <c r="AE1176" s="1">
        <f t="shared" si="1410"/>
        <v>1</v>
      </c>
      <c r="AF1176" s="1">
        <f t="shared" ca="1" si="1411"/>
        <v>0</v>
      </c>
      <c r="AG1176" s="1">
        <f t="shared" ca="1" si="1412"/>
        <v>0</v>
      </c>
      <c r="AH1176" s="1" t="str">
        <f ca="1">IF(AG1176=1,_xll.RtContribute("DDS_BONDS",$B1176&amp;"=EXT",$V$3:$X$3,V1176:X1176,"FTC:CHANGED;SCOPE:SERVER"),"-")</f>
        <v>-</v>
      </c>
      <c r="AI1176" s="1" t="str">
        <f>_xll.RtGet("DDS_BONDS",B1176&amp;"=EXT",3)</f>
        <v>8309756=EXT</v>
      </c>
      <c r="AJ1176" s="32">
        <f>_xll.BDP($A1176&amp;" @"&amp; $N1176 &amp;"  Corp","risk_mid")</f>
        <v>5.5810293463352423</v>
      </c>
      <c r="AK1176" s="25">
        <f t="shared" si="1426"/>
        <v>1395.2573365838105</v>
      </c>
      <c r="AL1176" s="1">
        <f t="shared" si="1395"/>
        <v>-0.4</v>
      </c>
      <c r="AM1176" s="38">
        <f t="shared" si="1427"/>
        <v>-34.561388888888892</v>
      </c>
      <c r="AN1176" s="12">
        <f>_xll.BDP($A1176&amp;" @"&amp; $N1176 &amp;"  Corp","asset_swap_spd_mid")</f>
        <v>74.203847350460961</v>
      </c>
      <c r="AO1176" s="25">
        <f t="shared" si="1428"/>
        <v>18550.961837615239</v>
      </c>
      <c r="AP1176" s="25">
        <f>IFERROR(_xll.BDP($A1176&amp;" @"&amp; $N1176 &amp;"  Corp","coupon")*G1176/100/365,"-")</f>
        <v>436.64383561643837</v>
      </c>
      <c r="AQ1176" s="1" t="str">
        <f>_xll.RtGet("EBOND_LDN",B1176,"DSPLY_NAME")</f>
        <v>GASSM 6 3/8 09 J</v>
      </c>
      <c r="AR1176" s="38">
        <f>_xll.RtGet("EBOND_LDN", B1176, -18560)</f>
        <v>98.596374718530001</v>
      </c>
      <c r="AS1176" s="38">
        <f>_xll.RtGet("EBOND_LDN", B1176, -18562)</f>
        <v>93.229126082720001</v>
      </c>
      <c r="AT1176" s="58" t="str">
        <f ca="1">IF(Main[[#This Row],[maturity]]&lt;TODAY(),"matured","-")</f>
        <v>-</v>
      </c>
      <c r="AU1176" s="1" t="str">
        <f>IF(Main[[#This Row],[spread bid]]=Main[[#This Row],[spread ask]],"error","-")</f>
        <v>-</v>
      </c>
    </row>
    <row r="1177" spans="1:47" x14ac:dyDescent="0.2">
      <c r="A1177" s="1" t="s">
        <v>1075</v>
      </c>
      <c r="B1177" s="1">
        <v>15381110</v>
      </c>
      <c r="C1177" s="9">
        <v>1996704</v>
      </c>
      <c r="D1177" s="9" t="str">
        <f>_xll.BDP($A1177&amp;" Corp",D$4)</f>
        <v>GASSM</v>
      </c>
      <c r="E1177" s="9">
        <f>IF(_xll.BDP($A1177&amp;" Corp","cpn typ")="floating","frn",_xll.BDP($A1177&amp;" Corp",E$4))</f>
        <v>6</v>
      </c>
      <c r="F1177" s="50">
        <f>IF(LEFT(_xll.BDP($A1177&amp;" Corp","mty_typ"),4)="perp","perp",_xll.BDP($A1177&amp;" Corp",F$4)*1)</f>
        <v>43857</v>
      </c>
      <c r="G1177" s="31">
        <f>_xll.RtGet("EBOND_POSITION",INDEX(bookMap[eBondID],MATCH(TEXT(C1177,"0"),bookMap[bbgID],0))&amp;"="&amp;B1177,"AMOUNT")</f>
        <v>1100000</v>
      </c>
      <c r="H1177" s="1">
        <f>INDEX(control!$E$12:$E$22,MATCH(C1177,control!$C$12:$C$22,0))</f>
        <v>0</v>
      </c>
      <c r="I1177" s="1" t="str">
        <f>IFERROR(INDEX(bias[symbol],MIN(MAX(MATCH(IF($I$2="manual",_xll.RtGet("EBOND_LDN",B1177,-20268),$I$2),bias[symbol],0)+H1177,1),27)),"-")</f>
        <v>bb</v>
      </c>
      <c r="J1177" s="1">
        <f>IFERROR(_xll.RtGet("EBOND_LDN",B1177,-20270)*1,"-")</f>
        <v>0.35</v>
      </c>
      <c r="K1177" s="1" t="str">
        <f>_xll.RtGet("EBOND_LDN",$B1177,-20271)</f>
        <v>on</v>
      </c>
      <c r="L1177" s="1">
        <f>_xll.BDP(A1177&amp;" @CBKG Corp","bid")</f>
        <v>124.024</v>
      </c>
      <c r="M1177" s="1">
        <f>_xll.BDP(A1177&amp;" @CBKG Corp","ask")</f>
        <v>124.374</v>
      </c>
      <c r="N1177" s="1" t="s">
        <v>1456</v>
      </c>
      <c r="O1177" s="1" t="str">
        <f>_xll.BDP(A1177&amp;" @"&amp;N1177&amp;" Corp","LAST_UPDATE")</f>
        <v>07:01:27</v>
      </c>
      <c r="P1177" s="57">
        <f>_xll.BDP(A1177&amp;" @"&amp;N1177&amp;" Corp","LAST_PRICE")</f>
        <v>124.101</v>
      </c>
      <c r="Q1177" s="1">
        <f>INDEX(control!$F$12:$F$22,MATCH(C1177,control!$C$12:$C$22,0))</f>
        <v>100</v>
      </c>
      <c r="R1177" s="1">
        <f>P1177-J1177*INDEX(bias[value],MATCH(I1177,bias[symbol],0))*(Q1177/100)</f>
        <v>124.01349999999999</v>
      </c>
      <c r="S1177" s="1">
        <f t="shared" si="1394"/>
        <v>124.36349999999999</v>
      </c>
      <c r="T1177" s="4"/>
      <c r="U1177" s="4"/>
      <c r="V1177" s="1">
        <f t="shared" si="1388"/>
        <v>124.101</v>
      </c>
      <c r="W1177" s="1">
        <f t="shared" si="1389"/>
        <v>124.01349999999999</v>
      </c>
      <c r="X1177" s="1">
        <f t="shared" si="1390"/>
        <v>124.36349999999999</v>
      </c>
      <c r="Y1177" s="13">
        <f t="shared" si="1391"/>
        <v>-2.1000000000015007E-2</v>
      </c>
      <c r="Z1177" s="1">
        <v>1</v>
      </c>
      <c r="AA1177" s="1">
        <f t="shared" si="1392"/>
        <v>1</v>
      </c>
      <c r="AB1177" s="1">
        <f t="shared" si="1409"/>
        <v>1</v>
      </c>
      <c r="AC1177" s="1">
        <f>IF(ISNUMBER(INDEX(bias[value],MATCH(I1177,bias[symbol],0))),1,0)</f>
        <v>1</v>
      </c>
      <c r="AD1177" s="1">
        <f t="shared" si="1393"/>
        <v>1</v>
      </c>
      <c r="AE1177" s="1">
        <f t="shared" si="1410"/>
        <v>1</v>
      </c>
      <c r="AF1177" s="1">
        <f t="shared" ca="1" si="1411"/>
        <v>0</v>
      </c>
      <c r="AG1177" s="1">
        <f t="shared" ca="1" si="1412"/>
        <v>0</v>
      </c>
      <c r="AH1177" s="1" t="str">
        <f ca="1">IF(AG1177=1,_xll.RtContribute("DDS_BONDS",$B1177&amp;"=EXT",$V$3:$X$3,V1177:X1177,"FTC:CHANGED;SCOPE:SERVER"),"-")</f>
        <v>-</v>
      </c>
      <c r="AI1177" s="1" t="str">
        <f>_xll.RtGet("DDS_BONDS",B1177&amp;"=EXT",3)</f>
        <v>15381110=EXT</v>
      </c>
      <c r="AJ1177" s="32">
        <f>_xll.BDP($A1177&amp;" @"&amp; $N1177 &amp;"  Corp","risk_mid")</f>
        <v>6.1265079187656113</v>
      </c>
      <c r="AK1177" s="25">
        <f t="shared" si="1426"/>
        <v>673.91587106421719</v>
      </c>
      <c r="AL1177" s="1" t="str">
        <f t="shared" si="1395"/>
        <v>-</v>
      </c>
      <c r="AM1177" s="38">
        <f t="shared" si="1427"/>
        <v>12.134320000000001</v>
      </c>
      <c r="AN1177" s="12">
        <f>_xll.BDP($A1177&amp;" @"&amp; $N1177 &amp;"  Corp","asset_swap_spd_mid")</f>
        <v>79.308775922752346</v>
      </c>
      <c r="AO1177" s="25">
        <f t="shared" si="1428"/>
        <v>8723.9653515027585</v>
      </c>
      <c r="AP1177" s="25">
        <f>IFERROR(_xll.BDP($A1177&amp;" @"&amp; $N1177 &amp;"  Corp","coupon")*G1177/100/365,"-")</f>
        <v>180.82191780821918</v>
      </c>
      <c r="AQ1177" s="1" t="str">
        <f>_xll.RtGet("EBOND_LDN",B1177,"DSPLY_NAME")</f>
        <v>GASSM 6 27 Jan 2</v>
      </c>
      <c r="AR1177" s="38">
        <f>_xll.RtGet("EBOND_LDN", B1177, -18560)</f>
        <v>102.311610060284</v>
      </c>
      <c r="AS1177" s="38">
        <f>_xll.RtGet("EBOND_LDN", B1177, -18562)</f>
        <v>96.607802405187002</v>
      </c>
      <c r="AT1177" s="58" t="str">
        <f ca="1">IF(Main[[#This Row],[maturity]]&lt;TODAY(),"matured","-")</f>
        <v>-</v>
      </c>
      <c r="AU1177" s="1" t="str">
        <f>IF(Main[[#This Row],[spread bid]]=Main[[#This Row],[spread ask]],"error","-")</f>
        <v>-</v>
      </c>
    </row>
    <row r="1178" spans="1:47" x14ac:dyDescent="0.2">
      <c r="A1178" s="1" t="s">
        <v>1076</v>
      </c>
      <c r="B1178" s="1">
        <v>8801430</v>
      </c>
      <c r="C1178" s="9">
        <v>1996704</v>
      </c>
      <c r="D1178" s="9" t="str">
        <f>_xll.BDP($A1178&amp;" Corp",D$4)</f>
        <v>GASSM</v>
      </c>
      <c r="E1178" s="9">
        <f>IF(_xll.BDP($A1178&amp;" Corp","cpn typ")="floating","frn",_xll.BDP($A1178&amp;" Corp",E$4))</f>
        <v>4.5</v>
      </c>
      <c r="F1178" s="50">
        <f>IF(LEFT(_xll.BDP($A1178&amp;" Corp","mty_typ"),4)="perp","perp",_xll.BDP($A1178&amp;" Corp",F$4)*1)</f>
        <v>43857</v>
      </c>
      <c r="G1178" s="31">
        <f>_xll.RtGet("EBOND_POSITION",INDEX(bookMap[eBondID],MATCH(TEXT(C1178,"0"),bookMap[bbgID],0))&amp;"="&amp;B1178,"AMOUNT")</f>
        <v>-550000</v>
      </c>
      <c r="H1178" s="1">
        <f>INDEX(control!$E$12:$E$22,MATCH(C1178,control!$C$12:$C$22,0))</f>
        <v>0</v>
      </c>
      <c r="I1178" s="1" t="str">
        <f>IFERROR(INDEX(bias[symbol],MIN(MAX(MATCH(IF($I$2="manual",_xll.RtGet("EBOND_LDN",B1178,-20268),$I$2),bias[symbol],0)+H1178,1),27)),"-")</f>
        <v>bb</v>
      </c>
      <c r="J1178" s="1">
        <f>IFERROR(_xll.RtGet("EBOND_LDN",B1178,-20270)*1,"-")</f>
        <v>0.35</v>
      </c>
      <c r="K1178" s="1" t="str">
        <f>_xll.RtGet("EBOND_LDN",$B1178,-20271)</f>
        <v>on</v>
      </c>
      <c r="L1178" s="1">
        <f>_xll.BDP(A1178&amp;" @CBKG Corp","bid")</f>
        <v>116.1</v>
      </c>
      <c r="M1178" s="1">
        <f>_xll.BDP(A1178&amp;" @CBKG Corp","ask")</f>
        <v>116.45</v>
      </c>
      <c r="N1178" s="1" t="s">
        <v>1456</v>
      </c>
      <c r="O1178" s="1" t="str">
        <f>_xll.BDP(A1178&amp;" @"&amp;N1178&amp;" Corp","LAST_UPDATE")</f>
        <v>07:01:27</v>
      </c>
      <c r="P1178" s="57">
        <f>_xll.BDP(A1178&amp;" @"&amp;N1178&amp;" Corp","LAST_PRICE")</f>
        <v>116.185</v>
      </c>
      <c r="Q1178" s="1">
        <f>INDEX(control!$F$12:$F$22,MATCH(C1178,control!$C$12:$C$22,0))</f>
        <v>100</v>
      </c>
      <c r="R1178" s="1">
        <f>P1178-J1178*INDEX(bias[value],MATCH(I1178,bias[symbol],0))*(Q1178/100)</f>
        <v>116.0975</v>
      </c>
      <c r="S1178" s="1">
        <f t="shared" si="1394"/>
        <v>116.44749999999999</v>
      </c>
      <c r="T1178" s="4"/>
      <c r="U1178" s="4"/>
      <c r="V1178" s="1">
        <f t="shared" si="1388"/>
        <v>116.185</v>
      </c>
      <c r="W1178" s="1">
        <f t="shared" si="1389"/>
        <v>116.0975</v>
      </c>
      <c r="X1178" s="1">
        <f t="shared" si="1390"/>
        <v>116.44749999999999</v>
      </c>
      <c r="Y1178" s="13">
        <f t="shared" si="1391"/>
        <v>-5.0000000000238742E-3</v>
      </c>
      <c r="Z1178" s="1">
        <v>1</v>
      </c>
      <c r="AA1178" s="1">
        <f t="shared" si="1392"/>
        <v>1</v>
      </c>
      <c r="AB1178" s="1">
        <f t="shared" si="1409"/>
        <v>1</v>
      </c>
      <c r="AC1178" s="1">
        <f>IF(ISNUMBER(INDEX(bias[value],MATCH(I1178,bias[symbol],0))),1,0)</f>
        <v>1</v>
      </c>
      <c r="AD1178" s="1">
        <f t="shared" si="1393"/>
        <v>1</v>
      </c>
      <c r="AE1178" s="1">
        <f t="shared" si="1410"/>
        <v>1</v>
      </c>
      <c r="AF1178" s="1">
        <f t="shared" ca="1" si="1411"/>
        <v>0</v>
      </c>
      <c r="AG1178" s="1">
        <f t="shared" ca="1" si="1412"/>
        <v>0</v>
      </c>
      <c r="AH1178" s="1" t="str">
        <f ca="1">IF(AG1178=1,_xll.RtContribute("DDS_BONDS",$B1178&amp;"=EXT",$V$3:$X$3,V1178:X1178,"FTC:CHANGED;SCOPE:SERVER"),"-")</f>
        <v>-</v>
      </c>
      <c r="AI1178" s="1" t="str">
        <f>_xll.RtGet("DDS_BONDS",B1178&amp;"=EXT",3)</f>
        <v>8801430=EXT</v>
      </c>
      <c r="AJ1178" s="32">
        <f>_xll.BDP($A1178&amp;" @"&amp; $N1178 &amp;"  Corp","risk_mid")</f>
        <v>5.8669574121452683</v>
      </c>
      <c r="AK1178" s="25">
        <f t="shared" si="1426"/>
        <v>-322.68265766798976</v>
      </c>
      <c r="AL1178" s="1" t="str">
        <f t="shared" si="1395"/>
        <v>-</v>
      </c>
      <c r="AM1178" s="38">
        <f t="shared" si="1427"/>
        <v>-5.6801555555555554</v>
      </c>
      <c r="AN1178" s="12">
        <f>_xll.BDP($A1178&amp;" @"&amp; $N1178 &amp;"  Corp","asset_swap_spd_mid")</f>
        <v>72.965259838320037</v>
      </c>
      <c r="AO1178" s="25">
        <f t="shared" si="1428"/>
        <v>-4013.0892911076016</v>
      </c>
      <c r="AP1178" s="25">
        <f>IFERROR(_xll.BDP($A1178&amp;" @"&amp; $N1178 &amp;"  Corp","coupon")*G1178/100/365,"-")</f>
        <v>-67.808219178082197</v>
      </c>
      <c r="AQ1178" s="1" t="str">
        <f>_xll.RtGet("EBOND_LDN",B1178,"DSPLY_NAME")</f>
        <v>GASSM 4 1/2 27 J</v>
      </c>
      <c r="AR1178" s="38">
        <f>_xll.RtGet("EBOND_LDN", B1178, -18560)</f>
        <v>100.636259456256</v>
      </c>
      <c r="AS1178" s="38">
        <f>_xll.RtGet("EBOND_LDN", B1178, -18562)</f>
        <v>94.686537136981002</v>
      </c>
      <c r="AT1178" s="58" t="str">
        <f ca="1">IF(Main[[#This Row],[maturity]]&lt;TODAY(),"matured","-")</f>
        <v>-</v>
      </c>
      <c r="AU1178" s="1" t="str">
        <f>IF(Main[[#This Row],[spread bid]]=Main[[#This Row],[spread ask]],"error","-")</f>
        <v>-</v>
      </c>
    </row>
    <row r="1179" spans="1:47" x14ac:dyDescent="0.2">
      <c r="A1179" s="1" t="s">
        <v>1077</v>
      </c>
      <c r="B1179" s="1">
        <v>19584928</v>
      </c>
      <c r="C1179" s="9">
        <v>1996704</v>
      </c>
      <c r="D1179" s="9" t="str">
        <f>_xll.BDP($A1179&amp;" Corp",D$4)</f>
        <v>GASSM</v>
      </c>
      <c r="E1179" s="9">
        <f>IF(_xll.BDP($A1179&amp;" Corp","cpn typ")="floating","frn",_xll.BDP($A1179&amp;" Corp",E$4))</f>
        <v>3.5</v>
      </c>
      <c r="F1179" s="50">
        <f>IF(LEFT(_xll.BDP($A1179&amp;" Corp","mty_typ"),4)="perp","perp",_xll.BDP($A1179&amp;" Corp",F$4)*1)</f>
        <v>44301</v>
      </c>
      <c r="G1179" s="31">
        <f>_xll.RtGet("EBOND_POSITION",INDEX(bookMap[eBondID],MATCH(TEXT(C1179,"0"),bookMap[bbgID],0))&amp;"="&amp;B1179,"AMOUNT")</f>
        <v>-2800000</v>
      </c>
      <c r="H1179" s="1">
        <f>INDEX(control!$E$12:$E$22,MATCH(C1179,control!$C$12:$C$22,0))</f>
        <v>0</v>
      </c>
      <c r="I1179" s="1" t="str">
        <f>IFERROR(INDEX(bias[symbol],MIN(MAX(MATCH(IF($I$2="manual",_xll.RtGet("EBOND_LDN",B1179,-20268),$I$2),bias[symbol],0)+H1179,1),27)),"-")</f>
        <v>bb</v>
      </c>
      <c r="J1179" s="1">
        <f>IFERROR(_xll.RtGet("EBOND_LDN",B1179,-20270)*1,"-")</f>
        <v>0.35</v>
      </c>
      <c r="K1179" s="1" t="str">
        <f>_xll.RtGet("EBOND_LDN",$B1179,-20271)</f>
        <v>on</v>
      </c>
      <c r="L1179" s="1">
        <f>_xll.BDP(A1179&amp;" @CBKG Corp","bid")</f>
        <v>111.298</v>
      </c>
      <c r="M1179" s="1">
        <f>_xll.BDP(A1179&amp;" @CBKG Corp","ask")</f>
        <v>111.648</v>
      </c>
      <c r="N1179" s="1" t="s">
        <v>1456</v>
      </c>
      <c r="O1179" s="1" t="str">
        <f>_xll.BDP(A1179&amp;" @"&amp;N1179&amp;" Corp","LAST_UPDATE")</f>
        <v>07:01:20</v>
      </c>
      <c r="P1179" s="57">
        <f>_xll.BDP(A1179&amp;" @"&amp;N1179&amp;" Corp","LAST_PRICE")</f>
        <v>111.373</v>
      </c>
      <c r="Q1179" s="1">
        <f>INDEX(control!$F$12:$F$22,MATCH(C1179,control!$C$12:$C$22,0))</f>
        <v>100</v>
      </c>
      <c r="R1179" s="1">
        <f>P1179-J1179*INDEX(bias[value],MATCH(I1179,bias[symbol],0))*(Q1179/100)</f>
        <v>111.2855</v>
      </c>
      <c r="S1179" s="1">
        <f t="shared" si="1394"/>
        <v>111.63549999999999</v>
      </c>
      <c r="T1179" s="4"/>
      <c r="U1179" s="4"/>
      <c r="V1179" s="1">
        <f t="shared" si="1388"/>
        <v>111.373</v>
      </c>
      <c r="W1179" s="1">
        <f t="shared" si="1389"/>
        <v>111.2855</v>
      </c>
      <c r="X1179" s="1">
        <f t="shared" si="1390"/>
        <v>111.63549999999999</v>
      </c>
      <c r="Y1179" s="13">
        <f t="shared" si="1391"/>
        <v>-2.5000000000005684E-2</v>
      </c>
      <c r="Z1179" s="1">
        <v>1</v>
      </c>
      <c r="AA1179" s="1">
        <f t="shared" si="1392"/>
        <v>1</v>
      </c>
      <c r="AB1179" s="1">
        <f t="shared" si="1409"/>
        <v>1</v>
      </c>
      <c r="AC1179" s="1">
        <f>IF(ISNUMBER(INDEX(bias[value],MATCH(I1179,bias[symbol],0))),1,0)</f>
        <v>1</v>
      </c>
      <c r="AD1179" s="1">
        <f t="shared" si="1393"/>
        <v>1</v>
      </c>
      <c r="AE1179" s="1">
        <f t="shared" si="1410"/>
        <v>1</v>
      </c>
      <c r="AF1179" s="1">
        <f t="shared" ca="1" si="1411"/>
        <v>0</v>
      </c>
      <c r="AG1179" s="1">
        <f t="shared" ca="1" si="1412"/>
        <v>0</v>
      </c>
      <c r="AH1179" s="1" t="str">
        <f ca="1">IF(AG1179=1,_xll.RtContribute("DDS_BONDS",$B1179&amp;"=EXT",$V$3:$X$3,V1179:X1179,"FTC:CHANGED;SCOPE:SERVER"),"-")</f>
        <v>-</v>
      </c>
      <c r="AI1179" s="1" t="str">
        <f>_xll.RtGet("DDS_BONDS",B1179&amp;"=EXT",3)</f>
        <v>19584928=EXT</v>
      </c>
      <c r="AJ1179" s="32">
        <f>_xll.BDP($A1179&amp;" @"&amp; $N1179 &amp;"  Corp","risk_mid")</f>
        <v>6.8176529679895737</v>
      </c>
      <c r="AK1179" s="25">
        <f t="shared" si="1426"/>
        <v>-1908.9428310370806</v>
      </c>
      <c r="AL1179" s="1" t="str">
        <f t="shared" si="1395"/>
        <v>-</v>
      </c>
      <c r="AM1179" s="38">
        <f t="shared" si="1427"/>
        <v>-27.719502222222221</v>
      </c>
      <c r="AN1179" s="12">
        <f>_xll.BDP($A1179&amp;" @"&amp; $N1179 &amp;"  Corp","asset_swap_spd_mid")</f>
        <v>71.613481134621097</v>
      </c>
      <c r="AO1179" s="25">
        <f t="shared" si="1428"/>
        <v>-20051.774717693908</v>
      </c>
      <c r="AP1179" s="25">
        <f>IFERROR(_xll.BDP($A1179&amp;" @"&amp; $N1179 &amp;"  Corp","coupon")*G1179/100/365,"-")</f>
        <v>-268.49315068493149</v>
      </c>
      <c r="AQ1179" s="1" t="str">
        <f>_xll.RtGet("EBOND_LDN",B1179,"DSPLY_NAME")</f>
        <v>GASSM 3 1/2 15 A</v>
      </c>
      <c r="AR1179" s="38">
        <f>_xll.RtGet("EBOND_LDN", B1179, -18560)</f>
        <v>102.997287356255</v>
      </c>
      <c r="AS1179" s="38">
        <f>_xll.RtGet("EBOND_LDN", B1179, -18562)</f>
        <v>97.872593499942994</v>
      </c>
      <c r="AT1179" s="58" t="str">
        <f ca="1">IF(Main[[#This Row],[maturity]]&lt;TODAY(),"matured","-")</f>
        <v>-</v>
      </c>
      <c r="AU1179" s="1" t="str">
        <f>IF(Main[[#This Row],[spread bid]]=Main[[#This Row],[spread ask]],"error","-")</f>
        <v>-</v>
      </c>
    </row>
    <row r="1180" spans="1:47" x14ac:dyDescent="0.2">
      <c r="A1180" s="1" t="s">
        <v>1078</v>
      </c>
      <c r="B1180" s="1">
        <v>8597038</v>
      </c>
      <c r="C1180" s="9">
        <v>1996704</v>
      </c>
      <c r="D1180" s="9" t="str">
        <f>_xll.BDP($A1180&amp;" Corp",D$4)</f>
        <v>GASSM</v>
      </c>
      <c r="E1180" s="9">
        <f>IF(_xll.BDP($A1180&amp;" Corp","cpn typ")="floating","frn",_xll.BDP($A1180&amp;" Corp",E$4))</f>
        <v>5.125</v>
      </c>
      <c r="F1180" s="50">
        <f>IF(LEFT(_xll.BDP($A1180&amp;" Corp","mty_typ"),4)="perp","perp",_xll.BDP($A1180&amp;" Corp",F$4)*1)</f>
        <v>44502</v>
      </c>
      <c r="G1180" s="31">
        <f>_xll.RtGet("EBOND_POSITION",INDEX(bookMap[eBondID],MATCH(TEXT(C1180,"0"),bookMap[bbgID],0))&amp;"="&amp;B1180,"AMOUNT")</f>
        <v>2600000</v>
      </c>
      <c r="H1180" s="1">
        <f>INDEX(control!$E$12:$E$22,MATCH(C1180,control!$C$12:$C$22,0))</f>
        <v>0</v>
      </c>
      <c r="I1180" s="1" t="str">
        <f>IFERROR(INDEX(bias[symbol],MIN(MAX(MATCH(IF($I$2="manual",_xll.RtGet("EBOND_LDN",B1180,-20268),$I$2),bias[symbol],0)+H1180,1),27)),"-")</f>
        <v>bb</v>
      </c>
      <c r="J1180" s="1">
        <f>IFERROR(_xll.RtGet("EBOND_LDN",B1180,-20270)*1,"-")</f>
        <v>0.35</v>
      </c>
      <c r="K1180" s="1" t="str">
        <f>_xll.RtGet("EBOND_LDN",$B1180,-20271)</f>
        <v>on</v>
      </c>
      <c r="L1180" s="1">
        <f>_xll.BDP(A1180&amp;" @CBKG Corp","bid")</f>
        <v>122.376</v>
      </c>
      <c r="M1180" s="1">
        <f>_xll.BDP(A1180&amp;" @CBKG Corp","ask")</f>
        <v>122.726</v>
      </c>
      <c r="N1180" s="1" t="s">
        <v>1456</v>
      </c>
      <c r="O1180" s="1" t="str">
        <f>_xll.BDP(A1180&amp;" @"&amp;N1180&amp;" Corp","LAST_UPDATE")</f>
        <v>07:01:27</v>
      </c>
      <c r="P1180" s="57">
        <f>_xll.BDP(A1180&amp;" @"&amp;N1180&amp;" Corp","LAST_PRICE")</f>
        <v>122.47499999999999</v>
      </c>
      <c r="Q1180" s="1">
        <f>INDEX(control!$F$12:$F$22,MATCH(C1180,control!$C$12:$C$22,0))</f>
        <v>100</v>
      </c>
      <c r="R1180" s="1">
        <f>P1180-J1180*INDEX(bias[value],MATCH(I1180,bias[symbol],0))*(Q1180/100)</f>
        <v>122.38749999999999</v>
      </c>
      <c r="S1180" s="1">
        <f t="shared" si="1394"/>
        <v>122.73749999999998</v>
      </c>
      <c r="T1180" s="4"/>
      <c r="U1180" s="4"/>
      <c r="V1180" s="1">
        <f t="shared" si="1388"/>
        <v>122.47499999999999</v>
      </c>
      <c r="W1180" s="1">
        <f t="shared" si="1389"/>
        <v>122.38749999999999</v>
      </c>
      <c r="X1180" s="1">
        <f t="shared" si="1390"/>
        <v>122.73749999999998</v>
      </c>
      <c r="Y1180" s="13">
        <f t="shared" si="1391"/>
        <v>2.2999999999967713E-2</v>
      </c>
      <c r="Z1180" s="1">
        <v>1</v>
      </c>
      <c r="AA1180" s="1">
        <f t="shared" si="1392"/>
        <v>1</v>
      </c>
      <c r="AB1180" s="1">
        <f t="shared" si="1409"/>
        <v>1</v>
      </c>
      <c r="AC1180" s="1">
        <f>IF(ISNUMBER(INDEX(bias[value],MATCH(I1180,bias[symbol],0))),1,0)</f>
        <v>1</v>
      </c>
      <c r="AD1180" s="1">
        <f t="shared" si="1393"/>
        <v>1</v>
      </c>
      <c r="AE1180" s="1">
        <f t="shared" si="1410"/>
        <v>1</v>
      </c>
      <c r="AF1180" s="1">
        <f t="shared" ca="1" si="1411"/>
        <v>0</v>
      </c>
      <c r="AG1180" s="1">
        <f t="shared" ca="1" si="1412"/>
        <v>0</v>
      </c>
      <c r="AH1180" s="1" t="str">
        <f ca="1">IF(AG1180=1,_xll.RtContribute("DDS_BONDS",$B1180&amp;"=EXT",$V$3:$X$3,V1180:X1180,"FTC:CHANGED;SCOPE:SERVER"),"-")</f>
        <v>-</v>
      </c>
      <c r="AI1180" s="1" t="str">
        <f>_xll.RtGet("DDS_BONDS",B1180&amp;"=EXT",3)</f>
        <v>8597038=EXT</v>
      </c>
      <c r="AJ1180" s="32">
        <f>_xll.BDP($A1180&amp;" @"&amp; $N1180 &amp;"  Corp","risk_mid")</f>
        <v>7.7314302882044217</v>
      </c>
      <c r="AK1180" s="25">
        <f t="shared" si="1426"/>
        <v>2010.1718749331496</v>
      </c>
      <c r="AL1180" s="1" t="str">
        <f t="shared" si="1395"/>
        <v>-</v>
      </c>
      <c r="AM1180" s="38">
        <f t="shared" si="1427"/>
        <v>28.305333333333333</v>
      </c>
      <c r="AN1180" s="12">
        <f>_xll.BDP($A1180&amp;" @"&amp; $N1180 &amp;"  Corp","asset_swap_spd_mid")</f>
        <v>82.485011730816382</v>
      </c>
      <c r="AO1180" s="25">
        <f t="shared" si="1428"/>
        <v>21446.103050012262</v>
      </c>
      <c r="AP1180" s="25">
        <f>IFERROR(_xll.BDP($A1180&amp;" @"&amp; $N1180 &amp;"  Corp","coupon")*G1180/100/365,"-")</f>
        <v>365.06849315068496</v>
      </c>
      <c r="AQ1180" s="1" t="str">
        <f>_xll.RtGet("EBOND_LDN",B1180,"DSPLY_NAME")</f>
        <v>GASSM 5 1/8 02 N</v>
      </c>
      <c r="AR1180" s="38">
        <f>_xll.RtGet("EBOND_LDN", B1180, -18560)</f>
        <v>147.257119294695</v>
      </c>
      <c r="AS1180" s="38">
        <f>_xll.RtGet("EBOND_LDN", B1180, -18562)</f>
        <v>142.74735332021299</v>
      </c>
      <c r="AT1180" s="58" t="str">
        <f ca="1">IF(Main[[#This Row],[maturity]]&lt;TODAY(),"matured","-")</f>
        <v>-</v>
      </c>
      <c r="AU1180" s="1" t="str">
        <f>IF(Main[[#This Row],[spread bid]]=Main[[#This Row],[spread ask]],"error","-")</f>
        <v>-</v>
      </c>
    </row>
    <row r="1181" spans="1:47" x14ac:dyDescent="0.2">
      <c r="A1181" s="1" t="s">
        <v>1079</v>
      </c>
      <c r="B1181" s="1">
        <v>17478232</v>
      </c>
      <c r="C1181" s="9">
        <v>1996704</v>
      </c>
      <c r="D1181" s="9" t="str">
        <f>_xll.BDP($A1181&amp;" Corp",D$4)</f>
        <v>GASSM</v>
      </c>
      <c r="E1181" s="9">
        <f>IF(_xll.BDP($A1181&amp;" Corp","cpn typ")="floating","frn",_xll.BDP($A1181&amp;" Corp",E$4))</f>
        <v>3.875</v>
      </c>
      <c r="F1181" s="50">
        <f>IF(LEFT(_xll.BDP($A1181&amp;" Corp","mty_typ"),4)="perp","perp",_xll.BDP($A1181&amp;" Corp",F$4)*1)</f>
        <v>44662</v>
      </c>
      <c r="G1181" s="31">
        <f>_xll.RtGet("EBOND_POSITION",INDEX(bookMap[eBondID],MATCH(TEXT(C1181,"0"),bookMap[bbgID],0))&amp;"="&amp;B1181,"AMOUNT")</f>
        <v>-1700000</v>
      </c>
      <c r="H1181" s="1">
        <f>INDEX(control!$E$12:$E$22,MATCH(C1181,control!$C$12:$C$22,0))</f>
        <v>0</v>
      </c>
      <c r="I1181" s="1" t="str">
        <f>IFERROR(INDEX(bias[symbol],MIN(MAX(MATCH(IF($I$2="manual",_xll.RtGet("EBOND_LDN",B1181,-20268),$I$2),bias[symbol],0)+H1181,1),27)),"-")</f>
        <v>bb</v>
      </c>
      <c r="J1181" s="1">
        <f>IFERROR(_xll.RtGet("EBOND_LDN",B1181,-20270)*1,"-")</f>
        <v>0.35</v>
      </c>
      <c r="K1181" s="1" t="str">
        <f>_xll.RtGet("EBOND_LDN",$B1181,-20271)</f>
        <v>on</v>
      </c>
      <c r="L1181" s="1">
        <f>_xll.BDP(A1181&amp;" @CBKG Corp","bid")</f>
        <v>113.628</v>
      </c>
      <c r="M1181" s="1">
        <f>_xll.BDP(A1181&amp;" @CBKG Corp","ask")</f>
        <v>113.97799999999999</v>
      </c>
      <c r="N1181" s="1" t="s">
        <v>1456</v>
      </c>
      <c r="O1181" s="1" t="str">
        <f>_xll.BDP(A1181&amp;" @"&amp;N1181&amp;" Corp","LAST_UPDATE")</f>
        <v>07:01:26</v>
      </c>
      <c r="P1181" s="57">
        <f>_xll.BDP(A1181&amp;" @"&amp;N1181&amp;" Corp","LAST_PRICE")</f>
        <v>113.69799999999999</v>
      </c>
      <c r="Q1181" s="1">
        <f>INDEX(control!$F$12:$F$22,MATCH(C1181,control!$C$12:$C$22,0))</f>
        <v>100</v>
      </c>
      <c r="R1181" s="1">
        <f>P1181-J1181*INDEX(bias[value],MATCH(I1181,bias[symbol],0))*(Q1181/100)</f>
        <v>113.61049999999999</v>
      </c>
      <c r="S1181" s="1">
        <f t="shared" si="1394"/>
        <v>113.96049999999998</v>
      </c>
      <c r="T1181" s="4"/>
      <c r="U1181" s="4"/>
      <c r="V1181" s="1">
        <f t="shared" si="1388"/>
        <v>113.69799999999999</v>
      </c>
      <c r="W1181" s="1">
        <f t="shared" si="1389"/>
        <v>113.61049999999999</v>
      </c>
      <c r="X1181" s="1">
        <f t="shared" si="1390"/>
        <v>113.96049999999998</v>
      </c>
      <c r="Y1181" s="13">
        <f t="shared" si="1391"/>
        <v>-3.5000000000025011E-2</v>
      </c>
      <c r="Z1181" s="1">
        <v>1</v>
      </c>
      <c r="AA1181" s="1">
        <f t="shared" si="1392"/>
        <v>1</v>
      </c>
      <c r="AB1181" s="1">
        <f t="shared" si="1409"/>
        <v>1</v>
      </c>
      <c r="AC1181" s="1">
        <f>IF(ISNUMBER(INDEX(bias[value],MATCH(I1181,bias[symbol],0))),1,0)</f>
        <v>1</v>
      </c>
      <c r="AD1181" s="1">
        <f t="shared" si="1393"/>
        <v>1</v>
      </c>
      <c r="AE1181" s="1">
        <f t="shared" si="1410"/>
        <v>1</v>
      </c>
      <c r="AF1181" s="1">
        <f t="shared" ca="1" si="1411"/>
        <v>0</v>
      </c>
      <c r="AG1181" s="1">
        <f t="shared" ca="1" si="1412"/>
        <v>0</v>
      </c>
      <c r="AH1181" s="1" t="str">
        <f ca="1">IF(AG1181=1,_xll.RtContribute("DDS_BONDS",$B1181&amp;"=EXT",$V$3:$X$3,V1181:X1181,"FTC:CHANGED;SCOPE:SERVER"),"-")</f>
        <v>-</v>
      </c>
      <c r="AI1181" s="1" t="str">
        <f>_xll.RtGet("DDS_BONDS",B1181&amp;"=EXT",3)</f>
        <v>17478232=EXT</v>
      </c>
      <c r="AJ1181" s="32">
        <f>_xll.BDP($A1181&amp;" @"&amp; $N1181 &amp;"  Corp","risk_mid")</f>
        <v>7.7530820908343401</v>
      </c>
      <c r="AK1181" s="25">
        <f t="shared" si="1426"/>
        <v>-1318.0239554418379</v>
      </c>
      <c r="AL1181" s="1" t="str">
        <f t="shared" si="1395"/>
        <v>-</v>
      </c>
      <c r="AM1181" s="38">
        <f t="shared" si="1427"/>
        <v>-17.18103111111111</v>
      </c>
      <c r="AN1181" s="12">
        <f>_xll.BDP($A1181&amp;" @"&amp; $N1181 &amp;"  Corp","asset_swap_spd_mid")</f>
        <v>82.410038034131574</v>
      </c>
      <c r="AO1181" s="25">
        <f t="shared" si="1428"/>
        <v>-14009.706465802368</v>
      </c>
      <c r="AP1181" s="25">
        <f>IFERROR(_xll.BDP($A1181&amp;" @"&amp; $N1181 &amp;"  Corp","coupon")*G1181/100/365,"-")</f>
        <v>-180.47945205479451</v>
      </c>
      <c r="AQ1181" s="1" t="str">
        <f>_xll.RtGet("EBOND_LDN",B1181,"DSPLY_NAME")</f>
        <v>GASSM 3 7/8 11 A</v>
      </c>
      <c r="AR1181" s="38">
        <f>_xll.RtGet("EBOND_LDN", B1181, -18560)</f>
        <v>105.399998106938</v>
      </c>
      <c r="AS1181" s="38">
        <f>_xll.RtGet("EBOND_LDN", B1181, -18562)</f>
        <v>100.89529800946001</v>
      </c>
      <c r="AT1181" s="58" t="str">
        <f ca="1">IF(Main[[#This Row],[maturity]]&lt;TODAY(),"matured","-")</f>
        <v>-</v>
      </c>
      <c r="AU1181" s="1" t="str">
        <f>IF(Main[[#This Row],[spread bid]]=Main[[#This Row],[spread ask]],"error","-")</f>
        <v>-</v>
      </c>
    </row>
    <row r="1182" spans="1:47" x14ac:dyDescent="0.2">
      <c r="A1182" s="1" t="s">
        <v>1080</v>
      </c>
      <c r="B1182" s="1">
        <v>16548367</v>
      </c>
      <c r="C1182" s="9">
        <v>1996704</v>
      </c>
      <c r="D1182" s="9" t="str">
        <f>_xll.BDP($A1182&amp;" Corp",D$4)</f>
        <v>GASSM</v>
      </c>
      <c r="E1182" s="9">
        <f>IF(_xll.BDP($A1182&amp;" Corp","cpn typ")="floating","frn",_xll.BDP($A1182&amp;" Corp",E$4))</f>
        <v>3.875</v>
      </c>
      <c r="F1182" s="50">
        <f>IF(LEFT(_xll.BDP($A1182&amp;" Corp","mty_typ"),4)="perp","perp",_xll.BDP($A1182&amp;" Corp",F$4)*1)</f>
        <v>44943</v>
      </c>
      <c r="G1182" s="31">
        <f>_xll.RtGet("EBOND_POSITION",INDEX(bookMap[eBondID],MATCH(TEXT(C1182,"0"),bookMap[bbgID],0))&amp;"="&amp;B1182,"AMOUNT")</f>
        <v>-100000</v>
      </c>
      <c r="H1182" s="1">
        <f>INDEX(control!$E$12:$E$22,MATCH(C1182,control!$C$12:$C$22,0))</f>
        <v>0</v>
      </c>
      <c r="I1182" s="1" t="str">
        <f>IFERROR(INDEX(bias[symbol],MIN(MAX(MATCH(IF($I$2="manual",_xll.RtGet("EBOND_LDN",B1182,-20268),$I$2),bias[symbol],0)+H1182,1),27)),"-")</f>
        <v>bb</v>
      </c>
      <c r="J1182" s="1">
        <f>IFERROR(_xll.RtGet("EBOND_LDN",B1182,-20270)*1,"-")</f>
        <v>0.4</v>
      </c>
      <c r="K1182" s="1" t="str">
        <f>_xll.RtGet("EBOND_LDN",$B1182,-20271)</f>
        <v>on</v>
      </c>
      <c r="L1182" s="1">
        <f>_xll.BDP(A1182&amp;" @CBKG Corp","bid")</f>
        <v>113.72199999999999</v>
      </c>
      <c r="M1182" s="1">
        <f>_xll.BDP(A1182&amp;" @CBKG Corp","ask")</f>
        <v>114.122</v>
      </c>
      <c r="N1182" s="1" t="s">
        <v>1456</v>
      </c>
      <c r="O1182" s="1" t="str">
        <f>_xll.BDP(A1182&amp;" @"&amp;N1182&amp;" Corp","LAST_UPDATE")</f>
        <v>07:01:27</v>
      </c>
      <c r="P1182" s="57">
        <f>_xll.BDP(A1182&amp;" @"&amp;N1182&amp;" Corp","LAST_PRICE")</f>
        <v>113.821</v>
      </c>
      <c r="Q1182" s="1">
        <f>INDEX(control!$F$12:$F$22,MATCH(C1182,control!$C$12:$C$22,0))</f>
        <v>100</v>
      </c>
      <c r="R1182" s="1">
        <f>P1182-J1182*INDEX(bias[value],MATCH(I1182,bias[symbol],0))*(Q1182/100)</f>
        <v>113.721</v>
      </c>
      <c r="S1182" s="1">
        <f t="shared" si="1394"/>
        <v>114.12100000000001</v>
      </c>
      <c r="T1182" s="4"/>
      <c r="U1182" s="4"/>
      <c r="V1182" s="1">
        <f t="shared" si="1388"/>
        <v>113.821</v>
      </c>
      <c r="W1182" s="1">
        <f t="shared" si="1389"/>
        <v>113.721</v>
      </c>
      <c r="X1182" s="1">
        <f t="shared" si="1390"/>
        <v>114.12100000000001</v>
      </c>
      <c r="Y1182" s="13">
        <f t="shared" si="1391"/>
        <v>-1.999999999981128E-3</v>
      </c>
      <c r="Z1182" s="1">
        <v>1</v>
      </c>
      <c r="AA1182" s="1">
        <f t="shared" si="1392"/>
        <v>1</v>
      </c>
      <c r="AB1182" s="1">
        <f t="shared" si="1409"/>
        <v>1</v>
      </c>
      <c r="AC1182" s="1">
        <f>IF(ISNUMBER(INDEX(bias[value],MATCH(I1182,bias[symbol],0))),1,0)</f>
        <v>1</v>
      </c>
      <c r="AD1182" s="1">
        <f t="shared" si="1393"/>
        <v>1</v>
      </c>
      <c r="AE1182" s="1">
        <f t="shared" si="1410"/>
        <v>1</v>
      </c>
      <c r="AF1182" s="1">
        <f t="shared" ca="1" si="1411"/>
        <v>0</v>
      </c>
      <c r="AG1182" s="1">
        <f t="shared" ca="1" si="1412"/>
        <v>0</v>
      </c>
      <c r="AH1182" s="1" t="str">
        <f ca="1">IF(AG1182=1,_xll.RtContribute("DDS_BONDS",$B1182&amp;"=EXT",$V$3:$X$3,V1182:X1182,"FTC:CHANGED;SCOPE:SERVER"),"-")</f>
        <v>-</v>
      </c>
      <c r="AI1182" s="1" t="str">
        <f>_xll.RtGet("DDS_BONDS",B1182&amp;"=EXT",3)</f>
        <v>16548367=EXT</v>
      </c>
      <c r="AJ1182" s="32">
        <f>_xll.BDP($A1182&amp;" @"&amp; $N1182 &amp;"  Corp","risk_mid")</f>
        <v>8.3981476834907198</v>
      </c>
      <c r="AK1182" s="25">
        <f t="shared" si="1426"/>
        <v>-83.981476834907198</v>
      </c>
      <c r="AL1182" s="1" t="str">
        <f t="shared" si="1395"/>
        <v>-</v>
      </c>
      <c r="AM1182" s="38">
        <f t="shared" si="1427"/>
        <v>-1.0117422222222223</v>
      </c>
      <c r="AN1182" s="12">
        <f>_xll.BDP($A1182&amp;" @"&amp; $N1182 &amp;"  Corp","asset_swap_spd_mid")</f>
        <v>81.878341504780508</v>
      </c>
      <c r="AO1182" s="25">
        <f t="shared" si="1428"/>
        <v>-818.78341504780508</v>
      </c>
      <c r="AP1182" s="25">
        <f>IFERROR(_xll.BDP($A1182&amp;" @"&amp; $N1182 &amp;"  Corp","coupon")*G1182/100/365,"-")</f>
        <v>-10.616438356164384</v>
      </c>
      <c r="AQ1182" s="1" t="str">
        <f>_xll.RtGet("EBOND_LDN",B1182,"DSPLY_NAME")</f>
        <v>GASSM 3 7/8 17 J</v>
      </c>
      <c r="AR1182" s="38">
        <f>_xll.RtGet("EBOND_LDN", B1182, -18560)</f>
        <v>103.534301130155</v>
      </c>
      <c r="AS1182" s="38">
        <f>_xll.RtGet("EBOND_LDN", B1182, -18562)</f>
        <v>98.788736527485</v>
      </c>
      <c r="AT1182" s="58" t="str">
        <f ca="1">IF(Main[[#This Row],[maturity]]&lt;TODAY(),"matured","-")</f>
        <v>-</v>
      </c>
      <c r="AU1182" s="1" t="str">
        <f>IF(Main[[#This Row],[spread bid]]=Main[[#This Row],[spread ask]],"error","-")</f>
        <v>-</v>
      </c>
    </row>
    <row r="1183" spans="1:47" x14ac:dyDescent="0.2">
      <c r="A1183" s="1" t="s">
        <v>1551</v>
      </c>
      <c r="B1183" s="1">
        <v>21121069</v>
      </c>
      <c r="C1183" s="9">
        <v>1996704</v>
      </c>
      <c r="D1183" s="9" t="str">
        <f>_xll.BDP($A1183&amp;" Corp",D$4)</f>
        <v>GASSM</v>
      </c>
      <c r="E1183" s="9">
        <f>IF(_xll.BDP($A1183&amp;" Corp","cpn typ")="floating","frn",_xll.BDP($A1183&amp;" Corp",E$4))</f>
        <v>2.875</v>
      </c>
      <c r="F1183" s="50">
        <f>IF(LEFT(_xll.BDP($A1183&amp;" Corp","mty_typ"),4)="perp","perp",_xll.BDP($A1183&amp;" Corp",F$4)*1)</f>
        <v>45362</v>
      </c>
      <c r="G1183" s="31">
        <f>_xll.RtGet("EBOND_POSITION",INDEX(bookMap[eBondID],MATCH(TEXT(C1183,"0"),bookMap[bbgID],0))&amp;"="&amp;B1183,"AMOUNT")</f>
        <v>0</v>
      </c>
      <c r="H1183" s="1">
        <f>INDEX(control!$E$12:$E$22,MATCH(C1183,control!$C$12:$C$22,0))</f>
        <v>0</v>
      </c>
      <c r="I1183" s="1" t="str">
        <f>IFERROR(INDEX(bias[symbol],MIN(MAX(MATCH(IF($I$2="manual",_xll.RtGet("EBOND_LDN",B1183,-20268),$I$2),bias[symbol],0)+H1183,1),27)),"-")</f>
        <v>bb</v>
      </c>
      <c r="J1183" s="1">
        <f>IFERROR(_xll.RtGet("EBOND_LDN",B1183,-20270)*1,"-")</f>
        <v>0.35</v>
      </c>
      <c r="K1183" s="1" t="str">
        <f>_xll.RtGet("EBOND_LDN",$B1183,-20271)</f>
        <v>on</v>
      </c>
      <c r="L1183" s="1">
        <f>_xll.BDP(A1183&amp;" @CBKG Corp","bid")</f>
        <v>104.581</v>
      </c>
      <c r="M1183" s="1">
        <f>_xll.BDP(A1183&amp;" @CBKG Corp","ask")</f>
        <v>104.931</v>
      </c>
      <c r="N1183" s="1" t="s">
        <v>1456</v>
      </c>
      <c r="O1183" s="1" t="str">
        <f>_xll.BDP(A1183&amp;" @"&amp;N1183&amp;" Corp","LAST_UPDATE")</f>
        <v>07:01:50</v>
      </c>
      <c r="P1183" s="57">
        <f>_xll.BDP(A1183&amp;" @"&amp;N1183&amp;" Corp","LAST_PRICE")</f>
        <v>104.645</v>
      </c>
      <c r="Q1183" s="1">
        <f>INDEX(control!$F$12:$F$22,MATCH(C1183,control!$C$12:$C$22,0))</f>
        <v>100</v>
      </c>
      <c r="R1183" s="1">
        <f>P1183-J1183*INDEX(bias[value],MATCH(I1183,bias[symbol],0))*(Q1183/100)</f>
        <v>104.55749999999999</v>
      </c>
      <c r="S1183" s="1">
        <f t="shared" ref="S1183" si="1429">R1183+J1183*(Q1183/100)</f>
        <v>104.90749999999998</v>
      </c>
      <c r="T1183" s="4"/>
      <c r="U1183" s="4"/>
      <c r="V1183" s="1">
        <f t="shared" ref="V1183" si="1430">P1183</f>
        <v>104.645</v>
      </c>
      <c r="W1183" s="1">
        <f t="shared" ref="W1183" si="1431">IF(ISNUMBER(T1183),T1183,R1183)</f>
        <v>104.55749999999999</v>
      </c>
      <c r="X1183" s="1">
        <f t="shared" ref="X1183" si="1432">IF(ISNUMBER(U1183),U1183,S1183)</f>
        <v>104.90749999999998</v>
      </c>
      <c r="Y1183" s="13">
        <f t="shared" ref="Y1183" si="1433">IF(ISERROR((W1183+X1183)-(L1183+M1183)),"err",((W1183+X1183)-(L1183+M1183)))</f>
        <v>-4.7000000000025466E-2</v>
      </c>
      <c r="Z1183" s="1">
        <v>1</v>
      </c>
      <c r="AA1183" s="1">
        <f t="shared" ref="AA1183" si="1434">IF(K1183="on",1,0)</f>
        <v>1</v>
      </c>
      <c r="AB1183" s="1">
        <f t="shared" ref="AB1183" si="1435">IF(ISNUMBER(V1183),1,0)*IF(ISNUMBER(W1183),1,0)*IF(ISNUMBER(X1183),1,0)</f>
        <v>1</v>
      </c>
      <c r="AC1183" s="1">
        <f>IF(ISNUMBER(INDEX(bias[value],MATCH(I1183,bias[symbol],0))),1,0)</f>
        <v>1</v>
      </c>
      <c r="AD1183" s="1">
        <f t="shared" ref="AD1183" si="1436">IF(ISNUMBER(J1183),1,0)</f>
        <v>1</v>
      </c>
      <c r="AE1183" s="1">
        <f t="shared" ref="AE1183" si="1437">IF(AB1183,IF(W1183&gt;X1183,0,1),0)</f>
        <v>1</v>
      </c>
      <c r="AF1183" s="1">
        <f t="shared" ca="1" si="1411"/>
        <v>0</v>
      </c>
      <c r="AG1183" s="1">
        <f t="shared" ref="AG1183" ca="1" si="1438">PRODUCT(Z1183:AF1183)</f>
        <v>0</v>
      </c>
      <c r="AH1183" s="1" t="str">
        <f ca="1">IF(AG1183=1,_xll.RtContribute("DDS_BONDS",$B1183&amp;"=EXT",$V$3:$X$3,V1183:X1183,"FTC:CHANGED;SCOPE:SERVER"),"-")</f>
        <v>-</v>
      </c>
      <c r="AI1183" s="1" t="str">
        <f>_xll.RtGet("DDS_BONDS",B1183&amp;"=EXT",3)</f>
        <v>21121069=EXT</v>
      </c>
      <c r="AJ1183" s="32">
        <f>_xll.BDP($A1183&amp;" @"&amp; $N1183 &amp;"  Corp","risk_mid")</f>
        <v>8.8317238466366632</v>
      </c>
      <c r="AK1183" s="25">
        <f t="shared" ref="AK1183" si="1439">IFERROR(G1183*AJ1183/10000,"-")</f>
        <v>0</v>
      </c>
      <c r="AL1183" s="1" t="str">
        <f t="shared" si="1395"/>
        <v>-</v>
      </c>
      <c r="AM1183" s="38">
        <f t="shared" ref="AM1183" si="1440">IFERROR(G1183*1,0)*IFERROR(P1183*1,0)/100*IF(AL1183="-",$AM$3,AL1183)/100/360</f>
        <v>0</v>
      </c>
      <c r="AN1183" s="12">
        <f>_xll.BDP($A1183&amp;" @"&amp; $N1183 &amp;"  Corp","asset_swap_spd_mid")</f>
        <v>82.677303465047331</v>
      </c>
      <c r="AO1183" s="25">
        <f t="shared" ref="AO1183" si="1441">IFERROR(G1183*1,0)*IFERROR(AN1183*1,0)/10000</f>
        <v>0</v>
      </c>
      <c r="AP1183" s="25">
        <f>IFERROR(_xll.BDP($A1183&amp;" @"&amp; $N1183 &amp;"  Corp","coupon")*G1183/100/365,"-")</f>
        <v>0</v>
      </c>
      <c r="AQ1183" s="1" t="str">
        <f>_xll.RtGet("EBOND_LDN",B1183,"DSPLY_NAME")</f>
        <v>GASSM 2 7/8 11 M</v>
      </c>
      <c r="AR1183" s="38">
        <f>_xll.RtGet("EBOND_LDN", B1183, -18560)</f>
        <v>100.289147630581</v>
      </c>
      <c r="AS1183" s="38">
        <f>_xll.RtGet("EBOND_LDN", B1183, -18562)</f>
        <v>96.340146776287</v>
      </c>
      <c r="AT1183" s="58" t="str">
        <f ca="1">IF(Main[[#This Row],[maturity]]&lt;TODAY(),"matured","-")</f>
        <v>-</v>
      </c>
      <c r="AU1183" s="1" t="str">
        <f>IF(Main[[#This Row],[spread bid]]=Main[[#This Row],[spread ask]],"error","-")</f>
        <v>-</v>
      </c>
    </row>
    <row r="1184" spans="1:47" x14ac:dyDescent="0.2">
      <c r="A1184" s="1" t="s">
        <v>1081</v>
      </c>
      <c r="B1184" s="1">
        <v>4665310</v>
      </c>
      <c r="C1184" s="9">
        <v>1996704</v>
      </c>
      <c r="D1184" s="9" t="str">
        <f>_xll.BDP($A1184&amp;" Corp",D$4)</f>
        <v>HERIM</v>
      </c>
      <c r="E1184" s="9">
        <f>IF(_xll.BDP($A1184&amp;" Corp","cpn typ")="floating","frn",_xll.BDP($A1184&amp;" Corp",E$4))</f>
        <v>4.125</v>
      </c>
      <c r="F1184" s="50">
        <f>IF(LEFT(_xll.BDP($A1184&amp;" Corp","mty_typ"),4)="perp","perp",_xll.BDP($A1184&amp;" Corp",F$4)*1)</f>
        <v>42416</v>
      </c>
      <c r="G1184" s="31">
        <f>_xll.RtGet("EBOND_POSITION",INDEX(bookMap[eBondID],MATCH(TEXT(C1184,"0"),bookMap[bbgID],0))&amp;"="&amp;B1184,"AMOUNT")</f>
        <v>0</v>
      </c>
      <c r="H1184" s="1">
        <f>INDEX(control!$E$12:$E$22,MATCH(C1184,control!$C$12:$C$22,0))</f>
        <v>0</v>
      </c>
      <c r="I1184" s="1" t="str">
        <f>IFERROR(INDEX(bias[symbol],MIN(MAX(MATCH(IF($I$2="manual",_xll.RtGet("EBOND_LDN",B1184,-20268),$I$2),bias[symbol],0)+H1184,1),27)),"-")</f>
        <v>b</v>
      </c>
      <c r="J1184" s="1">
        <f>IFERROR(_xll.RtGet("EBOND_LDN",B1184,-20270)*1,"-")</f>
        <v>0.3</v>
      </c>
      <c r="K1184" s="1" t="str">
        <f>_xll.RtGet("EBOND_LDN",$B1184,-20271)</f>
        <v>on</v>
      </c>
      <c r="L1184" s="1">
        <f>_xll.BDP(A1184&amp;" @CBKG Corp","bid")</f>
        <v>105.60299999999999</v>
      </c>
      <c r="M1184" s="1">
        <f>_xll.BDP(A1184&amp;" @CBKG Corp","ask")</f>
        <v>105.90300000000001</v>
      </c>
      <c r="N1184" s="1" t="s">
        <v>1456</v>
      </c>
      <c r="O1184" s="1" t="str">
        <f>_xll.BDP(A1184&amp;" @"&amp;N1184&amp;" Corp","LAST_UPDATE")</f>
        <v>07:01:19</v>
      </c>
      <c r="P1184" s="57">
        <f>_xll.BDP(A1184&amp;" @"&amp;N1184&amp;" Corp","LAST_PRICE")</f>
        <v>105.718</v>
      </c>
      <c r="Q1184" s="1">
        <f>INDEX(control!$F$12:$F$22,MATCH(C1184,control!$C$12:$C$22,0))</f>
        <v>100</v>
      </c>
      <c r="R1184" s="1">
        <f>P1184-J1184*INDEX(bias[value],MATCH(I1184,bias[symbol],0))*(Q1184/100)</f>
        <v>105.60550000000001</v>
      </c>
      <c r="S1184" s="1">
        <f t="shared" si="1394"/>
        <v>105.9055</v>
      </c>
      <c r="T1184" s="4"/>
      <c r="U1184" s="4"/>
      <c r="V1184" s="1">
        <f t="shared" si="1388"/>
        <v>105.718</v>
      </c>
      <c r="W1184" s="1">
        <f t="shared" si="1389"/>
        <v>105.60550000000001</v>
      </c>
      <c r="X1184" s="1">
        <f t="shared" si="1390"/>
        <v>105.9055</v>
      </c>
      <c r="Y1184" s="13">
        <f t="shared" si="1391"/>
        <v>5.0000000000238742E-3</v>
      </c>
      <c r="Z1184" s="1">
        <v>1</v>
      </c>
      <c r="AA1184" s="1">
        <f t="shared" si="1392"/>
        <v>1</v>
      </c>
      <c r="AB1184" s="1">
        <f t="shared" si="1409"/>
        <v>1</v>
      </c>
      <c r="AC1184" s="1">
        <f>IF(ISNUMBER(INDEX(bias[value],MATCH(I1184,bias[symbol],0))),1,0)</f>
        <v>1</v>
      </c>
      <c r="AD1184" s="1">
        <f t="shared" si="1393"/>
        <v>1</v>
      </c>
      <c r="AE1184" s="1">
        <f t="shared" si="1410"/>
        <v>1</v>
      </c>
      <c r="AF1184" s="1">
        <f t="shared" ca="1" si="1411"/>
        <v>0</v>
      </c>
      <c r="AG1184" s="1">
        <f t="shared" ca="1" si="1412"/>
        <v>0</v>
      </c>
      <c r="AH1184" s="1" t="str">
        <f ca="1">IF(AG1184=1,_xll.RtContribute("DDS_BONDS",$B1184&amp;"=EXT",$V$3:$X$3,V1184:X1184,"FTC:CHANGED;SCOPE:SERVER"),"-")</f>
        <v>-</v>
      </c>
      <c r="AI1184" s="1" t="str">
        <f>_xll.RtGet("DDS_BONDS",B1184&amp;"=EXT",3)</f>
        <v>4665310=EXT</v>
      </c>
      <c r="AJ1184" s="32">
        <f>_xll.BDP($A1184&amp;" @"&amp; $N1184 &amp;"  Corp","risk_mid")</f>
        <v>1.7335777056757706</v>
      </c>
      <c r="AK1184" s="25">
        <f t="shared" si="1426"/>
        <v>0</v>
      </c>
      <c r="AL1184" s="1" t="str">
        <f t="shared" si="1395"/>
        <v>-</v>
      </c>
      <c r="AM1184" s="38">
        <f t="shared" si="1427"/>
        <v>0</v>
      </c>
      <c r="AN1184" s="12">
        <f>_xll.BDP($A1184&amp;" @"&amp; $N1184 &amp;"  Corp","asset_swap_spd_mid")</f>
        <v>35.388705889165301</v>
      </c>
      <c r="AO1184" s="25">
        <f t="shared" si="1428"/>
        <v>0</v>
      </c>
      <c r="AP1184" s="25">
        <f>IFERROR(_xll.BDP($A1184&amp;" @"&amp; $N1184 &amp;"  Corp","coupon")*G1184/100/365,"-")</f>
        <v>0</v>
      </c>
      <c r="AQ1184" s="1" t="str">
        <f>_xll.RtGet("EBOND_LDN",B1184,"DSPLY_NAME")</f>
        <v>HERIM 4 1/8 16 F</v>
      </c>
      <c r="AR1184" s="38">
        <f>_xll.RtGet("EBOND_LDN", B1184, -18560)</f>
        <v>71.197025927341002</v>
      </c>
      <c r="AS1184" s="38">
        <f>_xll.RtGet("EBOND_LDN", B1184, -18562)</f>
        <v>53.906844721691002</v>
      </c>
      <c r="AT1184" s="58" t="str">
        <f ca="1">IF(Main[[#This Row],[maturity]]&lt;TODAY(),"matured","-")</f>
        <v>-</v>
      </c>
      <c r="AU1184" s="1" t="str">
        <f>IF(Main[[#This Row],[spread bid]]=Main[[#This Row],[spread ask]],"error","-")</f>
        <v>-</v>
      </c>
    </row>
    <row r="1185" spans="1:47" x14ac:dyDescent="0.2">
      <c r="A1185" s="1" t="s">
        <v>1082</v>
      </c>
      <c r="B1185" s="1">
        <v>8694594</v>
      </c>
      <c r="C1185" s="9">
        <v>1996704</v>
      </c>
      <c r="D1185" s="9" t="str">
        <f>_xll.BDP($A1185&amp;" Corp",D$4)</f>
        <v>HERIM</v>
      </c>
      <c r="E1185" s="9">
        <f>IF(_xll.BDP($A1185&amp;" Corp","cpn typ")="floating","frn",_xll.BDP($A1185&amp;" Corp",E$4))</f>
        <v>4.5</v>
      </c>
      <c r="F1185" s="50">
        <f>IF(LEFT(_xll.BDP($A1185&amp;" Corp","mty_typ"),4)="perp","perp",_xll.BDP($A1185&amp;" Corp",F$4)*1)</f>
        <v>43802</v>
      </c>
      <c r="G1185" s="31">
        <f>_xll.RtGet("EBOND_POSITION",INDEX(bookMap[eBondID],MATCH(TEXT(C1185,"0"),bookMap[bbgID],0))&amp;"="&amp;B1185,"AMOUNT")</f>
        <v>0</v>
      </c>
      <c r="H1185" s="1">
        <f>INDEX(control!$E$12:$E$22,MATCH(C1185,control!$C$12:$C$22,0))</f>
        <v>0</v>
      </c>
      <c r="I1185" s="1" t="str">
        <f>IFERROR(INDEX(bias[symbol],MIN(MAX(MATCH(IF($I$2="manual",_xll.RtGet("EBOND_LDN",B1185,-20268),$I$2),bias[symbol],0)+H1185,1),27)),"-")</f>
        <v>b</v>
      </c>
      <c r="J1185" s="1">
        <f>IFERROR(_xll.RtGet("EBOND_LDN",B1185,-20270)*1,"-")</f>
        <v>0.7</v>
      </c>
      <c r="K1185" s="1" t="str">
        <f>_xll.RtGet("EBOND_LDN",$B1185,-20271)</f>
        <v>on</v>
      </c>
      <c r="L1185" s="1">
        <f>_xll.BDP(A1185&amp;" @CBKG Corp","bid")</f>
        <v>115.623</v>
      </c>
      <c r="M1185" s="1">
        <f>_xll.BDP(A1185&amp;" @CBKG Corp","ask")</f>
        <v>116.32299999999999</v>
      </c>
      <c r="N1185" s="1" t="s">
        <v>1456</v>
      </c>
      <c r="O1185" s="1" t="str">
        <f>_xll.BDP(A1185&amp;" @"&amp;N1185&amp;" Corp","LAST_UPDATE")</f>
        <v>07:01:21</v>
      </c>
      <c r="P1185" s="57">
        <f>_xll.BDP(A1185&amp;" @"&amp;N1185&amp;" Corp","LAST_PRICE")</f>
        <v>115.94</v>
      </c>
      <c r="Q1185" s="1">
        <f>INDEX(control!$F$12:$F$22,MATCH(C1185,control!$C$12:$C$22,0))</f>
        <v>100</v>
      </c>
      <c r="R1185" s="1">
        <f>P1185-J1185*INDEX(bias[value],MATCH(I1185,bias[symbol],0))*(Q1185/100)</f>
        <v>115.67749999999999</v>
      </c>
      <c r="S1185" s="1">
        <f t="shared" si="1394"/>
        <v>116.3775</v>
      </c>
      <c r="T1185" s="4"/>
      <c r="U1185" s="4"/>
      <c r="V1185" s="1">
        <f t="shared" si="1388"/>
        <v>115.94</v>
      </c>
      <c r="W1185" s="1">
        <f t="shared" si="1389"/>
        <v>115.67749999999999</v>
      </c>
      <c r="X1185" s="1">
        <f t="shared" si="1390"/>
        <v>116.3775</v>
      </c>
      <c r="Y1185" s="13">
        <f t="shared" si="1391"/>
        <v>0.10900000000000887</v>
      </c>
      <c r="Z1185" s="1">
        <v>1</v>
      </c>
      <c r="AA1185" s="1">
        <f t="shared" si="1392"/>
        <v>1</v>
      </c>
      <c r="AB1185" s="1">
        <f t="shared" si="1409"/>
        <v>1</v>
      </c>
      <c r="AC1185" s="1">
        <f>IF(ISNUMBER(INDEX(bias[value],MATCH(I1185,bias[symbol],0))),1,0)</f>
        <v>1</v>
      </c>
      <c r="AD1185" s="1">
        <f t="shared" si="1393"/>
        <v>1</v>
      </c>
      <c r="AE1185" s="1">
        <f t="shared" si="1410"/>
        <v>1</v>
      </c>
      <c r="AF1185" s="1">
        <f t="shared" ca="1" si="1411"/>
        <v>0</v>
      </c>
      <c r="AG1185" s="1">
        <f t="shared" ca="1" si="1412"/>
        <v>0</v>
      </c>
      <c r="AH1185" s="1" t="str">
        <f ca="1">IF(AG1185=1,_xll.RtContribute("DDS_BONDS",$B1185&amp;"=EXT",$V$3:$X$3,V1185:X1185,"FTC:CHANGED;SCOPE:SERVER"),"-")</f>
        <v>-</v>
      </c>
      <c r="AI1185" s="1" t="str">
        <f>_xll.RtGet("DDS_BONDS",B1185&amp;"=EXT",3)</f>
        <v>8694594=EXT</v>
      </c>
      <c r="AJ1185" s="32">
        <f>_xll.BDP($A1185&amp;" @"&amp; $N1185 &amp;"  Corp","risk_mid")</f>
        <v>5.7164882969587438</v>
      </c>
      <c r="AK1185" s="25">
        <f t="shared" si="1426"/>
        <v>0</v>
      </c>
      <c r="AL1185" s="1" t="str">
        <f t="shared" si="1395"/>
        <v>-</v>
      </c>
      <c r="AM1185" s="38">
        <f t="shared" si="1427"/>
        <v>0</v>
      </c>
      <c r="AN1185" s="12">
        <f>_xll.BDP($A1185&amp;" @"&amp; $N1185 &amp;"  Corp","asset_swap_spd_mid")</f>
        <v>71.839872346880782</v>
      </c>
      <c r="AO1185" s="25">
        <f t="shared" si="1428"/>
        <v>0</v>
      </c>
      <c r="AP1185" s="25">
        <f>IFERROR(_xll.BDP($A1185&amp;" @"&amp; $N1185 &amp;"  Corp","coupon")*G1185/100/365,"-")</f>
        <v>0</v>
      </c>
      <c r="AQ1185" s="1" t="str">
        <f>_xll.RtGet("EBOND_LDN",B1185,"DSPLY_NAME")</f>
        <v>HERIM 4 1/2 03 D</v>
      </c>
      <c r="AR1185" s="38">
        <f>_xll.RtGet("EBOND_LDN", B1185, -18560)</f>
        <v>111.221859676123</v>
      </c>
      <c r="AS1185" s="38">
        <f>_xll.RtGet("EBOND_LDN", B1185, -18562)</f>
        <v>99.006796172307006</v>
      </c>
      <c r="AT1185" s="58" t="str">
        <f ca="1">IF(Main[[#This Row],[maturity]]&lt;TODAY(),"matured","-")</f>
        <v>-</v>
      </c>
      <c r="AU1185" s="1" t="str">
        <f>IF(Main[[#This Row],[spread bid]]=Main[[#This Row],[spread ask]],"error","-")</f>
        <v>-</v>
      </c>
    </row>
    <row r="1186" spans="1:47" x14ac:dyDescent="0.2">
      <c r="A1186" s="1" t="s">
        <v>1083</v>
      </c>
      <c r="B1186" s="1">
        <v>19442264</v>
      </c>
      <c r="C1186" s="9">
        <v>1996704</v>
      </c>
      <c r="D1186" s="9" t="str">
        <f>_xll.BDP($A1186&amp;" Corp",D$4)</f>
        <v>HERIM</v>
      </c>
      <c r="E1186" s="9">
        <f>IF(_xll.BDP($A1186&amp;" Corp","cpn typ")="floating","frn",_xll.BDP($A1186&amp;" Corp",E$4))</f>
        <v>3.25</v>
      </c>
      <c r="F1186" s="50">
        <f>IF(LEFT(_xll.BDP($A1186&amp;" Corp","mty_typ"),4)="perp","perp",_xll.BDP($A1186&amp;" Corp",F$4)*1)</f>
        <v>44473</v>
      </c>
      <c r="G1186" s="31" t="str">
        <f>_xll.RtGet("EBOND_POSITION",INDEX(bookMap[eBondID],MATCH(TEXT(C1186,"0"),bookMap[bbgID],0))&amp;"="&amp;B1186,"AMOUNT")</f>
        <v>#N/A</v>
      </c>
      <c r="H1186" s="1">
        <f>INDEX(control!$E$12:$E$22,MATCH(C1186,control!$C$12:$C$22,0))</f>
        <v>0</v>
      </c>
      <c r="I1186" s="1" t="str">
        <f>IFERROR(INDEX(bias[symbol],MIN(MAX(MATCH(IF($I$2="manual",_xll.RtGet("EBOND_LDN",B1186,-20268),$I$2),bias[symbol],0)+H1186,1),27)),"-")</f>
        <v>b</v>
      </c>
      <c r="J1186" s="1" t="str">
        <f>IFERROR(_xll.RtGet("EBOND_LDN",B1186,-20270)*1,"-")</f>
        <v>-</v>
      </c>
      <c r="K1186" s="1" t="str">
        <f>_xll.RtGet("EBOND_LDN",$B1186,-20271)</f>
        <v>on</v>
      </c>
      <c r="L1186" s="1" t="str">
        <f>_xll.BDP(A1186&amp;" @CBKG Corp","bid")</f>
        <v>#N/A Real Time</v>
      </c>
      <c r="M1186" s="1" t="str">
        <f>_xll.BDP(A1186&amp;" @CBKG Corp","ask")</f>
        <v>#N/A Real Time</v>
      </c>
      <c r="N1186" s="1" t="s">
        <v>1456</v>
      </c>
      <c r="O1186" s="1" t="str">
        <f>_xll.BDP(A1186&amp;" @"&amp;N1186&amp;" Corp","LAST_UPDATE")</f>
        <v>07:01:24</v>
      </c>
      <c r="P1186" s="57">
        <f>_xll.BDP(A1186&amp;" @"&amp;N1186&amp;" Corp","LAST_PRICE")</f>
        <v>108.729</v>
      </c>
      <c r="Q1186" s="1">
        <f>INDEX(control!$F$12:$F$22,MATCH(C1186,control!$C$12:$C$22,0))</f>
        <v>100</v>
      </c>
      <c r="R1186" s="1" t="e">
        <f>P1186-J1186*INDEX(bias[value],MATCH(I1186,bias[symbol],0))*(Q1186/100)</f>
        <v>#VALUE!</v>
      </c>
      <c r="S1186" s="1" t="e">
        <f t="shared" si="1394"/>
        <v>#VALUE!</v>
      </c>
      <c r="T1186" s="4"/>
      <c r="U1186" s="4"/>
      <c r="V1186" s="1">
        <f t="shared" si="1388"/>
        <v>108.729</v>
      </c>
      <c r="W1186" s="1" t="e">
        <f t="shared" si="1389"/>
        <v>#VALUE!</v>
      </c>
      <c r="X1186" s="1" t="e">
        <f t="shared" si="1390"/>
        <v>#VALUE!</v>
      </c>
      <c r="Y1186" s="13" t="str">
        <f t="shared" si="1391"/>
        <v>err</v>
      </c>
      <c r="Z1186" s="1">
        <v>1</v>
      </c>
      <c r="AA1186" s="1">
        <f t="shared" si="1392"/>
        <v>1</v>
      </c>
      <c r="AB1186" s="1">
        <f t="shared" si="1409"/>
        <v>0</v>
      </c>
      <c r="AC1186" s="1">
        <f>IF(ISNUMBER(INDEX(bias[value],MATCH(I1186,bias[symbol],0))),1,0)</f>
        <v>1</v>
      </c>
      <c r="AD1186" s="1">
        <f t="shared" si="1393"/>
        <v>0</v>
      </c>
      <c r="AE1186" s="1">
        <f t="shared" si="1410"/>
        <v>0</v>
      </c>
      <c r="AF1186" s="1">
        <f t="shared" ca="1" si="1411"/>
        <v>0</v>
      </c>
      <c r="AG1186" s="1">
        <f t="shared" ca="1" si="1412"/>
        <v>0</v>
      </c>
      <c r="AH1186" s="1" t="str">
        <f ca="1">IF(AG1186=1,_xll.RtContribute("DDS_BONDS",$B1186&amp;"=EXT",$V$3:$X$3,V1186:X1186,"FTC:CHANGED;SCOPE:SERVER"),"-")</f>
        <v>-</v>
      </c>
      <c r="AI1186" s="1" t="str">
        <f>_xll.RtGet("DDS_BONDS",B1186&amp;"=EXT",3)</f>
        <v>19442264=EXT</v>
      </c>
      <c r="AJ1186" s="32">
        <f>_xll.BDP($A1186&amp;" @"&amp; $N1186 &amp;"  Corp","risk_mid")</f>
        <v>7.0767820576961071</v>
      </c>
      <c r="AK1186" s="25" t="str">
        <f t="shared" si="1426"/>
        <v>-</v>
      </c>
      <c r="AL1186" s="1" t="str">
        <f t="shared" si="1395"/>
        <v>-</v>
      </c>
      <c r="AM1186" s="38">
        <f t="shared" si="1427"/>
        <v>0</v>
      </c>
      <c r="AN1186" s="12">
        <f>_xll.BDP($A1186&amp;" @"&amp; $N1186 &amp;"  Corp","asset_swap_spd_mid")</f>
        <v>86.666973511373598</v>
      </c>
      <c r="AO1186" s="25">
        <f t="shared" si="1428"/>
        <v>0</v>
      </c>
      <c r="AP1186" s="25" t="str">
        <f>IFERROR(_xll.BDP($A1186&amp;" @"&amp; $N1186 &amp;"  Corp","coupon")*G1186/100/365,"-")</f>
        <v>-</v>
      </c>
      <c r="AQ1186" s="1" t="str">
        <f>_xll.RtGet("EBOND_LDN",B1186,"DSPLY_NAME")</f>
        <v>HERIM 3 1/4 04 O</v>
      </c>
      <c r="AR1186" s="38">
        <f>_xll.RtGet("EBOND_LDN", B1186, -18560)</f>
        <v>0</v>
      </c>
      <c r="AS1186" s="38">
        <f>_xll.RtGet("EBOND_LDN", B1186, -18562)</f>
        <v>0</v>
      </c>
      <c r="AT1186" s="58" t="str">
        <f ca="1">IF(Main[[#This Row],[maturity]]&lt;TODAY(),"matured","-")</f>
        <v>-</v>
      </c>
      <c r="AU1186" s="1" t="str">
        <f>IF(Main[[#This Row],[spread bid]]=Main[[#This Row],[spread ask]],"error","-")</f>
        <v>error</v>
      </c>
    </row>
    <row r="1187" spans="1:47" x14ac:dyDescent="0.2">
      <c r="A1187" s="1" t="s">
        <v>1084</v>
      </c>
      <c r="B1187" s="1">
        <v>3895790</v>
      </c>
      <c r="C1187" s="9">
        <v>1996704</v>
      </c>
      <c r="D1187" s="9" t="str">
        <f>_xll.BDP($A1187&amp;" Corp",D$4)</f>
        <v>IBESM</v>
      </c>
      <c r="E1187" s="9">
        <f>IF(_xll.BDP($A1187&amp;" Corp","cpn typ")="floating","frn",_xll.BDP($A1187&amp;" Corp",E$4))</f>
        <v>3.5</v>
      </c>
      <c r="F1187" s="50">
        <f>IF(LEFT(_xll.BDP($A1187&amp;" Corp","mty_typ"),4)="perp","perp",_xll.BDP($A1187&amp;" Corp",F$4)*1)</f>
        <v>42177</v>
      </c>
      <c r="G1187" s="31">
        <f>_xll.RtGet("EBOND_POSITION",INDEX(bookMap[eBondID],MATCH(TEXT(C1187,"0"),bookMap[bbgID],0))&amp;"="&amp;B1187,"AMOUNT")</f>
        <v>1018000</v>
      </c>
      <c r="H1187" s="1">
        <f>INDEX(control!$E$12:$E$22,MATCH(C1187,control!$C$12:$C$22,0))</f>
        <v>0</v>
      </c>
      <c r="I1187" s="1" t="str">
        <f>IFERROR(INDEX(bias[symbol],MIN(MAX(MATCH(IF($I$2="manual",_xll.RtGet("EBOND_LDN",B1187,-20268),$I$2),bias[symbol],0)+H1187,1),27)),"-")</f>
        <v>b</v>
      </c>
      <c r="J1187" s="1">
        <f>IFERROR(_xll.RtGet("EBOND_LDN",B1187,-20270)*1,"-")</f>
        <v>0.2</v>
      </c>
      <c r="K1187" s="1" t="str">
        <f>_xll.RtGet("EBOND_LDN",$B1187,-20271)</f>
        <v>on</v>
      </c>
      <c r="L1187" s="1">
        <f>_xll.BDP(A1187&amp;" @CBKG Corp","bid")</f>
        <v>103.06100000000001</v>
      </c>
      <c r="M1187" s="1">
        <f>_xll.BDP(A1187&amp;" @CBKG Corp","ask")</f>
        <v>103.261</v>
      </c>
      <c r="N1187" s="1" t="s">
        <v>1456</v>
      </c>
      <c r="O1187" s="1" t="str">
        <f>_xll.BDP(A1187&amp;" @"&amp;N1187&amp;" Corp","LAST_UPDATE")</f>
        <v>07:01:17</v>
      </c>
      <c r="P1187" s="57">
        <f>_xll.BDP(A1187&amp;" @"&amp;N1187&amp;" Corp","LAST_PRICE")</f>
        <v>103.13</v>
      </c>
      <c r="Q1187" s="1">
        <f>INDEX(control!$F$12:$F$22,MATCH(C1187,control!$C$12:$C$22,0))</f>
        <v>100</v>
      </c>
      <c r="R1187" s="1">
        <f>P1187-J1187*INDEX(bias[value],MATCH(I1187,bias[symbol],0))*(Q1187/100)</f>
        <v>103.05499999999999</v>
      </c>
      <c r="S1187" s="1">
        <f t="shared" si="1394"/>
        <v>103.255</v>
      </c>
      <c r="T1187" s="4"/>
      <c r="U1187" s="4"/>
      <c r="V1187" s="1">
        <f t="shared" ref="V1187:V1258" si="1442">P1187</f>
        <v>103.13</v>
      </c>
      <c r="W1187" s="1">
        <f t="shared" ref="W1187:W1258" si="1443">IF(ISNUMBER(T1187),T1187,R1187)</f>
        <v>103.05499999999999</v>
      </c>
      <c r="X1187" s="1">
        <f t="shared" ref="X1187:X1258" si="1444">IF(ISNUMBER(U1187),U1187,S1187)</f>
        <v>103.255</v>
      </c>
      <c r="Y1187" s="13">
        <f t="shared" ref="Y1187:Y1258" si="1445">IF(ISERROR((W1187+X1187)-(L1187+M1187)),"err",((W1187+X1187)-(L1187+M1187)))</f>
        <v>-1.2000000000000455E-2</v>
      </c>
      <c r="Z1187" s="1">
        <v>1</v>
      </c>
      <c r="AA1187" s="1">
        <f t="shared" ref="AA1187:AA1258" si="1446">IF(K1187="on",1,0)</f>
        <v>1</v>
      </c>
      <c r="AB1187" s="1">
        <f t="shared" si="1409"/>
        <v>1</v>
      </c>
      <c r="AC1187" s="1">
        <f>IF(ISNUMBER(INDEX(bias[value],MATCH(I1187,bias[symbol],0))),1,0)</f>
        <v>1</v>
      </c>
      <c r="AD1187" s="1">
        <f t="shared" ref="AD1187:AD1258" si="1447">IF(ISNUMBER(J1187),1,0)</f>
        <v>1</v>
      </c>
      <c r="AE1187" s="1">
        <f t="shared" si="1410"/>
        <v>1</v>
      </c>
      <c r="AF1187" s="1">
        <f t="shared" ca="1" si="1411"/>
        <v>0</v>
      </c>
      <c r="AG1187" s="1">
        <f t="shared" ca="1" si="1412"/>
        <v>0</v>
      </c>
      <c r="AH1187" s="1" t="str">
        <f ca="1">IF(AG1187=1,_xll.RtContribute("DDS_BONDS",$B1187&amp;"=EXT",$V$3:$X$3,V1187:X1187,"FTC:CHANGED;SCOPE:SERVER"),"-")</f>
        <v>-</v>
      </c>
      <c r="AI1187" s="1" t="str">
        <f>_xll.RtGet("DDS_BONDS",B1187&amp;"=EXT",3)</f>
        <v>3895790=EXT</v>
      </c>
      <c r="AJ1187" s="32">
        <f>_xll.BDP($A1187&amp;" @"&amp; $N1187 &amp;"  Corp","risk_mid")</f>
        <v>1.0413502889576876</v>
      </c>
      <c r="AK1187" s="25">
        <f t="shared" si="1426"/>
        <v>106.00945941589258</v>
      </c>
      <c r="AL1187" s="1" t="str">
        <f t="shared" si="1395"/>
        <v>-</v>
      </c>
      <c r="AM1187" s="38">
        <f t="shared" si="1427"/>
        <v>9.3321191111111101</v>
      </c>
      <c r="AN1187" s="12">
        <f>_xll.BDP($A1187&amp;" @"&amp; $N1187 &amp;"  Corp","asset_swap_spd_mid")</f>
        <v>-13.749004131428197</v>
      </c>
      <c r="AO1187" s="25">
        <f t="shared" si="1428"/>
        <v>-1399.6486205793904</v>
      </c>
      <c r="AP1187" s="25">
        <f>IFERROR(_xll.BDP($A1187&amp;" @"&amp; $N1187 &amp;"  Corp","coupon")*G1187/100/365,"-")</f>
        <v>97.61643835616438</v>
      </c>
      <c r="AQ1187" s="1" t="str">
        <f>_xll.RtGet("EBOND_LDN",B1187,"DSPLY_NAME")</f>
        <v>IBESM 3 1/2 22 J</v>
      </c>
      <c r="AR1187" s="38">
        <f>_xll.RtGet("EBOND_LDN", B1187, -18560)</f>
        <v>44.405027583440003</v>
      </c>
      <c r="AS1187" s="38">
        <f>_xll.RtGet("EBOND_LDN", B1187, -18562)</f>
        <v>25.206755868376</v>
      </c>
      <c r="AT1187" s="58" t="str">
        <f ca="1">IF(Main[[#This Row],[maturity]]&lt;TODAY(),"matured","-")</f>
        <v>-</v>
      </c>
      <c r="AU1187" s="1" t="str">
        <f>IF(Main[[#This Row],[spread bid]]=Main[[#This Row],[spread ask]],"error","-")</f>
        <v>-</v>
      </c>
    </row>
    <row r="1188" spans="1:47" x14ac:dyDescent="0.2">
      <c r="A1188" s="1" t="s">
        <v>1085</v>
      </c>
      <c r="B1188" s="1">
        <v>7673783</v>
      </c>
      <c r="C1188" s="9">
        <v>1996704</v>
      </c>
      <c r="D1188" s="9" t="str">
        <f>_xll.BDP($A1188&amp;" Corp",D$4)</f>
        <v>IBESM</v>
      </c>
      <c r="E1188" s="9">
        <f>IF(_xll.BDP($A1188&amp;" Corp","cpn typ")="floating","frn",_xll.BDP($A1188&amp;" Corp",E$4))</f>
        <v>7.5</v>
      </c>
      <c r="F1188" s="50">
        <f>IF(LEFT(_xll.BDP($A1188&amp;" Corp","mty_typ"),4)="perp","perp",_xll.BDP($A1188&amp;" Corp",F$4)*1)</f>
        <v>42333</v>
      </c>
      <c r="G1188" s="31">
        <f>_xll.RtGet("EBOND_POSITION",INDEX(bookMap[eBondID],MATCH(TEXT(C1188,"0"),bookMap[bbgID],0))&amp;"="&amp;B1188,"AMOUNT")</f>
        <v>1650000</v>
      </c>
      <c r="H1188" s="1">
        <f>INDEX(control!$E$12:$E$22,MATCH(C1188,control!$C$12:$C$22,0))</f>
        <v>0</v>
      </c>
      <c r="I1188" s="1" t="str">
        <f>IFERROR(INDEX(bias[symbol],MIN(MAX(MATCH(IF($I$2="manual",_xll.RtGet("EBOND_LDN",B1188,-20268),$I$2),bias[symbol],0)+H1188,1),27)),"-")</f>
        <v>b</v>
      </c>
      <c r="J1188" s="1">
        <f>IFERROR(_xll.RtGet("EBOND_LDN",B1188,-20270)*1,"-")</f>
        <v>0.2</v>
      </c>
      <c r="K1188" s="1" t="str">
        <f>_xll.RtGet("EBOND_LDN",$B1188,-20271)</f>
        <v>on</v>
      </c>
      <c r="L1188" s="1">
        <f>_xll.BDP(A1188&amp;" @CBKG Corp","bid")</f>
        <v>109.91200000000001</v>
      </c>
      <c r="M1188" s="1">
        <f>_xll.BDP(A1188&amp;" @CBKG Corp","ask")</f>
        <v>110.11199999999999</v>
      </c>
      <c r="N1188" s="1" t="s">
        <v>1456</v>
      </c>
      <c r="O1188" s="1" t="str">
        <f>_xll.BDP(A1188&amp;" @"&amp;N1188&amp;" Corp","LAST_UPDATE")</f>
        <v>07:01:17</v>
      </c>
      <c r="P1188" s="57">
        <f>_xll.BDP(A1188&amp;" @"&amp;N1188&amp;" Corp","LAST_PRICE")</f>
        <v>109.985</v>
      </c>
      <c r="Q1188" s="1">
        <f>INDEX(control!$F$12:$F$22,MATCH(C1188,control!$C$12:$C$22,0))</f>
        <v>100</v>
      </c>
      <c r="R1188" s="1">
        <f>P1188-J1188*INDEX(bias[value],MATCH(I1188,bias[symbol],0))*(Q1188/100)</f>
        <v>109.91</v>
      </c>
      <c r="S1188" s="1">
        <f t="shared" ref="S1188:S1260" si="1448">R1188+J1188*(Q1188/100)</f>
        <v>110.11</v>
      </c>
      <c r="T1188" s="4"/>
      <c r="U1188" s="4"/>
      <c r="V1188" s="1">
        <f t="shared" si="1442"/>
        <v>109.985</v>
      </c>
      <c r="W1188" s="1">
        <f t="shared" si="1443"/>
        <v>109.91</v>
      </c>
      <c r="X1188" s="1">
        <f t="shared" si="1444"/>
        <v>110.11</v>
      </c>
      <c r="Y1188" s="13">
        <f t="shared" si="1445"/>
        <v>-4.0000000000190994E-3</v>
      </c>
      <c r="Z1188" s="1">
        <v>1</v>
      </c>
      <c r="AA1188" s="1">
        <f t="shared" si="1446"/>
        <v>1</v>
      </c>
      <c r="AB1188" s="1">
        <f t="shared" si="1409"/>
        <v>1</v>
      </c>
      <c r="AC1188" s="1">
        <f>IF(ISNUMBER(INDEX(bias[value],MATCH(I1188,bias[symbol],0))),1,0)</f>
        <v>1</v>
      </c>
      <c r="AD1188" s="1">
        <f t="shared" si="1447"/>
        <v>1</v>
      </c>
      <c r="AE1188" s="1">
        <f t="shared" si="1410"/>
        <v>1</v>
      </c>
      <c r="AF1188" s="1">
        <f t="shared" ca="1" si="1411"/>
        <v>0</v>
      </c>
      <c r="AG1188" s="1">
        <f t="shared" ca="1" si="1412"/>
        <v>0</v>
      </c>
      <c r="AH1188" s="1" t="str">
        <f ca="1">IF(AG1188=1,_xll.RtContribute("DDS_BONDS",$B1188&amp;"=EXT",$V$3:$X$3,V1188:X1188,"FTC:CHANGED;SCOPE:SERVER"),"-")</f>
        <v>-</v>
      </c>
      <c r="AI1188" s="1" t="str">
        <f>_xll.RtGet("DDS_BONDS",B1188&amp;"=EXT",3)</f>
        <v>7673783=EXT</v>
      </c>
      <c r="AJ1188" s="32">
        <f>_xll.BDP($A1188&amp;" @"&amp; $N1188 &amp;"  Corp","risk_mid")</f>
        <v>1.5623771131394903</v>
      </c>
      <c r="AK1188" s="25">
        <f t="shared" si="1426"/>
        <v>257.79222366801588</v>
      </c>
      <c r="AL1188" s="1" t="str">
        <f t="shared" si="1395"/>
        <v>-</v>
      </c>
      <c r="AM1188" s="38">
        <f t="shared" si="1427"/>
        <v>16.131133333333334</v>
      </c>
      <c r="AN1188" s="12">
        <f>_xll.BDP($A1188&amp;" @"&amp; $N1188 &amp;"  Corp","asset_swap_spd_mid")</f>
        <v>21.022156944131847</v>
      </c>
      <c r="AO1188" s="25">
        <f t="shared" si="1428"/>
        <v>3468.6558957817547</v>
      </c>
      <c r="AP1188" s="25">
        <f>IFERROR(_xll.BDP($A1188&amp;" @"&amp; $N1188 &amp;"  Corp","coupon")*G1188/100/365,"-")</f>
        <v>339.04109589041099</v>
      </c>
      <c r="AQ1188" s="1" t="str">
        <f>_xll.RtGet("EBOND_LDN",B1188,"DSPLY_NAME")</f>
        <v>IBESM 7 1/2 25 N</v>
      </c>
      <c r="AR1188" s="38">
        <f>_xll.RtGet("EBOND_LDN", B1188, -18560)</f>
        <v>54.380404674409</v>
      </c>
      <c r="AS1188" s="38">
        <f>_xll.RtGet("EBOND_LDN", B1188, -18562)</f>
        <v>41.584418056277002</v>
      </c>
      <c r="AT1188" s="58" t="str">
        <f ca="1">IF(Main[[#This Row],[maturity]]&lt;TODAY(),"matured","-")</f>
        <v>-</v>
      </c>
      <c r="AU1188" s="1" t="str">
        <f>IF(Main[[#This Row],[spread bid]]=Main[[#This Row],[spread ask]],"error","-")</f>
        <v>-</v>
      </c>
    </row>
    <row r="1189" spans="1:47" x14ac:dyDescent="0.2">
      <c r="A1189" s="1" t="s">
        <v>1086</v>
      </c>
      <c r="B1189" s="1">
        <v>12034889</v>
      </c>
      <c r="C1189" s="9">
        <v>1996704</v>
      </c>
      <c r="D1189" s="9" t="str">
        <f>_xll.BDP($A1189&amp;" Corp",D$4)</f>
        <v>IBESM</v>
      </c>
      <c r="E1189" s="9">
        <f>IF(_xll.BDP($A1189&amp;" Corp","cpn typ")="floating","frn",_xll.BDP($A1189&amp;" Corp",E$4))</f>
        <v>4.75</v>
      </c>
      <c r="F1189" s="50">
        <f>IF(LEFT(_xll.BDP($A1189&amp;" Corp","mty_typ"),4)="perp","perp",_xll.BDP($A1189&amp;" Corp",F$4)*1)</f>
        <v>42394</v>
      </c>
      <c r="G1189" s="31">
        <f>_xll.RtGet("EBOND_POSITION",INDEX(bookMap[eBondID],MATCH(TEXT(C1189,"0"),bookMap[bbgID],0))&amp;"="&amp;B1189,"AMOUNT")</f>
        <v>0</v>
      </c>
      <c r="H1189" s="1">
        <f>INDEX(control!$E$12:$E$22,MATCH(C1189,control!$C$12:$C$22,0))</f>
        <v>0</v>
      </c>
      <c r="I1189" s="1" t="str">
        <f>IFERROR(INDEX(bias[symbol],MIN(MAX(MATCH(IF($I$2="manual",_xll.RtGet("EBOND_LDN",B1189,-20268),$I$2),bias[symbol],0)+H1189,1),27)),"-")</f>
        <v>bb</v>
      </c>
      <c r="J1189" s="1">
        <f>IFERROR(_xll.RtGet("EBOND_LDN",B1189,-20270)*1,"-")</f>
        <v>0.25</v>
      </c>
      <c r="K1189" s="1" t="str">
        <f>_xll.RtGet("EBOND_LDN",$B1189,-20271)</f>
        <v>on</v>
      </c>
      <c r="L1189" s="1">
        <f>_xll.BDP(A1189&amp;" @CBKG Corp","bid")</f>
        <v>106.8</v>
      </c>
      <c r="M1189" s="1">
        <f>_xll.BDP(A1189&amp;" @CBKG Corp","ask")</f>
        <v>107.05</v>
      </c>
      <c r="N1189" s="1" t="s">
        <v>1456</v>
      </c>
      <c r="O1189" s="1" t="str">
        <f>_xll.BDP(A1189&amp;" @"&amp;N1189&amp;" Corp","LAST_UPDATE")</f>
        <v>07:01:20</v>
      </c>
      <c r="P1189" s="57">
        <f>_xll.BDP(A1189&amp;" @"&amp;N1189&amp;" Corp","LAST_PRICE")</f>
        <v>106.86199999999999</v>
      </c>
      <c r="Q1189" s="1">
        <f>INDEX(control!$F$12:$F$22,MATCH(C1189,control!$C$12:$C$22,0))</f>
        <v>100</v>
      </c>
      <c r="R1189" s="1">
        <f>P1189-J1189*INDEX(bias[value],MATCH(I1189,bias[symbol],0))*(Q1189/100)</f>
        <v>106.79949999999999</v>
      </c>
      <c r="S1189" s="1">
        <f t="shared" si="1448"/>
        <v>107.04949999999999</v>
      </c>
      <c r="T1189" s="4"/>
      <c r="U1189" s="4"/>
      <c r="V1189" s="1">
        <f t="shared" si="1442"/>
        <v>106.86199999999999</v>
      </c>
      <c r="W1189" s="1">
        <f t="shared" si="1443"/>
        <v>106.79949999999999</v>
      </c>
      <c r="X1189" s="1">
        <f t="shared" si="1444"/>
        <v>107.04949999999999</v>
      </c>
      <c r="Y1189" s="13">
        <f t="shared" si="1445"/>
        <v>-1.0000000000047748E-3</v>
      </c>
      <c r="Z1189" s="1">
        <v>1</v>
      </c>
      <c r="AA1189" s="1">
        <f t="shared" si="1446"/>
        <v>1</v>
      </c>
      <c r="AB1189" s="1">
        <f t="shared" si="1409"/>
        <v>1</v>
      </c>
      <c r="AC1189" s="1">
        <f>IF(ISNUMBER(INDEX(bias[value],MATCH(I1189,bias[symbol],0))),1,0)</f>
        <v>1</v>
      </c>
      <c r="AD1189" s="1">
        <f t="shared" si="1447"/>
        <v>1</v>
      </c>
      <c r="AE1189" s="1">
        <f t="shared" si="1410"/>
        <v>1</v>
      </c>
      <c r="AF1189" s="1">
        <f t="shared" ca="1" si="1411"/>
        <v>0</v>
      </c>
      <c r="AG1189" s="1">
        <f t="shared" ca="1" si="1412"/>
        <v>0</v>
      </c>
      <c r="AH1189" s="1" t="str">
        <f ca="1">IF(AG1189=1,_xll.RtContribute("DDS_BONDS",$B1189&amp;"=EXT",$V$3:$X$3,V1189:X1189,"FTC:CHANGED;SCOPE:SERVER"),"-")</f>
        <v>-</v>
      </c>
      <c r="AI1189" s="1" t="str">
        <f>_xll.RtGet("DDS_BONDS",B1189&amp;"=EXT",3)</f>
        <v>12034889=EXT</v>
      </c>
      <c r="AJ1189" s="32">
        <f>_xll.BDP($A1189&amp;" @"&amp; $N1189 &amp;"  Corp","risk_mid")</f>
        <v>1.6932424263714552</v>
      </c>
      <c r="AK1189" s="25">
        <f t="shared" si="1426"/>
        <v>0</v>
      </c>
      <c r="AL1189" s="1" t="str">
        <f t="shared" si="1395"/>
        <v>-</v>
      </c>
      <c r="AM1189" s="38">
        <f t="shared" si="1427"/>
        <v>0</v>
      </c>
      <c r="AN1189" s="12">
        <f>_xll.BDP($A1189&amp;" @"&amp; $N1189 &amp;"  Corp","asset_swap_spd_mid")</f>
        <v>14.096623144638905</v>
      </c>
      <c r="AO1189" s="25">
        <f t="shared" si="1428"/>
        <v>0</v>
      </c>
      <c r="AP1189" s="25">
        <f>IFERROR(_xll.BDP($A1189&amp;" @"&amp; $N1189 &amp;"  Corp","coupon")*G1189/100/365,"-")</f>
        <v>0</v>
      </c>
      <c r="AQ1189" s="1" t="str">
        <f>_xll.RtGet("EBOND_LDN",B1189,"DSPLY_NAME")</f>
        <v>IBESM 4 3/4 25 J</v>
      </c>
      <c r="AR1189" s="38">
        <f>_xll.RtGet("EBOND_LDN", B1189, -18560)</f>
        <v>47.446568853102001</v>
      </c>
      <c r="AS1189" s="38">
        <f>_xll.RtGet("EBOND_LDN", B1189, -18562)</f>
        <v>32.697488303782002</v>
      </c>
      <c r="AT1189" s="58" t="str">
        <f ca="1">IF(Main[[#This Row],[maturity]]&lt;TODAY(),"matured","-")</f>
        <v>-</v>
      </c>
      <c r="AU1189" s="1" t="str">
        <f>IF(Main[[#This Row],[spread bid]]=Main[[#This Row],[spread ask]],"error","-")</f>
        <v>-</v>
      </c>
    </row>
    <row r="1190" spans="1:47" x14ac:dyDescent="0.2">
      <c r="A1190" s="1" t="s">
        <v>1087</v>
      </c>
      <c r="B1190" s="1">
        <v>9572644</v>
      </c>
      <c r="C1190" s="9">
        <v>1996704</v>
      </c>
      <c r="D1190" s="9" t="str">
        <f>_xll.BDP($A1190&amp;" Corp",D$4)</f>
        <v>IBESM</v>
      </c>
      <c r="E1190" s="9">
        <f>IF(_xll.BDP($A1190&amp;" Corp","cpn typ")="floating","frn",_xll.BDP($A1190&amp;" Corp",E$4))</f>
        <v>3.5</v>
      </c>
      <c r="F1190" s="50">
        <f>IF(LEFT(_xll.BDP($A1190&amp;" Corp","mty_typ"),4)="perp","perp",_xll.BDP($A1190&amp;" Corp",F$4)*1)</f>
        <v>42656</v>
      </c>
      <c r="G1190" s="31">
        <f>_xll.RtGet("EBOND_POSITION",INDEX(bookMap[eBondID],MATCH(TEXT(C1190,"0"),bookMap[bbgID],0))&amp;"="&amp;B1190,"AMOUNT")</f>
        <v>5100000</v>
      </c>
      <c r="H1190" s="1">
        <f>INDEX(control!$E$12:$E$22,MATCH(C1190,control!$C$12:$C$22,0))</f>
        <v>0</v>
      </c>
      <c r="I1190" s="1" t="str">
        <f>IFERROR(INDEX(bias[symbol],MIN(MAX(MATCH(IF($I$2="manual",_xll.RtGet("EBOND_LDN",B1190,-20268),$I$2),bias[symbol],0)+H1190,1),27)),"-")</f>
        <v>bb</v>
      </c>
      <c r="J1190" s="1">
        <f>IFERROR(_xll.RtGet("EBOND_LDN",B1190,-20270)*1,"-")</f>
        <v>0.3</v>
      </c>
      <c r="K1190" s="1" t="str">
        <f>_xll.RtGet("EBOND_LDN",$B1190,-20271)</f>
        <v>on</v>
      </c>
      <c r="L1190" s="1">
        <f>_xll.BDP(A1190&amp;" @CBKG Corp","bid")</f>
        <v>106.349</v>
      </c>
      <c r="M1190" s="1">
        <f>_xll.BDP(A1190&amp;" @CBKG Corp","ask")</f>
        <v>106.649</v>
      </c>
      <c r="N1190" s="1" t="s">
        <v>1456</v>
      </c>
      <c r="O1190" s="1" t="str">
        <f>_xll.BDP(A1190&amp;" @"&amp;N1190&amp;" Corp","LAST_UPDATE")</f>
        <v>07:01:48</v>
      </c>
      <c r="P1190" s="57">
        <f>_xll.BDP(A1190&amp;" @"&amp;N1190&amp;" Corp","LAST_PRICE")</f>
        <v>106.42</v>
      </c>
      <c r="Q1190" s="1">
        <f>INDEX(control!$F$12:$F$22,MATCH(C1190,control!$C$12:$C$22,0))</f>
        <v>100</v>
      </c>
      <c r="R1190" s="1">
        <f>P1190-J1190*INDEX(bias[value],MATCH(I1190,bias[symbol],0))*(Q1190/100)</f>
        <v>106.345</v>
      </c>
      <c r="S1190" s="1">
        <f t="shared" si="1448"/>
        <v>106.645</v>
      </c>
      <c r="T1190" s="4"/>
      <c r="U1190" s="4"/>
      <c r="V1190" s="1">
        <f t="shared" si="1442"/>
        <v>106.42</v>
      </c>
      <c r="W1190" s="1">
        <f t="shared" si="1443"/>
        <v>106.345</v>
      </c>
      <c r="X1190" s="1">
        <f t="shared" si="1444"/>
        <v>106.645</v>
      </c>
      <c r="Y1190" s="13">
        <f t="shared" si="1445"/>
        <v>-7.9999999999813554E-3</v>
      </c>
      <c r="Z1190" s="1">
        <v>1</v>
      </c>
      <c r="AA1190" s="1">
        <f t="shared" si="1446"/>
        <v>1</v>
      </c>
      <c r="AB1190" s="1">
        <f t="shared" si="1409"/>
        <v>1</v>
      </c>
      <c r="AC1190" s="1">
        <f>IF(ISNUMBER(INDEX(bias[value],MATCH(I1190,bias[symbol],0))),1,0)</f>
        <v>1</v>
      </c>
      <c r="AD1190" s="1">
        <f t="shared" si="1447"/>
        <v>1</v>
      </c>
      <c r="AE1190" s="1">
        <f t="shared" si="1410"/>
        <v>1</v>
      </c>
      <c r="AF1190" s="1">
        <f t="shared" ca="1" si="1411"/>
        <v>0</v>
      </c>
      <c r="AG1190" s="1">
        <f t="shared" ca="1" si="1412"/>
        <v>0</v>
      </c>
      <c r="AH1190" s="1" t="str">
        <f ca="1">IF(AG1190=1,_xll.RtContribute("DDS_BONDS",$B1190&amp;"=EXT",$V$3:$X$3,V1190:X1190,"FTC:CHANGED;SCOPE:SERVER"),"-")</f>
        <v>-</v>
      </c>
      <c r="AI1190" s="1" t="str">
        <f>_xll.RtGet("DDS_BONDS",B1190&amp;"=EXT",3)</f>
        <v>9572644=EXT</v>
      </c>
      <c r="AJ1190" s="32">
        <f>_xll.BDP($A1190&amp;" @"&amp; $N1190 &amp;"  Corp","risk_mid")</f>
        <v>2.4050347569023245</v>
      </c>
      <c r="AK1190" s="25">
        <f t="shared" si="1426"/>
        <v>1226.5677260201855</v>
      </c>
      <c r="AL1190" s="1" t="str">
        <f t="shared" si="1395"/>
        <v>-</v>
      </c>
      <c r="AM1190" s="38">
        <f t="shared" si="1427"/>
        <v>48.243733333333338</v>
      </c>
      <c r="AN1190" s="12">
        <f>_xll.BDP($A1190&amp;" @"&amp; $N1190 &amp;"  Corp","asset_swap_spd_mid")</f>
        <v>36.822459104145729</v>
      </c>
      <c r="AO1190" s="25">
        <f t="shared" si="1428"/>
        <v>18779.454143114323</v>
      </c>
      <c r="AP1190" s="25">
        <f>IFERROR(_xll.BDP($A1190&amp;" @"&amp; $N1190 &amp;"  Corp","coupon")*G1190/100/365,"-")</f>
        <v>489.04109589041099</v>
      </c>
      <c r="AQ1190" s="1" t="str">
        <f>_xll.RtGet("EBOND_LDN",B1190,"DSPLY_NAME")</f>
        <v>IBESM 3 1/2 13 O</v>
      </c>
      <c r="AR1190" s="38">
        <f>_xll.RtGet("EBOND_LDN", B1190, -18560)</f>
        <v>69.422234094187004</v>
      </c>
      <c r="AS1190" s="38">
        <f>_xll.RtGet("EBOND_LDN", B1190, -18562)</f>
        <v>56.966266873317998</v>
      </c>
      <c r="AT1190" s="58" t="str">
        <f ca="1">IF(Main[[#This Row],[maturity]]&lt;TODAY(),"matured","-")</f>
        <v>-</v>
      </c>
      <c r="AU1190" s="1" t="str">
        <f>IF(Main[[#This Row],[spread bid]]=Main[[#This Row],[spread ask]],"error","-")</f>
        <v>-</v>
      </c>
    </row>
    <row r="1191" spans="1:47" x14ac:dyDescent="0.2">
      <c r="A1191" s="1" t="s">
        <v>1088</v>
      </c>
      <c r="B1191" s="1">
        <v>10346358</v>
      </c>
      <c r="C1191" s="9">
        <v>1996704</v>
      </c>
      <c r="D1191" s="9" t="str">
        <f>_xll.BDP($A1191&amp;" Corp",D$4)</f>
        <v>IBESM</v>
      </c>
      <c r="E1191" s="9">
        <f>IF(_xll.BDP($A1191&amp;" Corp","cpn typ")="floating","frn",_xll.BDP($A1191&amp;" Corp",E$4))</f>
        <v>4.625</v>
      </c>
      <c r="F1191" s="50">
        <f>IF(LEFT(_xll.BDP($A1191&amp;" Corp","mty_typ"),4)="perp","perp",_xll.BDP($A1191&amp;" Corp",F$4)*1)</f>
        <v>42832</v>
      </c>
      <c r="G1191" s="31">
        <f>_xll.RtGet("EBOND_POSITION",INDEX(bookMap[eBondID],MATCH(TEXT(C1191,"0"),bookMap[bbgID],0))&amp;"="&amp;B1191,"AMOUNT")</f>
        <v>200000</v>
      </c>
      <c r="H1191" s="1">
        <f>INDEX(control!$E$12:$E$22,MATCH(C1191,control!$C$12:$C$22,0))</f>
        <v>0</v>
      </c>
      <c r="I1191" s="1" t="str">
        <f>IFERROR(INDEX(bias[symbol],MIN(MAX(MATCH(IF($I$2="manual",_xll.RtGet("EBOND_LDN",B1191,-20268),$I$2),bias[symbol],0)+H1191,1),27)),"-")</f>
        <v>bb</v>
      </c>
      <c r="J1191" s="1">
        <f>IFERROR(_xll.RtGet("EBOND_LDN",B1191,-20270)*1,"-")</f>
        <v>0.2</v>
      </c>
      <c r="K1191" s="1" t="str">
        <f>_xll.RtGet("EBOND_LDN",$B1191,-20271)</f>
        <v>on</v>
      </c>
      <c r="L1191" s="1">
        <f>_xll.BDP(A1191&amp;" @CBKG Corp","bid")</f>
        <v>110.57</v>
      </c>
      <c r="M1191" s="1">
        <f>_xll.BDP(A1191&amp;" @CBKG Corp","ask")</f>
        <v>110.77</v>
      </c>
      <c r="N1191" s="1" t="s">
        <v>1456</v>
      </c>
      <c r="O1191" s="1" t="str">
        <f>_xll.BDP(A1191&amp;" @"&amp;N1191&amp;" Corp","LAST_UPDATE")</f>
        <v>07:01:19</v>
      </c>
      <c r="P1191" s="57">
        <f>_xll.BDP(A1191&amp;" @"&amp;N1191&amp;" Corp","LAST_PRICE")</f>
        <v>110.61799999999999</v>
      </c>
      <c r="Q1191" s="1">
        <f>INDEX(control!$F$12:$F$22,MATCH(C1191,control!$C$12:$C$22,0))</f>
        <v>100</v>
      </c>
      <c r="R1191" s="1">
        <f>P1191-J1191*INDEX(bias[value],MATCH(I1191,bias[symbol],0))*(Q1191/100)</f>
        <v>110.568</v>
      </c>
      <c r="S1191" s="1">
        <f t="shared" si="1448"/>
        <v>110.768</v>
      </c>
      <c r="T1191" s="4"/>
      <c r="U1191" s="4"/>
      <c r="V1191" s="1">
        <f t="shared" si="1442"/>
        <v>110.61799999999999</v>
      </c>
      <c r="W1191" s="1">
        <f t="shared" si="1443"/>
        <v>110.568</v>
      </c>
      <c r="X1191" s="1">
        <f t="shared" si="1444"/>
        <v>110.768</v>
      </c>
      <c r="Y1191" s="13">
        <f t="shared" si="1445"/>
        <v>-3.999999999962256E-3</v>
      </c>
      <c r="Z1191" s="1">
        <v>1</v>
      </c>
      <c r="AA1191" s="1">
        <f t="shared" si="1446"/>
        <v>1</v>
      </c>
      <c r="AB1191" s="1">
        <f t="shared" si="1409"/>
        <v>1</v>
      </c>
      <c r="AC1191" s="1">
        <f>IF(ISNUMBER(INDEX(bias[value],MATCH(I1191,bias[symbol],0))),1,0)</f>
        <v>1</v>
      </c>
      <c r="AD1191" s="1">
        <f t="shared" si="1447"/>
        <v>1</v>
      </c>
      <c r="AE1191" s="1">
        <f t="shared" si="1410"/>
        <v>1</v>
      </c>
      <c r="AF1191" s="1">
        <f t="shared" ca="1" si="1411"/>
        <v>0</v>
      </c>
      <c r="AG1191" s="1">
        <f t="shared" ca="1" si="1412"/>
        <v>0</v>
      </c>
      <c r="AH1191" s="1" t="str">
        <f ca="1">IF(AG1191=1,_xll.RtContribute("DDS_BONDS",$B1191&amp;"=EXT",$V$3:$X$3,V1191:X1191,"FTC:CHANGED;SCOPE:SERVER"),"-")</f>
        <v>-</v>
      </c>
      <c r="AI1191" s="1" t="str">
        <f>_xll.RtGet("DDS_BONDS",B1191&amp;"=EXT",3)</f>
        <v>10346358=EXT</v>
      </c>
      <c r="AJ1191" s="32">
        <f>_xll.BDP($A1191&amp;" @"&amp; $N1191 &amp;"  Corp","risk_mid")</f>
        <v>2.9673473269440365</v>
      </c>
      <c r="AK1191" s="25">
        <f t="shared" si="1426"/>
        <v>59.346946538880722</v>
      </c>
      <c r="AL1191" s="1" t="str">
        <f t="shared" ref="AL1191:AL1255" si="1449">IFERROR(INDEX(repoRate,MATCH(A1191,repoIsin,0)),"-")</f>
        <v>-</v>
      </c>
      <c r="AM1191" s="38">
        <f t="shared" si="1427"/>
        <v>1.9665422222222222</v>
      </c>
      <c r="AN1191" s="12">
        <f>_xll.BDP($A1191&amp;" @"&amp; $N1191 &amp;"  Corp","asset_swap_spd_mid")</f>
        <v>41.881914360676689</v>
      </c>
      <c r="AO1191" s="25">
        <f t="shared" si="1428"/>
        <v>837.63828721353377</v>
      </c>
      <c r="AP1191" s="25">
        <f>IFERROR(_xll.BDP($A1191&amp;" @"&amp; $N1191 &amp;"  Corp","coupon")*G1191/100/365,"-")</f>
        <v>25.342465753424658</v>
      </c>
      <c r="AQ1191" s="1" t="str">
        <f>_xll.RtGet("EBOND_LDN",B1191,"DSPLY_NAME")</f>
        <v>IBESM 4 5/8 07 A</v>
      </c>
      <c r="AR1191" s="38">
        <f>_xll.RtGet("EBOND_LDN", B1191, -18560)</f>
        <v>74.793510047091004</v>
      </c>
      <c r="AS1191" s="38">
        <f>_xll.RtGet("EBOND_LDN", B1191, -18562)</f>
        <v>68.058847556754003</v>
      </c>
      <c r="AT1191" s="58" t="str">
        <f ca="1">IF(Main[[#This Row],[maturity]]&lt;TODAY(),"matured","-")</f>
        <v>-</v>
      </c>
      <c r="AU1191" s="1" t="str">
        <f>IF(Main[[#This Row],[spread bid]]=Main[[#This Row],[spread ask]],"error","-")</f>
        <v>-</v>
      </c>
    </row>
    <row r="1192" spans="1:47" x14ac:dyDescent="0.2">
      <c r="A1192" s="1" t="s">
        <v>1089</v>
      </c>
      <c r="B1192" s="1">
        <v>15381120</v>
      </c>
      <c r="C1192" s="9">
        <v>1996704</v>
      </c>
      <c r="D1192" s="9" t="str">
        <f>_xll.BDP($A1192&amp;" Corp",D$4)</f>
        <v>IBESM</v>
      </c>
      <c r="E1192" s="9">
        <f>IF(_xll.BDP($A1192&amp;" Corp","cpn typ")="floating","frn",_xll.BDP($A1192&amp;" Corp",E$4))</f>
        <v>4.5</v>
      </c>
      <c r="F1192" s="50">
        <f>IF(LEFT(_xll.BDP($A1192&amp;" Corp","mty_typ"),4)="perp","perp",_xll.BDP($A1192&amp;" Corp",F$4)*1)</f>
        <v>42999</v>
      </c>
      <c r="G1192" s="31">
        <f>_xll.RtGet("EBOND_POSITION",INDEX(bookMap[eBondID],MATCH(TEXT(C1192,"0"),bookMap[bbgID],0))&amp;"="&amp;B1192,"AMOUNT")</f>
        <v>500000</v>
      </c>
      <c r="H1192" s="1">
        <f>INDEX(control!$E$12:$E$22,MATCH(C1192,control!$C$12:$C$22,0))</f>
        <v>0</v>
      </c>
      <c r="I1192" s="1" t="str">
        <f>IFERROR(INDEX(bias[symbol],MIN(MAX(MATCH(IF($I$2="manual",_xll.RtGet("EBOND_LDN",B1192,-20268),$I$2),bias[symbol],0)+H1192,1),27)),"-")</f>
        <v>bb</v>
      </c>
      <c r="J1192" s="1">
        <f>IFERROR(_xll.RtGet("EBOND_LDN",B1192,-20270)*1,"-")</f>
        <v>0.2</v>
      </c>
      <c r="K1192" s="1" t="str">
        <f>_xll.RtGet("EBOND_LDN",$B1192,-20271)</f>
        <v>on</v>
      </c>
      <c r="L1192" s="1">
        <f>_xll.BDP(A1192&amp;" @CBKG Corp","bid")</f>
        <v>111.441</v>
      </c>
      <c r="M1192" s="1">
        <f>_xll.BDP(A1192&amp;" @CBKG Corp","ask")</f>
        <v>111.64100000000001</v>
      </c>
      <c r="N1192" s="1" t="s">
        <v>1456</v>
      </c>
      <c r="O1192" s="1" t="str">
        <f>_xll.BDP(A1192&amp;" @"&amp;N1192&amp;" Corp","LAST_UPDATE")</f>
        <v>07:01:48</v>
      </c>
      <c r="P1192" s="57">
        <f>_xll.BDP(A1192&amp;" @"&amp;N1192&amp;" Corp","LAST_PRICE")</f>
        <v>111.483</v>
      </c>
      <c r="Q1192" s="1">
        <f>INDEX(control!$F$12:$F$22,MATCH(C1192,control!$C$12:$C$22,0))</f>
        <v>100</v>
      </c>
      <c r="R1192" s="1">
        <f>P1192-J1192*INDEX(bias[value],MATCH(I1192,bias[symbol],0))*(Q1192/100)</f>
        <v>111.43300000000001</v>
      </c>
      <c r="S1192" s="1">
        <f t="shared" si="1448"/>
        <v>111.63300000000001</v>
      </c>
      <c r="T1192" s="4"/>
      <c r="U1192" s="4"/>
      <c r="V1192" s="1">
        <f t="shared" si="1442"/>
        <v>111.483</v>
      </c>
      <c r="W1192" s="1">
        <f t="shared" si="1443"/>
        <v>111.43300000000001</v>
      </c>
      <c r="X1192" s="1">
        <f t="shared" si="1444"/>
        <v>111.63300000000001</v>
      </c>
      <c r="Y1192" s="13">
        <f t="shared" si="1445"/>
        <v>-1.5999999999962711E-2</v>
      </c>
      <c r="Z1192" s="1">
        <v>1</v>
      </c>
      <c r="AA1192" s="1">
        <f t="shared" si="1446"/>
        <v>1</v>
      </c>
      <c r="AB1192" s="1">
        <f t="shared" si="1409"/>
        <v>1</v>
      </c>
      <c r="AC1192" s="1">
        <f>IF(ISNUMBER(INDEX(bias[value],MATCH(I1192,bias[symbol],0))),1,0)</f>
        <v>1</v>
      </c>
      <c r="AD1192" s="1">
        <f t="shared" si="1447"/>
        <v>1</v>
      </c>
      <c r="AE1192" s="1">
        <f t="shared" si="1410"/>
        <v>1</v>
      </c>
      <c r="AF1192" s="1">
        <f t="shared" ca="1" si="1411"/>
        <v>0</v>
      </c>
      <c r="AG1192" s="1">
        <f t="shared" ca="1" si="1412"/>
        <v>0</v>
      </c>
      <c r="AH1192" s="1" t="str">
        <f ca="1">IF(AG1192=1,_xll.RtContribute("DDS_BONDS",$B1192&amp;"=EXT",$V$3:$X$3,V1192:X1192,"FTC:CHANGED;SCOPE:SERVER"),"-")</f>
        <v>-</v>
      </c>
      <c r="AI1192" s="1" t="str">
        <f>_xll.RtGet("DDS_BONDS",B1192&amp;"=EXT",3)</f>
        <v>15381120=EXT</v>
      </c>
      <c r="AJ1192" s="32">
        <f>_xll.BDP($A1192&amp;" @"&amp; $N1192 &amp;"  Corp","risk_mid")</f>
        <v>3.4461988552621392</v>
      </c>
      <c r="AK1192" s="25">
        <f t="shared" si="1426"/>
        <v>172.30994276310696</v>
      </c>
      <c r="AL1192" s="1" t="str">
        <f t="shared" si="1449"/>
        <v>-</v>
      </c>
      <c r="AM1192" s="38">
        <f t="shared" si="1427"/>
        <v>4.9548000000000005</v>
      </c>
      <c r="AN1192" s="12">
        <f>_xll.BDP($A1192&amp;" @"&amp; $N1192 &amp;"  Corp","asset_swap_spd_mid")</f>
        <v>50.490792866733194</v>
      </c>
      <c r="AO1192" s="25">
        <f t="shared" si="1428"/>
        <v>2524.5396433366595</v>
      </c>
      <c r="AP1192" s="25">
        <f>IFERROR(_xll.BDP($A1192&amp;" @"&amp; $N1192 &amp;"  Corp","coupon")*G1192/100/365,"-")</f>
        <v>61.643835616438359</v>
      </c>
      <c r="AQ1192" s="1" t="str">
        <f>_xll.RtGet("EBOND_LDN",B1192,"DSPLY_NAME")</f>
        <v>IBESM 4 1/2 21 S</v>
      </c>
      <c r="AR1192" s="38">
        <f>_xll.RtGet("EBOND_LDN", B1192, -18560)</f>
        <v>85.019010824649996</v>
      </c>
      <c r="AS1192" s="38">
        <f>_xll.RtGet("EBOND_LDN", B1192, -18562)</f>
        <v>79.219986403991001</v>
      </c>
      <c r="AT1192" s="58" t="str">
        <f ca="1">IF(Main[[#This Row],[maturity]]&lt;TODAY(),"matured","-")</f>
        <v>-</v>
      </c>
      <c r="AU1192" s="1" t="str">
        <f>IF(Main[[#This Row],[spread bid]]=Main[[#This Row],[spread ask]],"error","-")</f>
        <v>-</v>
      </c>
    </row>
    <row r="1193" spans="1:47" x14ac:dyDescent="0.2">
      <c r="A1193" s="1" t="s">
        <v>1090</v>
      </c>
      <c r="B1193" s="1">
        <v>7021317</v>
      </c>
      <c r="C1193" s="9">
        <v>1996704</v>
      </c>
      <c r="D1193" s="9" t="str">
        <f>_xll.BDP($A1193&amp;" Corp",D$4)</f>
        <v>IBESM</v>
      </c>
      <c r="E1193" s="9">
        <f>IF(_xll.BDP($A1193&amp;" Corp","cpn typ")="floating","frn",_xll.BDP($A1193&amp;" Corp",E$4))</f>
        <v>5.625</v>
      </c>
      <c r="F1193" s="50">
        <f>IF(LEFT(_xll.BDP($A1193&amp;" Corp","mty_typ"),4)="perp","perp",_xll.BDP($A1193&amp;" Corp",F$4)*1)</f>
        <v>43229</v>
      </c>
      <c r="G1193" s="31">
        <f>_xll.RtGet("EBOND_POSITION",INDEX(bookMap[eBondID],MATCH(TEXT(C1193,"0"),bookMap[bbgID],0))&amp;"="&amp;B1193,"AMOUNT")</f>
        <v>-1400000</v>
      </c>
      <c r="H1193" s="1">
        <f>INDEX(control!$E$12:$E$22,MATCH(C1193,control!$C$12:$C$22,0))</f>
        <v>0</v>
      </c>
      <c r="I1193" s="1" t="str">
        <f>IFERROR(INDEX(bias[symbol],MIN(MAX(MATCH(IF($I$2="manual",_xll.RtGet("EBOND_LDN",B1193,-20268),$I$2),bias[symbol],0)+H1193,1),27)),"-")</f>
        <v>bb</v>
      </c>
      <c r="J1193" s="1">
        <f>IFERROR(_xll.RtGet("EBOND_LDN",B1193,-20270)*1,"-")</f>
        <v>0.25</v>
      </c>
      <c r="K1193" s="1" t="str">
        <f>_xll.RtGet("EBOND_LDN",$B1193,-20271)</f>
        <v>on</v>
      </c>
      <c r="L1193" s="1">
        <f>_xll.BDP(A1193&amp;" @CBKG Corp","bid")</f>
        <v>117.593</v>
      </c>
      <c r="M1193" s="1">
        <f>_xll.BDP(A1193&amp;" @CBKG Corp","ask")</f>
        <v>117.843</v>
      </c>
      <c r="N1193" s="1" t="s">
        <v>1456</v>
      </c>
      <c r="O1193" s="1" t="str">
        <f>_xll.BDP(A1193&amp;" @"&amp;N1193&amp;" Corp","LAST_UPDATE")</f>
        <v>07:01:43</v>
      </c>
      <c r="P1193" s="57">
        <f>_xll.BDP(A1193&amp;" @"&amp;N1193&amp;" Corp","LAST_PRICE")</f>
        <v>117.645</v>
      </c>
      <c r="Q1193" s="1">
        <f>INDEX(control!$F$12:$F$22,MATCH(C1193,control!$C$12:$C$22,0))</f>
        <v>100</v>
      </c>
      <c r="R1193" s="1">
        <f>P1193-J1193*INDEX(bias[value],MATCH(I1193,bias[symbol],0))*(Q1193/100)</f>
        <v>117.5825</v>
      </c>
      <c r="S1193" s="1">
        <f t="shared" si="1448"/>
        <v>117.8325</v>
      </c>
      <c r="T1193" s="4"/>
      <c r="U1193" s="4"/>
      <c r="V1193" s="1">
        <f t="shared" si="1442"/>
        <v>117.645</v>
      </c>
      <c r="W1193" s="1">
        <f t="shared" si="1443"/>
        <v>117.5825</v>
      </c>
      <c r="X1193" s="1">
        <f t="shared" si="1444"/>
        <v>117.8325</v>
      </c>
      <c r="Y1193" s="13">
        <f t="shared" si="1445"/>
        <v>-2.1000000000015007E-2</v>
      </c>
      <c r="Z1193" s="1">
        <v>1</v>
      </c>
      <c r="AA1193" s="1">
        <f t="shared" si="1446"/>
        <v>1</v>
      </c>
      <c r="AB1193" s="1">
        <f t="shared" si="1409"/>
        <v>1</v>
      </c>
      <c r="AC1193" s="1">
        <f>IF(ISNUMBER(INDEX(bias[value],MATCH(I1193,bias[symbol],0))),1,0)</f>
        <v>1</v>
      </c>
      <c r="AD1193" s="1">
        <f t="shared" si="1447"/>
        <v>1</v>
      </c>
      <c r="AE1193" s="1">
        <f t="shared" si="1410"/>
        <v>1</v>
      </c>
      <c r="AF1193" s="1">
        <f t="shared" ca="1" si="1411"/>
        <v>0</v>
      </c>
      <c r="AG1193" s="1">
        <f t="shared" ca="1" si="1412"/>
        <v>0</v>
      </c>
      <c r="AH1193" s="1" t="str">
        <f ca="1">IF(AG1193=1,_xll.RtContribute("DDS_BONDS",$B1193&amp;"=EXT",$V$3:$X$3,V1193:X1193,"FTC:CHANGED;SCOPE:SERVER"),"-")</f>
        <v>-</v>
      </c>
      <c r="AI1193" s="1" t="str">
        <f>_xll.RtGet("DDS_BONDS",B1193&amp;"=EXT",3)</f>
        <v>7021317=EXT</v>
      </c>
      <c r="AJ1193" s="32">
        <f>_xll.BDP($A1193&amp;" @"&amp; $N1193 &amp;"  Corp","risk_mid")</f>
        <v>4.2230895104658828</v>
      </c>
      <c r="AK1193" s="25">
        <f t="shared" si="1426"/>
        <v>-591.23253146522359</v>
      </c>
      <c r="AL1193" s="1" t="str">
        <f t="shared" si="1449"/>
        <v>-</v>
      </c>
      <c r="AM1193" s="38">
        <f t="shared" si="1427"/>
        <v>-14.640266666666667</v>
      </c>
      <c r="AN1193" s="12">
        <f>_xll.BDP($A1193&amp;" @"&amp; $N1193 &amp;"  Corp","asset_swap_spd_mid")</f>
        <v>53.10082252168089</v>
      </c>
      <c r="AO1193" s="25">
        <f t="shared" si="1428"/>
        <v>-7434.1151530353245</v>
      </c>
      <c r="AP1193" s="25">
        <f>IFERROR(_xll.BDP($A1193&amp;" @"&amp; $N1193 &amp;"  Corp","coupon")*G1193/100/365,"-")</f>
        <v>-215.75342465753425</v>
      </c>
      <c r="AQ1193" s="1" t="str">
        <f>_xll.RtGet("EBOND_LDN",B1193,"DSPLY_NAME")</f>
        <v>IBESM 5 5/8 09 M</v>
      </c>
      <c r="AR1193" s="38">
        <f>_xll.RtGet("EBOND_LDN", B1193, -18560)</f>
        <v>86.066076476578004</v>
      </c>
      <c r="AS1193" s="38">
        <f>_xll.RtGet("EBOND_LDN", B1193, -18562)</f>
        <v>80.159388337620996</v>
      </c>
      <c r="AT1193" s="58" t="str">
        <f ca="1">IF(Main[[#This Row],[maturity]]&lt;TODAY(),"matured","-")</f>
        <v>-</v>
      </c>
      <c r="AU1193" s="1" t="str">
        <f>IF(Main[[#This Row],[spread bid]]=Main[[#This Row],[spread ask]],"error","-")</f>
        <v>-</v>
      </c>
    </row>
    <row r="1194" spans="1:47" x14ac:dyDescent="0.2">
      <c r="A1194" s="1" t="s">
        <v>1091</v>
      </c>
      <c r="B1194" s="1">
        <v>13778197</v>
      </c>
      <c r="C1194" s="9">
        <v>1996704</v>
      </c>
      <c r="D1194" s="9" t="str">
        <f>_xll.BDP($A1194&amp;" Corp",D$4)</f>
        <v>IBESM</v>
      </c>
      <c r="E1194" s="9">
        <f>IF(_xll.BDP($A1194&amp;" Corp","cpn typ")="floating","frn",_xll.BDP($A1194&amp;" Corp",E$4))</f>
        <v>4.25</v>
      </c>
      <c r="F1194" s="50">
        <f>IF(LEFT(_xll.BDP($A1194&amp;" Corp","mty_typ"),4)="perp","perp",_xll.BDP($A1194&amp;" Corp",F$4)*1)</f>
        <v>43384</v>
      </c>
      <c r="G1194" s="31">
        <f>_xll.RtGet("EBOND_POSITION",INDEX(bookMap[eBondID],MATCH(TEXT(C1194,"0"),bookMap[bbgID],0))&amp;"="&amp;B1194,"AMOUNT")</f>
        <v>2700000</v>
      </c>
      <c r="H1194" s="1">
        <f>INDEX(control!$E$12:$E$22,MATCH(C1194,control!$C$12:$C$22,0))</f>
        <v>0</v>
      </c>
      <c r="I1194" s="1" t="str">
        <f>IFERROR(INDEX(bias[symbol],MIN(MAX(MATCH(IF($I$2="manual",_xll.RtGet("EBOND_LDN",B1194,-20268),$I$2),bias[symbol],0)+H1194,1),27)),"-")</f>
        <v>bb</v>
      </c>
      <c r="J1194" s="1">
        <f>IFERROR(_xll.RtGet("EBOND_LDN",B1194,-20270)*1,"-")</f>
        <v>0.25</v>
      </c>
      <c r="K1194" s="1" t="str">
        <f>_xll.RtGet("EBOND_LDN",$B1194,-20271)</f>
        <v>on</v>
      </c>
      <c r="L1194" s="1">
        <f>_xll.BDP(A1194&amp;" @CBKG Corp","bid")</f>
        <v>113.13500000000001</v>
      </c>
      <c r="M1194" s="1">
        <f>_xll.BDP(A1194&amp;" @CBKG Corp","ask")</f>
        <v>113.38500000000001</v>
      </c>
      <c r="N1194" s="1" t="s">
        <v>1456</v>
      </c>
      <c r="O1194" s="1" t="str">
        <f>_xll.BDP(A1194&amp;" @"&amp;N1194&amp;" Corp","LAST_UPDATE")</f>
        <v>07:01:24</v>
      </c>
      <c r="P1194" s="57">
        <f>_xll.BDP(A1194&amp;" @"&amp;N1194&amp;" Corp","LAST_PRICE")</f>
        <v>113.203</v>
      </c>
      <c r="Q1194" s="1">
        <f>INDEX(control!$F$12:$F$22,MATCH(C1194,control!$C$12:$C$22,0))</f>
        <v>100</v>
      </c>
      <c r="R1194" s="1">
        <f>P1194-J1194*INDEX(bias[value],MATCH(I1194,bias[symbol],0))*(Q1194/100)</f>
        <v>113.1405</v>
      </c>
      <c r="S1194" s="1">
        <f t="shared" si="1448"/>
        <v>113.3905</v>
      </c>
      <c r="T1194" s="4"/>
      <c r="U1194" s="4"/>
      <c r="V1194" s="1">
        <f t="shared" si="1442"/>
        <v>113.203</v>
      </c>
      <c r="W1194" s="1">
        <f t="shared" si="1443"/>
        <v>113.1405</v>
      </c>
      <c r="X1194" s="1">
        <f t="shared" si="1444"/>
        <v>113.3905</v>
      </c>
      <c r="Y1194" s="13">
        <f t="shared" si="1445"/>
        <v>1.099999999999568E-2</v>
      </c>
      <c r="Z1194" s="1">
        <v>1</v>
      </c>
      <c r="AA1194" s="1">
        <f t="shared" si="1446"/>
        <v>1</v>
      </c>
      <c r="AB1194" s="1">
        <f t="shared" si="1409"/>
        <v>1</v>
      </c>
      <c r="AC1194" s="1">
        <f>IF(ISNUMBER(INDEX(bias[value],MATCH(I1194,bias[symbol],0))),1,0)</f>
        <v>1</v>
      </c>
      <c r="AD1194" s="1">
        <f t="shared" si="1447"/>
        <v>1</v>
      </c>
      <c r="AE1194" s="1">
        <f t="shared" si="1410"/>
        <v>1</v>
      </c>
      <c r="AF1194" s="1">
        <f t="shared" ca="1" si="1411"/>
        <v>0</v>
      </c>
      <c r="AG1194" s="1">
        <f t="shared" ca="1" si="1412"/>
        <v>0</v>
      </c>
      <c r="AH1194" s="1" t="str">
        <f ca="1">IF(AG1194=1,_xll.RtContribute("DDS_BONDS",$B1194&amp;"=EXT",$V$3:$X$3,V1194:X1194,"FTC:CHANGED;SCOPE:SERVER"),"-")</f>
        <v>-</v>
      </c>
      <c r="AI1194" s="1" t="str">
        <f>_xll.RtGet("DDS_BONDS",B1194&amp;"=EXT",3)</f>
        <v>13778197=EXT</v>
      </c>
      <c r="AJ1194" s="32">
        <f>_xll.BDP($A1194&amp;" @"&amp; $N1194 &amp;"  Corp","risk_mid")</f>
        <v>4.539149269123044</v>
      </c>
      <c r="AK1194" s="25">
        <f t="shared" si="1426"/>
        <v>1225.570302663222</v>
      </c>
      <c r="AL1194" s="1" t="str">
        <f t="shared" si="1449"/>
        <v>-</v>
      </c>
      <c r="AM1194" s="38">
        <f t="shared" si="1427"/>
        <v>27.16872</v>
      </c>
      <c r="AN1194" s="12">
        <f>_xll.BDP($A1194&amp;" @"&amp; $N1194 &amp;"  Corp","asset_swap_spd_mid")</f>
        <v>55.458834615641777</v>
      </c>
      <c r="AO1194" s="25">
        <f t="shared" si="1428"/>
        <v>14973.88534622328</v>
      </c>
      <c r="AP1194" s="25">
        <f>IFERROR(_xll.BDP($A1194&amp;" @"&amp; $N1194 &amp;"  Corp","coupon")*G1194/100/365,"-")</f>
        <v>314.38356164383561</v>
      </c>
      <c r="AQ1194" s="1" t="str">
        <f>_xll.RtGet("EBOND_LDN",B1194,"DSPLY_NAME")</f>
        <v>IBESM 4 1/4 11 O</v>
      </c>
      <c r="AR1194" s="38">
        <f>_xll.RtGet("EBOND_LDN", B1194, -18560)</f>
        <v>90.700451326069995</v>
      </c>
      <c r="AS1194" s="38">
        <f>_xll.RtGet("EBOND_LDN", B1194, -18562)</f>
        <v>85.202709767097005</v>
      </c>
      <c r="AT1194" s="58" t="str">
        <f ca="1">IF(Main[[#This Row],[maturity]]&lt;TODAY(),"matured","-")</f>
        <v>-</v>
      </c>
      <c r="AU1194" s="1" t="str">
        <f>IF(Main[[#This Row],[spread bid]]=Main[[#This Row],[spread ask]],"error","-")</f>
        <v>-</v>
      </c>
    </row>
    <row r="1195" spans="1:47" x14ac:dyDescent="0.2">
      <c r="A1195" s="1" t="s">
        <v>1092</v>
      </c>
      <c r="B1195" s="1">
        <v>8965505</v>
      </c>
      <c r="C1195" s="9">
        <v>1996704</v>
      </c>
      <c r="D1195" s="9" t="str">
        <f>_xll.BDP($A1195&amp;" Corp",D$4)</f>
        <v>IBESM</v>
      </c>
      <c r="E1195" s="9">
        <f>IF(_xll.BDP($A1195&amp;" Corp","cpn typ")="floating","frn",_xll.BDP($A1195&amp;" Corp",E$4))</f>
        <v>4.125</v>
      </c>
      <c r="F1195" s="50">
        <f>IF(LEFT(_xll.BDP($A1195&amp;" Corp","mty_typ"),4)="perp","perp",_xll.BDP($A1195&amp;" Corp",F$4)*1)</f>
        <v>43913</v>
      </c>
      <c r="G1195" s="31">
        <f>_xll.RtGet("EBOND_POSITION",INDEX(bookMap[eBondID],MATCH(TEXT(C1195,"0"),bookMap[bbgID],0))&amp;"="&amp;B1195,"AMOUNT")</f>
        <v>0</v>
      </c>
      <c r="H1195" s="1">
        <f>INDEX(control!$E$12:$E$22,MATCH(C1195,control!$C$12:$C$22,0))</f>
        <v>0</v>
      </c>
      <c r="I1195" s="1" t="str">
        <f>IFERROR(INDEX(bias[symbol],MIN(MAX(MATCH(IF($I$2="manual",_xll.RtGet("EBOND_LDN",B1195,-20268),$I$2),bias[symbol],0)+H1195,1),27)),"-")</f>
        <v>bb</v>
      </c>
      <c r="J1195" s="1">
        <f>IFERROR(_xll.RtGet("EBOND_LDN",B1195,-20270)*1,"-")</f>
        <v>0.35</v>
      </c>
      <c r="K1195" s="1" t="str">
        <f>_xll.RtGet("EBOND_LDN",$B1195,-20271)</f>
        <v>on</v>
      </c>
      <c r="L1195" s="1">
        <f>_xll.BDP(A1195&amp;" @CBKG Corp","bid")</f>
        <v>114.82299999999999</v>
      </c>
      <c r="M1195" s="1">
        <f>_xll.BDP(A1195&amp;" @CBKG Corp","ask")</f>
        <v>115.173</v>
      </c>
      <c r="N1195" s="1" t="s">
        <v>1456</v>
      </c>
      <c r="O1195" s="1" t="str">
        <f>_xll.BDP(A1195&amp;" @"&amp;N1195&amp;" Corp","LAST_UPDATE")</f>
        <v>07:01:26</v>
      </c>
      <c r="P1195" s="57">
        <f>_xll.BDP(A1195&amp;" @"&amp;N1195&amp;" Corp","LAST_PRICE")</f>
        <v>114.91500000000001</v>
      </c>
      <c r="Q1195" s="1">
        <f>INDEX(control!$F$12:$F$22,MATCH(C1195,control!$C$12:$C$22,0))</f>
        <v>100</v>
      </c>
      <c r="R1195" s="1">
        <f>P1195-J1195*INDEX(bias[value],MATCH(I1195,bias[symbol],0))*(Q1195/100)</f>
        <v>114.8275</v>
      </c>
      <c r="S1195" s="1">
        <f t="shared" si="1448"/>
        <v>115.17749999999999</v>
      </c>
      <c r="T1195" s="4"/>
      <c r="U1195" s="4"/>
      <c r="V1195" s="1">
        <f t="shared" si="1442"/>
        <v>114.91500000000001</v>
      </c>
      <c r="W1195" s="1">
        <f t="shared" si="1443"/>
        <v>114.8275</v>
      </c>
      <c r="X1195" s="1">
        <f t="shared" si="1444"/>
        <v>115.17749999999999</v>
      </c>
      <c r="Y1195" s="13">
        <f t="shared" si="1445"/>
        <v>9.0000000000145519E-3</v>
      </c>
      <c r="Z1195" s="1">
        <v>1</v>
      </c>
      <c r="AA1195" s="1">
        <f t="shared" si="1446"/>
        <v>1</v>
      </c>
      <c r="AB1195" s="1">
        <f t="shared" si="1409"/>
        <v>1</v>
      </c>
      <c r="AC1195" s="1">
        <f>IF(ISNUMBER(INDEX(bias[value],MATCH(I1195,bias[symbol],0))),1,0)</f>
        <v>1</v>
      </c>
      <c r="AD1195" s="1">
        <f t="shared" si="1447"/>
        <v>1</v>
      </c>
      <c r="AE1195" s="1">
        <f t="shared" si="1410"/>
        <v>1</v>
      </c>
      <c r="AF1195" s="1">
        <f t="shared" ca="1" si="1411"/>
        <v>0</v>
      </c>
      <c r="AG1195" s="1">
        <f t="shared" ca="1" si="1412"/>
        <v>0</v>
      </c>
      <c r="AH1195" s="1" t="str">
        <f ca="1">IF(AG1195=1,_xll.RtContribute("DDS_BONDS",$B1195&amp;"=EXT",$V$3:$X$3,V1195:X1195,"FTC:CHANGED;SCOPE:SERVER"),"-")</f>
        <v>-</v>
      </c>
      <c r="AI1195" s="1" t="str">
        <f>_xll.RtGet("DDS_BONDS",B1195&amp;"=EXT",3)</f>
        <v>8965505=EXT</v>
      </c>
      <c r="AJ1195" s="32">
        <f>_xll.BDP($A1195&amp;" @"&amp; $N1195 &amp;"  Corp","risk_mid")</f>
        <v>5.9834419416169737</v>
      </c>
      <c r="AK1195" s="25">
        <f t="shared" si="1426"/>
        <v>0</v>
      </c>
      <c r="AL1195" s="1" t="str">
        <f t="shared" si="1449"/>
        <v>-</v>
      </c>
      <c r="AM1195" s="38">
        <f t="shared" si="1427"/>
        <v>0</v>
      </c>
      <c r="AN1195" s="12">
        <f>_xll.BDP($A1195&amp;" @"&amp; $N1195 &amp;"  Corp","asset_swap_spd_mid")</f>
        <v>62.864128980561702</v>
      </c>
      <c r="AO1195" s="25">
        <f t="shared" si="1428"/>
        <v>0</v>
      </c>
      <c r="AP1195" s="25">
        <f>IFERROR(_xll.BDP($A1195&amp;" @"&amp; $N1195 &amp;"  Corp","coupon")*G1195/100/365,"-")</f>
        <v>0</v>
      </c>
      <c r="AQ1195" s="1" t="str">
        <f>_xll.RtGet("EBOND_LDN",B1195,"DSPLY_NAME")</f>
        <v>IBESM 4 1/8 23 M</v>
      </c>
      <c r="AR1195" s="38">
        <f>_xll.RtGet("EBOND_LDN", B1195, -18560)</f>
        <v>94.440305390814004</v>
      </c>
      <c r="AS1195" s="38">
        <f>_xll.RtGet("EBOND_LDN", B1195, -18562)</f>
        <v>88.607246619826995</v>
      </c>
      <c r="AT1195" s="58" t="str">
        <f ca="1">IF(Main[[#This Row],[maturity]]&lt;TODAY(),"matured","-")</f>
        <v>-</v>
      </c>
      <c r="AU1195" s="1" t="str">
        <f>IF(Main[[#This Row],[spread bid]]=Main[[#This Row],[spread ask]],"error","-")</f>
        <v>-</v>
      </c>
    </row>
    <row r="1196" spans="1:47" x14ac:dyDescent="0.2">
      <c r="A1196" s="1" t="s">
        <v>1093</v>
      </c>
      <c r="B1196" s="1">
        <v>18098664</v>
      </c>
      <c r="C1196" s="9">
        <v>1996704</v>
      </c>
      <c r="D1196" s="9" t="str">
        <f>_xll.BDP($A1196&amp;" Corp",D$4)</f>
        <v>IBESM</v>
      </c>
      <c r="E1196" s="9">
        <f>IF(_xll.BDP($A1196&amp;" Corp","cpn typ")="floating","frn",_xll.BDP($A1196&amp;" Corp",E$4))</f>
        <v>2.875</v>
      </c>
      <c r="F1196" s="50">
        <f>IF(LEFT(_xll.BDP($A1196&amp;" Corp","mty_typ"),4)="perp","perp",_xll.BDP($A1196&amp;" Corp",F$4)*1)</f>
        <v>44146</v>
      </c>
      <c r="G1196" s="31">
        <f>_xll.RtGet("EBOND_POSITION",INDEX(bookMap[eBondID],MATCH(TEXT(C1196,"0"),bookMap[bbgID],0))&amp;"="&amp;B1196,"AMOUNT")</f>
        <v>0</v>
      </c>
      <c r="H1196" s="1">
        <f>INDEX(control!$E$12:$E$22,MATCH(C1196,control!$C$12:$C$22,0))</f>
        <v>0</v>
      </c>
      <c r="I1196" s="1" t="str">
        <f>IFERROR(INDEX(bias[symbol],MIN(MAX(MATCH(IF($I$2="manual",_xll.RtGet("EBOND_LDN",B1196,-20268),$I$2),bias[symbol],0)+H1196,1),27)),"-")</f>
        <v>bb</v>
      </c>
      <c r="J1196" s="1">
        <f>IFERROR(_xll.RtGet("EBOND_LDN",B1196,-20270)*1,"-")</f>
        <v>0.35</v>
      </c>
      <c r="K1196" s="1" t="str">
        <f>_xll.RtGet("EBOND_LDN",$B1196,-20271)</f>
        <v>on</v>
      </c>
      <c r="L1196" s="1">
        <f>_xll.BDP(A1196&amp;" @CBKG Corp","bid")</f>
        <v>107.89</v>
      </c>
      <c r="M1196" s="1">
        <f>_xll.BDP(A1196&amp;" @CBKG Corp","ask")</f>
        <v>108.24</v>
      </c>
      <c r="N1196" s="1" t="s">
        <v>1456</v>
      </c>
      <c r="O1196" s="1" t="str">
        <f>_xll.BDP(A1196&amp;" @"&amp;N1196&amp;" Corp","LAST_UPDATE")</f>
        <v>07:01:44</v>
      </c>
      <c r="P1196" s="57">
        <f>_xll.BDP(A1196&amp;" @"&amp;N1196&amp;" Corp","LAST_PRICE")</f>
        <v>107.973</v>
      </c>
      <c r="Q1196" s="1">
        <f>INDEX(control!$F$12:$F$22,MATCH(C1196,control!$C$12:$C$22,0))</f>
        <v>100</v>
      </c>
      <c r="R1196" s="1">
        <f>P1196-J1196*INDEX(bias[value],MATCH(I1196,bias[symbol],0))*(Q1196/100)</f>
        <v>107.88549999999999</v>
      </c>
      <c r="S1196" s="1">
        <f t="shared" si="1448"/>
        <v>108.23549999999999</v>
      </c>
      <c r="T1196" s="4"/>
      <c r="U1196" s="4"/>
      <c r="V1196" s="1">
        <f t="shared" si="1442"/>
        <v>107.973</v>
      </c>
      <c r="W1196" s="1">
        <f t="shared" si="1443"/>
        <v>107.88549999999999</v>
      </c>
      <c r="X1196" s="1">
        <f t="shared" si="1444"/>
        <v>108.23549999999999</v>
      </c>
      <c r="Y1196" s="13">
        <f t="shared" si="1445"/>
        <v>-9.0000000000145519E-3</v>
      </c>
      <c r="Z1196" s="1">
        <v>1</v>
      </c>
      <c r="AA1196" s="1">
        <f t="shared" si="1446"/>
        <v>1</v>
      </c>
      <c r="AB1196" s="1">
        <f t="shared" si="1409"/>
        <v>1</v>
      </c>
      <c r="AC1196" s="1">
        <f>IF(ISNUMBER(INDEX(bias[value],MATCH(I1196,bias[symbol],0))),1,0)</f>
        <v>1</v>
      </c>
      <c r="AD1196" s="1">
        <f t="shared" si="1447"/>
        <v>1</v>
      </c>
      <c r="AE1196" s="1">
        <f t="shared" si="1410"/>
        <v>1</v>
      </c>
      <c r="AF1196" s="1">
        <f t="shared" ca="1" si="1411"/>
        <v>0</v>
      </c>
      <c r="AG1196" s="1">
        <f t="shared" ca="1" si="1412"/>
        <v>0</v>
      </c>
      <c r="AH1196" s="1" t="str">
        <f ca="1">IF(AG1196=1,_xll.RtContribute("DDS_BONDS",$B1196&amp;"=EXT",$V$3:$X$3,V1196:X1196,"FTC:CHANGED;SCOPE:SERVER"),"-")</f>
        <v>-</v>
      </c>
      <c r="AI1196" s="1" t="str">
        <f>_xll.RtGet("DDS_BONDS",B1196&amp;"=EXT",3)</f>
        <v>18098664=EXT</v>
      </c>
      <c r="AJ1196" s="32">
        <f>_xll.BDP($A1196&amp;" @"&amp; $N1196 &amp;"  Corp","risk_mid")</f>
        <v>6.3284113444190382</v>
      </c>
      <c r="AK1196" s="25">
        <f t="shared" si="1426"/>
        <v>0</v>
      </c>
      <c r="AL1196" s="1" t="str">
        <f t="shared" si="1449"/>
        <v>-</v>
      </c>
      <c r="AM1196" s="38">
        <f t="shared" si="1427"/>
        <v>0</v>
      </c>
      <c r="AN1196" s="12">
        <f>_xll.BDP($A1196&amp;" @"&amp; $N1196 &amp;"  Corp","asset_swap_spd_mid")</f>
        <v>61.804212005193627</v>
      </c>
      <c r="AO1196" s="25">
        <f t="shared" si="1428"/>
        <v>0</v>
      </c>
      <c r="AP1196" s="25">
        <f>IFERROR(_xll.BDP($A1196&amp;" @"&amp; $N1196 &amp;"  Corp","coupon")*G1196/100/365,"-")</f>
        <v>0</v>
      </c>
      <c r="AQ1196" s="1" t="str">
        <f>_xll.RtGet("EBOND_LDN",B1196,"DSPLY_NAME")</f>
        <v>IBESM 2 7/8 11 N</v>
      </c>
      <c r="AR1196" s="38">
        <f>_xll.RtGet("EBOND_LDN", B1196, -18560)</f>
        <v>98.672347526969006</v>
      </c>
      <c r="AS1196" s="38">
        <f>_xll.RtGet("EBOND_LDN", B1196, -18562)</f>
        <v>93.156901449136996</v>
      </c>
      <c r="AT1196" s="58" t="str">
        <f ca="1">IF(Main[[#This Row],[maturity]]&lt;TODAY(),"matured","-")</f>
        <v>-</v>
      </c>
      <c r="AU1196" s="1" t="str">
        <f>IF(Main[[#This Row],[spread bid]]=Main[[#This Row],[spread ask]],"error","-")</f>
        <v>-</v>
      </c>
    </row>
    <row r="1197" spans="1:47" x14ac:dyDescent="0.2">
      <c r="A1197" s="1" t="s">
        <v>1094</v>
      </c>
      <c r="B1197" s="1">
        <v>16682295</v>
      </c>
      <c r="C1197" s="9">
        <v>1996704</v>
      </c>
      <c r="D1197" s="9" t="str">
        <f>_xll.BDP($A1197&amp;" Corp",D$4)</f>
        <v>IBESM</v>
      </c>
      <c r="E1197" s="9">
        <f>IF(_xll.BDP($A1197&amp;" Corp","cpn typ")="floating","frn",_xll.BDP($A1197&amp;" Corp",E$4))</f>
        <v>3.5</v>
      </c>
      <c r="F1197" s="50">
        <f>IF(LEFT(_xll.BDP($A1197&amp;" Corp","mty_typ"),4)="perp","perp",_xll.BDP($A1197&amp;" Corp",F$4)*1)</f>
        <v>44228</v>
      </c>
      <c r="G1197" s="31">
        <f>_xll.RtGet("EBOND_POSITION",INDEX(bookMap[eBondID],MATCH(TEXT(C1197,"0"),bookMap[bbgID],0))&amp;"="&amp;B1197,"AMOUNT")</f>
        <v>0</v>
      </c>
      <c r="H1197" s="1">
        <f>INDEX(control!$E$12:$E$22,MATCH(C1197,control!$C$12:$C$22,0))</f>
        <v>0</v>
      </c>
      <c r="I1197" s="1" t="str">
        <f>IFERROR(INDEX(bias[symbol],MIN(MAX(MATCH(IF($I$2="manual",_xll.RtGet("EBOND_LDN",B1197,-20268),$I$2),bias[symbol],0)+H1197,1),27)),"-")</f>
        <v>bb</v>
      </c>
      <c r="J1197" s="1">
        <f>IFERROR(_xll.RtGet("EBOND_LDN",B1197,-20270)*1,"-")</f>
        <v>0.35</v>
      </c>
      <c r="K1197" s="1" t="str">
        <f>_xll.RtGet("EBOND_LDN",$B1197,-20271)</f>
        <v>on</v>
      </c>
      <c r="L1197" s="1">
        <f>_xll.BDP(A1197&amp;" @CBKG Corp","bid")</f>
        <v>111.389</v>
      </c>
      <c r="M1197" s="1">
        <f>_xll.BDP(A1197&amp;" @CBKG Corp","ask")</f>
        <v>111.739</v>
      </c>
      <c r="N1197" s="1" t="s">
        <v>1456</v>
      </c>
      <c r="O1197" s="1" t="str">
        <f>_xll.BDP(A1197&amp;" @"&amp;N1197&amp;" Corp","LAST_UPDATE")</f>
        <v>07:01:44</v>
      </c>
      <c r="P1197" s="57">
        <f>_xll.BDP(A1197&amp;" @"&amp;N1197&amp;" Corp","LAST_PRICE")</f>
        <v>111.468</v>
      </c>
      <c r="Q1197" s="1">
        <f>INDEX(control!$F$12:$F$22,MATCH(C1197,control!$C$12:$C$22,0))</f>
        <v>100</v>
      </c>
      <c r="R1197" s="1">
        <f>P1197-J1197*INDEX(bias[value],MATCH(I1197,bias[symbol],0))*(Q1197/100)</f>
        <v>111.3805</v>
      </c>
      <c r="S1197" s="1">
        <f t="shared" si="1448"/>
        <v>111.73049999999999</v>
      </c>
      <c r="T1197" s="4"/>
      <c r="U1197" s="4"/>
      <c r="V1197" s="1">
        <f t="shared" si="1442"/>
        <v>111.468</v>
      </c>
      <c r="W1197" s="1">
        <f t="shared" si="1443"/>
        <v>111.3805</v>
      </c>
      <c r="X1197" s="1">
        <f t="shared" si="1444"/>
        <v>111.73049999999999</v>
      </c>
      <c r="Y1197" s="13">
        <f t="shared" si="1445"/>
        <v>-1.6999999999995907E-2</v>
      </c>
      <c r="Z1197" s="1">
        <v>1</v>
      </c>
      <c r="AA1197" s="1">
        <f t="shared" si="1446"/>
        <v>1</v>
      </c>
      <c r="AB1197" s="1">
        <f t="shared" si="1409"/>
        <v>1</v>
      </c>
      <c r="AC1197" s="1">
        <f>IF(ISNUMBER(INDEX(bias[value],MATCH(I1197,bias[symbol],0))),1,0)</f>
        <v>1</v>
      </c>
      <c r="AD1197" s="1">
        <f t="shared" si="1447"/>
        <v>1</v>
      </c>
      <c r="AE1197" s="1">
        <f t="shared" si="1410"/>
        <v>1</v>
      </c>
      <c r="AF1197" s="1">
        <f t="shared" ca="1" si="1411"/>
        <v>0</v>
      </c>
      <c r="AG1197" s="1">
        <f t="shared" ca="1" si="1412"/>
        <v>0</v>
      </c>
      <c r="AH1197" s="1" t="str">
        <f ca="1">IF(AG1197=1,_xll.RtContribute("DDS_BONDS",$B1197&amp;"=EXT",$V$3:$X$3,V1197:X1197,"FTC:CHANGED;SCOPE:SERVER"),"-")</f>
        <v>-</v>
      </c>
      <c r="AI1197" s="1" t="str">
        <f>_xll.RtGet("DDS_BONDS",B1197&amp;"=EXT",3)</f>
        <v>16682295=EXT</v>
      </c>
      <c r="AJ1197" s="32">
        <f>_xll.BDP($A1197&amp;" @"&amp; $N1197 &amp;"  Corp","risk_mid")</f>
        <v>6.6489179558260503</v>
      </c>
      <c r="AK1197" s="25">
        <f t="shared" si="1426"/>
        <v>0</v>
      </c>
      <c r="AL1197" s="1" t="str">
        <f t="shared" si="1449"/>
        <v>-</v>
      </c>
      <c r="AM1197" s="38">
        <f t="shared" si="1427"/>
        <v>0</v>
      </c>
      <c r="AN1197" s="12">
        <f>_xll.BDP($A1197&amp;" @"&amp; $N1197 &amp;"  Corp","asset_swap_spd_mid")</f>
        <v>70.162955917744398</v>
      </c>
      <c r="AO1197" s="25">
        <f t="shared" si="1428"/>
        <v>0</v>
      </c>
      <c r="AP1197" s="25">
        <f>IFERROR(_xll.BDP($A1197&amp;" @"&amp; $N1197 &amp;"  Corp","coupon")*G1197/100/365,"-")</f>
        <v>0</v>
      </c>
      <c r="AQ1197" s="1" t="str">
        <f>_xll.RtGet("EBOND_LDN",B1197,"DSPLY_NAME")</f>
        <v>IBESM 3 1/2 01 F</v>
      </c>
      <c r="AR1197" s="38">
        <f>_xll.RtGet("EBOND_LDN", B1197, -18560)</f>
        <v>96.817538579523003</v>
      </c>
      <c r="AS1197" s="38">
        <f>_xll.RtGet("EBOND_LDN", B1197, -18562)</f>
        <v>91.563772523873993</v>
      </c>
      <c r="AT1197" s="58" t="str">
        <f ca="1">IF(Main[[#This Row],[maturity]]&lt;TODAY(),"matured","-")</f>
        <v>-</v>
      </c>
      <c r="AU1197" s="1" t="str">
        <f>IF(Main[[#This Row],[spread bid]]=Main[[#This Row],[spread ask]],"error","-")</f>
        <v>-</v>
      </c>
    </row>
    <row r="1198" spans="1:47" x14ac:dyDescent="0.2">
      <c r="A1198" s="1" t="s">
        <v>1095</v>
      </c>
      <c r="B1198" s="1">
        <v>19865588</v>
      </c>
      <c r="C1198" s="9">
        <v>1996704</v>
      </c>
      <c r="D1198" s="9" t="str">
        <f>_xll.BDP($A1198&amp;" Corp",D$4)</f>
        <v>IBESM</v>
      </c>
      <c r="E1198" s="9">
        <f>IF(_xll.BDP($A1198&amp;" Corp","cpn typ")="floating","frn",_xll.BDP($A1198&amp;" Corp",E$4))</f>
        <v>3</v>
      </c>
      <c r="F1198" s="50">
        <f>IF(LEFT(_xll.BDP($A1198&amp;" Corp","mty_typ"),4)="perp","perp",_xll.BDP($A1198&amp;" Corp",F$4)*1)</f>
        <v>44592</v>
      </c>
      <c r="G1198" s="31">
        <f>_xll.RtGet("EBOND_POSITION",INDEX(bookMap[eBondID],MATCH(TEXT(C1198,"0"),bookMap[bbgID],0))&amp;"="&amp;B1198,"AMOUNT")</f>
        <v>0</v>
      </c>
      <c r="H1198" s="1">
        <f>INDEX(control!$E$12:$E$22,MATCH(C1198,control!$C$12:$C$22,0))</f>
        <v>0</v>
      </c>
      <c r="I1198" s="1" t="str">
        <f>IFERROR(INDEX(bias[symbol],MIN(MAX(MATCH(IF($I$2="manual",_xll.RtGet("EBOND_LDN",B1198,-20268),$I$2),bias[symbol],0)+H1198,1),27)),"-")</f>
        <v>bb</v>
      </c>
      <c r="J1198" s="1">
        <f>IFERROR(_xll.RtGet("EBOND_LDN",B1198,-20270)*1,"-")</f>
        <v>0.4</v>
      </c>
      <c r="K1198" s="1" t="str">
        <f>_xll.RtGet("EBOND_LDN",$B1198,-20271)</f>
        <v>on</v>
      </c>
      <c r="L1198" s="1">
        <f>_xll.BDP(A1198&amp;" @CBKG Corp","bid")</f>
        <v>107.803</v>
      </c>
      <c r="M1198" s="1">
        <f>_xll.BDP(A1198&amp;" @CBKG Corp","ask")</f>
        <v>108.203</v>
      </c>
      <c r="N1198" s="1" t="s">
        <v>1456</v>
      </c>
      <c r="O1198" s="1" t="str">
        <f>_xll.BDP(A1198&amp;" @"&amp;N1198&amp;" Corp","LAST_UPDATE")</f>
        <v>07:01:27</v>
      </c>
      <c r="P1198" s="57">
        <f>_xll.BDP(A1198&amp;" @"&amp;N1198&amp;" Corp","LAST_PRICE")</f>
        <v>107.884</v>
      </c>
      <c r="Q1198" s="1">
        <f>INDEX(control!$F$12:$F$22,MATCH(C1198,control!$C$12:$C$22,0))</f>
        <v>100</v>
      </c>
      <c r="R1198" s="1">
        <f>P1198-J1198*INDEX(bias[value],MATCH(I1198,bias[symbol],0))*(Q1198/100)</f>
        <v>107.78400000000001</v>
      </c>
      <c r="S1198" s="1">
        <f t="shared" si="1448"/>
        <v>108.18400000000001</v>
      </c>
      <c r="T1198" s="4"/>
      <c r="U1198" s="4"/>
      <c r="V1198" s="1">
        <f t="shared" si="1442"/>
        <v>107.884</v>
      </c>
      <c r="W1198" s="1">
        <f t="shared" si="1443"/>
        <v>107.78400000000001</v>
      </c>
      <c r="X1198" s="1">
        <f t="shared" si="1444"/>
        <v>108.18400000000001</v>
      </c>
      <c r="Y1198" s="13">
        <f t="shared" si="1445"/>
        <v>-3.7999999999982492E-2</v>
      </c>
      <c r="Z1198" s="1">
        <v>1</v>
      </c>
      <c r="AA1198" s="1">
        <f t="shared" si="1446"/>
        <v>1</v>
      </c>
      <c r="AB1198" s="1">
        <f t="shared" si="1409"/>
        <v>1</v>
      </c>
      <c r="AC1198" s="1">
        <f>IF(ISNUMBER(INDEX(bias[value],MATCH(I1198,bias[symbol],0))),1,0)</f>
        <v>1</v>
      </c>
      <c r="AD1198" s="1">
        <f t="shared" si="1447"/>
        <v>1</v>
      </c>
      <c r="AE1198" s="1">
        <f t="shared" si="1410"/>
        <v>1</v>
      </c>
      <c r="AF1198" s="1">
        <f t="shared" ca="1" si="1411"/>
        <v>0</v>
      </c>
      <c r="AG1198" s="1">
        <f t="shared" ca="1" si="1412"/>
        <v>0</v>
      </c>
      <c r="AH1198" s="1" t="str">
        <f ca="1">IF(AG1198=1,_xll.RtContribute("DDS_BONDS",$B1198&amp;"=EXT",$V$3:$X$3,V1198:X1198,"FTC:CHANGED;SCOPE:SERVER"),"-")</f>
        <v>-</v>
      </c>
      <c r="AI1198" s="1" t="str">
        <f>_xll.RtGet("DDS_BONDS",B1198&amp;"=EXT",3)</f>
        <v>19865588=EXT</v>
      </c>
      <c r="AJ1198" s="32">
        <f>_xll.BDP($A1198&amp;" @"&amp; $N1198 &amp;"  Corp","risk_mid")</f>
        <v>7.3566594629141946</v>
      </c>
      <c r="AK1198" s="25">
        <f t="shared" si="1426"/>
        <v>0</v>
      </c>
      <c r="AL1198" s="1" t="str">
        <f t="shared" si="1449"/>
        <v>-</v>
      </c>
      <c r="AM1198" s="38">
        <f t="shared" si="1427"/>
        <v>0</v>
      </c>
      <c r="AN1198" s="12">
        <f>_xll.BDP($A1198&amp;" @"&amp; $N1198 &amp;"  Corp","asset_swap_spd_mid")</f>
        <v>71.958825018798507</v>
      </c>
      <c r="AO1198" s="25">
        <f t="shared" si="1428"/>
        <v>0</v>
      </c>
      <c r="AP1198" s="25">
        <f>IFERROR(_xll.BDP($A1198&amp;" @"&amp; $N1198 &amp;"  Corp","coupon")*G1198/100/365,"-")</f>
        <v>0</v>
      </c>
      <c r="AQ1198" s="1" t="str">
        <f>_xll.RtGet("EBOND_LDN",B1198,"DSPLY_NAME")</f>
        <v>IBESM 3 31 Jan 2</v>
      </c>
      <c r="AR1198" s="38">
        <f>_xll.RtGet("EBOND_LDN", B1198, -18560)</f>
        <v>96.934106587749</v>
      </c>
      <c r="AS1198" s="38">
        <f>_xll.RtGet("EBOND_LDN", B1198, -18562)</f>
        <v>91.514719198633003</v>
      </c>
      <c r="AT1198" s="58" t="str">
        <f ca="1">IF(Main[[#This Row],[maturity]]&lt;TODAY(),"matured","-")</f>
        <v>-</v>
      </c>
      <c r="AU1198" s="1" t="str">
        <f>IF(Main[[#This Row],[spread bid]]=Main[[#This Row],[spread ask]],"error","-")</f>
        <v>-</v>
      </c>
    </row>
    <row r="1199" spans="1:47" x14ac:dyDescent="0.2">
      <c r="A1199" s="1" t="s">
        <v>1613</v>
      </c>
      <c r="B1199" s="1">
        <v>21181964</v>
      </c>
      <c r="C1199" s="9">
        <v>1996704</v>
      </c>
      <c r="D1199" s="9" t="str">
        <f>_xll.BDP($A1199&amp;" Corp",D$4)</f>
        <v>IBESM</v>
      </c>
      <c r="E1199" s="9">
        <f>IF(_xll.BDP($A1199&amp;" Corp","cpn typ")="floating","frn",_xll.BDP($A1199&amp;" Corp",E$4))</f>
        <v>2.5</v>
      </c>
      <c r="F1199" s="50">
        <f>IF(LEFT(_xll.BDP($A1199&amp;" Corp","mty_typ"),4)="perp","perp",_xll.BDP($A1199&amp;" Corp",F$4)*1)</f>
        <v>44858</v>
      </c>
      <c r="G1199" s="31">
        <f>_xll.RtGet("EBOND_POSITION",INDEX(bookMap[eBondID],MATCH(TEXT(C1199,"0"),bookMap[bbgID],0))&amp;"="&amp;B1199,"AMOUNT")</f>
        <v>0</v>
      </c>
      <c r="H1199" s="1">
        <f>INDEX(control!$E$12:$E$22,MATCH(C1199,control!$C$12:$C$22,0))</f>
        <v>0</v>
      </c>
      <c r="I1199" s="1" t="str">
        <f>IFERROR(INDEX(bias[symbol],MIN(MAX(MATCH(IF($I$2="manual",_xll.RtGet("EBOND_LDN",B1199,-20268),$I$2),bias[symbol],0)+H1199,1),27)),"-")</f>
        <v>bb</v>
      </c>
      <c r="J1199" s="1">
        <f>IFERROR(_xll.RtGet("EBOND_LDN",B1199,-20270)*1,"-")</f>
        <v>0.5</v>
      </c>
      <c r="K1199" s="1" t="str">
        <f>_xll.RtGet("EBOND_LDN",$B1199,-20271)</f>
        <v>on</v>
      </c>
      <c r="L1199" s="1">
        <f>_xll.BDP(A1199&amp;" @CBKG Corp","bid")</f>
        <v>103.496</v>
      </c>
      <c r="M1199" s="1">
        <f>_xll.BDP(A1199&amp;" @CBKG Corp","ask")</f>
        <v>103.996</v>
      </c>
      <c r="N1199" s="1" t="s">
        <v>1456</v>
      </c>
      <c r="O1199" s="1" t="str">
        <f>_xll.BDP(A1199&amp;" @"&amp;N1199&amp;" Corp","LAST_UPDATE")</f>
        <v>07:01:23</v>
      </c>
      <c r="P1199" s="57">
        <f>_xll.BDP(A1199&amp;" @"&amp;N1199&amp;" Corp","LAST_PRICE")</f>
        <v>103.605</v>
      </c>
      <c r="Q1199" s="1">
        <f>INDEX(control!$F$12:$F$22,MATCH(C1199,control!$C$12:$C$22,0))</f>
        <v>100</v>
      </c>
      <c r="R1199" s="1">
        <f>P1199-J1199*INDEX(bias[value],MATCH(I1199,bias[symbol],0))*(Q1199/100)</f>
        <v>103.48</v>
      </c>
      <c r="S1199" s="1">
        <f>R1199+J1199*(Q1199/100)</f>
        <v>103.98</v>
      </c>
      <c r="T1199" s="4"/>
      <c r="U1199" s="4"/>
      <c r="V1199" s="1">
        <f>P1199</f>
        <v>103.605</v>
      </c>
      <c r="W1199" s="1">
        <f>IF(ISNUMBER(T1199),T1199,R1199)</f>
        <v>103.48</v>
      </c>
      <c r="X1199" s="1">
        <f>IF(ISNUMBER(U1199),U1199,S1199)</f>
        <v>103.98</v>
      </c>
      <c r="Y1199" s="13">
        <f>IF(ISERROR((W1199+X1199)-(L1199+M1199)),"err",((W1199+X1199)-(L1199+M1199)))</f>
        <v>-3.1999999999982265E-2</v>
      </c>
      <c r="Z1199" s="1">
        <v>1</v>
      </c>
      <c r="AA1199" s="1">
        <f>IF(K1199="on",1,0)</f>
        <v>1</v>
      </c>
      <c r="AB1199" s="1">
        <f>IF(ISNUMBER(V1199),1,0)*IF(ISNUMBER(W1199),1,0)*IF(ISNUMBER(X1199),1,0)</f>
        <v>1</v>
      </c>
      <c r="AC1199" s="1">
        <f>IF(ISNUMBER(INDEX(bias[value],MATCH(I1199,bias[symbol],0))),1,0)</f>
        <v>1</v>
      </c>
      <c r="AD1199" s="1">
        <f>IF(ISNUMBER(J1199),1,0)</f>
        <v>1</v>
      </c>
      <c r="AE1199" s="1">
        <f>IF(AB1199,IF(W1199&gt;X1199,0,1),0)</f>
        <v>1</v>
      </c>
      <c r="AF1199" s="1">
        <f ca="1">IF($C$3="update",1,0)</f>
        <v>0</v>
      </c>
      <c r="AG1199" s="1">
        <f ca="1">PRODUCT(Z1199:AF1199)</f>
        <v>0</v>
      </c>
      <c r="AH1199" s="1" t="str">
        <f ca="1">IF(AG1199=1,_xll.RtContribute("DDS_BONDS",$B1199&amp;"=EXT",$V$3:$X$3,V1199:X1199,"FTC:CHANGED;SCOPE:SERVER"),"-")</f>
        <v>-</v>
      </c>
      <c r="AI1199" s="1" t="str">
        <f>_xll.RtGet("DDS_BONDS",B1199&amp;"=EXT",3)</f>
        <v>21181964=EXT</v>
      </c>
      <c r="AJ1199" s="32">
        <f>_xll.BDP($A1199&amp;" @"&amp; $N1199 &amp;"  Corp","risk_mid")</f>
        <v>7.7541487218958594</v>
      </c>
      <c r="AK1199" s="25">
        <f>IFERROR(G1199*AJ1199/10000,"-")</f>
        <v>0</v>
      </c>
      <c r="AL1199" s="1" t="str">
        <f>IFERROR(INDEX(repoRate,MATCH(A1199,repoIsin,0)),"-")</f>
        <v>-</v>
      </c>
      <c r="AM1199" s="38">
        <f>IFERROR(G1199*1,0)*IFERROR(P1199*1,0)/100*IF(AL1199="-",$AM$3,AL1199)/100/360</f>
        <v>0</v>
      </c>
      <c r="AN1199" s="12">
        <f>_xll.BDP($A1199&amp;" @"&amp; $N1199 &amp;"  Corp","asset_swap_spd_mid")</f>
        <v>72.114792844543032</v>
      </c>
      <c r="AO1199" s="25">
        <f>IFERROR(G1199*1,0)*IFERROR(AN1199*1,0)/10000</f>
        <v>0</v>
      </c>
      <c r="AP1199" s="25">
        <f>IFERROR(_xll.BDP($A1199&amp;" @"&amp; $N1199 &amp;"  Corp","coupon")*G1199/100/365,"-")</f>
        <v>0</v>
      </c>
      <c r="AQ1199" s="1" t="str">
        <f>_xll.RtGet("EBOND_LDN",B1199,"DSPLY_NAME")</f>
        <v>IBESM 2 1/2 24 O</v>
      </c>
      <c r="AR1199" s="38">
        <f>_xll.RtGet("EBOND_LDN", B1199, -18560)</f>
        <v>96.850394261256994</v>
      </c>
      <c r="AS1199" s="38">
        <f>_xll.RtGet("EBOND_LDN", B1199, -18562)</f>
        <v>90.427454094398001</v>
      </c>
      <c r="AT1199" s="58" t="str">
        <f ca="1">IF(Main[[#This Row],[maturity]]&lt;TODAY(),"matured","-")</f>
        <v>-</v>
      </c>
      <c r="AU1199" s="1" t="str">
        <f>IF(Main[[#This Row],[spread bid]]=Main[[#This Row],[spread ask]],"error","-")</f>
        <v>-</v>
      </c>
    </row>
    <row r="1200" spans="1:47" x14ac:dyDescent="0.2">
      <c r="A1200" s="1" t="s">
        <v>1096</v>
      </c>
      <c r="B1200" s="1">
        <v>9530638</v>
      </c>
      <c r="C1200" s="9">
        <v>1996704</v>
      </c>
      <c r="D1200" s="9" t="str">
        <f>_xll.BDP($A1200&amp;" Corp",D$4)</f>
        <v>REESM</v>
      </c>
      <c r="E1200" s="9">
        <f>IF(_xll.BDP($A1200&amp;" Corp","cpn typ")="floating","frn",_xll.BDP($A1200&amp;" Corp",E$4))</f>
        <v>3.5</v>
      </c>
      <c r="F1200" s="50">
        <f>IF(LEFT(_xll.BDP($A1200&amp;" Corp","mty_typ"),4)="perp","perp",_xll.BDP($A1200&amp;" Corp",F$4)*1)</f>
        <v>42650</v>
      </c>
      <c r="G1200" s="31">
        <f>_xll.RtGet("EBOND_POSITION",INDEX(bookMap[eBondID],MATCH(TEXT(C1200,"0"),bookMap[bbgID],0))&amp;"="&amp;B1200,"AMOUNT")</f>
        <v>2150000</v>
      </c>
      <c r="H1200" s="1">
        <f>INDEX(control!$E$12:$E$22,MATCH(C1200,control!$C$12:$C$22,0))</f>
        <v>0</v>
      </c>
      <c r="I1200" s="1" t="str">
        <f>IFERROR(INDEX(bias[symbol],MIN(MAX(MATCH(IF($I$2="manual",_xll.RtGet("EBOND_LDN",B1200,-20268),$I$2),bias[symbol],0)+H1200,1),27)),"-")</f>
        <v>m</v>
      </c>
      <c r="J1200" s="1">
        <f>IFERROR(_xll.RtGet("EBOND_LDN",B1200,-20270)*1,"-")</f>
        <v>0.3</v>
      </c>
      <c r="K1200" s="1" t="str">
        <f>_xll.RtGet("EBOND_LDN",$B1200,-20271)</f>
        <v>on</v>
      </c>
      <c r="L1200" s="1">
        <f>_xll.BDP(A1200&amp;" @CBKG Corp","bid")</f>
        <v>106.27200000000001</v>
      </c>
      <c r="M1200" s="1">
        <f>_xll.BDP(A1200&amp;" @CBKG Corp","ask")</f>
        <v>106.572</v>
      </c>
      <c r="N1200" s="1" t="s">
        <v>1456</v>
      </c>
      <c r="O1200" s="1" t="str">
        <f>_xll.BDP(A1200&amp;" @"&amp;N1200&amp;" Corp","LAST_UPDATE")</f>
        <v>07:01:22</v>
      </c>
      <c r="P1200" s="57">
        <f>_xll.BDP(A1200&amp;" @"&amp;N1200&amp;" Corp","LAST_PRICE")</f>
        <v>106.41500000000001</v>
      </c>
      <c r="Q1200" s="1">
        <f>INDEX(control!$F$12:$F$22,MATCH(C1200,control!$C$12:$C$22,0))</f>
        <v>100</v>
      </c>
      <c r="R1200" s="1">
        <f>P1200-J1200*INDEX(bias[value],MATCH(I1200,bias[symbol],0))*(Q1200/100)</f>
        <v>106.265</v>
      </c>
      <c r="S1200" s="1">
        <f t="shared" si="1448"/>
        <v>106.565</v>
      </c>
      <c r="T1200" s="4"/>
      <c r="U1200" s="4"/>
      <c r="V1200" s="1">
        <f t="shared" si="1442"/>
        <v>106.41500000000001</v>
      </c>
      <c r="W1200" s="1">
        <f t="shared" si="1443"/>
        <v>106.265</v>
      </c>
      <c r="X1200" s="1">
        <f t="shared" si="1444"/>
        <v>106.565</v>
      </c>
      <c r="Y1200" s="13">
        <f t="shared" si="1445"/>
        <v>-1.4000000000010004E-2</v>
      </c>
      <c r="Z1200" s="1">
        <v>1</v>
      </c>
      <c r="AA1200" s="1">
        <f t="shared" si="1446"/>
        <v>1</v>
      </c>
      <c r="AB1200" s="1">
        <f t="shared" si="1409"/>
        <v>1</v>
      </c>
      <c r="AC1200" s="1">
        <f>IF(ISNUMBER(INDEX(bias[value],MATCH(I1200,bias[symbol],0))),1,0)</f>
        <v>1</v>
      </c>
      <c r="AD1200" s="1">
        <f t="shared" si="1447"/>
        <v>1</v>
      </c>
      <c r="AE1200" s="1">
        <f t="shared" si="1410"/>
        <v>1</v>
      </c>
      <c r="AF1200" s="1">
        <f t="shared" ca="1" si="1411"/>
        <v>0</v>
      </c>
      <c r="AG1200" s="1">
        <f t="shared" ca="1" si="1412"/>
        <v>0</v>
      </c>
      <c r="AH1200" s="1" t="str">
        <f ca="1">IF(AG1200=1,_xll.RtContribute("DDS_BONDS",$B1200&amp;"=EXT",$V$3:$X$3,V1200:X1200,"FTC:CHANGED;SCOPE:SERVER"),"-")</f>
        <v>-</v>
      </c>
      <c r="AI1200" s="1" t="str">
        <f>_xll.RtGet("DDS_BONDS",B1200&amp;"=EXT",3)</f>
        <v>9530638=EXT</v>
      </c>
      <c r="AJ1200" s="32">
        <f>_xll.BDP($A1200&amp;" @"&amp; $N1200 &amp;"  Corp","risk_mid")</f>
        <v>2.3897057224999685</v>
      </c>
      <c r="AK1200" s="25">
        <f t="shared" si="1426"/>
        <v>513.78673033749317</v>
      </c>
      <c r="AL1200" s="1" t="str">
        <f t="shared" si="1449"/>
        <v>-</v>
      </c>
      <c r="AM1200" s="38">
        <f t="shared" si="1427"/>
        <v>20.337088888888893</v>
      </c>
      <c r="AN1200" s="12">
        <f>_xll.BDP($A1200&amp;" @"&amp; $N1200 &amp;"  Corp","asset_swap_spd_mid")</f>
        <v>34.515708159332853</v>
      </c>
      <c r="AO1200" s="25">
        <f t="shared" si="1428"/>
        <v>7420.877254256563</v>
      </c>
      <c r="AP1200" s="25">
        <f>IFERROR(_xll.BDP($A1200&amp;" @"&amp; $N1200 &amp;"  Corp","coupon")*G1200/100/365,"-")</f>
        <v>206.16438356164383</v>
      </c>
      <c r="AQ1200" s="1" t="str">
        <f>_xll.RtGet("EBOND_LDN",B1200,"DSPLY_NAME")</f>
        <v>REESM 3 1/2 07 O</v>
      </c>
      <c r="AR1200" s="38">
        <f>_xll.RtGet("EBOND_LDN", B1200, -18560)</f>
        <v>70.912125432249994</v>
      </c>
      <c r="AS1200" s="38">
        <f>_xll.RtGet("EBOND_LDN", B1200, -18562)</f>
        <v>58.359033202337002</v>
      </c>
      <c r="AT1200" s="58" t="str">
        <f ca="1">IF(Main[[#This Row],[maturity]]&lt;TODAY(),"matured","-")</f>
        <v>-</v>
      </c>
      <c r="AU1200" s="1" t="str">
        <f>IF(Main[[#This Row],[spread bid]]=Main[[#This Row],[spread ask]],"error","-")</f>
        <v>-</v>
      </c>
    </row>
    <row r="1201" spans="1:47" x14ac:dyDescent="0.2">
      <c r="A1201" s="1" t="s">
        <v>1097</v>
      </c>
      <c r="B1201" s="1">
        <v>10040371</v>
      </c>
      <c r="C1201" s="9">
        <v>1996704</v>
      </c>
      <c r="D1201" s="9" t="str">
        <f>_xll.BDP($A1201&amp;" Corp",D$4)</f>
        <v>REESM</v>
      </c>
      <c r="E1201" s="9">
        <f>IF(_xll.BDP($A1201&amp;" Corp","cpn typ")="floating","frn",_xll.BDP($A1201&amp;" Corp",E$4))</f>
        <v>4.75</v>
      </c>
      <c r="F1201" s="50">
        <f>IF(LEFT(_xll.BDP($A1201&amp;" Corp","mty_typ"),4)="perp","perp",_xll.BDP($A1201&amp;" Corp",F$4)*1)</f>
        <v>43147</v>
      </c>
      <c r="G1201" s="31">
        <f>_xll.RtGet("EBOND_POSITION",INDEX(bookMap[eBondID],MATCH(TEXT(C1201,"0"),bookMap[bbgID],0))&amp;"="&amp;B1201,"AMOUNT")</f>
        <v>0</v>
      </c>
      <c r="H1201" s="1">
        <f>INDEX(control!$E$12:$E$22,MATCH(C1201,control!$C$12:$C$22,0))</f>
        <v>0</v>
      </c>
      <c r="I1201" s="1" t="str">
        <f>IFERROR(INDEX(bias[symbol],MIN(MAX(MATCH(IF($I$2="manual",_xll.RtGet("EBOND_LDN",B1201,-20268),$I$2),bias[symbol],0)+H1201,1),27)),"-")</f>
        <v>bb</v>
      </c>
      <c r="J1201" s="1">
        <f>IFERROR(_xll.RtGet("EBOND_LDN",B1201,-20270)*1,"-")</f>
        <v>0.4</v>
      </c>
      <c r="K1201" s="1" t="str">
        <f>_xll.RtGet("EBOND_LDN",$B1201,-20271)</f>
        <v>on</v>
      </c>
      <c r="L1201" s="1">
        <f>_xll.BDP(A1201&amp;" @CBKG Corp","bid")</f>
        <v>113.53100000000001</v>
      </c>
      <c r="M1201" s="1">
        <f>_xll.BDP(A1201&amp;" @CBKG Corp","ask")</f>
        <v>113.931</v>
      </c>
      <c r="N1201" s="1" t="s">
        <v>1456</v>
      </c>
      <c r="O1201" s="1" t="str">
        <f>_xll.BDP(A1201&amp;" @"&amp;N1201&amp;" Corp","LAST_UPDATE")</f>
        <v>07:01:22</v>
      </c>
      <c r="P1201" s="57">
        <f>_xll.BDP(A1201&amp;" @"&amp;N1201&amp;" Corp","LAST_PRICE")</f>
        <v>113.622</v>
      </c>
      <c r="Q1201" s="1">
        <f>INDEX(control!$F$12:$F$22,MATCH(C1201,control!$C$12:$C$22,0))</f>
        <v>100</v>
      </c>
      <c r="R1201" s="1">
        <f>P1201-J1201*INDEX(bias[value],MATCH(I1201,bias[symbol],0))*(Q1201/100)</f>
        <v>113.52200000000001</v>
      </c>
      <c r="S1201" s="1">
        <f t="shared" si="1448"/>
        <v>113.92200000000001</v>
      </c>
      <c r="T1201" s="4"/>
      <c r="U1201" s="4"/>
      <c r="V1201" s="1">
        <f t="shared" si="1442"/>
        <v>113.622</v>
      </c>
      <c r="W1201" s="1">
        <f t="shared" si="1443"/>
        <v>113.52200000000001</v>
      </c>
      <c r="X1201" s="1">
        <f t="shared" si="1444"/>
        <v>113.92200000000001</v>
      </c>
      <c r="Y1201" s="13">
        <f t="shared" si="1445"/>
        <v>-1.799999999997226E-2</v>
      </c>
      <c r="Z1201" s="1">
        <v>1</v>
      </c>
      <c r="AA1201" s="1">
        <f t="shared" si="1446"/>
        <v>1</v>
      </c>
      <c r="AB1201" s="1">
        <f t="shared" ref="AB1201:AB1226" si="1450">IF(ISNUMBER(V1201),1,0)*IF(ISNUMBER(W1201),1,0)*IF(ISNUMBER(X1201),1,0)</f>
        <v>1</v>
      </c>
      <c r="AC1201" s="1">
        <f>IF(ISNUMBER(INDEX(bias[value],MATCH(I1201,bias[symbol],0))),1,0)</f>
        <v>1</v>
      </c>
      <c r="AD1201" s="1">
        <f t="shared" si="1447"/>
        <v>1</v>
      </c>
      <c r="AE1201" s="1">
        <f t="shared" ref="AE1201:AE1226" si="1451">IF(AB1201,IF(W1201&gt;X1201,0,1),0)</f>
        <v>1</v>
      </c>
      <c r="AF1201" s="1">
        <f t="shared" ca="1" si="1411"/>
        <v>0</v>
      </c>
      <c r="AG1201" s="1">
        <f t="shared" ca="1" si="1412"/>
        <v>0</v>
      </c>
      <c r="AH1201" s="1" t="str">
        <f ca="1">IF(AG1201=1,_xll.RtContribute("DDS_BONDS",$B1201&amp;"=EXT",$V$3:$X$3,V1201:X1201,"FTC:CHANGED;SCOPE:SERVER"),"-")</f>
        <v>-</v>
      </c>
      <c r="AI1201" s="1" t="str">
        <f>_xll.RtGet("DDS_BONDS",B1201&amp;"=EXT",3)</f>
        <v>10040371=EXT</v>
      </c>
      <c r="AJ1201" s="32">
        <f>_xll.BDP($A1201&amp;" @"&amp; $N1201 &amp;"  Corp","risk_mid")</f>
        <v>3.9037190182035886</v>
      </c>
      <c r="AK1201" s="25">
        <f t="shared" si="1426"/>
        <v>0</v>
      </c>
      <c r="AL1201" s="1" t="str">
        <f t="shared" si="1449"/>
        <v>-</v>
      </c>
      <c r="AM1201" s="38">
        <f t="shared" si="1427"/>
        <v>0</v>
      </c>
      <c r="AN1201" s="12">
        <f>_xll.BDP($A1201&amp;" @"&amp; $N1201 &amp;"  Corp","asset_swap_spd_mid")</f>
        <v>50.343761221941165</v>
      </c>
      <c r="AO1201" s="25">
        <f t="shared" si="1428"/>
        <v>0</v>
      </c>
      <c r="AP1201" s="25">
        <f>IFERROR(_xll.BDP($A1201&amp;" @"&amp; $N1201 &amp;"  Corp","coupon")*G1201/100/365,"-")</f>
        <v>0</v>
      </c>
      <c r="AQ1201" s="1" t="str">
        <f>_xll.RtGet("EBOND_LDN",B1201,"DSPLY_NAME")</f>
        <v>REESM 4 3/4 16 F</v>
      </c>
      <c r="AR1201" s="38">
        <f>_xll.RtGet("EBOND_LDN", B1201, -18560)</f>
        <v>84.142243468697998</v>
      </c>
      <c r="AS1201" s="38">
        <f>_xll.RtGet("EBOND_LDN", B1201, -18562)</f>
        <v>73.916948777415001</v>
      </c>
      <c r="AT1201" s="58" t="str">
        <f ca="1">IF(Main[[#This Row],[maturity]]&lt;TODAY(),"matured","-")</f>
        <v>-</v>
      </c>
      <c r="AU1201" s="1" t="str">
        <f>IF(Main[[#This Row],[spread bid]]=Main[[#This Row],[spread ask]],"error","-")</f>
        <v>-</v>
      </c>
    </row>
    <row r="1202" spans="1:47" x14ac:dyDescent="0.2">
      <c r="A1202" s="1" t="s">
        <v>1098</v>
      </c>
      <c r="B1202" s="1">
        <v>10420116</v>
      </c>
      <c r="C1202" s="9">
        <v>1996704</v>
      </c>
      <c r="D1202" s="9" t="str">
        <f>_xll.BDP($A1202&amp;" Corp",D$4)</f>
        <v>REESM</v>
      </c>
      <c r="E1202" s="9">
        <f>IF(_xll.BDP($A1202&amp;" Corp","cpn typ")="floating","frn",_xll.BDP($A1202&amp;" Corp",E$4))</f>
        <v>4.875</v>
      </c>
      <c r="F1202" s="50">
        <f>IF(LEFT(_xll.BDP($A1202&amp;" Corp","mty_typ"),4)="perp","perp",_xll.BDP($A1202&amp;" Corp",F$4)*1)</f>
        <v>43950</v>
      </c>
      <c r="G1202" s="31">
        <f>_xll.RtGet("EBOND_POSITION",INDEX(bookMap[eBondID],MATCH(TEXT(C1202,"0"),bookMap[bbgID],0))&amp;"="&amp;B1202,"AMOUNT")</f>
        <v>-1500000</v>
      </c>
      <c r="H1202" s="1">
        <f>INDEX(control!$E$12:$E$22,MATCH(C1202,control!$C$12:$C$22,0))</f>
        <v>0</v>
      </c>
      <c r="I1202" s="1" t="str">
        <f>IFERROR(INDEX(bias[symbol],MIN(MAX(MATCH(IF($I$2="manual",_xll.RtGet("EBOND_LDN",B1202,-20268),$I$2),bias[symbol],0)+H1202,1),27)),"-")</f>
        <v>bb</v>
      </c>
      <c r="J1202" s="1">
        <f>IFERROR(_xll.RtGet("EBOND_LDN",B1202,-20270)*1,"-")</f>
        <v>0.6</v>
      </c>
      <c r="K1202" s="1" t="str">
        <f>_xll.RtGet("EBOND_LDN",$B1202,-20271)</f>
        <v>on</v>
      </c>
      <c r="L1202" s="1">
        <f>_xll.BDP(A1202&amp;" @CBKG Corp","bid")</f>
        <v>119.503</v>
      </c>
      <c r="M1202" s="1">
        <f>_xll.BDP(A1202&amp;" @CBKG Corp","ask")</f>
        <v>120.10299999999999</v>
      </c>
      <c r="N1202" s="1" t="s">
        <v>1456</v>
      </c>
      <c r="O1202" s="1" t="str">
        <f>_xll.BDP(A1202&amp;" @"&amp;N1202&amp;" Corp","LAST_UPDATE")</f>
        <v>07:01:24</v>
      </c>
      <c r="P1202" s="57">
        <f>_xll.BDP(A1202&amp;" @"&amp;N1202&amp;" Corp","LAST_PRICE")</f>
        <v>119.64</v>
      </c>
      <c r="Q1202" s="1">
        <f>INDEX(control!$F$12:$F$22,MATCH(C1202,control!$C$12:$C$22,0))</f>
        <v>100</v>
      </c>
      <c r="R1202" s="1">
        <f>P1202-J1202*INDEX(bias[value],MATCH(I1202,bias[symbol],0))*(Q1202/100)</f>
        <v>119.49</v>
      </c>
      <c r="S1202" s="1">
        <f t="shared" si="1448"/>
        <v>120.08999999999999</v>
      </c>
      <c r="T1202" s="4"/>
      <c r="U1202" s="4"/>
      <c r="V1202" s="1">
        <f t="shared" si="1442"/>
        <v>119.64</v>
      </c>
      <c r="W1202" s="1">
        <f t="shared" si="1443"/>
        <v>119.49</v>
      </c>
      <c r="X1202" s="1">
        <f t="shared" si="1444"/>
        <v>120.08999999999999</v>
      </c>
      <c r="Y1202" s="13">
        <f t="shared" si="1445"/>
        <v>-2.6000000000010459E-2</v>
      </c>
      <c r="Z1202" s="1">
        <v>1</v>
      </c>
      <c r="AA1202" s="1">
        <f t="shared" si="1446"/>
        <v>1</v>
      </c>
      <c r="AB1202" s="1">
        <f t="shared" si="1450"/>
        <v>1</v>
      </c>
      <c r="AC1202" s="1">
        <f>IF(ISNUMBER(INDEX(bias[value],MATCH(I1202,bias[symbol],0))),1,0)</f>
        <v>1</v>
      </c>
      <c r="AD1202" s="1">
        <f t="shared" si="1447"/>
        <v>1</v>
      </c>
      <c r="AE1202" s="1">
        <f t="shared" si="1451"/>
        <v>1</v>
      </c>
      <c r="AF1202" s="1">
        <f t="shared" ca="1" si="1411"/>
        <v>0</v>
      </c>
      <c r="AG1202" s="1">
        <f t="shared" ca="1" si="1412"/>
        <v>0</v>
      </c>
      <c r="AH1202" s="1" t="str">
        <f ca="1">IF(AG1202=1,_xll.RtContribute("DDS_BONDS",$B1202&amp;"=EXT",$V$3:$X$3,V1202:X1202,"FTC:CHANGED;SCOPE:SERVER"),"-")</f>
        <v>-</v>
      </c>
      <c r="AI1202" s="1" t="str">
        <f>_xll.RtGet("DDS_BONDS",B1202&amp;"=EXT",3)</f>
        <v>10420116=EXT</v>
      </c>
      <c r="AJ1202" s="32">
        <f>_xll.BDP($A1202&amp;" @"&amp; $N1202 &amp;"  Corp","risk_mid")</f>
        <v>6.2568231007169572</v>
      </c>
      <c r="AK1202" s="25">
        <f t="shared" si="1426"/>
        <v>-938.52346510754353</v>
      </c>
      <c r="AL1202" s="1">
        <f t="shared" si="1449"/>
        <v>-0.7</v>
      </c>
      <c r="AM1202" s="38">
        <f t="shared" si="1427"/>
        <v>34.895000000000003</v>
      </c>
      <c r="AN1202" s="12">
        <f>_xll.BDP($A1202&amp;" @"&amp; $N1202 &amp;"  Corp","asset_swap_spd_mid")</f>
        <v>57.778982063163959</v>
      </c>
      <c r="AO1202" s="25">
        <f t="shared" si="1428"/>
        <v>-8666.8473094745932</v>
      </c>
      <c r="AP1202" s="25">
        <f>IFERROR(_xll.BDP($A1202&amp;" @"&amp; $N1202 &amp;"  Corp","coupon")*G1202/100/365,"-")</f>
        <v>-200.34246575342465</v>
      </c>
      <c r="AQ1202" s="1" t="str">
        <f>_xll.RtGet("EBOND_LDN",B1202,"DSPLY_NAME")</f>
        <v>REESM 4 7/8 29 A</v>
      </c>
      <c r="AR1202" s="38">
        <f>_xll.RtGet("EBOND_LDN", B1202, -18560)</f>
        <v>90.926849235304999</v>
      </c>
      <c r="AS1202" s="38">
        <f>_xll.RtGet("EBOND_LDN", B1202, -18562)</f>
        <v>81.358270683849</v>
      </c>
      <c r="AT1202" s="58" t="str">
        <f ca="1">IF(Main[[#This Row],[maturity]]&lt;TODAY(),"matured","-")</f>
        <v>-</v>
      </c>
      <c r="AU1202" s="1" t="str">
        <f>IF(Main[[#This Row],[spread bid]]=Main[[#This Row],[spread ask]],"error","-")</f>
        <v>-</v>
      </c>
    </row>
    <row r="1203" spans="1:47" x14ac:dyDescent="0.2">
      <c r="A1203" s="1" t="s">
        <v>1099</v>
      </c>
      <c r="B1203" s="1">
        <v>16584588</v>
      </c>
      <c r="C1203" s="9">
        <v>1996704</v>
      </c>
      <c r="D1203" s="9" t="str">
        <f>_xll.BDP($A1203&amp;" Corp",D$4)</f>
        <v>REESM</v>
      </c>
      <c r="E1203" s="9">
        <f>IF(_xll.BDP($A1203&amp;" Corp","cpn typ")="floating","frn",_xll.BDP($A1203&amp;" Corp",E$4))</f>
        <v>3.875</v>
      </c>
      <c r="F1203" s="50">
        <f>IF(LEFT(_xll.BDP($A1203&amp;" Corp","mty_typ"),4)="perp","perp",_xll.BDP($A1203&amp;" Corp",F$4)*1)</f>
        <v>44586</v>
      </c>
      <c r="G1203" s="31">
        <f>_xll.RtGet("EBOND_POSITION",INDEX(bookMap[eBondID],MATCH(TEXT(C1203,"0"),bookMap[bbgID],0))&amp;"="&amp;B1203,"AMOUNT")</f>
        <v>0</v>
      </c>
      <c r="H1203" s="1">
        <f>INDEX(control!$E$12:$E$22,MATCH(C1203,control!$C$12:$C$22,0))</f>
        <v>0</v>
      </c>
      <c r="I1203" s="1" t="str">
        <f>IFERROR(INDEX(bias[symbol],MIN(MAX(MATCH(IF($I$2="manual",_xll.RtGet("EBOND_LDN",B1203,-20268),$I$2),bias[symbol],0)+H1203,1),27)),"-")</f>
        <v>bb</v>
      </c>
      <c r="J1203" s="1">
        <f>IFERROR(_xll.RtGet("EBOND_LDN",B1203,-20270)*1,"-")</f>
        <v>0.7</v>
      </c>
      <c r="K1203" s="1" t="str">
        <f>_xll.RtGet("EBOND_LDN",$B1203,-20271)</f>
        <v>on</v>
      </c>
      <c r="L1203" s="1">
        <f>_xll.BDP(A1203&amp;" @CBKG Corp","bid")</f>
        <v>114.255</v>
      </c>
      <c r="M1203" s="1">
        <f>_xll.BDP(A1203&amp;" @CBKG Corp","ask")</f>
        <v>114.955</v>
      </c>
      <c r="N1203" s="1" t="s">
        <v>1456</v>
      </c>
      <c r="O1203" s="1" t="str">
        <f>_xll.BDP(A1203&amp;" @"&amp;N1203&amp;" Corp","LAST_UPDATE")</f>
        <v>07:01:24</v>
      </c>
      <c r="P1203" s="57">
        <f>_xll.BDP(A1203&amp;" @"&amp;N1203&amp;" Corp","LAST_PRICE")</f>
        <v>114.411</v>
      </c>
      <c r="Q1203" s="1">
        <f>INDEX(control!$F$12:$F$22,MATCH(C1203,control!$C$12:$C$22,0))</f>
        <v>100</v>
      </c>
      <c r="R1203" s="1">
        <f>P1203-J1203*INDEX(bias[value],MATCH(I1203,bias[symbol],0))*(Q1203/100)</f>
        <v>114.236</v>
      </c>
      <c r="S1203" s="1">
        <f t="shared" si="1448"/>
        <v>114.93600000000001</v>
      </c>
      <c r="T1203" s="4"/>
      <c r="U1203" s="4"/>
      <c r="V1203" s="1">
        <f t="shared" si="1442"/>
        <v>114.411</v>
      </c>
      <c r="W1203" s="1">
        <f t="shared" si="1443"/>
        <v>114.236</v>
      </c>
      <c r="X1203" s="1">
        <f t="shared" si="1444"/>
        <v>114.93600000000001</v>
      </c>
      <c r="Y1203" s="13">
        <f t="shared" si="1445"/>
        <v>-3.7999999999954071E-2</v>
      </c>
      <c r="Z1203" s="1">
        <v>1</v>
      </c>
      <c r="AA1203" s="1">
        <f t="shared" si="1446"/>
        <v>1</v>
      </c>
      <c r="AB1203" s="1">
        <f t="shared" si="1450"/>
        <v>1</v>
      </c>
      <c r="AC1203" s="1">
        <f>IF(ISNUMBER(INDEX(bias[value],MATCH(I1203,bias[symbol],0))),1,0)</f>
        <v>1</v>
      </c>
      <c r="AD1203" s="1">
        <f t="shared" si="1447"/>
        <v>1</v>
      </c>
      <c r="AE1203" s="1">
        <f t="shared" si="1451"/>
        <v>1</v>
      </c>
      <c r="AF1203" s="1">
        <f t="shared" ca="1" si="1411"/>
        <v>0</v>
      </c>
      <c r="AG1203" s="1">
        <f t="shared" ca="1" si="1412"/>
        <v>0</v>
      </c>
      <c r="AH1203" s="1" t="str">
        <f ca="1">IF(AG1203=1,_xll.RtContribute("DDS_BONDS",$B1203&amp;"=EXT",$V$3:$X$3,V1203:X1203,"FTC:CHANGED;SCOPE:SERVER"),"-")</f>
        <v>-</v>
      </c>
      <c r="AI1203" s="1" t="str">
        <f>_xll.RtGet("DDS_BONDS",B1203&amp;"=EXT",3)</f>
        <v>16584588=EXT</v>
      </c>
      <c r="AJ1203" s="32">
        <f>_xll.BDP($A1203&amp;" @"&amp; $N1203 &amp;"  Corp","risk_mid")</f>
        <v>7.6276819220062464</v>
      </c>
      <c r="AK1203" s="25">
        <f t="shared" si="1426"/>
        <v>0</v>
      </c>
      <c r="AL1203" s="1" t="str">
        <f t="shared" si="1449"/>
        <v>-</v>
      </c>
      <c r="AM1203" s="38">
        <f t="shared" si="1427"/>
        <v>0</v>
      </c>
      <c r="AN1203" s="12">
        <f>_xll.BDP($A1203&amp;" @"&amp; $N1203 &amp;"  Corp","asset_swap_spd_mid")</f>
        <v>71.308848565872509</v>
      </c>
      <c r="AO1203" s="25">
        <f t="shared" si="1428"/>
        <v>0</v>
      </c>
      <c r="AP1203" s="25">
        <f>IFERROR(_xll.BDP($A1203&amp;" @"&amp; $N1203 &amp;"  Corp","coupon")*G1203/100/365,"-")</f>
        <v>0</v>
      </c>
      <c r="AQ1203" s="1" t="str">
        <f>_xll.RtGet("EBOND_LDN",B1203,"DSPLY_NAME")</f>
        <v>REESM 3 7/8 25 J</v>
      </c>
      <c r="AR1203" s="38">
        <f>_xll.RtGet("EBOND_LDN", B1203, -18560)</f>
        <v>92.685745259295004</v>
      </c>
      <c r="AS1203" s="38">
        <f>_xll.RtGet("EBOND_LDN", B1203, -18562)</f>
        <v>83.546353615111997</v>
      </c>
      <c r="AT1203" s="58" t="str">
        <f ca="1">IF(Main[[#This Row],[maturity]]&lt;TODAY(),"matured","-")</f>
        <v>-</v>
      </c>
      <c r="AU1203" s="1" t="str">
        <f>IF(Main[[#This Row],[spread bid]]=Main[[#This Row],[spread ask]],"error","-")</f>
        <v>-</v>
      </c>
    </row>
    <row r="1204" spans="1:47" x14ac:dyDescent="0.2">
      <c r="A1204" s="1" t="s">
        <v>1100</v>
      </c>
      <c r="B1204" s="1">
        <v>3141889</v>
      </c>
      <c r="C1204" s="9">
        <v>1996704</v>
      </c>
      <c r="D1204" s="9" t="str">
        <f>_xll.BDP($A1204&amp;" Corp",D$4)</f>
        <v>REPSM</v>
      </c>
      <c r="E1204" s="9">
        <f>IF(_xll.BDP($A1204&amp;" Corp","cpn typ")="floating","frn",_xll.BDP($A1204&amp;" Corp",E$4))</f>
        <v>4.625</v>
      </c>
      <c r="F1204" s="50">
        <f>IF(LEFT(_xll.BDP($A1204&amp;" Corp","mty_typ"),4)="perp","perp",_xll.BDP($A1204&amp;" Corp",F$4)*1)</f>
        <v>41920</v>
      </c>
      <c r="G1204" s="31">
        <f>_xll.RtGet("EBOND_POSITION",INDEX(bookMap[eBondID],MATCH(TEXT(C1204,"0"),bookMap[bbgID],0))&amp;"="&amp;B1204,"AMOUNT")</f>
        <v>191000</v>
      </c>
      <c r="H1204" s="1">
        <f>INDEX(control!$E$12:$E$22,MATCH(C1204,control!$C$12:$C$22,0))</f>
        <v>0</v>
      </c>
      <c r="I1204" s="1" t="str">
        <f>IFERROR(INDEX(bias[symbol],MIN(MAX(MATCH(IF($I$2="manual",_xll.RtGet("EBOND_LDN",B1204,-20268),$I$2),bias[symbol],0)+H1204,1),27)),"-")</f>
        <v>bb</v>
      </c>
      <c r="J1204" s="1">
        <f>IFERROR(_xll.RtGet("EBOND_LDN",B1204,-20270)*1,"-")</f>
        <v>0.2</v>
      </c>
      <c r="K1204" s="1" t="str">
        <f>_xll.RtGet("EBOND_LDN",$B1204,-20271)</f>
        <v>on</v>
      </c>
      <c r="L1204" s="1">
        <f>_xll.BDP(A1204&amp;" @CBKG Corp","bid")</f>
        <v>101.247</v>
      </c>
      <c r="M1204" s="1">
        <f>_xll.BDP(A1204&amp;" @CBKG Corp","ask")</f>
        <v>101.447</v>
      </c>
      <c r="N1204" s="1" t="s">
        <v>1456</v>
      </c>
      <c r="O1204" s="1" t="str">
        <f>_xll.BDP(A1204&amp;" @"&amp;N1204&amp;" Corp","LAST_UPDATE")</f>
        <v>07:01:48</v>
      </c>
      <c r="P1204" s="57">
        <f>_xll.BDP(A1204&amp;" @"&amp;N1204&amp;" Corp","LAST_PRICE")</f>
        <v>101.29300000000001</v>
      </c>
      <c r="Q1204" s="1">
        <f>INDEX(control!$F$12:$F$22,MATCH(C1204,control!$C$12:$C$22,0))</f>
        <v>100</v>
      </c>
      <c r="R1204" s="1">
        <f>P1204-J1204*INDEX(bias[value],MATCH(I1204,bias[symbol],0))*(Q1204/100)</f>
        <v>101.24300000000001</v>
      </c>
      <c r="S1204" s="1">
        <f t="shared" si="1448"/>
        <v>101.44300000000001</v>
      </c>
      <c r="T1204" s="4"/>
      <c r="U1204" s="4"/>
      <c r="V1204" s="1">
        <f t="shared" si="1442"/>
        <v>101.29300000000001</v>
      </c>
      <c r="W1204" s="1">
        <f t="shared" si="1443"/>
        <v>101.24300000000001</v>
      </c>
      <c r="X1204" s="1">
        <f t="shared" si="1444"/>
        <v>101.44300000000001</v>
      </c>
      <c r="Y1204" s="13">
        <f t="shared" si="1445"/>
        <v>-7.9999999999813554E-3</v>
      </c>
      <c r="Z1204" s="1">
        <v>1</v>
      </c>
      <c r="AA1204" s="1">
        <f t="shared" si="1446"/>
        <v>1</v>
      </c>
      <c r="AB1204" s="1">
        <f t="shared" si="1450"/>
        <v>1</v>
      </c>
      <c r="AC1204" s="1">
        <f>IF(ISNUMBER(INDEX(bias[value],MATCH(I1204,bias[symbol],0))),1,0)</f>
        <v>1</v>
      </c>
      <c r="AD1204" s="1">
        <f t="shared" si="1447"/>
        <v>1</v>
      </c>
      <c r="AE1204" s="1">
        <f t="shared" si="1451"/>
        <v>1</v>
      </c>
      <c r="AF1204" s="1">
        <f t="shared" ca="1" si="1411"/>
        <v>0</v>
      </c>
      <c r="AG1204" s="1">
        <f t="shared" ca="1" si="1412"/>
        <v>0</v>
      </c>
      <c r="AH1204" s="1" t="str">
        <f ca="1">IF(AG1204=1,_xll.RtContribute("DDS_BONDS",$B1204&amp;"=EXT",$V$3:$X$3,V1204:X1204,"FTC:CHANGED;SCOPE:SERVER"),"-")</f>
        <v>-</v>
      </c>
      <c r="AI1204" s="1" t="str">
        <f>_xll.RtGet("DDS_BONDS",B1204&amp;"=EXT",3)</f>
        <v>3141889=EXT</v>
      </c>
      <c r="AJ1204" s="32">
        <f>_xll.BDP($A1204&amp;" @"&amp; $N1204 &amp;"  Corp","risk_mid")</f>
        <v>0.32295254237837412</v>
      </c>
      <c r="AK1204" s="25">
        <f t="shared" si="1426"/>
        <v>6.1683935594269457</v>
      </c>
      <c r="AL1204" s="1" t="str">
        <f t="shared" si="1449"/>
        <v>-</v>
      </c>
      <c r="AM1204" s="38">
        <f t="shared" si="1427"/>
        <v>1.7197300444444445</v>
      </c>
      <c r="AN1204" s="12">
        <f>_xll.BDP($A1204&amp;" @"&amp; $N1204 &amp;"  Corp","asset_swap_spd_mid")</f>
        <v>14.875691680024552</v>
      </c>
      <c r="AO1204" s="25">
        <f t="shared" si="1428"/>
        <v>284.1257110884689</v>
      </c>
      <c r="AP1204" s="25">
        <f>IFERROR(_xll.BDP($A1204&amp;" @"&amp; $N1204 &amp;"  Corp","coupon")*G1204/100/365,"-")</f>
        <v>24.202054794520549</v>
      </c>
      <c r="AQ1204" s="1" t="str">
        <f>_xll.RtGet("EBOND_LDN",B1204,"DSPLY_NAME")</f>
        <v>REPSM 4 5/8 08 O</v>
      </c>
      <c r="AR1204" s="38">
        <f>_xll.RtGet("EBOND_LDN", B1204, -18560)</f>
        <v>55.298098492454002</v>
      </c>
      <c r="AS1204" s="38">
        <f>_xll.RtGet("EBOND_LDN", B1204, -18562)</f>
        <v>-6.5529800065319996</v>
      </c>
      <c r="AT1204" s="58" t="str">
        <f ca="1">IF(Main[[#This Row],[maturity]]&lt;TODAY(),"matured","-")</f>
        <v>-</v>
      </c>
      <c r="AU1204" s="1" t="str">
        <f>IF(Main[[#This Row],[spread bid]]=Main[[#This Row],[spread ask]],"error","-")</f>
        <v>-</v>
      </c>
    </row>
    <row r="1205" spans="1:47" x14ac:dyDescent="0.2">
      <c r="A1205" s="1" t="s">
        <v>1101</v>
      </c>
      <c r="B1205" s="1">
        <v>12474339</v>
      </c>
      <c r="C1205" s="9">
        <v>1996704</v>
      </c>
      <c r="D1205" s="9" t="str">
        <f>_xll.BDP($A1205&amp;" Corp",D$4)</f>
        <v>REPSM</v>
      </c>
      <c r="E1205" s="9">
        <f>IF(_xll.BDP($A1205&amp;" Corp","cpn typ")="floating","frn",_xll.BDP($A1205&amp;" Corp",E$4))</f>
        <v>4.25</v>
      </c>
      <c r="F1205" s="50">
        <f>IF(LEFT(_xll.BDP($A1205&amp;" Corp","mty_typ"),4)="perp","perp",_xll.BDP($A1205&amp;" Corp",F$4)*1)</f>
        <v>42412</v>
      </c>
      <c r="G1205" s="31">
        <f>_xll.RtGet("EBOND_POSITION",INDEX(bookMap[eBondID],MATCH(TEXT(C1205,"0"),bookMap[bbgID],0))&amp;"="&amp;B1205,"AMOUNT")</f>
        <v>0</v>
      </c>
      <c r="H1205" s="1">
        <f>INDEX(control!$E$12:$E$22,MATCH(C1205,control!$C$12:$C$22,0))</f>
        <v>0</v>
      </c>
      <c r="I1205" s="1" t="str">
        <f>IFERROR(INDEX(bias[symbol],MIN(MAX(MATCH(IF($I$2="manual",_xll.RtGet("EBOND_LDN",B1205,-20268),$I$2),bias[symbol],0)+H1205,1),27)),"-")</f>
        <v>bb</v>
      </c>
      <c r="J1205" s="1">
        <f>IFERROR(_xll.RtGet("EBOND_LDN",B1205,-20270)*1,"-")</f>
        <v>0.25</v>
      </c>
      <c r="K1205" s="1" t="str">
        <f>_xll.RtGet("EBOND_LDN",$B1205,-20271)</f>
        <v>on</v>
      </c>
      <c r="L1205" s="1">
        <f>_xll.BDP(A1205&amp;" @CBKG Corp","bid")</f>
        <v>105.819</v>
      </c>
      <c r="M1205" s="1">
        <f>_xll.BDP(A1205&amp;" @CBKG Corp","ask")</f>
        <v>106.069</v>
      </c>
      <c r="N1205" s="1" t="s">
        <v>1456</v>
      </c>
      <c r="O1205" s="1" t="str">
        <f>_xll.BDP(A1205&amp;" @"&amp;N1205&amp;" Corp","LAST_UPDATE")</f>
        <v>07:01:39</v>
      </c>
      <c r="P1205" s="57">
        <f>_xll.BDP(A1205&amp;" @"&amp;N1205&amp;" Corp","LAST_PRICE")</f>
        <v>105.88</v>
      </c>
      <c r="Q1205" s="1">
        <f>INDEX(control!$F$12:$F$22,MATCH(C1205,control!$C$12:$C$22,0))</f>
        <v>100</v>
      </c>
      <c r="R1205" s="1">
        <f>P1205-J1205*INDEX(bias[value],MATCH(I1205,bias[symbol],0))*(Q1205/100)</f>
        <v>105.8175</v>
      </c>
      <c r="S1205" s="1">
        <f t="shared" si="1448"/>
        <v>106.0675</v>
      </c>
      <c r="T1205" s="4"/>
      <c r="U1205" s="4"/>
      <c r="V1205" s="1">
        <f t="shared" si="1442"/>
        <v>105.88</v>
      </c>
      <c r="W1205" s="1">
        <f t="shared" si="1443"/>
        <v>105.8175</v>
      </c>
      <c r="X1205" s="1">
        <f t="shared" si="1444"/>
        <v>106.0675</v>
      </c>
      <c r="Y1205" s="13">
        <f t="shared" si="1445"/>
        <v>-3.0000000000143245E-3</v>
      </c>
      <c r="Z1205" s="1">
        <v>1</v>
      </c>
      <c r="AA1205" s="1">
        <f t="shared" si="1446"/>
        <v>1</v>
      </c>
      <c r="AB1205" s="1">
        <f t="shared" si="1450"/>
        <v>1</v>
      </c>
      <c r="AC1205" s="1">
        <f>IF(ISNUMBER(INDEX(bias[value],MATCH(I1205,bias[symbol],0))),1,0)</f>
        <v>1</v>
      </c>
      <c r="AD1205" s="1">
        <f t="shared" si="1447"/>
        <v>1</v>
      </c>
      <c r="AE1205" s="1">
        <f t="shared" si="1451"/>
        <v>1</v>
      </c>
      <c r="AF1205" s="1">
        <f t="shared" ca="1" si="1411"/>
        <v>0</v>
      </c>
      <c r="AG1205" s="1">
        <f t="shared" ca="1" si="1412"/>
        <v>0</v>
      </c>
      <c r="AH1205" s="1" t="str">
        <f ca="1">IF(AG1205=1,_xll.RtContribute("DDS_BONDS",$B1205&amp;"=EXT",$V$3:$X$3,V1205:X1205,"FTC:CHANGED;SCOPE:SERVER"),"-")</f>
        <v>-</v>
      </c>
      <c r="AI1205" s="1" t="str">
        <f>_xll.RtGet("DDS_BONDS",B1205&amp;"=EXT",3)</f>
        <v>12474339=EXT</v>
      </c>
      <c r="AJ1205" s="32">
        <f>_xll.BDP($A1205&amp;" @"&amp; $N1205 &amp;"  Corp","risk_mid")</f>
        <v>1.7248979006907916</v>
      </c>
      <c r="AK1205" s="25">
        <f t="shared" si="1426"/>
        <v>0</v>
      </c>
      <c r="AL1205" s="1" t="str">
        <f t="shared" si="1449"/>
        <v>-</v>
      </c>
      <c r="AM1205" s="38">
        <f t="shared" si="1427"/>
        <v>0</v>
      </c>
      <c r="AN1205" s="12">
        <f>_xll.BDP($A1205&amp;" @"&amp; $N1205 &amp;"  Corp","asset_swap_spd_mid")</f>
        <v>36.224062012626284</v>
      </c>
      <c r="AO1205" s="25">
        <f t="shared" si="1428"/>
        <v>0</v>
      </c>
      <c r="AP1205" s="25">
        <f>IFERROR(_xll.BDP($A1205&amp;" @"&amp; $N1205 &amp;"  Corp","coupon")*G1205/100/365,"-")</f>
        <v>0</v>
      </c>
      <c r="AQ1205" s="1" t="str">
        <f>_xll.RtGet("EBOND_LDN",B1205,"DSPLY_NAME")</f>
        <v>REPSM 4 1/4 12 F</v>
      </c>
      <c r="AR1205" s="38">
        <f>_xll.RtGet("EBOND_LDN", B1205, -18560)</f>
        <v>68.668043056746001</v>
      </c>
      <c r="AS1205" s="38">
        <f>_xll.RtGet("EBOND_LDN", B1205, -18562)</f>
        <v>54.191266781033001</v>
      </c>
      <c r="AT1205" s="58" t="str">
        <f ca="1">IF(Main[[#This Row],[maturity]]&lt;TODAY(),"matured","-")</f>
        <v>-</v>
      </c>
      <c r="AU1205" s="1" t="str">
        <f>IF(Main[[#This Row],[spread bid]]=Main[[#This Row],[spread ask]],"error","-")</f>
        <v>-</v>
      </c>
    </row>
    <row r="1206" spans="1:47" x14ac:dyDescent="0.2">
      <c r="A1206" s="1" t="s">
        <v>1102</v>
      </c>
      <c r="B1206" s="1">
        <v>5814943</v>
      </c>
      <c r="C1206" s="9">
        <v>1996704</v>
      </c>
      <c r="D1206" s="9" t="str">
        <f>_xll.BDP($A1206&amp;" Corp",D$4)</f>
        <v>REPSM</v>
      </c>
      <c r="E1206" s="9">
        <f>IF(_xll.BDP($A1206&amp;" Corp","cpn typ")="floating","frn",_xll.BDP($A1206&amp;" Corp",E$4))</f>
        <v>4.75</v>
      </c>
      <c r="F1206" s="50">
        <f>IF(LEFT(_xll.BDP($A1206&amp;" Corp","mty_typ"),4)="perp","perp",_xll.BDP($A1206&amp;" Corp",F$4)*1)</f>
        <v>42782</v>
      </c>
      <c r="G1206" s="31">
        <f>_xll.RtGet("EBOND_POSITION",INDEX(bookMap[eBondID],MATCH(TEXT(C1206,"0"),bookMap[bbgID],0))&amp;"="&amp;B1206,"AMOUNT")</f>
        <v>0</v>
      </c>
      <c r="H1206" s="1">
        <f>INDEX(control!$E$12:$E$22,MATCH(C1206,control!$C$12:$C$22,0))</f>
        <v>0</v>
      </c>
      <c r="I1206" s="1" t="str">
        <f>IFERROR(INDEX(bias[symbol],MIN(MAX(MATCH(IF($I$2="manual",_xll.RtGet("EBOND_LDN",B1206,-20268),$I$2),bias[symbol],0)+H1206,1),27)),"-")</f>
        <v>bb</v>
      </c>
      <c r="J1206" s="1">
        <f>IFERROR(_xll.RtGet("EBOND_LDN",B1206,-20270)*1,"-")</f>
        <v>0.25</v>
      </c>
      <c r="K1206" s="1" t="str">
        <f>_xll.RtGet("EBOND_LDN",$B1206,-20271)</f>
        <v>on</v>
      </c>
      <c r="L1206" s="1">
        <f>_xll.BDP(A1206&amp;" @CBKG Corp","bid")</f>
        <v>110.19799999999999</v>
      </c>
      <c r="M1206" s="1">
        <f>_xll.BDP(A1206&amp;" @CBKG Corp","ask")</f>
        <v>110.44799999999999</v>
      </c>
      <c r="N1206" s="1" t="s">
        <v>1456</v>
      </c>
      <c r="O1206" s="1" t="str">
        <f>_xll.BDP(A1206&amp;" @"&amp;N1206&amp;" Corp","LAST_UPDATE")</f>
        <v>07:01:21</v>
      </c>
      <c r="P1206" s="57">
        <f>_xll.BDP(A1206&amp;" @"&amp;N1206&amp;" Corp","LAST_PRICE")</f>
        <v>110.253</v>
      </c>
      <c r="Q1206" s="1">
        <f>INDEX(control!$F$12:$F$22,MATCH(C1206,control!$C$12:$C$22,0))</f>
        <v>100</v>
      </c>
      <c r="R1206" s="1">
        <f>P1206-J1206*INDEX(bias[value],MATCH(I1206,bias[symbol],0))*(Q1206/100)</f>
        <v>110.1905</v>
      </c>
      <c r="S1206" s="1">
        <f t="shared" si="1448"/>
        <v>110.4405</v>
      </c>
      <c r="T1206" s="4"/>
      <c r="U1206" s="4"/>
      <c r="V1206" s="1">
        <f t="shared" si="1442"/>
        <v>110.253</v>
      </c>
      <c r="W1206" s="1">
        <f t="shared" si="1443"/>
        <v>110.1905</v>
      </c>
      <c r="X1206" s="1">
        <f t="shared" si="1444"/>
        <v>110.4405</v>
      </c>
      <c r="Y1206" s="13">
        <f t="shared" si="1445"/>
        <v>-1.4999999999986358E-2</v>
      </c>
      <c r="Z1206" s="1">
        <v>1</v>
      </c>
      <c r="AA1206" s="1">
        <f t="shared" si="1446"/>
        <v>1</v>
      </c>
      <c r="AB1206" s="1">
        <f t="shared" si="1450"/>
        <v>1</v>
      </c>
      <c r="AC1206" s="1">
        <f>IF(ISNUMBER(INDEX(bias[value],MATCH(I1206,bias[symbol],0))),1,0)</f>
        <v>1</v>
      </c>
      <c r="AD1206" s="1">
        <f t="shared" si="1447"/>
        <v>1</v>
      </c>
      <c r="AE1206" s="1">
        <f t="shared" si="1451"/>
        <v>1</v>
      </c>
      <c r="AF1206" s="1">
        <f t="shared" ca="1" si="1411"/>
        <v>0</v>
      </c>
      <c r="AG1206" s="1">
        <f t="shared" ca="1" si="1412"/>
        <v>0</v>
      </c>
      <c r="AH1206" s="1" t="str">
        <f ca="1">IF(AG1206=1,_xll.RtContribute("DDS_BONDS",$B1206&amp;"=EXT",$V$3:$X$3,V1206:X1206,"FTC:CHANGED;SCOPE:SERVER"),"-")</f>
        <v>-</v>
      </c>
      <c r="AI1206" s="1" t="str">
        <f>_xll.RtGet("DDS_BONDS",B1206&amp;"=EXT",3)</f>
        <v>5814943=EXT</v>
      </c>
      <c r="AJ1206" s="32">
        <f>_xll.BDP($A1206&amp;" @"&amp; $N1206 &amp;"  Corp","risk_mid")</f>
        <v>2.816872862655373</v>
      </c>
      <c r="AK1206" s="25">
        <f t="shared" si="1426"/>
        <v>0</v>
      </c>
      <c r="AL1206" s="1" t="str">
        <f t="shared" si="1449"/>
        <v>-</v>
      </c>
      <c r="AM1206" s="38">
        <f t="shared" si="1427"/>
        <v>0</v>
      </c>
      <c r="AN1206" s="12">
        <f>_xll.BDP($A1206&amp;" @"&amp; $N1206 &amp;"  Corp","asset_swap_spd_mid")</f>
        <v>49.886643141707538</v>
      </c>
      <c r="AO1206" s="25">
        <f t="shared" si="1428"/>
        <v>0</v>
      </c>
      <c r="AP1206" s="25">
        <f>IFERROR(_xll.BDP($A1206&amp;" @"&amp; $N1206 &amp;"  Corp","coupon")*G1206/100/365,"-")</f>
        <v>0</v>
      </c>
      <c r="AQ1206" s="1" t="str">
        <f>_xll.RtGet("EBOND_LDN",B1206,"DSPLY_NAME")</f>
        <v>REPSM 4 3/4 16 F</v>
      </c>
      <c r="AR1206" s="38">
        <f>_xll.RtGet("EBOND_LDN", B1206, -18560)</f>
        <v>81.680728671145999</v>
      </c>
      <c r="AS1206" s="38">
        <f>_xll.RtGet("EBOND_LDN", B1206, -18562)</f>
        <v>72.819235026377001</v>
      </c>
      <c r="AT1206" s="58" t="str">
        <f ca="1">IF(Main[[#This Row],[maturity]]&lt;TODAY(),"matured","-")</f>
        <v>-</v>
      </c>
      <c r="AU1206" s="1" t="str">
        <f>IF(Main[[#This Row],[spread bid]]=Main[[#This Row],[spread ask]],"error","-")</f>
        <v>-</v>
      </c>
    </row>
    <row r="1207" spans="1:47" x14ac:dyDescent="0.2">
      <c r="A1207" s="1" t="s">
        <v>1103</v>
      </c>
      <c r="B1207" s="1">
        <v>15427768</v>
      </c>
      <c r="C1207" s="9">
        <v>1996704</v>
      </c>
      <c r="D1207" s="9" t="str">
        <f>_xll.BDP($A1207&amp;" Corp",D$4)</f>
        <v>REPSM</v>
      </c>
      <c r="E1207" s="9">
        <f>IF(_xll.BDP($A1207&amp;" Corp","cpn typ")="floating","frn",_xll.BDP($A1207&amp;" Corp",E$4))</f>
        <v>4.375</v>
      </c>
      <c r="F1207" s="50">
        <f>IF(LEFT(_xll.BDP($A1207&amp;" Corp","mty_typ"),4)="perp","perp",_xll.BDP($A1207&amp;" Corp",F$4)*1)</f>
        <v>43151</v>
      </c>
      <c r="G1207" s="31">
        <f>_xll.RtGet("EBOND_POSITION",INDEX(bookMap[eBondID],MATCH(TEXT(C1207,"0"),bookMap[bbgID],0))&amp;"="&amp;B1207,"AMOUNT")</f>
        <v>1000000</v>
      </c>
      <c r="H1207" s="1">
        <f>INDEX(control!$E$12:$E$22,MATCH(C1207,control!$C$12:$C$22,0))</f>
        <v>0</v>
      </c>
      <c r="I1207" s="1" t="str">
        <f>IFERROR(INDEX(bias[symbol],MIN(MAX(MATCH(IF($I$2="manual",_xll.RtGet("EBOND_LDN",B1207,-20268),$I$2),bias[symbol],0)+H1207,1),27)),"-")</f>
        <v>bb</v>
      </c>
      <c r="J1207" s="1">
        <f>IFERROR(_xll.RtGet("EBOND_LDN",B1207,-20270)*1,"-")</f>
        <v>0.25</v>
      </c>
      <c r="K1207" s="1" t="str">
        <f>_xll.RtGet("EBOND_LDN",$B1207,-20271)</f>
        <v>on</v>
      </c>
      <c r="L1207" s="1">
        <f>_xll.BDP(A1207&amp;" @CBKG Corp","bid")</f>
        <v>111.94</v>
      </c>
      <c r="M1207" s="1">
        <f>_xll.BDP(A1207&amp;" @CBKG Corp","ask")</f>
        <v>112.19</v>
      </c>
      <c r="N1207" s="1" t="s">
        <v>1456</v>
      </c>
      <c r="O1207" s="1" t="str">
        <f>_xll.BDP(A1207&amp;" @"&amp;N1207&amp;" Corp","LAST_UPDATE")</f>
        <v>07:01:21</v>
      </c>
      <c r="P1207" s="57">
        <f>_xll.BDP(A1207&amp;" @"&amp;N1207&amp;" Corp","LAST_PRICE")</f>
        <v>112.003</v>
      </c>
      <c r="Q1207" s="1">
        <f>INDEX(control!$F$12:$F$22,MATCH(C1207,control!$C$12:$C$22,0))</f>
        <v>100</v>
      </c>
      <c r="R1207" s="1">
        <f>P1207-J1207*INDEX(bias[value],MATCH(I1207,bias[symbol],0))*(Q1207/100)</f>
        <v>111.9405</v>
      </c>
      <c r="S1207" s="1">
        <f t="shared" si="1448"/>
        <v>112.1905</v>
      </c>
      <c r="T1207" s="4"/>
      <c r="U1207" s="4"/>
      <c r="V1207" s="1">
        <f t="shared" si="1442"/>
        <v>112.003</v>
      </c>
      <c r="W1207" s="1">
        <f t="shared" si="1443"/>
        <v>111.9405</v>
      </c>
      <c r="X1207" s="1">
        <f t="shared" si="1444"/>
        <v>112.1905</v>
      </c>
      <c r="Y1207" s="13">
        <f t="shared" si="1445"/>
        <v>1.0000000000047748E-3</v>
      </c>
      <c r="Z1207" s="1">
        <v>1</v>
      </c>
      <c r="AA1207" s="1">
        <f t="shared" si="1446"/>
        <v>1</v>
      </c>
      <c r="AB1207" s="1">
        <f t="shared" si="1450"/>
        <v>1</v>
      </c>
      <c r="AC1207" s="1">
        <f>IF(ISNUMBER(INDEX(bias[value],MATCH(I1207,bias[symbol],0))),1,0)</f>
        <v>1</v>
      </c>
      <c r="AD1207" s="1">
        <f t="shared" si="1447"/>
        <v>1</v>
      </c>
      <c r="AE1207" s="1">
        <f t="shared" si="1451"/>
        <v>1</v>
      </c>
      <c r="AF1207" s="1">
        <f t="shared" ca="1" si="1411"/>
        <v>0</v>
      </c>
      <c r="AG1207" s="1">
        <f t="shared" ca="1" si="1412"/>
        <v>0</v>
      </c>
      <c r="AH1207" s="1" t="str">
        <f ca="1">IF(AG1207=1,_xll.RtContribute("DDS_BONDS",$B1207&amp;"=EXT",$V$3:$X$3,V1207:X1207,"FTC:CHANGED;SCOPE:SERVER"),"-")</f>
        <v>-</v>
      </c>
      <c r="AI1207" s="1" t="str">
        <f>_xll.RtGet("DDS_BONDS",B1207&amp;"=EXT",3)</f>
        <v>15427768=EXT</v>
      </c>
      <c r="AJ1207" s="32">
        <f>_xll.BDP($A1207&amp;" @"&amp; $N1207 &amp;"  Corp","risk_mid")</f>
        <v>3.8701011843436106</v>
      </c>
      <c r="AK1207" s="25">
        <f t="shared" si="1426"/>
        <v>387.01011843436106</v>
      </c>
      <c r="AL1207" s="1" t="str">
        <f t="shared" si="1449"/>
        <v>-</v>
      </c>
      <c r="AM1207" s="38">
        <f t="shared" si="1427"/>
        <v>9.9558222222222241</v>
      </c>
      <c r="AN1207" s="12">
        <f>_xll.BDP($A1207&amp;" @"&amp; $N1207 &amp;"  Corp","asset_swap_spd_mid")</f>
        <v>58.496804662978498</v>
      </c>
      <c r="AO1207" s="25">
        <f t="shared" si="1428"/>
        <v>5849.6804662978502</v>
      </c>
      <c r="AP1207" s="25">
        <f>IFERROR(_xll.BDP($A1207&amp;" @"&amp; $N1207 &amp;"  Corp","coupon")*G1207/100/365,"-")</f>
        <v>119.86301369863014</v>
      </c>
      <c r="AQ1207" s="1" t="str">
        <f>_xll.RtGet("EBOND_LDN",B1207,"DSPLY_NAME")</f>
        <v>REPSM 4 3/8 20 F</v>
      </c>
      <c r="AR1207" s="38">
        <f>_xll.RtGet("EBOND_LDN", B1207, -18560)</f>
        <v>91.180424699856999</v>
      </c>
      <c r="AS1207" s="38">
        <f>_xll.RtGet("EBOND_LDN", B1207, -18562)</f>
        <v>84.731543751418002</v>
      </c>
      <c r="AT1207" s="58" t="str">
        <f ca="1">IF(Main[[#This Row],[maturity]]&lt;TODAY(),"matured","-")</f>
        <v>-</v>
      </c>
      <c r="AU1207" s="1" t="str">
        <f>IF(Main[[#This Row],[spread bid]]=Main[[#This Row],[spread ask]],"error","-")</f>
        <v>-</v>
      </c>
    </row>
    <row r="1208" spans="1:47" x14ac:dyDescent="0.2">
      <c r="A1208" s="1" t="s">
        <v>1104</v>
      </c>
      <c r="B1208" s="1">
        <v>12792891</v>
      </c>
      <c r="C1208" s="9">
        <v>1996704</v>
      </c>
      <c r="D1208" s="9" t="str">
        <f>_xll.BDP($A1208&amp;" Corp",D$4)</f>
        <v>REPSM</v>
      </c>
      <c r="E1208" s="9">
        <f>IF(_xll.BDP($A1208&amp;" Corp","cpn typ")="floating","frn",_xll.BDP($A1208&amp;" Corp",E$4))</f>
        <v>4.875</v>
      </c>
      <c r="F1208" s="50">
        <f>IF(LEFT(_xll.BDP($A1208&amp;" Corp","mty_typ"),4)="perp","perp",_xll.BDP($A1208&amp;" Corp",F$4)*1)</f>
        <v>43515</v>
      </c>
      <c r="G1208" s="31">
        <f>_xll.RtGet("EBOND_POSITION",INDEX(bookMap[eBondID],MATCH(TEXT(C1208,"0"),bookMap[bbgID],0))&amp;"="&amp;B1208,"AMOUNT")</f>
        <v>0</v>
      </c>
      <c r="H1208" s="1">
        <f>INDEX(control!$E$12:$E$22,MATCH(C1208,control!$C$12:$C$22,0))</f>
        <v>0</v>
      </c>
      <c r="I1208" s="1" t="str">
        <f>IFERROR(INDEX(bias[symbol],MIN(MAX(MATCH(IF($I$2="manual",_xll.RtGet("EBOND_LDN",B1208,-20268),$I$2),bias[symbol],0)+H1208,1),27)),"-")</f>
        <v>bb</v>
      </c>
      <c r="J1208" s="1">
        <f>IFERROR(_xll.RtGet("EBOND_LDN",B1208,-20270)*1,"-")</f>
        <v>0.25</v>
      </c>
      <c r="K1208" s="1" t="str">
        <f>_xll.RtGet("EBOND_LDN",$B1208,-20271)</f>
        <v>on</v>
      </c>
      <c r="L1208" s="1">
        <f>_xll.BDP(A1208&amp;" @CBKG Corp","bid")</f>
        <v>116.38200000000001</v>
      </c>
      <c r="M1208" s="1">
        <f>_xll.BDP(A1208&amp;" @CBKG Corp","ask")</f>
        <v>116.63200000000001</v>
      </c>
      <c r="N1208" s="1" t="s">
        <v>1456</v>
      </c>
      <c r="O1208" s="1" t="str">
        <f>_xll.BDP(A1208&amp;" @"&amp;N1208&amp;" Corp","LAST_UPDATE")</f>
        <v>07:01:27</v>
      </c>
      <c r="P1208" s="57">
        <f>_xll.BDP(A1208&amp;" @"&amp;N1208&amp;" Corp","LAST_PRICE")</f>
        <v>116.444</v>
      </c>
      <c r="Q1208" s="1">
        <f>INDEX(control!$F$12:$F$22,MATCH(C1208,control!$C$12:$C$22,0))</f>
        <v>100</v>
      </c>
      <c r="R1208" s="1">
        <f>P1208-J1208*INDEX(bias[value],MATCH(I1208,bias[symbol],0))*(Q1208/100)</f>
        <v>116.3815</v>
      </c>
      <c r="S1208" s="1">
        <f t="shared" si="1448"/>
        <v>116.6315</v>
      </c>
      <c r="T1208" s="4"/>
      <c r="U1208" s="4"/>
      <c r="V1208" s="1">
        <f t="shared" si="1442"/>
        <v>116.444</v>
      </c>
      <c r="W1208" s="1">
        <f t="shared" si="1443"/>
        <v>116.3815</v>
      </c>
      <c r="X1208" s="1">
        <f t="shared" si="1444"/>
        <v>116.6315</v>
      </c>
      <c r="Y1208" s="13">
        <f t="shared" si="1445"/>
        <v>-1.0000000000047748E-3</v>
      </c>
      <c r="Z1208" s="1">
        <v>1</v>
      </c>
      <c r="AA1208" s="1">
        <f t="shared" si="1446"/>
        <v>1</v>
      </c>
      <c r="AB1208" s="1">
        <f t="shared" si="1450"/>
        <v>1</v>
      </c>
      <c r="AC1208" s="1">
        <f>IF(ISNUMBER(INDEX(bias[value],MATCH(I1208,bias[symbol],0))),1,0)</f>
        <v>1</v>
      </c>
      <c r="AD1208" s="1">
        <f t="shared" si="1447"/>
        <v>1</v>
      </c>
      <c r="AE1208" s="1">
        <f t="shared" si="1451"/>
        <v>1</v>
      </c>
      <c r="AF1208" s="1">
        <f t="shared" ca="1" si="1411"/>
        <v>0</v>
      </c>
      <c r="AG1208" s="1">
        <f t="shared" ca="1" si="1412"/>
        <v>0</v>
      </c>
      <c r="AH1208" s="1" t="str">
        <f ca="1">IF(AG1208=1,_xll.RtContribute("DDS_BONDS",$B1208&amp;"=EXT",$V$3:$X$3,V1208:X1208,"FTC:CHANGED;SCOPE:SERVER"),"-")</f>
        <v>-</v>
      </c>
      <c r="AI1208" s="1" t="str">
        <f>_xll.RtGet("DDS_BONDS",B1208&amp;"=EXT",3)</f>
        <v>12792891=EXT</v>
      </c>
      <c r="AJ1208" s="32">
        <f>_xll.BDP($A1208&amp;" @"&amp; $N1208 &amp;"  Corp","risk_mid")</f>
        <v>4.9764319938155666</v>
      </c>
      <c r="AK1208" s="25">
        <f t="shared" si="1426"/>
        <v>0</v>
      </c>
      <c r="AL1208" s="1">
        <f t="shared" si="1449"/>
        <v>-0.7</v>
      </c>
      <c r="AM1208" s="38">
        <f t="shared" si="1427"/>
        <v>0</v>
      </c>
      <c r="AN1208" s="12">
        <f>_xll.BDP($A1208&amp;" @"&amp; $N1208 &amp;"  Corp","asset_swap_spd_mid")</f>
        <v>64.914256846544859</v>
      </c>
      <c r="AO1208" s="25">
        <f t="shared" si="1428"/>
        <v>0</v>
      </c>
      <c r="AP1208" s="25">
        <f>IFERROR(_xll.BDP($A1208&amp;" @"&amp; $N1208 &amp;"  Corp","coupon")*G1208/100/365,"-")</f>
        <v>0</v>
      </c>
      <c r="AQ1208" s="1" t="str">
        <f>_xll.RtGet("EBOND_LDN",B1208,"DSPLY_NAME")</f>
        <v>REPSM 4 7/8 19 F</v>
      </c>
      <c r="AR1208" s="38">
        <f>_xll.RtGet("EBOND_LDN", B1208, -18560)</f>
        <v>95.972220247381003</v>
      </c>
      <c r="AS1208" s="38">
        <f>_xll.RtGet("EBOND_LDN", B1208, -18562)</f>
        <v>90.955983683626002</v>
      </c>
      <c r="AT1208" s="58" t="str">
        <f ca="1">IF(Main[[#This Row],[maturity]]&lt;TODAY(),"matured","-")</f>
        <v>-</v>
      </c>
      <c r="AU1208" s="1" t="str">
        <f>IF(Main[[#This Row],[spread bid]]=Main[[#This Row],[spread ask]],"error","-")</f>
        <v>-</v>
      </c>
    </row>
    <row r="1209" spans="1:47" x14ac:dyDescent="0.2">
      <c r="A1209" s="1" t="s">
        <v>1105</v>
      </c>
      <c r="B1209" s="1">
        <v>17926169</v>
      </c>
      <c r="C1209" s="9">
        <v>1996704</v>
      </c>
      <c r="D1209" s="9" t="str">
        <f>_xll.BDP($A1209&amp;" Corp",D$4)</f>
        <v>REPSM</v>
      </c>
      <c r="E1209" s="9">
        <f>IF(_xll.BDP($A1209&amp;" Corp","cpn typ")="floating","frn",_xll.BDP($A1209&amp;" Corp",E$4))</f>
        <v>2.625</v>
      </c>
      <c r="F1209" s="50">
        <f>IF(LEFT(_xll.BDP($A1209&amp;" Corp","mty_typ"),4)="perp","perp",_xll.BDP($A1209&amp;" Corp",F$4)*1)</f>
        <v>43979</v>
      </c>
      <c r="G1209" s="31">
        <f>_xll.RtGet("EBOND_POSITION",INDEX(bookMap[eBondID],MATCH(TEXT(C1209,"0"),bookMap[bbgID],0))&amp;"="&amp;B1209,"AMOUNT")</f>
        <v>2400000</v>
      </c>
      <c r="H1209" s="1">
        <f>INDEX(control!$E$12:$E$22,MATCH(C1209,control!$C$12:$C$22,0))</f>
        <v>0</v>
      </c>
      <c r="I1209" s="1" t="str">
        <f>IFERROR(INDEX(bias[symbol],MIN(MAX(MATCH(IF($I$2="manual",_xll.RtGet("EBOND_LDN",B1209,-20268),$I$2),bias[symbol],0)+H1209,1),27)),"-")</f>
        <v>m</v>
      </c>
      <c r="J1209" s="1">
        <f>IFERROR(_xll.RtGet("EBOND_LDN",B1209,-20270)*1,"-")</f>
        <v>0.28000000000000003</v>
      </c>
      <c r="K1209" s="1" t="str">
        <f>_xll.RtGet("EBOND_LDN",$B1209,-20271)</f>
        <v>on</v>
      </c>
      <c r="L1209" s="1">
        <f>_xll.BDP(A1209&amp;" @CBKG Corp","bid")</f>
        <v>106.208</v>
      </c>
      <c r="M1209" s="1">
        <f>_xll.BDP(A1209&amp;" @CBKG Corp","ask")</f>
        <v>106.488</v>
      </c>
      <c r="N1209" s="1" t="s">
        <v>1456</v>
      </c>
      <c r="O1209" s="1" t="str">
        <f>_xll.BDP(A1209&amp;" @"&amp;N1209&amp;" Corp","LAST_UPDATE")</f>
        <v>07:01:48</v>
      </c>
      <c r="P1209" s="57">
        <f>_xll.BDP(A1209&amp;" @"&amp;N1209&amp;" Corp","LAST_PRICE")</f>
        <v>106.33799999999999</v>
      </c>
      <c r="Q1209" s="1">
        <f>INDEX(control!$F$12:$F$22,MATCH(C1209,control!$C$12:$C$22,0))</f>
        <v>100</v>
      </c>
      <c r="R1209" s="1">
        <f>P1209-J1209*INDEX(bias[value],MATCH(I1209,bias[symbol],0))*(Q1209/100)</f>
        <v>106.19799999999999</v>
      </c>
      <c r="S1209" s="1">
        <f t="shared" si="1448"/>
        <v>106.47799999999999</v>
      </c>
      <c r="T1209" s="4"/>
      <c r="U1209" s="4"/>
      <c r="V1209" s="1">
        <f t="shared" si="1442"/>
        <v>106.33799999999999</v>
      </c>
      <c r="W1209" s="1">
        <f t="shared" si="1443"/>
        <v>106.19799999999999</v>
      </c>
      <c r="X1209" s="1">
        <f t="shared" si="1444"/>
        <v>106.47799999999999</v>
      </c>
      <c r="Y1209" s="13">
        <f t="shared" si="1445"/>
        <v>-2.0000000000010232E-2</v>
      </c>
      <c r="Z1209" s="1">
        <v>1</v>
      </c>
      <c r="AA1209" s="1">
        <f t="shared" si="1446"/>
        <v>1</v>
      </c>
      <c r="AB1209" s="1">
        <f t="shared" si="1450"/>
        <v>1</v>
      </c>
      <c r="AC1209" s="1">
        <f>IF(ISNUMBER(INDEX(bias[value],MATCH(I1209,bias[symbol],0))),1,0)</f>
        <v>1</v>
      </c>
      <c r="AD1209" s="1">
        <f t="shared" si="1447"/>
        <v>1</v>
      </c>
      <c r="AE1209" s="1">
        <f t="shared" si="1451"/>
        <v>1</v>
      </c>
      <c r="AF1209" s="1">
        <f t="shared" ca="1" si="1411"/>
        <v>0</v>
      </c>
      <c r="AG1209" s="1">
        <f t="shared" ca="1" si="1412"/>
        <v>0</v>
      </c>
      <c r="AH1209" s="1" t="str">
        <f ca="1">IF(AG1209=1,_xll.RtContribute("DDS_BONDS",$B1209&amp;"=EXT",$V$3:$X$3,V1209:X1209,"FTC:CHANGED;SCOPE:SERVER"),"-")</f>
        <v>-</v>
      </c>
      <c r="AI1209" s="1" t="str">
        <f>_xll.RtGet("DDS_BONDS",B1209&amp;"=EXT",3)</f>
        <v>17926169=EXT</v>
      </c>
      <c r="AJ1209" s="32">
        <f>_xll.BDP($A1209&amp;" @"&amp; $N1209 &amp;"  Corp","risk_mid")</f>
        <v>5.8516159780538146</v>
      </c>
      <c r="AK1209" s="25">
        <f t="shared" si="1426"/>
        <v>1404.3878347329155</v>
      </c>
      <c r="AL1209" s="1" t="str">
        <f t="shared" si="1449"/>
        <v>-</v>
      </c>
      <c r="AM1209" s="38">
        <f t="shared" si="1427"/>
        <v>22.68544</v>
      </c>
      <c r="AN1209" s="12">
        <f>_xll.BDP($A1209&amp;" @"&amp; $N1209 &amp;"  Corp","asset_swap_spd_mid")</f>
        <v>64.524320262089134</v>
      </c>
      <c r="AO1209" s="25">
        <f t="shared" si="1428"/>
        <v>15485.836862901393</v>
      </c>
      <c r="AP1209" s="25">
        <f>IFERROR(_xll.BDP($A1209&amp;" @"&amp; $N1209 &amp;"  Corp","coupon")*G1209/100/365,"-")</f>
        <v>172.60273972602741</v>
      </c>
      <c r="AQ1209" s="1" t="str">
        <f>_xll.RtGet("EBOND_LDN",B1209,"DSPLY_NAME")</f>
        <v>REPSM 2 5/8 28 M</v>
      </c>
      <c r="AR1209" s="38">
        <f>_xll.RtGet("EBOND_LDN", B1209, -18560)</f>
        <v>104.44514847993101</v>
      </c>
      <c r="AS1209" s="38">
        <f>_xll.RtGet("EBOND_LDN", B1209, -18562)</f>
        <v>99.668481014505005</v>
      </c>
      <c r="AT1209" s="58" t="str">
        <f ca="1">IF(Main[[#This Row],[maturity]]&lt;TODAY(),"matured","-")</f>
        <v>-</v>
      </c>
      <c r="AU1209" s="1" t="str">
        <f>IF(Main[[#This Row],[spread bid]]=Main[[#This Row],[spread ask]],"error","-")</f>
        <v>-</v>
      </c>
    </row>
    <row r="1210" spans="1:47" x14ac:dyDescent="0.2">
      <c r="A1210" s="1" t="s">
        <v>1106</v>
      </c>
      <c r="B1210" s="1">
        <v>19398515</v>
      </c>
      <c r="C1210" s="9">
        <v>1996704</v>
      </c>
      <c r="D1210" s="9" t="str">
        <f>_xll.BDP($A1210&amp;" Corp",D$4)</f>
        <v>REPSM</v>
      </c>
      <c r="E1210" s="9">
        <f>IF(_xll.BDP($A1210&amp;" Corp","cpn typ")="floating","frn",_xll.BDP($A1210&amp;" Corp",E$4))</f>
        <v>3.625</v>
      </c>
      <c r="F1210" s="50">
        <f>IF(LEFT(_xll.BDP($A1210&amp;" Corp","mty_typ"),4)="perp","perp",_xll.BDP($A1210&amp;" Corp",F$4)*1)</f>
        <v>44476</v>
      </c>
      <c r="G1210" s="31">
        <f>_xll.RtGet("EBOND_POSITION",INDEX(bookMap[eBondID],MATCH(TEXT(C1210,"0"),bookMap[bbgID],0))&amp;"="&amp;B1210,"AMOUNT")</f>
        <v>0</v>
      </c>
      <c r="H1210" s="1">
        <f>INDEX(control!$E$12:$E$22,MATCH(C1210,control!$C$12:$C$22,0))</f>
        <v>0</v>
      </c>
      <c r="I1210" s="1" t="str">
        <f>IFERROR(INDEX(bias[symbol],MIN(MAX(MATCH(IF($I$2="manual",_xll.RtGet("EBOND_LDN",B1210,-20268),$I$2),bias[symbol],0)+H1210,1),27)),"-")</f>
        <v>bbb</v>
      </c>
      <c r="J1210" s="1">
        <f>IFERROR(_xll.RtGet("EBOND_LDN",B1210,-20270)*1,"-")</f>
        <v>0.3</v>
      </c>
      <c r="K1210" s="1" t="str">
        <f>_xll.RtGet("EBOND_LDN",$B1210,-20271)</f>
        <v>on</v>
      </c>
      <c r="L1210" s="1">
        <f>_xll.BDP(A1210&amp;" @CBKG Corp","bid")</f>
        <v>112.084</v>
      </c>
      <c r="M1210" s="1">
        <f>_xll.BDP(A1210&amp;" @CBKG Corp","ask")</f>
        <v>112.384</v>
      </c>
      <c r="N1210" s="1" t="s">
        <v>1456</v>
      </c>
      <c r="O1210" s="1" t="str">
        <f>_xll.BDP(A1210&amp;" @"&amp;N1210&amp;" Corp","LAST_UPDATE")</f>
        <v>07:01:26</v>
      </c>
      <c r="P1210" s="57">
        <f>_xll.BDP(A1210&amp;" @"&amp;N1210&amp;" Corp","LAST_PRICE")</f>
        <v>112.10299999999999</v>
      </c>
      <c r="Q1210" s="1">
        <f>INDEX(control!$F$12:$F$22,MATCH(C1210,control!$C$12:$C$22,0))</f>
        <v>100</v>
      </c>
      <c r="R1210" s="1">
        <f>P1210-J1210*INDEX(bias[value],MATCH(I1210,bias[symbol],0))*(Q1210/100)</f>
        <v>112.0655</v>
      </c>
      <c r="S1210" s="1">
        <f t="shared" si="1448"/>
        <v>112.3655</v>
      </c>
      <c r="T1210" s="4"/>
      <c r="U1210" s="4"/>
      <c r="V1210" s="1">
        <f t="shared" si="1442"/>
        <v>112.10299999999999</v>
      </c>
      <c r="W1210" s="1">
        <f t="shared" si="1443"/>
        <v>112.0655</v>
      </c>
      <c r="X1210" s="1">
        <f t="shared" si="1444"/>
        <v>112.3655</v>
      </c>
      <c r="Y1210" s="13">
        <f t="shared" si="1445"/>
        <v>-3.7000000000034561E-2</v>
      </c>
      <c r="Z1210" s="1">
        <v>1</v>
      </c>
      <c r="AA1210" s="1">
        <f t="shared" si="1446"/>
        <v>1</v>
      </c>
      <c r="AB1210" s="1">
        <f t="shared" si="1450"/>
        <v>1</v>
      </c>
      <c r="AC1210" s="1">
        <f>IF(ISNUMBER(INDEX(bias[value],MATCH(I1210,bias[symbol],0))),1,0)</f>
        <v>1</v>
      </c>
      <c r="AD1210" s="1">
        <f t="shared" si="1447"/>
        <v>1</v>
      </c>
      <c r="AE1210" s="1">
        <f t="shared" si="1451"/>
        <v>1</v>
      </c>
      <c r="AF1210" s="1">
        <f t="shared" ca="1" si="1411"/>
        <v>0</v>
      </c>
      <c r="AG1210" s="1">
        <f t="shared" ca="1" si="1412"/>
        <v>0</v>
      </c>
      <c r="AH1210" s="1" t="str">
        <f ca="1">IF(AG1210=1,_xll.RtContribute("DDS_BONDS",$B1210&amp;"=EXT",$V$3:$X$3,V1210:X1210,"FTC:CHANGED;SCOPE:SERVER"),"-")</f>
        <v>-</v>
      </c>
      <c r="AI1210" s="1" t="str">
        <f>_xll.RtGet("DDS_BONDS",B1210&amp;"=EXT",3)</f>
        <v>19398515=EXT</v>
      </c>
      <c r="AJ1210" s="32">
        <f>_xll.BDP($A1210&amp;" @"&amp; $N1210 &amp;"  Corp","risk_mid")</f>
        <v>7.2494563493158637</v>
      </c>
      <c r="AK1210" s="25">
        <f t="shared" si="1426"/>
        <v>0</v>
      </c>
      <c r="AL1210" s="1" t="str">
        <f t="shared" si="1449"/>
        <v>-</v>
      </c>
      <c r="AM1210" s="38">
        <f t="shared" si="1427"/>
        <v>0</v>
      </c>
      <c r="AN1210" s="12">
        <f>_xll.BDP($A1210&amp;" @"&amp; $N1210 &amp;"  Corp","asset_swap_spd_mid")</f>
        <v>78.442352023500902</v>
      </c>
      <c r="AO1210" s="25">
        <f t="shared" si="1428"/>
        <v>0</v>
      </c>
      <c r="AP1210" s="25">
        <f>IFERROR(_xll.BDP($A1210&amp;" @"&amp; $N1210 &amp;"  Corp","coupon")*G1210/100/365,"-")</f>
        <v>0</v>
      </c>
      <c r="AQ1210" s="1" t="str">
        <f>_xll.RtGet("EBOND_LDN",B1210,"DSPLY_NAME")</f>
        <v>REPSM 3 5/8 07 O</v>
      </c>
      <c r="AR1210" s="38">
        <f>_xll.RtGet("EBOND_LDN", B1210, -18560)</f>
        <v>99.474728986591003</v>
      </c>
      <c r="AS1210" s="38">
        <f>_xll.RtGet("EBOND_LDN", B1210, -18562)</f>
        <v>95.351759528626999</v>
      </c>
      <c r="AT1210" s="58" t="str">
        <f ca="1">IF(Main[[#This Row],[maturity]]&lt;TODAY(),"matured","-")</f>
        <v>-</v>
      </c>
      <c r="AU1210" s="1" t="str">
        <f>IF(Main[[#This Row],[spread bid]]=Main[[#This Row],[spread ask]],"error","-")</f>
        <v>-</v>
      </c>
    </row>
    <row r="1211" spans="1:47" x14ac:dyDescent="0.2">
      <c r="A1211" s="1" t="s">
        <v>1107</v>
      </c>
      <c r="B1211" s="1">
        <v>15985371</v>
      </c>
      <c r="C1211" s="9">
        <v>1996704</v>
      </c>
      <c r="D1211" s="9" t="str">
        <f>_xll.BDP($A1211&amp;" Corp",D$4)</f>
        <v>SRGIM</v>
      </c>
      <c r="E1211" s="9">
        <f>IF(_xll.BDP($A1211&amp;" Corp","cpn typ")="floating","frn",_xll.BDP($A1211&amp;" Corp",E$4))</f>
        <v>2</v>
      </c>
      <c r="F1211" s="50">
        <f>IF(LEFT(_xll.BDP($A1211&amp;" Corp","mty_typ"),4)="perp","perp",_xll.BDP($A1211&amp;" Corp",F$4)*1)</f>
        <v>42321</v>
      </c>
      <c r="G1211" s="31">
        <f>_xll.RtGet("EBOND_POSITION",INDEX(bookMap[eBondID],MATCH(TEXT(C1211,"0"),bookMap[bbgID],0))&amp;"="&amp;B1211,"AMOUNT")</f>
        <v>0</v>
      </c>
      <c r="H1211" s="1">
        <f>INDEX(control!$E$12:$E$22,MATCH(C1211,control!$C$12:$C$22,0))</f>
        <v>0</v>
      </c>
      <c r="I1211" s="1" t="str">
        <f>IFERROR(INDEX(bias[symbol],MIN(MAX(MATCH(IF($I$2="manual",_xll.RtGet("EBOND_LDN",B1211,-20268),$I$2),bias[symbol],0)+H1211,1),27)),"-")</f>
        <v>bb</v>
      </c>
      <c r="J1211" s="1">
        <f>IFERROR(_xll.RtGet("EBOND_LDN",B1211,-20270)*1,"-")</f>
        <v>0.2</v>
      </c>
      <c r="K1211" s="1" t="str">
        <f>_xll.RtGet("EBOND_LDN",$B1211,-20271)</f>
        <v>on</v>
      </c>
      <c r="L1211" s="1">
        <f>_xll.BDP(A1211&amp;" @CBKG Corp","bid")</f>
        <v>101.82</v>
      </c>
      <c r="M1211" s="1">
        <f>_xll.BDP(A1211&amp;" @CBKG Corp","ask")</f>
        <v>102.02</v>
      </c>
      <c r="N1211" s="1" t="s">
        <v>1456</v>
      </c>
      <c r="O1211" s="1" t="str">
        <f>_xll.BDP(A1211&amp;" @"&amp;N1211&amp;" Corp","LAST_UPDATE")</f>
        <v>07:01:45</v>
      </c>
      <c r="P1211" s="57">
        <f>_xll.BDP(A1211&amp;" @"&amp;N1211&amp;" Corp","LAST_PRICE")</f>
        <v>101.869</v>
      </c>
      <c r="Q1211" s="1">
        <f>INDEX(control!$F$12:$F$22,MATCH(C1211,control!$C$12:$C$22,0))</f>
        <v>100</v>
      </c>
      <c r="R1211" s="1">
        <f>P1211-J1211*INDEX(bias[value],MATCH(I1211,bias[symbol],0))*(Q1211/100)</f>
        <v>101.819</v>
      </c>
      <c r="S1211" s="1">
        <f t="shared" si="1448"/>
        <v>102.01900000000001</v>
      </c>
      <c r="T1211" s="4"/>
      <c r="U1211" s="4"/>
      <c r="V1211" s="1">
        <f t="shared" si="1442"/>
        <v>101.869</v>
      </c>
      <c r="W1211" s="1">
        <f t="shared" si="1443"/>
        <v>101.819</v>
      </c>
      <c r="X1211" s="1">
        <f t="shared" si="1444"/>
        <v>102.01900000000001</v>
      </c>
      <c r="Y1211" s="13">
        <f t="shared" si="1445"/>
        <v>-1.9999999999527063E-3</v>
      </c>
      <c r="Z1211" s="1">
        <v>1</v>
      </c>
      <c r="AA1211" s="1">
        <f t="shared" si="1446"/>
        <v>1</v>
      </c>
      <c r="AB1211" s="1">
        <f t="shared" si="1450"/>
        <v>1</v>
      </c>
      <c r="AC1211" s="1">
        <f>IF(ISNUMBER(INDEX(bias[value],MATCH(I1211,bias[symbol],0))),1,0)</f>
        <v>1</v>
      </c>
      <c r="AD1211" s="1">
        <f t="shared" si="1447"/>
        <v>1</v>
      </c>
      <c r="AE1211" s="1">
        <f t="shared" si="1451"/>
        <v>1</v>
      </c>
      <c r="AF1211" s="1">
        <f t="shared" ca="1" si="1411"/>
        <v>0</v>
      </c>
      <c r="AG1211" s="1">
        <f t="shared" ca="1" si="1412"/>
        <v>0</v>
      </c>
      <c r="AH1211" s="1" t="str">
        <f ca="1">IF(AG1211=1,_xll.RtContribute("DDS_BONDS",$B1211&amp;"=EXT",$V$3:$X$3,V1211:X1211,"FTC:CHANGED;SCOPE:SERVER"),"-")</f>
        <v>-</v>
      </c>
      <c r="AI1211" s="1" t="str">
        <f>_xll.RtGet("DDS_BONDS",B1211&amp;"=EXT",3)</f>
        <v>15985371=EXT</v>
      </c>
      <c r="AJ1211" s="32">
        <f>_xll.BDP($A1211&amp;" @"&amp; $N1211 &amp;"  Corp","risk_mid")</f>
        <v>1.421299169131629</v>
      </c>
      <c r="AK1211" s="25">
        <f t="shared" si="1426"/>
        <v>0</v>
      </c>
      <c r="AL1211" s="1" t="str">
        <f t="shared" si="1449"/>
        <v>-</v>
      </c>
      <c r="AM1211" s="38">
        <f t="shared" si="1427"/>
        <v>0</v>
      </c>
      <c r="AN1211" s="12">
        <f>_xll.BDP($A1211&amp;" @"&amp; $N1211 &amp;"  Corp","asset_swap_spd_mid")</f>
        <v>31.615531768115666</v>
      </c>
      <c r="AO1211" s="25">
        <f t="shared" si="1428"/>
        <v>0</v>
      </c>
      <c r="AP1211" s="25">
        <f>IFERROR(_xll.BDP($A1211&amp;" @"&amp; $N1211 &amp;"  Corp","coupon")*G1211/100/365,"-")</f>
        <v>0</v>
      </c>
      <c r="AQ1211" s="1" t="str">
        <f>_xll.RtGet("EBOND_LDN",B1211,"DSPLY_NAME")</f>
        <v>SRGIM 2 13 Nov 2</v>
      </c>
      <c r="AR1211" s="38">
        <f>_xll.RtGet("EBOND_LDN", B1211, -18560)</f>
        <v>66.866298152856999</v>
      </c>
      <c r="AS1211" s="38">
        <f>_xll.RtGet("EBOND_LDN", B1211, -18562)</f>
        <v>52.812003066285001</v>
      </c>
      <c r="AT1211" s="58" t="str">
        <f ca="1">IF(Main[[#This Row],[maturity]]&lt;TODAY(),"matured","-")</f>
        <v>-</v>
      </c>
      <c r="AU1211" s="1" t="str">
        <f>IF(Main[[#This Row],[spread bid]]=Main[[#This Row],[spread ask]],"error","-")</f>
        <v>-</v>
      </c>
    </row>
    <row r="1212" spans="1:47" x14ac:dyDescent="0.2">
      <c r="A1212" s="1" t="s">
        <v>1108</v>
      </c>
      <c r="B1212" s="1">
        <v>14690465</v>
      </c>
      <c r="C1212" s="9">
        <v>1996704</v>
      </c>
      <c r="D1212" s="9" t="str">
        <f>_xll.BDP($A1212&amp;" Corp",D$4)</f>
        <v>SRGIM</v>
      </c>
      <c r="E1212" s="9">
        <f>IF(_xll.BDP($A1212&amp;" Corp","cpn typ")="floating","frn",_xll.BDP($A1212&amp;" Corp",E$4))</f>
        <v>4.375</v>
      </c>
      <c r="F1212" s="50">
        <f>IF(LEFT(_xll.BDP($A1212&amp;" Corp","mty_typ"),4)="perp","perp",_xll.BDP($A1212&amp;" Corp",F$4)*1)</f>
        <v>42562</v>
      </c>
      <c r="G1212" s="31">
        <f>_xll.RtGet("EBOND_POSITION",INDEX(bookMap[eBondID],MATCH(TEXT(C1212,"0"),bookMap[bbgID],0))&amp;"="&amp;B1212,"AMOUNT")</f>
        <v>300000</v>
      </c>
      <c r="H1212" s="1">
        <f>INDEX(control!$E$12:$E$22,MATCH(C1212,control!$C$12:$C$22,0))</f>
        <v>0</v>
      </c>
      <c r="I1212" s="1" t="str">
        <f>IFERROR(INDEX(bias[symbol],MIN(MAX(MATCH(IF($I$2="manual",_xll.RtGet("EBOND_LDN",B1212,-20268),$I$2),bias[symbol],0)+H1212,1),27)),"-")</f>
        <v>bb</v>
      </c>
      <c r="J1212" s="1">
        <f>IFERROR(_xll.RtGet("EBOND_LDN",B1212,-20270)*1,"-")</f>
        <v>0.2</v>
      </c>
      <c r="K1212" s="1" t="str">
        <f>_xll.RtGet("EBOND_LDN",$B1212,-20271)</f>
        <v>on</v>
      </c>
      <c r="L1212" s="1">
        <f>_xll.BDP(A1212&amp;" @CBKG Corp","bid")</f>
        <v>107.304</v>
      </c>
      <c r="M1212" s="1">
        <f>_xll.BDP(A1212&amp;" @CBKG Corp","ask")</f>
        <v>107.504</v>
      </c>
      <c r="N1212" s="1" t="s">
        <v>1456</v>
      </c>
      <c r="O1212" s="1" t="str">
        <f>_xll.BDP(A1212&amp;" @"&amp;N1212&amp;" Corp","LAST_UPDATE")</f>
        <v>07:01:21</v>
      </c>
      <c r="P1212" s="57">
        <f>_xll.BDP(A1212&amp;" @"&amp;N1212&amp;" Corp","LAST_PRICE")</f>
        <v>107.34699999999999</v>
      </c>
      <c r="Q1212" s="1">
        <f>INDEX(control!$F$12:$F$22,MATCH(C1212,control!$C$12:$C$22,0))</f>
        <v>100</v>
      </c>
      <c r="R1212" s="1">
        <f>P1212-J1212*INDEX(bias[value],MATCH(I1212,bias[symbol],0))*(Q1212/100)</f>
        <v>107.297</v>
      </c>
      <c r="S1212" s="1">
        <f t="shared" si="1448"/>
        <v>107.497</v>
      </c>
      <c r="T1212" s="4"/>
      <c r="U1212" s="4"/>
      <c r="V1212" s="1">
        <f t="shared" si="1442"/>
        <v>107.34699999999999</v>
      </c>
      <c r="W1212" s="1">
        <f t="shared" si="1443"/>
        <v>107.297</v>
      </c>
      <c r="X1212" s="1">
        <f t="shared" si="1444"/>
        <v>107.497</v>
      </c>
      <c r="Y1212" s="13">
        <f t="shared" si="1445"/>
        <v>-1.4000000000010004E-2</v>
      </c>
      <c r="Z1212" s="1">
        <v>1</v>
      </c>
      <c r="AA1212" s="1">
        <f t="shared" si="1446"/>
        <v>1</v>
      </c>
      <c r="AB1212" s="1">
        <f t="shared" si="1450"/>
        <v>1</v>
      </c>
      <c r="AC1212" s="1">
        <f>IF(ISNUMBER(INDEX(bias[value],MATCH(I1212,bias[symbol],0))),1,0)</f>
        <v>1</v>
      </c>
      <c r="AD1212" s="1">
        <f t="shared" si="1447"/>
        <v>1</v>
      </c>
      <c r="AE1212" s="1">
        <f t="shared" si="1451"/>
        <v>1</v>
      </c>
      <c r="AF1212" s="1">
        <f t="shared" ca="1" si="1411"/>
        <v>0</v>
      </c>
      <c r="AG1212" s="1">
        <f t="shared" ca="1" si="1412"/>
        <v>0</v>
      </c>
      <c r="AH1212" s="1" t="str">
        <f ca="1">IF(AG1212=1,_xll.RtContribute("DDS_BONDS",$B1212&amp;"=EXT",$V$3:$X$3,V1212:X1212,"FTC:CHANGED;SCOPE:SERVER"),"-")</f>
        <v>-</v>
      </c>
      <c r="AI1212" s="1" t="str">
        <f>_xll.RtGet("DDS_BONDS",B1212&amp;"=EXT",3)</f>
        <v>14690465=EXT</v>
      </c>
      <c r="AJ1212" s="32">
        <f>_xll.BDP($A1212&amp;" @"&amp; $N1212 &amp;"  Corp","risk_mid")</f>
        <v>2.1537536970981819</v>
      </c>
      <c r="AK1212" s="25">
        <f t="shared" si="1426"/>
        <v>64.612610912945456</v>
      </c>
      <c r="AL1212" s="1" t="str">
        <f t="shared" si="1449"/>
        <v>-</v>
      </c>
      <c r="AM1212" s="38">
        <f t="shared" si="1427"/>
        <v>2.8625866666666662</v>
      </c>
      <c r="AN1212" s="12">
        <f>_xll.BDP($A1212&amp;" @"&amp; $N1212 &amp;"  Corp","asset_swap_spd_mid")</f>
        <v>46.459540140664949</v>
      </c>
      <c r="AO1212" s="25">
        <f t="shared" si="1428"/>
        <v>1393.7862042199486</v>
      </c>
      <c r="AP1212" s="25">
        <f>IFERROR(_xll.BDP($A1212&amp;" @"&amp; $N1212 &amp;"  Corp","coupon")*G1212/100/365,"-")</f>
        <v>35.958904109589042</v>
      </c>
      <c r="AQ1212" s="1" t="str">
        <f>_xll.RtGet("EBOND_LDN",B1212,"DSPLY_NAME")</f>
        <v>SRGIM 4 3/8 11 J</v>
      </c>
      <c r="AR1212" s="38">
        <f>_xll.RtGet("EBOND_LDN", B1212, -18560)</f>
        <v>76.616344132709003</v>
      </c>
      <c r="AS1212" s="38">
        <f>_xll.RtGet("EBOND_LDN", B1212, -18562)</f>
        <v>67.339522350910002</v>
      </c>
      <c r="AT1212" s="58" t="str">
        <f ca="1">IF(Main[[#This Row],[maturity]]&lt;TODAY(),"matured","-")</f>
        <v>-</v>
      </c>
      <c r="AU1212" s="1" t="str">
        <f>IF(Main[[#This Row],[spread bid]]=Main[[#This Row],[spread ask]],"error","-")</f>
        <v>-</v>
      </c>
    </row>
    <row r="1213" spans="1:47" x14ac:dyDescent="0.2">
      <c r="A1213" s="1" t="s">
        <v>1109</v>
      </c>
      <c r="B1213" s="1">
        <v>17478234</v>
      </c>
      <c r="C1213" s="9">
        <v>1996704</v>
      </c>
      <c r="D1213" s="9" t="str">
        <f>_xll.BDP($A1213&amp;" Corp",D$4)</f>
        <v>SRGIM</v>
      </c>
      <c r="E1213" s="9">
        <f>IF(_xll.BDP($A1213&amp;" Corp","cpn typ")="floating","frn",_xll.BDP($A1213&amp;" Corp",E$4))</f>
        <v>2.375</v>
      </c>
      <c r="F1213" s="50">
        <f>IF(LEFT(_xll.BDP($A1213&amp;" Corp","mty_typ"),4)="perp","perp",_xll.BDP($A1213&amp;" Corp",F$4)*1)</f>
        <v>42916</v>
      </c>
      <c r="G1213" s="31">
        <f>_xll.RtGet("EBOND_POSITION",INDEX(bookMap[eBondID],MATCH(TEXT(C1213,"0"),bookMap[bbgID],0))&amp;"="&amp;B1213,"AMOUNT")</f>
        <v>0</v>
      </c>
      <c r="H1213" s="1">
        <f>INDEX(control!$E$12:$E$22,MATCH(C1213,control!$C$12:$C$22,0))</f>
        <v>0</v>
      </c>
      <c r="I1213" s="1" t="str">
        <f>IFERROR(INDEX(bias[symbol],MIN(MAX(MATCH(IF($I$2="manual",_xll.RtGet("EBOND_LDN",B1213,-20268),$I$2),bias[symbol],0)+H1213,1),27)),"-")</f>
        <v>bb</v>
      </c>
      <c r="J1213" s="1">
        <f>IFERROR(_xll.RtGet("EBOND_LDN",B1213,-20270)*1,"-")</f>
        <v>0.25</v>
      </c>
      <c r="K1213" s="1" t="str">
        <f>_xll.RtGet("EBOND_LDN",$B1213,-20271)</f>
        <v>on</v>
      </c>
      <c r="L1213" s="1">
        <f>_xll.BDP(A1213&amp;" @CBKG Corp","bid")</f>
        <v>104.265</v>
      </c>
      <c r="M1213" s="1">
        <f>_xll.BDP(A1213&amp;" @CBKG Corp","ask")</f>
        <v>104.515</v>
      </c>
      <c r="N1213" s="1" t="s">
        <v>1456</v>
      </c>
      <c r="O1213" s="1" t="str">
        <f>_xll.BDP(A1213&amp;" @"&amp;N1213&amp;" Corp","LAST_UPDATE")</f>
        <v>07:01:21</v>
      </c>
      <c r="P1213" s="57">
        <f>_xll.BDP(A1213&amp;" @"&amp;N1213&amp;" Corp","LAST_PRICE")</f>
        <v>104.319</v>
      </c>
      <c r="Q1213" s="1">
        <f>INDEX(control!$F$12:$F$22,MATCH(C1213,control!$C$12:$C$22,0))</f>
        <v>100</v>
      </c>
      <c r="R1213" s="1">
        <f>P1213-J1213*INDEX(bias[value],MATCH(I1213,bias[symbol],0))*(Q1213/100)</f>
        <v>104.2565</v>
      </c>
      <c r="S1213" s="1">
        <f t="shared" si="1448"/>
        <v>104.5065</v>
      </c>
      <c r="T1213" s="4"/>
      <c r="U1213" s="4"/>
      <c r="V1213" s="1">
        <f t="shared" si="1442"/>
        <v>104.319</v>
      </c>
      <c r="W1213" s="1">
        <f t="shared" si="1443"/>
        <v>104.2565</v>
      </c>
      <c r="X1213" s="1">
        <f t="shared" si="1444"/>
        <v>104.5065</v>
      </c>
      <c r="Y1213" s="13">
        <f t="shared" si="1445"/>
        <v>-1.6999999999995907E-2</v>
      </c>
      <c r="Z1213" s="1">
        <v>1</v>
      </c>
      <c r="AA1213" s="1">
        <f t="shared" si="1446"/>
        <v>1</v>
      </c>
      <c r="AB1213" s="1">
        <f t="shared" si="1450"/>
        <v>1</v>
      </c>
      <c r="AC1213" s="1">
        <f>IF(ISNUMBER(INDEX(bias[value],MATCH(I1213,bias[symbol],0))),1,0)</f>
        <v>1</v>
      </c>
      <c r="AD1213" s="1">
        <f t="shared" si="1447"/>
        <v>1</v>
      </c>
      <c r="AE1213" s="1">
        <f t="shared" si="1451"/>
        <v>1</v>
      </c>
      <c r="AF1213" s="1">
        <f t="shared" ca="1" si="1411"/>
        <v>0</v>
      </c>
      <c r="AG1213" s="1">
        <f t="shared" ca="1" si="1412"/>
        <v>0</v>
      </c>
      <c r="AH1213" s="1" t="str">
        <f ca="1">IF(AG1213=1,_xll.RtContribute("DDS_BONDS",$B1213&amp;"=EXT",$V$3:$X$3,V1213:X1213,"FTC:CHANGED;SCOPE:SERVER"),"-")</f>
        <v>-</v>
      </c>
      <c r="AI1213" s="1" t="str">
        <f>_xll.RtGet("DDS_BONDS",B1213&amp;"=EXT",3)</f>
        <v>17478234=EXT</v>
      </c>
      <c r="AJ1213" s="32">
        <f>_xll.BDP($A1213&amp;" @"&amp; $N1213 &amp;"  Corp","risk_mid")</f>
        <v>3.064070261751084</v>
      </c>
      <c r="AK1213" s="25">
        <f t="shared" si="1426"/>
        <v>0</v>
      </c>
      <c r="AL1213" s="1" t="str">
        <f t="shared" si="1449"/>
        <v>-</v>
      </c>
      <c r="AM1213" s="38">
        <f t="shared" si="1427"/>
        <v>0</v>
      </c>
      <c r="AN1213" s="12">
        <f>_xll.BDP($A1213&amp;" @"&amp; $N1213 &amp;"  Corp","asset_swap_spd_mid")</f>
        <v>52.712975464454281</v>
      </c>
      <c r="AO1213" s="25">
        <f t="shared" si="1428"/>
        <v>0</v>
      </c>
      <c r="AP1213" s="25">
        <f>IFERROR(_xll.BDP($A1213&amp;" @"&amp; $N1213 &amp;"  Corp","coupon")*G1213/100/365,"-")</f>
        <v>0</v>
      </c>
      <c r="AQ1213" s="1" t="str">
        <f>_xll.RtGet("EBOND_LDN",B1213,"DSPLY_NAME")</f>
        <v>SRGIM 2 3/8 30 J</v>
      </c>
      <c r="AR1213" s="38">
        <f>_xll.RtGet("EBOND_LDN", B1213, -18560)</f>
        <v>87.046594892778003</v>
      </c>
      <c r="AS1213" s="38">
        <f>_xll.RtGet("EBOND_LDN", B1213, -18562)</f>
        <v>78.900005237727996</v>
      </c>
      <c r="AT1213" s="58" t="str">
        <f ca="1">IF(Main[[#This Row],[maturity]]&lt;TODAY(),"matured","-")</f>
        <v>-</v>
      </c>
      <c r="AU1213" s="1" t="str">
        <f>IF(Main[[#This Row],[spread bid]]=Main[[#This Row],[spread ask]],"error","-")</f>
        <v>-</v>
      </c>
    </row>
    <row r="1214" spans="1:47" x14ac:dyDescent="0.2">
      <c r="A1214" s="1" t="s">
        <v>1110</v>
      </c>
      <c r="B1214" s="1">
        <v>15383444</v>
      </c>
      <c r="C1214" s="9">
        <v>1996704</v>
      </c>
      <c r="D1214" s="9" t="str">
        <f>_xll.BDP($A1214&amp;" Corp",D$4)</f>
        <v>SRGIM</v>
      </c>
      <c r="E1214" s="9">
        <f>IF(_xll.BDP($A1214&amp;" Corp","cpn typ")="floating","frn",_xll.BDP($A1214&amp;" Corp",E$4))</f>
        <v>3.875</v>
      </c>
      <c r="F1214" s="50">
        <f>IF(LEFT(_xll.BDP($A1214&amp;" Corp","mty_typ"),4)="perp","perp",_xll.BDP($A1214&amp;" Corp",F$4)*1)</f>
        <v>43178</v>
      </c>
      <c r="G1214" s="31">
        <f>_xll.RtGet("EBOND_POSITION",INDEX(bookMap[eBondID],MATCH(TEXT(C1214,"0"),bookMap[bbgID],0))&amp;"="&amp;B1214,"AMOUNT")</f>
        <v>3000000</v>
      </c>
      <c r="H1214" s="1">
        <f>INDEX(control!$E$12:$E$22,MATCH(C1214,control!$C$12:$C$22,0))</f>
        <v>0</v>
      </c>
      <c r="I1214" s="1" t="str">
        <f>IFERROR(INDEX(bias[symbol],MIN(MAX(MATCH(IF($I$2="manual",_xll.RtGet("EBOND_LDN",B1214,-20268),$I$2),bias[symbol],0)+H1214,1),27)),"-")</f>
        <v>bb</v>
      </c>
      <c r="J1214" s="1">
        <f>IFERROR(_xll.RtGet("EBOND_LDN",B1214,-20270)*1,"-")</f>
        <v>0.3</v>
      </c>
      <c r="K1214" s="1" t="str">
        <f>_xll.RtGet("EBOND_LDN",$B1214,-20271)</f>
        <v>on</v>
      </c>
      <c r="L1214" s="1">
        <f>_xll.BDP(A1214&amp;" @CBKG Corp","bid")</f>
        <v>110.169</v>
      </c>
      <c r="M1214" s="1">
        <f>_xll.BDP(A1214&amp;" @CBKG Corp","ask")</f>
        <v>110.46899999999999</v>
      </c>
      <c r="N1214" s="1" t="s">
        <v>1456</v>
      </c>
      <c r="O1214" s="1" t="str">
        <f>_xll.BDP(A1214&amp;" @"&amp;N1214&amp;" Corp","LAST_UPDATE")</f>
        <v>07:01:27</v>
      </c>
      <c r="P1214" s="57">
        <f>_xll.BDP(A1214&amp;" @"&amp;N1214&amp;" Corp","LAST_PRICE")</f>
        <v>110.238</v>
      </c>
      <c r="Q1214" s="1">
        <f>INDEX(control!$F$12:$F$22,MATCH(C1214,control!$C$12:$C$22,0))</f>
        <v>100</v>
      </c>
      <c r="R1214" s="1">
        <f>P1214-J1214*INDEX(bias[value],MATCH(I1214,bias[symbol],0))*(Q1214/100)</f>
        <v>110.163</v>
      </c>
      <c r="S1214" s="1">
        <f t="shared" si="1448"/>
        <v>110.46299999999999</v>
      </c>
      <c r="T1214" s="4"/>
      <c r="U1214" s="4"/>
      <c r="V1214" s="1">
        <f t="shared" si="1442"/>
        <v>110.238</v>
      </c>
      <c r="W1214" s="1">
        <f t="shared" si="1443"/>
        <v>110.163</v>
      </c>
      <c r="X1214" s="1">
        <f t="shared" si="1444"/>
        <v>110.46299999999999</v>
      </c>
      <c r="Y1214" s="13">
        <f t="shared" si="1445"/>
        <v>-1.2000000000000455E-2</v>
      </c>
      <c r="Z1214" s="1">
        <v>1</v>
      </c>
      <c r="AA1214" s="1">
        <f t="shared" si="1446"/>
        <v>1</v>
      </c>
      <c r="AB1214" s="1">
        <f t="shared" si="1450"/>
        <v>1</v>
      </c>
      <c r="AC1214" s="1">
        <f>IF(ISNUMBER(INDEX(bias[value],MATCH(I1214,bias[symbol],0))),1,0)</f>
        <v>1</v>
      </c>
      <c r="AD1214" s="1">
        <f t="shared" si="1447"/>
        <v>1</v>
      </c>
      <c r="AE1214" s="1">
        <f t="shared" si="1451"/>
        <v>1</v>
      </c>
      <c r="AF1214" s="1">
        <f t="shared" ca="1" si="1411"/>
        <v>0</v>
      </c>
      <c r="AG1214" s="1">
        <f t="shared" ca="1" si="1412"/>
        <v>0</v>
      </c>
      <c r="AH1214" s="1" t="str">
        <f ca="1">IF(AG1214=1,_xll.RtContribute("DDS_BONDS",$B1214&amp;"=EXT",$V$3:$X$3,V1214:X1214,"FTC:CHANGED;SCOPE:SERVER"),"-")</f>
        <v>-</v>
      </c>
      <c r="AI1214" s="1" t="str">
        <f>_xll.RtGet("DDS_BONDS",B1214&amp;"=EXT",3)</f>
        <v>15383444=EXT</v>
      </c>
      <c r="AJ1214" s="32">
        <f>_xll.BDP($A1214&amp;" @"&amp; $N1214 &amp;"  Corp","risk_mid")</f>
        <v>3.8987985342380682</v>
      </c>
      <c r="AK1214" s="25">
        <f t="shared" si="1426"/>
        <v>1169.6395602714206</v>
      </c>
      <c r="AL1214" s="1" t="str">
        <f t="shared" si="1449"/>
        <v>-</v>
      </c>
      <c r="AM1214" s="38">
        <f t="shared" si="1427"/>
        <v>29.396799999999999</v>
      </c>
      <c r="AN1214" s="12">
        <f>_xll.BDP($A1214&amp;" @"&amp; $N1214 &amp;"  Corp","asset_swap_spd_mid")</f>
        <v>61.153601041347997</v>
      </c>
      <c r="AO1214" s="25">
        <f t="shared" si="1428"/>
        <v>18346.0803124044</v>
      </c>
      <c r="AP1214" s="25">
        <f>IFERROR(_xll.BDP($A1214&amp;" @"&amp; $N1214 &amp;"  Corp","coupon")*G1214/100/365,"-")</f>
        <v>318.49315068493149</v>
      </c>
      <c r="AQ1214" s="1" t="str">
        <f>_xll.RtGet("EBOND_LDN",B1214,"DSPLY_NAME")</f>
        <v>SRGIM 3 7/8 19 M</v>
      </c>
      <c r="AR1214" s="38">
        <f>_xll.RtGet("EBOND_LDN", B1214, -18560)</f>
        <v>95.877160806817002</v>
      </c>
      <c r="AS1214" s="38">
        <f>_xll.RtGet("EBOND_LDN", B1214, -18562)</f>
        <v>88.196723220685001</v>
      </c>
      <c r="AT1214" s="58" t="str">
        <f ca="1">IF(Main[[#This Row],[maturity]]&lt;TODAY(),"matured","-")</f>
        <v>-</v>
      </c>
      <c r="AU1214" s="1" t="str">
        <f>IF(Main[[#This Row],[spread bid]]=Main[[#This Row],[spread ask]],"error","-")</f>
        <v>-</v>
      </c>
    </row>
    <row r="1215" spans="1:47" x14ac:dyDescent="0.2">
      <c r="A1215" s="1" t="s">
        <v>1111</v>
      </c>
      <c r="B1215" s="1">
        <v>14761740</v>
      </c>
      <c r="C1215" s="9">
        <v>1996704</v>
      </c>
      <c r="D1215" s="9" t="str">
        <f>_xll.BDP($A1215&amp;" Corp",D$4)</f>
        <v>SRGIM</v>
      </c>
      <c r="E1215" s="9">
        <f>IF(_xll.BDP($A1215&amp;" Corp","cpn typ")="floating","frn",_xll.BDP($A1215&amp;" Corp",E$4))</f>
        <v>5</v>
      </c>
      <c r="F1215" s="50">
        <f>IF(LEFT(_xll.BDP($A1215&amp;" Corp","mty_typ"),4)="perp","perp",_xll.BDP($A1215&amp;" Corp",F$4)*1)</f>
        <v>43483</v>
      </c>
      <c r="G1215" s="31">
        <f>_xll.RtGet("EBOND_POSITION",INDEX(bookMap[eBondID],MATCH(TEXT(C1215,"0"),bookMap[bbgID],0))&amp;"="&amp;B1215,"AMOUNT")</f>
        <v>0</v>
      </c>
      <c r="H1215" s="1">
        <f>INDEX(control!$E$12:$E$22,MATCH(C1215,control!$C$12:$C$22,0))</f>
        <v>0</v>
      </c>
      <c r="I1215" s="1" t="str">
        <f>IFERROR(INDEX(bias[symbol],MIN(MAX(MATCH(IF($I$2="manual",_xll.RtGet("EBOND_LDN",B1215,-20268),$I$2),bias[symbol],0)+H1215,1),27)),"-")</f>
        <v>bb</v>
      </c>
      <c r="J1215" s="1">
        <f>IFERROR(_xll.RtGet("EBOND_LDN",B1215,-20270)*1,"-")</f>
        <v>0.4</v>
      </c>
      <c r="K1215" s="1" t="str">
        <f>_xll.RtGet("EBOND_LDN",$B1215,-20271)</f>
        <v>on</v>
      </c>
      <c r="L1215" s="1">
        <f>_xll.BDP(A1215&amp;" @CBKG Corp","bid")</f>
        <v>116.572</v>
      </c>
      <c r="M1215" s="1">
        <f>_xll.BDP(A1215&amp;" @CBKG Corp","ask")</f>
        <v>116.97199999999999</v>
      </c>
      <c r="N1215" s="1" t="s">
        <v>1456</v>
      </c>
      <c r="O1215" s="1" t="str">
        <f>_xll.BDP(A1215&amp;" @"&amp;N1215&amp;" Corp","LAST_UPDATE")</f>
        <v>07:01:27</v>
      </c>
      <c r="P1215" s="57">
        <f>_xll.BDP(A1215&amp;" @"&amp;N1215&amp;" Corp","LAST_PRICE")</f>
        <v>116.67100000000001</v>
      </c>
      <c r="Q1215" s="1">
        <f>INDEX(control!$F$12:$F$22,MATCH(C1215,control!$C$12:$C$22,0))</f>
        <v>100</v>
      </c>
      <c r="R1215" s="1">
        <f>P1215-J1215*INDEX(bias[value],MATCH(I1215,bias[symbol],0))*(Q1215/100)</f>
        <v>116.57100000000001</v>
      </c>
      <c r="S1215" s="1">
        <f t="shared" si="1448"/>
        <v>116.97100000000002</v>
      </c>
      <c r="T1215" s="4"/>
      <c r="U1215" s="4"/>
      <c r="V1215" s="1">
        <f t="shared" si="1442"/>
        <v>116.67100000000001</v>
      </c>
      <c r="W1215" s="1">
        <f t="shared" si="1443"/>
        <v>116.57100000000001</v>
      </c>
      <c r="X1215" s="1">
        <f t="shared" si="1444"/>
        <v>116.97100000000002</v>
      </c>
      <c r="Y1215" s="13">
        <f t="shared" si="1445"/>
        <v>-1.9999999999527063E-3</v>
      </c>
      <c r="Z1215" s="1">
        <v>1</v>
      </c>
      <c r="AA1215" s="1">
        <f t="shared" si="1446"/>
        <v>1</v>
      </c>
      <c r="AB1215" s="1">
        <f t="shared" si="1450"/>
        <v>1</v>
      </c>
      <c r="AC1215" s="1">
        <f>IF(ISNUMBER(INDEX(bias[value],MATCH(I1215,bias[symbol],0))),1,0)</f>
        <v>1</v>
      </c>
      <c r="AD1215" s="1">
        <f t="shared" si="1447"/>
        <v>1</v>
      </c>
      <c r="AE1215" s="1">
        <f t="shared" si="1451"/>
        <v>1</v>
      </c>
      <c r="AF1215" s="1">
        <f t="shared" ca="1" si="1411"/>
        <v>0</v>
      </c>
      <c r="AG1215" s="1">
        <f t="shared" ca="1" si="1412"/>
        <v>0</v>
      </c>
      <c r="AH1215" s="1" t="str">
        <f ca="1">IF(AG1215=1,_xll.RtContribute("DDS_BONDS",$B1215&amp;"=EXT",$V$3:$X$3,V1215:X1215,"FTC:CHANGED;SCOPE:SERVER"),"-")</f>
        <v>-</v>
      </c>
      <c r="AI1215" s="1" t="str">
        <f>_xll.RtGet("DDS_BONDS",B1215&amp;"=EXT",3)</f>
        <v>14761740=EXT</v>
      </c>
      <c r="AJ1215" s="32">
        <f>_xll.BDP($A1215&amp;" @"&amp; $N1215 &amp;"  Corp","risk_mid")</f>
        <v>4.8895751000834764</v>
      </c>
      <c r="AK1215" s="25">
        <f t="shared" si="1426"/>
        <v>0</v>
      </c>
      <c r="AL1215" s="1" t="str">
        <f t="shared" si="1449"/>
        <v>-</v>
      </c>
      <c r="AM1215" s="38">
        <f t="shared" si="1427"/>
        <v>0</v>
      </c>
      <c r="AN1215" s="12">
        <f>_xll.BDP($A1215&amp;" @"&amp; $N1215 &amp;"  Corp","asset_swap_spd_mid")</f>
        <v>67.260379472615966</v>
      </c>
      <c r="AO1215" s="25">
        <f t="shared" si="1428"/>
        <v>0</v>
      </c>
      <c r="AP1215" s="25">
        <f>IFERROR(_xll.BDP($A1215&amp;" @"&amp; $N1215 &amp;"  Corp","coupon")*G1215/100/365,"-")</f>
        <v>0</v>
      </c>
      <c r="AQ1215" s="1" t="str">
        <f>_xll.RtGet("EBOND_LDN",B1215,"DSPLY_NAME")</f>
        <v>SRGIM 5 18 Jan 2</v>
      </c>
      <c r="AR1215" s="38">
        <f>_xll.RtGet("EBOND_LDN", B1215, -18560)</f>
        <v>97.305133777788001</v>
      </c>
      <c r="AS1215" s="38">
        <f>_xll.RtGet("EBOND_LDN", B1215, -18562)</f>
        <v>89.146389622209</v>
      </c>
      <c r="AT1215" s="58" t="str">
        <f ca="1">IF(Main[[#This Row],[maturity]]&lt;TODAY(),"matured","-")</f>
        <v>-</v>
      </c>
      <c r="AU1215" s="1" t="str">
        <f>IF(Main[[#This Row],[spread bid]]=Main[[#This Row],[spread ask]],"error","-")</f>
        <v>-</v>
      </c>
    </row>
    <row r="1216" spans="1:47" x14ac:dyDescent="0.2">
      <c r="A1216" s="1" t="s">
        <v>1610</v>
      </c>
      <c r="B1216" s="1">
        <v>21192628</v>
      </c>
      <c r="C1216" s="9">
        <v>1996704</v>
      </c>
      <c r="D1216" s="9" t="str">
        <f>_xll.BDP($A1216&amp;" Corp",D$4)</f>
        <v>SRGIM</v>
      </c>
      <c r="E1216" s="9">
        <f>IF(_xll.BDP($A1216&amp;" Corp","cpn typ")="floating","frn",_xll.BDP($A1216&amp;" Corp",E$4))</f>
        <v>1.5</v>
      </c>
      <c r="F1216" s="50">
        <f>IF(LEFT(_xll.BDP($A1216&amp;" Corp","mty_typ"),4)="perp","perp",_xll.BDP($A1216&amp;" Corp",F$4)*1)</f>
        <v>43579</v>
      </c>
      <c r="G1216" s="31">
        <f>_xll.RtGet("EBOND_POSITION",INDEX(bookMap[eBondID],MATCH(TEXT(C1216,"0"),bookMap[bbgID],0))&amp;"="&amp;B1216,"AMOUNT")</f>
        <v>0</v>
      </c>
      <c r="H1216" s="1">
        <f>INDEX(control!$E$12:$E$22,MATCH(C1216,control!$C$12:$C$22,0))</f>
        <v>0</v>
      </c>
      <c r="I1216" s="1" t="str">
        <f>IFERROR(INDEX(bias[symbol],MIN(MAX(MATCH(IF($I$2="manual",_xll.RtGet("EBOND_LDN",B1216,-20268),$I$2),bias[symbol],0)+H1216,1),27)),"-")</f>
        <v>bb</v>
      </c>
      <c r="J1216" s="1">
        <f>IFERROR(_xll.RtGet("EBOND_LDN",B1216,-20270)*1,"-")</f>
        <v>0.2</v>
      </c>
      <c r="K1216" s="1" t="str">
        <f>_xll.RtGet("EBOND_LDN",$B1216,-20271)</f>
        <v>on</v>
      </c>
      <c r="L1216" s="1">
        <f>_xll.BDP(A1216&amp;" @CBKG Corp","bid")</f>
        <v>100.93300000000001</v>
      </c>
      <c r="M1216" s="1">
        <f>_xll.BDP(A1216&amp;" @CBKG Corp","ask")</f>
        <v>101.133</v>
      </c>
      <c r="N1216" s="1" t="s">
        <v>1456</v>
      </c>
      <c r="O1216" s="1" t="str">
        <f>_xll.BDP(A1216&amp;" @"&amp;N1216&amp;" Corp","LAST_UPDATE")</f>
        <v>07:01:48</v>
      </c>
      <c r="P1216" s="57">
        <f>_xll.BDP(A1216&amp;" @"&amp;N1216&amp;" Corp","LAST_PRICE")</f>
        <v>100.979</v>
      </c>
      <c r="Q1216" s="1">
        <f>INDEX(control!$F$12:$F$22,MATCH(C1216,control!$C$12:$C$22,0))</f>
        <v>100</v>
      </c>
      <c r="R1216" s="1">
        <f>P1216-J1216*INDEX(bias[value],MATCH(I1216,bias[symbol],0))*(Q1216/100)</f>
        <v>100.929</v>
      </c>
      <c r="S1216" s="1">
        <f>R1216+J1216*(Q1216/100)</f>
        <v>101.129</v>
      </c>
      <c r="T1216" s="4"/>
      <c r="U1216" s="4"/>
      <c r="V1216" s="1">
        <f>P1216</f>
        <v>100.979</v>
      </c>
      <c r="W1216" s="1">
        <f>IF(ISNUMBER(T1216),T1216,R1216)</f>
        <v>100.929</v>
      </c>
      <c r="X1216" s="1">
        <f>IF(ISNUMBER(U1216),U1216,S1216)</f>
        <v>101.129</v>
      </c>
      <c r="Y1216" s="13">
        <f>IF(ISERROR((W1216+X1216)-(L1216+M1216)),"err",((W1216+X1216)-(L1216+M1216)))</f>
        <v>-8.0000000000097771E-3</v>
      </c>
      <c r="Z1216" s="1">
        <v>1</v>
      </c>
      <c r="AA1216" s="1">
        <f>IF(K1216="on",1,0)</f>
        <v>1</v>
      </c>
      <c r="AB1216" s="1">
        <f>IF(ISNUMBER(V1216),1,0)*IF(ISNUMBER(W1216),1,0)*IF(ISNUMBER(X1216),1,0)</f>
        <v>1</v>
      </c>
      <c r="AC1216" s="1">
        <f>IF(ISNUMBER(INDEX(bias[value],MATCH(I1216,bias[symbol],0))),1,0)</f>
        <v>1</v>
      </c>
      <c r="AD1216" s="1">
        <f>IF(ISNUMBER(J1216),1,0)</f>
        <v>1</v>
      </c>
      <c r="AE1216" s="1">
        <f>IF(AB1216,IF(W1216&gt;X1216,0,1),0)</f>
        <v>1</v>
      </c>
      <c r="AF1216" s="1">
        <f ca="1">IF($C$3="update",1,0)</f>
        <v>0</v>
      </c>
      <c r="AG1216" s="1">
        <f ca="1">PRODUCT(Z1216:AF1216)</f>
        <v>0</v>
      </c>
      <c r="AH1216" s="1" t="str">
        <f ca="1">IF(AG1216=1,_xll.RtContribute("DDS_BONDS",$B1216&amp;"=EXT",$V$3:$X$3,V1216:X1216,"FTC:CHANGED;SCOPE:SERVER"),"-")</f>
        <v>-</v>
      </c>
      <c r="AI1216" s="1" t="str">
        <f>_xll.RtGet("DDS_BONDS",B1216&amp;"=EXT",3)</f>
        <v>21192628=EXT</v>
      </c>
      <c r="AJ1216" s="32">
        <f>_xll.BDP($A1216&amp;" @"&amp; $N1216 &amp;"  Corp","risk_mid")</f>
        <v>4.6957105253547127</v>
      </c>
      <c r="AK1216" s="25">
        <f>IFERROR(G1216*AJ1216/10000,"-")</f>
        <v>0</v>
      </c>
      <c r="AL1216" s="1" t="str">
        <f>IFERROR(INDEX(repoRate,MATCH(A1216,repoIsin,0)),"-")</f>
        <v>-</v>
      </c>
      <c r="AM1216" s="38">
        <f>IFERROR(G1216*1,0)*IFERROR(P1216*1,0)/100*IF(AL1216="-",$AM$3,AL1216)/100/360</f>
        <v>0</v>
      </c>
      <c r="AN1216" s="12">
        <f>_xll.BDP($A1216&amp;" @"&amp; $N1216 &amp;"  Corp","asset_swap_spd_mid")</f>
        <v>60.245431486282342</v>
      </c>
      <c r="AO1216" s="25">
        <f>IFERROR(G1216*1,0)*IFERROR(AN1216*1,0)/10000</f>
        <v>0</v>
      </c>
      <c r="AP1216" s="25">
        <f>IFERROR(_xll.BDP($A1216&amp;" @"&amp; $N1216 &amp;"  Corp","coupon")*G1216/100/365,"-")</f>
        <v>0</v>
      </c>
      <c r="AQ1216" s="1" t="str">
        <f>_xll.RtGet("EBOND_LDN",B1216,"DSPLY_NAME")</f>
        <v>SRGIM 1 1/2 24 A</v>
      </c>
      <c r="AR1216" s="38">
        <f>_xll.RtGet("EBOND_LDN", B1216, -18560)</f>
        <v>94.317071499053995</v>
      </c>
      <c r="AS1216" s="38">
        <f>_xll.RtGet("EBOND_LDN", B1216, -18562)</f>
        <v>90.067183382121996</v>
      </c>
      <c r="AT1216" s="58" t="str">
        <f ca="1">IF(Main[[#This Row],[maturity]]&lt;TODAY(),"matured","-")</f>
        <v>-</v>
      </c>
      <c r="AU1216" s="1" t="str">
        <f>IF(Main[[#This Row],[spread bid]]=Main[[#This Row],[spread ask]],"error","-")</f>
        <v>-</v>
      </c>
    </row>
    <row r="1217" spans="1:47" x14ac:dyDescent="0.2">
      <c r="A1217" s="1" t="s">
        <v>1112</v>
      </c>
      <c r="B1217" s="1">
        <v>15985373</v>
      </c>
      <c r="C1217" s="9">
        <v>1996704</v>
      </c>
      <c r="D1217" s="9" t="str">
        <f>_xll.BDP($A1217&amp;" Corp",D$4)</f>
        <v>SRGIM</v>
      </c>
      <c r="E1217" s="9">
        <f>IF(_xll.BDP($A1217&amp;" Corp","cpn typ")="floating","frn",_xll.BDP($A1217&amp;" Corp",E$4))</f>
        <v>3.5</v>
      </c>
      <c r="F1217" s="50">
        <f>IF(LEFT(_xll.BDP($A1217&amp;" Corp","mty_typ"),4)="perp","perp",_xll.BDP($A1217&amp;" Corp",F$4)*1)</f>
        <v>43874</v>
      </c>
      <c r="G1217" s="31">
        <f>_xll.RtGet("EBOND_POSITION",INDEX(bookMap[eBondID],MATCH(TEXT(C1217,"0"),bookMap[bbgID],0))&amp;"="&amp;B1217,"AMOUNT")</f>
        <v>0</v>
      </c>
      <c r="H1217" s="1">
        <f>INDEX(control!$E$12:$E$22,MATCH(C1217,control!$C$12:$C$22,0))</f>
        <v>0</v>
      </c>
      <c r="I1217" s="1" t="str">
        <f>IFERROR(INDEX(bias[symbol],MIN(MAX(MATCH(IF($I$2="manual",_xll.RtGet("EBOND_LDN",B1217,-20268),$I$2),bias[symbol],0)+H1217,1),27)),"-")</f>
        <v>bb</v>
      </c>
      <c r="J1217" s="1">
        <f>IFERROR(_xll.RtGet("EBOND_LDN",B1217,-20270)*1,"-")</f>
        <v>0.4</v>
      </c>
      <c r="K1217" s="1" t="str">
        <f>_xll.RtGet("EBOND_LDN",$B1217,-20271)</f>
        <v>on</v>
      </c>
      <c r="L1217" s="1">
        <f>_xll.BDP(A1217&amp;" @CBKG Corp","bid")</f>
        <v>110.71299999999999</v>
      </c>
      <c r="M1217" s="1">
        <f>_xll.BDP(A1217&amp;" @CBKG Corp","ask")</f>
        <v>111.113</v>
      </c>
      <c r="N1217" s="1" t="s">
        <v>1456</v>
      </c>
      <c r="O1217" s="1" t="str">
        <f>_xll.BDP(A1217&amp;" @"&amp;N1217&amp;" Corp","LAST_UPDATE")</f>
        <v>07:01:26</v>
      </c>
      <c r="P1217" s="57">
        <f>_xll.BDP(A1217&amp;" @"&amp;N1217&amp;" Corp","LAST_PRICE")</f>
        <v>110.80800000000001</v>
      </c>
      <c r="Q1217" s="1">
        <f>INDEX(control!$F$12:$F$22,MATCH(C1217,control!$C$12:$C$22,0))</f>
        <v>100</v>
      </c>
      <c r="R1217" s="1">
        <f>P1217-J1217*INDEX(bias[value],MATCH(I1217,bias[symbol],0))*(Q1217/100)</f>
        <v>110.70800000000001</v>
      </c>
      <c r="S1217" s="1">
        <f t="shared" si="1448"/>
        <v>111.10800000000002</v>
      </c>
      <c r="T1217" s="4"/>
      <c r="U1217" s="4"/>
      <c r="V1217" s="1">
        <f t="shared" si="1442"/>
        <v>110.80800000000001</v>
      </c>
      <c r="W1217" s="1">
        <f t="shared" si="1443"/>
        <v>110.70800000000001</v>
      </c>
      <c r="X1217" s="1">
        <f t="shared" si="1444"/>
        <v>111.10800000000002</v>
      </c>
      <c r="Y1217" s="13">
        <f t="shared" si="1445"/>
        <v>-9.9999999999624833E-3</v>
      </c>
      <c r="Z1217" s="1">
        <v>1</v>
      </c>
      <c r="AA1217" s="1">
        <f t="shared" si="1446"/>
        <v>1</v>
      </c>
      <c r="AB1217" s="1">
        <f t="shared" si="1450"/>
        <v>1</v>
      </c>
      <c r="AC1217" s="1">
        <f>IF(ISNUMBER(INDEX(bias[value],MATCH(I1217,bias[symbol],0))),1,0)</f>
        <v>1</v>
      </c>
      <c r="AD1217" s="1">
        <f t="shared" si="1447"/>
        <v>1</v>
      </c>
      <c r="AE1217" s="1">
        <f t="shared" si="1451"/>
        <v>1</v>
      </c>
      <c r="AF1217" s="1">
        <f t="shared" ca="1" si="1411"/>
        <v>0</v>
      </c>
      <c r="AG1217" s="1">
        <f t="shared" ca="1" si="1412"/>
        <v>0</v>
      </c>
      <c r="AH1217" s="1" t="str">
        <f ca="1">IF(AG1217=1,_xll.RtContribute("DDS_BONDS",$B1217&amp;"=EXT",$V$3:$X$3,V1217:X1217,"FTC:CHANGED;SCOPE:SERVER"),"-")</f>
        <v>-</v>
      </c>
      <c r="AI1217" s="1" t="str">
        <f>_xll.RtGet("DDS_BONDS",B1217&amp;"=EXT",3)</f>
        <v>15985373=EXT</v>
      </c>
      <c r="AJ1217" s="32">
        <f>_xll.BDP($A1217&amp;" @"&amp; $N1217 &amp;"  Corp","risk_mid")</f>
        <v>5.7329293008045568</v>
      </c>
      <c r="AK1217" s="25">
        <f t="shared" si="1426"/>
        <v>0</v>
      </c>
      <c r="AL1217" s="1" t="str">
        <f t="shared" si="1449"/>
        <v>-</v>
      </c>
      <c r="AM1217" s="38">
        <f t="shared" si="1427"/>
        <v>0</v>
      </c>
      <c r="AN1217" s="12">
        <f>_xll.BDP($A1217&amp;" @"&amp; $N1217 &amp;"  Corp","asset_swap_spd_mid")</f>
        <v>71.477477648023779</v>
      </c>
      <c r="AO1217" s="25">
        <f t="shared" si="1428"/>
        <v>0</v>
      </c>
      <c r="AP1217" s="25">
        <f>IFERROR(_xll.BDP($A1217&amp;" @"&amp; $N1217 &amp;"  Corp","coupon")*G1217/100/365,"-")</f>
        <v>0</v>
      </c>
      <c r="AQ1217" s="1" t="str">
        <f>_xll.RtGet("EBOND_LDN",B1217,"DSPLY_NAME")</f>
        <v>SRGIM 3 1/2 13 F</v>
      </c>
      <c r="AR1217" s="38">
        <f>_xll.RtGet("EBOND_LDN", B1217, -18560)</f>
        <v>102.89391859139999</v>
      </c>
      <c r="AS1217" s="38">
        <f>_xll.RtGet("EBOND_LDN", B1217, -18562)</f>
        <v>95.937574399059997</v>
      </c>
      <c r="AT1217" s="58" t="str">
        <f ca="1">IF(Main[[#This Row],[maturity]]&lt;TODAY(),"matured","-")</f>
        <v>-</v>
      </c>
      <c r="AU1217" s="1" t="str">
        <f>IF(Main[[#This Row],[spread bid]]=Main[[#This Row],[spread ask]],"error","-")</f>
        <v>-</v>
      </c>
    </row>
    <row r="1218" spans="1:47" x14ac:dyDescent="0.2">
      <c r="A1218" s="1" t="s">
        <v>1113</v>
      </c>
      <c r="B1218" s="1">
        <v>17478229</v>
      </c>
      <c r="C1218" s="9">
        <v>1996704</v>
      </c>
      <c r="D1218" s="9" t="str">
        <f>_xll.BDP($A1218&amp;" Corp",D$4)</f>
        <v>SRGIM</v>
      </c>
      <c r="E1218" s="9">
        <f>IF(_xll.BDP($A1218&amp;" Corp","cpn typ")="floating","frn",_xll.BDP($A1218&amp;" Corp",E$4))</f>
        <v>3.375</v>
      </c>
      <c r="F1218" s="50">
        <f>IF(LEFT(_xll.BDP($A1218&amp;" Corp","mty_typ"),4)="perp","perp",_xll.BDP($A1218&amp;" Corp",F$4)*1)</f>
        <v>44225</v>
      </c>
      <c r="G1218" s="31">
        <f>_xll.RtGet("EBOND_POSITION",INDEX(bookMap[eBondID],MATCH(TEXT(C1218,"0"),bookMap[bbgID],0))&amp;"="&amp;B1218,"AMOUNT")</f>
        <v>460000</v>
      </c>
      <c r="H1218" s="1">
        <f>INDEX(control!$E$12:$E$22,MATCH(C1218,control!$C$12:$C$22,0))</f>
        <v>0</v>
      </c>
      <c r="I1218" s="1" t="str">
        <f>IFERROR(INDEX(bias[symbol],MIN(MAX(MATCH(IF($I$2="manual",_xll.RtGet("EBOND_LDN",B1218,-20268),$I$2),bias[symbol],0)+H1218,1),27)),"-")</f>
        <v>bb</v>
      </c>
      <c r="J1218" s="1">
        <f>IFERROR(_xll.RtGet("EBOND_LDN",B1218,-20270)*1,"-")</f>
        <v>0.4</v>
      </c>
      <c r="K1218" s="1" t="str">
        <f>_xll.RtGet("EBOND_LDN",$B1218,-20271)</f>
        <v>on</v>
      </c>
      <c r="L1218" s="1">
        <f>_xll.BDP(A1218&amp;" @CBKG Corp","bid")</f>
        <v>110.24</v>
      </c>
      <c r="M1218" s="1">
        <f>_xll.BDP(A1218&amp;" @CBKG Corp","ask")</f>
        <v>110.64</v>
      </c>
      <c r="N1218" s="1" t="s">
        <v>1456</v>
      </c>
      <c r="O1218" s="1" t="str">
        <f>_xll.BDP(A1218&amp;" @"&amp;N1218&amp;" Corp","LAST_UPDATE")</f>
        <v>07:01:27</v>
      </c>
      <c r="P1218" s="57">
        <f>_xll.BDP(A1218&amp;" @"&amp;N1218&amp;" Corp","LAST_PRICE")</f>
        <v>110.331</v>
      </c>
      <c r="Q1218" s="1">
        <f>INDEX(control!$F$12:$F$22,MATCH(C1218,control!$C$12:$C$22,0))</f>
        <v>100</v>
      </c>
      <c r="R1218" s="1">
        <f>P1218-J1218*INDEX(bias[value],MATCH(I1218,bias[symbol],0))*(Q1218/100)</f>
        <v>110.23100000000001</v>
      </c>
      <c r="S1218" s="1">
        <f t="shared" si="1448"/>
        <v>110.63100000000001</v>
      </c>
      <c r="T1218" s="4"/>
      <c r="U1218" s="4"/>
      <c r="V1218" s="1">
        <f t="shared" si="1442"/>
        <v>110.331</v>
      </c>
      <c r="W1218" s="1">
        <f t="shared" si="1443"/>
        <v>110.23100000000001</v>
      </c>
      <c r="X1218" s="1">
        <f t="shared" si="1444"/>
        <v>110.63100000000001</v>
      </c>
      <c r="Y1218" s="13">
        <f t="shared" si="1445"/>
        <v>-1.799999999997226E-2</v>
      </c>
      <c r="Z1218" s="1">
        <v>1</v>
      </c>
      <c r="AA1218" s="1">
        <f t="shared" si="1446"/>
        <v>1</v>
      </c>
      <c r="AB1218" s="1">
        <f t="shared" si="1450"/>
        <v>1</v>
      </c>
      <c r="AC1218" s="1">
        <f>IF(ISNUMBER(INDEX(bias[value],MATCH(I1218,bias[symbol],0))),1,0)</f>
        <v>1</v>
      </c>
      <c r="AD1218" s="1">
        <f t="shared" si="1447"/>
        <v>1</v>
      </c>
      <c r="AE1218" s="1">
        <f t="shared" si="1451"/>
        <v>1</v>
      </c>
      <c r="AF1218" s="1">
        <f t="shared" ca="1" si="1411"/>
        <v>0</v>
      </c>
      <c r="AG1218" s="1">
        <f t="shared" ca="1" si="1412"/>
        <v>0</v>
      </c>
      <c r="AH1218" s="1" t="str">
        <f ca="1">IF(AG1218=1,_xll.RtContribute("DDS_BONDS",$B1218&amp;"=EXT",$V$3:$X$3,V1218:X1218,"FTC:CHANGED;SCOPE:SERVER"),"-")</f>
        <v>-</v>
      </c>
      <c r="AI1218" s="1" t="str">
        <f>_xll.RtGet("DDS_BONDS",B1218&amp;"=EXT",3)</f>
        <v>17478229=EXT</v>
      </c>
      <c r="AJ1218" s="32">
        <f>_xll.BDP($A1218&amp;" @"&amp; $N1218 &amp;"  Corp","risk_mid")</f>
        <v>6.579624049310695</v>
      </c>
      <c r="AK1218" s="25">
        <f t="shared" si="1426"/>
        <v>302.66270626829197</v>
      </c>
      <c r="AL1218" s="1" t="str">
        <f t="shared" si="1449"/>
        <v>-</v>
      </c>
      <c r="AM1218" s="38">
        <f t="shared" si="1427"/>
        <v>4.5113120000000002</v>
      </c>
      <c r="AN1218" s="12">
        <f>_xll.BDP($A1218&amp;" @"&amp; $N1218 &amp;"  Corp","asset_swap_spd_mid")</f>
        <v>75.395015797558784</v>
      </c>
      <c r="AO1218" s="25">
        <f t="shared" si="1428"/>
        <v>3468.1707266877042</v>
      </c>
      <c r="AP1218" s="25">
        <f>IFERROR(_xll.BDP($A1218&amp;" @"&amp; $N1218 &amp;"  Corp","coupon")*G1218/100/365,"-")</f>
        <v>42.534246575342465</v>
      </c>
      <c r="AQ1218" s="1" t="str">
        <f>_xll.RtGet("EBOND_LDN",B1218,"DSPLY_NAME")</f>
        <v>SRGIM 3 3/8 29 J</v>
      </c>
      <c r="AR1218" s="38">
        <f>_xll.RtGet("EBOND_LDN", B1218, -18560)</f>
        <v>102.260025667063</v>
      </c>
      <c r="AS1218" s="38">
        <f>_xll.RtGet("EBOND_LDN", B1218, -18562)</f>
        <v>96.199947687279007</v>
      </c>
      <c r="AT1218" s="58" t="str">
        <f ca="1">IF(Main[[#This Row],[maturity]]&lt;TODAY(),"matured","-")</f>
        <v>-</v>
      </c>
      <c r="AU1218" s="1" t="str">
        <f>IF(Main[[#This Row],[spread bid]]=Main[[#This Row],[spread ask]],"error","-")</f>
        <v>-</v>
      </c>
    </row>
    <row r="1219" spans="1:47" x14ac:dyDescent="0.2">
      <c r="A1219" s="1" t="s">
        <v>1114</v>
      </c>
      <c r="B1219" s="1">
        <v>15384566</v>
      </c>
      <c r="C1219" s="9">
        <v>1996704</v>
      </c>
      <c r="D1219" s="9" t="str">
        <f>_xll.BDP($A1219&amp;" Corp",D$4)</f>
        <v>SRGIM</v>
      </c>
      <c r="E1219" s="9">
        <f>IF(_xll.BDP($A1219&amp;" Corp","cpn typ")="floating","frn",_xll.BDP($A1219&amp;" Corp",E$4))</f>
        <v>5.25</v>
      </c>
      <c r="F1219" s="50">
        <f>IF(LEFT(_xll.BDP($A1219&amp;" Corp","mty_typ"),4)="perp","perp",_xll.BDP($A1219&amp;" Corp",F$4)*1)</f>
        <v>44823</v>
      </c>
      <c r="G1219" s="31">
        <f>_xll.RtGet("EBOND_POSITION",INDEX(bookMap[eBondID],MATCH(TEXT(C1219,"0"),bookMap[bbgID],0))&amp;"="&amp;B1219,"AMOUNT")</f>
        <v>900000</v>
      </c>
      <c r="H1219" s="1">
        <f>INDEX(control!$E$12:$E$22,MATCH(C1219,control!$C$12:$C$22,0))</f>
        <v>0</v>
      </c>
      <c r="I1219" s="1" t="str">
        <f>IFERROR(INDEX(bias[symbol],MIN(MAX(MATCH(IF($I$2="manual",_xll.RtGet("EBOND_LDN",B1219,-20268),$I$2),bias[symbol],0)+H1219,1),27)),"-")</f>
        <v>bb</v>
      </c>
      <c r="J1219" s="1">
        <f>IFERROR(_xll.RtGet("EBOND_LDN",B1219,-20270)*1,"-")</f>
        <v>0.4</v>
      </c>
      <c r="K1219" s="1" t="str">
        <f>_xll.RtGet("EBOND_LDN",$B1219,-20271)</f>
        <v>on</v>
      </c>
      <c r="L1219" s="1">
        <f>_xll.BDP(A1219&amp;" @CBKG Corp","bid")</f>
        <v>123.91800000000001</v>
      </c>
      <c r="M1219" s="1">
        <f>_xll.BDP(A1219&amp;" @CBKG Corp","ask")</f>
        <v>124.318</v>
      </c>
      <c r="N1219" s="1" t="s">
        <v>1456</v>
      </c>
      <c r="O1219" s="1" t="str">
        <f>_xll.BDP(A1219&amp;" @"&amp;N1219&amp;" Corp","LAST_UPDATE")</f>
        <v>07:01:27</v>
      </c>
      <c r="P1219" s="57">
        <f>_xll.BDP(A1219&amp;" @"&amp;N1219&amp;" Corp","LAST_PRICE")</f>
        <v>124.01300000000001</v>
      </c>
      <c r="Q1219" s="1">
        <f>INDEX(control!$F$12:$F$22,MATCH(C1219,control!$C$12:$C$22,0))</f>
        <v>100</v>
      </c>
      <c r="R1219" s="1">
        <f>P1219-J1219*INDEX(bias[value],MATCH(I1219,bias[symbol],0))*(Q1219/100)</f>
        <v>123.91300000000001</v>
      </c>
      <c r="S1219" s="1">
        <f t="shared" si="1448"/>
        <v>124.31300000000002</v>
      </c>
      <c r="T1219" s="4"/>
      <c r="U1219" s="4"/>
      <c r="V1219" s="1">
        <f t="shared" si="1442"/>
        <v>124.01300000000001</v>
      </c>
      <c r="W1219" s="1">
        <f t="shared" si="1443"/>
        <v>123.91300000000001</v>
      </c>
      <c r="X1219" s="1">
        <f t="shared" si="1444"/>
        <v>124.31300000000002</v>
      </c>
      <c r="Y1219" s="13">
        <f t="shared" si="1445"/>
        <v>-9.9999999999624833E-3</v>
      </c>
      <c r="Z1219" s="1">
        <v>1</v>
      </c>
      <c r="AA1219" s="1">
        <f t="shared" si="1446"/>
        <v>1</v>
      </c>
      <c r="AB1219" s="1">
        <f t="shared" si="1450"/>
        <v>1</v>
      </c>
      <c r="AC1219" s="1">
        <f>IF(ISNUMBER(INDEX(bias[value],MATCH(I1219,bias[symbol],0))),1,0)</f>
        <v>1</v>
      </c>
      <c r="AD1219" s="1">
        <f t="shared" si="1447"/>
        <v>1</v>
      </c>
      <c r="AE1219" s="1">
        <f t="shared" si="1451"/>
        <v>1</v>
      </c>
      <c r="AF1219" s="1">
        <f t="shared" ca="1" si="1411"/>
        <v>0</v>
      </c>
      <c r="AG1219" s="1">
        <f t="shared" ca="1" si="1412"/>
        <v>0</v>
      </c>
      <c r="AH1219" s="1" t="str">
        <f ca="1">IF(AG1219=1,_xll.RtContribute("DDS_BONDS",$B1219&amp;"=EXT",$V$3:$X$3,V1219:X1219,"FTC:CHANGED;SCOPE:SERVER"),"-")</f>
        <v>-</v>
      </c>
      <c r="AI1219" s="1" t="str">
        <f>_xll.RtGet("DDS_BONDS",B1219&amp;"=EXT",3)</f>
        <v>15384566=EXT</v>
      </c>
      <c r="AJ1219" s="32">
        <f>_xll.BDP($A1219&amp;" @"&amp; $N1219 &amp;"  Corp","risk_mid")</f>
        <v>8.5661602881820897</v>
      </c>
      <c r="AK1219" s="25">
        <f t="shared" si="1426"/>
        <v>770.95442593638802</v>
      </c>
      <c r="AL1219" s="1" t="str">
        <f t="shared" si="1449"/>
        <v>-</v>
      </c>
      <c r="AM1219" s="38">
        <f t="shared" si="1427"/>
        <v>9.9210399999999996</v>
      </c>
      <c r="AN1219" s="12">
        <f>_xll.BDP($A1219&amp;" @"&amp; $N1219 &amp;"  Corp","asset_swap_spd_mid")</f>
        <v>91.16257237575735</v>
      </c>
      <c r="AO1219" s="25">
        <f t="shared" si="1428"/>
        <v>8204.6315138181617</v>
      </c>
      <c r="AP1219" s="25">
        <f>IFERROR(_xll.BDP($A1219&amp;" @"&amp; $N1219 &amp;"  Corp","coupon")*G1219/100/365,"-")</f>
        <v>129.45205479452054</v>
      </c>
      <c r="AQ1219" s="1" t="str">
        <f>_xll.RtGet("EBOND_LDN",B1219,"DSPLY_NAME")</f>
        <v>SRGIM 5 1/4 19 S</v>
      </c>
      <c r="AR1219" s="38">
        <f>_xll.RtGet("EBOND_LDN", B1219, -18560)</f>
        <v>99.406699498004997</v>
      </c>
      <c r="AS1219" s="38">
        <f>_xll.RtGet("EBOND_LDN", B1219, -18562)</f>
        <v>94.755435448333998</v>
      </c>
      <c r="AT1219" s="58" t="str">
        <f ca="1">IF(Main[[#This Row],[maturity]]&lt;TODAY(),"matured","-")</f>
        <v>-</v>
      </c>
      <c r="AU1219" s="1" t="str">
        <f>IF(Main[[#This Row],[spread bid]]=Main[[#This Row],[spread ask]],"error","-")</f>
        <v>-</v>
      </c>
    </row>
    <row r="1220" spans="1:47" x14ac:dyDescent="0.2">
      <c r="A1220" s="1" t="s">
        <v>1467</v>
      </c>
      <c r="B1220" s="1">
        <v>21065793</v>
      </c>
      <c r="C1220" s="9">
        <v>1996704</v>
      </c>
      <c r="D1220" s="9" t="str">
        <f>_xll.BDP($A1220&amp;" Corp",D$4)</f>
        <v>SRGIM</v>
      </c>
      <c r="E1220" s="9">
        <f>IF(_xll.BDP($A1220&amp;" Corp","cpn typ")="floating","frn",_xll.BDP($A1220&amp;" Corp",E$4))</f>
        <v>3.25</v>
      </c>
      <c r="F1220" s="50">
        <f>IF(LEFT(_xll.BDP($A1220&amp;" Corp","mty_typ"),4)="perp","perp",_xll.BDP($A1220&amp;" Corp",F$4)*1)</f>
        <v>45313</v>
      </c>
      <c r="G1220" s="31">
        <f>_xll.RtGet("EBOND_POSITION",INDEX(bookMap[eBondID],MATCH(TEXT(C1220,"0"),bookMap[bbgID],0))&amp;"="&amp;B1220,"AMOUNT")</f>
        <v>1240000</v>
      </c>
      <c r="H1220" s="1">
        <f>INDEX(control!$E$12:$E$22,MATCH(C1220,control!$C$12:$C$22,0))</f>
        <v>0</v>
      </c>
      <c r="I1220" s="1" t="str">
        <f>IFERROR(INDEX(bias[symbol],MIN(MAX(MATCH(IF($I$2="manual",_xll.RtGet("EBOND_LDN",B1220,-20268),$I$2),bias[symbol],0)+H1220,1),27)),"-")</f>
        <v>bb</v>
      </c>
      <c r="J1220" s="1">
        <f>IFERROR(_xll.RtGet("EBOND_LDN",B1220,-20270)*1,"-")</f>
        <v>0.4</v>
      </c>
      <c r="K1220" s="1" t="str">
        <f>_xll.RtGet("EBOND_LDN",$B1220,-20271)</f>
        <v>on</v>
      </c>
      <c r="L1220" s="1">
        <f>_xll.BDP(A1220&amp;" @CBKG Corp","bid")</f>
        <v>108.38</v>
      </c>
      <c r="M1220" s="1">
        <f>_xll.BDP(A1220&amp;" @CBKG Corp","ask")</f>
        <v>108.78</v>
      </c>
      <c r="N1220" s="1" t="s">
        <v>1456</v>
      </c>
      <c r="O1220" s="1" t="str">
        <f>_xll.BDP(A1220&amp;" @"&amp;N1220&amp;" Corp","LAST_UPDATE")</f>
        <v>07:01:27</v>
      </c>
      <c r="P1220" s="57">
        <f>_xll.BDP(A1220&amp;" @"&amp;N1220&amp;" Corp","LAST_PRICE")</f>
        <v>108.462</v>
      </c>
      <c r="Q1220" s="1">
        <f>INDEX(control!$F$12:$F$22,MATCH(C1220,control!$C$12:$C$22,0))</f>
        <v>100</v>
      </c>
      <c r="R1220" s="1">
        <f>P1220-J1220*INDEX(bias[value],MATCH(I1220,bias[symbol],0))*(Q1220/100)</f>
        <v>108.36200000000001</v>
      </c>
      <c r="S1220" s="1">
        <f t="shared" ref="S1220" si="1452">R1220+J1220*(Q1220/100)</f>
        <v>108.76200000000001</v>
      </c>
      <c r="T1220" s="4"/>
      <c r="U1220" s="4"/>
      <c r="V1220" s="1">
        <f t="shared" ref="V1220" si="1453">P1220</f>
        <v>108.462</v>
      </c>
      <c r="W1220" s="1">
        <f t="shared" ref="W1220" si="1454">IF(ISNUMBER(T1220),T1220,R1220)</f>
        <v>108.36200000000001</v>
      </c>
      <c r="X1220" s="1">
        <f t="shared" ref="X1220" si="1455">IF(ISNUMBER(U1220),U1220,S1220)</f>
        <v>108.76200000000001</v>
      </c>
      <c r="Y1220" s="13">
        <f t="shared" ref="Y1220" si="1456">IF(ISERROR((W1220+X1220)-(L1220+M1220)),"err",((W1220+X1220)-(L1220+M1220)))</f>
        <v>-3.5999999999972943E-2</v>
      </c>
      <c r="Z1220" s="1">
        <v>1</v>
      </c>
      <c r="AA1220" s="1">
        <f t="shared" ref="AA1220" si="1457">IF(K1220="on",1,0)</f>
        <v>1</v>
      </c>
      <c r="AB1220" s="1">
        <f t="shared" ref="AB1220" si="1458">IF(ISNUMBER(V1220),1,0)*IF(ISNUMBER(W1220),1,0)*IF(ISNUMBER(X1220),1,0)</f>
        <v>1</v>
      </c>
      <c r="AC1220" s="1">
        <f>IF(ISNUMBER(INDEX(bias[value],MATCH(I1220,bias[symbol],0))),1,0)</f>
        <v>1</v>
      </c>
      <c r="AD1220" s="1">
        <f t="shared" ref="AD1220" si="1459">IF(ISNUMBER(J1220),1,0)</f>
        <v>1</v>
      </c>
      <c r="AE1220" s="1">
        <f t="shared" ref="AE1220" si="1460">IF(AB1220,IF(W1220&gt;X1220,0,1),0)</f>
        <v>1</v>
      </c>
      <c r="AF1220" s="1">
        <f t="shared" ca="1" si="1411"/>
        <v>0</v>
      </c>
      <c r="AG1220" s="1">
        <f t="shared" ca="1" si="1412"/>
        <v>0</v>
      </c>
      <c r="AH1220" s="1" t="str">
        <f ca="1">IF(AG1220=1,_xll.RtContribute("DDS_BONDS",$B1220&amp;"=EXT",$V$3:$X$3,V1220:X1220,"FTC:CHANGED;SCOPE:SERVER"),"-")</f>
        <v>-</v>
      </c>
      <c r="AI1220" s="1" t="str">
        <f>_xll.RtGet("DDS_BONDS",B1220&amp;"=EXT",3)</f>
        <v>21065793=EXT</v>
      </c>
      <c r="AJ1220" s="32">
        <f>_xll.BDP($A1220&amp;" @"&amp; $N1220 &amp;"  Corp","risk_mid")</f>
        <v>8.9441708420480381</v>
      </c>
      <c r="AK1220" s="25">
        <f t="shared" si="1426"/>
        <v>1109.0771844139567</v>
      </c>
      <c r="AL1220" s="1" t="str">
        <f t="shared" si="1449"/>
        <v>-</v>
      </c>
      <c r="AM1220" s="38">
        <f t="shared" si="1427"/>
        <v>11.954922666666668</v>
      </c>
      <c r="AN1220" s="12">
        <f>_xll.BDP($A1220&amp;" @"&amp; $N1220 &amp;"  Corp","asset_swap_spd_mid")</f>
        <v>79.655131571636943</v>
      </c>
      <c r="AO1220" s="25">
        <f t="shared" si="1428"/>
        <v>9877.2363148829809</v>
      </c>
      <c r="AP1220" s="25">
        <f>IFERROR(_xll.BDP($A1220&amp;" @"&amp; $N1220 &amp;"  Corp","coupon")*G1220/100/365,"-")</f>
        <v>110.41095890410959</v>
      </c>
      <c r="AQ1220" s="1" t="str">
        <f>_xll.RtGet("EBOND_LDN",B1220,"DSPLY_NAME")</f>
        <v>SRGIM 3 1/4 22 J</v>
      </c>
      <c r="AR1220" s="38">
        <f>_xll.RtGet("EBOND_LDN", B1220, -18560)</f>
        <v>102.164913449683</v>
      </c>
      <c r="AS1220" s="38">
        <f>_xll.RtGet("EBOND_LDN", B1220, -18562)</f>
        <v>97.712125910687007</v>
      </c>
      <c r="AT1220" s="58" t="str">
        <f ca="1">IF(Main[[#This Row],[maturity]]&lt;TODAY(),"matured","-")</f>
        <v>-</v>
      </c>
      <c r="AU1220" s="1" t="str">
        <f>IF(Main[[#This Row],[spread bid]]=Main[[#This Row],[spread ask]],"error","-")</f>
        <v>-</v>
      </c>
    </row>
    <row r="1221" spans="1:47" x14ac:dyDescent="0.2">
      <c r="A1221" s="1" t="s">
        <v>1115</v>
      </c>
      <c r="B1221" s="1">
        <v>3111849</v>
      </c>
      <c r="C1221" s="9">
        <v>1996704</v>
      </c>
      <c r="D1221" s="9" t="str">
        <f>_xll.BDP($A1221&amp;" Corp",D$4)</f>
        <v>TRNIM</v>
      </c>
      <c r="E1221" s="9">
        <f>IF(_xll.BDP($A1221&amp;" Corp","cpn typ")="floating","frn",_xll.BDP($A1221&amp;" Corp",E$4))</f>
        <v>4.25</v>
      </c>
      <c r="F1221" s="50">
        <f>IF(LEFT(_xll.BDP($A1221&amp;" Corp","mty_typ"),4)="perp","perp",_xll.BDP($A1221&amp;" Corp",F$4)*1)</f>
        <v>41940</v>
      </c>
      <c r="G1221" s="31">
        <f>_xll.RtGet("EBOND_POSITION",INDEX(bookMap[eBondID],MATCH(TEXT(C1221,"0"),bookMap[bbgID],0))&amp;"="&amp;B1221,"AMOUNT")</f>
        <v>0</v>
      </c>
      <c r="H1221" s="1">
        <f>INDEX(control!$E$12:$E$22,MATCH(C1221,control!$C$12:$C$22,0))</f>
        <v>0</v>
      </c>
      <c r="I1221" s="1" t="str">
        <f>IFERROR(INDEX(bias[symbol],MIN(MAX(MATCH(IF($I$2="manual",_xll.RtGet("EBOND_LDN",B1221,-20268),$I$2),bias[symbol],0)+H1221,1),27)),"-")</f>
        <v>b</v>
      </c>
      <c r="J1221" s="1">
        <f>IFERROR(_xll.RtGet("EBOND_LDN",B1221,-20270)*1,"-")</f>
        <v>0.2</v>
      </c>
      <c r="K1221" s="1" t="str">
        <f>_xll.RtGet("EBOND_LDN",$B1221,-20271)</f>
        <v>on</v>
      </c>
      <c r="L1221" s="1">
        <f>_xll.BDP(A1221&amp;" @CBKG Corp","bid")</f>
        <v>101.343</v>
      </c>
      <c r="M1221" s="1">
        <f>_xll.BDP(A1221&amp;" @CBKG Corp","ask")</f>
        <v>101.54300000000001</v>
      </c>
      <c r="N1221" s="1" t="s">
        <v>1456</v>
      </c>
      <c r="O1221" s="1" t="str">
        <f>_xll.BDP(A1221&amp;" @"&amp;N1221&amp;" Corp","LAST_UPDATE")</f>
        <v>07:01:43</v>
      </c>
      <c r="P1221" s="57">
        <f>_xll.BDP(A1221&amp;" @"&amp;N1221&amp;" Corp","LAST_PRICE")</f>
        <v>101.41800000000001</v>
      </c>
      <c r="Q1221" s="1">
        <f>INDEX(control!$F$12:$F$22,MATCH(C1221,control!$C$12:$C$22,0))</f>
        <v>100</v>
      </c>
      <c r="R1221" s="1">
        <f>P1221-J1221*INDEX(bias[value],MATCH(I1221,bias[symbol],0))*(Q1221/100)</f>
        <v>101.343</v>
      </c>
      <c r="S1221" s="1">
        <f t="shared" si="1448"/>
        <v>101.54300000000001</v>
      </c>
      <c r="T1221" s="4"/>
      <c r="U1221" s="4"/>
      <c r="V1221" s="1">
        <f t="shared" si="1442"/>
        <v>101.41800000000001</v>
      </c>
      <c r="W1221" s="1">
        <f t="shared" si="1443"/>
        <v>101.343</v>
      </c>
      <c r="X1221" s="1">
        <f t="shared" si="1444"/>
        <v>101.54300000000001</v>
      </c>
      <c r="Y1221" s="13">
        <f t="shared" si="1445"/>
        <v>0</v>
      </c>
      <c r="Z1221" s="1">
        <v>1</v>
      </c>
      <c r="AA1221" s="1">
        <f t="shared" si="1446"/>
        <v>1</v>
      </c>
      <c r="AB1221" s="1">
        <f t="shared" si="1450"/>
        <v>1</v>
      </c>
      <c r="AC1221" s="1">
        <f>IF(ISNUMBER(INDEX(bias[value],MATCH(I1221,bias[symbol],0))),1,0)</f>
        <v>1</v>
      </c>
      <c r="AD1221" s="1">
        <f t="shared" si="1447"/>
        <v>1</v>
      </c>
      <c r="AE1221" s="1">
        <f t="shared" si="1451"/>
        <v>1</v>
      </c>
      <c r="AF1221" s="1">
        <f t="shared" ca="1" si="1411"/>
        <v>0</v>
      </c>
      <c r="AG1221" s="1">
        <f t="shared" ca="1" si="1412"/>
        <v>0</v>
      </c>
      <c r="AH1221" s="1" t="str">
        <f ca="1">IF(AG1221=1,_xll.RtContribute("DDS_BONDS",$B1221&amp;"=EXT",$V$3:$X$3,V1221:X1221,"FTC:CHANGED;SCOPE:SERVER"),"-")</f>
        <v>-</v>
      </c>
      <c r="AI1221" s="1" t="str">
        <f>_xll.RtGet("DDS_BONDS",B1221&amp;"=EXT",3)</f>
        <v>3111849=EXT</v>
      </c>
      <c r="AJ1221" s="32">
        <f>_xll.BDP($A1221&amp;" @"&amp; $N1221 &amp;"  Corp","risk_mid")</f>
        <v>0.37876199802653332</v>
      </c>
      <c r="AK1221" s="25">
        <f t="shared" si="1426"/>
        <v>0</v>
      </c>
      <c r="AL1221" s="1" t="str">
        <f t="shared" si="1449"/>
        <v>-</v>
      </c>
      <c r="AM1221" s="38">
        <f t="shared" si="1427"/>
        <v>0</v>
      </c>
      <c r="AN1221" s="12">
        <f>_xll.BDP($A1221&amp;" @"&amp; $N1221 &amp;"  Corp","asset_swap_spd_mid")</f>
        <v>9.9489870755194758</v>
      </c>
      <c r="AO1221" s="25">
        <f t="shared" si="1428"/>
        <v>0</v>
      </c>
      <c r="AP1221" s="25">
        <f>IFERROR(_xll.BDP($A1221&amp;" @"&amp; $N1221 &amp;"  Corp","coupon")*G1221/100/365,"-")</f>
        <v>0</v>
      </c>
      <c r="AQ1221" s="1" t="str">
        <f>_xll.RtGet("EBOND_LDN",B1221,"DSPLY_NAME")</f>
        <v>TRNIM 4 1/4 28 O</v>
      </c>
      <c r="AR1221" s="38">
        <f>_xll.RtGet("EBOND_LDN", B1221, -18560)</f>
        <v>51.127921542247002</v>
      </c>
      <c r="AS1221" s="38">
        <f>_xll.RtGet("EBOND_LDN", B1221, -18562)</f>
        <v>-1.628592359108</v>
      </c>
      <c r="AT1221" s="58" t="str">
        <f ca="1">IF(Main[[#This Row],[maturity]]&lt;TODAY(),"matured","-")</f>
        <v>-</v>
      </c>
      <c r="AU1221" s="1" t="str">
        <f>IF(Main[[#This Row],[spread bid]]=Main[[#This Row],[spread ask]],"error","-")</f>
        <v>-</v>
      </c>
    </row>
    <row r="1222" spans="1:47" x14ac:dyDescent="0.2">
      <c r="A1222" s="1" t="s">
        <v>1116</v>
      </c>
      <c r="B1222" s="1">
        <v>13353102</v>
      </c>
      <c r="C1222" s="9">
        <v>1996704</v>
      </c>
      <c r="D1222" s="9" t="str">
        <f>_xll.BDP($A1222&amp;" Corp",D$4)</f>
        <v>TRNIM</v>
      </c>
      <c r="E1222" s="9">
        <f>IF(_xll.BDP($A1222&amp;" Corp","cpn typ")="floating","frn",_xll.BDP($A1222&amp;" Corp",E$4))</f>
        <v>4.125</v>
      </c>
      <c r="F1222" s="50">
        <f>IF(LEFT(_xll.BDP($A1222&amp;" Corp","mty_typ"),4)="perp","perp",_xll.BDP($A1222&amp;" Corp",F$4)*1)</f>
        <v>42783</v>
      </c>
      <c r="G1222" s="31">
        <f>_xll.RtGet("EBOND_POSITION",INDEX(bookMap[eBondID],MATCH(TEXT(C1222,"0"),bookMap[bbgID],0))&amp;"="&amp;B1222,"AMOUNT")</f>
        <v>0</v>
      </c>
      <c r="H1222" s="1">
        <f>INDEX(control!$E$12:$E$22,MATCH(C1222,control!$C$12:$C$22,0))</f>
        <v>0</v>
      </c>
      <c r="I1222" s="1" t="str">
        <f>IFERROR(INDEX(bias[symbol],MIN(MAX(MATCH(IF($I$2="manual",_xll.RtGet("EBOND_LDN",B1222,-20268),$I$2),bias[symbol],0)+H1222,1),27)),"-")</f>
        <v>b</v>
      </c>
      <c r="J1222" s="1">
        <f>IFERROR(_xll.RtGet("EBOND_LDN",B1222,-20270)*1,"-")</f>
        <v>0.3</v>
      </c>
      <c r="K1222" s="1" t="str">
        <f>_xll.RtGet("EBOND_LDN",$B1222,-20271)</f>
        <v>on</v>
      </c>
      <c r="L1222" s="1">
        <f>_xll.BDP(A1222&amp;" @CBKG Corp","bid")</f>
        <v>108.488</v>
      </c>
      <c r="M1222" s="1">
        <f>_xll.BDP(A1222&amp;" @CBKG Corp","ask")</f>
        <v>108.788</v>
      </c>
      <c r="N1222" s="1" t="s">
        <v>1456</v>
      </c>
      <c r="O1222" s="1" t="str">
        <f>_xll.BDP(A1222&amp;" @"&amp;N1222&amp;" Corp","LAST_UPDATE")</f>
        <v>07:01:22</v>
      </c>
      <c r="P1222" s="57">
        <f>_xll.BDP(A1222&amp;" @"&amp;N1222&amp;" Corp","LAST_PRICE")</f>
        <v>108.63</v>
      </c>
      <c r="Q1222" s="1">
        <f>INDEX(control!$F$12:$F$22,MATCH(C1222,control!$C$12:$C$22,0))</f>
        <v>100</v>
      </c>
      <c r="R1222" s="1">
        <f>P1222-J1222*INDEX(bias[value],MATCH(I1222,bias[symbol],0))*(Q1222/100)</f>
        <v>108.5175</v>
      </c>
      <c r="S1222" s="1">
        <f t="shared" si="1448"/>
        <v>108.8175</v>
      </c>
      <c r="T1222" s="4"/>
      <c r="U1222" s="4"/>
      <c r="V1222" s="1">
        <f t="shared" si="1442"/>
        <v>108.63</v>
      </c>
      <c r="W1222" s="1">
        <f t="shared" si="1443"/>
        <v>108.5175</v>
      </c>
      <c r="X1222" s="1">
        <f t="shared" si="1444"/>
        <v>108.8175</v>
      </c>
      <c r="Y1222" s="13">
        <f t="shared" si="1445"/>
        <v>5.8999999999969077E-2</v>
      </c>
      <c r="Z1222" s="1">
        <v>1</v>
      </c>
      <c r="AA1222" s="1">
        <f t="shared" si="1446"/>
        <v>1</v>
      </c>
      <c r="AB1222" s="1">
        <f t="shared" si="1450"/>
        <v>1</v>
      </c>
      <c r="AC1222" s="1">
        <f>IF(ISNUMBER(INDEX(bias[value],MATCH(I1222,bias[symbol],0))),1,0)</f>
        <v>1</v>
      </c>
      <c r="AD1222" s="1">
        <f t="shared" si="1447"/>
        <v>1</v>
      </c>
      <c r="AE1222" s="1">
        <f t="shared" si="1451"/>
        <v>1</v>
      </c>
      <c r="AF1222" s="1">
        <f t="shared" ca="1" si="1411"/>
        <v>0</v>
      </c>
      <c r="AG1222" s="1">
        <f t="shared" ca="1" si="1412"/>
        <v>0</v>
      </c>
      <c r="AH1222" s="1" t="str">
        <f ca="1">IF(AG1222=1,_xll.RtContribute("DDS_BONDS",$B1222&amp;"=EXT",$V$3:$X$3,V1222:X1222,"FTC:CHANGED;SCOPE:SERVER"),"-")</f>
        <v>-</v>
      </c>
      <c r="AI1222" s="1" t="str">
        <f>_xll.RtGet("DDS_BONDS",B1222&amp;"=EXT",3)</f>
        <v>13353102=EXT</v>
      </c>
      <c r="AJ1222" s="32">
        <f>_xll.BDP($A1222&amp;" @"&amp; $N1222 &amp;"  Corp","risk_mid")</f>
        <v>2.7902547624996998</v>
      </c>
      <c r="AK1222" s="25">
        <f t="shared" si="1426"/>
        <v>0</v>
      </c>
      <c r="AL1222" s="1" t="str">
        <f t="shared" si="1449"/>
        <v>-</v>
      </c>
      <c r="AM1222" s="38">
        <f t="shared" si="1427"/>
        <v>0</v>
      </c>
      <c r="AN1222" s="12">
        <f>_xll.BDP($A1222&amp;" @"&amp; $N1222 &amp;"  Corp","asset_swap_spd_mid")</f>
        <v>49.032310299277583</v>
      </c>
      <c r="AO1222" s="25">
        <f t="shared" si="1428"/>
        <v>0</v>
      </c>
      <c r="AP1222" s="25">
        <f>IFERROR(_xll.BDP($A1222&amp;" @"&amp; $N1222 &amp;"  Corp","coupon")*G1222/100/365,"-")</f>
        <v>0</v>
      </c>
      <c r="AQ1222" s="1" t="str">
        <f>_xll.RtGet("EBOND_LDN",B1222,"DSPLY_NAME")</f>
        <v>TRNIM 4 1/8 17 F</v>
      </c>
      <c r="AR1222" s="38">
        <f>_xll.RtGet("EBOND_LDN", B1222, -18560)</f>
        <v>83.140362078305003</v>
      </c>
      <c r="AS1222" s="38">
        <f>_xll.RtGet("EBOND_LDN", B1222, -18562)</f>
        <v>72.399583001159996</v>
      </c>
      <c r="AT1222" s="58" t="str">
        <f ca="1">IF(Main[[#This Row],[maturity]]&lt;TODAY(),"matured","-")</f>
        <v>-</v>
      </c>
      <c r="AU1222" s="1" t="str">
        <f>IF(Main[[#This Row],[spread bid]]=Main[[#This Row],[spread ask]],"error","-")</f>
        <v>-</v>
      </c>
    </row>
    <row r="1223" spans="1:47" x14ac:dyDescent="0.2">
      <c r="A1223" s="1" t="s">
        <v>1117</v>
      </c>
      <c r="B1223" s="1">
        <v>15720547</v>
      </c>
      <c r="C1223" s="9">
        <v>1996704</v>
      </c>
      <c r="D1223" s="9" t="str">
        <f>_xll.BDP($A1223&amp;" Corp",D$4)</f>
        <v>TRNIM</v>
      </c>
      <c r="E1223" s="9">
        <f>IF(_xll.BDP($A1223&amp;" Corp","cpn typ")="floating","frn",_xll.BDP($A1223&amp;" Corp",E$4))</f>
        <v>2.875</v>
      </c>
      <c r="F1223" s="50">
        <f>IF(LEFT(_xll.BDP($A1223&amp;" Corp","mty_typ"),4)="perp","perp",_xll.BDP($A1223&amp;" Corp",F$4)*1)</f>
        <v>43147</v>
      </c>
      <c r="G1223" s="31">
        <f>_xll.RtGet("EBOND_POSITION",INDEX(bookMap[eBondID],MATCH(TEXT(C1223,"0"),bookMap[bbgID],0))&amp;"="&amp;B1223,"AMOUNT")</f>
        <v>0</v>
      </c>
      <c r="H1223" s="1">
        <f>INDEX(control!$E$12:$E$22,MATCH(C1223,control!$C$12:$C$22,0))</f>
        <v>0</v>
      </c>
      <c r="I1223" s="1" t="str">
        <f>IFERROR(INDEX(bias[symbol],MIN(MAX(MATCH(IF($I$2="manual",_xll.RtGet("EBOND_LDN",B1223,-20268),$I$2),bias[symbol],0)+H1223,1),27)),"-")</f>
        <v>b</v>
      </c>
      <c r="J1223" s="1">
        <f>IFERROR(_xll.RtGet("EBOND_LDN",B1223,-20270)*1,"-")</f>
        <v>0.4</v>
      </c>
      <c r="K1223" s="1" t="str">
        <f>_xll.RtGet("EBOND_LDN",$B1223,-20271)</f>
        <v>on</v>
      </c>
      <c r="L1223" s="1">
        <f>_xll.BDP(A1223&amp;" @CBKG Corp","bid")</f>
        <v>106.562</v>
      </c>
      <c r="M1223" s="1">
        <f>_xll.BDP(A1223&amp;" @CBKG Corp","ask")</f>
        <v>106.962</v>
      </c>
      <c r="N1223" s="1" t="s">
        <v>1456</v>
      </c>
      <c r="O1223" s="1" t="str">
        <f>_xll.BDP(A1223&amp;" @"&amp;N1223&amp;" Corp","LAST_UPDATE")</f>
        <v>07:01:25</v>
      </c>
      <c r="P1223" s="57">
        <f>_xll.BDP(A1223&amp;" @"&amp;N1223&amp;" Corp","LAST_PRICE")</f>
        <v>106.773</v>
      </c>
      <c r="Q1223" s="1">
        <f>INDEX(control!$F$12:$F$22,MATCH(C1223,control!$C$12:$C$22,0))</f>
        <v>100</v>
      </c>
      <c r="R1223" s="1">
        <f>P1223-J1223*INDEX(bias[value],MATCH(I1223,bias[symbol],0))*(Q1223/100)</f>
        <v>106.62299999999999</v>
      </c>
      <c r="S1223" s="1">
        <f t="shared" si="1448"/>
        <v>107.023</v>
      </c>
      <c r="T1223" s="4"/>
      <c r="U1223" s="4"/>
      <c r="V1223" s="1">
        <f t="shared" si="1442"/>
        <v>106.773</v>
      </c>
      <c r="W1223" s="1">
        <f t="shared" si="1443"/>
        <v>106.62299999999999</v>
      </c>
      <c r="X1223" s="1">
        <f t="shared" si="1444"/>
        <v>107.023</v>
      </c>
      <c r="Y1223" s="13">
        <f t="shared" si="1445"/>
        <v>0.12199999999998568</v>
      </c>
      <c r="Z1223" s="1">
        <v>1</v>
      </c>
      <c r="AA1223" s="1">
        <f t="shared" si="1446"/>
        <v>1</v>
      </c>
      <c r="AB1223" s="1">
        <f t="shared" si="1450"/>
        <v>1</v>
      </c>
      <c r="AC1223" s="1">
        <f>IF(ISNUMBER(INDEX(bias[value],MATCH(I1223,bias[symbol],0))),1,0)</f>
        <v>1</v>
      </c>
      <c r="AD1223" s="1">
        <f t="shared" si="1447"/>
        <v>1</v>
      </c>
      <c r="AE1223" s="1">
        <f t="shared" si="1451"/>
        <v>1</v>
      </c>
      <c r="AF1223" s="1">
        <f t="shared" ca="1" si="1411"/>
        <v>0</v>
      </c>
      <c r="AG1223" s="1">
        <f t="shared" ca="1" si="1412"/>
        <v>0</v>
      </c>
      <c r="AH1223" s="1" t="str">
        <f ca="1">IF(AG1223=1,_xll.RtContribute("DDS_BONDS",$B1223&amp;"=EXT",$V$3:$X$3,V1223:X1223,"FTC:CHANGED;SCOPE:SERVER"),"-")</f>
        <v>-</v>
      </c>
      <c r="AI1223" s="1" t="str">
        <f>_xll.RtGet("DDS_BONDS",B1223&amp;"=EXT",3)</f>
        <v>15720547=EXT</v>
      </c>
      <c r="AJ1223" s="32">
        <f>_xll.BDP($A1223&amp;" @"&amp; $N1223 &amp;"  Corp","risk_mid")</f>
        <v>3.7403195749490692</v>
      </c>
      <c r="AK1223" s="25">
        <f t="shared" si="1426"/>
        <v>0</v>
      </c>
      <c r="AL1223" s="1" t="str">
        <f t="shared" si="1449"/>
        <v>-</v>
      </c>
      <c r="AM1223" s="38">
        <f t="shared" si="1427"/>
        <v>0</v>
      </c>
      <c r="AN1223" s="12">
        <f>_xll.BDP($A1223&amp;" @"&amp; $N1223 &amp;"  Corp","asset_swap_spd_mid")</f>
        <v>51.349541272758565</v>
      </c>
      <c r="AO1223" s="25">
        <f t="shared" si="1428"/>
        <v>0</v>
      </c>
      <c r="AP1223" s="25">
        <f>IFERROR(_xll.BDP($A1223&amp;" @"&amp; $N1223 &amp;"  Corp","coupon")*G1223/100/365,"-")</f>
        <v>0</v>
      </c>
      <c r="AQ1223" s="1" t="str">
        <f>_xll.RtGet("EBOND_LDN",B1223,"DSPLY_NAME")</f>
        <v>TRNIM 2 7/8 16 F</v>
      </c>
      <c r="AR1223" s="38">
        <f>_xll.RtGet("EBOND_LDN", B1223, -18560)</f>
        <v>88.866500321318995</v>
      </c>
      <c r="AS1223" s="38">
        <f>_xll.RtGet("EBOND_LDN", B1223, -18562)</f>
        <v>78.191418251998996</v>
      </c>
      <c r="AT1223" s="58" t="str">
        <f ca="1">IF(Main[[#This Row],[maturity]]&lt;TODAY(),"matured","-")</f>
        <v>-</v>
      </c>
      <c r="AU1223" s="1" t="str">
        <f>IF(Main[[#This Row],[spread bid]]=Main[[#This Row],[spread ask]],"error","-")</f>
        <v>-</v>
      </c>
    </row>
    <row r="1224" spans="1:47" x14ac:dyDescent="0.2">
      <c r="A1224" s="1" t="s">
        <v>1118</v>
      </c>
      <c r="B1224" s="1">
        <v>8314853</v>
      </c>
      <c r="C1224" s="9">
        <v>1996704</v>
      </c>
      <c r="D1224" s="9" t="str">
        <f>_xll.BDP($A1224&amp;" Corp",D$4)</f>
        <v>TRNIM</v>
      </c>
      <c r="E1224" s="9">
        <f>IF(_xll.BDP($A1224&amp;" Corp","cpn typ")="floating","frn",_xll.BDP($A1224&amp;" Corp",E$4))</f>
        <v>4.875</v>
      </c>
      <c r="F1224" s="50">
        <f>IF(LEFT(_xll.BDP($A1224&amp;" Corp","mty_typ"),4)="perp","perp",_xll.BDP($A1224&amp;" Corp",F$4)*1)</f>
        <v>43741</v>
      </c>
      <c r="G1224" s="31">
        <f>_xll.RtGet("EBOND_POSITION",INDEX(bookMap[eBondID],MATCH(TEXT(C1224,"0"),bookMap[bbgID],0))&amp;"="&amp;B1224,"AMOUNT")</f>
        <v>0</v>
      </c>
      <c r="H1224" s="1">
        <f>INDEX(control!$E$12:$E$22,MATCH(C1224,control!$C$12:$C$22,0))</f>
        <v>0</v>
      </c>
      <c r="I1224" s="1" t="str">
        <f>IFERROR(INDEX(bias[symbol],MIN(MAX(MATCH(IF($I$2="manual",_xll.RtGet("EBOND_LDN",B1224,-20268),$I$2),bias[symbol],0)+H1224,1),27)),"-")</f>
        <v>b</v>
      </c>
      <c r="J1224" s="1">
        <f>IFERROR(_xll.RtGet("EBOND_LDN",B1224,-20270)*1,"-")</f>
        <v>0.5</v>
      </c>
      <c r="K1224" s="1" t="str">
        <f>_xll.RtGet("EBOND_LDN",$B1224,-20271)</f>
        <v>on</v>
      </c>
      <c r="L1224" s="1">
        <f>_xll.BDP(A1224&amp;" @CBKG Corp","bid")</f>
        <v>117.91200000000001</v>
      </c>
      <c r="M1224" s="1">
        <f>_xll.BDP(A1224&amp;" @CBKG Corp","ask")</f>
        <v>118.41200000000001</v>
      </c>
      <c r="N1224" s="1" t="s">
        <v>1456</v>
      </c>
      <c r="O1224" s="1" t="str">
        <f>_xll.BDP(A1224&amp;" @"&amp;N1224&amp;" Corp","LAST_UPDATE")</f>
        <v>07:01:26</v>
      </c>
      <c r="P1224" s="57">
        <f>_xll.BDP(A1224&amp;" @"&amp;N1224&amp;" Corp","LAST_PRICE")</f>
        <v>118.21299999999999</v>
      </c>
      <c r="Q1224" s="1">
        <f>INDEX(control!$F$12:$F$22,MATCH(C1224,control!$C$12:$C$22,0))</f>
        <v>100</v>
      </c>
      <c r="R1224" s="1">
        <f>P1224-J1224*INDEX(bias[value],MATCH(I1224,bias[symbol],0))*(Q1224/100)</f>
        <v>118.02549999999999</v>
      </c>
      <c r="S1224" s="1">
        <f t="shared" si="1448"/>
        <v>118.52549999999999</v>
      </c>
      <c r="T1224" s="4"/>
      <c r="U1224" s="4"/>
      <c r="V1224" s="1">
        <f t="shared" si="1442"/>
        <v>118.21299999999999</v>
      </c>
      <c r="W1224" s="1">
        <f t="shared" si="1443"/>
        <v>118.02549999999999</v>
      </c>
      <c r="X1224" s="1">
        <f t="shared" si="1444"/>
        <v>118.52549999999999</v>
      </c>
      <c r="Y1224" s="13">
        <f t="shared" si="1445"/>
        <v>0.22699999999997544</v>
      </c>
      <c r="Z1224" s="1">
        <v>1</v>
      </c>
      <c r="AA1224" s="1">
        <f t="shared" si="1446"/>
        <v>1</v>
      </c>
      <c r="AB1224" s="1">
        <f t="shared" si="1450"/>
        <v>1</v>
      </c>
      <c r="AC1224" s="1">
        <f>IF(ISNUMBER(INDEX(bias[value],MATCH(I1224,bias[symbol],0))),1,0)</f>
        <v>1</v>
      </c>
      <c r="AD1224" s="1">
        <f t="shared" si="1447"/>
        <v>1</v>
      </c>
      <c r="AE1224" s="1">
        <f t="shared" si="1451"/>
        <v>1</v>
      </c>
      <c r="AF1224" s="1">
        <f t="shared" ca="1" si="1411"/>
        <v>0</v>
      </c>
      <c r="AG1224" s="1">
        <f t="shared" ca="1" si="1412"/>
        <v>0</v>
      </c>
      <c r="AH1224" s="1" t="str">
        <f ca="1">IF(AG1224=1,_xll.RtContribute("DDS_BONDS",$B1224&amp;"=EXT",$V$3:$X$3,V1224:X1224,"FTC:CHANGED;SCOPE:SERVER"),"-")</f>
        <v>-</v>
      </c>
      <c r="AI1224" s="1" t="str">
        <f>_xll.RtGet("DDS_BONDS",B1224&amp;"=EXT",3)</f>
        <v>8314853=EXT</v>
      </c>
      <c r="AJ1224" s="32">
        <f>_xll.BDP($A1224&amp;" @"&amp; $N1224 &amp;"  Corp","risk_mid")</f>
        <v>5.6410616554671833</v>
      </c>
      <c r="AK1224" s="25">
        <f t="shared" si="1426"/>
        <v>0</v>
      </c>
      <c r="AL1224" s="1">
        <f t="shared" si="1449"/>
        <v>-0.75</v>
      </c>
      <c r="AM1224" s="38">
        <f t="shared" si="1427"/>
        <v>0</v>
      </c>
      <c r="AN1224" s="12">
        <f>_xll.BDP($A1224&amp;" @"&amp; $N1224 &amp;"  Corp","asset_swap_spd_mid")</f>
        <v>60.985304361148522</v>
      </c>
      <c r="AO1224" s="25">
        <f t="shared" si="1428"/>
        <v>0</v>
      </c>
      <c r="AP1224" s="25">
        <f>IFERROR(_xll.BDP($A1224&amp;" @"&amp; $N1224 &amp;"  Corp","coupon")*G1224/100/365,"-")</f>
        <v>0</v>
      </c>
      <c r="AQ1224" s="1" t="str">
        <f>_xll.RtGet("EBOND_LDN",B1224,"DSPLY_NAME")</f>
        <v>TRNIM 4 7/8 03 O</v>
      </c>
      <c r="AR1224" s="38">
        <f>_xll.RtGet("EBOND_LDN", B1224, -18560)</f>
        <v>94.969790805521001</v>
      </c>
      <c r="AS1224" s="38">
        <f>_xll.RtGet("EBOND_LDN", B1224, -18562)</f>
        <v>86.130653555695005</v>
      </c>
      <c r="AT1224" s="58" t="str">
        <f ca="1">IF(Main[[#This Row],[maturity]]&lt;TODAY(),"matured","-")</f>
        <v>-</v>
      </c>
      <c r="AU1224" s="1" t="str">
        <f>IF(Main[[#This Row],[spread bid]]=Main[[#This Row],[spread ask]],"error","-")</f>
        <v>-</v>
      </c>
    </row>
    <row r="1225" spans="1:47" x14ac:dyDescent="0.2">
      <c r="A1225" s="1" t="s">
        <v>1119</v>
      </c>
      <c r="B1225" s="1">
        <v>10212329</v>
      </c>
      <c r="C1225" s="9">
        <v>1996704</v>
      </c>
      <c r="D1225" s="9" t="str">
        <f>_xll.BDP($A1225&amp;" Corp",D$4)</f>
        <v>TRNIM</v>
      </c>
      <c r="E1225" s="9">
        <f>IF(_xll.BDP($A1225&amp;" Corp","cpn typ")="floating","frn",_xll.BDP($A1225&amp;" Corp",E$4))</f>
        <v>4.75</v>
      </c>
      <c r="F1225" s="50">
        <f>IF(LEFT(_xll.BDP($A1225&amp;" Corp","mty_typ"),4)="perp","perp",_xll.BDP($A1225&amp;" Corp",F$4)*1)</f>
        <v>44270</v>
      </c>
      <c r="G1225" s="31">
        <f>_xll.RtGet("EBOND_POSITION",INDEX(bookMap[eBondID],MATCH(TEXT(C1225,"0"),bookMap[bbgID],0))&amp;"="&amp;B1225,"AMOUNT")</f>
        <v>0</v>
      </c>
      <c r="H1225" s="1">
        <f>INDEX(control!$E$12:$E$22,MATCH(C1225,control!$C$12:$C$22,0))</f>
        <v>0</v>
      </c>
      <c r="I1225" s="1" t="str">
        <f>IFERROR(INDEX(bias[symbol],MIN(MAX(MATCH(IF($I$2="manual",_xll.RtGet("EBOND_LDN",B1225,-20268),$I$2),bias[symbol],0)+H1225,1),27)),"-")</f>
        <v>b</v>
      </c>
      <c r="J1225" s="1">
        <f>IFERROR(_xll.RtGet("EBOND_LDN",B1225,-20270)*1,"-")</f>
        <v>0.6</v>
      </c>
      <c r="K1225" s="1" t="str">
        <f>_xll.RtGet("EBOND_LDN",$B1225,-20271)</f>
        <v>on</v>
      </c>
      <c r="L1225" s="1">
        <f>_xll.BDP(A1225&amp;" @CBKG Corp","bid")</f>
        <v>118.86799999999999</v>
      </c>
      <c r="M1225" s="1">
        <f>_xll.BDP(A1225&amp;" @CBKG Corp","ask")</f>
        <v>119.468</v>
      </c>
      <c r="N1225" s="1" t="s">
        <v>1456</v>
      </c>
      <c r="O1225" s="1" t="str">
        <f>_xll.BDP(A1225&amp;" @"&amp;N1225&amp;" Corp","LAST_UPDATE")</f>
        <v>07:01:27</v>
      </c>
      <c r="P1225" s="57">
        <f>_xll.BDP(A1225&amp;" @"&amp;N1225&amp;" Corp","LAST_PRICE")</f>
        <v>119.31</v>
      </c>
      <c r="Q1225" s="1">
        <f>INDEX(control!$F$12:$F$22,MATCH(C1225,control!$C$12:$C$22,0))</f>
        <v>100</v>
      </c>
      <c r="R1225" s="1">
        <f>P1225-J1225*INDEX(bias[value],MATCH(I1225,bias[symbol],0))*(Q1225/100)</f>
        <v>119.08500000000001</v>
      </c>
      <c r="S1225" s="1">
        <f t="shared" si="1448"/>
        <v>119.685</v>
      </c>
      <c r="T1225" s="4"/>
      <c r="U1225" s="4"/>
      <c r="V1225" s="1">
        <f t="shared" si="1442"/>
        <v>119.31</v>
      </c>
      <c r="W1225" s="1">
        <f t="shared" si="1443"/>
        <v>119.08500000000001</v>
      </c>
      <c r="X1225" s="1">
        <f t="shared" si="1444"/>
        <v>119.685</v>
      </c>
      <c r="Y1225" s="13">
        <f t="shared" si="1445"/>
        <v>0.4339999999999975</v>
      </c>
      <c r="Z1225" s="1">
        <v>1</v>
      </c>
      <c r="AA1225" s="1">
        <f t="shared" si="1446"/>
        <v>1</v>
      </c>
      <c r="AB1225" s="1">
        <f t="shared" si="1450"/>
        <v>1</v>
      </c>
      <c r="AC1225" s="1">
        <f>IF(ISNUMBER(INDEX(bias[value],MATCH(I1225,bias[symbol],0))),1,0)</f>
        <v>1</v>
      </c>
      <c r="AD1225" s="1">
        <f t="shared" si="1447"/>
        <v>1</v>
      </c>
      <c r="AE1225" s="1">
        <f t="shared" si="1451"/>
        <v>1</v>
      </c>
      <c r="AF1225" s="1">
        <f t="shared" ca="1" si="1411"/>
        <v>0</v>
      </c>
      <c r="AG1225" s="1">
        <f t="shared" ca="1" si="1412"/>
        <v>0</v>
      </c>
      <c r="AH1225" s="1" t="str">
        <f ca="1">IF(AG1225=1,_xll.RtContribute("DDS_BONDS",$B1225&amp;"=EXT",$V$3:$X$3,V1225:X1225,"FTC:CHANGED;SCOPE:SERVER"),"-")</f>
        <v>-</v>
      </c>
      <c r="AI1225" s="1" t="str">
        <f>_xll.RtGet("DDS_BONDS",B1225&amp;"=EXT",3)</f>
        <v>10212329=EXT</v>
      </c>
      <c r="AJ1225" s="32">
        <f>_xll.BDP($A1225&amp;" @"&amp; $N1225 &amp;"  Corp","risk_mid")</f>
        <v>7.040246930071703</v>
      </c>
      <c r="AK1225" s="25">
        <f t="shared" si="1426"/>
        <v>0</v>
      </c>
      <c r="AL1225" s="1" t="str">
        <f t="shared" si="1449"/>
        <v>-</v>
      </c>
      <c r="AM1225" s="38">
        <f t="shared" si="1427"/>
        <v>0</v>
      </c>
      <c r="AN1225" s="12">
        <f>_xll.BDP($A1225&amp;" @"&amp; $N1225 &amp;"  Corp","asset_swap_spd_mid")</f>
        <v>77.918539347534434</v>
      </c>
      <c r="AO1225" s="25">
        <f t="shared" si="1428"/>
        <v>0</v>
      </c>
      <c r="AP1225" s="25">
        <f>IFERROR(_xll.BDP($A1225&amp;" @"&amp; $N1225 &amp;"  Corp","coupon")*G1225/100/365,"-")</f>
        <v>0</v>
      </c>
      <c r="AQ1225" s="1" t="str">
        <f>_xll.RtGet("EBOND_LDN",B1225,"DSPLY_NAME")</f>
        <v>TRNIM 4 3/4 15 M</v>
      </c>
      <c r="AR1225" s="38">
        <f>_xll.RtGet("EBOND_LDN", B1225, -18560)</f>
        <v>102.35374693157701</v>
      </c>
      <c r="AS1225" s="38">
        <f>_xll.RtGet("EBOND_LDN", B1225, -18562)</f>
        <v>93.848801005572</v>
      </c>
      <c r="AT1225" s="58" t="str">
        <f ca="1">IF(Main[[#This Row],[maturity]]&lt;TODAY(),"matured","-")</f>
        <v>-</v>
      </c>
      <c r="AU1225" s="1" t="str">
        <f>IF(Main[[#This Row],[spread bid]]=Main[[#This Row],[spread ask]],"error","-")</f>
        <v>-</v>
      </c>
    </row>
    <row r="1226" spans="1:47" x14ac:dyDescent="0.2">
      <c r="A1226" s="7" t="s">
        <v>1120</v>
      </c>
      <c r="B1226" s="7">
        <v>3111847</v>
      </c>
      <c r="C1226" s="7">
        <v>1996704</v>
      </c>
      <c r="D1226" s="7" t="str">
        <f>_xll.BDP($A1226&amp;" Corp",D$4)</f>
        <v>TRNIM</v>
      </c>
      <c r="E1226" s="7">
        <f>IF(_xll.BDP($A1226&amp;" Corp","cpn typ")="floating","frn",_xll.BDP($A1226&amp;" Corp",E$4))</f>
        <v>4.9000000000000004</v>
      </c>
      <c r="F1226" s="50">
        <f>IF(LEFT(_xll.BDP($A1226&amp;" Corp","mty_typ"),4)="perp","perp",_xll.BDP($A1226&amp;" Corp",F$4)*1)</f>
        <v>45593</v>
      </c>
      <c r="G1226" s="26">
        <f>_xll.RtGet("EBOND_POSITION",INDEX(bookMap[eBondID],MATCH(TEXT(C1226,"0"),bookMap[bbgID],0))&amp;"="&amp;B1226,"AMOUNT")</f>
        <v>0</v>
      </c>
      <c r="H1226" s="1">
        <f>INDEX(control!$E$12:$E$22,MATCH(C1226,control!$C$12:$C$22,0))</f>
        <v>0</v>
      </c>
      <c r="I1226" s="1" t="str">
        <f>IFERROR(INDEX(bias[symbol],MIN(MAX(MATCH(IF($I$2="manual",_xll.RtGet("EBOND_LDN",B1226,-20268),$I$2),bias[symbol],0)+H1226,1),27)),"-")</f>
        <v>b</v>
      </c>
      <c r="J1226" s="1">
        <f>IFERROR(_xll.RtGet("EBOND_LDN",B1226,-20270)*1,"-")</f>
        <v>2</v>
      </c>
      <c r="K1226" s="7" t="str">
        <f>_xll.RtGet("EBOND_LDN",$B1226,-20271)</f>
        <v>on</v>
      </c>
      <c r="L1226" s="7">
        <f>_xll.BDP(A1226&amp;" @CBKG Corp","bid")</f>
        <v>123.523</v>
      </c>
      <c r="M1226" s="7">
        <f>_xll.BDP(A1226&amp;" @CBKG Corp","ask")</f>
        <v>125.523</v>
      </c>
      <c r="N1226" s="1" t="s">
        <v>1456</v>
      </c>
      <c r="O1226" s="1" t="str">
        <f>_xll.BDP(A1226&amp;" @"&amp;N1226&amp;" Corp","LAST_UPDATE")</f>
        <v>07:01:45</v>
      </c>
      <c r="P1226" s="57">
        <f>_xll.BDP(A1226&amp;" @"&amp;N1226&amp;" Corp","LAST_PRICE")</f>
        <v>124.38500000000001</v>
      </c>
      <c r="Q1226" s="1">
        <f>INDEX(control!$F$12:$F$22,MATCH(C1226,control!$C$12:$C$22,0))</f>
        <v>100</v>
      </c>
      <c r="R1226" s="7">
        <f>P1226-J1226*INDEX(bias[value],MATCH(I1226,bias[symbol],0))*(Q1226/100)</f>
        <v>123.63500000000001</v>
      </c>
      <c r="S1226" s="7">
        <f t="shared" si="1448"/>
        <v>125.63500000000001</v>
      </c>
      <c r="T1226" s="11"/>
      <c r="U1226" s="11"/>
      <c r="V1226" s="7">
        <f t="shared" si="1442"/>
        <v>124.38500000000001</v>
      </c>
      <c r="W1226" s="7">
        <f t="shared" si="1443"/>
        <v>123.63500000000001</v>
      </c>
      <c r="X1226" s="7">
        <f t="shared" si="1444"/>
        <v>125.63500000000001</v>
      </c>
      <c r="Y1226" s="10">
        <f t="shared" si="1445"/>
        <v>0.22400000000001796</v>
      </c>
      <c r="Z1226" s="7">
        <v>1</v>
      </c>
      <c r="AA1226" s="7">
        <f t="shared" si="1446"/>
        <v>1</v>
      </c>
      <c r="AB1226" s="7">
        <f t="shared" si="1450"/>
        <v>1</v>
      </c>
      <c r="AC1226" s="7">
        <f>IF(ISNUMBER(INDEX(bias[value],MATCH(I1226,bias[symbol],0))),1,0)</f>
        <v>1</v>
      </c>
      <c r="AD1226" s="7">
        <f t="shared" si="1447"/>
        <v>1</v>
      </c>
      <c r="AE1226" s="7">
        <f t="shared" si="1451"/>
        <v>1</v>
      </c>
      <c r="AF1226" s="7">
        <f t="shared" ca="1" si="1411"/>
        <v>0</v>
      </c>
      <c r="AG1226" s="7">
        <f t="shared" ca="1" si="1412"/>
        <v>0</v>
      </c>
      <c r="AH1226" s="7" t="str">
        <f ca="1">IF(AG1226=1,_xll.RtContribute("DDS_BONDS",$B1226&amp;"=EXT",$V$3:$X$3,V1226:X1226,"FTC:CHANGED;SCOPE:SERVER"),"-")</f>
        <v>-</v>
      </c>
      <c r="AI1226" s="1" t="str">
        <f>_xll.RtGet("DDS_BONDS",B1226&amp;"=EXT",3)</f>
        <v>3111847=EXT</v>
      </c>
      <c r="AJ1226" s="32">
        <f>_xll.BDP($A1226&amp;" @"&amp; $N1226 &amp;"  Corp","risk_mid")</f>
        <v>10.444143661278815</v>
      </c>
      <c r="AK1226" s="25">
        <f t="shared" si="1426"/>
        <v>0</v>
      </c>
      <c r="AL1226" s="1" t="str">
        <f t="shared" si="1449"/>
        <v>-</v>
      </c>
      <c r="AM1226" s="38">
        <f t="shared" si="1427"/>
        <v>0</v>
      </c>
      <c r="AN1226" s="12">
        <f>_xll.BDP($A1226&amp;" @"&amp; $N1226 &amp;"  Corp","asset_swap_spd_mid")</f>
        <v>77.485561862668959</v>
      </c>
      <c r="AO1226" s="25">
        <f t="shared" si="1428"/>
        <v>0</v>
      </c>
      <c r="AP1226" s="25">
        <f>IFERROR(_xll.BDP($A1226&amp;" @"&amp; $N1226 &amp;"  Corp","coupon")*G1226/100/365,"-")</f>
        <v>0</v>
      </c>
      <c r="AQ1226" s="1" t="str">
        <f>_xll.RtGet("EBOND_LDN",B1226,"DSPLY_NAME")</f>
        <v>TRNIM 4.9 28 Oct</v>
      </c>
      <c r="AR1226" s="38">
        <f>_xll.RtGet("EBOND_LDN", B1226, -18560)</f>
        <v>138.465583497648</v>
      </c>
      <c r="AS1226" s="38">
        <f>_xll.RtGet("EBOND_LDN", B1226, -18562)</f>
        <v>119.418913366558</v>
      </c>
      <c r="AT1226" s="58" t="str">
        <f ca="1">IF(Main[[#This Row],[maturity]]&lt;TODAY(),"matured","-")</f>
        <v>-</v>
      </c>
      <c r="AU1226" s="1" t="str">
        <f>IF(Main[[#This Row],[spread bid]]=Main[[#This Row],[spread ask]],"error","-")</f>
        <v>-</v>
      </c>
    </row>
    <row r="1227" spans="1:47" x14ac:dyDescent="0.2">
      <c r="A1227" s="1" t="s">
        <v>1121</v>
      </c>
      <c r="B1227" s="1">
        <v>20128453</v>
      </c>
      <c r="C1227" s="1">
        <v>1996718</v>
      </c>
      <c r="D1227" s="1" t="str">
        <f>_xll.BDP($A1227&amp;" Corp",D$4)</f>
        <v>ALLRNV</v>
      </c>
      <c r="E1227" s="1">
        <f>IF(_xll.BDP($A1227&amp;" Corp","cpn typ")="floating","frn",_xll.BDP($A1227&amp;" Corp",E$4))</f>
        <v>3.25</v>
      </c>
      <c r="F1227" s="50" t="str">
        <f>IF(LEFT(_xll.BDP($A1227&amp;" Corp","mty_typ"),4)="perp","perp",_xll.BDP($A1227&amp;" Corp",F$4)*1)</f>
        <v>perp</v>
      </c>
      <c r="G1227" s="31">
        <f>_xll.RtGet("EBOND_POSITION",INDEX(bookMap[eBondID],MATCH(TEXT(C1227,"0"),bookMap[bbgID],0))&amp;"="&amp;B1227,"AMOUNT")</f>
        <v>-900000</v>
      </c>
      <c r="H1227" s="1">
        <f>INDEX(control!$E$12:$E$22,MATCH(C1227,control!$C$12:$C$22,0))</f>
        <v>0</v>
      </c>
      <c r="I1227" s="1" t="str">
        <f>IFERROR(INDEX(bias[symbol],MIN(MAX(MATCH(IF($I$2="manual",_xll.RtGet("EBOND_LDN",B1227,-20268),$I$2),bias[symbol],0)+H1227,1),27)),"-")</f>
        <v>b</v>
      </c>
      <c r="J1227" s="1">
        <f>IFERROR(_xll.RtGet("EBOND_LDN",B1227,-20270)*1,"-")</f>
        <v>0.5</v>
      </c>
      <c r="K1227" s="1" t="str">
        <f>_xll.RtGet("EBOND_LDN",$B1227,-20271)</f>
        <v>on</v>
      </c>
      <c r="L1227" s="1">
        <f>_xll.BDP(A1227&amp;" @CBKG Corp","bid")</f>
        <v>103.483</v>
      </c>
      <c r="M1227" s="1">
        <f>_xll.BDP(A1227&amp;" @CBKG Corp","ask")</f>
        <v>103.983</v>
      </c>
      <c r="N1227" s="1" t="s">
        <v>1456</v>
      </c>
      <c r="O1227" s="1" t="str">
        <f>_xll.BDP(A1227&amp;" @"&amp;N1227&amp;" Corp","LAST_UPDATE")</f>
        <v>07:00:39</v>
      </c>
      <c r="P1227" s="57">
        <f>_xll.BDP(A1227&amp;" @"&amp;N1227&amp;" Corp","LAST_PRICE")</f>
        <v>103.64</v>
      </c>
      <c r="Q1227" s="1">
        <f>INDEX(control!$F$12:$F$22,MATCH(C1227,control!$C$12:$C$22,0))</f>
        <v>100</v>
      </c>
      <c r="R1227" s="1">
        <f>P1227-J1227*INDEX(bias[value],MATCH(I1227,bias[symbol],0))*(Q1227/100)</f>
        <v>103.4525</v>
      </c>
      <c r="S1227" s="1">
        <f t="shared" si="1448"/>
        <v>103.9525</v>
      </c>
      <c r="T1227" s="4"/>
      <c r="U1227" s="4"/>
      <c r="V1227" s="1">
        <f t="shared" si="1442"/>
        <v>103.64</v>
      </c>
      <c r="W1227" s="1">
        <f t="shared" si="1443"/>
        <v>103.4525</v>
      </c>
      <c r="X1227" s="1">
        <f t="shared" si="1444"/>
        <v>103.9525</v>
      </c>
      <c r="Y1227" s="13">
        <f t="shared" si="1445"/>
        <v>-6.1000000000007049E-2</v>
      </c>
      <c r="Z1227" s="1">
        <v>1</v>
      </c>
      <c r="AA1227" s="1">
        <f t="shared" si="1446"/>
        <v>1</v>
      </c>
      <c r="AB1227" s="1">
        <f t="shared" ref="AB1227:AB1271" si="1461">IF(ISNUMBER(V1227),1,0)*IF(ISNUMBER(W1227),1,0)*IF(ISNUMBER(X1227),1,0)</f>
        <v>1</v>
      </c>
      <c r="AC1227" s="1">
        <f>IF(ISNUMBER(INDEX(bias[value],MATCH(I1227,bias[symbol],0))),1,0)</f>
        <v>1</v>
      </c>
      <c r="AD1227" s="1">
        <f t="shared" si="1447"/>
        <v>1</v>
      </c>
      <c r="AE1227" s="1">
        <f t="shared" ref="AE1227:AE1271" si="1462">IF(AB1227,IF(W1227&gt;X1227,0,1),0)</f>
        <v>1</v>
      </c>
      <c r="AF1227" s="1">
        <f t="shared" ca="1" si="1411"/>
        <v>0</v>
      </c>
      <c r="AG1227" s="1">
        <f t="shared" ca="1" si="1412"/>
        <v>0</v>
      </c>
      <c r="AH1227" s="1" t="str">
        <f ca="1">IF(AG1227=1,_xll.RtContribute("DDS_BONDS",$B1227&amp;"=EXT",$V$3:$X$3,V1227:X1227,"FTC:CHANGED;SCOPE:SERVER"),"-")</f>
        <v>-</v>
      </c>
      <c r="AI1227" s="1" t="str">
        <f>_xll.RtGet("DDS_BONDS",B1227&amp;"=EXT",3)</f>
        <v>20128453=EXT</v>
      </c>
      <c r="AJ1227" s="32">
        <f>_xll.BDP($A1227&amp;" @"&amp; $N1227 &amp;"  Corp","risk_mid")</f>
        <v>4.2738790811291949</v>
      </c>
      <c r="AK1227" s="25">
        <f t="shared" si="1426"/>
        <v>-384.64911730162754</v>
      </c>
      <c r="AL1227" s="1" t="str">
        <f t="shared" si="1449"/>
        <v>-</v>
      </c>
      <c r="AM1227" s="38">
        <f t="shared" si="1427"/>
        <v>-8.2912000000000017</v>
      </c>
      <c r="AN1227" s="12">
        <f>_xll.BDP($A1227&amp;" @"&amp; $N1227 &amp;"  Corp","asset_swap_spd_mid")</f>
        <v>175.3020816151909</v>
      </c>
      <c r="AO1227" s="25">
        <f t="shared" si="1428"/>
        <v>-15777.187345367181</v>
      </c>
      <c r="AP1227" s="25">
        <f>IFERROR(_xll.BDP($A1227&amp;" @"&amp; $N1227 &amp;"  Corp","coupon")*G1227/100/365,"-")</f>
        <v>-80.136986301369859</v>
      </c>
      <c r="AQ1227" s="1" t="str">
        <f>_xll.RtGet("EBOND_LDN",B1227,"DSPLY_NAME")</f>
        <v xml:space="preserve">ALLRNV 3 1/4 29 </v>
      </c>
      <c r="AR1227" s="38">
        <f>_xll.RtGet("EBOND_LDN", B1227, -18560)</f>
        <v>0</v>
      </c>
      <c r="AS1227" s="38">
        <f>_xll.RtGet("EBOND_LDN", B1227, -18562)</f>
        <v>0</v>
      </c>
      <c r="AT1227" s="58" t="str">
        <f ca="1">IF(Main[[#This Row],[maturity]]&lt;TODAY(),"matured","-")</f>
        <v>-</v>
      </c>
      <c r="AU1227" s="1" t="str">
        <f>IF(Main[[#This Row],[spread bid]]=Main[[#This Row],[spread ask]],"error","-")</f>
        <v>error</v>
      </c>
    </row>
    <row r="1228" spans="1:47" x14ac:dyDescent="0.2">
      <c r="A1228" s="1" t="s">
        <v>1122</v>
      </c>
      <c r="B1228" s="1">
        <v>19723448</v>
      </c>
      <c r="C1228" s="1">
        <v>1996718</v>
      </c>
      <c r="D1228" s="1" t="str">
        <f>_xll.BDP($A1228&amp;" Corp",D$4)</f>
        <v>COFP</v>
      </c>
      <c r="E1228" s="1">
        <f>IF(_xll.BDP($A1228&amp;" Corp","cpn typ")="floating","frn",_xll.BDP($A1228&amp;" Corp",E$4))</f>
        <v>4.87</v>
      </c>
      <c r="F1228" s="50" t="str">
        <f>IF(LEFT(_xll.BDP($A1228&amp;" Corp","mty_typ"),4)="perp","perp",_xll.BDP($A1228&amp;" Corp",F$4)*1)</f>
        <v>perp</v>
      </c>
      <c r="G1228" s="31">
        <f>_xll.RtGet("EBOND_POSITION",INDEX(bookMap[eBondID],MATCH(TEXT(C1228,"0"),bookMap[bbgID],0))&amp;"="&amp;B1228,"AMOUNT")</f>
        <v>2100000</v>
      </c>
      <c r="H1228" s="1">
        <f>INDEX(control!$E$12:$E$22,MATCH(C1228,control!$C$12:$C$22,0))</f>
        <v>0</v>
      </c>
      <c r="I1228" s="1" t="str">
        <f>IFERROR(INDEX(bias[symbol],MIN(MAX(MATCH(IF($I$2="manual",_xll.RtGet("EBOND_LDN",B1228,-20268),$I$2),bias[symbol],0)+H1228,1),27)),"-")</f>
        <v>m</v>
      </c>
      <c r="J1228" s="1">
        <f>IFERROR(_xll.RtGet("EBOND_LDN",B1228,-20270)*1,"-")</f>
        <v>0.5</v>
      </c>
      <c r="K1228" s="1" t="str">
        <f>_xll.RtGet("EBOND_LDN",$B1228,-20271)</f>
        <v>on</v>
      </c>
      <c r="L1228" s="1">
        <f>_xll.BDP(A1228&amp;" @CBKG Corp","bid")</f>
        <v>105.655</v>
      </c>
      <c r="M1228" s="1">
        <f>_xll.BDP(A1228&amp;" @CBKG Corp","ask")</f>
        <v>106.155</v>
      </c>
      <c r="N1228" s="1" t="s">
        <v>1456</v>
      </c>
      <c r="O1228" s="1" t="str">
        <f>_xll.BDP(A1228&amp;" @"&amp;N1228&amp;" Corp","LAST_UPDATE")</f>
        <v>07:01:18</v>
      </c>
      <c r="P1228" s="57">
        <f>_xll.BDP(A1228&amp;" @"&amp;N1228&amp;" Corp","LAST_PRICE")</f>
        <v>105.896</v>
      </c>
      <c r="Q1228" s="1">
        <f>INDEX(control!$F$12:$F$22,MATCH(C1228,control!$C$12:$C$22,0))</f>
        <v>100</v>
      </c>
      <c r="R1228" s="1">
        <f>P1228-J1228*INDEX(bias[value],MATCH(I1228,bias[symbol],0))*(Q1228/100)</f>
        <v>105.646</v>
      </c>
      <c r="S1228" s="1">
        <f t="shared" si="1448"/>
        <v>106.146</v>
      </c>
      <c r="T1228" s="4"/>
      <c r="U1228" s="4"/>
      <c r="V1228" s="1">
        <f t="shared" si="1442"/>
        <v>105.896</v>
      </c>
      <c r="W1228" s="1">
        <f t="shared" si="1443"/>
        <v>105.646</v>
      </c>
      <c r="X1228" s="1">
        <f t="shared" si="1444"/>
        <v>106.146</v>
      </c>
      <c r="Y1228" s="13">
        <f t="shared" si="1445"/>
        <v>-1.8000000000000682E-2</v>
      </c>
      <c r="Z1228" s="1">
        <v>1</v>
      </c>
      <c r="AA1228" s="1">
        <f t="shared" si="1446"/>
        <v>1</v>
      </c>
      <c r="AB1228" s="1">
        <f t="shared" si="1461"/>
        <v>1</v>
      </c>
      <c r="AC1228" s="1">
        <f>IF(ISNUMBER(INDEX(bias[value],MATCH(I1228,bias[symbol],0))),1,0)</f>
        <v>1</v>
      </c>
      <c r="AD1228" s="1">
        <f t="shared" si="1447"/>
        <v>1</v>
      </c>
      <c r="AE1228" s="1">
        <f t="shared" si="1462"/>
        <v>1</v>
      </c>
      <c r="AF1228" s="1">
        <f t="shared" ca="1" si="1411"/>
        <v>0</v>
      </c>
      <c r="AG1228" s="1">
        <f t="shared" ca="1" si="1412"/>
        <v>0</v>
      </c>
      <c r="AH1228" s="1" t="str">
        <f ca="1">IF(AG1228=1,_xll.RtContribute("DDS_BONDS",$B1228&amp;"=EXT",$V$3:$X$3,V1228:X1228,"FTC:CHANGED;SCOPE:SERVER"),"-")</f>
        <v>-</v>
      </c>
      <c r="AI1228" s="1" t="str">
        <f>_xll.RtGet("DDS_BONDS",B1228&amp;"=EXT",3)</f>
        <v>19723448=EXT</v>
      </c>
      <c r="AJ1228" s="32">
        <f>_xll.BDP($A1228&amp;" @"&amp; $N1228 &amp;"  Corp","risk_mid")</f>
        <v>4.3710442718705167</v>
      </c>
      <c r="AK1228" s="25">
        <f t="shared" si="1426"/>
        <v>917.91929709280862</v>
      </c>
      <c r="AL1228" s="1" t="str">
        <f t="shared" si="1449"/>
        <v>-</v>
      </c>
      <c r="AM1228" s="38">
        <f t="shared" si="1427"/>
        <v>19.767253333333333</v>
      </c>
      <c r="AN1228" s="12">
        <f>_xll.BDP($A1228&amp;" @"&amp; $N1228 &amp;"  Corp","asset_swap_spd_mid")</f>
        <v>285.46856002907975</v>
      </c>
      <c r="AO1228" s="25">
        <f t="shared" si="1428"/>
        <v>59948.397606106744</v>
      </c>
      <c r="AP1228" s="25">
        <f>IFERROR(_xll.BDP($A1228&amp;" @"&amp; $N1228 &amp;"  Corp","coupon")*G1228/100/365,"-")</f>
        <v>280.1917808219178</v>
      </c>
      <c r="AQ1228" s="1" t="str">
        <f>_xll.RtGet("EBOND_LDN",B1228,"DSPLY_NAME")</f>
        <v>COFP 4.87 31 Jan</v>
      </c>
      <c r="AR1228" s="38">
        <f>_xll.RtGet("EBOND_LDN", B1228, -18560)</f>
        <v>0</v>
      </c>
      <c r="AS1228" s="38">
        <f>_xll.RtGet("EBOND_LDN", B1228, -18562)</f>
        <v>0</v>
      </c>
      <c r="AT1228" s="58" t="str">
        <f ca="1">IF(Main[[#This Row],[maturity]]&lt;TODAY(),"matured","-")</f>
        <v>-</v>
      </c>
      <c r="AU1228" s="1" t="str">
        <f>IF(Main[[#This Row],[spread bid]]=Main[[#This Row],[spread ask]],"error","-")</f>
        <v>error</v>
      </c>
    </row>
    <row r="1229" spans="1:47" x14ac:dyDescent="0.2">
      <c r="A1229" s="1" t="s">
        <v>1591</v>
      </c>
      <c r="B1229" s="1">
        <v>21173515</v>
      </c>
      <c r="C1229" s="1">
        <v>1996718</v>
      </c>
      <c r="D1229" s="1" t="str">
        <f>_xll.BDP($A1229&amp;" Corp",D$4)</f>
        <v>DAIGAG</v>
      </c>
      <c r="E1229" s="1">
        <f>IF(_xll.BDP($A1229&amp;" Corp","cpn typ")="floating","frn",_xll.BDP($A1229&amp;" Corp",E$4))</f>
        <v>4.625</v>
      </c>
      <c r="F1229" s="50">
        <f>IF(LEFT(_xll.BDP($A1229&amp;" Corp","mty_typ"),4)="perp","perp",_xll.BDP($A1229&amp;" Corp",F$4)*1)</f>
        <v>63652</v>
      </c>
      <c r="G1229" s="31" t="str">
        <f>_xll.RtGet("EBOND_POSITION",INDEX(bookMap[eBondID],MATCH(TEXT(C1229,"0"),bookMap[bbgID],0))&amp;"="&amp;B1229,"AMOUNT")</f>
        <v>#N/A</v>
      </c>
      <c r="H1229" s="1">
        <f>INDEX(control!$E$12:$E$22,MATCH(C1229,control!$C$12:$C$22,0))</f>
        <v>0</v>
      </c>
      <c r="I1229" s="1" t="str">
        <f>IFERROR(INDEX(bias[symbol],MIN(MAX(MATCH(IF($I$2="manual",_xll.RtGet("EBOND_LDN",B1229,-20268),$I$2),bias[symbol],0)+H1229,1),27)),"-")</f>
        <v>b</v>
      </c>
      <c r="J1229" s="1" t="str">
        <f>IFERROR(_xll.RtGet("EBOND_LDN",B1229,-20270)*1,"-")</f>
        <v>-</v>
      </c>
      <c r="K1229" s="1" t="str">
        <f>_xll.RtGet("EBOND_LDN",$B1229,-20271)</f>
        <v>on</v>
      </c>
      <c r="L1229" s="1">
        <f>_xll.BDP(A1229&amp;" @CBKG Corp","bid")</f>
        <v>100.3</v>
      </c>
      <c r="M1229" s="1">
        <f>_xll.BDP(A1229&amp;" @CBKG Corp","ask")</f>
        <v>100.55</v>
      </c>
      <c r="N1229" s="1" t="s">
        <v>1456</v>
      </c>
      <c r="O1229" s="1" t="str">
        <f>_xll.BDP(A1229&amp;" @"&amp;N1229&amp;" Corp","LAST_UPDATE")</f>
        <v>07:01:19</v>
      </c>
      <c r="P1229" s="57">
        <f>_xll.BDP(A1229&amp;" @"&amp;N1229&amp;" Corp","LAST_PRICE")</f>
        <v>102.795</v>
      </c>
      <c r="Q1229" s="1">
        <f>INDEX(control!$F$12:$F$22,MATCH(C1229,control!$C$12:$C$22,0))</f>
        <v>100</v>
      </c>
      <c r="R1229" s="1" t="e">
        <f>P1229-J1229*INDEX(bias[value],MATCH(I1229,bias[symbol],0))*(Q1229/100)</f>
        <v>#VALUE!</v>
      </c>
      <c r="S1229" s="1" t="e">
        <f t="shared" ref="S1229" si="1463">R1229+J1229*(Q1229/100)</f>
        <v>#VALUE!</v>
      </c>
      <c r="T1229" s="4"/>
      <c r="U1229" s="4"/>
      <c r="V1229" s="1">
        <f t="shared" ref="V1229" si="1464">P1229</f>
        <v>102.795</v>
      </c>
      <c r="W1229" s="1" t="e">
        <f t="shared" ref="W1229" si="1465">IF(ISNUMBER(T1229),T1229,R1229)</f>
        <v>#VALUE!</v>
      </c>
      <c r="X1229" s="1" t="e">
        <f t="shared" ref="X1229" si="1466">IF(ISNUMBER(U1229),U1229,S1229)</f>
        <v>#VALUE!</v>
      </c>
      <c r="Y1229" s="13" t="str">
        <f t="shared" ref="Y1229" si="1467">IF(ISERROR((W1229+X1229)-(L1229+M1229)),"err",((W1229+X1229)-(L1229+M1229)))</f>
        <v>err</v>
      </c>
      <c r="Z1229" s="1">
        <v>1</v>
      </c>
      <c r="AA1229" s="1">
        <f t="shared" ref="AA1229" si="1468">IF(K1229="on",1,0)</f>
        <v>1</v>
      </c>
      <c r="AB1229" s="1">
        <f t="shared" ref="AB1229" si="1469">IF(ISNUMBER(V1229),1,0)*IF(ISNUMBER(W1229),1,0)*IF(ISNUMBER(X1229),1,0)</f>
        <v>0</v>
      </c>
      <c r="AC1229" s="1">
        <f>IF(ISNUMBER(INDEX(bias[value],MATCH(I1229,bias[symbol],0))),1,0)</f>
        <v>1</v>
      </c>
      <c r="AD1229" s="1">
        <f t="shared" ref="AD1229" si="1470">IF(ISNUMBER(J1229),1,0)</f>
        <v>0</v>
      </c>
      <c r="AE1229" s="1">
        <f t="shared" ref="AE1229" si="1471">IF(AB1229,IF(W1229&gt;X1229,0,1),0)</f>
        <v>0</v>
      </c>
      <c r="AF1229" s="1">
        <f t="shared" ref="AF1229:AF1271" ca="1" si="1472">IF($C$3="update",1,0)</f>
        <v>0</v>
      </c>
      <c r="AG1229" s="1">
        <f t="shared" ref="AG1229" ca="1" si="1473">PRODUCT(Z1229:AF1229)</f>
        <v>0</v>
      </c>
      <c r="AH1229" s="1" t="str">
        <f ca="1">IF(AG1229=1,_xll.RtContribute("DDS_BONDS",$B1229&amp;"=EXT",$V$3:$X$3,V1229:X1229,"FTC:CHANGED;SCOPE:SERVER"),"-")</f>
        <v>-</v>
      </c>
      <c r="AI1229" s="1" t="str">
        <f>_xll.RtGet("DDS_BONDS",B1229&amp;"=EXT",3)</f>
        <v>21173515=EXT</v>
      </c>
      <c r="AJ1229" s="32">
        <f>_xll.BDP($A1229&amp;" @"&amp; $N1229 &amp;"  Corp","risk_mid")</f>
        <v>4.3818784137165778</v>
      </c>
      <c r="AK1229" s="25" t="str">
        <f t="shared" ref="AK1229" si="1474">IFERROR(G1229*AJ1229/10000,"-")</f>
        <v>-</v>
      </c>
      <c r="AL1229" s="1" t="str">
        <f t="shared" ref="AL1229" si="1475">IFERROR(INDEX(repoRate,MATCH(A1229,repoIsin,0)),"-")</f>
        <v>-</v>
      </c>
      <c r="AM1229" s="38">
        <f t="shared" ref="AM1229" si="1476">IFERROR(G1229*1,0)*IFERROR(P1229*1,0)/100*IF(AL1229="-",$AM$3,AL1229)/100/360</f>
        <v>0</v>
      </c>
      <c r="AN1229" s="12">
        <f>_xll.BDP($A1229&amp;" @"&amp; $N1229 &amp;"  Corp","asset_swap_spd_mid")</f>
        <v>327.38015158148744</v>
      </c>
      <c r="AO1229" s="25">
        <f t="shared" ref="AO1229" si="1477">IFERROR(G1229*1,0)*IFERROR(AN1229*1,0)/10000</f>
        <v>0</v>
      </c>
      <c r="AP1229" s="25" t="str">
        <f>IFERROR(_xll.BDP($A1229&amp;" @"&amp; $N1229 &amp;"  Corp","coupon")*G1229/100/365,"-")</f>
        <v>-</v>
      </c>
      <c r="AQ1229" s="1" t="str">
        <f>_xll.RtGet("EBOND_LDN",B1229,"DSPLY_NAME")</f>
        <v xml:space="preserve">DAIGAG 4 5/8 08 </v>
      </c>
      <c r="AR1229" s="38">
        <f>_xll.RtGet("EBOND_LDN", B1229, -18560)</f>
        <v>0</v>
      </c>
      <c r="AS1229" s="38">
        <f>_xll.RtGet("EBOND_LDN", B1229, -18562)</f>
        <v>0</v>
      </c>
      <c r="AT1229" s="58" t="str">
        <f ca="1">IF(Main[[#This Row],[maturity]]&lt;TODAY(),"matured","-")</f>
        <v>-</v>
      </c>
      <c r="AU1229" s="1" t="str">
        <f>IF(Main[[#This Row],[spread bid]]=Main[[#This Row],[spread ask]],"error","-")</f>
        <v>error</v>
      </c>
    </row>
    <row r="1230" spans="1:47" x14ac:dyDescent="0.2">
      <c r="A1230" s="1" t="s">
        <v>1123</v>
      </c>
      <c r="B1230" s="1">
        <v>4669138</v>
      </c>
      <c r="C1230" s="1">
        <v>1996718</v>
      </c>
      <c r="D1230" s="1" t="str">
        <f>_xll.BDP($A1230&amp;" Corp",D$4)</f>
        <v>DGFP</v>
      </c>
      <c r="E1230" s="1">
        <f>IF(_xll.BDP($A1230&amp;" Corp","cpn typ")="floating","frn",_xll.BDP($A1230&amp;" Corp",E$4))</f>
        <v>6.25</v>
      </c>
      <c r="F1230" s="50" t="str">
        <f>IF(LEFT(_xll.BDP($A1230&amp;" Corp","mty_typ"),4)="perp","perp",_xll.BDP($A1230&amp;" Corp",F$4)*1)</f>
        <v>perp</v>
      </c>
      <c r="G1230" s="31" t="str">
        <f>_xll.RtGet("EBOND_POSITION",INDEX(bookMap[eBondID],MATCH(TEXT(C1230,"0"),bookMap[bbgID],0))&amp;"="&amp;B1230,"AMOUNT")</f>
        <v>#N/A</v>
      </c>
      <c r="H1230" s="1">
        <f>INDEX(control!$E$12:$E$22,MATCH(C1230,control!$C$12:$C$22,0))</f>
        <v>0</v>
      </c>
      <c r="I1230" s="1" t="str">
        <f>IFERROR(INDEX(bias[symbol],MIN(MAX(MATCH(IF($I$2="manual",_xll.RtGet("EBOND_LDN",B1230,-20268),$I$2),bias[symbol],0)+H1230,1),27)),"-")</f>
        <v>b</v>
      </c>
      <c r="J1230" s="1">
        <f>IFERROR(_xll.RtGet("EBOND_LDN",B1230,-20270)*1,"-")</f>
        <v>0.5</v>
      </c>
      <c r="K1230" s="1" t="str">
        <f>_xll.RtGet("EBOND_LDN",$B1230,-20271)</f>
        <v>on</v>
      </c>
      <c r="L1230" s="1">
        <f>_xll.BDP(A1230&amp;" @CBKG Corp","bid")</f>
        <v>106.024</v>
      </c>
      <c r="M1230" s="1">
        <f>_xll.BDP(A1230&amp;" @CBKG Corp","ask")</f>
        <v>106.524</v>
      </c>
      <c r="N1230" s="1" t="s">
        <v>1456</v>
      </c>
      <c r="O1230" s="1" t="str">
        <f>_xll.BDP(A1230&amp;" @"&amp;N1230&amp;" Corp","LAST_UPDATE")</f>
        <v>07:01:08</v>
      </c>
      <c r="P1230" s="57">
        <f>_xll.BDP(A1230&amp;" @"&amp;N1230&amp;" Corp","LAST_PRICE")</f>
        <v>106.199</v>
      </c>
      <c r="Q1230" s="1">
        <f>INDEX(control!$F$12:$F$22,MATCH(C1230,control!$C$12:$C$22,0))</f>
        <v>100</v>
      </c>
      <c r="R1230" s="1">
        <f>P1230-J1230*INDEX(bias[value],MATCH(I1230,bias[symbol],0))*(Q1230/100)</f>
        <v>106.0115</v>
      </c>
      <c r="S1230" s="1">
        <f t="shared" si="1448"/>
        <v>106.5115</v>
      </c>
      <c r="T1230" s="4"/>
      <c r="U1230" s="4"/>
      <c r="V1230" s="1">
        <f t="shared" si="1442"/>
        <v>106.199</v>
      </c>
      <c r="W1230" s="1">
        <f t="shared" si="1443"/>
        <v>106.0115</v>
      </c>
      <c r="X1230" s="1">
        <f t="shared" si="1444"/>
        <v>106.5115</v>
      </c>
      <c r="Y1230" s="13">
        <f t="shared" si="1445"/>
        <v>-2.5000000000005684E-2</v>
      </c>
      <c r="Z1230" s="1">
        <v>1</v>
      </c>
      <c r="AA1230" s="1">
        <f t="shared" si="1446"/>
        <v>1</v>
      </c>
      <c r="AB1230" s="1">
        <f t="shared" si="1461"/>
        <v>1</v>
      </c>
      <c r="AC1230" s="1">
        <f>IF(ISNUMBER(INDEX(bias[value],MATCH(I1230,bias[symbol],0))),1,0)</f>
        <v>1</v>
      </c>
      <c r="AD1230" s="1">
        <f t="shared" si="1447"/>
        <v>1</v>
      </c>
      <c r="AE1230" s="1">
        <f t="shared" si="1462"/>
        <v>1</v>
      </c>
      <c r="AF1230" s="1">
        <f t="shared" ca="1" si="1472"/>
        <v>0</v>
      </c>
      <c r="AG1230" s="1">
        <f t="shared" ref="AG1230:AG1271" ca="1" si="1478">PRODUCT(Z1230:AF1230)</f>
        <v>0</v>
      </c>
      <c r="AH1230" s="1" t="str">
        <f ca="1">IF(AG1230=1,_xll.RtContribute("DDS_BONDS",$B1230&amp;"=EXT",$V$3:$X$3,V1230:X1230,"FTC:CHANGED;SCOPE:SERVER"),"-")</f>
        <v>-</v>
      </c>
      <c r="AI1230" s="1" t="str">
        <f>_xll.RtGet("DDS_BONDS",B1230&amp;"=EXT",3)</f>
        <v>4669138=EXT</v>
      </c>
      <c r="AJ1230" s="32">
        <f>_xll.BDP($A1230&amp;" @"&amp; $N1230 &amp;"  Corp","risk_mid")</f>
        <v>1.459966902132237</v>
      </c>
      <c r="AK1230" s="25" t="str">
        <f t="shared" si="1426"/>
        <v>-</v>
      </c>
      <c r="AL1230" s="1" t="str">
        <f t="shared" si="1449"/>
        <v>-</v>
      </c>
      <c r="AM1230" s="38">
        <f t="shared" si="1427"/>
        <v>0</v>
      </c>
      <c r="AN1230" s="12">
        <f>_xll.BDP($A1230&amp;" @"&amp; $N1230 &amp;"  Corp","asset_swap_spd_mid")</f>
        <v>144.73109925882542</v>
      </c>
      <c r="AO1230" s="25">
        <f t="shared" si="1428"/>
        <v>0</v>
      </c>
      <c r="AP1230" s="25" t="str">
        <f>IFERROR(_xll.BDP($A1230&amp;" @"&amp; $N1230 &amp;"  Corp","coupon")*G1230/100/365,"-")</f>
        <v>-</v>
      </c>
      <c r="AQ1230" s="1" t="str">
        <f>_xll.RtGet("EBOND_LDN",B1230,"DSPLY_NAME")</f>
        <v>DGFP 6 1/4 29 No</v>
      </c>
      <c r="AR1230" s="38">
        <f>_xll.RtGet("EBOND_LDN", B1230, -18560)</f>
        <v>184.66685125565201</v>
      </c>
      <c r="AS1230" s="38">
        <f>_xll.RtGet("EBOND_LDN", B1230, -18562)</f>
        <v>150.45570693329299</v>
      </c>
      <c r="AT1230" s="58" t="str">
        <f ca="1">IF(Main[[#This Row],[maturity]]&lt;TODAY(),"matured","-")</f>
        <v>-</v>
      </c>
      <c r="AU1230" s="1" t="str">
        <f>IF(Main[[#This Row],[spread bid]]=Main[[#This Row],[spread ask]],"error","-")</f>
        <v>-</v>
      </c>
    </row>
    <row r="1231" spans="1:47" x14ac:dyDescent="0.2">
      <c r="A1231" s="1" t="s">
        <v>1124</v>
      </c>
      <c r="B1231" s="1">
        <v>18469990</v>
      </c>
      <c r="C1231" s="1">
        <v>1996718</v>
      </c>
      <c r="D1231" s="1" t="str">
        <f>_xll.BDP($A1231&amp;" Corp",D$4)</f>
        <v>DONGAS</v>
      </c>
      <c r="E1231" s="1">
        <f>IF(_xll.BDP($A1231&amp;" Corp","cpn typ")="floating","frn",_xll.BDP($A1231&amp;" Corp",E$4))</f>
        <v>4.875</v>
      </c>
      <c r="F1231" s="50">
        <f>IF(LEFT(_xll.BDP($A1231&amp;" Corp","mty_typ"),4)="perp","perp",_xll.BDP($A1231&amp;" Corp",F$4)*1)</f>
        <v>406705</v>
      </c>
      <c r="G1231" s="31">
        <f>_xll.RtGet("EBOND_POSITION",INDEX(bookMap[eBondID],MATCH(TEXT(C1231,"0"),bookMap[bbgID],0))&amp;"="&amp;B1231,"AMOUNT")</f>
        <v>0</v>
      </c>
      <c r="H1231" s="1">
        <f>INDEX(control!$E$12:$E$22,MATCH(C1231,control!$C$12:$C$22,0))</f>
        <v>0</v>
      </c>
      <c r="I1231" s="1" t="str">
        <f>IFERROR(INDEX(bias[symbol],MIN(MAX(MATCH(IF($I$2="manual",_xll.RtGet("EBOND_LDN",B1231,-20268),$I$2),bias[symbol],0)+H1231,1),27)),"-")</f>
        <v>b</v>
      </c>
      <c r="J1231" s="1">
        <f>IFERROR(_xll.RtGet("EBOND_LDN",B1231,-20270)*1,"-")</f>
        <v>0.5</v>
      </c>
      <c r="K1231" s="1" t="str">
        <f>_xll.RtGet("EBOND_LDN",$B1231,-20271)</f>
        <v>on</v>
      </c>
      <c r="L1231" s="1">
        <f>_xll.BDP(A1231&amp;" @CBKG Corp","bid")</f>
        <v>107.723</v>
      </c>
      <c r="M1231" s="1">
        <f>_xll.BDP(A1231&amp;" @CBKG Corp","ask")</f>
        <v>108.223</v>
      </c>
      <c r="N1231" s="1" t="s">
        <v>1456</v>
      </c>
      <c r="O1231" s="1" t="str">
        <f>_xll.BDP(A1231&amp;" @"&amp;N1231&amp;" Corp","LAST_UPDATE")</f>
        <v>07:01:10</v>
      </c>
      <c r="P1231" s="57">
        <f>_xll.BDP(A1231&amp;" @"&amp;N1231&amp;" Corp","LAST_PRICE")</f>
        <v>107.93</v>
      </c>
      <c r="Q1231" s="1">
        <f>INDEX(control!$F$12:$F$22,MATCH(C1231,control!$C$12:$C$22,0))</f>
        <v>100</v>
      </c>
      <c r="R1231" s="1">
        <f>P1231-J1231*INDEX(bias[value],MATCH(I1231,bias[symbol],0))*(Q1231/100)</f>
        <v>107.74250000000001</v>
      </c>
      <c r="S1231" s="1">
        <f t="shared" si="1448"/>
        <v>108.24250000000001</v>
      </c>
      <c r="T1231" s="4"/>
      <c r="U1231" s="4"/>
      <c r="V1231" s="1">
        <f t="shared" si="1442"/>
        <v>107.93</v>
      </c>
      <c r="W1231" s="1">
        <f t="shared" si="1443"/>
        <v>107.74250000000001</v>
      </c>
      <c r="X1231" s="1">
        <f t="shared" si="1444"/>
        <v>108.24250000000001</v>
      </c>
      <c r="Y1231" s="13">
        <f t="shared" si="1445"/>
        <v>3.9000000000015689E-2</v>
      </c>
      <c r="Z1231" s="1">
        <v>1</v>
      </c>
      <c r="AA1231" s="1">
        <f t="shared" si="1446"/>
        <v>1</v>
      </c>
      <c r="AB1231" s="1">
        <f t="shared" si="1461"/>
        <v>1</v>
      </c>
      <c r="AC1231" s="1">
        <f>IF(ISNUMBER(INDEX(bias[value],MATCH(I1231,bias[symbol],0))),1,0)</f>
        <v>1</v>
      </c>
      <c r="AD1231" s="1">
        <f t="shared" si="1447"/>
        <v>1</v>
      </c>
      <c r="AE1231" s="1">
        <f t="shared" si="1462"/>
        <v>1</v>
      </c>
      <c r="AF1231" s="1">
        <f t="shared" ca="1" si="1472"/>
        <v>0</v>
      </c>
      <c r="AG1231" s="1">
        <f t="shared" ca="1" si="1478"/>
        <v>0</v>
      </c>
      <c r="AH1231" s="1" t="str">
        <f ca="1">IF(AG1231=1,_xll.RtContribute("DDS_BONDS",$B1231&amp;"=EXT",$V$3:$X$3,V1231:X1231,"FTC:CHANGED;SCOPE:SERVER"),"-")</f>
        <v>-</v>
      </c>
      <c r="AI1231" s="1" t="str">
        <f>_xll.RtGet("DDS_BONDS",B1231&amp;"=EXT",3)</f>
        <v>18469990=EXT</v>
      </c>
      <c r="AJ1231" s="32">
        <f>_xll.BDP($A1231&amp;" @"&amp; $N1231 &amp;"  Corp","risk_mid")</f>
        <v>3.9768909004564534</v>
      </c>
      <c r="AK1231" s="25">
        <f t="shared" si="1426"/>
        <v>0</v>
      </c>
      <c r="AL1231" s="1" t="str">
        <f t="shared" si="1449"/>
        <v>-</v>
      </c>
      <c r="AM1231" s="38">
        <f t="shared" si="1427"/>
        <v>0</v>
      </c>
      <c r="AN1231" s="12">
        <f>_xll.BDP($A1231&amp;" @"&amp; $N1231 &amp;"  Corp","asset_swap_spd_mid")</f>
        <v>231.94255245031999</v>
      </c>
      <c r="AO1231" s="25">
        <f t="shared" si="1428"/>
        <v>0</v>
      </c>
      <c r="AP1231" s="25">
        <f>IFERROR(_xll.BDP($A1231&amp;" @"&amp; $N1231 &amp;"  Corp","coupon")*G1231/100/365,"-")</f>
        <v>0</v>
      </c>
      <c r="AQ1231" s="1" t="str">
        <f>_xll.RtGet("EBOND_LDN",B1231,"DSPLY_NAME")</f>
        <v xml:space="preserve">DONGAS 4 7/8 08 </v>
      </c>
      <c r="AR1231" s="38">
        <f>_xll.RtGet("EBOND_LDN", B1231, -18560)</f>
        <v>234.55721039452001</v>
      </c>
      <c r="AS1231" s="38">
        <f>_xll.RtGet("EBOND_LDN", B1231, -18562)</f>
        <v>222.00788788279601</v>
      </c>
      <c r="AT1231" s="58" t="str">
        <f ca="1">IF(Main[[#This Row],[maturity]]&lt;TODAY(),"matured","-")</f>
        <v>-</v>
      </c>
      <c r="AU1231" s="1" t="str">
        <f>IF(Main[[#This Row],[spread bid]]=Main[[#This Row],[spread ask]],"error","-")</f>
        <v>-</v>
      </c>
    </row>
    <row r="1232" spans="1:47" x14ac:dyDescent="0.2">
      <c r="A1232" s="1" t="s">
        <v>1521</v>
      </c>
      <c r="B1232" s="1">
        <v>21067934</v>
      </c>
      <c r="C1232" s="1">
        <v>1996718</v>
      </c>
      <c r="D1232" s="1" t="str">
        <f>_xll.BDP($A1232&amp;" Corp",D$4)</f>
        <v>EDF</v>
      </c>
      <c r="E1232" s="1">
        <f>IF(_xll.BDP($A1232&amp;" Corp","cpn typ")="floating","frn",_xll.BDP($A1232&amp;" Corp",E$4))</f>
        <v>5</v>
      </c>
      <c r="F1232" s="50" t="str">
        <f>IF(LEFT(_xll.BDP($A1232&amp;" Corp","mty_typ"),4)="perp","perp",_xll.BDP($A1232&amp;" Corp",F$4)*1)</f>
        <v>perp</v>
      </c>
      <c r="G1232" s="31">
        <f>_xll.RtGet("EBOND_POSITION",INDEX(bookMap[eBondID],MATCH(TEXT(C1232,"0"),bookMap[bbgID],0))&amp;"="&amp;B1232,"AMOUNT")</f>
        <v>0</v>
      </c>
      <c r="H1232" s="1">
        <f>INDEX(control!$E$12:$E$22,MATCH(C1232,control!$C$12:$C$22,0))</f>
        <v>0</v>
      </c>
      <c r="I1232" s="1" t="str">
        <f>IFERROR(INDEX(bias[symbol],MIN(MAX(MATCH(IF($I$2="manual",_xll.RtGet("EBOND_LDN",B1232,-20268),$I$2),bias[symbol],0)+H1232,1),27)),"-")</f>
        <v>m</v>
      </c>
      <c r="J1232" s="1">
        <f>IFERROR(_xll.RtGet("EBOND_LDN",B1232,-20270)*1,"-")</f>
        <v>0.5</v>
      </c>
      <c r="K1232" s="1" t="str">
        <f>_xll.RtGet("EBOND_LDN",$B1232,-20271)</f>
        <v>on</v>
      </c>
      <c r="L1232" s="1">
        <f>_xll.BDP(A1232&amp;" @CBKG Corp","bid")</f>
        <v>107.804</v>
      </c>
      <c r="M1232" s="1">
        <f>_xll.BDP(A1232&amp;" @CBKG Corp","ask")</f>
        <v>108.304</v>
      </c>
      <c r="N1232" s="1" t="s">
        <v>1456</v>
      </c>
      <c r="O1232" s="1" t="str">
        <f>_xll.BDP(A1232&amp;" @"&amp;N1232&amp;" Corp","LAST_UPDATE")</f>
        <v>07:01:19</v>
      </c>
      <c r="P1232" s="57">
        <f>_xll.BDP(A1232&amp;" @"&amp;N1232&amp;" Corp","LAST_PRICE")</f>
        <v>108.02800000000001</v>
      </c>
      <c r="Q1232" s="1">
        <f>INDEX(control!$F$12:$F$22,MATCH(C1232,control!$C$12:$C$22,0))</f>
        <v>100</v>
      </c>
      <c r="R1232" s="1">
        <f>P1232-J1232*INDEX(bias[value],MATCH(I1232,bias[symbol],0))*(Q1232/100)</f>
        <v>107.77800000000001</v>
      </c>
      <c r="S1232" s="1">
        <f t="shared" ref="S1232" si="1479">R1232+J1232*(Q1232/100)</f>
        <v>108.27800000000001</v>
      </c>
      <c r="T1232" s="4"/>
      <c r="U1232" s="4"/>
      <c r="V1232" s="1">
        <f t="shared" ref="V1232" si="1480">P1232</f>
        <v>108.02800000000001</v>
      </c>
      <c r="W1232" s="1">
        <f t="shared" ref="W1232" si="1481">IF(ISNUMBER(T1232),T1232,R1232)</f>
        <v>107.77800000000001</v>
      </c>
      <c r="X1232" s="1">
        <f t="shared" ref="X1232" si="1482">IF(ISNUMBER(U1232),U1232,S1232)</f>
        <v>108.27800000000001</v>
      </c>
      <c r="Y1232" s="13">
        <f t="shared" ref="Y1232" si="1483">IF(ISERROR((W1232+X1232)-(L1232+M1232)),"err",((W1232+X1232)-(L1232+M1232)))</f>
        <v>-5.1999999999992497E-2</v>
      </c>
      <c r="Z1232" s="1">
        <v>1</v>
      </c>
      <c r="AA1232" s="1">
        <f t="shared" ref="AA1232" si="1484">IF(K1232="on",1,0)</f>
        <v>1</v>
      </c>
      <c r="AB1232" s="1">
        <f t="shared" ref="AB1232" si="1485">IF(ISNUMBER(V1232),1,0)*IF(ISNUMBER(W1232),1,0)*IF(ISNUMBER(X1232),1,0)</f>
        <v>1</v>
      </c>
      <c r="AC1232" s="1">
        <f>IF(ISNUMBER(INDEX(bias[value],MATCH(I1232,bias[symbol],0))),1,0)</f>
        <v>1</v>
      </c>
      <c r="AD1232" s="1">
        <f t="shared" ref="AD1232" si="1486">IF(ISNUMBER(J1232),1,0)</f>
        <v>1</v>
      </c>
      <c r="AE1232" s="1">
        <f t="shared" ref="AE1232" si="1487">IF(AB1232,IF(W1232&gt;X1232,0,1),0)</f>
        <v>1</v>
      </c>
      <c r="AF1232" s="1">
        <f t="shared" ca="1" si="1472"/>
        <v>0</v>
      </c>
      <c r="AG1232" s="1">
        <f t="shared" ca="1" si="1478"/>
        <v>0</v>
      </c>
      <c r="AH1232" s="1" t="str">
        <f ca="1">IF(AG1232=1,_xll.RtContribute("DDS_BONDS",$B1232&amp;"=EXT",$V$3:$X$3,V1232:X1232,"FTC:CHANGED;SCOPE:SERVER"),"-")</f>
        <v>-</v>
      </c>
      <c r="AI1232" s="1" t="str">
        <f>_xll.RtGet("DDS_BONDS",B1232&amp;"=EXT",3)</f>
        <v>21067934=EXT</v>
      </c>
      <c r="AJ1232" s="32">
        <f>_xll.BDP($A1232&amp;" @"&amp; $N1232 &amp;"  Corp","risk_mid")</f>
        <v>9.5307574582946586</v>
      </c>
      <c r="AK1232" s="25">
        <f t="shared" ref="AK1232" si="1488">IFERROR(G1232*AJ1232/10000,"-")</f>
        <v>0</v>
      </c>
      <c r="AL1232" s="1" t="str">
        <f t="shared" si="1449"/>
        <v>-</v>
      </c>
      <c r="AM1232" s="38">
        <f t="shared" ref="AM1232" si="1489">IFERROR(G1232*1,0)*IFERROR(P1232*1,0)/100*IF(AL1232="-",$AM$3,AL1232)/100/360</f>
        <v>0</v>
      </c>
      <c r="AN1232" s="12">
        <f>_xll.BDP($A1232&amp;" @"&amp; $N1232 &amp;"  Corp","asset_swap_spd_mid")</f>
        <v>243.5271722385707</v>
      </c>
      <c r="AO1232" s="25">
        <f t="shared" ref="AO1232" si="1490">IFERROR(G1232*1,0)*IFERROR(AN1232*1,0)/10000</f>
        <v>0</v>
      </c>
      <c r="AP1232" s="25">
        <f>IFERROR(_xll.BDP($A1232&amp;" @"&amp; $N1232 &amp;"  Corp","coupon")*G1232/100/365,"-")</f>
        <v>0</v>
      </c>
      <c r="AQ1232" s="1" t="str">
        <f>_xll.RtGet("EBOND_LDN",B1232,"DSPLY_NAME")</f>
        <v>EDF 5 22 Jan 204</v>
      </c>
      <c r="AR1232" s="38">
        <f>_xll.RtGet("EBOND_LDN", B1232, -18560)</f>
        <v>0</v>
      </c>
      <c r="AS1232" s="38">
        <f>_xll.RtGet("EBOND_LDN", B1232, -18562)</f>
        <v>0</v>
      </c>
      <c r="AT1232" s="58" t="str">
        <f ca="1">IF(Main[[#This Row],[maturity]]&lt;TODAY(),"matured","-")</f>
        <v>-</v>
      </c>
      <c r="AU1232" s="1" t="str">
        <f>IF(Main[[#This Row],[spread bid]]=Main[[#This Row],[spread ask]],"error","-")</f>
        <v>error</v>
      </c>
    </row>
    <row r="1233" spans="1:47" x14ac:dyDescent="0.2">
      <c r="A1233" s="1" t="s">
        <v>1481</v>
      </c>
      <c r="B1233" s="1">
        <v>21069652</v>
      </c>
      <c r="C1233" s="1">
        <v>1996718</v>
      </c>
      <c r="D1233" s="1" t="str">
        <f>_xll.BDP($A1233&amp;" Corp",D$4)</f>
        <v>EDF</v>
      </c>
      <c r="E1233" s="1">
        <f>IF(_xll.BDP($A1233&amp;" Corp","cpn typ")="floating","frn",_xll.BDP($A1233&amp;" Corp",E$4))</f>
        <v>4.125</v>
      </c>
      <c r="F1233" s="50" t="str">
        <f>IF(LEFT(_xll.BDP($A1233&amp;" Corp","mty_typ"),4)="perp","perp",_xll.BDP($A1233&amp;" Corp",F$4)*1)</f>
        <v>perp</v>
      </c>
      <c r="G1233" s="31">
        <f>_xll.RtGet("EBOND_POSITION",INDEX(bookMap[eBondID],MATCH(TEXT(C1233,"0"),bookMap[bbgID],0))&amp;"="&amp;B1233,"AMOUNT")</f>
        <v>1000000</v>
      </c>
      <c r="H1233" s="1">
        <f>INDEX(control!$E$12:$E$22,MATCH(C1233,control!$C$12:$C$22,0))</f>
        <v>0</v>
      </c>
      <c r="I1233" s="1" t="str">
        <f>IFERROR(INDEX(bias[symbol],MIN(MAX(MATCH(IF($I$2="manual",_xll.RtGet("EBOND_LDN",B1233,-20268),$I$2),bias[symbol],0)+H1233,1),27)),"-")</f>
        <v>m</v>
      </c>
      <c r="J1233" s="1">
        <f>IFERROR(_xll.RtGet("EBOND_LDN",B1233,-20270)*1,"-")</f>
        <v>0.5</v>
      </c>
      <c r="K1233" s="1" t="str">
        <f>_xll.RtGet("EBOND_LDN",$B1233,-20271)</f>
        <v>on</v>
      </c>
      <c r="L1233" s="1">
        <f>_xll.BDP(A1233&amp;" @CBKG Corp","bid")</f>
        <v>104.748</v>
      </c>
      <c r="M1233" s="1">
        <f>_xll.BDP(A1233&amp;" @CBKG Corp","ask")</f>
        <v>105.248</v>
      </c>
      <c r="N1233" s="1" t="s">
        <v>1456</v>
      </c>
      <c r="O1233" s="1" t="str">
        <f>_xll.BDP(A1233&amp;" @"&amp;N1233&amp;" Corp","LAST_UPDATE")</f>
        <v>07:01:10</v>
      </c>
      <c r="P1233" s="57">
        <f>_xll.BDP(A1233&amp;" @"&amp;N1233&amp;" Corp","LAST_PRICE")</f>
        <v>104.98</v>
      </c>
      <c r="Q1233" s="1">
        <f>INDEX(control!$F$12:$F$22,MATCH(C1233,control!$C$12:$C$22,0))</f>
        <v>100</v>
      </c>
      <c r="R1233" s="1">
        <f>P1233-J1233*INDEX(bias[value],MATCH(I1233,bias[symbol],0))*(Q1233/100)</f>
        <v>104.73</v>
      </c>
      <c r="S1233" s="1">
        <f t="shared" ref="S1233" si="1491">R1233+J1233*(Q1233/100)</f>
        <v>105.23</v>
      </c>
      <c r="T1233" s="4"/>
      <c r="U1233" s="4"/>
      <c r="V1233" s="1">
        <f t="shared" ref="V1233" si="1492">P1233</f>
        <v>104.98</v>
      </c>
      <c r="W1233" s="1">
        <f t="shared" ref="W1233" si="1493">IF(ISNUMBER(T1233),T1233,R1233)</f>
        <v>104.73</v>
      </c>
      <c r="X1233" s="1">
        <f t="shared" ref="X1233" si="1494">IF(ISNUMBER(U1233),U1233,S1233)</f>
        <v>105.23</v>
      </c>
      <c r="Y1233" s="13">
        <f t="shared" ref="Y1233" si="1495">IF(ISERROR((W1233+X1233)-(L1233+M1233)),"err",((W1233+X1233)-(L1233+M1233)))</f>
        <v>-3.6000000000001364E-2</v>
      </c>
      <c r="Z1233" s="1">
        <v>1</v>
      </c>
      <c r="AA1233" s="1">
        <f t="shared" ref="AA1233" si="1496">IF(K1233="on",1,0)</f>
        <v>1</v>
      </c>
      <c r="AB1233" s="1">
        <f t="shared" ref="AB1233" si="1497">IF(ISNUMBER(V1233),1,0)*IF(ISNUMBER(W1233),1,0)*IF(ISNUMBER(X1233),1,0)</f>
        <v>1</v>
      </c>
      <c r="AC1233" s="1">
        <f>IF(ISNUMBER(INDEX(bias[value],MATCH(I1233,bias[symbol],0))),1,0)</f>
        <v>1</v>
      </c>
      <c r="AD1233" s="1">
        <f t="shared" ref="AD1233" si="1498">IF(ISNUMBER(J1233),1,0)</f>
        <v>1</v>
      </c>
      <c r="AE1233" s="1">
        <f t="shared" ref="AE1233" si="1499">IF(AB1233,IF(W1233&gt;X1233,0,1),0)</f>
        <v>1</v>
      </c>
      <c r="AF1233" s="1">
        <f t="shared" ca="1" si="1472"/>
        <v>0</v>
      </c>
      <c r="AG1233" s="1">
        <f t="shared" ca="1" si="1478"/>
        <v>0</v>
      </c>
      <c r="AH1233" s="1" t="str">
        <f ca="1">IF(AG1233=1,_xll.RtContribute("DDS_BONDS",$B1233&amp;"=EXT",$V$3:$X$3,V1233:X1233,"FTC:CHANGED;SCOPE:SERVER"),"-")</f>
        <v>-</v>
      </c>
      <c r="AI1233" s="1" t="str">
        <f>_xll.RtGet("DDS_BONDS",B1233&amp;"=EXT",3)</f>
        <v>21069652=EXT</v>
      </c>
      <c r="AJ1233" s="32">
        <f>_xll.BDP($A1233&amp;" @"&amp; $N1233 &amp;"  Corp","risk_mid")</f>
        <v>6.8214810578155038</v>
      </c>
      <c r="AK1233" s="25">
        <f t="shared" si="1426"/>
        <v>682.14810578155038</v>
      </c>
      <c r="AL1233" s="1" t="str">
        <f t="shared" si="1449"/>
        <v>-</v>
      </c>
      <c r="AM1233" s="38">
        <f t="shared" si="1427"/>
        <v>9.3315555555555552</v>
      </c>
      <c r="AN1233" s="12">
        <f>_xll.BDP($A1233&amp;" @"&amp; $N1233 &amp;"  Corp","asset_swap_spd_mid")</f>
        <v>219.56479337871795</v>
      </c>
      <c r="AO1233" s="25">
        <f t="shared" si="1428"/>
        <v>21956.479337871795</v>
      </c>
      <c r="AP1233" s="25">
        <f>IFERROR(_xll.BDP($A1233&amp;" @"&amp; $N1233 &amp;"  Corp","coupon")*G1233/100/365,"-")</f>
        <v>113.01369863013699</v>
      </c>
      <c r="AQ1233" s="1" t="str">
        <f>_xll.RtGet("EBOND_LDN",B1233,"DSPLY_NAME")</f>
        <v>EDF 4 1/8 29 Jan</v>
      </c>
      <c r="AR1233" s="38">
        <f>_xll.RtGet("EBOND_LDN", B1233, -18560)</f>
        <v>0</v>
      </c>
      <c r="AS1233" s="38">
        <f>_xll.RtGet("EBOND_LDN", B1233, -18562)</f>
        <v>0</v>
      </c>
      <c r="AT1233" s="58" t="str">
        <f ca="1">IF(Main[[#This Row],[maturity]]&lt;TODAY(),"matured","-")</f>
        <v>-</v>
      </c>
      <c r="AU1233" s="1" t="str">
        <f>IF(Main[[#This Row],[spread bid]]=Main[[#This Row],[spread ask]],"error","-")</f>
        <v>error</v>
      </c>
    </row>
    <row r="1234" spans="1:47" x14ac:dyDescent="0.2">
      <c r="A1234" s="1" t="s">
        <v>1125</v>
      </c>
      <c r="B1234" s="1">
        <v>16691427</v>
      </c>
      <c r="C1234" s="1">
        <v>1996718</v>
      </c>
      <c r="D1234" s="1" t="str">
        <f>_xll.BDP($A1234&amp;" Corp",D$4)</f>
        <v>EDF</v>
      </c>
      <c r="E1234" s="1">
        <f>IF(_xll.BDP($A1234&amp;" Corp","cpn typ")="floating","frn",_xll.BDP($A1234&amp;" Corp",E$4))</f>
        <v>4.25</v>
      </c>
      <c r="F1234" s="50" t="str">
        <f>IF(LEFT(_xll.BDP($A1234&amp;" Corp","mty_typ"),4)="perp","perp",_xll.BDP($A1234&amp;" Corp",F$4)*1)</f>
        <v>perp</v>
      </c>
      <c r="G1234" s="31">
        <f>_xll.RtGet("EBOND_POSITION",INDEX(bookMap[eBondID],MATCH(TEXT(C1234,"0"),bookMap[bbgID],0))&amp;"="&amp;B1234,"AMOUNT")</f>
        <v>0</v>
      </c>
      <c r="H1234" s="1">
        <f>INDEX(control!$E$12:$E$22,MATCH(C1234,control!$C$12:$C$22,0))</f>
        <v>0</v>
      </c>
      <c r="I1234" s="1" t="str">
        <f>IFERROR(INDEX(bias[symbol],MIN(MAX(MATCH(IF($I$2="manual",_xll.RtGet("EBOND_LDN",B1234,-20268),$I$2),bias[symbol],0)+H1234,1),27)),"-")</f>
        <v>m</v>
      </c>
      <c r="J1234" s="1">
        <f>IFERROR(_xll.RtGet("EBOND_LDN",B1234,-20270)*1,"-")</f>
        <v>0.5</v>
      </c>
      <c r="K1234" s="1" t="str">
        <f>_xll.RtGet("EBOND_LDN",$B1234,-20271)</f>
        <v>on</v>
      </c>
      <c r="L1234" s="1">
        <f>_xll.BDP(A1234&amp;" @CBKG Corp","bid")</f>
        <v>106.887</v>
      </c>
      <c r="M1234" s="1">
        <f>_xll.BDP(A1234&amp;" @CBKG Corp","ask")</f>
        <v>107.387</v>
      </c>
      <c r="N1234" s="1" t="s">
        <v>1456</v>
      </c>
      <c r="O1234" s="1" t="str">
        <f>_xll.BDP(A1234&amp;" @"&amp;N1234&amp;" Corp","LAST_UPDATE")</f>
        <v>07:01:18</v>
      </c>
      <c r="P1234" s="57">
        <f>_xll.BDP(A1234&amp;" @"&amp;N1234&amp;" Corp","LAST_PRICE")</f>
        <v>107.125</v>
      </c>
      <c r="Q1234" s="1">
        <f>INDEX(control!$F$12:$F$22,MATCH(C1234,control!$C$12:$C$22,0))</f>
        <v>100</v>
      </c>
      <c r="R1234" s="1">
        <f>P1234-J1234*INDEX(bias[value],MATCH(I1234,bias[symbol],0))*(Q1234/100)</f>
        <v>106.875</v>
      </c>
      <c r="S1234" s="1">
        <f t="shared" si="1448"/>
        <v>107.375</v>
      </c>
      <c r="T1234" s="4"/>
      <c r="U1234" s="4"/>
      <c r="V1234" s="1">
        <f t="shared" si="1442"/>
        <v>107.125</v>
      </c>
      <c r="W1234" s="1">
        <f t="shared" si="1443"/>
        <v>106.875</v>
      </c>
      <c r="X1234" s="1">
        <f t="shared" si="1444"/>
        <v>107.375</v>
      </c>
      <c r="Y1234" s="13">
        <f t="shared" si="1445"/>
        <v>-2.4000000000000909E-2</v>
      </c>
      <c r="Z1234" s="1">
        <v>1</v>
      </c>
      <c r="AA1234" s="1">
        <f t="shared" si="1446"/>
        <v>1</v>
      </c>
      <c r="AB1234" s="1">
        <f t="shared" si="1461"/>
        <v>1</v>
      </c>
      <c r="AC1234" s="1">
        <f>IF(ISNUMBER(INDEX(bias[value],MATCH(I1234,bias[symbol],0))),1,0)</f>
        <v>1</v>
      </c>
      <c r="AD1234" s="1">
        <f t="shared" si="1447"/>
        <v>1</v>
      </c>
      <c r="AE1234" s="1">
        <f t="shared" si="1462"/>
        <v>1</v>
      </c>
      <c r="AF1234" s="1">
        <f t="shared" ca="1" si="1472"/>
        <v>0</v>
      </c>
      <c r="AG1234" s="1">
        <f t="shared" ca="1" si="1478"/>
        <v>0</v>
      </c>
      <c r="AH1234" s="1" t="str">
        <f ca="1">IF(AG1234=1,_xll.RtContribute("DDS_BONDS",$B1234&amp;"=EXT",$V$3:$X$3,V1234:X1234,"FTC:CHANGED;SCOPE:SERVER"),"-")</f>
        <v>-</v>
      </c>
      <c r="AI1234" s="1" t="str">
        <f>_xll.RtGet("DDS_BONDS",B1234&amp;"=EXT",3)</f>
        <v>16691427=EXT</v>
      </c>
      <c r="AJ1234" s="32">
        <f>_xll.BDP($A1234&amp;" @"&amp; $N1234 &amp;"  Corp","risk_mid")</f>
        <v>5.3552533099384902</v>
      </c>
      <c r="AK1234" s="25">
        <f t="shared" si="1426"/>
        <v>0</v>
      </c>
      <c r="AL1234" s="1" t="str">
        <f t="shared" si="1449"/>
        <v>-</v>
      </c>
      <c r="AM1234" s="38">
        <f t="shared" si="1427"/>
        <v>0</v>
      </c>
      <c r="AN1234" s="12">
        <f>_xll.BDP($A1234&amp;" @"&amp; $N1234 &amp;"  Corp","asset_swap_spd_mid")</f>
        <v>206.89930359719972</v>
      </c>
      <c r="AO1234" s="25">
        <f t="shared" si="1428"/>
        <v>0</v>
      </c>
      <c r="AP1234" s="25">
        <f>IFERROR(_xll.BDP($A1234&amp;" @"&amp; $N1234 &amp;"  Corp","coupon")*G1234/100/365,"-")</f>
        <v>0</v>
      </c>
      <c r="AQ1234" s="1" t="str">
        <f>_xll.RtGet("EBOND_LDN",B1234,"DSPLY_NAME")</f>
        <v>EDF 4 1/4 29 Dec</v>
      </c>
      <c r="AR1234" s="38">
        <f>_xll.RtGet("EBOND_LDN", B1234, -18560)</f>
        <v>0</v>
      </c>
      <c r="AS1234" s="38">
        <f>_xll.RtGet("EBOND_LDN", B1234, -18562)</f>
        <v>0</v>
      </c>
      <c r="AT1234" s="58" t="str">
        <f ca="1">IF(Main[[#This Row],[maturity]]&lt;TODAY(),"matured","-")</f>
        <v>-</v>
      </c>
      <c r="AU1234" s="1" t="str">
        <f>IF(Main[[#This Row],[spread bid]]=Main[[#This Row],[spread ask]],"error","-")</f>
        <v>error</v>
      </c>
    </row>
    <row r="1235" spans="1:47" x14ac:dyDescent="0.2">
      <c r="A1235" s="1" t="s">
        <v>1522</v>
      </c>
      <c r="B1235" s="1">
        <v>21067557</v>
      </c>
      <c r="C1235" s="1">
        <v>1996718</v>
      </c>
      <c r="D1235" s="1" t="str">
        <f>_xll.BDP($A1235&amp;" Corp",D$4)</f>
        <v>EDF</v>
      </c>
      <c r="E1235" s="1">
        <f>IF(_xll.BDP($A1235&amp;" Corp","cpn typ")="floating","frn",_xll.BDP($A1235&amp;" Corp",E$4))</f>
        <v>5.625</v>
      </c>
      <c r="F1235" s="50" t="str">
        <f>IF(LEFT(_xll.BDP($A1235&amp;" Corp","mty_typ"),4)="perp","perp",_xll.BDP($A1235&amp;" Corp",F$4)*1)</f>
        <v>perp</v>
      </c>
      <c r="G1235" s="31">
        <f>_xll.RtGet("EBOND_POSITION",INDEX(bookMap[eBondID],MATCH(TEXT(C1235,"0"),bookMap[bbgID],0))&amp;"="&amp;B1235,"AMOUNT")</f>
        <v>0</v>
      </c>
      <c r="H1235" s="1">
        <f>INDEX(control!$E$12:$E$22,MATCH(C1235,control!$C$12:$C$22,0))</f>
        <v>0</v>
      </c>
      <c r="I1235" s="1" t="str">
        <f>IFERROR(INDEX(bias[symbol],MIN(MAX(MATCH(IF($I$2="manual",_xll.RtGet("EBOND_LDN",B1235,-20268),$I$2),bias[symbol],0)+H1235,1),27)),"-")</f>
        <v>bb</v>
      </c>
      <c r="J1235" s="1">
        <f>IFERROR(_xll.RtGet("EBOND_LDN",B1235,-20270)*1,"-")</f>
        <v>0.5</v>
      </c>
      <c r="K1235" s="1" t="str">
        <f>_xll.RtGet("EBOND_LDN",$B1235,-20271)</f>
        <v>on</v>
      </c>
      <c r="L1235" s="1">
        <f>_xll.BDP(A1235&amp;" @CBKG Corp","bid")</f>
        <v>104.88500000000001</v>
      </c>
      <c r="M1235" s="1">
        <f>_xll.BDP(A1235&amp;" @CBKG Corp","ask")</f>
        <v>105.38500000000001</v>
      </c>
      <c r="N1235" s="1" t="s">
        <v>1456</v>
      </c>
      <c r="O1235" s="1" t="str">
        <f>_xll.BDP(A1235&amp;" @"&amp;N1235&amp;" Corp","LAST_UPDATE")</f>
        <v>07:00:45</v>
      </c>
      <c r="P1235" s="57">
        <f>_xll.BDP(A1235&amp;" @"&amp;N1235&amp;" Corp","LAST_PRICE")</f>
        <v>104.94799999999999</v>
      </c>
      <c r="Q1235" s="1">
        <f>INDEX(control!$F$12:$F$22,MATCH(C1235,control!$C$12:$C$22,0))</f>
        <v>100</v>
      </c>
      <c r="R1235" s="1">
        <f>P1235-J1235*INDEX(bias[value],MATCH(I1235,bias[symbol],0))*(Q1235/100)</f>
        <v>104.82299999999999</v>
      </c>
      <c r="S1235" s="1">
        <f t="shared" ref="S1235" si="1500">R1235+J1235*(Q1235/100)</f>
        <v>105.32299999999999</v>
      </c>
      <c r="T1235" s="4"/>
      <c r="U1235" s="4"/>
      <c r="V1235" s="1">
        <f t="shared" ref="V1235" si="1501">P1235</f>
        <v>104.94799999999999</v>
      </c>
      <c r="W1235" s="1">
        <f t="shared" ref="W1235" si="1502">IF(ISNUMBER(T1235),T1235,R1235)</f>
        <v>104.82299999999999</v>
      </c>
      <c r="X1235" s="1">
        <f t="shared" ref="X1235" si="1503">IF(ISNUMBER(U1235),U1235,S1235)</f>
        <v>105.32299999999999</v>
      </c>
      <c r="Y1235" s="13">
        <f t="shared" ref="Y1235" si="1504">IF(ISERROR((W1235+X1235)-(L1235+M1235)),"err",((W1235+X1235)-(L1235+M1235)))</f>
        <v>-0.12400000000002365</v>
      </c>
      <c r="Z1235" s="1">
        <v>1</v>
      </c>
      <c r="AA1235" s="1">
        <f t="shared" ref="AA1235" si="1505">IF(K1235="on",1,0)</f>
        <v>1</v>
      </c>
      <c r="AB1235" s="1">
        <f t="shared" ref="AB1235" si="1506">IF(ISNUMBER(V1235),1,0)*IF(ISNUMBER(W1235),1,0)*IF(ISNUMBER(X1235),1,0)</f>
        <v>1</v>
      </c>
      <c r="AC1235" s="1">
        <f>IF(ISNUMBER(INDEX(bias[value],MATCH(I1235,bias[symbol],0))),1,0)</f>
        <v>1</v>
      </c>
      <c r="AD1235" s="1">
        <f t="shared" ref="AD1235" si="1507">IF(ISNUMBER(J1235),1,0)</f>
        <v>1</v>
      </c>
      <c r="AE1235" s="1">
        <f t="shared" ref="AE1235" si="1508">IF(AB1235,IF(W1235&gt;X1235,0,1),0)</f>
        <v>1</v>
      </c>
      <c r="AF1235" s="1">
        <f t="shared" ca="1" si="1472"/>
        <v>0</v>
      </c>
      <c r="AG1235" s="1">
        <f t="shared" ca="1" si="1478"/>
        <v>0</v>
      </c>
      <c r="AH1235" s="1" t="str">
        <f ca="1">IF(AG1235=1,_xll.RtContribute("DDS_BONDS",$B1235&amp;"=EXT",$V$3:$X$3,V1235:X1235,"FTC:CHANGED;SCOPE:SERVER"),"-")</f>
        <v>-</v>
      </c>
      <c r="AI1235" s="1" t="str">
        <f>_xll.RtGet("DDS_BONDS",B1235&amp;"=EXT",3)</f>
        <v>21067557=EXT</v>
      </c>
      <c r="AJ1235" s="32">
        <f>_xll.BDP($A1235&amp;" @"&amp; $N1235 &amp;"  Corp","risk_mid")</f>
        <v>7.7846126315535003</v>
      </c>
      <c r="AK1235" s="25">
        <f t="shared" ref="AK1235" si="1509">IFERROR(G1235*AJ1235/10000,"-")</f>
        <v>0</v>
      </c>
      <c r="AL1235" s="1" t="str">
        <f t="shared" si="1449"/>
        <v>-</v>
      </c>
      <c r="AM1235" s="38">
        <f t="shared" ref="AM1235" si="1510">IFERROR(G1235*1,0)*IFERROR(P1235*1,0)/100*IF(AL1235="-",$AM$3,AL1235)/100/360</f>
        <v>0</v>
      </c>
      <c r="AN1235" s="12">
        <f>_xll.BDP($A1235&amp;" @"&amp; $N1235 &amp;"  Corp","asset_swap_spd_mid")</f>
        <v>232.56286497558568</v>
      </c>
      <c r="AO1235" s="25">
        <f t="shared" ref="AO1235" si="1511">IFERROR(G1235*1,0)*IFERROR(AN1235*1,0)/10000</f>
        <v>0</v>
      </c>
      <c r="AP1235" s="25">
        <f>IFERROR(_xll.BDP($A1235&amp;" @"&amp; $N1235 &amp;"  Corp","coupon")*G1235/100/365,"-")</f>
        <v>0</v>
      </c>
      <c r="AQ1235" s="1" t="str">
        <f>_xll.RtGet("EBOND_LDN",B1235,"DSPLY_NAME")</f>
        <v>EDF 5 5/8 29 Dec</v>
      </c>
      <c r="AR1235" s="38">
        <f>_xll.RtGet("EBOND_LDN", B1235, -18560)</f>
        <v>0</v>
      </c>
      <c r="AS1235" s="38">
        <f>_xll.RtGet("EBOND_LDN", B1235, -18562)</f>
        <v>0</v>
      </c>
      <c r="AT1235" s="58" t="str">
        <f ca="1">IF(Main[[#This Row],[maturity]]&lt;TODAY(),"matured","-")</f>
        <v>-</v>
      </c>
      <c r="AU1235" s="1" t="str">
        <f>IF(Main[[#This Row],[spread bid]]=Main[[#This Row],[spread ask]],"error","-")</f>
        <v>error</v>
      </c>
    </row>
    <row r="1236" spans="1:47" x14ac:dyDescent="0.2">
      <c r="A1236" s="1" t="s">
        <v>1126</v>
      </c>
      <c r="B1236" s="1">
        <v>16693264</v>
      </c>
      <c r="C1236" s="1">
        <v>1996718</v>
      </c>
      <c r="D1236" s="1" t="str">
        <f>_xll.BDP($A1236&amp;" Corp",D$4)</f>
        <v>EDF</v>
      </c>
      <c r="E1236" s="1">
        <f>IF(_xll.BDP($A1236&amp;" Corp","cpn typ")="floating","frn",_xll.BDP($A1236&amp;" Corp",E$4))</f>
        <v>5.375</v>
      </c>
      <c r="F1236" s="50" t="str">
        <f>IF(LEFT(_xll.BDP($A1236&amp;" Corp","mty_typ"),4)="perp","perp",_xll.BDP($A1236&amp;" Corp",F$4)*1)</f>
        <v>perp</v>
      </c>
      <c r="G1236" s="31">
        <f>_xll.RtGet("EBOND_POSITION",INDEX(bookMap[eBondID],MATCH(TEXT(C1236,"0"),bookMap[bbgID],0))&amp;"="&amp;B1236,"AMOUNT")</f>
        <v>0</v>
      </c>
      <c r="H1236" s="1">
        <f>INDEX(control!$E$12:$E$22,MATCH(C1236,control!$C$12:$C$22,0))</f>
        <v>0</v>
      </c>
      <c r="I1236" s="1" t="str">
        <f>IFERROR(INDEX(bias[symbol],MIN(MAX(MATCH(IF($I$2="manual",_xll.RtGet("EBOND_LDN",B1236,-20268),$I$2),bias[symbol],0)+H1236,1),27)),"-")</f>
        <v>m</v>
      </c>
      <c r="J1236" s="1">
        <f>IFERROR(_xll.RtGet("EBOND_LDN",B1236,-20270)*1,"-")</f>
        <v>0.5</v>
      </c>
      <c r="K1236" s="1" t="str">
        <f>_xll.RtGet("EBOND_LDN",$B1236,-20271)</f>
        <v>on</v>
      </c>
      <c r="L1236" s="1">
        <f>_xll.BDP(A1236&amp;" @CBKG Corp","bid")</f>
        <v>111.28100000000001</v>
      </c>
      <c r="M1236" s="1">
        <f>_xll.BDP(A1236&amp;" @CBKG Corp","ask")</f>
        <v>111.78100000000001</v>
      </c>
      <c r="N1236" s="1" t="s">
        <v>1456</v>
      </c>
      <c r="O1236" s="1" t="str">
        <f>_xll.BDP(A1236&amp;" @"&amp;N1236&amp;" Corp","LAST_UPDATE")</f>
        <v>07:01:17</v>
      </c>
      <c r="P1236" s="57">
        <f>_xll.BDP(A1236&amp;" @"&amp;N1236&amp;" Corp","LAST_PRICE")</f>
        <v>111.48699999999999</v>
      </c>
      <c r="Q1236" s="1">
        <f>INDEX(control!$F$12:$F$22,MATCH(C1236,control!$C$12:$C$22,0))</f>
        <v>100</v>
      </c>
      <c r="R1236" s="1">
        <f>P1236-J1236*INDEX(bias[value],MATCH(I1236,bias[symbol],0))*(Q1236/100)</f>
        <v>111.23699999999999</v>
      </c>
      <c r="S1236" s="1">
        <f t="shared" si="1448"/>
        <v>111.73699999999999</v>
      </c>
      <c r="T1236" s="4"/>
      <c r="U1236" s="4"/>
      <c r="V1236" s="1">
        <f t="shared" si="1442"/>
        <v>111.48699999999999</v>
      </c>
      <c r="W1236" s="1">
        <f t="shared" si="1443"/>
        <v>111.23699999999999</v>
      </c>
      <c r="X1236" s="1">
        <f t="shared" si="1444"/>
        <v>111.73699999999999</v>
      </c>
      <c r="Y1236" s="13">
        <f t="shared" si="1445"/>
        <v>-8.8000000000022283E-2</v>
      </c>
      <c r="Z1236" s="1">
        <v>1</v>
      </c>
      <c r="AA1236" s="1">
        <f t="shared" si="1446"/>
        <v>1</v>
      </c>
      <c r="AB1236" s="1">
        <f t="shared" si="1461"/>
        <v>1</v>
      </c>
      <c r="AC1236" s="1">
        <f>IF(ISNUMBER(INDEX(bias[value],MATCH(I1236,bias[symbol],0))),1,0)</f>
        <v>1</v>
      </c>
      <c r="AD1236" s="1">
        <f t="shared" si="1447"/>
        <v>1</v>
      </c>
      <c r="AE1236" s="1">
        <f t="shared" si="1462"/>
        <v>1</v>
      </c>
      <c r="AF1236" s="1">
        <f t="shared" ca="1" si="1472"/>
        <v>0</v>
      </c>
      <c r="AG1236" s="1">
        <f t="shared" ca="1" si="1478"/>
        <v>0</v>
      </c>
      <c r="AH1236" s="1" t="str">
        <f ca="1">IF(AG1236=1,_xll.RtContribute("DDS_BONDS",$B1236&amp;"=EXT",$V$3:$X$3,V1236:X1236,"FTC:CHANGED;SCOPE:SERVER"),"-")</f>
        <v>-</v>
      </c>
      <c r="AI1236" s="1" t="str">
        <f>_xll.RtGet("DDS_BONDS",B1236&amp;"=EXT",3)</f>
        <v>16693264=EXT</v>
      </c>
      <c r="AJ1236" s="32">
        <f>_xll.BDP($A1236&amp;" @"&amp; $N1236 &amp;"  Corp","risk_mid")</f>
        <v>9.1135454643058722</v>
      </c>
      <c r="AK1236" s="25">
        <f t="shared" si="1426"/>
        <v>0</v>
      </c>
      <c r="AL1236" s="1" t="str">
        <f t="shared" si="1449"/>
        <v>-</v>
      </c>
      <c r="AM1236" s="38">
        <f t="shared" si="1427"/>
        <v>0</v>
      </c>
      <c r="AN1236" s="12">
        <f>_xll.BDP($A1236&amp;" @"&amp; $N1236 &amp;"  Corp","asset_swap_spd_mid")</f>
        <v>251.20185896639518</v>
      </c>
      <c r="AO1236" s="25">
        <f t="shared" si="1428"/>
        <v>0</v>
      </c>
      <c r="AP1236" s="25">
        <f>IFERROR(_xll.BDP($A1236&amp;" @"&amp; $N1236 &amp;"  Corp","coupon")*G1236/100/365,"-")</f>
        <v>0</v>
      </c>
      <c r="AQ1236" s="1" t="str">
        <f>_xll.RtGet("EBOND_LDN",B1236,"DSPLY_NAME")</f>
        <v>EDF 5 3/8 29 Jan</v>
      </c>
      <c r="AR1236" s="38">
        <f>_xll.RtGet("EBOND_LDN", B1236, -18560)</f>
        <v>0</v>
      </c>
      <c r="AS1236" s="38">
        <f>_xll.RtGet("EBOND_LDN", B1236, -18562)</f>
        <v>0</v>
      </c>
      <c r="AT1236" s="58" t="str">
        <f ca="1">IF(Main[[#This Row],[maturity]]&lt;TODAY(),"matured","-")</f>
        <v>-</v>
      </c>
      <c r="AU1236" s="1" t="str">
        <f>IF(Main[[#This Row],[spread bid]]=Main[[#This Row],[spread ask]],"error","-")</f>
        <v>error</v>
      </c>
    </row>
    <row r="1237" spans="1:47" x14ac:dyDescent="0.2">
      <c r="A1237" s="1" t="s">
        <v>1127</v>
      </c>
      <c r="B1237" s="1">
        <v>12114190</v>
      </c>
      <c r="C1237" s="1">
        <v>1996718</v>
      </c>
      <c r="D1237" s="1" t="str">
        <f>_xll.BDP($A1237&amp;" Corp",D$4)</f>
        <v>ENBW</v>
      </c>
      <c r="E1237" s="1">
        <f>IF(_xll.BDP($A1237&amp;" Corp","cpn typ")="floating","frn",_xll.BDP($A1237&amp;" Corp",E$4))</f>
        <v>7.375</v>
      </c>
      <c r="F1237" s="50">
        <f>IF(LEFT(_xll.BDP($A1237&amp;" Corp","mty_typ"),4)="perp","perp",_xll.BDP($A1237&amp;" Corp",F$4)*1)</f>
        <v>62916</v>
      </c>
      <c r="G1237" s="31">
        <f>_xll.RtGet("EBOND_POSITION",INDEX(bookMap[eBondID],MATCH(TEXT(C1237,"0"),bookMap[bbgID],0))&amp;"="&amp;B1237,"AMOUNT")</f>
        <v>2478000</v>
      </c>
      <c r="H1237" s="1">
        <f>INDEX(control!$E$12:$E$22,MATCH(C1237,control!$C$12:$C$22,0))</f>
        <v>0</v>
      </c>
      <c r="I1237" s="1" t="str">
        <f>IFERROR(INDEX(bias[symbol],MIN(MAX(MATCH(IF($I$2="manual",_xll.RtGet("EBOND_LDN",B1237,-20268),$I$2),bias[symbol],0)+H1237,1),27)),"-")</f>
        <v>m</v>
      </c>
      <c r="J1237" s="1">
        <f>IFERROR(_xll.RtGet("EBOND_LDN",B1237,-20270)*1,"-")</f>
        <v>0.5</v>
      </c>
      <c r="K1237" s="1" t="str">
        <f>_xll.RtGet("EBOND_LDN",$B1237,-20271)</f>
        <v>on</v>
      </c>
      <c r="L1237" s="1">
        <f>_xll.BDP(A1237&amp;" @CBKG Corp","bid")</f>
        <v>112.925</v>
      </c>
      <c r="M1237" s="1">
        <f>_xll.BDP(A1237&amp;" @CBKG Corp","ask")</f>
        <v>113.425</v>
      </c>
      <c r="N1237" s="1" t="s">
        <v>1456</v>
      </c>
      <c r="O1237" s="1" t="str">
        <f>_xll.BDP(A1237&amp;" @"&amp;N1237&amp;" Corp","LAST_UPDATE")</f>
        <v>07:01:18</v>
      </c>
      <c r="P1237" s="57">
        <f>_xll.BDP(A1237&amp;" @"&amp;N1237&amp;" Corp","LAST_PRICE")</f>
        <v>113.167</v>
      </c>
      <c r="Q1237" s="1">
        <f>INDEX(control!$F$12:$F$22,MATCH(C1237,control!$C$12:$C$22,0))</f>
        <v>100</v>
      </c>
      <c r="R1237" s="1">
        <f>P1237-J1237*INDEX(bias[value],MATCH(I1237,bias[symbol],0))*(Q1237/100)</f>
        <v>112.917</v>
      </c>
      <c r="S1237" s="1">
        <f t="shared" si="1448"/>
        <v>113.417</v>
      </c>
      <c r="T1237" s="4"/>
      <c r="U1237" s="4"/>
      <c r="V1237" s="1">
        <f t="shared" si="1442"/>
        <v>113.167</v>
      </c>
      <c r="W1237" s="1">
        <f t="shared" si="1443"/>
        <v>112.917</v>
      </c>
      <c r="X1237" s="1">
        <f t="shared" si="1444"/>
        <v>113.417</v>
      </c>
      <c r="Y1237" s="13">
        <f t="shared" si="1445"/>
        <v>-1.5999999999991132E-2</v>
      </c>
      <c r="Z1237" s="1">
        <v>1</v>
      </c>
      <c r="AA1237" s="1">
        <f t="shared" si="1446"/>
        <v>1</v>
      </c>
      <c r="AB1237" s="1">
        <f t="shared" si="1461"/>
        <v>1</v>
      </c>
      <c r="AC1237" s="1">
        <f>IF(ISNUMBER(INDEX(bias[value],MATCH(I1237,bias[symbol],0))),1,0)</f>
        <v>1</v>
      </c>
      <c r="AD1237" s="1">
        <f t="shared" si="1447"/>
        <v>1</v>
      </c>
      <c r="AE1237" s="1">
        <f t="shared" si="1462"/>
        <v>1</v>
      </c>
      <c r="AF1237" s="1">
        <f t="shared" ca="1" si="1472"/>
        <v>0</v>
      </c>
      <c r="AG1237" s="1">
        <f t="shared" ca="1" si="1478"/>
        <v>0</v>
      </c>
      <c r="AH1237" s="1" t="str">
        <f ca="1">IF(AG1237=1,_xll.RtContribute("DDS_BONDS",$B1237&amp;"=EXT",$V$3:$X$3,V1237:X1237,"FTC:CHANGED;SCOPE:SERVER"),"-")</f>
        <v>-</v>
      </c>
      <c r="AI1237" s="1" t="str">
        <f>_xll.RtGet("DDS_BONDS",B1237&amp;"=EXT",3)</f>
        <v>12114190=EXT</v>
      </c>
      <c r="AJ1237" s="32">
        <f>_xll.BDP($A1237&amp;" @"&amp; $N1237 &amp;"  Corp","risk_mid")</f>
        <v>2.9152629957451381</v>
      </c>
      <c r="AK1237" s="25">
        <f t="shared" si="1426"/>
        <v>722.40217034564523</v>
      </c>
      <c r="AL1237" s="1" t="str">
        <f t="shared" si="1449"/>
        <v>-</v>
      </c>
      <c r="AM1237" s="38">
        <f t="shared" si="1427"/>
        <v>24.926917866666663</v>
      </c>
      <c r="AN1237" s="12">
        <f>_xll.BDP($A1237&amp;" @"&amp; $N1237 &amp;"  Corp","asset_swap_spd_mid")</f>
        <v>219.72259457174277</v>
      </c>
      <c r="AO1237" s="25">
        <f t="shared" si="1428"/>
        <v>54447.258934877864</v>
      </c>
      <c r="AP1237" s="25">
        <f>IFERROR(_xll.BDP($A1237&amp;" @"&amp; $N1237 &amp;"  Corp","coupon")*G1237/100/365,"-")</f>
        <v>500.6917808219178</v>
      </c>
      <c r="AQ1237" s="1" t="str">
        <f>_xll.RtGet("EBOND_LDN",B1237,"DSPLY_NAME")</f>
        <v>ENBW 7 3/8 02 Ap</v>
      </c>
      <c r="AR1237" s="38">
        <f>_xll.RtGet("EBOND_LDN", B1237, -18560)</f>
        <v>0</v>
      </c>
      <c r="AS1237" s="38">
        <f>_xll.RtGet("EBOND_LDN", B1237, -18562)</f>
        <v>0</v>
      </c>
      <c r="AT1237" s="58" t="str">
        <f ca="1">IF(Main[[#This Row],[maturity]]&lt;TODAY(),"matured","-")</f>
        <v>-</v>
      </c>
      <c r="AU1237" s="1" t="str">
        <f>IF(Main[[#This Row],[spread bid]]=Main[[#This Row],[spread ask]],"error","-")</f>
        <v>error</v>
      </c>
    </row>
    <row r="1238" spans="1:47" x14ac:dyDescent="0.2">
      <c r="A1238" s="1" t="s">
        <v>1570</v>
      </c>
      <c r="B1238" s="1">
        <v>21137091</v>
      </c>
      <c r="C1238" s="1">
        <v>1996718</v>
      </c>
      <c r="D1238" s="1" t="str">
        <f>_xll.BDP($A1238&amp;" Corp",D$4)</f>
        <v>ENBW</v>
      </c>
      <c r="E1238" s="1">
        <f>IF(_xll.BDP($A1238&amp;" Corp","cpn typ")="floating","frn",_xll.BDP($A1238&amp;" Corp",E$4))</f>
        <v>3.625</v>
      </c>
      <c r="F1238" s="50">
        <f>IF(LEFT(_xll.BDP($A1238&amp;" Corp","mty_typ"),4)="perp","perp",_xll.BDP($A1238&amp;" Corp",F$4)*1)</f>
        <v>64377</v>
      </c>
      <c r="G1238" s="31">
        <f>_xll.RtGet("EBOND_POSITION",INDEX(bookMap[eBondID],MATCH(TEXT(C1238,"0"),bookMap[bbgID],0))&amp;"="&amp;B1238,"AMOUNT")</f>
        <v>-1972000</v>
      </c>
      <c r="H1238" s="1">
        <f>INDEX(control!$E$12:$E$22,MATCH(C1238,control!$C$12:$C$22,0))</f>
        <v>0</v>
      </c>
      <c r="I1238" s="1" t="str">
        <f>IFERROR(INDEX(bias[symbol],MIN(MAX(MATCH(IF($I$2="manual",_xll.RtGet("EBOND_LDN",B1238,-20268),$I$2),bias[symbol],0)+H1238,1),27)),"-")</f>
        <v>m</v>
      </c>
      <c r="J1238" s="1">
        <f>IFERROR(_xll.RtGet("EBOND_LDN",B1238,-20270)*1,"-")</f>
        <v>0.35</v>
      </c>
      <c r="K1238" s="1" t="str">
        <f>_xll.RtGet("EBOND_LDN",$B1238,-20271)</f>
        <v>on</v>
      </c>
      <c r="L1238" s="1">
        <f>_xll.BDP(A1238&amp;" @CBKG Corp","bid")</f>
        <v>100.143</v>
      </c>
      <c r="M1238" s="1">
        <f>_xll.BDP(A1238&amp;" @CBKG Corp","ask")</f>
        <v>100.49299999999999</v>
      </c>
      <c r="N1238" s="1" t="s">
        <v>1456</v>
      </c>
      <c r="O1238" s="1" t="str">
        <f>_xll.BDP(A1238&amp;" @"&amp;N1238&amp;" Corp","LAST_UPDATE")</f>
        <v>07:01:08</v>
      </c>
      <c r="P1238" s="57">
        <f>_xll.BDP(A1238&amp;" @"&amp;N1238&amp;" Corp","LAST_PRICE")</f>
        <v>100.303</v>
      </c>
      <c r="Q1238" s="1">
        <f>INDEX(control!$F$12:$F$22,MATCH(C1238,control!$C$12:$C$22,0))</f>
        <v>100</v>
      </c>
      <c r="R1238" s="1">
        <f>P1238-J1238*INDEX(bias[value],MATCH(I1238,bias[symbol],0))*(Q1238/100)</f>
        <v>100.128</v>
      </c>
      <c r="S1238" s="1">
        <f t="shared" ref="S1238" si="1512">R1238+J1238*(Q1238/100)</f>
        <v>100.47799999999999</v>
      </c>
      <c r="T1238" s="4"/>
      <c r="U1238" s="4"/>
      <c r="V1238" s="1">
        <f t="shared" ref="V1238" si="1513">P1238</f>
        <v>100.303</v>
      </c>
      <c r="W1238" s="1">
        <f t="shared" ref="W1238" si="1514">IF(ISNUMBER(T1238),T1238,R1238)</f>
        <v>100.128</v>
      </c>
      <c r="X1238" s="1">
        <f t="shared" ref="X1238" si="1515">IF(ISNUMBER(U1238),U1238,S1238)</f>
        <v>100.47799999999999</v>
      </c>
      <c r="Y1238" s="13">
        <f t="shared" ref="Y1238" si="1516">IF(ISERROR((W1238+X1238)-(L1238+M1238)),"err",((W1238+X1238)-(L1238+M1238)))</f>
        <v>-3.0000000000001137E-2</v>
      </c>
      <c r="Z1238" s="1">
        <v>1</v>
      </c>
      <c r="AA1238" s="1">
        <f t="shared" ref="AA1238" si="1517">IF(K1238="on",1,0)</f>
        <v>1</v>
      </c>
      <c r="AB1238" s="1">
        <f t="shared" ref="AB1238" si="1518">IF(ISNUMBER(V1238),1,0)*IF(ISNUMBER(W1238),1,0)*IF(ISNUMBER(X1238),1,0)</f>
        <v>1</v>
      </c>
      <c r="AC1238" s="1">
        <f>IF(ISNUMBER(INDEX(bias[value],MATCH(I1238,bias[symbol],0))),1,0)</f>
        <v>1</v>
      </c>
      <c r="AD1238" s="1">
        <f t="shared" ref="AD1238" si="1519">IF(ISNUMBER(J1238),1,0)</f>
        <v>1</v>
      </c>
      <c r="AE1238" s="1">
        <f t="shared" ref="AE1238" si="1520">IF(AB1238,IF(W1238&gt;X1238,0,1),0)</f>
        <v>1</v>
      </c>
      <c r="AF1238" s="1">
        <f t="shared" ca="1" si="1472"/>
        <v>0</v>
      </c>
      <c r="AG1238" s="1">
        <f t="shared" ref="AG1238" ca="1" si="1521">PRODUCT(Z1238:AF1238)</f>
        <v>0</v>
      </c>
      <c r="AH1238" s="1" t="str">
        <f ca="1">IF(AG1238=1,_xll.RtContribute("DDS_BONDS",$B1238&amp;"=EXT",$V$3:$X$3,V1238:X1238,"FTC:CHANGED;SCOPE:SERVER"),"-")</f>
        <v>-</v>
      </c>
      <c r="AI1238" s="1" t="str">
        <f>_xll.RtGet("DDS_BONDS",B1238&amp;"=EXT",3)</f>
        <v>21137091=EXT</v>
      </c>
      <c r="AJ1238" s="32">
        <f>_xll.BDP($A1238&amp;" @"&amp; $N1238 &amp;"  Corp","risk_mid")</f>
        <v>5.9515948919120376</v>
      </c>
      <c r="AK1238" s="25">
        <f t="shared" ref="AK1238" si="1522">IFERROR(G1238*AJ1238/10000,"-")</f>
        <v>-1173.6545126850538</v>
      </c>
      <c r="AL1238" s="1" t="str">
        <f t="shared" si="1449"/>
        <v>-</v>
      </c>
      <c r="AM1238" s="38">
        <f t="shared" ref="AM1238" si="1523">IFERROR(G1238*1,0)*IFERROR(P1238*1,0)/100*IF(AL1238="-",$AM$3,AL1238)/100/360</f>
        <v>-17.582001422222223</v>
      </c>
      <c r="AN1238" s="12">
        <f>_xll.BDP($A1238&amp;" @"&amp; $N1238 &amp;"  Corp","asset_swap_spd_mid")</f>
        <v>247.54713341530262</v>
      </c>
      <c r="AO1238" s="25">
        <f t="shared" ref="AO1238" si="1524">IFERROR(G1238*1,0)*IFERROR(AN1238*1,0)/10000</f>
        <v>-48816.294709497677</v>
      </c>
      <c r="AP1238" s="25">
        <f>IFERROR(_xll.BDP($A1238&amp;" @"&amp; $N1238 &amp;"  Corp","coupon")*G1238/100/365,"-")</f>
        <v>-195.84931506849315</v>
      </c>
      <c r="AQ1238" s="1" t="str">
        <f>_xll.RtGet("EBOND_LDN",B1238,"DSPLY_NAME")</f>
        <v>ENBW 3 5/8 02 Ap</v>
      </c>
      <c r="AR1238" s="38">
        <f>_xll.RtGet("EBOND_LDN", B1238, -18560)</f>
        <v>0</v>
      </c>
      <c r="AS1238" s="38">
        <f>_xll.RtGet("EBOND_LDN", B1238, -18562)</f>
        <v>0</v>
      </c>
      <c r="AT1238" s="58" t="str">
        <f ca="1">IF(Main[[#This Row],[maturity]]&lt;TODAY(),"matured","-")</f>
        <v>-</v>
      </c>
      <c r="AU1238" s="1" t="str">
        <f>IF(Main[[#This Row],[spread bid]]=Main[[#This Row],[spread ask]],"error","-")</f>
        <v>error</v>
      </c>
    </row>
    <row r="1239" spans="1:47" x14ac:dyDescent="0.2">
      <c r="A1239" s="1" t="s">
        <v>1128</v>
      </c>
      <c r="B1239" s="1">
        <v>19152419</v>
      </c>
      <c r="C1239" s="1">
        <v>1996718</v>
      </c>
      <c r="D1239" s="1" t="str">
        <f>_xll.BDP($A1239&amp;" Corp",D$4)</f>
        <v>ENELIM</v>
      </c>
      <c r="E1239" s="1">
        <f>IF(_xll.BDP($A1239&amp;" Corp","cpn typ")="floating","frn",_xll.BDP($A1239&amp;" Corp",E$4))</f>
        <v>6.5</v>
      </c>
      <c r="F1239" s="50">
        <f>IF(LEFT(_xll.BDP($A1239&amp;" Corp","mty_typ"),4)="perp","perp",_xll.BDP($A1239&amp;" Corp",F$4)*1)</f>
        <v>63564</v>
      </c>
      <c r="G1239" s="31">
        <f>_xll.RtGet("EBOND_POSITION",INDEX(bookMap[eBondID],MATCH(TEXT(C1239,"0"),bookMap[bbgID],0))&amp;"="&amp;B1239,"AMOUNT")</f>
        <v>0</v>
      </c>
      <c r="H1239" s="1">
        <f>INDEX(control!$E$12:$E$22,MATCH(C1239,control!$C$12:$C$22,0))</f>
        <v>0</v>
      </c>
      <c r="I1239" s="1" t="str">
        <f>IFERROR(INDEX(bias[symbol],MIN(MAX(MATCH(IF($I$2="manual",_xll.RtGet("EBOND_LDN",B1239,-20268),$I$2),bias[symbol],0)+H1239,1),27)),"-")</f>
        <v>m</v>
      </c>
      <c r="J1239" s="1">
        <f>IFERROR(_xll.RtGet("EBOND_LDN",B1239,-20270)*1,"-")</f>
        <v>0.5</v>
      </c>
      <c r="K1239" s="1" t="str">
        <f>_xll.RtGet("EBOND_LDN",$B1239,-20271)</f>
        <v>on</v>
      </c>
      <c r="L1239" s="1">
        <f>_xll.BDP(A1239&amp;" @CBKG Corp","bid")</f>
        <v>110.682</v>
      </c>
      <c r="M1239" s="1">
        <f>_xll.BDP(A1239&amp;" @CBKG Corp","ask")</f>
        <v>111.182</v>
      </c>
      <c r="N1239" s="1" t="s">
        <v>1456</v>
      </c>
      <c r="O1239" s="1" t="str">
        <f>_xll.BDP(A1239&amp;" @"&amp;N1239&amp;" Corp","LAST_UPDATE")</f>
        <v>07:01:10</v>
      </c>
      <c r="P1239" s="57">
        <f>_xll.BDP(A1239&amp;" @"&amp;N1239&amp;" Corp","LAST_PRICE")</f>
        <v>110.923</v>
      </c>
      <c r="Q1239" s="1">
        <f>INDEX(control!$F$12:$F$22,MATCH(C1239,control!$C$12:$C$22,0))</f>
        <v>100</v>
      </c>
      <c r="R1239" s="1">
        <f>P1239-J1239*INDEX(bias[value],MATCH(I1239,bias[symbol],0))*(Q1239/100)</f>
        <v>110.673</v>
      </c>
      <c r="S1239" s="1">
        <f t="shared" si="1448"/>
        <v>111.173</v>
      </c>
      <c r="T1239" s="4"/>
      <c r="U1239" s="4"/>
      <c r="V1239" s="1">
        <f t="shared" si="1442"/>
        <v>110.923</v>
      </c>
      <c r="W1239" s="1">
        <f t="shared" si="1443"/>
        <v>110.673</v>
      </c>
      <c r="X1239" s="1">
        <f t="shared" si="1444"/>
        <v>111.173</v>
      </c>
      <c r="Y1239" s="13">
        <f t="shared" si="1445"/>
        <v>-1.8000000000000682E-2</v>
      </c>
      <c r="Z1239" s="1">
        <v>1</v>
      </c>
      <c r="AA1239" s="1">
        <f t="shared" si="1446"/>
        <v>1</v>
      </c>
      <c r="AB1239" s="1">
        <f t="shared" si="1461"/>
        <v>1</v>
      </c>
      <c r="AC1239" s="1">
        <f>IF(ISNUMBER(INDEX(bias[value],MATCH(I1239,bias[symbol],0))),1,0)</f>
        <v>1</v>
      </c>
      <c r="AD1239" s="1">
        <f t="shared" si="1447"/>
        <v>1</v>
      </c>
      <c r="AE1239" s="1">
        <f t="shared" si="1462"/>
        <v>1</v>
      </c>
      <c r="AF1239" s="1">
        <f t="shared" ca="1" si="1472"/>
        <v>0</v>
      </c>
      <c r="AG1239" s="1">
        <f t="shared" ca="1" si="1478"/>
        <v>0</v>
      </c>
      <c r="AH1239" s="1" t="str">
        <f ca="1">IF(AG1239=1,_xll.RtContribute("DDS_BONDS",$B1239&amp;"=EXT",$V$3:$X$3,V1239:X1239,"FTC:CHANGED;SCOPE:SERVER"),"-")</f>
        <v>-</v>
      </c>
      <c r="AI1239" s="1" t="str">
        <f>_xll.RtGet("DDS_BONDS",B1239&amp;"=EXT",3)</f>
        <v>19152419=EXT</v>
      </c>
      <c r="AJ1239" s="32">
        <f>_xll.BDP($A1239&amp;" @"&amp; $N1239 &amp;"  Corp","risk_mid")</f>
        <v>4.4121602856911579</v>
      </c>
      <c r="AK1239" s="25">
        <f t="shared" ref="AK1239:AK1271" si="1525">IFERROR(G1239*AJ1239/10000,"-")</f>
        <v>0</v>
      </c>
      <c r="AL1239" s="1" t="str">
        <f t="shared" si="1449"/>
        <v>-</v>
      </c>
      <c r="AM1239" s="38">
        <f t="shared" ref="AM1239:AM1271" si="1526">IFERROR(G1239*1,0)*IFERROR(P1239*1,0)/100*IF(AL1239="-",$AM$3,AL1239)/100/360</f>
        <v>0</v>
      </c>
      <c r="AN1239" s="12">
        <f>_xll.BDP($A1239&amp;" @"&amp; $N1239 &amp;"  Corp","asset_swap_spd_mid")</f>
        <v>334.89753081476886</v>
      </c>
      <c r="AO1239" s="25">
        <f t="shared" ref="AO1239:AO1271" si="1527">IFERROR(G1239*1,0)*IFERROR(AN1239*1,0)/10000</f>
        <v>0</v>
      </c>
      <c r="AP1239" s="25">
        <f>IFERROR(_xll.BDP($A1239&amp;" @"&amp; $N1239 &amp;"  Corp","coupon")*G1239/100/365,"-")</f>
        <v>0</v>
      </c>
      <c r="AQ1239" s="1" t="str">
        <f>_xll.RtGet("EBOND_LDN",B1239,"DSPLY_NAME")</f>
        <v xml:space="preserve">ENELIM 6 1/2 10 </v>
      </c>
      <c r="AR1239" s="38">
        <f>_xll.RtGet("EBOND_LDN", B1239, -18560)</f>
        <v>0</v>
      </c>
      <c r="AS1239" s="38">
        <f>_xll.RtGet("EBOND_LDN", B1239, -18562)</f>
        <v>0</v>
      </c>
      <c r="AT1239" s="58" t="str">
        <f ca="1">IF(Main[[#This Row],[maturity]]&lt;TODAY(),"matured","-")</f>
        <v>-</v>
      </c>
      <c r="AU1239" s="1" t="str">
        <f>IF(Main[[#This Row],[spread bid]]=Main[[#This Row],[spread ask]],"error","-")</f>
        <v>error</v>
      </c>
    </row>
    <row r="1240" spans="1:47" x14ac:dyDescent="0.2">
      <c r="A1240" s="1" t="s">
        <v>1526</v>
      </c>
      <c r="B1240" s="1">
        <v>21059341</v>
      </c>
      <c r="C1240" s="1">
        <v>1996718</v>
      </c>
      <c r="D1240" s="1" t="str">
        <f>_xll.BDP($A1240&amp;" Corp",D$4)</f>
        <v>ENELIM</v>
      </c>
      <c r="E1240" s="1">
        <f>IF(_xll.BDP($A1240&amp;" Corp","cpn typ")="floating","frn",_xll.BDP($A1240&amp;" Corp",E$4))</f>
        <v>5</v>
      </c>
      <c r="F1240" s="50">
        <f>IF(LEFT(_xll.BDP($A1240&amp;" Corp","mty_typ"),4)="perp","perp",_xll.BDP($A1240&amp;" Corp",F$4)*1)</f>
        <v>63934</v>
      </c>
      <c r="G1240" s="31">
        <f>_xll.RtGet("EBOND_POSITION",INDEX(bookMap[eBondID],MATCH(TEXT(C1240,"0"),bookMap[bbgID],0))&amp;"="&amp;B1240,"AMOUNT")</f>
        <v>1400000</v>
      </c>
      <c r="H1240" s="1">
        <f>INDEX(control!$E$12:$E$22,MATCH(C1240,control!$C$12:$C$22,0))</f>
        <v>0</v>
      </c>
      <c r="I1240" s="1" t="str">
        <f>IFERROR(INDEX(bias[symbol],MIN(MAX(MATCH(IF($I$2="manual",_xll.RtGet("EBOND_LDN",B1240,-20268),$I$2),bias[symbol],0)+H1240,1),27)),"-")</f>
        <v>m</v>
      </c>
      <c r="J1240" s="1">
        <f>IFERROR(_xll.RtGet("EBOND_LDN",B1240,-20270)*1,"-")</f>
        <v>0.5</v>
      </c>
      <c r="K1240" s="1" t="str">
        <f>_xll.RtGet("EBOND_LDN",$B1240,-20271)</f>
        <v>on</v>
      </c>
      <c r="L1240" s="1">
        <f>_xll.BDP(A1240&amp;" @CBKG Corp","bid")</f>
        <v>105.675</v>
      </c>
      <c r="M1240" s="1">
        <f>_xll.BDP(A1240&amp;" @CBKG Corp","ask")</f>
        <v>106.175</v>
      </c>
      <c r="N1240" s="1" t="s">
        <v>1456</v>
      </c>
      <c r="O1240" s="1" t="str">
        <f>_xll.BDP(A1240&amp;" @"&amp;N1240&amp;" Corp","LAST_UPDATE")</f>
        <v>07:01:08</v>
      </c>
      <c r="P1240" s="57">
        <f>_xll.BDP(A1240&amp;" @"&amp;N1240&amp;" Corp","LAST_PRICE")</f>
        <v>105.938</v>
      </c>
      <c r="Q1240" s="1">
        <f>INDEX(control!$F$12:$F$22,MATCH(C1240,control!$C$12:$C$22,0))</f>
        <v>100</v>
      </c>
      <c r="R1240" s="1">
        <f>P1240-J1240*INDEX(bias[value],MATCH(I1240,bias[symbol],0))*(Q1240/100)</f>
        <v>105.688</v>
      </c>
      <c r="S1240" s="1">
        <f t="shared" ref="S1240" si="1528">R1240+J1240*(Q1240/100)</f>
        <v>106.188</v>
      </c>
      <c r="T1240" s="4"/>
      <c r="U1240" s="4"/>
      <c r="V1240" s="1">
        <f t="shared" ref="V1240" si="1529">P1240</f>
        <v>105.938</v>
      </c>
      <c r="W1240" s="1">
        <f t="shared" ref="W1240" si="1530">IF(ISNUMBER(T1240),T1240,R1240)</f>
        <v>105.688</v>
      </c>
      <c r="X1240" s="1">
        <f t="shared" ref="X1240" si="1531">IF(ISNUMBER(U1240),U1240,S1240)</f>
        <v>106.188</v>
      </c>
      <c r="Y1240" s="13">
        <f t="shared" ref="Y1240" si="1532">IF(ISERROR((W1240+X1240)-(L1240+M1240)),"err",((W1240+X1240)-(L1240+M1240)))</f>
        <v>2.6000000000010459E-2</v>
      </c>
      <c r="Z1240" s="1">
        <v>1</v>
      </c>
      <c r="AA1240" s="1">
        <f t="shared" ref="AA1240" si="1533">IF(K1240="on",1,0)</f>
        <v>1</v>
      </c>
      <c r="AB1240" s="1">
        <f t="shared" ref="AB1240" si="1534">IF(ISNUMBER(V1240),1,0)*IF(ISNUMBER(W1240),1,0)*IF(ISNUMBER(X1240),1,0)</f>
        <v>1</v>
      </c>
      <c r="AC1240" s="1">
        <f>IF(ISNUMBER(INDEX(bias[value],MATCH(I1240,bias[symbol],0))),1,0)</f>
        <v>1</v>
      </c>
      <c r="AD1240" s="1">
        <f t="shared" ref="AD1240" si="1535">IF(ISNUMBER(J1240),1,0)</f>
        <v>1</v>
      </c>
      <c r="AE1240" s="1">
        <f t="shared" ref="AE1240" si="1536">IF(AB1240,IF(W1240&gt;X1240,0,1),0)</f>
        <v>1</v>
      </c>
      <c r="AF1240" s="1">
        <f t="shared" ca="1" si="1472"/>
        <v>0</v>
      </c>
      <c r="AG1240" s="1">
        <f t="shared" ref="AG1240" ca="1" si="1537">PRODUCT(Z1240:AF1240)</f>
        <v>0</v>
      </c>
      <c r="AH1240" s="1" t="str">
        <f ca="1">IF(AG1240=1,_xll.RtContribute("DDS_BONDS",$B1240&amp;"=EXT",$V$3:$X$3,V1240:X1240,"FTC:CHANGED;SCOPE:SERVER"),"-")</f>
        <v>-</v>
      </c>
      <c r="AI1240" s="1" t="str">
        <f>_xll.RtGet("DDS_BONDS",B1240&amp;"=EXT",3)</f>
        <v>21059341=EXT</v>
      </c>
      <c r="AJ1240" s="32">
        <f>_xll.BDP($A1240&amp;" @"&amp; $N1240 &amp;"  Corp","risk_mid")</f>
        <v>5.1371261346623953</v>
      </c>
      <c r="AK1240" s="25">
        <f t="shared" ref="AK1240" si="1538">IFERROR(G1240*AJ1240/10000,"-")</f>
        <v>719.19765885273534</v>
      </c>
      <c r="AL1240" s="1" t="str">
        <f t="shared" si="1449"/>
        <v>-</v>
      </c>
      <c r="AM1240" s="38">
        <f t="shared" ref="AM1240" si="1539">IFERROR(G1240*1,0)*IFERROR(P1240*1,0)/100*IF(AL1240="-",$AM$3,AL1240)/100/360</f>
        <v>13.183395555555554</v>
      </c>
      <c r="AN1240" s="12">
        <f>_xll.BDP($A1240&amp;" @"&amp; $N1240 &amp;"  Corp","asset_swap_spd_mid")</f>
        <v>302.0605871744242</v>
      </c>
      <c r="AO1240" s="25">
        <f t="shared" ref="AO1240" si="1540">IFERROR(G1240*1,0)*IFERROR(AN1240*1,0)/10000</f>
        <v>42288.482204419386</v>
      </c>
      <c r="AP1240" s="25">
        <f>IFERROR(_xll.BDP($A1240&amp;" @"&amp; $N1240 &amp;"  Corp","coupon")*G1240/100/365,"-")</f>
        <v>191.78082191780823</v>
      </c>
      <c r="AQ1240" s="1" t="str">
        <f>_xll.RtGet("EBOND_LDN",B1240,"DSPLY_NAME")</f>
        <v xml:space="preserve">ENELIM 5 15 Jan </v>
      </c>
      <c r="AR1240" s="38">
        <f>_xll.RtGet("EBOND_LDN", B1240, -18560)</f>
        <v>0</v>
      </c>
      <c r="AS1240" s="38">
        <f>_xll.RtGet("EBOND_LDN", B1240, -18562)</f>
        <v>0</v>
      </c>
      <c r="AT1240" s="58" t="str">
        <f ca="1">IF(Main[[#This Row],[maturity]]&lt;TODAY(),"matured","-")</f>
        <v>-</v>
      </c>
      <c r="AU1240" s="1" t="str">
        <f>IF(Main[[#This Row],[spread bid]]=Main[[#This Row],[spread ask]],"error","-")</f>
        <v>error</v>
      </c>
    </row>
    <row r="1241" spans="1:47" x14ac:dyDescent="0.2">
      <c r="A1241" s="1" t="s">
        <v>1129</v>
      </c>
      <c r="B1241" s="1">
        <v>9551538</v>
      </c>
      <c r="C1241" s="1">
        <v>1996718</v>
      </c>
      <c r="D1241" s="1" t="str">
        <f>_xll.BDP($A1241&amp;" Corp",D$4)</f>
        <v>GLENLN</v>
      </c>
      <c r="E1241" s="1">
        <f>IF(_xll.BDP($A1241&amp;" Corp","cpn typ")="floating","frn",_xll.BDP($A1241&amp;" Corp",E$4))</f>
        <v>7.5</v>
      </c>
      <c r="F1241" s="50" t="str">
        <f>IF(LEFT(_xll.BDP($A1241&amp;" Corp","mty_typ"),4)="perp","perp",_xll.BDP($A1241&amp;" Corp",F$4)*1)</f>
        <v>perp</v>
      </c>
      <c r="G1241" s="31" t="str">
        <f>_xll.RtGet("EBOND_POSITION",INDEX(bookMap[eBondID],MATCH(TEXT(C1241,"0"),bookMap[bbgID],0))&amp;"="&amp;B1241,"AMOUNT")</f>
        <v>#N/A</v>
      </c>
      <c r="H1241" s="1">
        <f>INDEX(control!$E$12:$E$22,MATCH(C1241,control!$C$12:$C$22,0))</f>
        <v>0</v>
      </c>
      <c r="I1241" s="1" t="str">
        <f>IFERROR(INDEX(bias[symbol],MIN(MAX(MATCH(IF($I$2="manual",_xll.RtGet("EBOND_LDN",B1241,-20268),$I$2),bias[symbol],0)+H1241,1),27)),"-")</f>
        <v>b</v>
      </c>
      <c r="J1241" s="1">
        <f>IFERROR(_xll.RtGet("EBOND_LDN",B1241,-20270)*1,"-")</f>
        <v>0.5</v>
      </c>
      <c r="K1241" s="1" t="str">
        <f>_xll.RtGet("EBOND_LDN",$B1241,-20271)</f>
        <v>on</v>
      </c>
      <c r="L1241" s="1">
        <f>_xll.BDP(A1241&amp;" @CBKG Corp","bid")</f>
        <v>108.25</v>
      </c>
      <c r="M1241" s="1">
        <f>_xll.BDP(A1241&amp;" @CBKG Corp","ask")</f>
        <v>109.25</v>
      </c>
      <c r="N1241" s="1" t="s">
        <v>1456</v>
      </c>
      <c r="O1241" s="1" t="str">
        <f>_xll.BDP(A1241&amp;" @"&amp;N1241&amp;" Corp","LAST_UPDATE")</f>
        <v>11/06/2014</v>
      </c>
      <c r="P1241" s="57">
        <f>_xll.BDP(A1241&amp;" @"&amp;N1241&amp;" Corp","LAST_PRICE")</f>
        <v>107.76900000000001</v>
      </c>
      <c r="Q1241" s="1">
        <f>INDEX(control!$F$12:$F$22,MATCH(C1241,control!$C$12:$C$22,0))</f>
        <v>100</v>
      </c>
      <c r="R1241" s="1">
        <f>P1241-J1241*INDEX(bias[value],MATCH(I1241,bias[symbol],0))*(Q1241/100)</f>
        <v>107.58150000000001</v>
      </c>
      <c r="S1241" s="1">
        <f t="shared" si="1448"/>
        <v>108.08150000000001</v>
      </c>
      <c r="T1241" s="4"/>
      <c r="U1241" s="4"/>
      <c r="V1241" s="1">
        <f t="shared" si="1442"/>
        <v>107.76900000000001</v>
      </c>
      <c r="W1241" s="1">
        <f t="shared" si="1443"/>
        <v>107.58150000000001</v>
      </c>
      <c r="X1241" s="1">
        <f t="shared" si="1444"/>
        <v>108.08150000000001</v>
      </c>
      <c r="Y1241" s="13">
        <f t="shared" si="1445"/>
        <v>-1.8369999999999891</v>
      </c>
      <c r="Z1241" s="1">
        <v>1</v>
      </c>
      <c r="AA1241" s="1">
        <f t="shared" si="1446"/>
        <v>1</v>
      </c>
      <c r="AB1241" s="1">
        <f t="shared" si="1461"/>
        <v>1</v>
      </c>
      <c r="AC1241" s="1">
        <f>IF(ISNUMBER(INDEX(bias[value],MATCH(I1241,bias[symbol],0))),1,0)</f>
        <v>1</v>
      </c>
      <c r="AD1241" s="1">
        <f t="shared" si="1447"/>
        <v>1</v>
      </c>
      <c r="AE1241" s="1">
        <f t="shared" si="1462"/>
        <v>1</v>
      </c>
      <c r="AF1241" s="1">
        <f t="shared" ca="1" si="1472"/>
        <v>0</v>
      </c>
      <c r="AG1241" s="1">
        <f t="shared" ca="1" si="1478"/>
        <v>0</v>
      </c>
      <c r="AH1241" s="1" t="str">
        <f ca="1">IF(AG1241=1,_xll.RtContribute("DDS_BONDS",$B1241&amp;"=EXT",$V$3:$X$3,V1241:X1241,"FTC:CHANGED;SCOPE:SERVER"),"-")</f>
        <v>-</v>
      </c>
      <c r="AI1241" s="1" t="str">
        <f>_xll.RtGet("DDS_BONDS",B1241&amp;"=EXT",3)</f>
        <v>9551538=EXT</v>
      </c>
      <c r="AJ1241" s="32">
        <f>_xll.BDP($A1241&amp;" @"&amp; $N1241 &amp;"  Corp","risk_mid")</f>
        <v>1.3491670057753424</v>
      </c>
      <c r="AK1241" s="25" t="str">
        <f t="shared" si="1525"/>
        <v>-</v>
      </c>
      <c r="AL1241" s="1" t="str">
        <f t="shared" si="1449"/>
        <v>-</v>
      </c>
      <c r="AM1241" s="38">
        <f t="shared" si="1526"/>
        <v>0</v>
      </c>
      <c r="AN1241" s="12">
        <f>_xll.BDP($A1241&amp;" @"&amp; $N1241 &amp;"  Corp","asset_swap_spd_mid")</f>
        <v>90.389959476801693</v>
      </c>
      <c r="AO1241" s="25">
        <f t="shared" si="1527"/>
        <v>0</v>
      </c>
      <c r="AP1241" s="25" t="str">
        <f>IFERROR(_xll.BDP($A1241&amp;" @"&amp; $N1241 &amp;"  Corp","coupon")*G1241/100/365,"-")</f>
        <v>-</v>
      </c>
      <c r="AQ1241" s="1" t="str">
        <f>_xll.RtGet("EBOND_LDN",B1241,"DSPLY_NAME")</f>
        <v xml:space="preserve">GLENLN 7 1/2 06 </v>
      </c>
      <c r="AR1241" s="38">
        <f>_xll.RtGet("EBOND_LDN", B1241, -18560)</f>
        <v>0</v>
      </c>
      <c r="AS1241" s="38">
        <f>_xll.RtGet("EBOND_LDN", B1241, -18562)</f>
        <v>0</v>
      </c>
      <c r="AT1241" s="58" t="str">
        <f ca="1">IF(Main[[#This Row],[maturity]]&lt;TODAY(),"matured","-")</f>
        <v>-</v>
      </c>
      <c r="AU1241" s="1" t="str">
        <f>IF(Main[[#This Row],[spread bid]]=Main[[#This Row],[spread ask]],"error","-")</f>
        <v>error</v>
      </c>
    </row>
    <row r="1242" spans="1:47" x14ac:dyDescent="0.2">
      <c r="A1242" s="1" t="s">
        <v>1130</v>
      </c>
      <c r="B1242" s="1">
        <v>18485775</v>
      </c>
      <c r="C1242" s="1">
        <v>1996718</v>
      </c>
      <c r="D1242" s="1" t="str">
        <f>_xll.BDP($A1242&amp;" Corp",D$4)</f>
        <v>GSZFP</v>
      </c>
      <c r="E1242" s="1">
        <f>IF(_xll.BDP($A1242&amp;" Corp","cpn typ")="floating","frn",_xll.BDP($A1242&amp;" Corp",E$4))</f>
        <v>4.75</v>
      </c>
      <c r="F1242" s="50" t="str">
        <f>IF(LEFT(_xll.BDP($A1242&amp;" Corp","mty_typ"),4)="perp","perp",_xll.BDP($A1242&amp;" Corp",F$4)*1)</f>
        <v>perp</v>
      </c>
      <c r="G1242" s="31">
        <f>_xll.RtGet("EBOND_POSITION",INDEX(bookMap[eBondID],MATCH(TEXT(C1242,"0"),bookMap[bbgID],0))&amp;"="&amp;B1242,"AMOUNT")</f>
        <v>0</v>
      </c>
      <c r="H1242" s="1">
        <f>INDEX(control!$E$12:$E$22,MATCH(C1242,control!$C$12:$C$22,0))</f>
        <v>0</v>
      </c>
      <c r="I1242" s="1" t="str">
        <f>IFERROR(INDEX(bias[symbol],MIN(MAX(MATCH(IF($I$2="manual",_xll.RtGet("EBOND_LDN",B1242,-20268),$I$2),bias[symbol],0)+H1242,1),27)),"-")</f>
        <v>b</v>
      </c>
      <c r="J1242" s="1">
        <f>IFERROR(_xll.RtGet("EBOND_LDN",B1242,-20270)*1,"-")</f>
        <v>0.5</v>
      </c>
      <c r="K1242" s="1" t="str">
        <f>_xll.RtGet("EBOND_LDN",$B1242,-20271)</f>
        <v>on</v>
      </c>
      <c r="L1242" s="1">
        <f>_xll.BDP(A1242&amp;" @CBKG Corp","bid")</f>
        <v>109.789</v>
      </c>
      <c r="M1242" s="1">
        <f>_xll.BDP(A1242&amp;" @CBKG Corp","ask")</f>
        <v>110.289</v>
      </c>
      <c r="N1242" s="1" t="s">
        <v>1456</v>
      </c>
      <c r="O1242" s="1" t="str">
        <f>_xll.BDP(A1242&amp;" @"&amp;N1242&amp;" Corp","LAST_UPDATE")</f>
        <v>07:01:19</v>
      </c>
      <c r="P1242" s="57">
        <f>_xll.BDP(A1242&amp;" @"&amp;N1242&amp;" Corp","LAST_PRICE")</f>
        <v>109.934</v>
      </c>
      <c r="Q1242" s="1">
        <f>INDEX(control!$F$12:$F$22,MATCH(C1242,control!$C$12:$C$22,0))</f>
        <v>100</v>
      </c>
      <c r="R1242" s="1">
        <f>P1242-J1242*INDEX(bias[value],MATCH(I1242,bias[symbol],0))*(Q1242/100)</f>
        <v>109.7465</v>
      </c>
      <c r="S1242" s="1">
        <f t="shared" si="1448"/>
        <v>110.2465</v>
      </c>
      <c r="T1242" s="4"/>
      <c r="U1242" s="4"/>
      <c r="V1242" s="1">
        <f t="shared" si="1442"/>
        <v>109.934</v>
      </c>
      <c r="W1242" s="1">
        <f t="shared" si="1443"/>
        <v>109.7465</v>
      </c>
      <c r="X1242" s="1">
        <f t="shared" si="1444"/>
        <v>110.2465</v>
      </c>
      <c r="Y1242" s="13">
        <f t="shared" si="1445"/>
        <v>-8.5000000000007958E-2</v>
      </c>
      <c r="Z1242" s="1">
        <v>1</v>
      </c>
      <c r="AA1242" s="1">
        <f t="shared" si="1446"/>
        <v>1</v>
      </c>
      <c r="AB1242" s="1">
        <f t="shared" si="1461"/>
        <v>1</v>
      </c>
      <c r="AC1242" s="1">
        <f>IF(ISNUMBER(INDEX(bias[value],MATCH(I1242,bias[symbol],0))),1,0)</f>
        <v>1</v>
      </c>
      <c r="AD1242" s="1">
        <f t="shared" si="1447"/>
        <v>1</v>
      </c>
      <c r="AE1242" s="1">
        <f t="shared" si="1462"/>
        <v>1</v>
      </c>
      <c r="AF1242" s="1">
        <f t="shared" ca="1" si="1472"/>
        <v>0</v>
      </c>
      <c r="AG1242" s="1">
        <f t="shared" ca="1" si="1478"/>
        <v>0</v>
      </c>
      <c r="AH1242" s="1" t="str">
        <f ca="1">IF(AG1242=1,_xll.RtContribute("DDS_BONDS",$B1242&amp;"=EXT",$V$3:$X$3,V1242:X1242,"FTC:CHANGED;SCOPE:SERVER"),"-")</f>
        <v>-</v>
      </c>
      <c r="AI1242" s="1" t="str">
        <f>_xll.RtGet("DDS_BONDS",B1242&amp;"=EXT",3)</f>
        <v>18485775=EXT</v>
      </c>
      <c r="AJ1242" s="32">
        <f>_xll.BDP($A1242&amp;" @"&amp; $N1242 &amp;"  Corp","risk_mid")</f>
        <v>6.6191527094247249</v>
      </c>
      <c r="AK1242" s="25">
        <f t="shared" si="1525"/>
        <v>0</v>
      </c>
      <c r="AL1242" s="1" t="str">
        <f t="shared" si="1449"/>
        <v>-</v>
      </c>
      <c r="AM1242" s="38">
        <f t="shared" si="1526"/>
        <v>0</v>
      </c>
      <c r="AN1242" s="12">
        <f>_xll.BDP($A1242&amp;" @"&amp; $N1242 &amp;"  Corp","asset_swap_spd_mid")</f>
        <v>213.91150643169448</v>
      </c>
      <c r="AO1242" s="25">
        <f t="shared" si="1527"/>
        <v>0</v>
      </c>
      <c r="AP1242" s="25">
        <f>IFERROR(_xll.BDP($A1242&amp;" @"&amp; $N1242 &amp;"  Corp","coupon")*G1242/100/365,"-")</f>
        <v>0</v>
      </c>
      <c r="AQ1242" s="1" t="str">
        <f>_xll.RtGet("EBOND_LDN",B1242,"DSPLY_NAME")</f>
        <v>GSZFP 4 3/4 29 J</v>
      </c>
      <c r="AR1242" s="38">
        <f>_xll.RtGet("EBOND_LDN", B1242, -18560)</f>
        <v>0</v>
      </c>
      <c r="AS1242" s="38">
        <f>_xll.RtGet("EBOND_LDN", B1242, -18562)</f>
        <v>0</v>
      </c>
      <c r="AT1242" s="58" t="str">
        <f ca="1">IF(Main[[#This Row],[maturity]]&lt;TODAY(),"matured","-")</f>
        <v>-</v>
      </c>
      <c r="AU1242" s="1" t="str">
        <f>IF(Main[[#This Row],[spread bid]]=Main[[#This Row],[spread ask]],"error","-")</f>
        <v>error</v>
      </c>
    </row>
    <row r="1243" spans="1:47" x14ac:dyDescent="0.2">
      <c r="A1243" s="1" t="s">
        <v>1131</v>
      </c>
      <c r="B1243" s="1">
        <v>18485777</v>
      </c>
      <c r="C1243" s="1">
        <v>1996718</v>
      </c>
      <c r="D1243" s="1" t="str">
        <f>_xll.BDP($A1243&amp;" Corp",D$4)</f>
        <v>GSZFP</v>
      </c>
      <c r="E1243" s="1">
        <f>IF(_xll.BDP($A1243&amp;" Corp","cpn typ")="floating","frn",_xll.BDP($A1243&amp;" Corp",E$4))</f>
        <v>3.875</v>
      </c>
      <c r="F1243" s="50" t="str">
        <f>IF(LEFT(_xll.BDP($A1243&amp;" Corp","mty_typ"),4)="perp","perp",_xll.BDP($A1243&amp;" Corp",F$4)*1)</f>
        <v>perp</v>
      </c>
      <c r="G1243" s="31">
        <f>_xll.RtGet("EBOND_POSITION",INDEX(bookMap[eBondID],MATCH(TEXT(C1243,"0"),bookMap[bbgID],0))&amp;"="&amp;B1243,"AMOUNT")</f>
        <v>0</v>
      </c>
      <c r="H1243" s="1">
        <f>INDEX(control!$E$12:$E$22,MATCH(C1243,control!$C$12:$C$22,0))</f>
        <v>0</v>
      </c>
      <c r="I1243" s="1" t="str">
        <f>IFERROR(INDEX(bias[symbol],MIN(MAX(MATCH(IF($I$2="manual",_xll.RtGet("EBOND_LDN",B1243,-20268),$I$2),bias[symbol],0)+H1243,1),27)),"-")</f>
        <v>b</v>
      </c>
      <c r="J1243" s="1">
        <f>IFERROR(_xll.RtGet("EBOND_LDN",B1243,-20270)*1,"-")</f>
        <v>0.5</v>
      </c>
      <c r="K1243" s="1" t="str">
        <f>_xll.RtGet("EBOND_LDN",$B1243,-20271)</f>
        <v>on</v>
      </c>
      <c r="L1243" s="1">
        <f>_xll.BDP(A1243&amp;" @CBKG Corp","bid")</f>
        <v>105.111</v>
      </c>
      <c r="M1243" s="1">
        <f>_xll.BDP(A1243&amp;" @CBKG Corp","ask")</f>
        <v>105.611</v>
      </c>
      <c r="N1243" s="1" t="s">
        <v>1456</v>
      </c>
      <c r="O1243" s="1" t="str">
        <f>_xll.BDP(A1243&amp;" @"&amp;N1243&amp;" Corp","LAST_UPDATE")</f>
        <v>07:01:19</v>
      </c>
      <c r="P1243" s="57">
        <f>_xll.BDP(A1243&amp;" @"&amp;N1243&amp;" Corp","LAST_PRICE")</f>
        <v>105.286</v>
      </c>
      <c r="Q1243" s="1">
        <f>INDEX(control!$F$12:$F$22,MATCH(C1243,control!$C$12:$C$22,0))</f>
        <v>100</v>
      </c>
      <c r="R1243" s="1">
        <f>P1243-J1243*INDEX(bias[value],MATCH(I1243,bias[symbol],0))*(Q1243/100)</f>
        <v>105.0985</v>
      </c>
      <c r="S1243" s="1">
        <f t="shared" si="1448"/>
        <v>105.5985</v>
      </c>
      <c r="T1243" s="4"/>
      <c r="U1243" s="4"/>
      <c r="V1243" s="1">
        <f t="shared" si="1442"/>
        <v>105.286</v>
      </c>
      <c r="W1243" s="1">
        <f t="shared" si="1443"/>
        <v>105.0985</v>
      </c>
      <c r="X1243" s="1">
        <f t="shared" si="1444"/>
        <v>105.5985</v>
      </c>
      <c r="Y1243" s="13">
        <f t="shared" si="1445"/>
        <v>-2.5000000000005684E-2</v>
      </c>
      <c r="Z1243" s="1">
        <v>1</v>
      </c>
      <c r="AA1243" s="1">
        <f t="shared" si="1446"/>
        <v>1</v>
      </c>
      <c r="AB1243" s="1">
        <f t="shared" si="1461"/>
        <v>1</v>
      </c>
      <c r="AC1243" s="1">
        <f>IF(ISNUMBER(INDEX(bias[value],MATCH(I1243,bias[symbol],0))),1,0)</f>
        <v>1</v>
      </c>
      <c r="AD1243" s="1">
        <f t="shared" si="1447"/>
        <v>1</v>
      </c>
      <c r="AE1243" s="1">
        <f t="shared" si="1462"/>
        <v>1</v>
      </c>
      <c r="AF1243" s="1">
        <f t="shared" ca="1" si="1472"/>
        <v>0</v>
      </c>
      <c r="AG1243" s="1">
        <f t="shared" ca="1" si="1478"/>
        <v>0</v>
      </c>
      <c r="AH1243" s="1" t="str">
        <f ca="1">IF(AG1243=1,_xll.RtContribute("DDS_BONDS",$B1243&amp;"=EXT",$V$3:$X$3,V1243:X1243,"FTC:CHANGED;SCOPE:SERVER"),"-")</f>
        <v>-</v>
      </c>
      <c r="AI1243" s="1" t="str">
        <f>_xll.RtGet("DDS_BONDS",B1243&amp;"=EXT",3)</f>
        <v>18485777=EXT</v>
      </c>
      <c r="AJ1243" s="32">
        <f>_xll.BDP($A1243&amp;" @"&amp; $N1243 &amp;"  Corp","risk_mid")</f>
        <v>3.95210768446006</v>
      </c>
      <c r="AK1243" s="25">
        <f t="shared" si="1525"/>
        <v>0</v>
      </c>
      <c r="AL1243" s="1" t="str">
        <f t="shared" si="1449"/>
        <v>-</v>
      </c>
      <c r="AM1243" s="38">
        <f t="shared" si="1526"/>
        <v>0</v>
      </c>
      <c r="AN1243" s="12">
        <f>_xll.BDP($A1243&amp;" @"&amp; $N1243 &amp;"  Corp","asset_swap_spd_mid")</f>
        <v>196.23665134021516</v>
      </c>
      <c r="AO1243" s="25">
        <f t="shared" si="1527"/>
        <v>0</v>
      </c>
      <c r="AP1243" s="25">
        <f>IFERROR(_xll.BDP($A1243&amp;" @"&amp; $N1243 &amp;"  Corp","coupon")*G1243/100/365,"-")</f>
        <v>0</v>
      </c>
      <c r="AQ1243" s="1" t="str">
        <f>_xll.RtGet("EBOND_LDN",B1243,"DSPLY_NAME")</f>
        <v>GSZFP 3 7/8 29 J</v>
      </c>
      <c r="AR1243" s="38">
        <f>_xll.RtGet("EBOND_LDN", B1243, -18560)</f>
        <v>0</v>
      </c>
      <c r="AS1243" s="38">
        <f>_xll.RtGet("EBOND_LDN", B1243, -18562)</f>
        <v>0</v>
      </c>
      <c r="AT1243" s="58" t="str">
        <f ca="1">IF(Main[[#This Row],[maturity]]&lt;TODAY(),"matured","-")</f>
        <v>-</v>
      </c>
      <c r="AU1243" s="1" t="str">
        <f>IF(Main[[#This Row],[spread bid]]=Main[[#This Row],[spread ask]],"error","-")</f>
        <v>error</v>
      </c>
    </row>
    <row r="1244" spans="1:47" x14ac:dyDescent="0.2">
      <c r="A1244" s="1" t="s">
        <v>1132</v>
      </c>
      <c r="B1244" s="1">
        <v>17062554</v>
      </c>
      <c r="C1244" s="1">
        <v>1996718</v>
      </c>
      <c r="D1244" s="1" t="str">
        <f>_xll.BDP($A1244&amp;" Corp",D$4)</f>
        <v>IBESM</v>
      </c>
      <c r="E1244" s="1">
        <f>IF(_xll.BDP($A1244&amp;" Corp","cpn typ")="floating","frn",_xll.BDP($A1244&amp;" Corp",E$4))</f>
        <v>5.75</v>
      </c>
      <c r="F1244" s="50" t="str">
        <f>IF(LEFT(_xll.BDP($A1244&amp;" Corp","mty_typ"),4)="perp","perp",_xll.BDP($A1244&amp;" Corp",F$4)*1)</f>
        <v>perp</v>
      </c>
      <c r="G1244" s="31">
        <f>_xll.RtGet("EBOND_POSITION",INDEX(bookMap[eBondID],MATCH(TEXT(C1244,"0"),bookMap[bbgID],0))&amp;"="&amp;B1244,"AMOUNT")</f>
        <v>100000</v>
      </c>
      <c r="H1244" s="1">
        <f>INDEX(control!$E$12:$E$22,MATCH(C1244,control!$C$12:$C$22,0))</f>
        <v>0</v>
      </c>
      <c r="I1244" s="1" t="str">
        <f>IFERROR(INDEX(bias[symbol],MIN(MAX(MATCH(IF($I$2="manual",_xll.RtGet("EBOND_LDN",B1244,-20268),$I$2),bias[symbol],0)+H1244,1),27)),"-")</f>
        <v>m</v>
      </c>
      <c r="J1244" s="1">
        <f>IFERROR(_xll.RtGet("EBOND_LDN",B1244,-20270)*1,"-")</f>
        <v>0.5</v>
      </c>
      <c r="K1244" s="1" t="str">
        <f>_xll.RtGet("EBOND_LDN",$B1244,-20271)</f>
        <v>on</v>
      </c>
      <c r="L1244" s="1">
        <f>_xll.BDP(A1244&amp;" @CBKG Corp","bid")</f>
        <v>109.919</v>
      </c>
      <c r="M1244" s="1">
        <f>_xll.BDP(A1244&amp;" @CBKG Corp","ask")</f>
        <v>110.419</v>
      </c>
      <c r="N1244" s="1" t="s">
        <v>1456</v>
      </c>
      <c r="O1244" s="1" t="str">
        <f>_xll.BDP(A1244&amp;" @"&amp;N1244&amp;" Corp","LAST_UPDATE")</f>
        <v>07:01:19</v>
      </c>
      <c r="P1244" s="57">
        <f>_xll.BDP(A1244&amp;" @"&amp;N1244&amp;" Corp","LAST_PRICE")</f>
        <v>110.166</v>
      </c>
      <c r="Q1244" s="1">
        <f>INDEX(control!$F$12:$F$22,MATCH(C1244,control!$C$12:$C$22,0))</f>
        <v>100</v>
      </c>
      <c r="R1244" s="1">
        <f>P1244-J1244*INDEX(bias[value],MATCH(I1244,bias[symbol],0))*(Q1244/100)</f>
        <v>109.916</v>
      </c>
      <c r="S1244" s="1">
        <f t="shared" si="1448"/>
        <v>110.416</v>
      </c>
      <c r="T1244" s="4"/>
      <c r="U1244" s="4"/>
      <c r="V1244" s="1">
        <f t="shared" si="1442"/>
        <v>110.166</v>
      </c>
      <c r="W1244" s="1">
        <f t="shared" si="1443"/>
        <v>109.916</v>
      </c>
      <c r="X1244" s="1">
        <f t="shared" si="1444"/>
        <v>110.416</v>
      </c>
      <c r="Y1244" s="13">
        <f t="shared" si="1445"/>
        <v>-6.0000000000002274E-3</v>
      </c>
      <c r="Z1244" s="1">
        <v>1</v>
      </c>
      <c r="AA1244" s="1">
        <f t="shared" si="1446"/>
        <v>1</v>
      </c>
      <c r="AB1244" s="1">
        <f t="shared" si="1461"/>
        <v>1</v>
      </c>
      <c r="AC1244" s="1">
        <f>IF(ISNUMBER(INDEX(bias[value],MATCH(I1244,bias[symbol],0))),1,0)</f>
        <v>1</v>
      </c>
      <c r="AD1244" s="1">
        <f t="shared" si="1447"/>
        <v>1</v>
      </c>
      <c r="AE1244" s="1">
        <f t="shared" si="1462"/>
        <v>1</v>
      </c>
      <c r="AF1244" s="1">
        <f t="shared" ca="1" si="1472"/>
        <v>0</v>
      </c>
      <c r="AG1244" s="1">
        <f t="shared" ca="1" si="1478"/>
        <v>0</v>
      </c>
      <c r="AH1244" s="1" t="str">
        <f ca="1">IF(AG1244=1,_xll.RtContribute("DDS_BONDS",$B1244&amp;"=EXT",$V$3:$X$3,V1244:X1244,"FTC:CHANGED;SCOPE:SERVER"),"-")</f>
        <v>-</v>
      </c>
      <c r="AI1244" s="1" t="str">
        <f>_xll.RtGet("DDS_BONDS",B1244&amp;"=EXT",3)</f>
        <v>17062554=EXT</v>
      </c>
      <c r="AJ1244" s="32">
        <f>_xll.BDP($A1244&amp;" @"&amp; $N1244 &amp;"  Corp","risk_mid")</f>
        <v>3.7010934687117469</v>
      </c>
      <c r="AK1244" s="25">
        <f t="shared" si="1525"/>
        <v>37.010934687117469</v>
      </c>
      <c r="AL1244" s="1">
        <f t="shared" si="1449"/>
        <v>-0.7</v>
      </c>
      <c r="AM1244" s="38">
        <f t="shared" si="1526"/>
        <v>-2.1421166666666664</v>
      </c>
      <c r="AN1244" s="12">
        <f>_xll.BDP($A1244&amp;" @"&amp; $N1244 &amp;"  Corp","asset_swap_spd_mid")</f>
        <v>243.10743391818585</v>
      </c>
      <c r="AO1244" s="25">
        <f t="shared" si="1527"/>
        <v>2431.0743391818582</v>
      </c>
      <c r="AP1244" s="25">
        <f>IFERROR(_xll.BDP($A1244&amp;" @"&amp; $N1244 &amp;"  Corp","coupon")*G1244/100/365,"-")</f>
        <v>15.753424657534246</v>
      </c>
      <c r="AQ1244" s="1" t="str">
        <f>_xll.RtGet("EBOND_LDN",B1244,"DSPLY_NAME")</f>
        <v>IBESM 5 3/4 27 F</v>
      </c>
      <c r="AR1244" s="38">
        <f>_xll.RtGet("EBOND_LDN", B1244, -18560)</f>
        <v>0</v>
      </c>
      <c r="AS1244" s="38">
        <f>_xll.RtGet("EBOND_LDN", B1244, -18562)</f>
        <v>0</v>
      </c>
      <c r="AT1244" s="58" t="str">
        <f ca="1">IF(Main[[#This Row],[maturity]]&lt;TODAY(),"matured","-")</f>
        <v>-</v>
      </c>
      <c r="AU1244" s="1" t="str">
        <f>IF(Main[[#This Row],[spread bid]]=Main[[#This Row],[spread ask]],"error","-")</f>
        <v>error</v>
      </c>
    </row>
    <row r="1245" spans="1:47" x14ac:dyDescent="0.2">
      <c r="A1245" s="1" t="s">
        <v>1133</v>
      </c>
      <c r="B1245" s="1">
        <v>17230034</v>
      </c>
      <c r="C1245" s="1">
        <v>1996718</v>
      </c>
      <c r="D1245" s="1" t="str">
        <f>_xll.BDP($A1245&amp;" Corp",D$4)</f>
        <v>KPN</v>
      </c>
      <c r="E1245" s="1">
        <f>IF(_xll.BDP($A1245&amp;" Corp","cpn typ")="floating","frn",_xll.BDP($A1245&amp;" Corp",E$4))</f>
        <v>6.125</v>
      </c>
      <c r="F1245" s="50" t="str">
        <f>IF(LEFT(_xll.BDP($A1245&amp;" Corp","mty_typ"),4)="perp","perp",_xll.BDP($A1245&amp;" Corp",F$4)*1)</f>
        <v>perp</v>
      </c>
      <c r="G1245" s="31">
        <f>_xll.RtGet("EBOND_POSITION",INDEX(bookMap[eBondID],MATCH(TEXT(C1245,"0"),bookMap[bbgID],0))&amp;"="&amp;B1245,"AMOUNT")</f>
        <v>574000</v>
      </c>
      <c r="H1245" s="1">
        <f>INDEX(control!$E$12:$E$22,MATCH(C1245,control!$C$12:$C$22,0))</f>
        <v>0</v>
      </c>
      <c r="I1245" s="1" t="str">
        <f>IFERROR(INDEX(bias[symbol],MIN(MAX(MATCH(IF($I$2="manual",_xll.RtGet("EBOND_LDN",B1245,-20268),$I$2),bias[symbol],0)+H1245,1),27)),"-")</f>
        <v>b</v>
      </c>
      <c r="J1245" s="1">
        <f>IFERROR(_xll.RtGet("EBOND_LDN",B1245,-20270)*1,"-")</f>
        <v>0.5</v>
      </c>
      <c r="K1245" s="1" t="str">
        <f>_xll.RtGet("EBOND_LDN",$B1245,-20271)</f>
        <v>on</v>
      </c>
      <c r="L1245" s="1">
        <f>_xll.BDP(A1245&amp;" @CBKG Corp","bid")</f>
        <v>107.699</v>
      </c>
      <c r="M1245" s="1">
        <f>_xll.BDP(A1245&amp;" @CBKG Corp","ask")</f>
        <v>108.199</v>
      </c>
      <c r="N1245" s="1" t="s">
        <v>1456</v>
      </c>
      <c r="O1245" s="1" t="str">
        <f>_xll.BDP(A1245&amp;" @"&amp;N1245&amp;" Corp","LAST_UPDATE")</f>
        <v>07:01:08</v>
      </c>
      <c r="P1245" s="57">
        <f>_xll.BDP(A1245&amp;" @"&amp;N1245&amp;" Corp","LAST_PRICE")</f>
        <v>107.907</v>
      </c>
      <c r="Q1245" s="1">
        <f>INDEX(control!$F$12:$F$22,MATCH(C1245,control!$C$12:$C$22,0))</f>
        <v>100</v>
      </c>
      <c r="R1245" s="1">
        <f>P1245-J1245*INDEX(bias[value],MATCH(I1245,bias[symbol],0))*(Q1245/100)</f>
        <v>107.7195</v>
      </c>
      <c r="S1245" s="1">
        <f t="shared" si="1448"/>
        <v>108.2195</v>
      </c>
      <c r="T1245" s="4"/>
      <c r="U1245" s="4"/>
      <c r="V1245" s="1">
        <f t="shared" si="1442"/>
        <v>107.907</v>
      </c>
      <c r="W1245" s="1">
        <f t="shared" si="1443"/>
        <v>107.7195</v>
      </c>
      <c r="X1245" s="1">
        <f t="shared" si="1444"/>
        <v>108.2195</v>
      </c>
      <c r="Y1245" s="13">
        <f t="shared" si="1445"/>
        <v>4.0999999999996817E-2</v>
      </c>
      <c r="Z1245" s="1">
        <v>1</v>
      </c>
      <c r="AA1245" s="1">
        <f t="shared" si="1446"/>
        <v>1</v>
      </c>
      <c r="AB1245" s="1">
        <f t="shared" si="1461"/>
        <v>1</v>
      </c>
      <c r="AC1245" s="1">
        <f>IF(ISNUMBER(INDEX(bias[value],MATCH(I1245,bias[symbol],0))),1,0)</f>
        <v>1</v>
      </c>
      <c r="AD1245" s="1">
        <f t="shared" si="1447"/>
        <v>1</v>
      </c>
      <c r="AE1245" s="1">
        <f t="shared" si="1462"/>
        <v>1</v>
      </c>
      <c r="AF1245" s="1">
        <f t="shared" ca="1" si="1472"/>
        <v>0</v>
      </c>
      <c r="AG1245" s="1">
        <f t="shared" ca="1" si="1478"/>
        <v>0</v>
      </c>
      <c r="AH1245" s="1" t="str">
        <f ca="1">IF(AG1245=1,_xll.RtContribute("DDS_BONDS",$B1245&amp;"=EXT",$V$3:$X$3,V1245:X1245,"FTC:CHANGED;SCOPE:SERVER"),"-")</f>
        <v>-</v>
      </c>
      <c r="AI1245" s="1" t="str">
        <f>_xll.RtGet("DDS_BONDS",B1245&amp;"=EXT",3)</f>
        <v>17230034=EXT</v>
      </c>
      <c r="AJ1245" s="32">
        <f>_xll.BDP($A1245&amp;" @"&amp; $N1245 &amp;"  Corp","risk_mid")</f>
        <v>4.0306632562746358</v>
      </c>
      <c r="AK1245" s="25">
        <f t="shared" si="1525"/>
        <v>231.3600709101641</v>
      </c>
      <c r="AL1245" s="1" t="str">
        <f t="shared" si="1449"/>
        <v>-</v>
      </c>
      <c r="AM1245" s="38">
        <f t="shared" si="1526"/>
        <v>5.505654933333334</v>
      </c>
      <c r="AN1245" s="12">
        <f>_xll.BDP($A1245&amp;" @"&amp; $N1245 &amp;"  Corp","asset_swap_spd_mid")</f>
        <v>357.63127595953847</v>
      </c>
      <c r="AO1245" s="25">
        <f t="shared" si="1527"/>
        <v>20528.035240077508</v>
      </c>
      <c r="AP1245" s="25">
        <f>IFERROR(_xll.BDP($A1245&amp;" @"&amp; $N1245 &amp;"  Corp","coupon")*G1245/100/365,"-")</f>
        <v>96.321917808219183</v>
      </c>
      <c r="AQ1245" s="1" t="str">
        <f>_xll.RtGet("EBOND_LDN",B1245,"DSPLY_NAME")</f>
        <v>KPN 6 1/8 29 Mar</v>
      </c>
      <c r="AR1245" s="38">
        <f>_xll.RtGet("EBOND_LDN", B1245, -18560)</f>
        <v>0</v>
      </c>
      <c r="AS1245" s="38">
        <f>_xll.RtGet("EBOND_LDN", B1245, -18562)</f>
        <v>0</v>
      </c>
      <c r="AT1245" s="58" t="str">
        <f ca="1">IF(Main[[#This Row],[maturity]]&lt;TODAY(),"matured","-")</f>
        <v>-</v>
      </c>
      <c r="AU1245" s="1" t="str">
        <f>IF(Main[[#This Row],[spread bid]]=Main[[#This Row],[spread ask]],"error","-")</f>
        <v>error</v>
      </c>
    </row>
    <row r="1246" spans="1:47" x14ac:dyDescent="0.2">
      <c r="A1246" s="1" t="s">
        <v>1134</v>
      </c>
      <c r="B1246" s="1">
        <v>17230598</v>
      </c>
      <c r="C1246" s="1">
        <v>1996718</v>
      </c>
      <c r="D1246" s="1" t="str">
        <f>_xll.BDP($A1246&amp;" Corp",D$4)</f>
        <v>KPN</v>
      </c>
      <c r="E1246" s="1">
        <f>IF(_xll.BDP($A1246&amp;" Corp","cpn typ")="floating","frn",_xll.BDP($A1246&amp;" Corp",E$4))</f>
        <v>6.875</v>
      </c>
      <c r="F1246" s="50">
        <f>IF(LEFT(_xll.BDP($A1246&amp;" Corp","mty_typ"),4)="perp","perp",_xll.BDP($A1246&amp;" Corp",F$4)*1)</f>
        <v>63262</v>
      </c>
      <c r="G1246" s="31">
        <f>_xll.RtGet("EBOND_POSITION",INDEX(bookMap[eBondID],MATCH(TEXT(C1246,"0"),bookMap[bbgID],0))&amp;"="&amp;B1246,"AMOUNT")</f>
        <v>-1000</v>
      </c>
      <c r="H1246" s="1">
        <f>INDEX(control!$E$12:$E$22,MATCH(C1246,control!$C$12:$C$22,0))</f>
        <v>0</v>
      </c>
      <c r="I1246" s="1" t="str">
        <f>IFERROR(INDEX(bias[symbol],MIN(MAX(MATCH(IF($I$2="manual",_xll.RtGet("EBOND_LDN",B1246,-20268),$I$2),bias[symbol],0)+H1246,1),27)),"-")</f>
        <v>bb</v>
      </c>
      <c r="J1246" s="1">
        <f>IFERROR(_xll.RtGet("EBOND_LDN",B1246,-20270)*1,"-")</f>
        <v>0.5</v>
      </c>
      <c r="K1246" s="1" t="str">
        <f>_xll.RtGet("EBOND_LDN",$B1246,-20271)</f>
        <v>on</v>
      </c>
      <c r="L1246" s="1">
        <f>_xll.BDP(A1246&amp;" @CBKG Corp","bid")</f>
        <v>105.738</v>
      </c>
      <c r="M1246" s="1">
        <f>_xll.BDP(A1246&amp;" @CBKG Corp","ask")</f>
        <v>106.238</v>
      </c>
      <c r="N1246" s="1" t="s">
        <v>1456</v>
      </c>
      <c r="O1246" s="1" t="str">
        <f>_xll.BDP(A1246&amp;" @"&amp;N1246&amp;" Corp","LAST_UPDATE")</f>
        <v>07:00:02</v>
      </c>
      <c r="P1246" s="57">
        <f>_xll.BDP(A1246&amp;" @"&amp;N1246&amp;" Corp","LAST_PRICE")</f>
        <v>105.82599999999999</v>
      </c>
      <c r="Q1246" s="1">
        <f>INDEX(control!$F$12:$F$22,MATCH(C1246,control!$C$12:$C$22,0))</f>
        <v>100</v>
      </c>
      <c r="R1246" s="1">
        <f>P1246-J1246*INDEX(bias[value],MATCH(I1246,bias[symbol],0))*(Q1246/100)</f>
        <v>105.70099999999999</v>
      </c>
      <c r="S1246" s="1">
        <f t="shared" si="1448"/>
        <v>106.20099999999999</v>
      </c>
      <c r="T1246" s="4"/>
      <c r="U1246" s="4"/>
      <c r="V1246" s="1">
        <f t="shared" si="1442"/>
        <v>105.82599999999999</v>
      </c>
      <c r="W1246" s="1">
        <f t="shared" si="1443"/>
        <v>105.70099999999999</v>
      </c>
      <c r="X1246" s="1">
        <f t="shared" si="1444"/>
        <v>106.20099999999999</v>
      </c>
      <c r="Y1246" s="13">
        <f t="shared" si="1445"/>
        <v>-7.4000000000012278E-2</v>
      </c>
      <c r="Z1246" s="1">
        <v>1</v>
      </c>
      <c r="AA1246" s="1">
        <f t="shared" si="1446"/>
        <v>1</v>
      </c>
      <c r="AB1246" s="1">
        <f t="shared" si="1461"/>
        <v>1</v>
      </c>
      <c r="AC1246" s="1">
        <f>IF(ISNUMBER(INDEX(bias[value],MATCH(I1246,bias[symbol],0))),1,0)</f>
        <v>1</v>
      </c>
      <c r="AD1246" s="1">
        <f t="shared" si="1447"/>
        <v>1</v>
      </c>
      <c r="AE1246" s="1">
        <f t="shared" si="1462"/>
        <v>1</v>
      </c>
      <c r="AF1246" s="1">
        <f t="shared" ca="1" si="1472"/>
        <v>0</v>
      </c>
      <c r="AG1246" s="1">
        <f t="shared" ca="1" si="1478"/>
        <v>0</v>
      </c>
      <c r="AH1246" s="1" t="str">
        <f ca="1">IF(AG1246=1,_xll.RtContribute("DDS_BONDS",$B1246&amp;"=EXT",$V$3:$X$3,V1246:X1246,"FTC:CHANGED;SCOPE:SERVER"),"-")</f>
        <v>-</v>
      </c>
      <c r="AI1246" s="1" t="str">
        <f>_xll.RtGet("DDS_BONDS",B1246&amp;"=EXT",3)</f>
        <v>17230598=EXT</v>
      </c>
      <c r="AJ1246" s="32">
        <f>_xll.BDP($A1246&amp;" @"&amp; $N1246 &amp;"  Corp","risk_mid")</f>
        <v>4.9776147418846506</v>
      </c>
      <c r="AK1246" s="25">
        <f t="shared" si="1525"/>
        <v>-0.49776147418846506</v>
      </c>
      <c r="AL1246" s="1" t="str">
        <f t="shared" si="1449"/>
        <v>-</v>
      </c>
      <c r="AM1246" s="38">
        <f t="shared" si="1526"/>
        <v>-9.406755555555554E-3</v>
      </c>
      <c r="AN1246" s="12">
        <f>_xll.BDP($A1246&amp;" @"&amp; $N1246 &amp;"  Corp","asset_swap_spd_mid")</f>
        <v>349.11262989199054</v>
      </c>
      <c r="AO1246" s="25">
        <f t="shared" si="1527"/>
        <v>-34.911262989199052</v>
      </c>
      <c r="AP1246" s="25">
        <f>IFERROR(_xll.BDP($A1246&amp;" @"&amp; $N1246 &amp;"  Corp","coupon")*G1246/100/365,"-")</f>
        <v>-0.18835616438356165</v>
      </c>
      <c r="AQ1246" s="1" t="str">
        <f>_xll.RtGet("EBOND_LDN",B1246,"DSPLY_NAME")</f>
        <v>KPN 6 7/8 14 Mar</v>
      </c>
      <c r="AR1246" s="38">
        <f>_xll.RtGet("EBOND_LDN", B1246, -18560)</f>
        <v>0</v>
      </c>
      <c r="AS1246" s="38">
        <f>_xll.RtGet("EBOND_LDN", B1246, -18562)</f>
        <v>0</v>
      </c>
      <c r="AT1246" s="58" t="str">
        <f ca="1">IF(Main[[#This Row],[maturity]]&lt;TODAY(),"matured","-")</f>
        <v>-</v>
      </c>
      <c r="AU1246" s="1" t="str">
        <f>IF(Main[[#This Row],[spread bid]]=Main[[#This Row],[spread ask]],"error","-")</f>
        <v>error</v>
      </c>
    </row>
    <row r="1247" spans="1:47" x14ac:dyDescent="0.2">
      <c r="A1247" s="1" t="s">
        <v>1135</v>
      </c>
      <c r="B1247" s="1">
        <v>5075935</v>
      </c>
      <c r="C1247" s="1">
        <v>1996718</v>
      </c>
      <c r="D1247" s="1" t="str">
        <f>_xll.BDP($A1247&amp;" Corp",D$4)</f>
        <v>LINGR</v>
      </c>
      <c r="E1247" s="1">
        <f>IF(_xll.BDP($A1247&amp;" Corp","cpn typ")="floating","frn",_xll.BDP($A1247&amp;" Corp",E$4))</f>
        <v>7.375</v>
      </c>
      <c r="F1247" s="50">
        <f>IF(LEFT(_xll.BDP($A1247&amp;" Corp","mty_typ"),4)="perp","perp",_xll.BDP($A1247&amp;" Corp",F$4)*1)</f>
        <v>60827</v>
      </c>
      <c r="G1247" s="31">
        <f>_xll.RtGet("EBOND_POSITION",INDEX(bookMap[eBondID],MATCH(TEXT(C1247,"0"),bookMap[bbgID],0))&amp;"="&amp;B1247,"AMOUNT")</f>
        <v>42000</v>
      </c>
      <c r="H1247" s="1">
        <f>INDEX(control!$E$12:$E$22,MATCH(C1247,control!$C$12:$C$22,0))</f>
        <v>0</v>
      </c>
      <c r="I1247" s="1" t="str">
        <f>IFERROR(INDEX(bias[symbol],MIN(MAX(MATCH(IF($I$2="manual",_xll.RtGet("EBOND_LDN",B1247,-20268),$I$2),bias[symbol],0)+H1247,1),27)),"-")</f>
        <v>b</v>
      </c>
      <c r="J1247" s="1">
        <f>IFERROR(_xll.RtGet("EBOND_LDN",B1247,-20270)*1,"-")</f>
        <v>0.5</v>
      </c>
      <c r="K1247" s="1" t="str">
        <f>_xll.RtGet("EBOND_LDN",$B1247,-20271)</f>
        <v>on</v>
      </c>
      <c r="L1247" s="1">
        <f>_xll.BDP(A1247&amp;" @CBKG Corp","bid")</f>
        <v>112.071</v>
      </c>
      <c r="M1247" s="1">
        <f>_xll.BDP(A1247&amp;" @CBKG Corp","ask")</f>
        <v>112.571</v>
      </c>
      <c r="N1247" s="1" t="s">
        <v>1456</v>
      </c>
      <c r="O1247" s="1" t="str">
        <f>_xll.BDP(A1247&amp;" @"&amp;N1247&amp;" Corp","LAST_UPDATE")</f>
        <v>11/06/2014</v>
      </c>
      <c r="P1247" s="57">
        <f>_xll.BDP(A1247&amp;" @"&amp;N1247&amp;" Corp","LAST_PRICE")</f>
        <v>112.232</v>
      </c>
      <c r="Q1247" s="1">
        <f>INDEX(control!$F$12:$F$22,MATCH(C1247,control!$C$12:$C$22,0))</f>
        <v>100</v>
      </c>
      <c r="R1247" s="1">
        <f>P1247-J1247*INDEX(bias[value],MATCH(I1247,bias[symbol],0))*(Q1247/100)</f>
        <v>112.0445</v>
      </c>
      <c r="S1247" s="1">
        <f t="shared" si="1448"/>
        <v>112.5445</v>
      </c>
      <c r="T1247" s="4"/>
      <c r="U1247" s="4"/>
      <c r="V1247" s="1">
        <f t="shared" si="1442"/>
        <v>112.232</v>
      </c>
      <c r="W1247" s="1">
        <f t="shared" si="1443"/>
        <v>112.0445</v>
      </c>
      <c r="X1247" s="1">
        <f t="shared" si="1444"/>
        <v>112.5445</v>
      </c>
      <c r="Y1247" s="13">
        <f t="shared" si="1445"/>
        <v>-5.2999999999997272E-2</v>
      </c>
      <c r="Z1247" s="1">
        <v>1</v>
      </c>
      <c r="AA1247" s="1">
        <f t="shared" si="1446"/>
        <v>1</v>
      </c>
      <c r="AB1247" s="1">
        <f t="shared" si="1461"/>
        <v>1</v>
      </c>
      <c r="AC1247" s="1">
        <f>IF(ISNUMBER(INDEX(bias[value],MATCH(I1247,bias[symbol],0))),1,0)</f>
        <v>1</v>
      </c>
      <c r="AD1247" s="1">
        <f t="shared" si="1447"/>
        <v>1</v>
      </c>
      <c r="AE1247" s="1">
        <f t="shared" si="1462"/>
        <v>1</v>
      </c>
      <c r="AF1247" s="1">
        <f t="shared" ca="1" si="1472"/>
        <v>0</v>
      </c>
      <c r="AG1247" s="1">
        <f t="shared" ca="1" si="1478"/>
        <v>0</v>
      </c>
      <c r="AH1247" s="1" t="str">
        <f ca="1">IF(AG1247=1,_xll.RtContribute("DDS_BONDS",$B1247&amp;"=EXT",$V$3:$X$3,V1247:X1247,"FTC:CHANGED;SCOPE:SERVER"),"-")</f>
        <v>-</v>
      </c>
      <c r="AI1247" s="1" t="str">
        <f>_xll.RtGet("DDS_BONDS",B1247&amp;"=EXT",3)</f>
        <v>5075935=EXT</v>
      </c>
      <c r="AJ1247" s="32">
        <f>_xll.BDP($A1247&amp;" @"&amp; $N1247 &amp;"  Corp","risk_mid")</f>
        <v>2.2200018427355417</v>
      </c>
      <c r="AK1247" s="25">
        <f t="shared" si="1525"/>
        <v>9.3240077394892751</v>
      </c>
      <c r="AL1247" s="1" t="str">
        <f t="shared" si="1449"/>
        <v>-</v>
      </c>
      <c r="AM1247" s="38">
        <f t="shared" si="1526"/>
        <v>0.41899946666666665</v>
      </c>
      <c r="AN1247" s="12">
        <f>_xll.BDP($A1247&amp;" @"&amp; $N1247 &amp;"  Corp","asset_swap_spd_mid")</f>
        <v>107.93101073007806</v>
      </c>
      <c r="AO1247" s="25">
        <f t="shared" si="1527"/>
        <v>453.31024506632787</v>
      </c>
      <c r="AP1247" s="25">
        <f>IFERROR(_xll.BDP($A1247&amp;" @"&amp; $N1247 &amp;"  Corp","coupon")*G1247/100/365,"-")</f>
        <v>8.4863013698630141</v>
      </c>
      <c r="AQ1247" s="1" t="str">
        <f>_xll.RtGet("EBOND_LDN",B1247,"DSPLY_NAME")</f>
        <v>LINGR 7 3/8 14 J</v>
      </c>
      <c r="AR1247" s="38">
        <f>_xll.RtGet("EBOND_LDN", B1247, -18560)</f>
        <v>139.70241767848299</v>
      </c>
      <c r="AS1247" s="38">
        <f>_xll.RtGet("EBOND_LDN", B1247, -18562)</f>
        <v>117.19107743932101</v>
      </c>
      <c r="AT1247" s="58" t="str">
        <f ca="1">IF(Main[[#This Row],[maturity]]&lt;TODAY(),"matured","-")</f>
        <v>-</v>
      </c>
      <c r="AU1247" s="1" t="str">
        <f>IF(Main[[#This Row],[spread bid]]=Main[[#This Row],[spread ask]],"error","-")</f>
        <v>-</v>
      </c>
    </row>
    <row r="1248" spans="1:47" x14ac:dyDescent="0.2">
      <c r="A1248" s="1" t="s">
        <v>1136</v>
      </c>
      <c r="B1248" s="1">
        <v>17261482</v>
      </c>
      <c r="C1248" s="1">
        <v>1996718</v>
      </c>
      <c r="D1248" s="1" t="str">
        <f>_xll.BDP($A1248&amp;" Corp",D$4)</f>
        <v>NGGLN</v>
      </c>
      <c r="E1248" s="1">
        <f>IF(_xll.BDP($A1248&amp;" Corp","cpn typ")="floating","frn",_xll.BDP($A1248&amp;" Corp",E$4))</f>
        <v>4.25</v>
      </c>
      <c r="F1248" s="50">
        <f>IF(LEFT(_xll.BDP($A1248&amp;" Corp","mty_typ"),4)="perp","perp",_xll.BDP($A1248&amp;" Corp",F$4)*1)</f>
        <v>64454</v>
      </c>
      <c r="G1248" s="31">
        <f>_xll.RtGet("EBOND_POSITION",INDEX(bookMap[eBondID],MATCH(TEXT(C1248,"0"),bookMap[bbgID],0))&amp;"="&amp;B1248,"AMOUNT")</f>
        <v>0</v>
      </c>
      <c r="H1248" s="1">
        <f>INDEX(control!$E$12:$E$22,MATCH(C1248,control!$C$12:$C$22,0))</f>
        <v>0</v>
      </c>
      <c r="I1248" s="1" t="str">
        <f>IFERROR(INDEX(bias[symbol],MIN(MAX(MATCH(IF($I$2="manual",_xll.RtGet("EBOND_LDN",B1248,-20268),$I$2),bias[symbol],0)+H1248,1),27)),"-")</f>
        <v>m</v>
      </c>
      <c r="J1248" s="1">
        <f>IFERROR(_xll.RtGet("EBOND_LDN",B1248,-20270)*1,"-")</f>
        <v>0.5</v>
      </c>
      <c r="K1248" s="1" t="str">
        <f>_xll.RtGet("EBOND_LDN",$B1248,-20271)</f>
        <v>ON</v>
      </c>
      <c r="L1248" s="1">
        <f>_xll.BDP(A1248&amp;" @CBKG Corp","bid")</f>
        <v>107.476</v>
      </c>
      <c r="M1248" s="1">
        <f>_xll.BDP(A1248&amp;" @CBKG Corp","ask")</f>
        <v>107.976</v>
      </c>
      <c r="N1248" s="1" t="s">
        <v>1456</v>
      </c>
      <c r="O1248" s="1" t="str">
        <f>_xll.BDP(A1248&amp;" @"&amp;N1248&amp;" Corp","LAST_UPDATE")</f>
        <v>11/06/2014</v>
      </c>
      <c r="P1248" s="57">
        <f>_xll.BDP(A1248&amp;" @"&amp;N1248&amp;" Corp","LAST_PRICE")</f>
        <v>107.72499999999999</v>
      </c>
      <c r="Q1248" s="1">
        <f>INDEX(control!$F$12:$F$22,MATCH(C1248,control!$C$12:$C$22,0))</f>
        <v>100</v>
      </c>
      <c r="R1248" s="1">
        <f>P1248-J1248*INDEX(bias[value],MATCH(I1248,bias[symbol],0))*(Q1248/100)</f>
        <v>107.47499999999999</v>
      </c>
      <c r="S1248" s="1">
        <f t="shared" si="1448"/>
        <v>107.97499999999999</v>
      </c>
      <c r="T1248" s="4"/>
      <c r="U1248" s="4"/>
      <c r="V1248" s="1">
        <f t="shared" si="1442"/>
        <v>107.72499999999999</v>
      </c>
      <c r="W1248" s="1">
        <f t="shared" si="1443"/>
        <v>107.47499999999999</v>
      </c>
      <c r="X1248" s="1">
        <f t="shared" si="1444"/>
        <v>107.97499999999999</v>
      </c>
      <c r="Y1248" s="13">
        <f t="shared" si="1445"/>
        <v>-2.0000000000095497E-3</v>
      </c>
      <c r="Z1248" s="1">
        <v>1</v>
      </c>
      <c r="AA1248" s="1">
        <f t="shared" si="1446"/>
        <v>1</v>
      </c>
      <c r="AB1248" s="1">
        <f t="shared" si="1461"/>
        <v>1</v>
      </c>
      <c r="AC1248" s="1">
        <f>IF(ISNUMBER(INDEX(bias[value],MATCH(I1248,bias[symbol],0))),1,0)</f>
        <v>1</v>
      </c>
      <c r="AD1248" s="1">
        <f t="shared" si="1447"/>
        <v>1</v>
      </c>
      <c r="AE1248" s="1">
        <f t="shared" si="1462"/>
        <v>1</v>
      </c>
      <c r="AF1248" s="1">
        <f t="shared" ca="1" si="1472"/>
        <v>0</v>
      </c>
      <c r="AG1248" s="1">
        <f t="shared" ca="1" si="1478"/>
        <v>0</v>
      </c>
      <c r="AH1248" s="1" t="str">
        <f ca="1">IF(AG1248=1,_xll.RtContribute("DDS_BONDS",$B1248&amp;"=EXT",$V$3:$X$3,V1248:X1248,"FTC:CHANGED;SCOPE:SERVER"),"-")</f>
        <v>-</v>
      </c>
      <c r="AI1248" s="1" t="str">
        <f>_xll.RtGet("DDS_BONDS",B1248&amp;"=EXT",3)</f>
        <v>17261482=EXT</v>
      </c>
      <c r="AJ1248" s="32">
        <f>_xll.BDP($A1248&amp;" @"&amp; $N1248 &amp;"  Corp","risk_mid")</f>
        <v>5.7072186801242708</v>
      </c>
      <c r="AK1248" s="25">
        <f t="shared" si="1525"/>
        <v>0</v>
      </c>
      <c r="AL1248" s="1">
        <f t="shared" si="1449"/>
        <v>-0.5</v>
      </c>
      <c r="AM1248" s="38">
        <f t="shared" si="1526"/>
        <v>0</v>
      </c>
      <c r="AN1248" s="12">
        <f>_xll.BDP($A1248&amp;" @"&amp; $N1248 &amp;"  Corp","asset_swap_spd_mid")</f>
        <v>199.1218332687385</v>
      </c>
      <c r="AO1248" s="25">
        <f t="shared" si="1527"/>
        <v>0</v>
      </c>
      <c r="AP1248" s="25">
        <f>IFERROR(_xll.BDP($A1248&amp;" @"&amp; $N1248 &amp;"  Corp","coupon")*G1248/100/365,"-")</f>
        <v>0</v>
      </c>
      <c r="AQ1248" s="1" t="str">
        <f>_xll.RtGet("EBOND_LDN",B1248,"DSPLY_NAME")</f>
        <v>NGGLN 4 1/4 18 J</v>
      </c>
      <c r="AR1248" s="38">
        <f>_xll.RtGet("EBOND_LDN", B1248, -18560)</f>
        <v>0</v>
      </c>
      <c r="AS1248" s="38">
        <f>_xll.RtGet("EBOND_LDN", B1248, -18562)</f>
        <v>0</v>
      </c>
      <c r="AT1248" s="58" t="str">
        <f ca="1">IF(Main[[#This Row],[maturity]]&lt;TODAY(),"matured","-")</f>
        <v>-</v>
      </c>
      <c r="AU1248" s="1" t="str">
        <f>IF(Main[[#This Row],[spread bid]]=Main[[#This Row],[spread ask]],"error","-")</f>
        <v>error</v>
      </c>
    </row>
    <row r="1249" spans="1:47" x14ac:dyDescent="0.2">
      <c r="A1249" s="1" t="s">
        <v>1137</v>
      </c>
      <c r="B1249" s="1">
        <v>10628097</v>
      </c>
      <c r="C1249" s="1">
        <v>1996718</v>
      </c>
      <c r="D1249" s="1" t="str">
        <f>_xll.BDP($A1249&amp;" Corp",D$4)</f>
        <v>OMVAV</v>
      </c>
      <c r="E1249" s="1">
        <f>IF(_xll.BDP($A1249&amp;" Corp","cpn typ")="floating","frn",_xll.BDP($A1249&amp;" Corp",E$4))</f>
        <v>6.75</v>
      </c>
      <c r="F1249" s="50" t="str">
        <f>IF(LEFT(_xll.BDP($A1249&amp;" Corp","mty_typ"),4)="perp","perp",_xll.BDP($A1249&amp;" Corp",F$4)*1)</f>
        <v>perp</v>
      </c>
      <c r="G1249" s="31">
        <f>_xll.RtGet("EBOND_POSITION",INDEX(bookMap[eBondID],MATCH(TEXT(C1249,"0"),bookMap[bbgID],0))&amp;"="&amp;B1249,"AMOUNT")</f>
        <v>0</v>
      </c>
      <c r="H1249" s="1">
        <f>INDEX(control!$E$12:$E$22,MATCH(C1249,control!$C$12:$C$22,0))</f>
        <v>0</v>
      </c>
      <c r="I1249" s="1" t="str">
        <f>IFERROR(INDEX(bias[symbol],MIN(MAX(MATCH(IF($I$2="manual",_xll.RtGet("EBOND_LDN",B1249,-20268),$I$2),bias[symbol],0)+H1249,1),27)),"-")</f>
        <v>m</v>
      </c>
      <c r="J1249" s="1">
        <f>IFERROR(_xll.RtGet("EBOND_LDN",B1249,-20270)*1,"-")</f>
        <v>0.5</v>
      </c>
      <c r="K1249" s="1" t="str">
        <f>_xll.RtGet("EBOND_LDN",$B1249,-20271)</f>
        <v>on</v>
      </c>
      <c r="L1249" s="1">
        <f>_xll.BDP(A1249&amp;" @CBKG Corp","bid")</f>
        <v>114.277</v>
      </c>
      <c r="M1249" s="1">
        <f>_xll.BDP(A1249&amp;" @CBKG Corp","ask")</f>
        <v>114.777</v>
      </c>
      <c r="N1249" s="1" t="s">
        <v>1456</v>
      </c>
      <c r="O1249" s="1" t="str">
        <f>_xll.BDP(A1249&amp;" @"&amp;N1249&amp;" Corp","LAST_UPDATE")</f>
        <v>07:01:18</v>
      </c>
      <c r="P1249" s="57">
        <f>_xll.BDP(A1249&amp;" @"&amp;N1249&amp;" Corp","LAST_PRICE")</f>
        <v>114.53100000000001</v>
      </c>
      <c r="Q1249" s="1">
        <f>INDEX(control!$F$12:$F$22,MATCH(C1249,control!$C$12:$C$22,0))</f>
        <v>100</v>
      </c>
      <c r="R1249" s="1">
        <f>P1249-J1249*INDEX(bias[value],MATCH(I1249,bias[symbol],0))*(Q1249/100)</f>
        <v>114.28100000000001</v>
      </c>
      <c r="S1249" s="1">
        <f t="shared" si="1448"/>
        <v>114.78100000000001</v>
      </c>
      <c r="T1249" s="4"/>
      <c r="U1249" s="4"/>
      <c r="V1249" s="1">
        <f t="shared" si="1442"/>
        <v>114.53100000000001</v>
      </c>
      <c r="W1249" s="1">
        <f t="shared" si="1443"/>
        <v>114.28100000000001</v>
      </c>
      <c r="X1249" s="1">
        <f t="shared" si="1444"/>
        <v>114.78100000000001</v>
      </c>
      <c r="Y1249" s="13">
        <f t="shared" si="1445"/>
        <v>8.0000000000097771E-3</v>
      </c>
      <c r="Z1249" s="1">
        <v>1</v>
      </c>
      <c r="AA1249" s="1">
        <f t="shared" si="1446"/>
        <v>1</v>
      </c>
      <c r="AB1249" s="1">
        <f t="shared" si="1461"/>
        <v>1</v>
      </c>
      <c r="AC1249" s="1">
        <f>IF(ISNUMBER(INDEX(bias[value],MATCH(I1249,bias[symbol],0))),1,0)</f>
        <v>1</v>
      </c>
      <c r="AD1249" s="1">
        <f t="shared" si="1447"/>
        <v>1</v>
      </c>
      <c r="AE1249" s="1">
        <f t="shared" si="1462"/>
        <v>1</v>
      </c>
      <c r="AF1249" s="1">
        <f t="shared" ca="1" si="1472"/>
        <v>0</v>
      </c>
      <c r="AG1249" s="1">
        <f t="shared" ca="1" si="1478"/>
        <v>0</v>
      </c>
      <c r="AH1249" s="1" t="str">
        <f ca="1">IF(AG1249=1,_xll.RtContribute("DDS_BONDS",$B1249&amp;"=EXT",$V$3:$X$3,V1249:X1249,"FTC:CHANGED;SCOPE:SERVER"),"-")</f>
        <v>-</v>
      </c>
      <c r="AI1249" s="1" t="str">
        <f>_xll.RtGet("DDS_BONDS",B1249&amp;"=EXT",3)</f>
        <v>10628097=EXT</v>
      </c>
      <c r="AJ1249" s="32">
        <f>_xll.BDP($A1249&amp;" @"&amp; $N1249 &amp;"  Corp","risk_mid")</f>
        <v>3.9579021411711324</v>
      </c>
      <c r="AK1249" s="25">
        <f t="shared" si="1525"/>
        <v>0</v>
      </c>
      <c r="AL1249" s="1" t="str">
        <f t="shared" si="1449"/>
        <v>-</v>
      </c>
      <c r="AM1249" s="38">
        <f t="shared" si="1526"/>
        <v>0</v>
      </c>
      <c r="AN1249" s="12">
        <f>_xll.BDP($A1249&amp;" @"&amp; $N1249 &amp;"  Corp","asset_swap_spd_mid")</f>
        <v>237.24245742637328</v>
      </c>
      <c r="AO1249" s="25">
        <f t="shared" si="1527"/>
        <v>0</v>
      </c>
      <c r="AP1249" s="25">
        <f>IFERROR(_xll.BDP($A1249&amp;" @"&amp; $N1249 &amp;"  Corp","coupon")*G1249/100/365,"-")</f>
        <v>0</v>
      </c>
      <c r="AQ1249" s="1" t="str">
        <f>_xll.RtGet("EBOND_LDN",B1249,"DSPLY_NAME")</f>
        <v>OMVAV 6 3/4 29 J</v>
      </c>
      <c r="AR1249" s="38">
        <f>_xll.RtGet("EBOND_LDN", B1249, -18560)</f>
        <v>0</v>
      </c>
      <c r="AS1249" s="38">
        <f>_xll.RtGet("EBOND_LDN", B1249, -18562)</f>
        <v>0</v>
      </c>
      <c r="AT1249" s="58" t="str">
        <f ca="1">IF(Main[[#This Row],[maturity]]&lt;TODAY(),"matured","-")</f>
        <v>-</v>
      </c>
      <c r="AU1249" s="1" t="str">
        <f>IF(Main[[#This Row],[spread bid]]=Main[[#This Row],[spread ask]],"error","-")</f>
        <v>error</v>
      </c>
    </row>
    <row r="1250" spans="1:47" x14ac:dyDescent="0.2">
      <c r="A1250" s="1" t="s">
        <v>1507</v>
      </c>
      <c r="B1250" s="1">
        <v>21079871</v>
      </c>
      <c r="C1250" s="1">
        <v>1996718</v>
      </c>
      <c r="D1250" s="1" t="str">
        <f>_xll.BDP($A1250&amp;" Corp",D$4)</f>
        <v>ORAFP</v>
      </c>
      <c r="E1250" s="1">
        <f>IF(_xll.BDP($A1250&amp;" Corp","cpn typ")="floating","frn",_xll.BDP($A1250&amp;" Corp",E$4))</f>
        <v>4.25</v>
      </c>
      <c r="F1250" s="50" t="str">
        <f>IF(LEFT(_xll.BDP($A1250&amp;" Corp","mty_typ"),4)="perp","perp",_xll.BDP($A1250&amp;" Corp",F$4)*1)</f>
        <v>perp</v>
      </c>
      <c r="G1250" s="31">
        <f>_xll.RtGet("EBOND_POSITION",INDEX(bookMap[eBondID],MATCH(TEXT(C1250,"0"),bookMap[bbgID],0))&amp;"="&amp;B1250,"AMOUNT")</f>
        <v>0</v>
      </c>
      <c r="H1250" s="1">
        <f>INDEX(control!$E$12:$E$22,MATCH(C1250,control!$C$12:$C$22,0))</f>
        <v>0</v>
      </c>
      <c r="I1250" s="1" t="str">
        <f>IFERROR(INDEX(bias[symbol],MIN(MAX(MATCH(IF($I$2="manual",_xll.RtGet("EBOND_LDN",B1250,-20268),$I$2),bias[symbol],0)+H1250,1),27)),"-")</f>
        <v>m</v>
      </c>
      <c r="J1250" s="1">
        <f>IFERROR(_xll.RtGet("EBOND_LDN",B1250,-20270)*1,"-")</f>
        <v>0.5</v>
      </c>
      <c r="K1250" s="1" t="str">
        <f>_xll.RtGet("EBOND_LDN",$B1250,-20271)</f>
        <v>on</v>
      </c>
      <c r="L1250" s="1">
        <f>_xll.BDP(A1250&amp;" @CBKG Corp","bid")</f>
        <v>103.259</v>
      </c>
      <c r="M1250" s="1">
        <f>_xll.BDP(A1250&amp;" @CBKG Corp","ask")</f>
        <v>103.759</v>
      </c>
      <c r="N1250" s="1" t="s">
        <v>1456</v>
      </c>
      <c r="O1250" s="1" t="str">
        <f>_xll.BDP(A1250&amp;" @"&amp;N1250&amp;" Corp","LAST_UPDATE")</f>
        <v>07:01:27</v>
      </c>
      <c r="P1250" s="57">
        <f>_xll.BDP(A1250&amp;" @"&amp;N1250&amp;" Corp","LAST_PRICE")</f>
        <v>103.512</v>
      </c>
      <c r="Q1250" s="1">
        <f>INDEX(control!$F$12:$F$22,MATCH(C1250,control!$C$12:$C$22,0))</f>
        <v>100</v>
      </c>
      <c r="R1250" s="1">
        <f>P1250-J1250*INDEX(bias[value],MATCH(I1250,bias[symbol],0))*(Q1250/100)</f>
        <v>103.262</v>
      </c>
      <c r="S1250" s="1">
        <f t="shared" ref="S1250:S1251" si="1541">R1250+J1250*(Q1250/100)</f>
        <v>103.762</v>
      </c>
      <c r="T1250" s="4"/>
      <c r="U1250" s="4"/>
      <c r="V1250" s="1">
        <f t="shared" ref="V1250:V1251" si="1542">P1250</f>
        <v>103.512</v>
      </c>
      <c r="W1250" s="1">
        <f t="shared" ref="W1250:W1251" si="1543">IF(ISNUMBER(T1250),T1250,R1250)</f>
        <v>103.262</v>
      </c>
      <c r="X1250" s="1">
        <f t="shared" ref="X1250:X1251" si="1544">IF(ISNUMBER(U1250),U1250,S1250)</f>
        <v>103.762</v>
      </c>
      <c r="Y1250" s="13">
        <f t="shared" ref="Y1250:Y1251" si="1545">IF(ISERROR((W1250+X1250)-(L1250+M1250)),"err",((W1250+X1250)-(L1250+M1250)))</f>
        <v>6.0000000000002274E-3</v>
      </c>
      <c r="Z1250" s="1">
        <v>1</v>
      </c>
      <c r="AA1250" s="1">
        <f t="shared" ref="AA1250:AA1251" si="1546">IF(K1250="on",1,0)</f>
        <v>1</v>
      </c>
      <c r="AB1250" s="1">
        <f t="shared" ref="AB1250:AB1251" si="1547">IF(ISNUMBER(V1250),1,0)*IF(ISNUMBER(W1250),1,0)*IF(ISNUMBER(X1250),1,0)</f>
        <v>1</v>
      </c>
      <c r="AC1250" s="1">
        <f>IF(ISNUMBER(INDEX(bias[value],MATCH(I1250,bias[symbol],0))),1,0)</f>
        <v>1</v>
      </c>
      <c r="AD1250" s="1">
        <f t="shared" ref="AD1250:AD1251" si="1548">IF(ISNUMBER(J1250),1,0)</f>
        <v>1</v>
      </c>
      <c r="AE1250" s="1">
        <f t="shared" ref="AE1250:AE1251" si="1549">IF(AB1250,IF(W1250&gt;X1250,0,1),0)</f>
        <v>1</v>
      </c>
      <c r="AF1250" s="1">
        <f t="shared" ca="1" si="1472"/>
        <v>0</v>
      </c>
      <c r="AG1250" s="1">
        <f t="shared" ca="1" si="1478"/>
        <v>0</v>
      </c>
      <c r="AH1250" s="1" t="str">
        <f ca="1">IF(AG1250=1,_xll.RtContribute("DDS_BONDS",$B1250&amp;"=EXT",$V$3:$X$3,V1250:X1250,"FTC:CHANGED;SCOPE:SERVER"),"-")</f>
        <v>-</v>
      </c>
      <c r="AI1250" s="1" t="str">
        <f>_xll.RtGet("DDS_BONDS",B1250&amp;"=EXT",3)</f>
        <v>21079871=EXT</v>
      </c>
      <c r="AJ1250" s="32">
        <f>_xll.BDP($A1250&amp;" @"&amp; $N1250 &amp;"  Corp","risk_mid")</f>
        <v>5.1698961355455708</v>
      </c>
      <c r="AK1250" s="25">
        <f t="shared" ref="AK1250:AK1251" si="1550">IFERROR(G1250*AJ1250/10000,"-")</f>
        <v>0</v>
      </c>
      <c r="AL1250" s="1" t="str">
        <f t="shared" si="1449"/>
        <v>-</v>
      </c>
      <c r="AM1250" s="38">
        <f t="shared" ref="AM1250:AM1251" si="1551">IFERROR(G1250*1,0)*IFERROR(P1250*1,0)/100*IF(AL1250="-",$AM$3,AL1250)/100/360</f>
        <v>0</v>
      </c>
      <c r="AN1250" s="12">
        <f>_xll.BDP($A1250&amp;" @"&amp; $N1250 &amp;"  Corp","asset_swap_spd_mid")</f>
        <v>266.11241573310753</v>
      </c>
      <c r="AO1250" s="25">
        <f t="shared" ref="AO1250:AO1251" si="1552">IFERROR(G1250*1,0)*IFERROR(AN1250*1,0)/10000</f>
        <v>0</v>
      </c>
      <c r="AP1250" s="25">
        <f>IFERROR(_xll.BDP($A1250&amp;" @"&amp; $N1250 &amp;"  Corp","coupon")*G1250/100/365,"-")</f>
        <v>0</v>
      </c>
      <c r="AQ1250" s="1" t="str">
        <f>_xll.RtGet("EBOND_LDN",B1250,"DSPLY_NAME")</f>
        <v>ORAFP 4 1/4 28 F</v>
      </c>
      <c r="AR1250" s="38">
        <f>_xll.RtGet("EBOND_LDN", B1250, -18560)</f>
        <v>0</v>
      </c>
      <c r="AS1250" s="38">
        <f>_xll.RtGet("EBOND_LDN", B1250, -18562)</f>
        <v>0</v>
      </c>
      <c r="AT1250" s="58" t="str">
        <f ca="1">IF(Main[[#This Row],[maturity]]&lt;TODAY(),"matured","-")</f>
        <v>-</v>
      </c>
      <c r="AU1250" s="1" t="str">
        <f>IF(Main[[#This Row],[spread bid]]=Main[[#This Row],[spread ask]],"error","-")</f>
        <v>error</v>
      </c>
    </row>
    <row r="1251" spans="1:47" x14ac:dyDescent="0.2">
      <c r="A1251" s="1" t="s">
        <v>1508</v>
      </c>
      <c r="B1251" s="1">
        <v>21079874</v>
      </c>
      <c r="C1251" s="1">
        <v>1996718</v>
      </c>
      <c r="D1251" s="1" t="str">
        <f>_xll.BDP($A1251&amp;" Corp",D$4)</f>
        <v>ORAFP</v>
      </c>
      <c r="E1251" s="1">
        <f>IF(_xll.BDP($A1251&amp;" Corp","cpn typ")="floating","frn",_xll.BDP($A1251&amp;" Corp",E$4))</f>
        <v>5.25</v>
      </c>
      <c r="F1251" s="50" t="str">
        <f>IF(LEFT(_xll.BDP($A1251&amp;" Corp","mty_typ"),4)="perp","perp",_xll.BDP($A1251&amp;" Corp",F$4)*1)</f>
        <v>perp</v>
      </c>
      <c r="G1251" s="31">
        <f>_xll.RtGet("EBOND_POSITION",INDEX(bookMap[eBondID],MATCH(TEXT(C1251,"0"),bookMap[bbgID],0))&amp;"="&amp;B1251,"AMOUNT")</f>
        <v>2500000</v>
      </c>
      <c r="H1251" s="1">
        <f>INDEX(control!$E$12:$E$22,MATCH(C1251,control!$C$12:$C$22,0))</f>
        <v>0</v>
      </c>
      <c r="I1251" s="1" t="str">
        <f>IFERROR(INDEX(bias[symbol],MIN(MAX(MATCH(IF($I$2="manual",_xll.RtGet("EBOND_LDN",B1251,-20268),$I$2),bias[symbol],0)+H1251,1),27)),"-")</f>
        <v>m</v>
      </c>
      <c r="J1251" s="1">
        <f>IFERROR(_xll.RtGet("EBOND_LDN",B1251,-20270)*1,"-")</f>
        <v>0.5</v>
      </c>
      <c r="K1251" s="1" t="str">
        <f>_xll.RtGet("EBOND_LDN",$B1251,-20271)</f>
        <v>on</v>
      </c>
      <c r="L1251" s="1">
        <f>_xll.BDP(A1251&amp;" @CBKG Corp","bid")</f>
        <v>106.251</v>
      </c>
      <c r="M1251" s="1">
        <f>_xll.BDP(A1251&amp;" @CBKG Corp","ask")</f>
        <v>106.751</v>
      </c>
      <c r="N1251" s="1" t="s">
        <v>1456</v>
      </c>
      <c r="O1251" s="1" t="str">
        <f>_xll.BDP(A1251&amp;" @"&amp;N1251&amp;" Corp","LAST_UPDATE")</f>
        <v>07:01:45</v>
      </c>
      <c r="P1251" s="57">
        <f>_xll.BDP(A1251&amp;" @"&amp;N1251&amp;" Corp","LAST_PRICE")</f>
        <v>106.497</v>
      </c>
      <c r="Q1251" s="1">
        <f>INDEX(control!$F$12:$F$22,MATCH(C1251,control!$C$12:$C$22,0))</f>
        <v>100</v>
      </c>
      <c r="R1251" s="1">
        <f>P1251-J1251*INDEX(bias[value],MATCH(I1251,bias[symbol],0))*(Q1251/100)</f>
        <v>106.247</v>
      </c>
      <c r="S1251" s="1">
        <f t="shared" si="1541"/>
        <v>106.747</v>
      </c>
      <c r="T1251" s="4"/>
      <c r="U1251" s="4"/>
      <c r="V1251" s="1">
        <f t="shared" si="1542"/>
        <v>106.497</v>
      </c>
      <c r="W1251" s="1">
        <f t="shared" si="1543"/>
        <v>106.247</v>
      </c>
      <c r="X1251" s="1">
        <f t="shared" si="1544"/>
        <v>106.747</v>
      </c>
      <c r="Y1251" s="13">
        <f t="shared" si="1545"/>
        <v>-8.0000000000097771E-3</v>
      </c>
      <c r="Z1251" s="1">
        <v>1</v>
      </c>
      <c r="AA1251" s="1">
        <f t="shared" si="1546"/>
        <v>1</v>
      </c>
      <c r="AB1251" s="1">
        <f t="shared" si="1547"/>
        <v>1</v>
      </c>
      <c r="AC1251" s="1">
        <f>IF(ISNUMBER(INDEX(bias[value],MATCH(I1251,bias[symbol],0))),1,0)</f>
        <v>1</v>
      </c>
      <c r="AD1251" s="1">
        <f t="shared" si="1548"/>
        <v>1</v>
      </c>
      <c r="AE1251" s="1">
        <f t="shared" si="1549"/>
        <v>1</v>
      </c>
      <c r="AF1251" s="1">
        <f t="shared" ca="1" si="1472"/>
        <v>0</v>
      </c>
      <c r="AG1251" s="1">
        <f t="shared" ca="1" si="1478"/>
        <v>0</v>
      </c>
      <c r="AH1251" s="1" t="str">
        <f ca="1">IF(AG1251=1,_xll.RtContribute("DDS_BONDS",$B1251&amp;"=EXT",$V$3:$X$3,V1251:X1251,"FTC:CHANGED;SCOPE:SERVER"),"-")</f>
        <v>-</v>
      </c>
      <c r="AI1251" s="1" t="str">
        <f>_xll.RtGet("DDS_BONDS",B1251&amp;"=EXT",3)</f>
        <v>21079874=EXT</v>
      </c>
      <c r="AJ1251" s="32">
        <f>_xll.BDP($A1251&amp;" @"&amp; $N1251 &amp;"  Corp","risk_mid")</f>
        <v>8.0755438883620911</v>
      </c>
      <c r="AK1251" s="25">
        <f t="shared" si="1550"/>
        <v>2018.885972090523</v>
      </c>
      <c r="AL1251" s="1" t="str">
        <f t="shared" si="1449"/>
        <v>-</v>
      </c>
      <c r="AM1251" s="38">
        <f t="shared" si="1551"/>
        <v>23.666</v>
      </c>
      <c r="AN1251" s="12">
        <f>_xll.BDP($A1251&amp;" @"&amp; $N1251 &amp;"  Corp","asset_swap_spd_mid")</f>
        <v>290.07513859911217</v>
      </c>
      <c r="AO1251" s="25">
        <f t="shared" si="1552"/>
        <v>72518.784649778041</v>
      </c>
      <c r="AP1251" s="25">
        <f>IFERROR(_xll.BDP($A1251&amp;" @"&amp; $N1251 &amp;"  Corp","coupon")*G1251/100/365,"-")</f>
        <v>359.58904109589042</v>
      </c>
      <c r="AQ1251" s="1" t="str">
        <f>_xll.RtGet("EBOND_LDN",B1251,"DSPLY_NAME")</f>
        <v>ORAFP 5 1/4 29 D</v>
      </c>
      <c r="AR1251" s="38">
        <f>_xll.RtGet("EBOND_LDN", B1251, -18560)</f>
        <v>0</v>
      </c>
      <c r="AS1251" s="38">
        <f>_xll.RtGet("EBOND_LDN", B1251, -18562)</f>
        <v>0</v>
      </c>
      <c r="AT1251" s="58" t="str">
        <f ca="1">IF(Main[[#This Row],[maturity]]&lt;TODAY(),"matured","-")</f>
        <v>-</v>
      </c>
      <c r="AU1251" s="1" t="str">
        <f>IF(Main[[#This Row],[spread bid]]=Main[[#This Row],[spread ask]],"error","-")</f>
        <v>error</v>
      </c>
    </row>
    <row r="1252" spans="1:47" x14ac:dyDescent="0.2">
      <c r="A1252" s="1" t="s">
        <v>1138</v>
      </c>
      <c r="B1252" s="1">
        <v>9517875</v>
      </c>
      <c r="C1252" s="1">
        <v>1996718</v>
      </c>
      <c r="D1252" s="1" t="str">
        <f>_xll.BDP($A1252&amp;" Corp",D$4)</f>
        <v>RWE</v>
      </c>
      <c r="E1252" s="1">
        <f>IF(_xll.BDP($A1252&amp;" Corp","cpn typ")="floating","frn",_xll.BDP($A1252&amp;" Corp",E$4))</f>
        <v>4.625</v>
      </c>
      <c r="F1252" s="50" t="str">
        <f>IF(LEFT(_xll.BDP($A1252&amp;" Corp","mty_typ"),4)="perp","perp",_xll.BDP($A1252&amp;" Corp",F$4)*1)</f>
        <v>perp</v>
      </c>
      <c r="G1252" s="31">
        <f>_xll.RtGet("EBOND_POSITION",INDEX(bookMap[eBondID],MATCH(TEXT(C1252,"0"),bookMap[bbgID],0))&amp;"="&amp;B1252,"AMOUNT")</f>
        <v>0</v>
      </c>
      <c r="H1252" s="1">
        <f>INDEX(control!$E$12:$E$22,MATCH(C1252,control!$C$12:$C$22,0))</f>
        <v>0</v>
      </c>
      <c r="I1252" s="1" t="str">
        <f>IFERROR(INDEX(bias[symbol],MIN(MAX(MATCH(IF($I$2="manual",_xll.RtGet("EBOND_LDN",B1252,-20268),$I$2),bias[symbol],0)+H1252,1),27)),"-")</f>
        <v>m</v>
      </c>
      <c r="J1252" s="1">
        <f>IFERROR(_xll.RtGet("EBOND_LDN",B1252,-20270)*1,"-")</f>
        <v>0.5</v>
      </c>
      <c r="K1252" s="1" t="str">
        <f>_xll.RtGet("EBOND_LDN",$B1252,-20271)</f>
        <v>on</v>
      </c>
      <c r="L1252" s="1">
        <f>_xll.BDP(A1252&amp;" @CBKG Corp","bid")</f>
        <v>103.039</v>
      </c>
      <c r="M1252" s="1">
        <f>_xll.BDP(A1252&amp;" @CBKG Corp","ask")</f>
        <v>103.539</v>
      </c>
      <c r="N1252" s="1" t="s">
        <v>1456</v>
      </c>
      <c r="O1252" s="1" t="str">
        <f>_xll.BDP(A1252&amp;" @"&amp;N1252&amp;" Corp","LAST_UPDATE")</f>
        <v>07:01:08</v>
      </c>
      <c r="P1252" s="57">
        <f>_xll.BDP(A1252&amp;" @"&amp;N1252&amp;" Corp","LAST_PRICE")</f>
        <v>103.295</v>
      </c>
      <c r="Q1252" s="1">
        <f>INDEX(control!$F$12:$F$22,MATCH(C1252,control!$C$12:$C$22,0))</f>
        <v>100</v>
      </c>
      <c r="R1252" s="1">
        <f>P1252-J1252*INDEX(bias[value],MATCH(I1252,bias[symbol],0))*(Q1252/100)</f>
        <v>103.045</v>
      </c>
      <c r="S1252" s="1">
        <f t="shared" si="1448"/>
        <v>103.545</v>
      </c>
      <c r="T1252" s="4"/>
      <c r="U1252" s="4"/>
      <c r="V1252" s="1">
        <f t="shared" si="1442"/>
        <v>103.295</v>
      </c>
      <c r="W1252" s="1">
        <f t="shared" si="1443"/>
        <v>103.045</v>
      </c>
      <c r="X1252" s="1">
        <f t="shared" si="1444"/>
        <v>103.545</v>
      </c>
      <c r="Y1252" s="13">
        <f t="shared" si="1445"/>
        <v>1.2000000000000455E-2</v>
      </c>
      <c r="Z1252" s="1">
        <v>1</v>
      </c>
      <c r="AA1252" s="1">
        <f t="shared" si="1446"/>
        <v>1</v>
      </c>
      <c r="AB1252" s="1">
        <f t="shared" si="1461"/>
        <v>1</v>
      </c>
      <c r="AC1252" s="1">
        <f>IF(ISNUMBER(INDEX(bias[value],MATCH(I1252,bias[symbol],0))),1,0)</f>
        <v>1</v>
      </c>
      <c r="AD1252" s="1">
        <f t="shared" si="1447"/>
        <v>1</v>
      </c>
      <c r="AE1252" s="1">
        <f t="shared" si="1462"/>
        <v>1</v>
      </c>
      <c r="AF1252" s="1">
        <f t="shared" ca="1" si="1472"/>
        <v>0</v>
      </c>
      <c r="AG1252" s="1">
        <f t="shared" ca="1" si="1478"/>
        <v>0</v>
      </c>
      <c r="AH1252" s="1" t="str">
        <f ca="1">IF(AG1252=1,_xll.RtContribute("DDS_BONDS",$B1252&amp;"=EXT",$V$3:$X$3,V1252:X1252,"FTC:CHANGED;SCOPE:SERVER"),"-")</f>
        <v>-</v>
      </c>
      <c r="AI1252" s="1" t="str">
        <f>_xll.RtGet("DDS_BONDS",B1252&amp;"=EXT",3)</f>
        <v>9517875=EXT</v>
      </c>
      <c r="AJ1252" s="32">
        <f>_xll.BDP($A1252&amp;" @"&amp; $N1252 &amp;"  Corp","risk_mid")</f>
        <v>1.2958471818294015</v>
      </c>
      <c r="AK1252" s="25">
        <f t="shared" si="1525"/>
        <v>0</v>
      </c>
      <c r="AL1252" s="1" t="str">
        <f t="shared" si="1449"/>
        <v>-</v>
      </c>
      <c r="AM1252" s="38">
        <f t="shared" si="1526"/>
        <v>0</v>
      </c>
      <c r="AN1252" s="12">
        <f>_xll.BDP($A1252&amp;" @"&amp; $N1252 &amp;"  Corp","asset_swap_spd_mid")</f>
        <v>158.33385652119102</v>
      </c>
      <c r="AO1252" s="25">
        <f t="shared" si="1527"/>
        <v>0</v>
      </c>
      <c r="AP1252" s="25">
        <f>IFERROR(_xll.BDP($A1252&amp;" @"&amp; $N1252 &amp;"  Corp","coupon")*G1252/100/365,"-")</f>
        <v>0</v>
      </c>
      <c r="AQ1252" s="1" t="str">
        <f>_xll.RtGet("EBOND_LDN",B1252,"DSPLY_NAME")</f>
        <v>RWE 4 5/8 29 Sep</v>
      </c>
      <c r="AR1252" s="38">
        <f>_xll.RtGet("EBOND_LDN", B1252, -18560)</f>
        <v>0</v>
      </c>
      <c r="AS1252" s="38">
        <f>_xll.RtGet("EBOND_LDN", B1252, -18562)</f>
        <v>0</v>
      </c>
      <c r="AT1252" s="58" t="str">
        <f ca="1">IF(Main[[#This Row],[maturity]]&lt;TODAY(),"matured","-")</f>
        <v>-</v>
      </c>
      <c r="AU1252" s="1" t="str">
        <f>IF(Main[[#This Row],[spread bid]]=Main[[#This Row],[spread ask]],"error","-")</f>
        <v>error</v>
      </c>
    </row>
    <row r="1253" spans="1:47" x14ac:dyDescent="0.2">
      <c r="A1253" s="1" t="s">
        <v>1139</v>
      </c>
      <c r="B1253" s="1">
        <v>9500690</v>
      </c>
      <c r="C1253" s="1">
        <v>1996718</v>
      </c>
      <c r="D1253" s="1" t="str">
        <f>_xll.BDP($A1253&amp;" Corp",D$4)</f>
        <v>SEVFP</v>
      </c>
      <c r="E1253" s="1">
        <f>IF(_xll.BDP($A1253&amp;" Corp","cpn typ")="floating","frn",_xll.BDP($A1253&amp;" Corp",E$4))</f>
        <v>4.82</v>
      </c>
      <c r="F1253" s="50" t="str">
        <f>IF(LEFT(_xll.BDP($A1253&amp;" Corp","mty_typ"),4)="perp","perp",_xll.BDP($A1253&amp;" Corp",F$4)*1)</f>
        <v>perp</v>
      </c>
      <c r="G1253" s="31">
        <f>_xll.RtGet("EBOND_POSITION",INDEX(bookMap[eBondID],MATCH(TEXT(C1253,"0"),bookMap[bbgID],0))&amp;"="&amp;B1253,"AMOUNT")</f>
        <v>0</v>
      </c>
      <c r="H1253" s="1">
        <f>INDEX(control!$E$12:$E$22,MATCH(C1253,control!$C$12:$C$22,0))</f>
        <v>0</v>
      </c>
      <c r="I1253" s="1" t="str">
        <f>IFERROR(INDEX(bias[symbol],MIN(MAX(MATCH(IF($I$2="manual",_xll.RtGet("EBOND_LDN",B1253,-20268),$I$2),bias[symbol],0)+H1253,1),27)),"-")</f>
        <v>m</v>
      </c>
      <c r="J1253" s="1">
        <f>IFERROR(_xll.RtGet("EBOND_LDN",B1253,-20270)*1,"-")</f>
        <v>0.5</v>
      </c>
      <c r="K1253" s="1" t="str">
        <f>_xll.RtGet("EBOND_LDN",$B1253,-20271)</f>
        <v>on</v>
      </c>
      <c r="L1253" s="1">
        <f>_xll.BDP(A1253&amp;" @CBKG Corp","bid")</f>
        <v>103.875</v>
      </c>
      <c r="M1253" s="1">
        <f>_xll.BDP(A1253&amp;" @CBKG Corp","ask")</f>
        <v>104.375</v>
      </c>
      <c r="N1253" s="1" t="s">
        <v>1456</v>
      </c>
      <c r="O1253" s="1" t="str">
        <f>_xll.BDP(A1253&amp;" @"&amp;N1253&amp;" Corp","LAST_UPDATE")</f>
        <v>07:00:43</v>
      </c>
      <c r="P1253" s="57">
        <f>_xll.BDP(A1253&amp;" @"&amp;N1253&amp;" Corp","LAST_PRICE")</f>
        <v>103.98699999999999</v>
      </c>
      <c r="Q1253" s="1">
        <f>INDEX(control!$F$12:$F$22,MATCH(C1253,control!$C$12:$C$22,0))</f>
        <v>100</v>
      </c>
      <c r="R1253" s="1">
        <f>P1253-J1253*INDEX(bias[value],MATCH(I1253,bias[symbol],0))*(Q1253/100)</f>
        <v>103.73699999999999</v>
      </c>
      <c r="S1253" s="1">
        <f t="shared" si="1448"/>
        <v>104.23699999999999</v>
      </c>
      <c r="T1253" s="4"/>
      <c r="U1253" s="4"/>
      <c r="V1253" s="1">
        <f t="shared" si="1442"/>
        <v>103.98699999999999</v>
      </c>
      <c r="W1253" s="1">
        <f t="shared" si="1443"/>
        <v>103.73699999999999</v>
      </c>
      <c r="X1253" s="1">
        <f t="shared" si="1444"/>
        <v>104.23699999999999</v>
      </c>
      <c r="Y1253" s="13">
        <f t="shared" si="1445"/>
        <v>-0.27600000000001046</v>
      </c>
      <c r="Z1253" s="1">
        <v>1</v>
      </c>
      <c r="AA1253" s="1">
        <f t="shared" si="1446"/>
        <v>1</v>
      </c>
      <c r="AB1253" s="1">
        <f t="shared" si="1461"/>
        <v>1</v>
      </c>
      <c r="AC1253" s="1">
        <f>IF(ISNUMBER(INDEX(bias[value],MATCH(I1253,bias[symbol],0))),1,0)</f>
        <v>1</v>
      </c>
      <c r="AD1253" s="1">
        <f t="shared" si="1447"/>
        <v>1</v>
      </c>
      <c r="AE1253" s="1">
        <f t="shared" si="1462"/>
        <v>1</v>
      </c>
      <c r="AF1253" s="1">
        <f t="shared" ca="1" si="1472"/>
        <v>0</v>
      </c>
      <c r="AG1253" s="1">
        <f t="shared" ca="1" si="1478"/>
        <v>0</v>
      </c>
      <c r="AH1253" s="1" t="str">
        <f ca="1">IF(AG1253=1,_xll.RtContribute("DDS_BONDS",$B1253&amp;"=EXT",$V$3:$X$3,V1253:X1253,"FTC:CHANGED;SCOPE:SERVER"),"-")</f>
        <v>-</v>
      </c>
      <c r="AI1253" s="1" t="str">
        <f>_xll.RtGet("DDS_BONDS",B1253&amp;"=EXT",3)</f>
        <v>9500690=EXT</v>
      </c>
      <c r="AJ1253" s="32">
        <f>_xll.BDP($A1253&amp;" @"&amp; $N1253 &amp;"  Corp","risk_mid")</f>
        <v>1.2901231044878614</v>
      </c>
      <c r="AK1253" s="25">
        <f t="shared" si="1525"/>
        <v>0</v>
      </c>
      <c r="AL1253" s="1">
        <f t="shared" si="1449"/>
        <v>-0.7</v>
      </c>
      <c r="AM1253" s="38">
        <f t="shared" si="1526"/>
        <v>0</v>
      </c>
      <c r="AN1253" s="12">
        <f>_xll.BDP($A1253&amp;" @"&amp; $N1253 &amp;"  Corp","asset_swap_spd_mid")</f>
        <v>122.2729641192002</v>
      </c>
      <c r="AO1253" s="25">
        <f t="shared" si="1527"/>
        <v>0</v>
      </c>
      <c r="AP1253" s="25">
        <f>IFERROR(_xll.BDP($A1253&amp;" @"&amp; $N1253 &amp;"  Corp","coupon")*G1253/100/365,"-")</f>
        <v>0</v>
      </c>
      <c r="AQ1253" s="1" t="str">
        <f>_xll.RtGet("EBOND_LDN",B1253,"DSPLY_NAME")</f>
        <v>SEVFP 4.82 29 Se</v>
      </c>
      <c r="AR1253" s="38">
        <f>_xll.RtGet("EBOND_LDN", B1253, -18560)</f>
        <v>0</v>
      </c>
      <c r="AS1253" s="38">
        <f>_xll.RtGet("EBOND_LDN", B1253, -18562)</f>
        <v>0</v>
      </c>
      <c r="AT1253" s="58" t="str">
        <f ca="1">IF(Main[[#This Row],[maturity]]&lt;TODAY(),"matured","-")</f>
        <v>-</v>
      </c>
      <c r="AU1253" s="1" t="str">
        <f>IF(Main[[#This Row],[spread bid]]=Main[[#This Row],[spread ask]],"error","-")</f>
        <v>error</v>
      </c>
    </row>
    <row r="1254" spans="1:47" x14ac:dyDescent="0.2">
      <c r="A1254" s="1" t="s">
        <v>1140</v>
      </c>
      <c r="B1254" s="1">
        <v>5250776</v>
      </c>
      <c r="C1254" s="1">
        <v>1996718</v>
      </c>
      <c r="D1254" s="1" t="str">
        <f>_xll.BDP($A1254&amp;" Corp",D$4)</f>
        <v>SIEGR</v>
      </c>
      <c r="E1254" s="1">
        <f>IF(_xll.BDP($A1254&amp;" Corp","cpn typ")="floating","frn",_xll.BDP($A1254&amp;" Corp",E$4))</f>
        <v>5.25</v>
      </c>
      <c r="F1254" s="50">
        <f>IF(LEFT(_xll.BDP($A1254&amp;" Corp","mty_typ"),4)="perp","perp",_xll.BDP($A1254&amp;" Corp",F$4)*1)</f>
        <v>60889</v>
      </c>
      <c r="G1254" s="31">
        <f>_xll.RtGet("EBOND_POSITION",INDEX(bookMap[eBondID],MATCH(TEXT(C1254,"0"),bookMap[bbgID],0))&amp;"="&amp;B1254,"AMOUNT")</f>
        <v>647000</v>
      </c>
      <c r="H1254" s="1">
        <f>INDEX(control!$E$12:$E$22,MATCH(C1254,control!$C$12:$C$22,0))</f>
        <v>0</v>
      </c>
      <c r="I1254" s="1" t="str">
        <f>IFERROR(INDEX(bias[symbol],MIN(MAX(MATCH(IF($I$2="manual",_xll.RtGet("EBOND_LDN",B1254,-20268),$I$2),bias[symbol],0)+H1254,1),27)),"-")</f>
        <v>m</v>
      </c>
      <c r="J1254" s="1">
        <f>IFERROR(_xll.RtGet("EBOND_LDN",B1254,-20270)*1,"-")</f>
        <v>0.5</v>
      </c>
      <c r="K1254" s="1" t="str">
        <f>_xll.RtGet("EBOND_LDN",$B1254,-20271)</f>
        <v>ON</v>
      </c>
      <c r="L1254" s="1">
        <f>_xll.BDP(A1254&amp;" @CBKG Corp","bid")</f>
        <v>107.985</v>
      </c>
      <c r="M1254" s="1">
        <f>_xll.BDP(A1254&amp;" @CBKG Corp","ask")</f>
        <v>108.485</v>
      </c>
      <c r="N1254" s="1" t="s">
        <v>1456</v>
      </c>
      <c r="O1254" s="1" t="str">
        <f>_xll.BDP(A1254&amp;" @"&amp;N1254&amp;" Corp","LAST_UPDATE")</f>
        <v>07:01:22</v>
      </c>
      <c r="P1254" s="57">
        <f>_xll.BDP(A1254&amp;" @"&amp;N1254&amp;" Corp","LAST_PRICE")</f>
        <v>108.23</v>
      </c>
      <c r="Q1254" s="1">
        <f>INDEX(control!$F$12:$F$22,MATCH(C1254,control!$C$12:$C$22,0))</f>
        <v>100</v>
      </c>
      <c r="R1254" s="1">
        <f>P1254-J1254*INDEX(bias[value],MATCH(I1254,bias[symbol],0))*(Q1254/100)</f>
        <v>107.98</v>
      </c>
      <c r="S1254" s="1">
        <f t="shared" si="1448"/>
        <v>108.48</v>
      </c>
      <c r="T1254" s="4"/>
      <c r="U1254" s="4"/>
      <c r="V1254" s="1">
        <f t="shared" si="1442"/>
        <v>108.23</v>
      </c>
      <c r="W1254" s="1">
        <f t="shared" si="1443"/>
        <v>107.98</v>
      </c>
      <c r="X1254" s="1">
        <f t="shared" si="1444"/>
        <v>108.48</v>
      </c>
      <c r="Y1254" s="13">
        <f t="shared" si="1445"/>
        <v>-9.9999999999909051E-3</v>
      </c>
      <c r="Z1254" s="1">
        <v>1</v>
      </c>
      <c r="AA1254" s="1">
        <f t="shared" si="1446"/>
        <v>1</v>
      </c>
      <c r="AB1254" s="1">
        <f t="shared" si="1461"/>
        <v>1</v>
      </c>
      <c r="AC1254" s="1">
        <f>IF(ISNUMBER(INDEX(bias[value],MATCH(I1254,bias[symbol],0))),1,0)</f>
        <v>1</v>
      </c>
      <c r="AD1254" s="1">
        <f t="shared" si="1447"/>
        <v>1</v>
      </c>
      <c r="AE1254" s="1">
        <f t="shared" si="1462"/>
        <v>1</v>
      </c>
      <c r="AF1254" s="1">
        <f t="shared" ca="1" si="1472"/>
        <v>0</v>
      </c>
      <c r="AG1254" s="1">
        <f t="shared" ca="1" si="1478"/>
        <v>0</v>
      </c>
      <c r="AH1254" s="1" t="str">
        <f ca="1">IF(AG1254=1,_xll.RtContribute("DDS_BONDS",$B1254&amp;"=EXT",$V$3:$X$3,V1254:X1254,"FTC:CHANGED;SCOPE:SERVER"),"-")</f>
        <v>-</v>
      </c>
      <c r="AI1254" s="1" t="str">
        <f>_xll.RtGet("DDS_BONDS",B1254&amp;"=EXT",3)</f>
        <v>5250776=EXT</v>
      </c>
      <c r="AJ1254" s="32">
        <f>_xll.BDP($A1254&amp;" @"&amp; $N1254 &amp;"  Corp","risk_mid")</f>
        <v>2.3267787501971782</v>
      </c>
      <c r="AK1254" s="25">
        <f t="shared" si="1525"/>
        <v>150.54258513775741</v>
      </c>
      <c r="AL1254" s="1" t="str">
        <f t="shared" si="1449"/>
        <v>-</v>
      </c>
      <c r="AM1254" s="38">
        <f t="shared" si="1526"/>
        <v>6.2244275555555557</v>
      </c>
      <c r="AN1254" s="12">
        <f>_xll.BDP($A1254&amp;" @"&amp; $N1254 &amp;"  Corp","asset_swap_spd_mid")</f>
        <v>118.77085294005711</v>
      </c>
      <c r="AO1254" s="25">
        <f t="shared" si="1527"/>
        <v>7684.4741852216948</v>
      </c>
      <c r="AP1254" s="25">
        <f>IFERROR(_xll.BDP($A1254&amp;" @"&amp; $N1254 &amp;"  Corp","coupon")*G1254/100/365,"-")</f>
        <v>93.061643835616437</v>
      </c>
      <c r="AQ1254" s="1" t="str">
        <f>_xll.RtGet("EBOND_LDN",B1254,"DSPLY_NAME")</f>
        <v>SIEGR 5 1/4 14 S</v>
      </c>
      <c r="AR1254" s="38">
        <f>_xll.RtGet("EBOND_LDN", B1254, -18560)</f>
        <v>0</v>
      </c>
      <c r="AS1254" s="38">
        <f>_xll.RtGet("EBOND_LDN", B1254, -18562)</f>
        <v>0</v>
      </c>
      <c r="AT1254" s="58" t="str">
        <f ca="1">IF(Main[[#This Row],[maturity]]&lt;TODAY(),"matured","-")</f>
        <v>-</v>
      </c>
      <c r="AU1254" s="1" t="str">
        <f>IF(Main[[#This Row],[spread bid]]=Main[[#This Row],[spread ask]],"error","-")</f>
        <v>error</v>
      </c>
    </row>
    <row r="1255" spans="1:47" x14ac:dyDescent="0.2">
      <c r="A1255" s="1" t="s">
        <v>1141</v>
      </c>
      <c r="B1255" s="1">
        <v>19928446</v>
      </c>
      <c r="C1255" s="1">
        <v>1996718</v>
      </c>
      <c r="D1255" s="1" t="str">
        <f>_xll.BDP($A1255&amp;" Corp",D$4)</f>
        <v>SOLBBB</v>
      </c>
      <c r="E1255" s="1">
        <f>IF(_xll.BDP($A1255&amp;" Corp","cpn typ")="floating","frn",_xll.BDP($A1255&amp;" Corp",E$4))</f>
        <v>4.1989999999999998</v>
      </c>
      <c r="F1255" s="50" t="str">
        <f>IF(LEFT(_xll.BDP($A1255&amp;" Corp","mty_typ"),4)="perp","perp",_xll.BDP($A1255&amp;" Corp",F$4)*1)</f>
        <v>perp</v>
      </c>
      <c r="G1255" s="31">
        <f>_xll.RtGet("EBOND_POSITION",INDEX(bookMap[eBondID],MATCH(TEXT(C1255,"0"),bookMap[bbgID],0))&amp;"="&amp;B1255,"AMOUNT")</f>
        <v>0</v>
      </c>
      <c r="H1255" s="1">
        <f>INDEX(control!$E$12:$E$22,MATCH(C1255,control!$C$12:$C$22,0))</f>
        <v>0</v>
      </c>
      <c r="I1255" s="1" t="str">
        <f>IFERROR(INDEX(bias[symbol],MIN(MAX(MATCH(IF($I$2="manual",_xll.RtGet("EBOND_LDN",B1255,-20268),$I$2),bias[symbol],0)+H1255,1),27)),"-")</f>
        <v>m</v>
      </c>
      <c r="J1255" s="1">
        <f>IFERROR(_xll.RtGet("EBOND_LDN",B1255,-20270)*1,"-")</f>
        <v>0.5</v>
      </c>
      <c r="K1255" s="1" t="str">
        <f>_xll.RtGet("EBOND_LDN",$B1255,-20271)</f>
        <v>on</v>
      </c>
      <c r="L1255" s="1">
        <f>_xll.BDP(A1255&amp;" @CBKG Corp","bid")</f>
        <v>104.733</v>
      </c>
      <c r="M1255" s="1">
        <f>_xll.BDP(A1255&amp;" @CBKG Corp","ask")</f>
        <v>105.233</v>
      </c>
      <c r="N1255" s="1" t="s">
        <v>1456</v>
      </c>
      <c r="O1255" s="1" t="str">
        <f>_xll.BDP(A1255&amp;" @"&amp;N1255&amp;" Corp","LAST_UPDATE")</f>
        <v>07:01:08</v>
      </c>
      <c r="P1255" s="57">
        <f>_xll.BDP(A1255&amp;" @"&amp;N1255&amp;" Corp","LAST_PRICE")</f>
        <v>104.982</v>
      </c>
      <c r="Q1255" s="1">
        <f>INDEX(control!$F$12:$F$22,MATCH(C1255,control!$C$12:$C$22,0))</f>
        <v>100</v>
      </c>
      <c r="R1255" s="1">
        <f>P1255-J1255*INDEX(bias[value],MATCH(I1255,bias[symbol],0))*(Q1255/100)</f>
        <v>104.732</v>
      </c>
      <c r="S1255" s="1">
        <f t="shared" si="1448"/>
        <v>105.232</v>
      </c>
      <c r="T1255" s="4"/>
      <c r="U1255" s="4"/>
      <c r="V1255" s="1">
        <f t="shared" si="1442"/>
        <v>104.982</v>
      </c>
      <c r="W1255" s="1">
        <f t="shared" si="1443"/>
        <v>104.732</v>
      </c>
      <c r="X1255" s="1">
        <f t="shared" si="1444"/>
        <v>105.232</v>
      </c>
      <c r="Y1255" s="13">
        <f t="shared" si="1445"/>
        <v>-2.0000000000095497E-3</v>
      </c>
      <c r="Z1255" s="1">
        <v>1</v>
      </c>
      <c r="AA1255" s="1">
        <f t="shared" si="1446"/>
        <v>1</v>
      </c>
      <c r="AB1255" s="1">
        <f t="shared" si="1461"/>
        <v>1</v>
      </c>
      <c r="AC1255" s="1">
        <f>IF(ISNUMBER(INDEX(bias[value],MATCH(I1255,bias[symbol],0))),1,0)</f>
        <v>1</v>
      </c>
      <c r="AD1255" s="1">
        <f t="shared" si="1447"/>
        <v>1</v>
      </c>
      <c r="AE1255" s="1">
        <f t="shared" si="1462"/>
        <v>1</v>
      </c>
      <c r="AF1255" s="1">
        <f t="shared" ca="1" si="1472"/>
        <v>0</v>
      </c>
      <c r="AG1255" s="1">
        <f t="shared" ca="1" si="1478"/>
        <v>0</v>
      </c>
      <c r="AH1255" s="1" t="str">
        <f ca="1">IF(AG1255=1,_xll.RtContribute("DDS_BONDS",$B1255&amp;"=EXT",$V$3:$X$3,V1255:X1255,"FTC:CHANGED;SCOPE:SERVER"),"-")</f>
        <v>-</v>
      </c>
      <c r="AI1255" s="1" t="str">
        <f>_xll.RtGet("DDS_BONDS",B1255&amp;"=EXT",3)</f>
        <v>19928446=EXT</v>
      </c>
      <c r="AJ1255" s="32">
        <f>_xll.BDP($A1255&amp;" @"&amp; $N1255 &amp;"  Corp","risk_mid")</f>
        <v>4.6359353395430958</v>
      </c>
      <c r="AK1255" s="25">
        <f t="shared" si="1525"/>
        <v>0</v>
      </c>
      <c r="AL1255" s="1" t="str">
        <f t="shared" si="1449"/>
        <v>-</v>
      </c>
      <c r="AM1255" s="38">
        <f t="shared" si="1526"/>
        <v>0</v>
      </c>
      <c r="AN1255" s="12">
        <f>_xll.BDP($A1255&amp;" @"&amp; $N1255 &amp;"  Corp","asset_swap_spd_mid")</f>
        <v>237.57184833820315</v>
      </c>
      <c r="AO1255" s="25">
        <f t="shared" si="1527"/>
        <v>0</v>
      </c>
      <c r="AP1255" s="25">
        <f>IFERROR(_xll.BDP($A1255&amp;" @"&amp; $N1255 &amp;"  Corp","coupon")*G1255/100/365,"-")</f>
        <v>0</v>
      </c>
      <c r="AQ1255" s="1" t="str">
        <f>_xll.RtGet("EBOND_LDN",B1255,"DSPLY_NAME")</f>
        <v xml:space="preserve">SOLBBB 4.199 29 </v>
      </c>
      <c r="AR1255" s="38">
        <f>_xll.RtGet("EBOND_LDN", B1255, -18560)</f>
        <v>0</v>
      </c>
      <c r="AS1255" s="38">
        <f>_xll.RtGet("EBOND_LDN", B1255, -18562)</f>
        <v>0</v>
      </c>
      <c r="AT1255" s="58" t="str">
        <f ca="1">IF(Main[[#This Row],[maturity]]&lt;TODAY(),"matured","-")</f>
        <v>-</v>
      </c>
      <c r="AU1255" s="1" t="str">
        <f>IF(Main[[#This Row],[spread bid]]=Main[[#This Row],[spread ask]],"error","-")</f>
        <v>error</v>
      </c>
    </row>
    <row r="1256" spans="1:47" x14ac:dyDescent="0.2">
      <c r="A1256" s="1" t="s">
        <v>1142</v>
      </c>
      <c r="B1256" s="1">
        <v>19928448</v>
      </c>
      <c r="C1256" s="1">
        <v>1996718</v>
      </c>
      <c r="D1256" s="1" t="str">
        <f>_xll.BDP($A1256&amp;" Corp",D$4)</f>
        <v>SOLBBB</v>
      </c>
      <c r="E1256" s="1">
        <f>IF(_xll.BDP($A1256&amp;" Corp","cpn typ")="floating","frn",_xll.BDP($A1256&amp;" Corp",E$4))</f>
        <v>5.4249999999999998</v>
      </c>
      <c r="F1256" s="50" t="str">
        <f>IF(LEFT(_xll.BDP($A1256&amp;" Corp","mty_typ"),4)="perp","perp",_xll.BDP($A1256&amp;" Corp",F$4)*1)</f>
        <v>perp</v>
      </c>
      <c r="G1256" s="31">
        <f>_xll.RtGet("EBOND_POSITION",INDEX(bookMap[eBondID],MATCH(TEXT(C1256,"0"),bookMap[bbgID],0))&amp;"="&amp;B1256,"AMOUNT")</f>
        <v>0</v>
      </c>
      <c r="H1256" s="1">
        <f>INDEX(control!$E$12:$E$22,MATCH(C1256,control!$C$12:$C$22,0))</f>
        <v>0</v>
      </c>
      <c r="I1256" s="1" t="str">
        <f>IFERROR(INDEX(bias[symbol],MIN(MAX(MATCH(IF($I$2="manual",_xll.RtGet("EBOND_LDN",B1256,-20268),$I$2),bias[symbol],0)+H1256,1),27)),"-")</f>
        <v>b</v>
      </c>
      <c r="J1256" s="1">
        <f>IFERROR(_xll.RtGet("EBOND_LDN",B1256,-20270)*1,"-")</f>
        <v>0.5</v>
      </c>
      <c r="K1256" s="1" t="str">
        <f>_xll.RtGet("EBOND_LDN",$B1256,-20271)</f>
        <v>on</v>
      </c>
      <c r="L1256" s="1">
        <f>_xll.BDP(A1256&amp;" @CBKG Corp","bid")</f>
        <v>109.645</v>
      </c>
      <c r="M1256" s="1">
        <f>_xll.BDP(A1256&amp;" @CBKG Corp","ask")</f>
        <v>110.145</v>
      </c>
      <c r="N1256" s="1" t="s">
        <v>1456</v>
      </c>
      <c r="O1256" s="1" t="str">
        <f>_xll.BDP(A1256&amp;" @"&amp;N1256&amp;" Corp","LAST_UPDATE")</f>
        <v>07:01:19</v>
      </c>
      <c r="P1256" s="57">
        <f>_xll.BDP(A1256&amp;" @"&amp;N1256&amp;" Corp","LAST_PRICE")</f>
        <v>109.81</v>
      </c>
      <c r="Q1256" s="1">
        <f>INDEX(control!$F$12:$F$22,MATCH(C1256,control!$C$12:$C$22,0))</f>
        <v>100</v>
      </c>
      <c r="R1256" s="1">
        <f>P1256-J1256*INDEX(bias[value],MATCH(I1256,bias[symbol],0))*(Q1256/100)</f>
        <v>109.6225</v>
      </c>
      <c r="S1256" s="1">
        <f t="shared" si="1448"/>
        <v>110.1225</v>
      </c>
      <c r="T1256" s="4"/>
      <c r="U1256" s="4"/>
      <c r="V1256" s="1">
        <f t="shared" si="1442"/>
        <v>109.81</v>
      </c>
      <c r="W1256" s="1">
        <f t="shared" si="1443"/>
        <v>109.6225</v>
      </c>
      <c r="X1256" s="1">
        <f t="shared" si="1444"/>
        <v>110.1225</v>
      </c>
      <c r="Y1256" s="13">
        <f t="shared" si="1445"/>
        <v>-4.4999999999987494E-2</v>
      </c>
      <c r="Z1256" s="1">
        <v>1</v>
      </c>
      <c r="AA1256" s="1">
        <f t="shared" si="1446"/>
        <v>1</v>
      </c>
      <c r="AB1256" s="1">
        <f t="shared" si="1461"/>
        <v>1</v>
      </c>
      <c r="AC1256" s="1">
        <f>IF(ISNUMBER(INDEX(bias[value],MATCH(I1256,bias[symbol],0))),1,0)</f>
        <v>1</v>
      </c>
      <c r="AD1256" s="1">
        <f t="shared" si="1447"/>
        <v>1</v>
      </c>
      <c r="AE1256" s="1">
        <f t="shared" si="1462"/>
        <v>1</v>
      </c>
      <c r="AF1256" s="1">
        <f t="shared" ca="1" si="1472"/>
        <v>0</v>
      </c>
      <c r="AG1256" s="1">
        <f t="shared" ca="1" si="1478"/>
        <v>0</v>
      </c>
      <c r="AH1256" s="1" t="str">
        <f ca="1">IF(AG1256=1,_xll.RtContribute("DDS_BONDS",$B1256&amp;"=EXT",$V$3:$X$3,V1256:X1256,"FTC:CHANGED;SCOPE:SERVER"),"-")</f>
        <v>-</v>
      </c>
      <c r="AI1256" s="1" t="str">
        <f>_xll.RtGet("DDS_BONDS",B1256&amp;"=EXT",3)</f>
        <v>19928448=EXT</v>
      </c>
      <c r="AJ1256" s="32">
        <f>_xll.BDP($A1256&amp;" @"&amp; $N1256 &amp;"  Corp","risk_mid")</f>
        <v>8.1321884438224856</v>
      </c>
      <c r="AK1256" s="25">
        <f t="shared" si="1525"/>
        <v>0</v>
      </c>
      <c r="AL1256" s="1" t="str">
        <f t="shared" ref="AL1256:AL1271" si="1553">IFERROR(INDEX(repoRate,MATCH(A1256,repoIsin,0)),"-")</f>
        <v>-</v>
      </c>
      <c r="AM1256" s="38">
        <f t="shared" si="1526"/>
        <v>0</v>
      </c>
      <c r="AN1256" s="12">
        <f>_xll.BDP($A1256&amp;" @"&amp; $N1256 &amp;"  Corp","asset_swap_spd_mid")</f>
        <v>276.29550052568914</v>
      </c>
      <c r="AO1256" s="25">
        <f t="shared" si="1527"/>
        <v>0</v>
      </c>
      <c r="AP1256" s="25">
        <f>IFERROR(_xll.BDP($A1256&amp;" @"&amp; $N1256 &amp;"  Corp","coupon")*G1256/100/365,"-")</f>
        <v>0</v>
      </c>
      <c r="AQ1256" s="1" t="str">
        <f>_xll.RtGet("EBOND_LDN",B1256,"DSPLY_NAME")</f>
        <v xml:space="preserve">SOLBBB 5.425 29 </v>
      </c>
      <c r="AR1256" s="38">
        <f>_xll.RtGet("EBOND_LDN", B1256, -18560)</f>
        <v>0</v>
      </c>
      <c r="AS1256" s="38">
        <f>_xll.RtGet("EBOND_LDN", B1256, -18562)</f>
        <v>0</v>
      </c>
      <c r="AT1256" s="58" t="str">
        <f ca="1">IF(Main[[#This Row],[maturity]]&lt;TODAY(),"matured","-")</f>
        <v>-</v>
      </c>
      <c r="AU1256" s="1" t="str">
        <f>IF(Main[[#This Row],[spread bid]]=Main[[#This Row],[spread ask]],"error","-")</f>
        <v>error</v>
      </c>
    </row>
    <row r="1257" spans="1:47" x14ac:dyDescent="0.2">
      <c r="A1257" s="1" t="s">
        <v>1143</v>
      </c>
      <c r="B1257" s="1">
        <v>3935159</v>
      </c>
      <c r="C1257" s="1">
        <v>1996718</v>
      </c>
      <c r="D1257" s="1" t="str">
        <f>_xll.BDP($A1257&amp;" Corp",D$4)</f>
        <v>SZUGR</v>
      </c>
      <c r="E1257" s="1">
        <f>IF(_xll.BDP($A1257&amp;" Corp","cpn typ")="floating","frn",_xll.BDP($A1257&amp;" Corp",E$4))</f>
        <v>5.25</v>
      </c>
      <c r="F1257" s="50" t="str">
        <f>IF(LEFT(_xll.BDP($A1257&amp;" Corp","mty_typ"),4)="perp","perp",_xll.BDP($A1257&amp;" Corp",F$4)*1)</f>
        <v>perp</v>
      </c>
      <c r="G1257" s="31" t="str">
        <f>_xll.RtGet("EBOND_POSITION",INDEX(bookMap[eBondID],MATCH(TEXT(C1257,"0"),bookMap[bbgID],0))&amp;"="&amp;B1257,"AMOUNT")</f>
        <v>#N/A</v>
      </c>
      <c r="H1257" s="1">
        <f>INDEX(control!$E$12:$E$22,MATCH(C1257,control!$C$12:$C$22,0))</f>
        <v>0</v>
      </c>
      <c r="I1257" s="1" t="str">
        <f>IFERROR(INDEX(bias[symbol],MIN(MAX(MATCH(IF($I$2="manual",_xll.RtGet("EBOND_LDN",B1257,-20268),$I$2),bias[symbol],0)+H1257,1),27)),"-")</f>
        <v>bb</v>
      </c>
      <c r="J1257" s="1">
        <f>IFERROR(_xll.RtGet("EBOND_LDN",B1257,-20270)*1,"-")</f>
        <v>0.5</v>
      </c>
      <c r="K1257" s="1" t="str">
        <f>_xll.RtGet("EBOND_LDN",$B1257,-20271)</f>
        <v>on</v>
      </c>
      <c r="L1257" s="1">
        <f>_xll.BDP(A1257&amp;" @CBKG Corp","bid")</f>
        <v>99.581000000000003</v>
      </c>
      <c r="M1257" s="1">
        <f>_xll.BDP(A1257&amp;" @CBKG Corp","ask")</f>
        <v>100.081</v>
      </c>
      <c r="N1257" s="1" t="s">
        <v>1456</v>
      </c>
      <c r="O1257" s="1" t="str">
        <f>_xll.BDP(A1257&amp;" @"&amp;N1257&amp;" Corp","LAST_UPDATE")</f>
        <v>07:01:18</v>
      </c>
      <c r="P1257" s="57">
        <f>_xll.BDP(A1257&amp;" @"&amp;N1257&amp;" Corp","LAST_PRICE")</f>
        <v>99.667000000000002</v>
      </c>
      <c r="Q1257" s="1">
        <f>INDEX(control!$F$12:$F$22,MATCH(C1257,control!$C$12:$C$22,0))</f>
        <v>100</v>
      </c>
      <c r="R1257" s="1">
        <f>P1257-J1257*INDEX(bias[value],MATCH(I1257,bias[symbol],0))*(Q1257/100)</f>
        <v>99.542000000000002</v>
      </c>
      <c r="S1257" s="1">
        <f t="shared" si="1448"/>
        <v>100.042</v>
      </c>
      <c r="T1257" s="4"/>
      <c r="U1257" s="4"/>
      <c r="V1257" s="1">
        <f t="shared" si="1442"/>
        <v>99.667000000000002</v>
      </c>
      <c r="W1257" s="1">
        <f t="shared" si="1443"/>
        <v>99.542000000000002</v>
      </c>
      <c r="X1257" s="1">
        <f t="shared" si="1444"/>
        <v>100.042</v>
      </c>
      <c r="Y1257" s="13">
        <f t="shared" si="1445"/>
        <v>-7.8000000000002956E-2</v>
      </c>
      <c r="Z1257" s="1">
        <v>1</v>
      </c>
      <c r="AA1257" s="1">
        <f t="shared" si="1446"/>
        <v>1</v>
      </c>
      <c r="AB1257" s="1">
        <f t="shared" si="1461"/>
        <v>1</v>
      </c>
      <c r="AC1257" s="1">
        <f>IF(ISNUMBER(INDEX(bias[value],MATCH(I1257,bias[symbol],0))),1,0)</f>
        <v>1</v>
      </c>
      <c r="AD1257" s="1">
        <f t="shared" si="1447"/>
        <v>1</v>
      </c>
      <c r="AE1257" s="1">
        <f t="shared" si="1462"/>
        <v>1</v>
      </c>
      <c r="AF1257" s="1">
        <f t="shared" ca="1" si="1472"/>
        <v>0</v>
      </c>
      <c r="AG1257" s="1">
        <f t="shared" ca="1" si="1478"/>
        <v>0</v>
      </c>
      <c r="AH1257" s="1" t="str">
        <f ca="1">IF(AG1257=1,_xll.RtContribute("DDS_BONDS",$B1257&amp;"=EXT",$V$3:$X$3,V1257:X1257,"FTC:CHANGED;SCOPE:SERVER"),"-")</f>
        <v>-</v>
      </c>
      <c r="AI1257" s="1" t="str">
        <f>_xll.RtGet("DDS_BONDS",B1257&amp;"=EXT",3)</f>
        <v>3935159=EXT</v>
      </c>
      <c r="AJ1257" s="32">
        <f>_xll.BDP($A1257&amp;" @"&amp; $N1257 &amp;"  Corp","risk_mid")</f>
        <v>0.9772588687468442</v>
      </c>
      <c r="AK1257" s="25" t="str">
        <f t="shared" si="1525"/>
        <v>-</v>
      </c>
      <c r="AL1257" s="1" t="str">
        <f t="shared" si="1553"/>
        <v>-</v>
      </c>
      <c r="AM1257" s="38">
        <f t="shared" si="1526"/>
        <v>0</v>
      </c>
      <c r="AN1257" s="12">
        <f>_xll.BDP($A1257&amp;" @"&amp; $N1257 &amp;"  Corp","asset_swap_spd_mid")</f>
        <v>499.53978455780754</v>
      </c>
      <c r="AO1257" s="25">
        <f t="shared" si="1527"/>
        <v>0</v>
      </c>
      <c r="AP1257" s="25" t="str">
        <f>IFERROR(_xll.BDP($A1257&amp;" @"&amp; $N1257 &amp;"  Corp","coupon")*G1257/100/365,"-")</f>
        <v>-</v>
      </c>
      <c r="AQ1257" s="1" t="str">
        <f>_xll.RtGet("EBOND_LDN",B1257,"DSPLY_NAME")</f>
        <v>SZUGR 5 1/4 29 J</v>
      </c>
      <c r="AR1257" s="38">
        <f>_xll.RtGet("EBOND_LDN", B1257, -18560)</f>
        <v>568.50046105667502</v>
      </c>
      <c r="AS1257" s="38">
        <f>_xll.RtGet("EBOND_LDN", B1257, -18562)</f>
        <v>517.480513105775</v>
      </c>
      <c r="AT1257" s="58" t="str">
        <f ca="1">IF(Main[[#This Row],[maturity]]&lt;TODAY(),"matured","-")</f>
        <v>-</v>
      </c>
      <c r="AU1257" s="1" t="str">
        <f>IF(Main[[#This Row],[spread bid]]=Main[[#This Row],[spread ask]],"error","-")</f>
        <v>-</v>
      </c>
    </row>
    <row r="1258" spans="1:47" x14ac:dyDescent="0.2">
      <c r="A1258" s="1" t="s">
        <v>1144</v>
      </c>
      <c r="B1258" s="1">
        <v>19236656</v>
      </c>
      <c r="C1258" s="1">
        <v>1996718</v>
      </c>
      <c r="D1258" s="1" t="str">
        <f>_xll.BDP($A1258&amp;" Corp",D$4)</f>
        <v>TELEFO</v>
      </c>
      <c r="E1258" s="1">
        <f>IF(_xll.BDP($A1258&amp;" Corp","cpn typ")="floating","frn",_xll.BDP($A1258&amp;" Corp",E$4))</f>
        <v>7.625</v>
      </c>
      <c r="F1258" s="50" t="str">
        <f>IF(LEFT(_xll.BDP($A1258&amp;" Corp","mty_typ"),4)="perp","perp",_xll.BDP($A1258&amp;" Corp",F$4)*1)</f>
        <v>perp</v>
      </c>
      <c r="G1258" s="31">
        <f>_xll.RtGet("EBOND_POSITION",INDEX(bookMap[eBondID],MATCH(TEXT(C1258,"0"),bookMap[bbgID],0))&amp;"="&amp;B1258,"AMOUNT")</f>
        <v>-900000</v>
      </c>
      <c r="H1258" s="1">
        <f>INDEX(control!$E$12:$E$22,MATCH(C1258,control!$C$12:$C$22,0))</f>
        <v>0</v>
      </c>
      <c r="I1258" s="1" t="str">
        <f>IFERROR(INDEX(bias[symbol],MIN(MAX(MATCH(IF($I$2="manual",_xll.RtGet("EBOND_LDN",B1258,-20268),$I$2),bias[symbol],0)+H1258,1),27)),"-")</f>
        <v>s</v>
      </c>
      <c r="J1258" s="1">
        <f>IFERROR(_xll.RtGet("EBOND_LDN",B1258,-20270)*1,"-")</f>
        <v>0.5</v>
      </c>
      <c r="K1258" s="1" t="str">
        <f>_xll.RtGet("EBOND_LDN",$B1258,-20271)</f>
        <v>on</v>
      </c>
      <c r="L1258" s="1">
        <f>_xll.BDP(A1258&amp;" @CBKG Corp","bid")</f>
        <v>118.25</v>
      </c>
      <c r="M1258" s="1">
        <f>_xll.BDP(A1258&amp;" @CBKG Corp","ask")</f>
        <v>118.75</v>
      </c>
      <c r="N1258" s="1" t="s">
        <v>1456</v>
      </c>
      <c r="O1258" s="1" t="str">
        <f>_xll.BDP(A1258&amp;" @"&amp;N1258&amp;" Corp","LAST_UPDATE")</f>
        <v>07:01:08</v>
      </c>
      <c r="P1258" s="57">
        <f>_xll.BDP(A1258&amp;" @"&amp;N1258&amp;" Corp","LAST_PRICE")</f>
        <v>118.578</v>
      </c>
      <c r="Q1258" s="1">
        <f>INDEX(control!$F$12:$F$22,MATCH(C1258,control!$C$12:$C$22,0))</f>
        <v>100</v>
      </c>
      <c r="R1258" s="1">
        <f>P1258-J1258*INDEX(bias[value],MATCH(I1258,bias[symbol],0))*(Q1258/100)</f>
        <v>118.2655</v>
      </c>
      <c r="S1258" s="1">
        <f t="shared" si="1448"/>
        <v>118.7655</v>
      </c>
      <c r="T1258" s="4"/>
      <c r="U1258" s="4"/>
      <c r="V1258" s="1">
        <f t="shared" si="1442"/>
        <v>118.578</v>
      </c>
      <c r="W1258" s="1">
        <f t="shared" si="1443"/>
        <v>118.2655</v>
      </c>
      <c r="X1258" s="1">
        <f t="shared" si="1444"/>
        <v>118.7655</v>
      </c>
      <c r="Y1258" s="13">
        <f t="shared" si="1445"/>
        <v>3.1000000000005912E-2</v>
      </c>
      <c r="Z1258" s="1">
        <v>1</v>
      </c>
      <c r="AA1258" s="1">
        <f t="shared" si="1446"/>
        <v>1</v>
      </c>
      <c r="AB1258" s="1">
        <f t="shared" si="1461"/>
        <v>1</v>
      </c>
      <c r="AC1258" s="1">
        <f>IF(ISNUMBER(INDEX(bias[value],MATCH(I1258,bias[symbol],0))),1,0)</f>
        <v>1</v>
      </c>
      <c r="AD1258" s="1">
        <f t="shared" si="1447"/>
        <v>1</v>
      </c>
      <c r="AE1258" s="1">
        <f t="shared" si="1462"/>
        <v>1</v>
      </c>
      <c r="AF1258" s="1">
        <f t="shared" ca="1" si="1472"/>
        <v>0</v>
      </c>
      <c r="AG1258" s="1">
        <f t="shared" ca="1" si="1478"/>
        <v>0</v>
      </c>
      <c r="AH1258" s="1" t="str">
        <f ca="1">IF(AG1258=1,_xll.RtContribute("DDS_BONDS",$B1258&amp;"=EXT",$V$3:$X$3,V1258:X1258,"FTC:CHANGED;SCOPE:SERVER"),"-")</f>
        <v>-</v>
      </c>
      <c r="AI1258" s="1" t="str">
        <f>_xll.RtGet("DDS_BONDS",B1258&amp;"=EXT",3)</f>
        <v>19236656=EXT</v>
      </c>
      <c r="AJ1258" s="32">
        <f>_xll.BDP($A1258&amp;" @"&amp; $N1258 &amp;"  Corp","risk_mid")</f>
        <v>6.7762590323312111</v>
      </c>
      <c r="AK1258" s="25">
        <f t="shared" si="1525"/>
        <v>-609.863312909809</v>
      </c>
      <c r="AL1258" s="1" t="str">
        <f t="shared" si="1553"/>
        <v>-</v>
      </c>
      <c r="AM1258" s="38">
        <f t="shared" si="1526"/>
        <v>-9.4862400000000004</v>
      </c>
      <c r="AN1258" s="12">
        <f>_xll.BDP($A1258&amp;" @"&amp; $N1258 &amp;"  Corp","asset_swap_spd_mid")</f>
        <v>374.71587950986537</v>
      </c>
      <c r="AO1258" s="25">
        <f t="shared" si="1527"/>
        <v>-33724.429155887883</v>
      </c>
      <c r="AP1258" s="25">
        <f>IFERROR(_xll.BDP($A1258&amp;" @"&amp; $N1258 &amp;"  Corp","coupon")*G1258/100/365,"-")</f>
        <v>-188.01369863013699</v>
      </c>
      <c r="AQ1258" s="1" t="str">
        <f>_xll.RtGet("EBOND_LDN",B1258,"DSPLY_NAME")</f>
        <v xml:space="preserve">TELEFO 7 5/8 29 </v>
      </c>
      <c r="AR1258" s="38">
        <f>_xll.RtGet("EBOND_LDN", B1258, -18560)</f>
        <v>0</v>
      </c>
      <c r="AS1258" s="38">
        <f>_xll.RtGet("EBOND_LDN", B1258, -18562)</f>
        <v>0</v>
      </c>
      <c r="AT1258" s="58" t="str">
        <f ca="1">IF(Main[[#This Row],[maturity]]&lt;TODAY(),"matured","-")</f>
        <v>-</v>
      </c>
      <c r="AU1258" s="1" t="str">
        <f>IF(Main[[#This Row],[spread bid]]=Main[[#This Row],[spread ask]],"error","-")</f>
        <v>error</v>
      </c>
    </row>
    <row r="1259" spans="1:47" x14ac:dyDescent="0.2">
      <c r="A1259" s="1" t="s">
        <v>1145</v>
      </c>
      <c r="B1259" s="1">
        <v>19236677</v>
      </c>
      <c r="C1259" s="1">
        <v>1996718</v>
      </c>
      <c r="D1259" s="1" t="str">
        <f>_xll.BDP($A1259&amp;" Corp",D$4)</f>
        <v>TELEFO</v>
      </c>
      <c r="E1259" s="1">
        <f>IF(_xll.BDP($A1259&amp;" Corp","cpn typ")="floating","frn",_xll.BDP($A1259&amp;" Corp",E$4))</f>
        <v>6.5</v>
      </c>
      <c r="F1259" s="50" t="str">
        <f>IF(LEFT(_xll.BDP($A1259&amp;" Corp","mty_typ"),4)="perp","perp",_xll.BDP($A1259&amp;" Corp",F$4)*1)</f>
        <v>perp</v>
      </c>
      <c r="G1259" s="31">
        <f>_xll.RtGet("EBOND_POSITION",INDEX(bookMap[eBondID],MATCH(TEXT(C1259,"0"),bookMap[bbgID],0))&amp;"="&amp;B1259,"AMOUNT")</f>
        <v>0</v>
      </c>
      <c r="H1259" s="1">
        <f>INDEX(control!$E$12:$E$22,MATCH(C1259,control!$C$12:$C$22,0))</f>
        <v>0</v>
      </c>
      <c r="I1259" s="1" t="str">
        <f>IFERROR(INDEX(bias[symbol],MIN(MAX(MATCH(IF($I$2="manual",_xll.RtGet("EBOND_LDN",B1259,-20268),$I$2),bias[symbol],0)+H1259,1),27)),"-")</f>
        <v>s</v>
      </c>
      <c r="J1259" s="1">
        <f>IFERROR(_xll.RtGet("EBOND_LDN",B1259,-20270)*1,"-")</f>
        <v>0.5</v>
      </c>
      <c r="K1259" s="1" t="str">
        <f>_xll.RtGet("EBOND_LDN",$B1259,-20271)</f>
        <v>on</v>
      </c>
      <c r="L1259" s="1">
        <f>_xll.BDP(A1259&amp;" @CBKG Corp","bid")</f>
        <v>111.15</v>
      </c>
      <c r="M1259" s="1">
        <f>_xll.BDP(A1259&amp;" @CBKG Corp","ask")</f>
        <v>111.65</v>
      </c>
      <c r="N1259" s="1" t="s">
        <v>1456</v>
      </c>
      <c r="O1259" s="1" t="str">
        <f>_xll.BDP(A1259&amp;" @"&amp;N1259&amp;" Corp","LAST_UPDATE")</f>
        <v>07:01:08</v>
      </c>
      <c r="P1259" s="57">
        <f>_xll.BDP(A1259&amp;" @"&amp;N1259&amp;" Corp","LAST_PRICE")</f>
        <v>111.447</v>
      </c>
      <c r="Q1259" s="1">
        <f>INDEX(control!$F$12:$F$22,MATCH(C1259,control!$C$12:$C$22,0))</f>
        <v>100</v>
      </c>
      <c r="R1259" s="1">
        <f>P1259-J1259*INDEX(bias[value],MATCH(I1259,bias[symbol],0))*(Q1259/100)</f>
        <v>111.1345</v>
      </c>
      <c r="S1259" s="1">
        <f t="shared" si="1448"/>
        <v>111.6345</v>
      </c>
      <c r="T1259" s="4"/>
      <c r="U1259" s="4"/>
      <c r="V1259" s="1">
        <f t="shared" ref="V1259:V1271" si="1554">P1259</f>
        <v>111.447</v>
      </c>
      <c r="W1259" s="1">
        <f t="shared" ref="W1259:W1271" si="1555">IF(ISNUMBER(T1259),T1259,R1259)</f>
        <v>111.1345</v>
      </c>
      <c r="X1259" s="1">
        <f t="shared" ref="X1259:X1271" si="1556">IF(ISNUMBER(U1259),U1259,S1259)</f>
        <v>111.6345</v>
      </c>
      <c r="Y1259" s="13">
        <f t="shared" ref="Y1259:Y1271" si="1557">IF(ISERROR((W1259+X1259)-(L1259+M1259)),"err",((W1259+X1259)-(L1259+M1259)))</f>
        <v>-3.1000000000005912E-2</v>
      </c>
      <c r="Z1259" s="1">
        <v>1</v>
      </c>
      <c r="AA1259" s="1">
        <f t="shared" ref="AA1259:AA1271" si="1558">IF(K1259="on",1,0)</f>
        <v>1</v>
      </c>
      <c r="AB1259" s="1">
        <f t="shared" si="1461"/>
        <v>1</v>
      </c>
      <c r="AC1259" s="1">
        <f>IF(ISNUMBER(INDEX(bias[value],MATCH(I1259,bias[symbol],0))),1,0)</f>
        <v>1</v>
      </c>
      <c r="AD1259" s="1">
        <f t="shared" ref="AD1259:AD1271" si="1559">IF(ISNUMBER(J1259),1,0)</f>
        <v>1</v>
      </c>
      <c r="AE1259" s="1">
        <f t="shared" si="1462"/>
        <v>1</v>
      </c>
      <c r="AF1259" s="1">
        <f t="shared" ca="1" si="1472"/>
        <v>0</v>
      </c>
      <c r="AG1259" s="1">
        <f t="shared" ca="1" si="1478"/>
        <v>0</v>
      </c>
      <c r="AH1259" s="1" t="str">
        <f ca="1">IF(AG1259=1,_xll.RtContribute("DDS_BONDS",$B1259&amp;"=EXT",$V$3:$X$3,V1259:X1259,"FTC:CHANGED;SCOPE:SERVER"),"-")</f>
        <v>-</v>
      </c>
      <c r="AI1259" s="1" t="str">
        <f>_xll.RtGet("DDS_BONDS",B1259&amp;"=EXT",3)</f>
        <v>19236677=EXT</v>
      </c>
      <c r="AJ1259" s="32">
        <f>_xll.BDP($A1259&amp;" @"&amp; $N1259 &amp;"  Corp","risk_mid")</f>
        <v>4.1794424666576901</v>
      </c>
      <c r="AK1259" s="25">
        <f t="shared" si="1525"/>
        <v>0</v>
      </c>
      <c r="AL1259" s="1" t="str">
        <f t="shared" si="1553"/>
        <v>-</v>
      </c>
      <c r="AM1259" s="38">
        <f t="shared" si="1526"/>
        <v>0</v>
      </c>
      <c r="AN1259" s="12">
        <f>_xll.BDP($A1259&amp;" @"&amp; $N1259 &amp;"  Corp","asset_swap_spd_mid")</f>
        <v>309.82096042820115</v>
      </c>
      <c r="AO1259" s="25">
        <f t="shared" si="1527"/>
        <v>0</v>
      </c>
      <c r="AP1259" s="25">
        <f>IFERROR(_xll.BDP($A1259&amp;" @"&amp; $N1259 &amp;"  Corp","coupon")*G1259/100/365,"-")</f>
        <v>0</v>
      </c>
      <c r="AQ1259" s="1" t="str">
        <f>_xll.RtGet("EBOND_LDN",B1259,"DSPLY_NAME")</f>
        <v xml:space="preserve">TELEFO 6 1/2 29 </v>
      </c>
      <c r="AR1259" s="38">
        <f>_xll.RtGet("EBOND_LDN", B1259, -18560)</f>
        <v>0</v>
      </c>
      <c r="AS1259" s="38">
        <f>_xll.RtGet("EBOND_LDN", B1259, -18562)</f>
        <v>0</v>
      </c>
      <c r="AT1259" s="58" t="str">
        <f ca="1">IF(Main[[#This Row],[maturity]]&lt;TODAY(),"matured","-")</f>
        <v>-</v>
      </c>
      <c r="AU1259" s="1" t="str">
        <f>IF(Main[[#This Row],[spread bid]]=Main[[#This Row],[spread ask]],"error","-")</f>
        <v>error</v>
      </c>
    </row>
    <row r="1260" spans="1:47" x14ac:dyDescent="0.2">
      <c r="A1260" s="1" t="s">
        <v>1146</v>
      </c>
      <c r="B1260" s="1">
        <v>20105375</v>
      </c>
      <c r="C1260" s="1">
        <v>1996718</v>
      </c>
      <c r="D1260" s="1" t="str">
        <f>_xll.BDP($A1260&amp;" Corp",D$4)</f>
        <v>TELEFO</v>
      </c>
      <c r="E1260" s="1">
        <f>IF(_xll.BDP($A1260&amp;" Corp","cpn typ")="floating","frn",_xll.BDP($A1260&amp;" Corp",E$4))</f>
        <v>6.75</v>
      </c>
      <c r="F1260" s="50" t="str">
        <f>IF(LEFT(_xll.BDP($A1260&amp;" Corp","mty_typ"),4)="perp","perp",_xll.BDP($A1260&amp;" Corp",F$4)*1)</f>
        <v>perp</v>
      </c>
      <c r="G1260" s="31">
        <f>_xll.RtGet("EBOND_POSITION",INDEX(bookMap[eBondID],MATCH(TEXT(C1260,"0"),bookMap[bbgID],0))&amp;"="&amp;B1260,"AMOUNT")</f>
        <v>0</v>
      </c>
      <c r="H1260" s="1">
        <f>INDEX(control!$E$12:$E$22,MATCH(C1260,control!$C$12:$C$22,0))</f>
        <v>0</v>
      </c>
      <c r="I1260" s="1" t="str">
        <f>IFERROR(INDEX(bias[symbol],MIN(MAX(MATCH(IF($I$2="manual",_xll.RtGet("EBOND_LDN",B1260,-20268),$I$2),bias[symbol],0)+H1260,1),27)),"-")</f>
        <v>m</v>
      </c>
      <c r="J1260" s="1">
        <f>IFERROR(_xll.RtGet("EBOND_LDN",B1260,-20270)*1,"-")</f>
        <v>0.5</v>
      </c>
      <c r="K1260" s="1" t="str">
        <f>_xll.RtGet("EBOND_LDN",$B1260,-20271)</f>
        <v>on</v>
      </c>
      <c r="L1260" s="1">
        <f>_xll.BDP(A1260&amp;" @CBKG Corp","bid")</f>
        <v>106.782</v>
      </c>
      <c r="M1260" s="1">
        <f>_xll.BDP(A1260&amp;" @CBKG Corp","ask")</f>
        <v>107.282</v>
      </c>
      <c r="N1260" s="1" t="s">
        <v>1456</v>
      </c>
      <c r="O1260" s="1" t="str">
        <f>_xll.BDP(A1260&amp;" @"&amp;N1260&amp;" Corp","LAST_UPDATE")</f>
        <v>07:01:21</v>
      </c>
      <c r="P1260" s="57">
        <f>_xll.BDP(A1260&amp;" @"&amp;N1260&amp;" Corp","LAST_PRICE")</f>
        <v>106.949</v>
      </c>
      <c r="Q1260" s="1">
        <f>INDEX(control!$F$12:$F$22,MATCH(C1260,control!$C$12:$C$22,0))</f>
        <v>100</v>
      </c>
      <c r="R1260" s="1">
        <f>P1260-J1260*INDEX(bias[value],MATCH(I1260,bias[symbol],0))*(Q1260/100)</f>
        <v>106.699</v>
      </c>
      <c r="S1260" s="1">
        <f t="shared" si="1448"/>
        <v>107.199</v>
      </c>
      <c r="T1260" s="4"/>
      <c r="U1260" s="4"/>
      <c r="V1260" s="1">
        <f t="shared" si="1554"/>
        <v>106.949</v>
      </c>
      <c r="W1260" s="1">
        <f t="shared" si="1555"/>
        <v>106.699</v>
      </c>
      <c r="X1260" s="1">
        <f t="shared" si="1556"/>
        <v>107.199</v>
      </c>
      <c r="Y1260" s="13">
        <f t="shared" si="1557"/>
        <v>-0.16599999999999682</v>
      </c>
      <c r="Z1260" s="1">
        <v>1</v>
      </c>
      <c r="AA1260" s="1">
        <f t="shared" si="1558"/>
        <v>1</v>
      </c>
      <c r="AB1260" s="1">
        <f t="shared" si="1461"/>
        <v>1</v>
      </c>
      <c r="AC1260" s="1">
        <f>IF(ISNUMBER(INDEX(bias[value],MATCH(I1260,bias[symbol],0))),1,0)</f>
        <v>1</v>
      </c>
      <c r="AD1260" s="1">
        <f t="shared" si="1559"/>
        <v>1</v>
      </c>
      <c r="AE1260" s="1">
        <f t="shared" si="1462"/>
        <v>1</v>
      </c>
      <c r="AF1260" s="1">
        <f t="shared" ca="1" si="1472"/>
        <v>0</v>
      </c>
      <c r="AG1260" s="1">
        <f t="shared" ca="1" si="1478"/>
        <v>0</v>
      </c>
      <c r="AH1260" s="1" t="str">
        <f ca="1">IF(AG1260=1,_xll.RtContribute("DDS_BONDS",$B1260&amp;"=EXT",$V$3:$X$3,V1260:X1260,"FTC:CHANGED;SCOPE:SERVER"),"-")</f>
        <v>-</v>
      </c>
      <c r="AI1260" s="1" t="str">
        <f>_xll.RtGet("DDS_BONDS",B1260&amp;"=EXT",3)</f>
        <v>20105375=EXT</v>
      </c>
      <c r="AJ1260" s="32">
        <f>_xll.BDP($A1260&amp;" @"&amp; $N1260 &amp;"  Corp","risk_mid")</f>
        <v>5.5523006443593204</v>
      </c>
      <c r="AK1260" s="25">
        <f t="shared" si="1525"/>
        <v>0</v>
      </c>
      <c r="AL1260" s="1" t="str">
        <f t="shared" si="1553"/>
        <v>-</v>
      </c>
      <c r="AM1260" s="38">
        <f t="shared" si="1526"/>
        <v>0</v>
      </c>
      <c r="AN1260" s="12">
        <f>_xll.BDP($A1260&amp;" @"&amp; $N1260 &amp;"  Corp","asset_swap_spd_mid")</f>
        <v>320.99278470068941</v>
      </c>
      <c r="AO1260" s="25">
        <f t="shared" si="1527"/>
        <v>0</v>
      </c>
      <c r="AP1260" s="25">
        <f>IFERROR(_xll.BDP($A1260&amp;" @"&amp; $N1260 &amp;"  Corp","coupon")*G1260/100/365,"-")</f>
        <v>0</v>
      </c>
      <c r="AQ1260" s="1" t="str">
        <f>_xll.RtGet("EBOND_LDN",B1260,"DSPLY_NAME")</f>
        <v xml:space="preserve">TELEFO 6 3/4 29 </v>
      </c>
      <c r="AR1260" s="38">
        <f>_xll.RtGet("EBOND_LDN", B1260, -18560)</f>
        <v>0</v>
      </c>
      <c r="AS1260" s="38">
        <f>_xll.RtGet("EBOND_LDN", B1260, -18562)</f>
        <v>0</v>
      </c>
      <c r="AT1260" s="58" t="str">
        <f ca="1">IF(Main[[#This Row],[maturity]]&lt;TODAY(),"matured","-")</f>
        <v>-</v>
      </c>
      <c r="AU1260" s="1" t="str">
        <f>IF(Main[[#This Row],[spread bid]]=Main[[#This Row],[spread ask]],"error","-")</f>
        <v>error</v>
      </c>
    </row>
    <row r="1261" spans="1:47" x14ac:dyDescent="0.2">
      <c r="A1261" s="1" t="s">
        <v>1568</v>
      </c>
      <c r="B1261" s="1">
        <v>21156814</v>
      </c>
      <c r="C1261" s="1">
        <v>1996718</v>
      </c>
      <c r="D1261" s="1" t="str">
        <f>_xll.BDP($A1261&amp;" Corp",D$4)</f>
        <v>TELEFO</v>
      </c>
      <c r="E1261" s="1">
        <f>IF(_xll.BDP($A1261&amp;" Corp","cpn typ")="floating","frn",_xll.BDP($A1261&amp;" Corp",E$4))</f>
        <v>5.875</v>
      </c>
      <c r="F1261" s="50" t="str">
        <f>IF(LEFT(_xll.BDP($A1261&amp;" Corp","mty_typ"),4)="perp","perp",_xll.BDP($A1261&amp;" Corp",F$4)*1)</f>
        <v>perp</v>
      </c>
      <c r="G1261" s="31">
        <f>_xll.RtGet("EBOND_POSITION",INDEX(bookMap[eBondID],MATCH(TEXT(C1261,"0"),bookMap[bbgID],0))&amp;"="&amp;B1261,"AMOUNT")</f>
        <v>-1600000</v>
      </c>
      <c r="H1261" s="1">
        <f>INDEX(control!$E$12:$E$22,MATCH(C1261,control!$C$12:$C$22,0))</f>
        <v>0</v>
      </c>
      <c r="I1261" s="1" t="str">
        <f>IFERROR(INDEX(bias[symbol],MIN(MAX(MATCH(IF($I$2="manual",_xll.RtGet("EBOND_LDN",B1261,-20268),$I$2),bias[symbol],0)+H1261,1),27)),"-")</f>
        <v>m</v>
      </c>
      <c r="J1261" s="1">
        <f>IFERROR(_xll.RtGet("EBOND_LDN",B1261,-20270)*1,"-")</f>
        <v>0.35</v>
      </c>
      <c r="K1261" s="1" t="str">
        <f>_xll.RtGet("EBOND_LDN",$B1261,-20271)</f>
        <v>on</v>
      </c>
      <c r="L1261" s="1">
        <f>_xll.BDP(A1261&amp;" @CBKG Corp","bid")</f>
        <v>107.378</v>
      </c>
      <c r="M1261" s="1">
        <f>_xll.BDP(A1261&amp;" @CBKG Corp","ask")</f>
        <v>107.72799999999999</v>
      </c>
      <c r="N1261" s="1" t="s">
        <v>1456</v>
      </c>
      <c r="O1261" s="1" t="str">
        <f>_xll.BDP(A1261&amp;" @"&amp;N1261&amp;" Corp","LAST_UPDATE")</f>
        <v>07:01:08</v>
      </c>
      <c r="P1261" s="57">
        <f>_xll.BDP(A1261&amp;" @"&amp;N1261&amp;" Corp","LAST_PRICE")</f>
        <v>107.55800000000001</v>
      </c>
      <c r="Q1261" s="1">
        <f>INDEX(control!$F$12:$F$22,MATCH(C1261,control!$C$12:$C$22,0))</f>
        <v>100</v>
      </c>
      <c r="R1261" s="1">
        <f>P1261-J1261*INDEX(bias[value],MATCH(I1261,bias[symbol],0))*(Q1261/100)</f>
        <v>107.38300000000001</v>
      </c>
      <c r="S1261" s="1">
        <f t="shared" ref="S1261" si="1560">R1261+J1261*(Q1261/100)</f>
        <v>107.733</v>
      </c>
      <c r="T1261" s="4"/>
      <c r="U1261" s="4"/>
      <c r="V1261" s="1">
        <f t="shared" ref="V1261" si="1561">P1261</f>
        <v>107.55800000000001</v>
      </c>
      <c r="W1261" s="1">
        <f t="shared" ref="W1261" si="1562">IF(ISNUMBER(T1261),T1261,R1261)</f>
        <v>107.38300000000001</v>
      </c>
      <c r="X1261" s="1">
        <f t="shared" ref="X1261" si="1563">IF(ISNUMBER(U1261),U1261,S1261)</f>
        <v>107.733</v>
      </c>
      <c r="Y1261" s="13">
        <f t="shared" ref="Y1261" si="1564">IF(ISERROR((W1261+X1261)-(L1261+M1261)),"err",((W1261+X1261)-(L1261+M1261)))</f>
        <v>1.0000000000019327E-2</v>
      </c>
      <c r="Z1261" s="1">
        <v>1</v>
      </c>
      <c r="AA1261" s="1">
        <f t="shared" ref="AA1261" si="1565">IF(K1261="on",1,0)</f>
        <v>1</v>
      </c>
      <c r="AB1261" s="1">
        <f t="shared" ref="AB1261" si="1566">IF(ISNUMBER(V1261),1,0)*IF(ISNUMBER(W1261),1,0)*IF(ISNUMBER(X1261),1,0)</f>
        <v>1</v>
      </c>
      <c r="AC1261" s="1">
        <f>IF(ISNUMBER(INDEX(bias[value],MATCH(I1261,bias[symbol],0))),1,0)</f>
        <v>1</v>
      </c>
      <c r="AD1261" s="1">
        <f t="shared" ref="AD1261" si="1567">IF(ISNUMBER(J1261),1,0)</f>
        <v>1</v>
      </c>
      <c r="AE1261" s="1">
        <f t="shared" ref="AE1261" si="1568">IF(AB1261,IF(W1261&gt;X1261,0,1),0)</f>
        <v>1</v>
      </c>
      <c r="AF1261" s="1">
        <f t="shared" ca="1" si="1472"/>
        <v>0</v>
      </c>
      <c r="AG1261" s="1">
        <f t="shared" ref="AG1261" ca="1" si="1569">PRODUCT(Z1261:AF1261)</f>
        <v>0</v>
      </c>
      <c r="AH1261" s="1" t="str">
        <f ca="1">IF(AG1261=1,_xll.RtContribute("DDS_BONDS",$B1261&amp;"=EXT",$V$3:$X$3,V1261:X1261,"FTC:CHANGED;SCOPE:SERVER"),"-")</f>
        <v>-</v>
      </c>
      <c r="AI1261" s="1" t="str">
        <f>_xll.RtGet("DDS_BONDS",B1261&amp;"=EXT",3)</f>
        <v>21156814=EXT</v>
      </c>
      <c r="AJ1261" s="32">
        <f>_xll.BDP($A1261&amp;" @"&amp; $N1261 &amp;"  Corp","risk_mid")</f>
        <v>8.0139610488700441</v>
      </c>
      <c r="AK1261" s="25">
        <f t="shared" ref="AK1261" si="1570">IFERROR(G1261*AJ1261/10000,"-")</f>
        <v>-1282.2337678192071</v>
      </c>
      <c r="AL1261" s="1" t="str">
        <f t="shared" si="1553"/>
        <v>-</v>
      </c>
      <c r="AM1261" s="38">
        <f t="shared" ref="AM1261" si="1571">IFERROR(G1261*1,0)*IFERROR(P1261*1,0)/100*IF(AL1261="-",$AM$3,AL1261)/100/360</f>
        <v>-15.297137777777776</v>
      </c>
      <c r="AN1261" s="12">
        <f>_xll.BDP($A1261&amp;" @"&amp; $N1261 &amp;"  Corp","asset_swap_spd_mid")</f>
        <v>342.20971214547114</v>
      </c>
      <c r="AO1261" s="25">
        <f t="shared" ref="AO1261" si="1572">IFERROR(G1261*1,0)*IFERROR(AN1261*1,0)/10000</f>
        <v>-54753.553943275379</v>
      </c>
      <c r="AP1261" s="25">
        <f>IFERROR(_xll.BDP($A1261&amp;" @"&amp; $N1261 &amp;"  Corp","coupon")*G1261/100/365,"-")</f>
        <v>-257.53424657534248</v>
      </c>
      <c r="AQ1261" s="1" t="str">
        <f>_xll.RtGet("EBOND_LDN",B1261,"DSPLY_NAME")</f>
        <v xml:space="preserve">TELEFO 5 7/8 31 </v>
      </c>
      <c r="AR1261" s="38">
        <f>_xll.RtGet("EBOND_LDN", B1261, -18560)</f>
        <v>0</v>
      </c>
      <c r="AS1261" s="38">
        <f>_xll.RtGet("EBOND_LDN", B1261, -18562)</f>
        <v>0</v>
      </c>
      <c r="AT1261" s="58" t="str">
        <f ca="1">IF(Main[[#This Row],[maturity]]&lt;TODAY(),"matured","-")</f>
        <v>-</v>
      </c>
      <c r="AU1261" s="1" t="str">
        <f>IF(Main[[#This Row],[spread bid]]=Main[[#This Row],[spread ask]],"error","-")</f>
        <v>error</v>
      </c>
    </row>
    <row r="1262" spans="1:47" x14ac:dyDescent="0.2">
      <c r="A1262" s="1" t="s">
        <v>1569</v>
      </c>
      <c r="B1262" s="1">
        <v>21157061</v>
      </c>
      <c r="C1262" s="1">
        <v>1996718</v>
      </c>
      <c r="D1262" s="1" t="str">
        <f>_xll.BDP($A1262&amp;" Corp",D$4)</f>
        <v>TELEFO</v>
      </c>
      <c r="E1262" s="1">
        <f>IF(_xll.BDP($A1262&amp;" Corp","cpn typ")="floating","frn",_xll.BDP($A1262&amp;" Corp",E$4))</f>
        <v>5</v>
      </c>
      <c r="F1262" s="50" t="str">
        <f>IF(LEFT(_xll.BDP($A1262&amp;" Corp","mty_typ"),4)="perp","perp",_xll.BDP($A1262&amp;" Corp",F$4)*1)</f>
        <v>perp</v>
      </c>
      <c r="G1262" s="31">
        <f>_xll.RtGet("EBOND_POSITION",INDEX(bookMap[eBondID],MATCH(TEXT(C1262,"0"),bookMap[bbgID],0))&amp;"="&amp;B1262,"AMOUNT")</f>
        <v>1900000</v>
      </c>
      <c r="H1262" s="1">
        <f>INDEX(control!$E$12:$E$22,MATCH(C1262,control!$C$12:$C$22,0))</f>
        <v>0</v>
      </c>
      <c r="I1262" s="1" t="str">
        <f>IFERROR(INDEX(bias[symbol],MIN(MAX(MATCH(IF($I$2="manual",_xll.RtGet("EBOND_LDN",B1262,-20268),$I$2),bias[symbol],0)+H1262,1),27)),"-")</f>
        <v>s</v>
      </c>
      <c r="J1262" s="1">
        <f>IFERROR(_xll.RtGet("EBOND_LDN",B1262,-20270)*1,"-")</f>
        <v>0.25</v>
      </c>
      <c r="K1262" s="1" t="str">
        <f>_xll.RtGet("EBOND_LDN",$B1262,-20271)</f>
        <v>on</v>
      </c>
      <c r="L1262" s="1">
        <f>_xll.BDP(A1262&amp;" @CBKG Corp","bid")</f>
        <v>104.61</v>
      </c>
      <c r="M1262" s="1">
        <f>_xll.BDP(A1262&amp;" @CBKG Corp","ask")</f>
        <v>104.86</v>
      </c>
      <c r="N1262" s="1" t="s">
        <v>1456</v>
      </c>
      <c r="O1262" s="1" t="str">
        <f>_xll.BDP(A1262&amp;" @"&amp;N1262&amp;" Corp","LAST_UPDATE")</f>
        <v>07:01:08</v>
      </c>
      <c r="P1262" s="57">
        <f>_xll.BDP(A1262&amp;" @"&amp;N1262&amp;" Corp","LAST_PRICE")</f>
        <v>104.768</v>
      </c>
      <c r="Q1262" s="1">
        <f>INDEX(control!$F$12:$F$22,MATCH(C1262,control!$C$12:$C$22,0))</f>
        <v>100</v>
      </c>
      <c r="R1262" s="1">
        <f>P1262-J1262*INDEX(bias[value],MATCH(I1262,bias[symbol],0))*(Q1262/100)</f>
        <v>104.61175</v>
      </c>
      <c r="S1262" s="1">
        <f t="shared" ref="S1262" si="1573">R1262+J1262*(Q1262/100)</f>
        <v>104.86175</v>
      </c>
      <c r="T1262" s="4"/>
      <c r="U1262" s="4"/>
      <c r="V1262" s="1">
        <f t="shared" ref="V1262" si="1574">P1262</f>
        <v>104.768</v>
      </c>
      <c r="W1262" s="1">
        <f t="shared" ref="W1262" si="1575">IF(ISNUMBER(T1262),T1262,R1262)</f>
        <v>104.61175</v>
      </c>
      <c r="X1262" s="1">
        <f t="shared" ref="X1262" si="1576">IF(ISNUMBER(U1262),U1262,S1262)</f>
        <v>104.86175</v>
      </c>
      <c r="Y1262" s="13">
        <f t="shared" ref="Y1262" si="1577">IF(ISERROR((W1262+X1262)-(L1262+M1262)),"err",((W1262+X1262)-(L1262+M1262)))</f>
        <v>3.5000000000025011E-3</v>
      </c>
      <c r="Z1262" s="1">
        <v>1</v>
      </c>
      <c r="AA1262" s="1">
        <f t="shared" ref="AA1262" si="1578">IF(K1262="on",1,0)</f>
        <v>1</v>
      </c>
      <c r="AB1262" s="1">
        <f t="shared" ref="AB1262" si="1579">IF(ISNUMBER(V1262),1,0)*IF(ISNUMBER(W1262),1,0)*IF(ISNUMBER(X1262),1,0)</f>
        <v>1</v>
      </c>
      <c r="AC1262" s="1">
        <f>IF(ISNUMBER(INDEX(bias[value],MATCH(I1262,bias[symbol],0))),1,0)</f>
        <v>1</v>
      </c>
      <c r="AD1262" s="1">
        <f t="shared" ref="AD1262" si="1580">IF(ISNUMBER(J1262),1,0)</f>
        <v>1</v>
      </c>
      <c r="AE1262" s="1">
        <f t="shared" ref="AE1262" si="1581">IF(AB1262,IF(W1262&gt;X1262,0,1),0)</f>
        <v>1</v>
      </c>
      <c r="AF1262" s="1">
        <f t="shared" ca="1" si="1472"/>
        <v>0</v>
      </c>
      <c r="AG1262" s="1">
        <f t="shared" ref="AG1262" ca="1" si="1582">PRODUCT(Z1262:AF1262)</f>
        <v>0</v>
      </c>
      <c r="AH1262" s="1" t="str">
        <f ca="1">IF(AG1262=1,_xll.RtContribute("DDS_BONDS",$B1262&amp;"=EXT",$V$3:$X$3,V1262:X1262,"FTC:CHANGED;SCOPE:SERVER"),"-")</f>
        <v>-</v>
      </c>
      <c r="AI1262" s="1" t="str">
        <f>_xll.RtGet("DDS_BONDS",B1262&amp;"=EXT",3)</f>
        <v>21157061=EXT</v>
      </c>
      <c r="AJ1262" s="32">
        <f>_xll.BDP($A1262&amp;" @"&amp; $N1262 &amp;"  Corp","risk_mid")</f>
        <v>5.2391249842088428</v>
      </c>
      <c r="AK1262" s="25">
        <f t="shared" ref="AK1262" si="1583">IFERROR(G1262*AJ1262/10000,"-")</f>
        <v>995.43374699968001</v>
      </c>
      <c r="AL1262" s="1" t="str">
        <f t="shared" si="1553"/>
        <v>-</v>
      </c>
      <c r="AM1262" s="38">
        <f t="shared" ref="AM1262" si="1584">IFERROR(G1262*1,0)*IFERROR(P1262*1,0)/100*IF(AL1262="-",$AM$3,AL1262)/100/360</f>
        <v>17.694151111111115</v>
      </c>
      <c r="AN1262" s="12">
        <f>_xll.BDP($A1262&amp;" @"&amp; $N1262 &amp;"  Corp","asset_swap_spd_mid")</f>
        <v>318.00779702602892</v>
      </c>
      <c r="AO1262" s="25">
        <f t="shared" ref="AO1262" si="1585">IFERROR(G1262*1,0)*IFERROR(AN1262*1,0)/10000</f>
        <v>60421.481434945497</v>
      </c>
      <c r="AP1262" s="25">
        <f>IFERROR(_xll.BDP($A1262&amp;" @"&amp; $N1262 &amp;"  Corp","coupon")*G1262/100/365,"-")</f>
        <v>260.27397260273972</v>
      </c>
      <c r="AQ1262" s="1" t="str">
        <f>_xll.RtGet("EBOND_LDN",B1262,"DSPLY_NAME")</f>
        <v xml:space="preserve">TELEFO 5 31 Mar </v>
      </c>
      <c r="AR1262" s="38">
        <f>_xll.RtGet("EBOND_LDN", B1262, -18560)</f>
        <v>0</v>
      </c>
      <c r="AS1262" s="38">
        <f>_xll.RtGet("EBOND_LDN", B1262, -18562)</f>
        <v>0</v>
      </c>
      <c r="AT1262" s="58" t="str">
        <f ca="1">IF(Main[[#This Row],[maturity]]&lt;TODAY(),"matured","-")</f>
        <v>-</v>
      </c>
      <c r="AU1262" s="1" t="str">
        <f>IF(Main[[#This Row],[spread bid]]=Main[[#This Row],[spread ask]],"error","-")</f>
        <v>error</v>
      </c>
    </row>
    <row r="1263" spans="1:47" x14ac:dyDescent="0.2">
      <c r="A1263" s="1" t="s">
        <v>1147</v>
      </c>
      <c r="B1263" s="1">
        <v>16721804</v>
      </c>
      <c r="C1263" s="1">
        <v>1996718</v>
      </c>
      <c r="D1263" s="1" t="str">
        <f>_xll.BDP($A1263&amp;" Corp",D$4)</f>
        <v>TKAAV</v>
      </c>
      <c r="E1263" s="1">
        <f>IF(_xll.BDP($A1263&amp;" Corp","cpn typ")="floating","frn",_xll.BDP($A1263&amp;" Corp",E$4))</f>
        <v>5.625</v>
      </c>
      <c r="F1263" s="50" t="str">
        <f>IF(LEFT(_xll.BDP($A1263&amp;" Corp","mty_typ"),4)="perp","perp",_xll.BDP($A1263&amp;" Corp",F$4)*1)</f>
        <v>perp</v>
      </c>
      <c r="G1263" s="31">
        <f>_xll.RtGet("EBOND_POSITION",INDEX(bookMap[eBondID],MATCH(TEXT(C1263,"0"),bookMap[bbgID],0))&amp;"="&amp;B1263,"AMOUNT")</f>
        <v>0</v>
      </c>
      <c r="H1263" s="1">
        <f>INDEX(control!$E$12:$E$22,MATCH(C1263,control!$C$12:$C$22,0))</f>
        <v>0</v>
      </c>
      <c r="I1263" s="1" t="str">
        <f>IFERROR(INDEX(bias[symbol],MIN(MAX(MATCH(IF($I$2="manual",_xll.RtGet("EBOND_LDN",B1263,-20268),$I$2),bias[symbol],0)+H1263,1),27)),"-")</f>
        <v>m</v>
      </c>
      <c r="J1263" s="1">
        <f>IFERROR(_xll.RtGet("EBOND_LDN",B1263,-20270)*1,"-")</f>
        <v>0.5</v>
      </c>
      <c r="K1263" s="1" t="str">
        <f>_xll.RtGet("EBOND_LDN",$B1263,-20271)</f>
        <v>on</v>
      </c>
      <c r="L1263" s="1">
        <f>_xll.BDP(A1263&amp;" @CBKG Corp","bid")</f>
        <v>108.167</v>
      </c>
      <c r="M1263" s="1">
        <f>_xll.BDP(A1263&amp;" @CBKG Corp","ask")</f>
        <v>108.667</v>
      </c>
      <c r="N1263" s="1" t="s">
        <v>1456</v>
      </c>
      <c r="O1263" s="1" t="str">
        <f>_xll.BDP(A1263&amp;" @"&amp;N1263&amp;" Corp","LAST_UPDATE")</f>
        <v>07:01:19</v>
      </c>
      <c r="P1263" s="57">
        <f>_xll.BDP(A1263&amp;" @"&amp;N1263&amp;" Corp","LAST_PRICE")</f>
        <v>108.41500000000001</v>
      </c>
      <c r="Q1263" s="1">
        <f>INDEX(control!$F$12:$F$22,MATCH(C1263,control!$C$12:$C$22,0))</f>
        <v>100</v>
      </c>
      <c r="R1263" s="1">
        <f>P1263-J1263*INDEX(bias[value],MATCH(I1263,bias[symbol],0))*(Q1263/100)</f>
        <v>108.16500000000001</v>
      </c>
      <c r="S1263" s="1">
        <f t="shared" ref="S1263:S1271" si="1586">R1263+J1263*(Q1263/100)</f>
        <v>108.66500000000001</v>
      </c>
      <c r="T1263" s="4"/>
      <c r="U1263" s="4"/>
      <c r="V1263" s="1">
        <f t="shared" si="1554"/>
        <v>108.41500000000001</v>
      </c>
      <c r="W1263" s="1">
        <f t="shared" si="1555"/>
        <v>108.16500000000001</v>
      </c>
      <c r="X1263" s="1">
        <f t="shared" si="1556"/>
        <v>108.66500000000001</v>
      </c>
      <c r="Y1263" s="13">
        <f t="shared" si="1557"/>
        <v>-3.9999999999906777E-3</v>
      </c>
      <c r="Z1263" s="1">
        <v>1</v>
      </c>
      <c r="AA1263" s="1">
        <f t="shared" si="1558"/>
        <v>1</v>
      </c>
      <c r="AB1263" s="1">
        <f t="shared" si="1461"/>
        <v>1</v>
      </c>
      <c r="AC1263" s="1">
        <f>IF(ISNUMBER(INDEX(bias[value],MATCH(I1263,bias[symbol],0))),1,0)</f>
        <v>1</v>
      </c>
      <c r="AD1263" s="1">
        <f t="shared" si="1559"/>
        <v>1</v>
      </c>
      <c r="AE1263" s="1">
        <f t="shared" si="1462"/>
        <v>1</v>
      </c>
      <c r="AF1263" s="1">
        <f t="shared" ca="1" si="1472"/>
        <v>0</v>
      </c>
      <c r="AG1263" s="1">
        <f t="shared" ca="1" si="1478"/>
        <v>0</v>
      </c>
      <c r="AH1263" s="1" t="str">
        <f ca="1">IF(AG1263=1,_xll.RtContribute("DDS_BONDS",$B1263&amp;"=EXT",$V$3:$X$3,V1263:X1263,"FTC:CHANGED;SCOPE:SERVER"),"-")</f>
        <v>-</v>
      </c>
      <c r="AI1263" s="1" t="str">
        <f>_xll.RtGet("DDS_BONDS",B1263&amp;"=EXT",3)</f>
        <v>16721804=EXT</v>
      </c>
      <c r="AJ1263" s="32">
        <f>_xll.BDP($A1263&amp;" @"&amp; $N1263 &amp;"  Corp","risk_mid")</f>
        <v>3.5734130507705686</v>
      </c>
      <c r="AK1263" s="25">
        <f t="shared" si="1525"/>
        <v>0</v>
      </c>
      <c r="AL1263" s="1" t="str">
        <f t="shared" si="1553"/>
        <v>-</v>
      </c>
      <c r="AM1263" s="38">
        <f t="shared" si="1526"/>
        <v>0</v>
      </c>
      <c r="AN1263" s="12">
        <f>_xll.BDP($A1263&amp;" @"&amp; $N1263 &amp;"  Corp","asset_swap_spd_mid")</f>
        <v>274.20436305443872</v>
      </c>
      <c r="AO1263" s="25">
        <f t="shared" si="1527"/>
        <v>0</v>
      </c>
      <c r="AP1263" s="25">
        <f>IFERROR(_xll.BDP($A1263&amp;" @"&amp; $N1263 &amp;"  Corp","coupon")*G1263/100/365,"-")</f>
        <v>0</v>
      </c>
      <c r="AQ1263" s="1" t="str">
        <f>_xll.RtGet("EBOND_LDN",B1263,"DSPLY_NAME")</f>
        <v>TKAAV 5 5/8 29 D</v>
      </c>
      <c r="AR1263" s="38">
        <f>_xll.RtGet("EBOND_LDN", B1263, -18560)</f>
        <v>0</v>
      </c>
      <c r="AS1263" s="38">
        <f>_xll.RtGet("EBOND_LDN", B1263, -18562)</f>
        <v>0</v>
      </c>
      <c r="AT1263" s="58" t="str">
        <f ca="1">IF(Main[[#This Row],[maturity]]&lt;TODAY(),"matured","-")</f>
        <v>-</v>
      </c>
      <c r="AU1263" s="1" t="str">
        <f>IF(Main[[#This Row],[spread bid]]=Main[[#This Row],[spread ask]],"error","-")</f>
        <v>error</v>
      </c>
    </row>
    <row r="1264" spans="1:47" x14ac:dyDescent="0.2">
      <c r="A1264" s="1" t="s">
        <v>1148</v>
      </c>
      <c r="B1264" s="1">
        <v>3954400</v>
      </c>
      <c r="C1264" s="1">
        <v>1996718</v>
      </c>
      <c r="D1264" s="1" t="str">
        <f>_xll.BDP($A1264&amp;" Corp",D$4)</f>
        <v>VATFAL</v>
      </c>
      <c r="E1264" s="1">
        <f>IF(_xll.BDP($A1264&amp;" Corp","cpn typ")="floating","frn",_xll.BDP($A1264&amp;" Corp",E$4))</f>
        <v>5.25</v>
      </c>
      <c r="F1264" s="50" t="str">
        <f>IF(LEFT(_xll.BDP($A1264&amp;" Corp","mty_typ"),4)="perp","perp",_xll.BDP($A1264&amp;" Corp",F$4)*1)</f>
        <v>perp</v>
      </c>
      <c r="G1264" s="31">
        <f>_xll.RtGet("EBOND_POSITION",INDEX(bookMap[eBondID],MATCH(TEXT(C1264,"0"),bookMap[bbgID],0))&amp;"="&amp;B1264,"AMOUNT")</f>
        <v>0</v>
      </c>
      <c r="H1264" s="1">
        <f>INDEX(control!$E$12:$E$22,MATCH(C1264,control!$C$12:$C$22,0))</f>
        <v>0</v>
      </c>
      <c r="I1264" s="1" t="str">
        <f>IFERROR(INDEX(bias[symbol],MIN(MAX(MATCH(IF($I$2="manual",_xll.RtGet("EBOND_LDN",B1264,-20268),$I$2),bias[symbol],0)+H1264,1),27)),"-")</f>
        <v>m</v>
      </c>
      <c r="J1264" s="1">
        <f>IFERROR(_xll.RtGet("EBOND_LDN",B1264,-20270)*1,"-")</f>
        <v>0.5</v>
      </c>
      <c r="K1264" s="1" t="str">
        <f>_xll.RtGet("EBOND_LDN",$B1264,-20271)</f>
        <v>on</v>
      </c>
      <c r="L1264" s="1">
        <f>_xll.BDP(A1264&amp;" @CBKG Corp","bid")</f>
        <v>103.56</v>
      </c>
      <c r="M1264" s="1">
        <f>_xll.BDP(A1264&amp;" @CBKG Corp","ask")</f>
        <v>104.06</v>
      </c>
      <c r="N1264" s="1" t="s">
        <v>1456</v>
      </c>
      <c r="O1264" s="1" t="str">
        <f>_xll.BDP(A1264&amp;" @"&amp;N1264&amp;" Corp","LAST_UPDATE")</f>
        <v>07:00:36</v>
      </c>
      <c r="P1264" s="57">
        <f>_xll.BDP(A1264&amp;" @"&amp;N1264&amp;" Corp","LAST_PRICE")</f>
        <v>103.81</v>
      </c>
      <c r="Q1264" s="1">
        <f>INDEX(control!$F$12:$F$22,MATCH(C1264,control!$C$12:$C$22,0))</f>
        <v>100</v>
      </c>
      <c r="R1264" s="1">
        <f>P1264-J1264*INDEX(bias[value],MATCH(I1264,bias[symbol],0))*(Q1264/100)</f>
        <v>103.56</v>
      </c>
      <c r="S1264" s="1">
        <f t="shared" si="1586"/>
        <v>104.06</v>
      </c>
      <c r="T1264" s="4"/>
      <c r="U1264" s="4"/>
      <c r="V1264" s="1">
        <f t="shared" si="1554"/>
        <v>103.81</v>
      </c>
      <c r="W1264" s="1">
        <f t="shared" si="1555"/>
        <v>103.56</v>
      </c>
      <c r="X1264" s="1">
        <f t="shared" si="1556"/>
        <v>104.06</v>
      </c>
      <c r="Y1264" s="13">
        <f t="shared" si="1557"/>
        <v>0</v>
      </c>
      <c r="Z1264" s="1">
        <v>1</v>
      </c>
      <c r="AA1264" s="1">
        <f t="shared" si="1558"/>
        <v>1</v>
      </c>
      <c r="AB1264" s="1">
        <f t="shared" si="1461"/>
        <v>1</v>
      </c>
      <c r="AC1264" s="1">
        <f>IF(ISNUMBER(INDEX(bias[value],MATCH(I1264,bias[symbol],0))),1,0)</f>
        <v>1</v>
      </c>
      <c r="AD1264" s="1">
        <f t="shared" si="1559"/>
        <v>1</v>
      </c>
      <c r="AE1264" s="1">
        <f t="shared" si="1462"/>
        <v>1</v>
      </c>
      <c r="AF1264" s="1">
        <f t="shared" ca="1" si="1472"/>
        <v>0</v>
      </c>
      <c r="AG1264" s="1">
        <f t="shared" ca="1" si="1478"/>
        <v>0</v>
      </c>
      <c r="AH1264" s="1" t="str">
        <f ca="1">IF(AG1264=1,_xll.RtContribute("DDS_BONDS",$B1264&amp;"=EXT",$V$3:$X$3,V1264:X1264,"FTC:CHANGED;SCOPE:SERVER"),"-")</f>
        <v>-</v>
      </c>
      <c r="AI1264" s="1" t="str">
        <f>_xll.RtGet("DDS_BONDS",B1264&amp;"=EXT",3)</f>
        <v>3954400=EXT</v>
      </c>
      <c r="AJ1264" s="32">
        <f>_xll.BDP($A1264&amp;" @"&amp; $N1264 &amp;"  Corp","risk_mid")</f>
        <v>1.0567051778629377</v>
      </c>
      <c r="AK1264" s="25">
        <f t="shared" si="1525"/>
        <v>0</v>
      </c>
      <c r="AL1264" s="1" t="str">
        <f t="shared" si="1553"/>
        <v>-</v>
      </c>
      <c r="AM1264" s="38">
        <f t="shared" si="1526"/>
        <v>0</v>
      </c>
      <c r="AN1264" s="12">
        <f>_xll.BDP($A1264&amp;" @"&amp; $N1264 &amp;"  Corp","asset_swap_spd_mid")</f>
        <v>101.15871768042734</v>
      </c>
      <c r="AO1264" s="25">
        <f t="shared" si="1527"/>
        <v>0</v>
      </c>
      <c r="AP1264" s="25">
        <f>IFERROR(_xll.BDP($A1264&amp;" @"&amp; $N1264 &amp;"  Corp","coupon")*G1264/100/365,"-")</f>
        <v>0</v>
      </c>
      <c r="AQ1264" s="1" t="str">
        <f>_xll.RtGet("EBOND_LDN",B1264,"DSPLY_NAME")</f>
        <v xml:space="preserve">VATFAL 5 1/4 29 </v>
      </c>
      <c r="AR1264" s="38">
        <f>_xll.RtGet("EBOND_LDN", B1264, -18560)</f>
        <v>171.30919712159101</v>
      </c>
      <c r="AS1264" s="38">
        <f>_xll.RtGet("EBOND_LDN", B1264, -18562)</f>
        <v>123.974560747504</v>
      </c>
      <c r="AT1264" s="58" t="str">
        <f ca="1">IF(Main[[#This Row],[maturity]]&lt;TODAY(),"matured","-")</f>
        <v>-</v>
      </c>
      <c r="AU1264" s="1" t="str">
        <f>IF(Main[[#This Row],[spread bid]]=Main[[#This Row],[spread ask]],"error","-")</f>
        <v>-</v>
      </c>
    </row>
    <row r="1265" spans="1:49" x14ac:dyDescent="0.2">
      <c r="A1265" s="1" t="s">
        <v>1149</v>
      </c>
      <c r="B1265" s="1">
        <v>16558967</v>
      </c>
      <c r="C1265" s="1">
        <v>1996718</v>
      </c>
      <c r="D1265" s="1" t="str">
        <f>_xll.BDP($A1265&amp;" Corp",D$4)</f>
        <v>VIEFP</v>
      </c>
      <c r="E1265" s="1">
        <f>IF(_xll.BDP($A1265&amp;" Corp","cpn typ")="floating","frn",_xll.BDP($A1265&amp;" Corp",E$4))</f>
        <v>4.45</v>
      </c>
      <c r="F1265" s="50" t="str">
        <f>IF(LEFT(_xll.BDP($A1265&amp;" Corp","mty_typ"),4)="perp","perp",_xll.BDP($A1265&amp;" Corp",F$4)*1)</f>
        <v>perp</v>
      </c>
      <c r="G1265" s="31">
        <f>_xll.RtGet("EBOND_POSITION",INDEX(bookMap[eBondID],MATCH(TEXT(C1265,"0"),bookMap[bbgID],0))&amp;"="&amp;B1265,"AMOUNT")</f>
        <v>2100000</v>
      </c>
      <c r="H1265" s="1">
        <f>INDEX(control!$E$12:$E$22,MATCH(C1265,control!$C$12:$C$22,0))</f>
        <v>0</v>
      </c>
      <c r="I1265" s="1" t="str">
        <f>IFERROR(INDEX(bias[symbol],MIN(MAX(MATCH(IF($I$2="manual",_xll.RtGet("EBOND_LDN",B1265,-20268),$I$2),bias[symbol],0)+H1265,1),27)),"-")</f>
        <v>m</v>
      </c>
      <c r="J1265" s="1">
        <f>IFERROR(_xll.RtGet("EBOND_LDN",B1265,-20270)*1,"-")</f>
        <v>0.5</v>
      </c>
      <c r="K1265" s="1" t="str">
        <f>_xll.RtGet("EBOND_LDN",$B1265,-20271)</f>
        <v>on</v>
      </c>
      <c r="L1265" s="1">
        <f>_xll.BDP(A1265&amp;" @CBKG Corp","bid")</f>
        <v>103.65300000000001</v>
      </c>
      <c r="M1265" s="1">
        <f>_xll.BDP(A1265&amp;" @CBKG Corp","ask")</f>
        <v>104.15300000000001</v>
      </c>
      <c r="N1265" s="1" t="s">
        <v>1456</v>
      </c>
      <c r="O1265" s="1" t="str">
        <f>_xll.BDP(A1265&amp;" @"&amp;N1265&amp;" Corp","LAST_UPDATE")</f>
        <v>07:01:45</v>
      </c>
      <c r="P1265" s="57">
        <f>_xll.BDP(A1265&amp;" @"&amp;N1265&amp;" Corp","LAST_PRICE")</f>
        <v>103.901</v>
      </c>
      <c r="Q1265" s="1">
        <f>INDEX(control!$F$12:$F$22,MATCH(C1265,control!$C$12:$C$22,0))</f>
        <v>100</v>
      </c>
      <c r="R1265" s="1">
        <f>P1265-J1265*INDEX(bias[value],MATCH(I1265,bias[symbol],0))*(Q1265/100)</f>
        <v>103.651</v>
      </c>
      <c r="S1265" s="1">
        <f t="shared" si="1586"/>
        <v>104.151</v>
      </c>
      <c r="T1265" s="4"/>
      <c r="U1265" s="4"/>
      <c r="V1265" s="1">
        <f t="shared" si="1554"/>
        <v>103.901</v>
      </c>
      <c r="W1265" s="1">
        <f t="shared" si="1555"/>
        <v>103.651</v>
      </c>
      <c r="X1265" s="1">
        <f t="shared" si="1556"/>
        <v>104.151</v>
      </c>
      <c r="Y1265" s="13">
        <f t="shared" si="1557"/>
        <v>-4.0000000000190994E-3</v>
      </c>
      <c r="Z1265" s="1">
        <v>1</v>
      </c>
      <c r="AA1265" s="1">
        <f t="shared" si="1558"/>
        <v>1</v>
      </c>
      <c r="AB1265" s="1">
        <f t="shared" si="1461"/>
        <v>1</v>
      </c>
      <c r="AC1265" s="1">
        <f>IF(ISNUMBER(INDEX(bias[value],MATCH(I1265,bias[symbol],0))),1,0)</f>
        <v>1</v>
      </c>
      <c r="AD1265" s="1">
        <f t="shared" si="1559"/>
        <v>1</v>
      </c>
      <c r="AE1265" s="1">
        <f t="shared" si="1462"/>
        <v>1</v>
      </c>
      <c r="AF1265" s="1">
        <f t="shared" ca="1" si="1472"/>
        <v>0</v>
      </c>
      <c r="AG1265" s="1">
        <f t="shared" ca="1" si="1478"/>
        <v>0</v>
      </c>
      <c r="AH1265" s="1" t="str">
        <f ca="1">IF(AG1265=1,_xll.RtContribute("DDS_BONDS",$B1265&amp;"=EXT",$V$3:$X$3,V1265:X1265,"FTC:CHANGED;SCOPE:SERVER"),"-")</f>
        <v>-</v>
      </c>
      <c r="AI1265" s="1" t="str">
        <f>_xll.RtGet("DDS_BONDS",B1265&amp;"=EXT",3)</f>
        <v>16558967=EXT</v>
      </c>
      <c r="AJ1265" s="32">
        <f>_xll.BDP($A1265&amp;" @"&amp; $N1265 &amp;"  Corp","risk_mid")</f>
        <v>3.6280960090429915</v>
      </c>
      <c r="AK1265" s="25">
        <f t="shared" si="1525"/>
        <v>761.90016189902815</v>
      </c>
      <c r="AL1265" s="1" t="str">
        <f t="shared" si="1553"/>
        <v>-</v>
      </c>
      <c r="AM1265" s="38">
        <f t="shared" si="1526"/>
        <v>19.39485333333333</v>
      </c>
      <c r="AN1265" s="12">
        <f>_xll.BDP($A1265&amp;" @"&amp; $N1265 &amp;"  Corp","asset_swap_spd_mid")</f>
        <v>287.20751712964034</v>
      </c>
      <c r="AO1265" s="25">
        <f t="shared" si="1527"/>
        <v>60313.578597224478</v>
      </c>
      <c r="AP1265" s="25">
        <f>IFERROR(_xll.BDP($A1265&amp;" @"&amp; $N1265 &amp;"  Corp","coupon")*G1265/100/365,"-")</f>
        <v>256.02739726027397</v>
      </c>
      <c r="AQ1265" s="1" t="str">
        <f>_xll.RtGet("EBOND_LDN",B1265,"DSPLY_NAME")</f>
        <v>VIEFP 4.45 29 Ja</v>
      </c>
      <c r="AR1265" s="38">
        <f>_xll.RtGet("EBOND_LDN", B1265, -18560)</f>
        <v>0</v>
      </c>
      <c r="AS1265" s="38">
        <f>_xll.RtGet("EBOND_LDN", B1265, -18562)</f>
        <v>0</v>
      </c>
      <c r="AT1265" s="58" t="str">
        <f ca="1">IF(Main[[#This Row],[maturity]]&lt;TODAY(),"matured","-")</f>
        <v>-</v>
      </c>
      <c r="AU1265" s="1" t="str">
        <f>IF(Main[[#This Row],[spread bid]]=Main[[#This Row],[spread ask]],"error","-")</f>
        <v>error</v>
      </c>
    </row>
    <row r="1266" spans="1:49" x14ac:dyDescent="0.2">
      <c r="A1266" s="1" t="s">
        <v>1150</v>
      </c>
      <c r="B1266" s="1">
        <v>6502602</v>
      </c>
      <c r="C1266" s="1">
        <v>1996718</v>
      </c>
      <c r="D1266" s="1" t="str">
        <f>_xll.BDP($A1266&amp;" Corp",D$4)</f>
        <v>VOEAV</v>
      </c>
      <c r="E1266" s="1">
        <f>IF(_xll.BDP($A1266&amp;" Corp","cpn typ")="floating","frn",_xll.BDP($A1266&amp;" Corp",E$4))</f>
        <v>7.125</v>
      </c>
      <c r="F1266" s="50" t="str">
        <f>IF(LEFT(_xll.BDP($A1266&amp;" Corp","mty_typ"),4)="perp","perp",_xll.BDP($A1266&amp;" Corp",F$4)*1)</f>
        <v>perp</v>
      </c>
      <c r="G1266" s="31" t="str">
        <f>_xll.RtGet("EBOND_POSITION",INDEX(bookMap[eBondID],MATCH(TEXT(C1266,"0"),bookMap[bbgID],0))&amp;"="&amp;B1266,"AMOUNT")</f>
        <v>#N/A</v>
      </c>
      <c r="H1266" s="1">
        <f>INDEX(control!$E$12:$E$22,MATCH(C1266,control!$C$12:$C$22,0))</f>
        <v>0</v>
      </c>
      <c r="I1266" s="1" t="str">
        <f>IFERROR(INDEX(bias[symbol],MIN(MAX(MATCH(IF($I$2="manual",_xll.RtGet("EBOND_LDN",B1266,-20268),$I$2),bias[symbol],0)+H1266,1),27)),"-")</f>
        <v>b</v>
      </c>
      <c r="J1266" s="1">
        <f>IFERROR(_xll.RtGet("EBOND_LDN",B1266,-20270)*1,"-")</f>
        <v>1</v>
      </c>
      <c r="K1266" s="1" t="str">
        <f>_xll.RtGet("EBOND_LDN",$B1266,-20271)</f>
        <v>on</v>
      </c>
      <c r="L1266" s="1">
        <f>_xll.BDP(A1266&amp;" @CBKG Corp","bid")</f>
        <v>101.961</v>
      </c>
      <c r="M1266" s="1">
        <f>_xll.BDP(A1266&amp;" @CBKG Corp","ask")</f>
        <v>102.961</v>
      </c>
      <c r="N1266" s="1" t="s">
        <v>1456</v>
      </c>
      <c r="O1266" s="1" t="str">
        <f>_xll.BDP(A1266&amp;" @"&amp;N1266&amp;" Corp","LAST_UPDATE")</f>
        <v>11/06/2014</v>
      </c>
      <c r="P1266" s="57">
        <f>_xll.BDP(A1266&amp;" @"&amp;N1266&amp;" Corp","LAST_PRICE")</f>
        <v>102.188</v>
      </c>
      <c r="Q1266" s="1">
        <f>INDEX(control!$F$12:$F$22,MATCH(C1266,control!$C$12:$C$22,0))</f>
        <v>100</v>
      </c>
      <c r="R1266" s="1">
        <f>P1266-J1266*INDEX(bias[value],MATCH(I1266,bias[symbol],0))*(Q1266/100)</f>
        <v>101.813</v>
      </c>
      <c r="S1266" s="1">
        <f t="shared" si="1586"/>
        <v>102.813</v>
      </c>
      <c r="T1266" s="4"/>
      <c r="U1266" s="4"/>
      <c r="V1266" s="1">
        <f t="shared" si="1554"/>
        <v>102.188</v>
      </c>
      <c r="W1266" s="1">
        <f t="shared" si="1555"/>
        <v>101.813</v>
      </c>
      <c r="X1266" s="1">
        <f t="shared" si="1556"/>
        <v>102.813</v>
      </c>
      <c r="Y1266" s="13">
        <f t="shared" si="1557"/>
        <v>-0.29599999999999227</v>
      </c>
      <c r="Z1266" s="1">
        <v>1</v>
      </c>
      <c r="AA1266" s="1">
        <f t="shared" si="1558"/>
        <v>1</v>
      </c>
      <c r="AB1266" s="1">
        <f t="shared" si="1461"/>
        <v>1</v>
      </c>
      <c r="AC1266" s="1">
        <f>IF(ISNUMBER(INDEX(bias[value],MATCH(I1266,bias[symbol],0))),1,0)</f>
        <v>1</v>
      </c>
      <c r="AD1266" s="1">
        <f t="shared" si="1559"/>
        <v>1</v>
      </c>
      <c r="AE1266" s="1">
        <f t="shared" si="1462"/>
        <v>1</v>
      </c>
      <c r="AF1266" s="1">
        <f t="shared" ca="1" si="1472"/>
        <v>0</v>
      </c>
      <c r="AG1266" s="1">
        <f t="shared" ca="1" si="1478"/>
        <v>0</v>
      </c>
      <c r="AH1266" s="1" t="str">
        <f ca="1">IF(AG1266=1,_xll.RtContribute("DDS_BONDS",$B1266&amp;"=EXT",$V$3:$X$3,V1266:X1266,"FTC:CHANGED;SCOPE:SERVER"),"-")</f>
        <v>-</v>
      </c>
      <c r="AI1266" s="1" t="str">
        <f>_xll.RtGet("DDS_BONDS",B1266&amp;"=EXT",3)</f>
        <v>6502602=EXT</v>
      </c>
      <c r="AJ1266" s="32">
        <f>_xll.BDP($A1266&amp;" @"&amp; $N1266 &amp;"  Corp","risk_mid")</f>
        <v>0.39585035484179798</v>
      </c>
      <c r="AK1266" s="25" t="str">
        <f t="shared" si="1525"/>
        <v>-</v>
      </c>
      <c r="AL1266" s="1" t="str">
        <f t="shared" si="1553"/>
        <v>-</v>
      </c>
      <c r="AM1266" s="38">
        <f t="shared" si="1526"/>
        <v>0</v>
      </c>
      <c r="AN1266" s="12">
        <f>_xll.BDP($A1266&amp;" @"&amp; $N1266 &amp;"  Corp","asset_swap_spd_mid")</f>
        <v>85.047702457851429</v>
      </c>
      <c r="AO1266" s="25">
        <f t="shared" si="1527"/>
        <v>0</v>
      </c>
      <c r="AP1266" s="25" t="str">
        <f>IFERROR(_xll.BDP($A1266&amp;" @"&amp; $N1266 &amp;"  Corp","coupon")*G1266/100/365,"-")</f>
        <v>-</v>
      </c>
      <c r="AQ1266" s="1" t="str">
        <f>_xll.RtGet("EBOND_LDN",B1266,"DSPLY_NAME")</f>
        <v>VOEAV 7 1/8 29 O</v>
      </c>
      <c r="AR1266" s="38">
        <f>_xll.RtGet("EBOND_LDN", B1266, -18560)</f>
        <v>91.508162448711005</v>
      </c>
      <c r="AS1266" s="38">
        <f>_xll.RtGet("EBOND_LDN", B1266, -18562)</f>
        <v>-160.63570256155501</v>
      </c>
      <c r="AT1266" s="58" t="str">
        <f ca="1">IF(Main[[#This Row],[maturity]]&lt;TODAY(),"matured","-")</f>
        <v>-</v>
      </c>
      <c r="AU1266" s="1" t="str">
        <f>IF(Main[[#This Row],[spread bid]]=Main[[#This Row],[spread ask]],"error","-")</f>
        <v>-</v>
      </c>
    </row>
    <row r="1267" spans="1:49" x14ac:dyDescent="0.2">
      <c r="A1267" s="1" t="s">
        <v>1151</v>
      </c>
      <c r="B1267" s="1">
        <v>19112560</v>
      </c>
      <c r="C1267" s="1">
        <v>1996718</v>
      </c>
      <c r="D1267" s="1" t="str">
        <f>_xll.BDP($A1267&amp;" Corp",D$4)</f>
        <v>VW</v>
      </c>
      <c r="E1267" s="1">
        <f>IF(_xll.BDP($A1267&amp;" Corp","cpn typ")="floating","frn",_xll.BDP($A1267&amp;" Corp",E$4))</f>
        <v>3.875</v>
      </c>
      <c r="F1267" s="50" t="str">
        <f>IF(LEFT(_xll.BDP($A1267&amp;" Corp","mty_typ"),4)="perp","perp",_xll.BDP($A1267&amp;" Corp",F$4)*1)</f>
        <v>perp</v>
      </c>
      <c r="G1267" s="31">
        <f>_xll.RtGet("EBOND_POSITION",INDEX(bookMap[eBondID],MATCH(TEXT(C1267,"0"),bookMap[bbgID],0))&amp;"="&amp;B1267,"AMOUNT")</f>
        <v>-1346000</v>
      </c>
      <c r="H1267" s="1">
        <f>INDEX(control!$E$12:$E$22,MATCH(C1267,control!$C$12:$C$22,0))</f>
        <v>0</v>
      </c>
      <c r="I1267" s="1" t="str">
        <f>IFERROR(INDEX(bias[symbol],MIN(MAX(MATCH(IF($I$2="manual",_xll.RtGet("EBOND_LDN",B1267,-20268),$I$2),bias[symbol],0)+H1267,1),27)),"-")</f>
        <v>bbb</v>
      </c>
      <c r="J1267" s="1">
        <f>IFERROR(_xll.RtGet("EBOND_LDN",B1267,-20270)*1,"-")</f>
        <v>0.25</v>
      </c>
      <c r="K1267" s="1" t="str">
        <f>_xll.RtGet("EBOND_LDN",$B1267,-20271)</f>
        <v>on</v>
      </c>
      <c r="L1267" s="1">
        <f>_xll.BDP(A1267&amp;" @CBKG Corp","bid")</f>
        <v>105.791</v>
      </c>
      <c r="M1267" s="1">
        <f>_xll.BDP(A1267&amp;" @CBKG Corp","ask")</f>
        <v>106.041</v>
      </c>
      <c r="N1267" s="1" t="s">
        <v>1456</v>
      </c>
      <c r="O1267" s="1" t="str">
        <f>_xll.BDP(A1267&amp;" @"&amp;N1267&amp;" Corp","LAST_UPDATE")</f>
        <v>07:01:08</v>
      </c>
      <c r="P1267" s="57">
        <f>_xll.BDP(A1267&amp;" @"&amp;N1267&amp;" Corp","LAST_PRICE")</f>
        <v>105.821</v>
      </c>
      <c r="Q1267" s="1">
        <f>INDEX(control!$F$12:$F$22,MATCH(C1267,control!$C$12:$C$22,0))</f>
        <v>100</v>
      </c>
      <c r="R1267" s="1">
        <f>P1267-J1267*INDEX(bias[value],MATCH(I1267,bias[symbol],0))*(Q1267/100)</f>
        <v>105.78975</v>
      </c>
      <c r="S1267" s="1">
        <f t="shared" si="1586"/>
        <v>106.03975</v>
      </c>
      <c r="T1267" s="4"/>
      <c r="U1267" s="4"/>
      <c r="V1267" s="1">
        <f t="shared" si="1554"/>
        <v>105.821</v>
      </c>
      <c r="W1267" s="1">
        <f t="shared" si="1555"/>
        <v>105.78975</v>
      </c>
      <c r="X1267" s="1">
        <f t="shared" si="1556"/>
        <v>106.03975</v>
      </c>
      <c r="Y1267" s="13">
        <f t="shared" si="1557"/>
        <v>-2.4999999999977263E-3</v>
      </c>
      <c r="Z1267" s="1">
        <v>1</v>
      </c>
      <c r="AA1267" s="1">
        <f t="shared" si="1558"/>
        <v>1</v>
      </c>
      <c r="AB1267" s="1">
        <f t="shared" si="1461"/>
        <v>1</v>
      </c>
      <c r="AC1267" s="1">
        <f>IF(ISNUMBER(INDEX(bias[value],MATCH(I1267,bias[symbol],0))),1,0)</f>
        <v>1</v>
      </c>
      <c r="AD1267" s="1">
        <f t="shared" si="1559"/>
        <v>1</v>
      </c>
      <c r="AE1267" s="1">
        <f t="shared" si="1462"/>
        <v>1</v>
      </c>
      <c r="AF1267" s="1">
        <f t="shared" ca="1" si="1472"/>
        <v>0</v>
      </c>
      <c r="AG1267" s="1">
        <f t="shared" ca="1" si="1478"/>
        <v>0</v>
      </c>
      <c r="AH1267" s="1" t="str">
        <f ca="1">IF(AG1267=1,_xll.RtContribute("DDS_BONDS",$B1267&amp;"=EXT",$V$3:$X$3,V1267:X1267,"FTC:CHANGED;SCOPE:SERVER"),"-")</f>
        <v>-</v>
      </c>
      <c r="AI1267" s="1" t="str">
        <f>_xll.RtGet("DDS_BONDS",B1267&amp;"=EXT",3)</f>
        <v>19112560=EXT</v>
      </c>
      <c r="AJ1267" s="32">
        <f>_xll.BDP($A1267&amp;" @"&amp; $N1267 &amp;"  Corp","risk_mid")</f>
        <v>4.1121238394644877</v>
      </c>
      <c r="AK1267" s="25">
        <f t="shared" si="1525"/>
        <v>-553.49186879192007</v>
      </c>
      <c r="AL1267" s="1" t="str">
        <f t="shared" si="1553"/>
        <v>-</v>
      </c>
      <c r="AM1267" s="38">
        <f t="shared" si="1526"/>
        <v>-12.660894755555553</v>
      </c>
      <c r="AN1267" s="12">
        <f>_xll.BDP($A1267&amp;" @"&amp; $N1267 &amp;"  Corp","asset_swap_spd_mid")</f>
        <v>186.98751160169209</v>
      </c>
      <c r="AO1267" s="25">
        <f t="shared" si="1527"/>
        <v>-25168.519061587758</v>
      </c>
      <c r="AP1267" s="25">
        <f>IFERROR(_xll.BDP($A1267&amp;" @"&amp; $N1267 &amp;"  Corp","coupon")*G1267/100/365,"-")</f>
        <v>-142.89726027397259</v>
      </c>
      <c r="AQ1267" s="1" t="str">
        <f>_xll.RtGet("EBOND_LDN",B1267,"DSPLY_NAME")</f>
        <v xml:space="preserve">VW 3 7/8 29 Sep </v>
      </c>
      <c r="AR1267" s="38">
        <f>_xll.RtGet("EBOND_LDN", B1267, -18560)</f>
        <v>0</v>
      </c>
      <c r="AS1267" s="38">
        <f>_xll.RtGet("EBOND_LDN", B1267, -18562)</f>
        <v>0</v>
      </c>
      <c r="AT1267" s="58" t="str">
        <f ca="1">IF(Main[[#This Row],[maturity]]&lt;TODAY(),"matured","-")</f>
        <v>-</v>
      </c>
      <c r="AU1267" s="1" t="str">
        <f>IF(Main[[#This Row],[spread bid]]=Main[[#This Row],[spread ask]],"error","-")</f>
        <v>error</v>
      </c>
    </row>
    <row r="1268" spans="1:49" x14ac:dyDescent="0.2">
      <c r="A1268" s="1" t="s">
        <v>1152</v>
      </c>
      <c r="B1268" s="1">
        <v>19112562</v>
      </c>
      <c r="C1268" s="1">
        <v>1996718</v>
      </c>
      <c r="D1268" s="1" t="str">
        <f>_xll.BDP($A1268&amp;" Corp",D$4)</f>
        <v>VW</v>
      </c>
      <c r="E1268" s="1">
        <f>IF(_xll.BDP($A1268&amp;" Corp","cpn typ")="floating","frn",_xll.BDP($A1268&amp;" Corp",E$4))</f>
        <v>5.125</v>
      </c>
      <c r="F1268" s="50" t="str">
        <f>IF(LEFT(_xll.BDP($A1268&amp;" Corp","mty_typ"),4)="perp","perp",_xll.BDP($A1268&amp;" Corp",F$4)*1)</f>
        <v>perp</v>
      </c>
      <c r="G1268" s="31">
        <f>_xll.RtGet("EBOND_POSITION",INDEX(bookMap[eBondID],MATCH(TEXT(C1268,"0"),bookMap[bbgID],0))&amp;"="&amp;B1268,"AMOUNT")</f>
        <v>0</v>
      </c>
      <c r="H1268" s="1">
        <f>INDEX(control!$E$12:$E$22,MATCH(C1268,control!$C$12:$C$22,0))</f>
        <v>0</v>
      </c>
      <c r="I1268" s="1" t="str">
        <f>IFERROR(INDEX(bias[symbol],MIN(MAX(MATCH(IF($I$2="manual",_xll.RtGet("EBOND_LDN",B1268,-20268),$I$2),bias[symbol],0)+H1268,1),27)),"-")</f>
        <v>bbb</v>
      </c>
      <c r="J1268" s="1">
        <f>IFERROR(_xll.RtGet("EBOND_LDN",B1268,-20270)*1,"-")</f>
        <v>0.5</v>
      </c>
      <c r="K1268" s="1" t="str">
        <f>_xll.RtGet("EBOND_LDN",$B1268,-20271)</f>
        <v>on</v>
      </c>
      <c r="L1268" s="1">
        <f>_xll.BDP(A1268&amp;" @CBKG Corp","bid")</f>
        <v>112.02</v>
      </c>
      <c r="M1268" s="1">
        <f>_xll.BDP(A1268&amp;" @CBKG Corp","ask")</f>
        <v>112.52</v>
      </c>
      <c r="N1268" s="1" t="s">
        <v>1456</v>
      </c>
      <c r="O1268" s="1" t="str">
        <f>_xll.BDP(A1268&amp;" @"&amp;N1268&amp;" Corp","LAST_UPDATE")</f>
        <v>07:01:08</v>
      </c>
      <c r="P1268" s="57">
        <f>_xll.BDP(A1268&amp;" @"&amp;N1268&amp;" Corp","LAST_PRICE")</f>
        <v>112.066</v>
      </c>
      <c r="Q1268" s="1">
        <f>INDEX(control!$F$12:$F$22,MATCH(C1268,control!$C$12:$C$22,0))</f>
        <v>100</v>
      </c>
      <c r="R1268" s="1">
        <f>P1268-J1268*INDEX(bias[value],MATCH(I1268,bias[symbol],0))*(Q1268/100)</f>
        <v>112.0035</v>
      </c>
      <c r="S1268" s="1">
        <f t="shared" si="1586"/>
        <v>112.5035</v>
      </c>
      <c r="T1268" s="4"/>
      <c r="U1268" s="4"/>
      <c r="V1268" s="1">
        <f t="shared" si="1554"/>
        <v>112.066</v>
      </c>
      <c r="W1268" s="1">
        <f t="shared" si="1555"/>
        <v>112.0035</v>
      </c>
      <c r="X1268" s="1">
        <f t="shared" si="1556"/>
        <v>112.5035</v>
      </c>
      <c r="Y1268" s="13">
        <f t="shared" si="1557"/>
        <v>-3.299999999998704E-2</v>
      </c>
      <c r="Z1268" s="1">
        <v>1</v>
      </c>
      <c r="AA1268" s="1">
        <f t="shared" si="1558"/>
        <v>1</v>
      </c>
      <c r="AB1268" s="1">
        <f t="shared" si="1461"/>
        <v>1</v>
      </c>
      <c r="AC1268" s="1">
        <f>IF(ISNUMBER(INDEX(bias[value],MATCH(I1268,bias[symbol],0))),1,0)</f>
        <v>1</v>
      </c>
      <c r="AD1268" s="1">
        <f t="shared" si="1559"/>
        <v>1</v>
      </c>
      <c r="AE1268" s="1">
        <f t="shared" si="1462"/>
        <v>1</v>
      </c>
      <c r="AF1268" s="1">
        <f t="shared" ca="1" si="1472"/>
        <v>0</v>
      </c>
      <c r="AG1268" s="1">
        <f t="shared" ca="1" si="1478"/>
        <v>0</v>
      </c>
      <c r="AH1268" s="1" t="str">
        <f ca="1">IF(AG1268=1,_xll.RtContribute("DDS_BONDS",$B1268&amp;"=EXT",$V$3:$X$3,V1268:X1268,"FTC:CHANGED;SCOPE:SERVER"),"-")</f>
        <v>-</v>
      </c>
      <c r="AI1268" s="1" t="str">
        <f>_xll.RtGet("DDS_BONDS",B1268&amp;"=EXT",3)</f>
        <v>19112562=EXT</v>
      </c>
      <c r="AJ1268" s="32">
        <f>_xll.BDP($A1268&amp;" @"&amp; $N1268 &amp;"  Corp","risk_mid")</f>
        <v>8.3020378387772098</v>
      </c>
      <c r="AK1268" s="25">
        <f t="shared" si="1525"/>
        <v>0</v>
      </c>
      <c r="AL1268" s="1" t="str">
        <f t="shared" si="1553"/>
        <v>-</v>
      </c>
      <c r="AM1268" s="38">
        <f t="shared" si="1526"/>
        <v>0</v>
      </c>
      <c r="AN1268" s="12">
        <f>_xll.BDP($A1268&amp;" @"&amp; $N1268 &amp;"  Corp","asset_swap_spd_mid")</f>
        <v>224.11050347593567</v>
      </c>
      <c r="AO1268" s="25">
        <f t="shared" si="1527"/>
        <v>0</v>
      </c>
      <c r="AP1268" s="25">
        <f>IFERROR(_xll.BDP($A1268&amp;" @"&amp; $N1268 &amp;"  Corp","coupon")*G1268/100/365,"-")</f>
        <v>0</v>
      </c>
      <c r="AQ1268" s="1" t="str">
        <f>_xll.RtGet("EBOND_LDN",B1268,"DSPLY_NAME")</f>
        <v xml:space="preserve">VW 5 1/8 29 Sep </v>
      </c>
      <c r="AR1268" s="38">
        <f>_xll.RtGet("EBOND_LDN", B1268, -18560)</f>
        <v>0</v>
      </c>
      <c r="AS1268" s="38">
        <f>_xll.RtGet("EBOND_LDN", B1268, -18562)</f>
        <v>0</v>
      </c>
      <c r="AT1268" s="58" t="str">
        <f ca="1">IF(Main[[#This Row],[maturity]]&lt;TODAY(),"matured","-")</f>
        <v>-</v>
      </c>
      <c r="AU1268" s="1" t="str">
        <f>IF(Main[[#This Row],[spread bid]]=Main[[#This Row],[spread ask]],"error","-")</f>
        <v>error</v>
      </c>
    </row>
    <row r="1269" spans="1:49" x14ac:dyDescent="0.2">
      <c r="A1269" s="1" t="s">
        <v>1566</v>
      </c>
      <c r="B1269" s="1">
        <v>21145434</v>
      </c>
      <c r="C1269" s="1">
        <v>1996718</v>
      </c>
      <c r="D1269" s="1" t="str">
        <f>_xll.BDP($A1269&amp;" Corp",D$4)</f>
        <v>VW</v>
      </c>
      <c r="E1269" s="1">
        <f>IF(_xll.BDP($A1269&amp;" Corp","cpn typ")="floating","frn",_xll.BDP($A1269&amp;" Corp",E$4))</f>
        <v>4.625</v>
      </c>
      <c r="F1269" s="50" t="str">
        <f>IF(LEFT(_xll.BDP($A1269&amp;" Corp","mty_typ"),4)="perp","perp",_xll.BDP($A1269&amp;" Corp",F$4)*1)</f>
        <v>perp</v>
      </c>
      <c r="G1269" s="31">
        <f>_xll.RtGet("EBOND_POSITION",INDEX(bookMap[eBondID],MATCH(TEXT(C1269,"0"),bookMap[bbgID],0))&amp;"="&amp;B1269,"AMOUNT")</f>
        <v>1886000</v>
      </c>
      <c r="H1269" s="1">
        <f>INDEX(control!$E$12:$E$22,MATCH(C1269,control!$C$12:$C$22,0))</f>
        <v>0</v>
      </c>
      <c r="I1269" s="1" t="str">
        <f>IFERROR(INDEX(bias[symbol],MIN(MAX(MATCH(IF($I$2="manual",_xll.RtGet("EBOND_LDN",B1269,-20268),$I$2),bias[symbol],0)+H1269,1),27)),"-")</f>
        <v>bbb</v>
      </c>
      <c r="J1269" s="1">
        <f>IFERROR(_xll.RtGet("EBOND_LDN",B1269,-20270)*1,"-")</f>
        <v>0.25</v>
      </c>
      <c r="K1269" s="1" t="str">
        <f>_xll.RtGet("EBOND_LDN",$B1269,-20271)</f>
        <v>on</v>
      </c>
      <c r="L1269" s="1">
        <f>_xll.BDP(A1269&amp;" @CBKG Corp","bid")</f>
        <v>105.79900000000001</v>
      </c>
      <c r="M1269" s="1">
        <f>_xll.BDP(A1269&amp;" @CBKG Corp","ask")</f>
        <v>106.04900000000001</v>
      </c>
      <c r="N1269" s="1" t="s">
        <v>1456</v>
      </c>
      <c r="O1269" s="1" t="str">
        <f>_xll.BDP(A1269&amp;" @"&amp;N1269&amp;" Corp","LAST_UPDATE")</f>
        <v>07:01:08</v>
      </c>
      <c r="P1269" s="57">
        <f>_xll.BDP(A1269&amp;" @"&amp;N1269&amp;" Corp","LAST_PRICE")</f>
        <v>105.81100000000001</v>
      </c>
      <c r="Q1269" s="1">
        <f>INDEX(control!$F$12:$F$22,MATCH(C1269,control!$C$12:$C$22,0))</f>
        <v>100</v>
      </c>
      <c r="R1269" s="1">
        <f>P1269-J1269*INDEX(bias[value],MATCH(I1269,bias[symbol],0))*(Q1269/100)</f>
        <v>105.77975000000001</v>
      </c>
      <c r="S1269" s="1">
        <f t="shared" ref="S1269:S1270" si="1587">R1269+J1269*(Q1269/100)</f>
        <v>106.02975000000001</v>
      </c>
      <c r="T1269" s="4"/>
      <c r="U1269" s="4"/>
      <c r="V1269" s="1">
        <f t="shared" ref="V1269:V1270" si="1588">P1269</f>
        <v>105.81100000000001</v>
      </c>
      <c r="W1269" s="1">
        <f t="shared" ref="W1269:W1270" si="1589">IF(ISNUMBER(T1269),T1269,R1269)</f>
        <v>105.77975000000001</v>
      </c>
      <c r="X1269" s="1">
        <f t="shared" ref="X1269:X1270" si="1590">IF(ISNUMBER(U1269),U1269,S1269)</f>
        <v>106.02975000000001</v>
      </c>
      <c r="Y1269" s="13">
        <f t="shared" ref="Y1269:Y1270" si="1591">IF(ISERROR((W1269+X1269)-(L1269+M1269)),"err",((W1269+X1269)-(L1269+M1269)))</f>
        <v>-3.8499999999999091E-2</v>
      </c>
      <c r="Z1269" s="1">
        <v>1</v>
      </c>
      <c r="AA1269" s="1">
        <f t="shared" ref="AA1269:AA1270" si="1592">IF(K1269="on",1,0)</f>
        <v>1</v>
      </c>
      <c r="AB1269" s="1">
        <f t="shared" ref="AB1269:AB1270" si="1593">IF(ISNUMBER(V1269),1,0)*IF(ISNUMBER(W1269),1,0)*IF(ISNUMBER(X1269),1,0)</f>
        <v>1</v>
      </c>
      <c r="AC1269" s="1">
        <f>IF(ISNUMBER(INDEX(bias[value],MATCH(I1269,bias[symbol],0))),1,0)</f>
        <v>1</v>
      </c>
      <c r="AD1269" s="1">
        <f t="shared" ref="AD1269:AD1270" si="1594">IF(ISNUMBER(J1269),1,0)</f>
        <v>1</v>
      </c>
      <c r="AE1269" s="1">
        <f t="shared" ref="AE1269:AE1270" si="1595">IF(AB1269,IF(W1269&gt;X1269,0,1),0)</f>
        <v>1</v>
      </c>
      <c r="AF1269" s="1">
        <f t="shared" ca="1" si="1472"/>
        <v>0</v>
      </c>
      <c r="AG1269" s="1">
        <f t="shared" ref="AG1269:AG1270" ca="1" si="1596">PRODUCT(Z1269:AF1269)</f>
        <v>0</v>
      </c>
      <c r="AH1269" s="1" t="str">
        <f ca="1">IF(AG1269=1,_xll.RtContribute("DDS_BONDS",$B1269&amp;"=EXT",$V$3:$X$3,V1269:X1269,"FTC:CHANGED;SCOPE:SERVER"),"-")</f>
        <v>-</v>
      </c>
      <c r="AI1269" s="1" t="str">
        <f>_xll.RtGet("DDS_BONDS",B1269&amp;"=EXT",3)</f>
        <v>21145434=EXT</v>
      </c>
      <c r="AJ1269" s="32">
        <f>_xll.BDP($A1269&amp;" @"&amp; $N1269 &amp;"  Corp","risk_mid")</f>
        <v>9.5681301505777583</v>
      </c>
      <c r="AK1269" s="25">
        <f t="shared" ref="AK1269:AK1270" si="1597">IFERROR(G1269*AJ1269/10000,"-")</f>
        <v>1804.5493463989653</v>
      </c>
      <c r="AL1269" s="1" t="str">
        <f t="shared" si="1553"/>
        <v>-</v>
      </c>
      <c r="AM1269" s="38">
        <f t="shared" ref="AM1269:AM1270" si="1598">IFERROR(G1269*1,0)*IFERROR(P1269*1,0)/100*IF(AL1269="-",$AM$3,AL1269)/100/360</f>
        <v>17.738626311111112</v>
      </c>
      <c r="AN1269" s="12">
        <f>_xll.BDP($A1269&amp;" @"&amp; $N1269 &amp;"  Corp","asset_swap_spd_mid")</f>
        <v>226.10201785394486</v>
      </c>
      <c r="AO1269" s="25">
        <f t="shared" ref="AO1269:AO1270" si="1599">IFERROR(G1269*1,0)*IFERROR(AN1269*1,0)/10000</f>
        <v>42642.840567254003</v>
      </c>
      <c r="AP1269" s="25">
        <f>IFERROR(_xll.BDP($A1269&amp;" @"&amp; $N1269 &amp;"  Corp","coupon")*G1269/100/365,"-")</f>
        <v>238.97945205479451</v>
      </c>
      <c r="AQ1269" s="1" t="str">
        <f>_xll.RtGet("EBOND_LDN",B1269,"DSPLY_NAME")</f>
        <v xml:space="preserve">VW 4 5/8 24 Mar </v>
      </c>
      <c r="AR1269" s="38">
        <f>_xll.RtGet("EBOND_LDN", B1269, -18560)</f>
        <v>0</v>
      </c>
      <c r="AS1269" s="38">
        <f>_xll.RtGet("EBOND_LDN", B1269, -18562)</f>
        <v>0</v>
      </c>
      <c r="AT1269" s="58" t="str">
        <f ca="1">IF(Main[[#This Row],[maturity]]&lt;TODAY(),"matured","-")</f>
        <v>-</v>
      </c>
      <c r="AU1269" s="1" t="str">
        <f>IF(Main[[#This Row],[spread bid]]=Main[[#This Row],[spread ask]],"error","-")</f>
        <v>error</v>
      </c>
    </row>
    <row r="1270" spans="1:49" x14ac:dyDescent="0.2">
      <c r="A1270" s="1" t="s">
        <v>1567</v>
      </c>
      <c r="B1270" s="1">
        <v>21145428</v>
      </c>
      <c r="C1270" s="1">
        <v>1996718</v>
      </c>
      <c r="D1270" s="1" t="str">
        <f>_xll.BDP($A1270&amp;" Corp",D$4)</f>
        <v>VW</v>
      </c>
      <c r="E1270" s="1">
        <f>IF(_xll.BDP($A1270&amp;" Corp","cpn typ")="floating","frn",_xll.BDP($A1270&amp;" Corp",E$4))</f>
        <v>3.75</v>
      </c>
      <c r="F1270" s="50" t="str">
        <f>IF(LEFT(_xll.BDP($A1270&amp;" Corp","mty_typ"),4)="perp","perp",_xll.BDP($A1270&amp;" Corp",F$4)*1)</f>
        <v>perp</v>
      </c>
      <c r="G1270" s="31">
        <f>_xll.RtGet("EBOND_POSITION",INDEX(bookMap[eBondID],MATCH(TEXT(C1270,"0"),bookMap[bbgID],0))&amp;"="&amp;B1270,"AMOUNT")</f>
        <v>2213000</v>
      </c>
      <c r="H1270" s="1">
        <f>INDEX(control!$E$12:$E$22,MATCH(C1270,control!$C$12:$C$22,0))</f>
        <v>0</v>
      </c>
      <c r="I1270" s="1" t="str">
        <f>IFERROR(INDEX(bias[symbol],MIN(MAX(MATCH(IF($I$2="manual",_xll.RtGet("EBOND_LDN",B1270,-20268),$I$2),bias[symbol],0)+H1270,1),27)),"-")</f>
        <v>bbb</v>
      </c>
      <c r="J1270" s="1">
        <f>IFERROR(_xll.RtGet("EBOND_LDN",B1270,-20270)*1,"-")</f>
        <v>0.25</v>
      </c>
      <c r="K1270" s="1" t="str">
        <f>_xll.RtGet("EBOND_LDN",$B1270,-20271)</f>
        <v>on</v>
      </c>
      <c r="L1270" s="1">
        <f>_xll.BDP(A1270&amp;" @CBKG Corp","bid")</f>
        <v>103.96</v>
      </c>
      <c r="M1270" s="1">
        <f>_xll.BDP(A1270&amp;" @CBKG Corp","ask")</f>
        <v>104.21</v>
      </c>
      <c r="N1270" s="1" t="s">
        <v>1456</v>
      </c>
      <c r="O1270" s="1" t="str">
        <f>_xll.BDP(A1270&amp;" @"&amp;N1270&amp;" Corp","LAST_UPDATE")</f>
        <v>07:01:08</v>
      </c>
      <c r="P1270" s="57">
        <f>_xll.BDP(A1270&amp;" @"&amp;N1270&amp;" Corp","LAST_PRICE")</f>
        <v>103.979</v>
      </c>
      <c r="Q1270" s="1">
        <f>INDEX(control!$F$12:$F$22,MATCH(C1270,control!$C$12:$C$22,0))</f>
        <v>100</v>
      </c>
      <c r="R1270" s="1">
        <f>P1270-J1270*INDEX(bias[value],MATCH(I1270,bias[symbol],0))*(Q1270/100)</f>
        <v>103.94775</v>
      </c>
      <c r="S1270" s="1">
        <f t="shared" si="1587"/>
        <v>104.19775</v>
      </c>
      <c r="T1270" s="4"/>
      <c r="U1270" s="4"/>
      <c r="V1270" s="1">
        <f t="shared" si="1588"/>
        <v>103.979</v>
      </c>
      <c r="W1270" s="1">
        <f t="shared" si="1589"/>
        <v>103.94775</v>
      </c>
      <c r="X1270" s="1">
        <f t="shared" si="1590"/>
        <v>104.19775</v>
      </c>
      <c r="Y1270" s="13">
        <f t="shared" si="1591"/>
        <v>-2.4499999999989086E-2</v>
      </c>
      <c r="Z1270" s="1">
        <v>1</v>
      </c>
      <c r="AA1270" s="1">
        <f t="shared" si="1592"/>
        <v>1</v>
      </c>
      <c r="AB1270" s="1">
        <f t="shared" si="1593"/>
        <v>1</v>
      </c>
      <c r="AC1270" s="1">
        <f>IF(ISNUMBER(INDEX(bias[value],MATCH(I1270,bias[symbol],0))),1,0)</f>
        <v>1</v>
      </c>
      <c r="AD1270" s="1">
        <f t="shared" si="1594"/>
        <v>1</v>
      </c>
      <c r="AE1270" s="1">
        <f t="shared" si="1595"/>
        <v>1</v>
      </c>
      <c r="AF1270" s="1">
        <f t="shared" ca="1" si="1472"/>
        <v>0</v>
      </c>
      <c r="AG1270" s="1">
        <f t="shared" ca="1" si="1596"/>
        <v>0</v>
      </c>
      <c r="AH1270" s="1" t="str">
        <f ca="1">IF(AG1270=1,_xll.RtContribute("DDS_BONDS",$B1270&amp;"=EXT",$V$3:$X$3,V1270:X1270,"FTC:CHANGED;SCOPE:SERVER"),"-")</f>
        <v>-</v>
      </c>
      <c r="AI1270" s="1" t="str">
        <f>_xll.RtGet("DDS_BONDS",B1270&amp;"=EXT",3)</f>
        <v>21145428=EXT</v>
      </c>
      <c r="AJ1270" s="32">
        <f>_xll.BDP($A1270&amp;" @"&amp; $N1270 &amp;"  Corp","risk_mid")</f>
        <v>6.1607508403497491</v>
      </c>
      <c r="AK1270" s="25">
        <f t="shared" si="1597"/>
        <v>1363.3741609693996</v>
      </c>
      <c r="AL1270" s="1" t="str">
        <f t="shared" si="1553"/>
        <v>-</v>
      </c>
      <c r="AM1270" s="38">
        <f t="shared" si="1598"/>
        <v>20.453824622222221</v>
      </c>
      <c r="AN1270" s="12">
        <f>_xll.BDP($A1270&amp;" @"&amp; $N1270 &amp;"  Corp","asset_swap_spd_mid")</f>
        <v>207.51097297670466</v>
      </c>
      <c r="AO1270" s="25">
        <f t="shared" si="1599"/>
        <v>45922.178319744744</v>
      </c>
      <c r="AP1270" s="25">
        <f>IFERROR(_xll.BDP($A1270&amp;" @"&amp; $N1270 &amp;"  Corp","coupon")*G1270/100/365,"-")</f>
        <v>227.36301369863014</v>
      </c>
      <c r="AQ1270" s="1" t="str">
        <f>_xll.RtGet("EBOND_LDN",B1270,"DSPLY_NAME")</f>
        <v xml:space="preserve">VW 3 3/4 29 Mar </v>
      </c>
      <c r="AR1270" s="38">
        <f>_xll.RtGet("EBOND_LDN", B1270, -18560)</f>
        <v>0</v>
      </c>
      <c r="AS1270" s="38">
        <f>_xll.RtGet("EBOND_LDN", B1270, -18562)</f>
        <v>0</v>
      </c>
      <c r="AT1270" s="58" t="str">
        <f ca="1">IF(Main[[#This Row],[maturity]]&lt;TODAY(),"matured","-")</f>
        <v>-</v>
      </c>
      <c r="AU1270" s="1" t="str">
        <f>IF(Main[[#This Row],[spread bid]]=Main[[#This Row],[spread ask]],"error","-")</f>
        <v>error</v>
      </c>
    </row>
    <row r="1271" spans="1:49" x14ac:dyDescent="0.2">
      <c r="A1271" s="1" t="s">
        <v>1153</v>
      </c>
      <c r="B1271" s="1">
        <v>5760131</v>
      </c>
      <c r="C1271" s="1">
        <v>1996718</v>
      </c>
      <c r="D1271" s="1" t="str">
        <f>_xll.BDP($A1271&amp;" Corp",D$4)</f>
        <v>WIEAV</v>
      </c>
      <c r="E1271" s="1">
        <f>IF(_xll.BDP($A1271&amp;" Corp","cpn typ")="floating","frn",_xll.BDP($A1271&amp;" Corp",E$4))</f>
        <v>6.5</v>
      </c>
      <c r="F1271" s="50" t="str">
        <f>IF(LEFT(_xll.BDP($A1271&amp;" Corp","mty_typ"),4)="perp","perp",_xll.BDP($A1271&amp;" Corp",F$4)*1)</f>
        <v>perp</v>
      </c>
      <c r="G1271" s="31" t="str">
        <f>_xll.RtGet("EBOND_POSITION",INDEX(bookMap[eBondID],MATCH(TEXT(C1271,"0"),bookMap[bbgID],0))&amp;"="&amp;B1271,"AMOUNT")</f>
        <v>#N/A</v>
      </c>
      <c r="H1271" s="1">
        <f>INDEX(control!$E$12:$E$22,MATCH(C1271,control!$C$12:$C$22,0))</f>
        <v>0</v>
      </c>
      <c r="I1271" s="1" t="str">
        <f>IFERROR(INDEX(bias[symbol],MIN(MAX(MATCH(IF($I$2="manual",_xll.RtGet("EBOND_LDN",B1271,-20268),$I$2),bias[symbol],0)+H1271,1),27)),"-")</f>
        <v>b</v>
      </c>
      <c r="J1271" s="1">
        <f>IFERROR(_xll.RtGet("EBOND_LDN",B1271,-20270)*1,"-")</f>
        <v>1</v>
      </c>
      <c r="K1271" s="1" t="str">
        <f>_xll.RtGet("EBOND_LDN",$B1271,-20271)</f>
        <v>on</v>
      </c>
      <c r="L1271" s="1">
        <f>_xll.BDP(A1271&amp;" @CBKG Corp","bid")</f>
        <v>104.011</v>
      </c>
      <c r="M1271" s="1">
        <f>_xll.BDP(A1271&amp;" @CBKG Corp","ask")</f>
        <v>105.011</v>
      </c>
      <c r="N1271" s="1" t="s">
        <v>1456</v>
      </c>
      <c r="O1271" s="1" t="str">
        <f>_xll.BDP(A1271&amp;" @"&amp;N1271&amp;" Corp","LAST_UPDATE")</f>
        <v>07:01:17</v>
      </c>
      <c r="P1271" s="57">
        <f>_xll.BDP(A1271&amp;" @"&amp;N1271&amp;" Corp","LAST_PRICE")</f>
        <v>104.38</v>
      </c>
      <c r="Q1271" s="1">
        <f>INDEX(control!$F$12:$F$22,MATCH(C1271,control!$C$12:$C$22,0))</f>
        <v>100</v>
      </c>
      <c r="R1271" s="1">
        <f>P1271-J1271*INDEX(bias[value],MATCH(I1271,bias[symbol],0))*(Q1271/100)</f>
        <v>104.005</v>
      </c>
      <c r="S1271" s="1">
        <f t="shared" si="1586"/>
        <v>105.005</v>
      </c>
      <c r="T1271" s="4"/>
      <c r="U1271" s="4"/>
      <c r="V1271" s="1">
        <f t="shared" si="1554"/>
        <v>104.38</v>
      </c>
      <c r="W1271" s="1">
        <f t="shared" si="1555"/>
        <v>104.005</v>
      </c>
      <c r="X1271" s="1">
        <f t="shared" si="1556"/>
        <v>105.005</v>
      </c>
      <c r="Y1271" s="13">
        <f t="shared" si="1557"/>
        <v>-1.2000000000000455E-2</v>
      </c>
      <c r="Z1271" s="1">
        <v>1</v>
      </c>
      <c r="AA1271" s="1">
        <f t="shared" si="1558"/>
        <v>1</v>
      </c>
      <c r="AB1271" s="1">
        <f t="shared" si="1461"/>
        <v>1</v>
      </c>
      <c r="AC1271" s="1">
        <f>IF(ISNUMBER(INDEX(bias[value],MATCH(I1271,bias[symbol],0))),1,0)</f>
        <v>1</v>
      </c>
      <c r="AD1271" s="1">
        <f t="shared" si="1559"/>
        <v>1</v>
      </c>
      <c r="AE1271" s="1">
        <f t="shared" si="1462"/>
        <v>1</v>
      </c>
      <c r="AF1271" s="1">
        <f t="shared" ca="1" si="1472"/>
        <v>0</v>
      </c>
      <c r="AG1271" s="1">
        <f t="shared" ca="1" si="1478"/>
        <v>0</v>
      </c>
      <c r="AH1271" s="1" t="str">
        <f ca="1">IF(AG1271=1,_xll.RtContribute("DDS_BONDS",$B1271&amp;"=EXT",$V$3:$X$3,V1271:X1271,"FTC:CHANGED;SCOPE:SERVER"),"-")</f>
        <v>-</v>
      </c>
      <c r="AI1271" s="1" t="str">
        <f>_xll.RtGet("DDS_BONDS",B1271&amp;"=EXT",3)</f>
        <v>5760131=EXT</v>
      </c>
      <c r="AJ1271" s="32">
        <f>_xll.BDP($A1271&amp;" @"&amp; $N1271 &amp;"  Corp","risk_mid")</f>
        <v>2.524601265675841</v>
      </c>
      <c r="AK1271" s="25" t="str">
        <f t="shared" si="1525"/>
        <v>-</v>
      </c>
      <c r="AL1271" s="1" t="str">
        <f t="shared" si="1553"/>
        <v>-</v>
      </c>
      <c r="AM1271" s="38">
        <f t="shared" si="1526"/>
        <v>0</v>
      </c>
      <c r="AN1271" s="12">
        <f>_xll.BDP($A1271&amp;" @"&amp; $N1271 &amp;"  Corp","asset_swap_spd_mid")</f>
        <v>434.09590029505779</v>
      </c>
      <c r="AO1271" s="25">
        <f t="shared" si="1527"/>
        <v>0</v>
      </c>
      <c r="AP1271" s="25" t="str">
        <f>IFERROR(_xll.BDP($A1271&amp;" @"&amp; $N1271 &amp;"  Corp","coupon")*G1271/100/365,"-")</f>
        <v>-</v>
      </c>
      <c r="AQ1271" s="1" t="str">
        <f>_xll.RtGet("EBOND_LDN",B1271,"DSPLY_NAME")</f>
        <v>WIEAV 6 1/2 29 D</v>
      </c>
      <c r="AR1271" s="38">
        <f>_xll.RtGet("EBOND_LDN", B1271, -18560)</f>
        <v>478.70807567333202</v>
      </c>
      <c r="AS1271" s="38">
        <f>_xll.RtGet("EBOND_LDN", B1271, -18562)</f>
        <v>439.10887932223699</v>
      </c>
      <c r="AT1271" s="58" t="str">
        <f ca="1">IF(Main[[#This Row],[maturity]]&lt;TODAY(),"matured","-")</f>
        <v>-</v>
      </c>
      <c r="AU1271" s="1" t="str">
        <f>IF(Main[[#This Row],[spread bid]]=Main[[#This Row],[spread ask]],"error","-")</f>
        <v>-</v>
      </c>
    </row>
    <row r="1273" spans="1:49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</row>
    <row r="1274" spans="1:49" x14ac:dyDescent="0.2">
      <c r="AW1274" s="1">
        <f>COUNTIF(AW5:AW1271,"error")</f>
        <v>0</v>
      </c>
    </row>
    <row r="1275" spans="1:49" x14ac:dyDescent="0.2">
      <c r="F1275" s="1" t="s">
        <v>1453</v>
      </c>
      <c r="G1275" s="31">
        <f>SUMIF($G$5:$G$1273,"&gt;0",$G$5:$G$1273)</f>
        <v>635926000</v>
      </c>
      <c r="H1275" s="31"/>
      <c r="AM1275" s="31">
        <f>SUM(AM5:AM1273)</f>
        <v>4152.1264106972249</v>
      </c>
      <c r="AN1275" s="12">
        <f>AVERAGE(AN5:AN1271)</f>
        <v>81.519099064259365</v>
      </c>
      <c r="AO1275" s="25">
        <f>SUM(AO5:AO1271)</f>
        <v>3662266.8164886581</v>
      </c>
      <c r="AP1275" s="25">
        <f>SUM(AP5:AP1271)</f>
        <v>47571.760556164372</v>
      </c>
    </row>
    <row r="1276" spans="1:49" x14ac:dyDescent="0.2">
      <c r="F1276" s="1" t="s">
        <v>1454</v>
      </c>
      <c r="G1276" s="31">
        <f>SUMIF($G$5:$G$1273,"&lt;0",$G$5:$G$1273)</f>
        <v>-175903000</v>
      </c>
      <c r="H1276" s="31"/>
    </row>
    <row r="1279" spans="1:49" x14ac:dyDescent="0.2">
      <c r="A1279" s="1" t="s">
        <v>1164</v>
      </c>
      <c r="B1279" s="1" t="s">
        <v>1161</v>
      </c>
      <c r="C1279" s="1" t="s">
        <v>372</v>
      </c>
      <c r="F1279" s="1" t="s">
        <v>1163</v>
      </c>
      <c r="I1279" s="1" t="s">
        <v>1160</v>
      </c>
      <c r="J1279" s="1">
        <v>1</v>
      </c>
      <c r="K1279" s="1" t="s">
        <v>1162</v>
      </c>
      <c r="L1279" s="1">
        <v>99.95</v>
      </c>
      <c r="M1279" s="1">
        <v>100.05</v>
      </c>
      <c r="P1279" s="15">
        <v>100</v>
      </c>
      <c r="Q1279" s="1">
        <f t="shared" ref="Q1279:Q1289" si="1600">$Q$2</f>
        <v>100</v>
      </c>
      <c r="R1279" s="1">
        <f>P1279-J1279*INDEX(bias[value],MATCH(I1279,bias[symbol],0))*(Q1279/100)</f>
        <v>100.125</v>
      </c>
      <c r="S1279" s="1">
        <f t="shared" ref="S1279" si="1601">R1279+J1279*(Q1279/100)</f>
        <v>101.125</v>
      </c>
      <c r="T1279" s="16"/>
      <c r="U1279" s="16"/>
      <c r="V1279" s="1">
        <f t="shared" ref="V1279" si="1602">P1279</f>
        <v>100</v>
      </c>
      <c r="W1279" s="1">
        <f t="shared" ref="W1279" si="1603">IF(ISNUMBER(T1279),T1279,R1279)</f>
        <v>100.125</v>
      </c>
      <c r="X1279" s="1">
        <f t="shared" ref="X1279" si="1604">IF(ISNUMBER(U1279),U1279,S1279)</f>
        <v>101.125</v>
      </c>
      <c r="Y1279" s="13">
        <f t="shared" ref="Y1279" si="1605">IF(ISERROR((W1279+X1279)-(L1279+M1279)),"err",((W1279+X1279)-(L1279+M1279)))</f>
        <v>1.25</v>
      </c>
    </row>
    <row r="1280" spans="1:49" x14ac:dyDescent="0.2">
      <c r="A1280" s="1" t="s">
        <v>1164</v>
      </c>
      <c r="B1280" s="1" t="s">
        <v>1161</v>
      </c>
      <c r="C1280" s="1" t="s">
        <v>372</v>
      </c>
      <c r="F1280" s="1" t="s">
        <v>1163</v>
      </c>
      <c r="I1280" s="1" t="s">
        <v>16</v>
      </c>
      <c r="J1280" s="1">
        <v>1</v>
      </c>
      <c r="K1280" s="1" t="s">
        <v>1162</v>
      </c>
      <c r="L1280" s="1">
        <v>99.95</v>
      </c>
      <c r="M1280" s="1">
        <v>100.05</v>
      </c>
      <c r="P1280" s="15">
        <v>100</v>
      </c>
      <c r="Q1280" s="1">
        <f t="shared" si="1600"/>
        <v>100</v>
      </c>
      <c r="R1280" s="1">
        <f>P1280-J1280*INDEX(bias[value],MATCH(I1280,bias[symbol],0))*(Q1280/100)</f>
        <v>100</v>
      </c>
      <c r="S1280" s="1">
        <f t="shared" ref="S1280:S1283" si="1606">R1280+J1280*(Q1280/100)</f>
        <v>101</v>
      </c>
      <c r="T1280" s="16"/>
      <c r="U1280" s="16"/>
      <c r="V1280" s="1">
        <f t="shared" ref="V1280:V1283" si="1607">P1280</f>
        <v>100</v>
      </c>
      <c r="W1280" s="1">
        <f t="shared" ref="W1280:W1283" si="1608">IF(ISNUMBER(T1280),T1280,R1280)</f>
        <v>100</v>
      </c>
      <c r="X1280" s="1">
        <f t="shared" ref="X1280:X1283" si="1609">IF(ISNUMBER(U1280),U1280,S1280)</f>
        <v>101</v>
      </c>
      <c r="Y1280" s="13">
        <f t="shared" ref="Y1280:Y1283" si="1610">IF(ISERROR((W1280+X1280)-(L1280+M1280)),"err",((W1280+X1280)-(L1280+M1280)))</f>
        <v>1</v>
      </c>
    </row>
    <row r="1281" spans="1:25" x14ac:dyDescent="0.2">
      <c r="A1281" s="1" t="s">
        <v>1164</v>
      </c>
      <c r="B1281" s="1" t="s">
        <v>1161</v>
      </c>
      <c r="C1281" s="1" t="s">
        <v>372</v>
      </c>
      <c r="F1281" s="1" t="s">
        <v>1163</v>
      </c>
      <c r="I1281" s="1" t="s">
        <v>15</v>
      </c>
      <c r="J1281" s="1">
        <v>1</v>
      </c>
      <c r="K1281" s="1" t="s">
        <v>1162</v>
      </c>
      <c r="L1281" s="1">
        <v>99.95</v>
      </c>
      <c r="M1281" s="1">
        <v>100.05</v>
      </c>
      <c r="P1281" s="15">
        <v>100</v>
      </c>
      <c r="Q1281" s="1">
        <f t="shared" si="1600"/>
        <v>100</v>
      </c>
      <c r="R1281" s="1">
        <f>P1281-J1281*INDEX(bias[value],MATCH(I1281,bias[symbol],0))*(Q1281/100)</f>
        <v>99.875</v>
      </c>
      <c r="S1281" s="1">
        <f t="shared" si="1606"/>
        <v>100.875</v>
      </c>
      <c r="T1281" s="16"/>
      <c r="U1281" s="16"/>
      <c r="V1281" s="1">
        <f t="shared" si="1607"/>
        <v>100</v>
      </c>
      <c r="W1281" s="1">
        <f t="shared" si="1608"/>
        <v>99.875</v>
      </c>
      <c r="X1281" s="1">
        <f t="shared" si="1609"/>
        <v>100.875</v>
      </c>
      <c r="Y1281" s="13">
        <f t="shared" si="1610"/>
        <v>0.75</v>
      </c>
    </row>
    <row r="1282" spans="1:25" x14ac:dyDescent="0.2">
      <c r="A1282" s="1" t="s">
        <v>1164</v>
      </c>
      <c r="B1282" s="1" t="s">
        <v>1161</v>
      </c>
      <c r="C1282" s="1" t="s">
        <v>372</v>
      </c>
      <c r="F1282" s="1" t="s">
        <v>1163</v>
      </c>
      <c r="I1282" s="1" t="s">
        <v>14</v>
      </c>
      <c r="J1282" s="1">
        <v>1</v>
      </c>
      <c r="K1282" s="1" t="s">
        <v>1162</v>
      </c>
      <c r="L1282" s="1">
        <v>99.95</v>
      </c>
      <c r="M1282" s="1">
        <v>100.05</v>
      </c>
      <c r="P1282" s="15">
        <v>100</v>
      </c>
      <c r="Q1282" s="1">
        <f t="shared" si="1600"/>
        <v>100</v>
      </c>
      <c r="R1282" s="1">
        <f>P1282-J1282*INDEX(bias[value],MATCH(I1282,bias[symbol],0))*(Q1282/100)</f>
        <v>99.75</v>
      </c>
      <c r="S1282" s="1">
        <f t="shared" si="1606"/>
        <v>100.75</v>
      </c>
      <c r="T1282" s="16"/>
      <c r="U1282" s="16"/>
      <c r="V1282" s="1">
        <f t="shared" si="1607"/>
        <v>100</v>
      </c>
      <c r="W1282" s="1">
        <f t="shared" si="1608"/>
        <v>99.75</v>
      </c>
      <c r="X1282" s="1">
        <f t="shared" si="1609"/>
        <v>100.75</v>
      </c>
      <c r="Y1282" s="13">
        <f t="shared" si="1610"/>
        <v>0.5</v>
      </c>
    </row>
    <row r="1283" spans="1:25" x14ac:dyDescent="0.2">
      <c r="A1283" s="1" t="s">
        <v>1164</v>
      </c>
      <c r="B1283" s="1" t="s">
        <v>1161</v>
      </c>
      <c r="C1283" s="1" t="s">
        <v>372</v>
      </c>
      <c r="F1283" s="1" t="s">
        <v>1163</v>
      </c>
      <c r="I1283" s="1" t="s">
        <v>13</v>
      </c>
      <c r="J1283" s="1">
        <v>1</v>
      </c>
      <c r="K1283" s="1" t="s">
        <v>1162</v>
      </c>
      <c r="L1283" s="1">
        <v>99.95</v>
      </c>
      <c r="M1283" s="1">
        <v>100.05</v>
      </c>
      <c r="P1283" s="15">
        <v>100</v>
      </c>
      <c r="Q1283" s="1">
        <f t="shared" si="1600"/>
        <v>100</v>
      </c>
      <c r="R1283" s="1">
        <f>P1283-J1283*INDEX(bias[value],MATCH(I1283,bias[symbol],0))*(Q1283/100)</f>
        <v>99.625</v>
      </c>
      <c r="S1283" s="1">
        <f t="shared" si="1606"/>
        <v>100.625</v>
      </c>
      <c r="T1283" s="16"/>
      <c r="U1283" s="16"/>
      <c r="V1283" s="1">
        <f t="shared" si="1607"/>
        <v>100</v>
      </c>
      <c r="W1283" s="1">
        <f t="shared" si="1608"/>
        <v>99.625</v>
      </c>
      <c r="X1283" s="1">
        <f t="shared" si="1609"/>
        <v>100.625</v>
      </c>
      <c r="Y1283" s="13">
        <f t="shared" si="1610"/>
        <v>0.25</v>
      </c>
    </row>
    <row r="1284" spans="1:25" x14ac:dyDescent="0.2">
      <c r="A1284" s="1" t="s">
        <v>1164</v>
      </c>
      <c r="B1284" s="1" t="s">
        <v>1161</v>
      </c>
      <c r="C1284" s="1" t="s">
        <v>372</v>
      </c>
      <c r="F1284" s="1" t="s">
        <v>1163</v>
      </c>
      <c r="I1284" s="1" t="s">
        <v>12</v>
      </c>
      <c r="J1284" s="1">
        <v>1</v>
      </c>
      <c r="K1284" s="1" t="s">
        <v>1162</v>
      </c>
      <c r="L1284" s="1">
        <v>99.95</v>
      </c>
      <c r="M1284" s="1">
        <v>100.05</v>
      </c>
      <c r="P1284" s="15">
        <v>100</v>
      </c>
      <c r="Q1284" s="1">
        <f t="shared" si="1600"/>
        <v>100</v>
      </c>
      <c r="R1284" s="1">
        <f>P1284-J1284*INDEX(bias[value],MATCH(I1284,bias[symbol],0))*(Q1284/100)</f>
        <v>99.5</v>
      </c>
      <c r="S1284" s="1">
        <f t="shared" ref="S1284:S1289" si="1611">R1284+J1284*(Q1284/100)</f>
        <v>100.5</v>
      </c>
      <c r="T1284" s="16"/>
      <c r="U1284" s="16"/>
      <c r="V1284" s="1">
        <f t="shared" ref="V1284:V1289" si="1612">P1284</f>
        <v>100</v>
      </c>
      <c r="W1284" s="1">
        <f t="shared" ref="W1284:W1289" si="1613">IF(ISNUMBER(T1284),T1284,R1284)</f>
        <v>99.5</v>
      </c>
      <c r="X1284" s="1">
        <f t="shared" ref="X1284:X1289" si="1614">IF(ISNUMBER(U1284),U1284,S1284)</f>
        <v>100.5</v>
      </c>
      <c r="Y1284" s="13">
        <f t="shared" ref="Y1284:Y1289" si="1615">IF(ISERROR((W1284+X1284)-(L1284+M1284)),"err",((W1284+X1284)-(L1284+M1284)))</f>
        <v>0</v>
      </c>
    </row>
    <row r="1285" spans="1:25" x14ac:dyDescent="0.2">
      <c r="A1285" s="1" t="s">
        <v>1164</v>
      </c>
      <c r="B1285" s="1" t="s">
        <v>1161</v>
      </c>
      <c r="C1285" s="1" t="s">
        <v>372</v>
      </c>
      <c r="F1285" s="1" t="s">
        <v>1163</v>
      </c>
      <c r="I1285" s="1" t="s">
        <v>11</v>
      </c>
      <c r="J1285" s="1">
        <v>1</v>
      </c>
      <c r="K1285" s="1" t="s">
        <v>1162</v>
      </c>
      <c r="L1285" s="1">
        <v>99.95</v>
      </c>
      <c r="M1285" s="1">
        <v>100.05</v>
      </c>
      <c r="P1285" s="15">
        <v>100</v>
      </c>
      <c r="Q1285" s="1">
        <f t="shared" si="1600"/>
        <v>100</v>
      </c>
      <c r="R1285" s="1">
        <f>P1285-J1285*INDEX(bias[value],MATCH(I1285,bias[symbol],0))*(Q1285/100)</f>
        <v>99.375</v>
      </c>
      <c r="S1285" s="1">
        <f t="shared" si="1611"/>
        <v>100.375</v>
      </c>
      <c r="T1285" s="16"/>
      <c r="U1285" s="16"/>
      <c r="V1285" s="1">
        <f t="shared" si="1612"/>
        <v>100</v>
      </c>
      <c r="W1285" s="1">
        <f t="shared" si="1613"/>
        <v>99.375</v>
      </c>
      <c r="X1285" s="1">
        <f t="shared" si="1614"/>
        <v>100.375</v>
      </c>
      <c r="Y1285" s="13">
        <f t="shared" si="1615"/>
        <v>-0.25</v>
      </c>
    </row>
    <row r="1286" spans="1:25" x14ac:dyDescent="0.2">
      <c r="A1286" s="1" t="s">
        <v>1164</v>
      </c>
      <c r="B1286" s="1" t="s">
        <v>1161</v>
      </c>
      <c r="C1286" s="1" t="s">
        <v>372</v>
      </c>
      <c r="F1286" s="1" t="s">
        <v>1163</v>
      </c>
      <c r="I1286" s="1" t="s">
        <v>10</v>
      </c>
      <c r="J1286" s="1">
        <v>1</v>
      </c>
      <c r="K1286" s="1" t="s">
        <v>1162</v>
      </c>
      <c r="L1286" s="1">
        <v>99.95</v>
      </c>
      <c r="M1286" s="1">
        <v>100.05</v>
      </c>
      <c r="P1286" s="15">
        <v>100</v>
      </c>
      <c r="Q1286" s="1">
        <f t="shared" si="1600"/>
        <v>100</v>
      </c>
      <c r="R1286" s="1">
        <f>P1286-J1286*INDEX(bias[value],MATCH(I1286,bias[symbol],0))*(Q1286/100)</f>
        <v>99.25</v>
      </c>
      <c r="S1286" s="1">
        <f t="shared" si="1611"/>
        <v>100.25</v>
      </c>
      <c r="T1286" s="16"/>
      <c r="U1286" s="16"/>
      <c r="V1286" s="1">
        <f t="shared" si="1612"/>
        <v>100</v>
      </c>
      <c r="W1286" s="1">
        <f t="shared" si="1613"/>
        <v>99.25</v>
      </c>
      <c r="X1286" s="1">
        <f t="shared" si="1614"/>
        <v>100.25</v>
      </c>
      <c r="Y1286" s="13">
        <f t="shared" si="1615"/>
        <v>-0.5</v>
      </c>
    </row>
    <row r="1287" spans="1:25" x14ac:dyDescent="0.2">
      <c r="A1287" s="1" t="s">
        <v>1164</v>
      </c>
      <c r="B1287" s="1" t="s">
        <v>1161</v>
      </c>
      <c r="C1287" s="1" t="s">
        <v>372</v>
      </c>
      <c r="F1287" s="1" t="s">
        <v>1163</v>
      </c>
      <c r="I1287" s="1" t="s">
        <v>9</v>
      </c>
      <c r="J1287" s="1">
        <v>1</v>
      </c>
      <c r="K1287" s="1" t="s">
        <v>1162</v>
      </c>
      <c r="L1287" s="1">
        <v>99.95</v>
      </c>
      <c r="M1287" s="1">
        <v>100.05</v>
      </c>
      <c r="P1287" s="15">
        <v>100</v>
      </c>
      <c r="Q1287" s="1">
        <f t="shared" si="1600"/>
        <v>100</v>
      </c>
      <c r="R1287" s="1">
        <f>P1287-J1287*INDEX(bias[value],MATCH(I1287,bias[symbol],0))*(Q1287/100)</f>
        <v>99.125</v>
      </c>
      <c r="S1287" s="1">
        <f t="shared" si="1611"/>
        <v>100.125</v>
      </c>
      <c r="T1287" s="16"/>
      <c r="U1287" s="16"/>
      <c r="V1287" s="1">
        <f t="shared" si="1612"/>
        <v>100</v>
      </c>
      <c r="W1287" s="1">
        <f t="shared" si="1613"/>
        <v>99.125</v>
      </c>
      <c r="X1287" s="1">
        <f t="shared" si="1614"/>
        <v>100.125</v>
      </c>
      <c r="Y1287" s="13">
        <f t="shared" si="1615"/>
        <v>-0.75</v>
      </c>
    </row>
    <row r="1288" spans="1:25" x14ac:dyDescent="0.2">
      <c r="A1288" s="1" t="s">
        <v>1164</v>
      </c>
      <c r="B1288" s="1" t="s">
        <v>1161</v>
      </c>
      <c r="C1288" s="1" t="s">
        <v>372</v>
      </c>
      <c r="F1288" s="1" t="s">
        <v>1163</v>
      </c>
      <c r="I1288" s="1" t="s">
        <v>8</v>
      </c>
      <c r="J1288" s="1">
        <v>1</v>
      </c>
      <c r="K1288" s="1" t="s">
        <v>1162</v>
      </c>
      <c r="L1288" s="1">
        <v>99.95</v>
      </c>
      <c r="M1288" s="1">
        <v>100.05</v>
      </c>
      <c r="P1288" s="15">
        <v>100</v>
      </c>
      <c r="Q1288" s="1">
        <f t="shared" si="1600"/>
        <v>100</v>
      </c>
      <c r="R1288" s="1">
        <f>P1288-J1288*INDEX(bias[value],MATCH(I1288,bias[symbol],0))*(Q1288/100)</f>
        <v>99</v>
      </c>
      <c r="S1288" s="1">
        <f t="shared" si="1611"/>
        <v>100</v>
      </c>
      <c r="T1288" s="16"/>
      <c r="U1288" s="16"/>
      <c r="V1288" s="1">
        <f t="shared" si="1612"/>
        <v>100</v>
      </c>
      <c r="W1288" s="1">
        <f t="shared" si="1613"/>
        <v>99</v>
      </c>
      <c r="X1288" s="1">
        <f t="shared" si="1614"/>
        <v>100</v>
      </c>
      <c r="Y1288" s="13">
        <f t="shared" si="1615"/>
        <v>-1</v>
      </c>
    </row>
    <row r="1289" spans="1:25" x14ac:dyDescent="0.2">
      <c r="A1289" s="1" t="s">
        <v>1164</v>
      </c>
      <c r="B1289" s="1" t="s">
        <v>1161</v>
      </c>
      <c r="C1289" s="1" t="s">
        <v>372</v>
      </c>
      <c r="F1289" s="1" t="s">
        <v>1163</v>
      </c>
      <c r="I1289" s="1" t="s">
        <v>1159</v>
      </c>
      <c r="J1289" s="1">
        <v>1</v>
      </c>
      <c r="K1289" s="1" t="s">
        <v>1162</v>
      </c>
      <c r="L1289" s="1">
        <v>99.95</v>
      </c>
      <c r="M1289" s="1">
        <v>100.05</v>
      </c>
      <c r="P1289" s="15">
        <v>100</v>
      </c>
      <c r="Q1289" s="1">
        <f t="shared" si="1600"/>
        <v>100</v>
      </c>
      <c r="R1289" s="1">
        <f>P1289-J1289*INDEX(bias[value],MATCH(I1289,bias[symbol],0))*(Q1289/100)</f>
        <v>98.875</v>
      </c>
      <c r="S1289" s="1">
        <f t="shared" si="1611"/>
        <v>99.875</v>
      </c>
      <c r="T1289" s="16"/>
      <c r="U1289" s="16"/>
      <c r="V1289" s="1">
        <f t="shared" si="1612"/>
        <v>100</v>
      </c>
      <c r="W1289" s="1">
        <f t="shared" si="1613"/>
        <v>98.875</v>
      </c>
      <c r="X1289" s="1">
        <f t="shared" si="1614"/>
        <v>99.875</v>
      </c>
      <c r="Y1289" s="13">
        <f t="shared" si="1615"/>
        <v>-1.25</v>
      </c>
    </row>
    <row r="1290" spans="1:25" x14ac:dyDescent="0.2">
      <c r="Y1290" s="13"/>
    </row>
  </sheetData>
  <conditionalFormatting sqref="N5:O1271">
    <cfRule type="containsText" dxfId="11" priority="3" operator="containsText" text="cbbt">
      <formula>NOT(ISERROR(SEARCH("cbbt",N5)))</formula>
    </cfRule>
    <cfRule type="containsText" dxfId="10" priority="446" operator="containsText" text="bval">
      <formula>NOT(ISERROR(SEARCH("bval",N5)))</formula>
    </cfRule>
  </conditionalFormatting>
  <conditionalFormatting sqref="I3">
    <cfRule type="cellIs" dxfId="9" priority="421" operator="lessThanOrEqual">
      <formula>-1</formula>
    </cfRule>
    <cfRule type="cellIs" dxfId="8" priority="422" operator="greaterThanOrEqual">
      <formula>1</formula>
    </cfRule>
    <cfRule type="cellIs" dxfId="7" priority="423" operator="equal">
      <formula>0</formula>
    </cfRule>
  </conditionalFormatting>
  <conditionalFormatting sqref="H5:H1271">
    <cfRule type="cellIs" dxfId="6" priority="418" operator="lessThanOrEqual">
      <formula>-1</formula>
    </cfRule>
    <cfRule type="cellIs" dxfId="5" priority="419" operator="greaterThanOrEqual">
      <formula>1</formula>
    </cfRule>
  </conditionalFormatting>
  <conditionalFormatting sqref="Q5:Q1271">
    <cfRule type="cellIs" dxfId="4" priority="412" operator="greaterThan">
      <formula>100</formula>
    </cfRule>
    <cfRule type="cellIs" dxfId="3" priority="413" operator="lessThan">
      <formula>100</formula>
    </cfRule>
  </conditionalFormatting>
  <conditionalFormatting sqref="P5:P1271">
    <cfRule type="containsText" dxfId="2" priority="1" operator="containsText" text="#N/A Real Time">
      <formula>NOT(ISERROR(SEARCH("#N/A Real Time",P5)))</formula>
    </cfRule>
  </conditionalFormatting>
  <conditionalFormatting sqref="A5:A1271">
    <cfRule type="duplicateValues" dxfId="1" priority="1843"/>
  </conditionalFormatting>
  <conditionalFormatting sqref="B5:B1271">
    <cfRule type="duplicateValues" dxfId="0" priority="1845"/>
  </conditionalFormatting>
  <dataValidations count="2">
    <dataValidation type="list" allowBlank="1" showInputMessage="1" showErrorMessage="1" sqref="I2">
      <formula1>"b10, b9, b8, b7, b6, b5, bbbb, bbb, bb, b, m, manual, parallel, s, ss, sss, ssss, s5, s6, s7, s8, s9, s10"</formula1>
    </dataValidation>
    <dataValidation type="list" allowBlank="1" showInputMessage="1" showErrorMessage="1" sqref="B2">
      <formula1>"continuous, 1, 5, 10, 20, 30, 60, off"</formula1>
    </dataValidation>
  </dataValidations>
  <pageMargins left="0.7" right="0.7" top="0.75" bottom="0.75" header="0.3" footer="0.3"/>
  <pageSetup orientation="portrait" r:id="rId1"/>
  <webPublishItems count="1">
    <webPublishItem id="17533" divId="AutoPrice 22_17533" sourceType="sheet" destinationFile="P:\Lonib\bonds\Risk\Structured Products\3_BondTrading\AutoPrice-bondList.mht" autoRepublish="1"/>
  </webPublishItem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39997558519241921"/>
  </sheetPr>
  <dimension ref="B1:R285"/>
  <sheetViews>
    <sheetView zoomScale="80" zoomScaleNormal="80" workbookViewId="0">
      <selection activeCell="B43" sqref="B43"/>
    </sheetView>
  </sheetViews>
  <sheetFormatPr defaultRowHeight="11.25" x14ac:dyDescent="0.2"/>
  <cols>
    <col min="1" max="1" width="9.140625" style="3"/>
    <col min="2" max="2" width="14.140625" style="3" customWidth="1"/>
    <col min="3" max="3" width="10.7109375" style="3" customWidth="1"/>
    <col min="4" max="15" width="9.140625" style="3"/>
    <col min="16" max="16" width="9.28515625" style="3" customWidth="1"/>
    <col min="17" max="16384" width="9.140625" style="3"/>
  </cols>
  <sheetData>
    <row r="1" spans="2:16" x14ac:dyDescent="0.2">
      <c r="E1" s="1" t="s">
        <v>1447</v>
      </c>
      <c r="G1" s="1"/>
      <c r="H1" s="1"/>
      <c r="I1" s="1"/>
      <c r="J1" s="1"/>
      <c r="K1" s="1"/>
      <c r="L1" s="1"/>
      <c r="M1" s="1"/>
    </row>
    <row r="2" spans="2:16" x14ac:dyDescent="0.2">
      <c r="B2" s="3" t="s">
        <v>17</v>
      </c>
      <c r="C2" s="3" t="s">
        <v>18</v>
      </c>
      <c r="E2" s="34" t="s">
        <v>1445</v>
      </c>
      <c r="F2" s="34" t="s">
        <v>1446</v>
      </c>
      <c r="G2" s="33" t="s">
        <v>1448</v>
      </c>
      <c r="H2" s="33" t="s">
        <v>2</v>
      </c>
      <c r="I2" s="33" t="s">
        <v>3</v>
      </c>
      <c r="J2" s="33" t="s">
        <v>1155</v>
      </c>
      <c r="K2" s="1"/>
      <c r="L2" s="33" t="s">
        <v>1445</v>
      </c>
      <c r="M2" s="33" t="s">
        <v>1446</v>
      </c>
      <c r="N2" s="33" t="s">
        <v>3</v>
      </c>
      <c r="P2" s="34" t="s">
        <v>1474</v>
      </c>
    </row>
    <row r="3" spans="2:16" x14ac:dyDescent="0.2">
      <c r="B3" s="3" t="s">
        <v>1452</v>
      </c>
      <c r="C3" s="3">
        <f t="shared" ref="C3:C4" si="0">C4+0.125</f>
        <v>1.75</v>
      </c>
      <c r="E3" s="1">
        <v>99.75</v>
      </c>
      <c r="F3" s="1">
        <v>100.25</v>
      </c>
      <c r="G3" s="1">
        <v>100</v>
      </c>
      <c r="H3" s="3" t="s">
        <v>1452</v>
      </c>
      <c r="I3" s="1">
        <f t="shared" ref="I3:I4" si="1">F3-E3</f>
        <v>0.5</v>
      </c>
      <c r="J3" s="1">
        <v>100</v>
      </c>
      <c r="K3" s="1"/>
      <c r="L3" s="1">
        <f>G3-I3*INDEX(bias[value],MATCH(H3,bias[symbol],0))*(J3/100)</f>
        <v>99.125</v>
      </c>
      <c r="M3" s="1">
        <f t="shared" ref="M3:M4" si="2">L3+I3*(J3/100)</f>
        <v>99.625</v>
      </c>
      <c r="N3" s="1">
        <f t="shared" ref="N3:N4" si="3">M3-L3</f>
        <v>0.5</v>
      </c>
      <c r="P3" s="35">
        <f>P4-10000000</f>
        <v>-28250000</v>
      </c>
    </row>
    <row r="4" spans="2:16" x14ac:dyDescent="0.2">
      <c r="B4" s="3" t="s">
        <v>1451</v>
      </c>
      <c r="C4" s="3">
        <f t="shared" si="0"/>
        <v>1.625</v>
      </c>
      <c r="E4" s="1">
        <v>99.75</v>
      </c>
      <c r="F4" s="1">
        <v>100.25</v>
      </c>
      <c r="G4" s="1">
        <v>100</v>
      </c>
      <c r="H4" s="3" t="s">
        <v>1451</v>
      </c>
      <c r="I4" s="1">
        <f t="shared" si="1"/>
        <v>0.5</v>
      </c>
      <c r="J4" s="1">
        <v>100</v>
      </c>
      <c r="K4" s="1"/>
      <c r="L4" s="1">
        <f>G4-I4*INDEX(bias[value],MATCH(H4,bias[symbol],0))*(J4/100)</f>
        <v>99.1875</v>
      </c>
      <c r="M4" s="1">
        <f t="shared" si="2"/>
        <v>99.6875</v>
      </c>
      <c r="N4" s="1">
        <f t="shared" si="3"/>
        <v>0.5</v>
      </c>
      <c r="P4" s="35">
        <f>P5-10000000</f>
        <v>-18250000</v>
      </c>
    </row>
    <row r="5" spans="2:16" x14ac:dyDescent="0.2">
      <c r="B5" s="3" t="s">
        <v>1444</v>
      </c>
      <c r="C5" s="3">
        <f>C6+0.125</f>
        <v>1.5</v>
      </c>
      <c r="E5" s="1">
        <v>99.75</v>
      </c>
      <c r="F5" s="1">
        <v>100.25</v>
      </c>
      <c r="G5" s="1">
        <v>100</v>
      </c>
      <c r="H5" s="3" t="s">
        <v>1444</v>
      </c>
      <c r="I5" s="1">
        <f>F5-E5</f>
        <v>0.5</v>
      </c>
      <c r="J5" s="1">
        <v>100</v>
      </c>
      <c r="K5" s="1"/>
      <c r="L5" s="1">
        <f>G5-I5*INDEX(bias[value],MATCH(H5,bias[symbol],0))*(J5/100)</f>
        <v>99.25</v>
      </c>
      <c r="M5" s="1">
        <f t="shared" ref="M5:M11" si="4">L5+I5*(J5/100)</f>
        <v>99.75</v>
      </c>
      <c r="N5" s="1">
        <f t="shared" ref="N5:N27" si="5">M5-L5</f>
        <v>0.5</v>
      </c>
      <c r="P5" s="35">
        <f t="shared" ref="P5:P7" si="6">P6-1000000</f>
        <v>-8250000</v>
      </c>
    </row>
    <row r="6" spans="2:16" x14ac:dyDescent="0.2">
      <c r="B6" s="3" t="s">
        <v>1441</v>
      </c>
      <c r="C6" s="3">
        <f>C7+0.125</f>
        <v>1.375</v>
      </c>
      <c r="E6" s="1">
        <v>99.75</v>
      </c>
      <c r="F6" s="1">
        <v>100.25</v>
      </c>
      <c r="G6" s="1">
        <v>100</v>
      </c>
      <c r="H6" s="3" t="s">
        <v>1441</v>
      </c>
      <c r="I6" s="1">
        <f t="shared" ref="I6:I27" si="7">F6-E6</f>
        <v>0.5</v>
      </c>
      <c r="J6" s="1">
        <v>100</v>
      </c>
      <c r="K6" s="1"/>
      <c r="L6" s="1">
        <f>G6-I6*INDEX(bias[value],MATCH(H6,bias[symbol],0))*(J6/100)</f>
        <v>99.3125</v>
      </c>
      <c r="M6" s="1">
        <f t="shared" si="4"/>
        <v>99.8125</v>
      </c>
      <c r="N6" s="1">
        <f t="shared" si="5"/>
        <v>0.5</v>
      </c>
      <c r="P6" s="35">
        <f t="shared" si="6"/>
        <v>-7250000</v>
      </c>
    </row>
    <row r="7" spans="2:16" x14ac:dyDescent="0.2">
      <c r="B7" s="3" t="s">
        <v>1440</v>
      </c>
      <c r="C7" s="3">
        <f>C8+0.125</f>
        <v>1.25</v>
      </c>
      <c r="E7" s="1">
        <v>99.75</v>
      </c>
      <c r="F7" s="1">
        <v>100.25</v>
      </c>
      <c r="G7" s="1">
        <v>100</v>
      </c>
      <c r="H7" s="3" t="s">
        <v>1440</v>
      </c>
      <c r="I7" s="1">
        <f t="shared" si="7"/>
        <v>0.5</v>
      </c>
      <c r="J7" s="1">
        <v>100</v>
      </c>
      <c r="K7" s="1"/>
      <c r="L7" s="1">
        <f>G7-I7*INDEX(bias[value],MATCH(H7,bias[symbol],0))*(J7/100)</f>
        <v>99.375</v>
      </c>
      <c r="M7" s="1">
        <f t="shared" si="4"/>
        <v>99.875</v>
      </c>
      <c r="N7" s="1">
        <f t="shared" si="5"/>
        <v>0.5</v>
      </c>
      <c r="P7" s="35">
        <f t="shared" si="6"/>
        <v>-6250000</v>
      </c>
    </row>
    <row r="8" spans="2:16" x14ac:dyDescent="0.2">
      <c r="B8" s="3" t="s">
        <v>1439</v>
      </c>
      <c r="C8" s="3">
        <f>C9</f>
        <v>1.125</v>
      </c>
      <c r="E8" s="1">
        <v>99.75</v>
      </c>
      <c r="F8" s="1">
        <v>100.25</v>
      </c>
      <c r="G8" s="1">
        <v>100</v>
      </c>
      <c r="H8" s="3" t="s">
        <v>1439</v>
      </c>
      <c r="I8" s="1">
        <f t="shared" si="7"/>
        <v>0.5</v>
      </c>
      <c r="J8" s="1">
        <v>100</v>
      </c>
      <c r="K8" s="1"/>
      <c r="L8" s="1">
        <f>G8-I8*INDEX(bias[value],MATCH(H8,bias[symbol],0))*(J8/100)</f>
        <v>99.4375</v>
      </c>
      <c r="M8" s="1">
        <f t="shared" si="4"/>
        <v>99.9375</v>
      </c>
      <c r="N8" s="1">
        <f t="shared" si="5"/>
        <v>0.5</v>
      </c>
      <c r="P8" s="35">
        <f>P9</f>
        <v>-5250000</v>
      </c>
    </row>
    <row r="9" spans="2:16" x14ac:dyDescent="0.2">
      <c r="B9" s="3" t="s">
        <v>1159</v>
      </c>
      <c r="C9" s="3">
        <f>C11+0.125</f>
        <v>1.125</v>
      </c>
      <c r="E9" s="1">
        <v>99.75</v>
      </c>
      <c r="F9" s="1">
        <v>100.25</v>
      </c>
      <c r="G9" s="1">
        <v>100</v>
      </c>
      <c r="H9" s="3" t="s">
        <v>1159</v>
      </c>
      <c r="I9" s="1">
        <f t="shared" si="7"/>
        <v>0.5</v>
      </c>
      <c r="J9" s="1">
        <v>100</v>
      </c>
      <c r="K9" s="1"/>
      <c r="L9" s="1">
        <f>G9-I9*INDEX(bias[value],MATCH(H9,bias[symbol],0))*(J9/100)</f>
        <v>99.4375</v>
      </c>
      <c r="M9" s="1">
        <f t="shared" si="4"/>
        <v>99.9375</v>
      </c>
      <c r="N9" s="1">
        <f t="shared" si="5"/>
        <v>0.5</v>
      </c>
      <c r="P9" s="35">
        <f t="shared" ref="P9:P14" si="8">P10-1000000</f>
        <v>-5250000</v>
      </c>
    </row>
    <row r="10" spans="2:16" x14ac:dyDescent="0.2">
      <c r="B10" s="3" t="s">
        <v>1459</v>
      </c>
      <c r="C10" s="3">
        <f>C11</f>
        <v>1</v>
      </c>
      <c r="E10" s="1">
        <v>99.75</v>
      </c>
      <c r="F10" s="1">
        <v>100.25</v>
      </c>
      <c r="G10" s="1">
        <v>100</v>
      </c>
      <c r="H10" s="3" t="s">
        <v>1459</v>
      </c>
      <c r="I10" s="1">
        <f t="shared" ref="I10" si="9">F10-E10</f>
        <v>0.5</v>
      </c>
      <c r="J10" s="1">
        <v>100</v>
      </c>
      <c r="K10" s="1"/>
      <c r="L10" s="1">
        <f>G10-I10*INDEX(bias[value],MATCH(H10,bias[symbol],0))*(J10/100)</f>
        <v>99.5</v>
      </c>
      <c r="M10" s="1">
        <f t="shared" ref="M10" si="10">L10+I10*(J10/100)</f>
        <v>100</v>
      </c>
      <c r="N10" s="1">
        <f t="shared" ref="N10" si="11">M10-L10</f>
        <v>0.5</v>
      </c>
      <c r="P10" s="35">
        <f>P11</f>
        <v>-4250000</v>
      </c>
    </row>
    <row r="11" spans="2:16" x14ac:dyDescent="0.2">
      <c r="B11" s="3" t="s">
        <v>8</v>
      </c>
      <c r="C11" s="3">
        <f>C13+0.125</f>
        <v>1</v>
      </c>
      <c r="E11" s="1">
        <v>99.75</v>
      </c>
      <c r="F11" s="1">
        <v>100.25</v>
      </c>
      <c r="G11" s="1">
        <v>100</v>
      </c>
      <c r="H11" s="3" t="s">
        <v>8</v>
      </c>
      <c r="I11" s="1">
        <f t="shared" si="7"/>
        <v>0.5</v>
      </c>
      <c r="J11" s="1">
        <v>100</v>
      </c>
      <c r="K11" s="1"/>
      <c r="L11" s="1">
        <f>G11-I11*INDEX(bias[value],MATCH(H11,bias[symbol],0))*(J11/100)</f>
        <v>99.5</v>
      </c>
      <c r="M11" s="1">
        <f t="shared" si="4"/>
        <v>100</v>
      </c>
      <c r="N11" s="1">
        <f t="shared" si="5"/>
        <v>0.5</v>
      </c>
      <c r="P11" s="35">
        <f>P13-1000000</f>
        <v>-4250000</v>
      </c>
    </row>
    <row r="12" spans="2:16" x14ac:dyDescent="0.2">
      <c r="B12" s="3" t="s">
        <v>1607</v>
      </c>
      <c r="C12" s="3">
        <f>C13</f>
        <v>0.875</v>
      </c>
      <c r="E12" s="1">
        <v>99.75</v>
      </c>
      <c r="F12" s="1">
        <v>100.25</v>
      </c>
      <c r="G12" s="1">
        <v>100</v>
      </c>
      <c r="H12" s="3" t="s">
        <v>1607</v>
      </c>
      <c r="I12" s="1">
        <f t="shared" ref="I12" si="12">F12-E12</f>
        <v>0.5</v>
      </c>
      <c r="J12" s="1">
        <v>100</v>
      </c>
      <c r="K12" s="1"/>
      <c r="L12" s="1">
        <f>G12-I12*INDEX(bias[value],MATCH(H12,bias[symbol],0))*(J12/100)</f>
        <v>99.5625</v>
      </c>
      <c r="M12" s="1">
        <f>L12+I12*(J12/100)</f>
        <v>100.0625</v>
      </c>
      <c r="N12" s="1">
        <f t="shared" ref="N12" si="13">M12-L12</f>
        <v>0.5</v>
      </c>
      <c r="P12" s="35">
        <f t="shared" si="8"/>
        <v>-4250000</v>
      </c>
    </row>
    <row r="13" spans="2:16" x14ac:dyDescent="0.2">
      <c r="B13" s="3" t="s">
        <v>9</v>
      </c>
      <c r="C13" s="3">
        <f>C14+0.125</f>
        <v>0.875</v>
      </c>
      <c r="E13" s="1">
        <v>99.75</v>
      </c>
      <c r="F13" s="1">
        <v>100.25</v>
      </c>
      <c r="G13" s="1">
        <v>100</v>
      </c>
      <c r="H13" s="3" t="s">
        <v>9</v>
      </c>
      <c r="I13" s="1">
        <f t="shared" si="7"/>
        <v>0.5</v>
      </c>
      <c r="J13" s="1">
        <v>100</v>
      </c>
      <c r="K13" s="1"/>
      <c r="L13" s="1">
        <f>G13-I13*INDEX(bias[value],MATCH(H13,bias[symbol],0))*(J13/100)</f>
        <v>99.5625</v>
      </c>
      <c r="M13" s="1">
        <f>L13+I13*(J13/100)</f>
        <v>100.0625</v>
      </c>
      <c r="N13" s="1">
        <f t="shared" si="5"/>
        <v>0.5</v>
      </c>
      <c r="P13" s="35">
        <f t="shared" si="8"/>
        <v>-3250000</v>
      </c>
    </row>
    <row r="14" spans="2:16" x14ac:dyDescent="0.2">
      <c r="B14" s="3" t="s">
        <v>10</v>
      </c>
      <c r="C14" s="3">
        <f>C15+0.125</f>
        <v>0.75</v>
      </c>
      <c r="E14" s="1">
        <v>99.75</v>
      </c>
      <c r="F14" s="1">
        <v>100.25</v>
      </c>
      <c r="G14" s="1">
        <v>100</v>
      </c>
      <c r="H14" s="3" t="s">
        <v>10</v>
      </c>
      <c r="I14" s="1">
        <f t="shared" si="7"/>
        <v>0.5</v>
      </c>
      <c r="J14" s="1">
        <v>100</v>
      </c>
      <c r="K14" s="1"/>
      <c r="L14" s="1">
        <f>G14-I14*INDEX(bias[value],MATCH(H14,bias[symbol],0))*(J14/100)</f>
        <v>99.625</v>
      </c>
      <c r="M14" s="1">
        <f t="shared" ref="M14:M27" si="14">L14+I14*(J14/100)</f>
        <v>100.125</v>
      </c>
      <c r="N14" s="1">
        <f t="shared" si="5"/>
        <v>0.5</v>
      </c>
      <c r="P14" s="35">
        <f t="shared" si="8"/>
        <v>-2250000</v>
      </c>
    </row>
    <row r="15" spans="2:16" x14ac:dyDescent="0.2">
      <c r="B15" s="3" t="s">
        <v>11</v>
      </c>
      <c r="C15" s="3">
        <f>C16+0.125</f>
        <v>0.625</v>
      </c>
      <c r="E15" s="1">
        <v>99.75</v>
      </c>
      <c r="F15" s="1">
        <v>100.25</v>
      </c>
      <c r="G15" s="1">
        <v>100</v>
      </c>
      <c r="H15" s="3" t="s">
        <v>11</v>
      </c>
      <c r="I15" s="1">
        <f t="shared" si="7"/>
        <v>0.5</v>
      </c>
      <c r="J15" s="1">
        <v>100</v>
      </c>
      <c r="K15" s="1"/>
      <c r="L15" s="1">
        <f>G15-I15*INDEX(bias[value],MATCH(H15,bias[symbol],0))*(J15/100)</f>
        <v>99.6875</v>
      </c>
      <c r="M15" s="1">
        <f t="shared" si="14"/>
        <v>100.1875</v>
      </c>
      <c r="N15" s="1">
        <f t="shared" si="5"/>
        <v>0.5</v>
      </c>
      <c r="P15" s="35">
        <f>P16-1000000</f>
        <v>-1250000</v>
      </c>
    </row>
    <row r="16" spans="2:16" x14ac:dyDescent="0.2">
      <c r="B16" s="3" t="s">
        <v>12</v>
      </c>
      <c r="C16" s="3">
        <v>0.5</v>
      </c>
      <c r="E16" s="1">
        <v>99.75</v>
      </c>
      <c r="F16" s="1">
        <v>100.25</v>
      </c>
      <c r="G16" s="1">
        <v>100</v>
      </c>
      <c r="H16" s="3" t="s">
        <v>12</v>
      </c>
      <c r="I16" s="1">
        <f t="shared" si="7"/>
        <v>0.5</v>
      </c>
      <c r="J16" s="1">
        <v>100</v>
      </c>
      <c r="K16" s="1"/>
      <c r="L16" s="1">
        <f>G16-I16*INDEX(bias[value],MATCH(H16,bias[symbol],0))*(J16/100)</f>
        <v>99.75</v>
      </c>
      <c r="M16" s="1">
        <f t="shared" si="14"/>
        <v>100.25</v>
      </c>
      <c r="N16" s="1">
        <f t="shared" si="5"/>
        <v>0.5</v>
      </c>
      <c r="P16" s="35">
        <v>-250000</v>
      </c>
    </row>
    <row r="17" spans="2:18" x14ac:dyDescent="0.2">
      <c r="B17" s="3" t="s">
        <v>13</v>
      </c>
      <c r="C17" s="3">
        <f>C16-0.125</f>
        <v>0.375</v>
      </c>
      <c r="E17" s="1">
        <v>99.75</v>
      </c>
      <c r="F17" s="1">
        <v>100.25</v>
      </c>
      <c r="G17" s="1">
        <v>100</v>
      </c>
      <c r="H17" s="1" t="s">
        <v>13</v>
      </c>
      <c r="I17" s="1">
        <f t="shared" si="7"/>
        <v>0.5</v>
      </c>
      <c r="J17" s="1">
        <v>100</v>
      </c>
      <c r="K17" s="1"/>
      <c r="L17" s="1">
        <f>G17-I17*INDEX(bias[value],MATCH(H17,bias[symbol],0))*(J17/100)</f>
        <v>99.8125</v>
      </c>
      <c r="M17" s="1">
        <f t="shared" si="14"/>
        <v>100.3125</v>
      </c>
      <c r="N17" s="1">
        <f t="shared" si="5"/>
        <v>0.5</v>
      </c>
      <c r="P17" s="35">
        <f t="shared" ref="P17:P26" si="15">P16+1000000</f>
        <v>750000</v>
      </c>
    </row>
    <row r="18" spans="2:18" x14ac:dyDescent="0.2">
      <c r="B18" s="3" t="s">
        <v>14</v>
      </c>
      <c r="C18" s="3">
        <f>C17-0.125</f>
        <v>0.25</v>
      </c>
      <c r="E18" s="1">
        <v>99.75</v>
      </c>
      <c r="F18" s="1">
        <v>100.25</v>
      </c>
      <c r="G18" s="1">
        <v>100</v>
      </c>
      <c r="H18" s="1" t="s">
        <v>14</v>
      </c>
      <c r="I18" s="1">
        <f t="shared" si="7"/>
        <v>0.5</v>
      </c>
      <c r="J18" s="1">
        <v>100</v>
      </c>
      <c r="K18" s="1"/>
      <c r="L18" s="1">
        <f>G18-I18*INDEX(bias[value],MATCH(H18,bias[symbol],0))*(J18/100)</f>
        <v>99.875</v>
      </c>
      <c r="M18" s="1">
        <f t="shared" si="14"/>
        <v>100.375</v>
      </c>
      <c r="N18" s="1">
        <f t="shared" si="5"/>
        <v>0.5</v>
      </c>
      <c r="P18" s="35">
        <f t="shared" si="15"/>
        <v>1750000</v>
      </c>
    </row>
    <row r="19" spans="2:18" x14ac:dyDescent="0.2">
      <c r="B19" s="3" t="s">
        <v>15</v>
      </c>
      <c r="C19" s="3">
        <f>C18-0.125</f>
        <v>0.125</v>
      </c>
      <c r="E19" s="1">
        <v>99.75</v>
      </c>
      <c r="F19" s="1">
        <v>100.25</v>
      </c>
      <c r="G19" s="1">
        <v>100</v>
      </c>
      <c r="H19" s="1" t="s">
        <v>15</v>
      </c>
      <c r="I19" s="1">
        <f t="shared" si="7"/>
        <v>0.5</v>
      </c>
      <c r="J19" s="1">
        <v>100</v>
      </c>
      <c r="K19" s="1"/>
      <c r="L19" s="1">
        <f>G19-I19*INDEX(bias[value],MATCH(H19,bias[symbol],0))*(J19/100)</f>
        <v>99.9375</v>
      </c>
      <c r="M19" s="1">
        <f t="shared" si="14"/>
        <v>100.4375</v>
      </c>
      <c r="N19" s="1">
        <f t="shared" si="5"/>
        <v>0.5</v>
      </c>
      <c r="P19" s="35">
        <f t="shared" si="15"/>
        <v>2750000</v>
      </c>
    </row>
    <row r="20" spans="2:18" x14ac:dyDescent="0.2">
      <c r="B20" s="3" t="s">
        <v>1606</v>
      </c>
      <c r="C20" s="3">
        <f>C19</f>
        <v>0.125</v>
      </c>
      <c r="E20" s="1">
        <v>99.75</v>
      </c>
      <c r="F20" s="1">
        <v>100.25</v>
      </c>
      <c r="G20" s="1">
        <v>100</v>
      </c>
      <c r="H20" s="1" t="s">
        <v>1606</v>
      </c>
      <c r="I20" s="1">
        <f t="shared" ref="I20" si="16">F20-E20</f>
        <v>0.5</v>
      </c>
      <c r="J20" s="1">
        <v>100</v>
      </c>
      <c r="K20" s="1"/>
      <c r="L20" s="1">
        <f>G20-I20*INDEX(bias[value],MATCH(H20,bias[symbol],0))*(J20/100)</f>
        <v>99.9375</v>
      </c>
      <c r="M20" s="1">
        <f t="shared" ref="M20" si="17">L20+I20*(J20/100)</f>
        <v>100.4375</v>
      </c>
      <c r="N20" s="1">
        <f t="shared" ref="N20" si="18">M20-L20</f>
        <v>0.5</v>
      </c>
      <c r="P20" s="35">
        <f t="shared" si="15"/>
        <v>3750000</v>
      </c>
    </row>
    <row r="21" spans="2:18" x14ac:dyDescent="0.2">
      <c r="B21" s="3" t="s">
        <v>16</v>
      </c>
      <c r="C21" s="3">
        <f>C19-0.125</f>
        <v>0</v>
      </c>
      <c r="E21" s="1">
        <v>99.75</v>
      </c>
      <c r="F21" s="1">
        <v>100.25</v>
      </c>
      <c r="G21" s="1">
        <v>100</v>
      </c>
      <c r="H21" s="1" t="s">
        <v>16</v>
      </c>
      <c r="I21" s="1">
        <f t="shared" si="7"/>
        <v>0.5</v>
      </c>
      <c r="J21" s="1">
        <v>100</v>
      </c>
      <c r="K21" s="1"/>
      <c r="L21" s="1">
        <f>G21-I21*INDEX(bias[value],MATCH(H21,bias[symbol],0))*(J21/100)</f>
        <v>100</v>
      </c>
      <c r="M21" s="1">
        <f t="shared" si="14"/>
        <v>100.5</v>
      </c>
      <c r="N21" s="1">
        <f t="shared" si="5"/>
        <v>0.5</v>
      </c>
      <c r="P21" s="35">
        <f>P19+1000000</f>
        <v>3750000</v>
      </c>
    </row>
    <row r="22" spans="2:18" x14ac:dyDescent="0.2">
      <c r="B22" s="3" t="s">
        <v>1458</v>
      </c>
      <c r="C22" s="3">
        <f>C21</f>
        <v>0</v>
      </c>
      <c r="E22" s="1">
        <v>99.75</v>
      </c>
      <c r="F22" s="1">
        <v>100.25</v>
      </c>
      <c r="G22" s="1">
        <v>100</v>
      </c>
      <c r="H22" s="1" t="s">
        <v>1458</v>
      </c>
      <c r="I22" s="1">
        <f t="shared" si="7"/>
        <v>0.5</v>
      </c>
      <c r="J22" s="1">
        <v>100</v>
      </c>
      <c r="K22" s="1"/>
      <c r="L22" s="1">
        <f>G22-I22*INDEX(bias[value],MATCH(H22,bias[symbol],0))*(J22/100)</f>
        <v>100</v>
      </c>
      <c r="M22" s="1">
        <f t="shared" ref="M22" si="19">L22+I22*(J22/100)</f>
        <v>100.5</v>
      </c>
      <c r="N22" s="1">
        <f t="shared" ref="N22" si="20">M22-L22</f>
        <v>0.5</v>
      </c>
      <c r="P22" s="35">
        <f>P21</f>
        <v>3750000</v>
      </c>
    </row>
    <row r="23" spans="2:18" x14ac:dyDescent="0.2">
      <c r="B23" s="3" t="s">
        <v>1160</v>
      </c>
      <c r="C23" s="3">
        <f>C21-0.125</f>
        <v>-0.125</v>
      </c>
      <c r="E23" s="1">
        <v>99.75</v>
      </c>
      <c r="F23" s="1">
        <v>100.25</v>
      </c>
      <c r="G23" s="1">
        <v>100</v>
      </c>
      <c r="H23" s="1" t="s">
        <v>1160</v>
      </c>
      <c r="I23" s="1">
        <f t="shared" si="7"/>
        <v>0.5</v>
      </c>
      <c r="J23" s="1">
        <v>100</v>
      </c>
      <c r="K23" s="1"/>
      <c r="L23" s="1">
        <f>G23-I23*INDEX(bias[value],MATCH(H23,bias[symbol],0))*(J23/100)</f>
        <v>100.0625</v>
      </c>
      <c r="M23" s="1">
        <f t="shared" si="14"/>
        <v>100.5625</v>
      </c>
      <c r="N23" s="1">
        <f t="shared" si="5"/>
        <v>0.5</v>
      </c>
      <c r="P23" s="35">
        <f t="shared" si="15"/>
        <v>4750000</v>
      </c>
    </row>
    <row r="24" spans="2:18" x14ac:dyDescent="0.2">
      <c r="B24" s="3" t="s">
        <v>1437</v>
      </c>
      <c r="C24" s="3">
        <f>C23</f>
        <v>-0.125</v>
      </c>
      <c r="E24" s="1">
        <v>99.75</v>
      </c>
      <c r="F24" s="1">
        <v>100.25</v>
      </c>
      <c r="G24" s="1">
        <v>100</v>
      </c>
      <c r="H24" s="1" t="s">
        <v>1437</v>
      </c>
      <c r="I24" s="1">
        <f t="shared" si="7"/>
        <v>0.5</v>
      </c>
      <c r="J24" s="1">
        <v>100</v>
      </c>
      <c r="K24" s="1"/>
      <c r="L24" s="1">
        <f>G24-I24*INDEX(bias[value],MATCH(H24,bias[symbol],0))*(J24/100)</f>
        <v>100.0625</v>
      </c>
      <c r="M24" s="1">
        <f t="shared" si="14"/>
        <v>100.5625</v>
      </c>
      <c r="N24" s="1">
        <f t="shared" si="5"/>
        <v>0.5</v>
      </c>
      <c r="P24" s="35">
        <f>P23</f>
        <v>4750000</v>
      </c>
    </row>
    <row r="25" spans="2:18" x14ac:dyDescent="0.2">
      <c r="B25" s="3" t="s">
        <v>1438</v>
      </c>
      <c r="C25" s="3">
        <f>C24-0.125</f>
        <v>-0.25</v>
      </c>
      <c r="E25" s="1">
        <v>99.75</v>
      </c>
      <c r="F25" s="1">
        <v>100.25</v>
      </c>
      <c r="G25" s="1">
        <v>100</v>
      </c>
      <c r="H25" s="1" t="s">
        <v>1438</v>
      </c>
      <c r="I25" s="1">
        <f t="shared" si="7"/>
        <v>0.5</v>
      </c>
      <c r="J25" s="1">
        <v>100</v>
      </c>
      <c r="K25" s="1"/>
      <c r="L25" s="1">
        <f>G25-I25*INDEX(bias[value],MATCH(H25,bias[symbol],0))*(J25/100)</f>
        <v>100.125</v>
      </c>
      <c r="M25" s="1">
        <f t="shared" si="14"/>
        <v>100.625</v>
      </c>
      <c r="N25" s="1">
        <f t="shared" si="5"/>
        <v>0.5</v>
      </c>
      <c r="P25" s="35">
        <f t="shared" si="15"/>
        <v>5750000</v>
      </c>
    </row>
    <row r="26" spans="2:18" x14ac:dyDescent="0.2">
      <c r="B26" s="3" t="s">
        <v>1442</v>
      </c>
      <c r="C26" s="3">
        <f>C25-0.125</f>
        <v>-0.375</v>
      </c>
      <c r="E26" s="1">
        <v>99.75</v>
      </c>
      <c r="F26" s="1">
        <v>100.25</v>
      </c>
      <c r="G26" s="1">
        <v>100</v>
      </c>
      <c r="H26" s="3" t="s">
        <v>1442</v>
      </c>
      <c r="I26" s="1">
        <f t="shared" si="7"/>
        <v>0.5</v>
      </c>
      <c r="J26" s="1">
        <v>100</v>
      </c>
      <c r="K26" s="1"/>
      <c r="L26" s="1">
        <f>G26-I26*INDEX(bias[value],MATCH(H26,bias[symbol],0))*(J26/100)</f>
        <v>100.1875</v>
      </c>
      <c r="M26" s="1">
        <f t="shared" si="14"/>
        <v>100.6875</v>
      </c>
      <c r="N26" s="1">
        <f t="shared" si="5"/>
        <v>0.5</v>
      </c>
      <c r="P26" s="35">
        <f t="shared" si="15"/>
        <v>6750000</v>
      </c>
    </row>
    <row r="27" spans="2:18" x14ac:dyDescent="0.2">
      <c r="B27" s="3" t="s">
        <v>1443</v>
      </c>
      <c r="C27" s="3">
        <f>C26-0.125</f>
        <v>-0.5</v>
      </c>
      <c r="E27" s="1">
        <v>99.75</v>
      </c>
      <c r="F27" s="1">
        <v>100.25</v>
      </c>
      <c r="G27" s="1">
        <v>100</v>
      </c>
      <c r="H27" s="3" t="s">
        <v>1443</v>
      </c>
      <c r="I27" s="1">
        <f t="shared" si="7"/>
        <v>0.5</v>
      </c>
      <c r="J27" s="1">
        <v>100</v>
      </c>
      <c r="K27" s="1"/>
      <c r="L27" s="1">
        <f>G27-I27*INDEX(bias[value],MATCH(H27,bias[symbol],0))*(J27/100)</f>
        <v>100.25</v>
      </c>
      <c r="M27" s="1">
        <f t="shared" si="14"/>
        <v>100.75</v>
      </c>
      <c r="N27" s="1">
        <f t="shared" si="5"/>
        <v>0.5</v>
      </c>
      <c r="P27" s="35">
        <f>P26+1000000</f>
        <v>7750000</v>
      </c>
    </row>
    <row r="28" spans="2:18" x14ac:dyDescent="0.2">
      <c r="B28" s="3" t="s">
        <v>1449</v>
      </c>
      <c r="C28" s="3">
        <f t="shared" ref="C28:C29" si="21">C27-0.125</f>
        <v>-0.625</v>
      </c>
      <c r="E28" s="1">
        <v>99.75</v>
      </c>
      <c r="F28" s="1">
        <v>100.25</v>
      </c>
      <c r="G28" s="1">
        <v>100</v>
      </c>
      <c r="H28" s="3" t="s">
        <v>1449</v>
      </c>
      <c r="I28" s="1">
        <f t="shared" ref="I28:I29" si="22">F28-E28</f>
        <v>0.5</v>
      </c>
      <c r="J28" s="1">
        <v>100</v>
      </c>
      <c r="K28" s="1"/>
      <c r="L28" s="1">
        <f>G28-I28*INDEX(bias[value],MATCH(H28,bias[symbol],0))*(J28/100)</f>
        <v>100.3125</v>
      </c>
      <c r="M28" s="1">
        <f t="shared" ref="M28:M29" si="23">L28+I28*(J28/100)</f>
        <v>100.8125</v>
      </c>
      <c r="N28" s="1">
        <f t="shared" ref="N28:N29" si="24">M28-L28</f>
        <v>0.5</v>
      </c>
      <c r="P28" s="35">
        <f>P27+10000000</f>
        <v>17750000</v>
      </c>
    </row>
    <row r="29" spans="2:18" x14ac:dyDescent="0.2">
      <c r="B29" s="3" t="s">
        <v>1450</v>
      </c>
      <c r="C29" s="3">
        <f t="shared" si="21"/>
        <v>-0.75</v>
      </c>
      <c r="E29" s="1">
        <v>99.75</v>
      </c>
      <c r="F29" s="1">
        <v>100.25</v>
      </c>
      <c r="G29" s="1">
        <v>100</v>
      </c>
      <c r="H29" s="3" t="s">
        <v>1450</v>
      </c>
      <c r="I29" s="1">
        <f t="shared" si="22"/>
        <v>0.5</v>
      </c>
      <c r="J29" s="1">
        <v>100</v>
      </c>
      <c r="K29" s="1"/>
      <c r="L29" s="1">
        <f>G29-I29*INDEX(bias[value],MATCH(H29,bias[symbol],0))*(J29/100)</f>
        <v>100.375</v>
      </c>
      <c r="M29" s="1">
        <f t="shared" si="23"/>
        <v>100.875</v>
      </c>
      <c r="N29" s="1">
        <f t="shared" si="24"/>
        <v>0.5</v>
      </c>
      <c r="P29" s="35">
        <f>P28+10000000</f>
        <v>27750000</v>
      </c>
    </row>
    <row r="31" spans="2:18" x14ac:dyDescent="0.2">
      <c r="P31" s="3" t="s">
        <v>1474</v>
      </c>
      <c r="Q31" s="3" t="s">
        <v>1475</v>
      </c>
      <c r="R31" s="3" t="s">
        <v>1476</v>
      </c>
    </row>
    <row r="32" spans="2:18" x14ac:dyDescent="0.2">
      <c r="B32" s="3" t="s">
        <v>19</v>
      </c>
      <c r="C32" s="3" t="s">
        <v>18</v>
      </c>
      <c r="P32" s="35">
        <v>1000000</v>
      </c>
      <c r="Q32" s="3">
        <v>3</v>
      </c>
      <c r="R32" s="3" t="str">
        <f>LOOKUP(-P32*Q32,P3:P29,bias[symbol])</f>
        <v>sss</v>
      </c>
    </row>
    <row r="33" spans="2:7" x14ac:dyDescent="0.2">
      <c r="B33" s="3" t="s">
        <v>4</v>
      </c>
      <c r="C33" s="3">
        <v>2497</v>
      </c>
    </row>
    <row r="34" spans="2:7" x14ac:dyDescent="0.2">
      <c r="B34" s="3" t="s">
        <v>5</v>
      </c>
      <c r="C34" s="3">
        <v>2472</v>
      </c>
    </row>
    <row r="35" spans="2:7" x14ac:dyDescent="0.2">
      <c r="B35" s="3" t="s">
        <v>20</v>
      </c>
      <c r="C35" s="3">
        <v>134</v>
      </c>
    </row>
    <row r="36" spans="2:7" x14ac:dyDescent="0.2">
      <c r="B36" s="3" t="s">
        <v>6</v>
      </c>
      <c r="C36" s="3">
        <v>22</v>
      </c>
    </row>
    <row r="37" spans="2:7" x14ac:dyDescent="0.2">
      <c r="B37" s="3" t="s">
        <v>7</v>
      </c>
      <c r="C37" s="3">
        <v>25</v>
      </c>
    </row>
    <row r="41" spans="2:7" x14ac:dyDescent="0.2">
      <c r="B41" s="3" t="s">
        <v>1417</v>
      </c>
      <c r="C41" s="3" t="s">
        <v>1418</v>
      </c>
      <c r="D41" s="3" t="s">
        <v>1421</v>
      </c>
    </row>
    <row r="42" spans="2:7" x14ac:dyDescent="0.2">
      <c r="B42" s="20" t="s">
        <v>1171</v>
      </c>
      <c r="C42" s="21">
        <v>92423</v>
      </c>
    </row>
    <row r="43" spans="2:7" x14ac:dyDescent="0.2">
      <c r="B43" s="20" t="s">
        <v>1172</v>
      </c>
      <c r="C43" s="21">
        <v>68470</v>
      </c>
      <c r="F43" s="24">
        <v>1994229</v>
      </c>
      <c r="G43" s="3">
        <f>MATCH(TEXT(F43,"0"),bookMap[bbgID],0)</f>
        <v>103</v>
      </c>
    </row>
    <row r="44" spans="2:7" x14ac:dyDescent="0.2">
      <c r="B44" s="20" t="s">
        <v>1173</v>
      </c>
      <c r="C44" s="21">
        <v>74960</v>
      </c>
    </row>
    <row r="45" spans="2:7" x14ac:dyDescent="0.2">
      <c r="B45" s="20" t="s">
        <v>1174</v>
      </c>
      <c r="C45" s="21">
        <v>74963</v>
      </c>
    </row>
    <row r="46" spans="2:7" x14ac:dyDescent="0.2">
      <c r="B46" s="20" t="s">
        <v>1175</v>
      </c>
      <c r="C46" s="21">
        <v>74966</v>
      </c>
    </row>
    <row r="47" spans="2:7" x14ac:dyDescent="0.2">
      <c r="B47" s="20" t="s">
        <v>1176</v>
      </c>
      <c r="C47" s="21">
        <v>74969</v>
      </c>
    </row>
    <row r="48" spans="2:7" x14ac:dyDescent="0.2">
      <c r="B48" s="20" t="s">
        <v>1177</v>
      </c>
      <c r="C48" s="21">
        <v>74972</v>
      </c>
    </row>
    <row r="49" spans="2:3" x14ac:dyDescent="0.2">
      <c r="B49" s="20" t="s">
        <v>1178</v>
      </c>
      <c r="C49" s="21">
        <v>74975</v>
      </c>
    </row>
    <row r="50" spans="2:3" x14ac:dyDescent="0.2">
      <c r="B50" s="20" t="s">
        <v>1179</v>
      </c>
      <c r="C50" s="21">
        <v>74978</v>
      </c>
    </row>
    <row r="51" spans="2:3" x14ac:dyDescent="0.2">
      <c r="B51" s="20" t="s">
        <v>1180</v>
      </c>
      <c r="C51" s="21">
        <v>74981</v>
      </c>
    </row>
    <row r="52" spans="2:3" x14ac:dyDescent="0.2">
      <c r="B52" s="20" t="s">
        <v>1181</v>
      </c>
      <c r="C52" s="21">
        <v>74993</v>
      </c>
    </row>
    <row r="53" spans="2:3" x14ac:dyDescent="0.2">
      <c r="B53" s="20" t="s">
        <v>1182</v>
      </c>
      <c r="C53" s="21">
        <v>75005</v>
      </c>
    </row>
    <row r="54" spans="2:3" x14ac:dyDescent="0.2">
      <c r="B54" s="20" t="s">
        <v>1183</v>
      </c>
      <c r="C54" s="21">
        <v>75008</v>
      </c>
    </row>
    <row r="55" spans="2:3" x14ac:dyDescent="0.2">
      <c r="B55" s="20" t="s">
        <v>1184</v>
      </c>
      <c r="C55" s="21">
        <v>75020</v>
      </c>
    </row>
    <row r="56" spans="2:3" x14ac:dyDescent="0.2">
      <c r="B56" s="20" t="s">
        <v>1185</v>
      </c>
      <c r="C56" s="21">
        <v>75026</v>
      </c>
    </row>
    <row r="57" spans="2:3" x14ac:dyDescent="0.2">
      <c r="B57" s="20" t="s">
        <v>1186</v>
      </c>
      <c r="C57" s="21">
        <v>75029</v>
      </c>
    </row>
    <row r="58" spans="2:3" x14ac:dyDescent="0.2">
      <c r="B58" s="20" t="s">
        <v>1187</v>
      </c>
      <c r="C58" s="21">
        <v>75032</v>
      </c>
    </row>
    <row r="59" spans="2:3" x14ac:dyDescent="0.2">
      <c r="B59" s="20" t="s">
        <v>1188</v>
      </c>
      <c r="C59" s="21">
        <v>75035</v>
      </c>
    </row>
    <row r="60" spans="2:3" x14ac:dyDescent="0.2">
      <c r="B60" s="20" t="s">
        <v>1189</v>
      </c>
      <c r="C60" s="21">
        <v>75047</v>
      </c>
    </row>
    <row r="61" spans="2:3" x14ac:dyDescent="0.2">
      <c r="B61" s="20" t="s">
        <v>1190</v>
      </c>
      <c r="C61" s="21">
        <v>75050</v>
      </c>
    </row>
    <row r="62" spans="2:3" x14ac:dyDescent="0.2">
      <c r="B62" s="20" t="s">
        <v>1191</v>
      </c>
      <c r="C62" s="21">
        <v>75053</v>
      </c>
    </row>
    <row r="63" spans="2:3" x14ac:dyDescent="0.2">
      <c r="B63" s="20" t="s">
        <v>1192</v>
      </c>
      <c r="C63" s="21">
        <v>75149</v>
      </c>
    </row>
    <row r="64" spans="2:3" x14ac:dyDescent="0.2">
      <c r="B64" s="20" t="s">
        <v>1193</v>
      </c>
      <c r="C64" s="21">
        <v>75152</v>
      </c>
    </row>
    <row r="65" spans="2:3" x14ac:dyDescent="0.2">
      <c r="B65" s="20" t="s">
        <v>1194</v>
      </c>
      <c r="C65" s="21">
        <v>75184</v>
      </c>
    </row>
    <row r="66" spans="2:3" x14ac:dyDescent="0.2">
      <c r="B66" s="20" t="s">
        <v>1195</v>
      </c>
      <c r="C66" s="21">
        <v>75187</v>
      </c>
    </row>
    <row r="67" spans="2:3" x14ac:dyDescent="0.2">
      <c r="B67" s="20" t="s">
        <v>1196</v>
      </c>
      <c r="C67" s="21">
        <v>87833</v>
      </c>
    </row>
    <row r="68" spans="2:3" x14ac:dyDescent="0.2">
      <c r="B68" s="20" t="s">
        <v>1197</v>
      </c>
      <c r="C68" s="21">
        <v>88351</v>
      </c>
    </row>
    <row r="69" spans="2:3" x14ac:dyDescent="0.2">
      <c r="B69" s="20" t="s">
        <v>1198</v>
      </c>
      <c r="C69" s="21">
        <v>88350</v>
      </c>
    </row>
    <row r="70" spans="2:3" x14ac:dyDescent="0.2">
      <c r="B70" s="20" t="s">
        <v>1199</v>
      </c>
      <c r="C70" s="21">
        <v>88336</v>
      </c>
    </row>
    <row r="71" spans="2:3" x14ac:dyDescent="0.2">
      <c r="B71" s="20" t="s">
        <v>1200</v>
      </c>
      <c r="C71" s="21">
        <v>88340</v>
      </c>
    </row>
    <row r="72" spans="2:3" x14ac:dyDescent="0.2">
      <c r="B72" s="20" t="s">
        <v>1201</v>
      </c>
      <c r="C72" s="21">
        <v>88343</v>
      </c>
    </row>
    <row r="73" spans="2:3" x14ac:dyDescent="0.2">
      <c r="B73" s="20" t="s">
        <v>1202</v>
      </c>
      <c r="C73" s="21">
        <v>88346</v>
      </c>
    </row>
    <row r="74" spans="2:3" x14ac:dyDescent="0.2">
      <c r="B74" s="20" t="s">
        <v>1203</v>
      </c>
      <c r="C74" s="21">
        <v>88349</v>
      </c>
    </row>
    <row r="75" spans="2:3" x14ac:dyDescent="0.2">
      <c r="B75" s="20" t="s">
        <v>1204</v>
      </c>
      <c r="C75" s="21">
        <v>88354</v>
      </c>
    </row>
    <row r="76" spans="2:3" x14ac:dyDescent="0.2">
      <c r="B76" s="20" t="s">
        <v>1205</v>
      </c>
      <c r="C76" s="21">
        <v>88365</v>
      </c>
    </row>
    <row r="77" spans="2:3" x14ac:dyDescent="0.2">
      <c r="B77" s="20" t="s">
        <v>1206</v>
      </c>
      <c r="C77" s="21">
        <v>88462</v>
      </c>
    </row>
    <row r="78" spans="2:3" x14ac:dyDescent="0.2">
      <c r="B78" s="20" t="s">
        <v>1207</v>
      </c>
      <c r="C78" s="21">
        <v>88466</v>
      </c>
    </row>
    <row r="79" spans="2:3" x14ac:dyDescent="0.2">
      <c r="B79" s="20" t="s">
        <v>1208</v>
      </c>
      <c r="C79" s="21">
        <v>88469</v>
      </c>
    </row>
    <row r="80" spans="2:3" x14ac:dyDescent="0.2">
      <c r="B80" s="20" t="s">
        <v>1209</v>
      </c>
      <c r="C80" s="21">
        <v>88472</v>
      </c>
    </row>
    <row r="81" spans="2:3" x14ac:dyDescent="0.2">
      <c r="B81" s="20" t="s">
        <v>1210</v>
      </c>
      <c r="C81" s="21">
        <v>88475</v>
      </c>
    </row>
    <row r="82" spans="2:3" x14ac:dyDescent="0.2">
      <c r="B82" s="20" t="s">
        <v>1211</v>
      </c>
      <c r="C82" s="21">
        <v>88478</v>
      </c>
    </row>
    <row r="83" spans="2:3" x14ac:dyDescent="0.2">
      <c r="B83" s="20" t="s">
        <v>1212</v>
      </c>
      <c r="C83" s="21">
        <v>88481</v>
      </c>
    </row>
    <row r="84" spans="2:3" x14ac:dyDescent="0.2">
      <c r="B84" s="20" t="s">
        <v>1213</v>
      </c>
      <c r="C84" s="21">
        <v>88485</v>
      </c>
    </row>
    <row r="85" spans="2:3" x14ac:dyDescent="0.2">
      <c r="B85" s="20" t="s">
        <v>1214</v>
      </c>
      <c r="C85" s="21">
        <v>88490</v>
      </c>
    </row>
    <row r="86" spans="2:3" x14ac:dyDescent="0.2">
      <c r="B86" s="20" t="s">
        <v>1215</v>
      </c>
      <c r="C86" s="21">
        <v>88493</v>
      </c>
    </row>
    <row r="87" spans="2:3" x14ac:dyDescent="0.2">
      <c r="B87" s="20" t="s">
        <v>1216</v>
      </c>
      <c r="C87" s="21">
        <v>88496</v>
      </c>
    </row>
    <row r="88" spans="2:3" x14ac:dyDescent="0.2">
      <c r="B88" s="20" t="s">
        <v>1217</v>
      </c>
      <c r="C88" s="21">
        <v>88499</v>
      </c>
    </row>
    <row r="89" spans="2:3" x14ac:dyDescent="0.2">
      <c r="B89" s="20" t="s">
        <v>1218</v>
      </c>
      <c r="C89" s="21">
        <v>88504</v>
      </c>
    </row>
    <row r="90" spans="2:3" x14ac:dyDescent="0.2">
      <c r="B90" s="20" t="s">
        <v>1219</v>
      </c>
      <c r="C90" s="21">
        <v>88507</v>
      </c>
    </row>
    <row r="91" spans="2:3" x14ac:dyDescent="0.2">
      <c r="B91" s="20" t="s">
        <v>1220</v>
      </c>
      <c r="C91" s="21">
        <v>88510</v>
      </c>
    </row>
    <row r="92" spans="2:3" x14ac:dyDescent="0.2">
      <c r="B92" s="20" t="s">
        <v>1221</v>
      </c>
      <c r="C92" s="21">
        <v>88513</v>
      </c>
    </row>
    <row r="93" spans="2:3" x14ac:dyDescent="0.2">
      <c r="B93" s="20" t="s">
        <v>1222</v>
      </c>
      <c r="C93" s="21">
        <v>88516</v>
      </c>
    </row>
    <row r="94" spans="2:3" x14ac:dyDescent="0.2">
      <c r="B94" s="20" t="s">
        <v>1223</v>
      </c>
      <c r="C94" s="21">
        <v>88519</v>
      </c>
    </row>
    <row r="95" spans="2:3" x14ac:dyDescent="0.2">
      <c r="B95" s="20" t="s">
        <v>1224</v>
      </c>
      <c r="C95" s="21">
        <v>88522</v>
      </c>
    </row>
    <row r="96" spans="2:3" x14ac:dyDescent="0.2">
      <c r="B96" s="20" t="s">
        <v>1225</v>
      </c>
      <c r="C96" s="21">
        <v>88525</v>
      </c>
    </row>
    <row r="97" spans="2:3" x14ac:dyDescent="0.2">
      <c r="B97" s="20" t="s">
        <v>1226</v>
      </c>
      <c r="C97" s="21">
        <v>88528</v>
      </c>
    </row>
    <row r="98" spans="2:3" x14ac:dyDescent="0.2">
      <c r="B98" s="20" t="s">
        <v>1227</v>
      </c>
      <c r="C98" s="21">
        <v>88531</v>
      </c>
    </row>
    <row r="99" spans="2:3" x14ac:dyDescent="0.2">
      <c r="B99" s="20" t="s">
        <v>1228</v>
      </c>
      <c r="C99" s="21">
        <v>88534</v>
      </c>
    </row>
    <row r="100" spans="2:3" x14ac:dyDescent="0.2">
      <c r="B100" s="20" t="s">
        <v>1229</v>
      </c>
      <c r="C100" s="21">
        <v>88537</v>
      </c>
    </row>
    <row r="101" spans="2:3" x14ac:dyDescent="0.2">
      <c r="B101" s="20" t="s">
        <v>1230</v>
      </c>
      <c r="C101" s="21">
        <v>88646</v>
      </c>
    </row>
    <row r="102" spans="2:3" x14ac:dyDescent="0.2">
      <c r="B102" s="20" t="s">
        <v>1231</v>
      </c>
      <c r="C102" s="21">
        <v>88649</v>
      </c>
    </row>
    <row r="103" spans="2:3" x14ac:dyDescent="0.2">
      <c r="B103" s="20" t="s">
        <v>1232</v>
      </c>
      <c r="C103" s="21">
        <v>88652</v>
      </c>
    </row>
    <row r="104" spans="2:3" x14ac:dyDescent="0.2">
      <c r="B104" s="20" t="s">
        <v>1233</v>
      </c>
      <c r="C104" s="21">
        <v>88655</v>
      </c>
    </row>
    <row r="105" spans="2:3" x14ac:dyDescent="0.2">
      <c r="B105" s="20" t="s">
        <v>1234</v>
      </c>
      <c r="C105" s="21">
        <v>88658</v>
      </c>
    </row>
    <row r="106" spans="2:3" x14ac:dyDescent="0.2">
      <c r="B106" s="20" t="s">
        <v>1235</v>
      </c>
      <c r="C106" s="21">
        <v>88661</v>
      </c>
    </row>
    <row r="107" spans="2:3" x14ac:dyDescent="0.2">
      <c r="B107" s="20" t="s">
        <v>1236</v>
      </c>
      <c r="C107" s="21">
        <v>88664</v>
      </c>
    </row>
    <row r="108" spans="2:3" x14ac:dyDescent="0.2">
      <c r="B108" s="20" t="s">
        <v>1237</v>
      </c>
      <c r="C108" s="21">
        <v>88540</v>
      </c>
    </row>
    <row r="109" spans="2:3" x14ac:dyDescent="0.2">
      <c r="B109" s="20" t="s">
        <v>1238</v>
      </c>
      <c r="C109" s="21">
        <v>88543</v>
      </c>
    </row>
    <row r="110" spans="2:3" x14ac:dyDescent="0.2">
      <c r="B110" s="20" t="s">
        <v>1239</v>
      </c>
      <c r="C110" s="21">
        <v>118292</v>
      </c>
    </row>
    <row r="111" spans="2:3" x14ac:dyDescent="0.2">
      <c r="B111" s="20" t="s">
        <v>1240</v>
      </c>
      <c r="C111" s="21">
        <v>130263</v>
      </c>
    </row>
    <row r="112" spans="2:3" x14ac:dyDescent="0.2">
      <c r="B112" s="20" t="s">
        <v>1241</v>
      </c>
      <c r="C112" s="21">
        <v>130267</v>
      </c>
    </row>
    <row r="113" spans="2:3" x14ac:dyDescent="0.2">
      <c r="B113" s="20" t="s">
        <v>1242</v>
      </c>
      <c r="C113" s="21">
        <v>130271</v>
      </c>
    </row>
    <row r="114" spans="2:3" x14ac:dyDescent="0.2">
      <c r="B114" s="20" t="s">
        <v>1243</v>
      </c>
      <c r="C114" s="21">
        <v>131982</v>
      </c>
    </row>
    <row r="115" spans="2:3" x14ac:dyDescent="0.2">
      <c r="B115" s="20" t="s">
        <v>1244</v>
      </c>
      <c r="C115" s="21">
        <v>88546</v>
      </c>
    </row>
    <row r="116" spans="2:3" x14ac:dyDescent="0.2">
      <c r="B116" s="20" t="s">
        <v>1245</v>
      </c>
      <c r="C116" s="21">
        <v>88549</v>
      </c>
    </row>
    <row r="117" spans="2:3" x14ac:dyDescent="0.2">
      <c r="B117" s="20" t="s">
        <v>1246</v>
      </c>
      <c r="C117" s="21">
        <v>88552</v>
      </c>
    </row>
    <row r="118" spans="2:3" x14ac:dyDescent="0.2">
      <c r="B118" s="20" t="s">
        <v>1247</v>
      </c>
      <c r="C118" s="21">
        <v>88556</v>
      </c>
    </row>
    <row r="119" spans="2:3" x14ac:dyDescent="0.2">
      <c r="B119" s="20" t="s">
        <v>1248</v>
      </c>
      <c r="C119" s="21">
        <v>88559</v>
      </c>
    </row>
    <row r="120" spans="2:3" x14ac:dyDescent="0.2">
      <c r="B120" s="20" t="s">
        <v>1249</v>
      </c>
      <c r="C120" s="21">
        <v>88667</v>
      </c>
    </row>
    <row r="121" spans="2:3" x14ac:dyDescent="0.2">
      <c r="B121" s="20" t="s">
        <v>1250</v>
      </c>
      <c r="C121" s="21">
        <v>88670</v>
      </c>
    </row>
    <row r="122" spans="2:3" x14ac:dyDescent="0.2">
      <c r="B122" s="20" t="s">
        <v>1251</v>
      </c>
      <c r="C122" s="21">
        <v>88673</v>
      </c>
    </row>
    <row r="123" spans="2:3" x14ac:dyDescent="0.2">
      <c r="B123" s="20" t="s">
        <v>1252</v>
      </c>
      <c r="C123" s="21">
        <v>88676</v>
      </c>
    </row>
    <row r="124" spans="2:3" x14ac:dyDescent="0.2">
      <c r="B124" s="20" t="s">
        <v>1253</v>
      </c>
      <c r="C124" s="21">
        <v>88692</v>
      </c>
    </row>
    <row r="125" spans="2:3" x14ac:dyDescent="0.2">
      <c r="B125" s="20" t="s">
        <v>1254</v>
      </c>
      <c r="C125" s="21">
        <v>88682</v>
      </c>
    </row>
    <row r="126" spans="2:3" x14ac:dyDescent="0.2">
      <c r="B126" s="20" t="s">
        <v>1255</v>
      </c>
      <c r="C126" s="21">
        <v>88685</v>
      </c>
    </row>
    <row r="127" spans="2:3" x14ac:dyDescent="0.2">
      <c r="B127" s="20" t="s">
        <v>1256</v>
      </c>
      <c r="C127" s="21">
        <v>88688</v>
      </c>
    </row>
    <row r="128" spans="2:3" x14ac:dyDescent="0.2">
      <c r="B128" s="20" t="s">
        <v>1257</v>
      </c>
      <c r="C128" s="21">
        <v>88561</v>
      </c>
    </row>
    <row r="129" spans="2:4" x14ac:dyDescent="0.2">
      <c r="B129" s="20" t="s">
        <v>1258</v>
      </c>
      <c r="C129" s="21">
        <v>88564</v>
      </c>
    </row>
    <row r="130" spans="2:4" x14ac:dyDescent="0.2">
      <c r="B130" s="20" t="s">
        <v>1259</v>
      </c>
      <c r="C130" s="21">
        <v>88567</v>
      </c>
    </row>
    <row r="131" spans="2:4" x14ac:dyDescent="0.2">
      <c r="B131" s="20" t="s">
        <v>1260</v>
      </c>
      <c r="C131" s="21">
        <v>88570</v>
      </c>
    </row>
    <row r="132" spans="2:4" x14ac:dyDescent="0.2">
      <c r="B132" s="20" t="s">
        <v>1261</v>
      </c>
      <c r="C132" s="21">
        <v>88573</v>
      </c>
    </row>
    <row r="133" spans="2:4" x14ac:dyDescent="0.2">
      <c r="B133" s="20" t="s">
        <v>1262</v>
      </c>
      <c r="C133" s="21">
        <v>88576</v>
      </c>
    </row>
    <row r="134" spans="2:4" x14ac:dyDescent="0.2">
      <c r="B134" s="20" t="s">
        <v>1263</v>
      </c>
      <c r="C134" s="21">
        <v>88579</v>
      </c>
    </row>
    <row r="135" spans="2:4" x14ac:dyDescent="0.2">
      <c r="B135" s="20" t="s">
        <v>1264</v>
      </c>
      <c r="C135" s="21">
        <v>88582</v>
      </c>
    </row>
    <row r="136" spans="2:4" x14ac:dyDescent="0.2">
      <c r="B136" s="20" t="s">
        <v>1265</v>
      </c>
      <c r="C136" s="21">
        <v>88585</v>
      </c>
    </row>
    <row r="137" spans="2:4" x14ac:dyDescent="0.2">
      <c r="B137" s="20" t="s">
        <v>1266</v>
      </c>
      <c r="C137" s="21">
        <v>88588</v>
      </c>
    </row>
    <row r="138" spans="2:4" x14ac:dyDescent="0.2">
      <c r="B138" s="20" t="s">
        <v>1267</v>
      </c>
      <c r="C138" s="21">
        <v>88597</v>
      </c>
      <c r="D138" s="3" t="s">
        <v>696</v>
      </c>
    </row>
    <row r="139" spans="2:4" x14ac:dyDescent="0.2">
      <c r="B139" s="20" t="s">
        <v>1268</v>
      </c>
      <c r="C139" s="21">
        <v>88600</v>
      </c>
      <c r="D139" s="3" t="s">
        <v>1422</v>
      </c>
    </row>
    <row r="140" spans="2:4" x14ac:dyDescent="0.2">
      <c r="B140" s="20" t="s">
        <v>1269</v>
      </c>
      <c r="C140" s="21">
        <v>88603</v>
      </c>
      <c r="D140" s="3" t="s">
        <v>937</v>
      </c>
    </row>
    <row r="141" spans="2:4" x14ac:dyDescent="0.2">
      <c r="B141" s="20" t="s">
        <v>1270</v>
      </c>
      <c r="C141" s="21">
        <v>88606</v>
      </c>
      <c r="D141" s="3" t="s">
        <v>1423</v>
      </c>
    </row>
    <row r="142" spans="2:4" x14ac:dyDescent="0.2">
      <c r="B142" s="20" t="s">
        <v>1271</v>
      </c>
      <c r="C142" s="21">
        <v>88609</v>
      </c>
      <c r="D142" s="3" t="s">
        <v>695</v>
      </c>
    </row>
    <row r="143" spans="2:4" x14ac:dyDescent="0.2">
      <c r="B143" s="20" t="s">
        <v>1272</v>
      </c>
      <c r="C143" s="21">
        <v>88612</v>
      </c>
      <c r="D143" s="3" t="s">
        <v>373</v>
      </c>
    </row>
    <row r="144" spans="2:4" x14ac:dyDescent="0.2">
      <c r="B144" s="20" t="s">
        <v>1273</v>
      </c>
      <c r="C144" s="21">
        <v>88615</v>
      </c>
      <c r="D144" s="3" t="s">
        <v>1419</v>
      </c>
    </row>
    <row r="145" spans="2:4" x14ac:dyDescent="0.2">
      <c r="B145" s="20" t="s">
        <v>1274</v>
      </c>
      <c r="C145" s="21">
        <v>88618</v>
      </c>
      <c r="D145" s="3" t="s">
        <v>1420</v>
      </c>
    </row>
    <row r="146" spans="2:4" x14ac:dyDescent="0.2">
      <c r="B146" s="20" t="s">
        <v>1275</v>
      </c>
      <c r="C146" s="21">
        <v>88621</v>
      </c>
    </row>
    <row r="147" spans="2:4" x14ac:dyDescent="0.2">
      <c r="B147" s="20" t="s">
        <v>1276</v>
      </c>
      <c r="C147" s="21">
        <v>88625</v>
      </c>
    </row>
    <row r="148" spans="2:4" x14ac:dyDescent="0.2">
      <c r="B148" s="20" t="s">
        <v>1277</v>
      </c>
      <c r="C148" s="21">
        <v>89573</v>
      </c>
    </row>
    <row r="149" spans="2:4" x14ac:dyDescent="0.2">
      <c r="B149" s="20" t="s">
        <v>1278</v>
      </c>
      <c r="C149" s="21">
        <v>89576</v>
      </c>
    </row>
    <row r="150" spans="2:4" x14ac:dyDescent="0.2">
      <c r="B150" s="20" t="s">
        <v>1279</v>
      </c>
      <c r="C150" s="21">
        <v>89579</v>
      </c>
    </row>
    <row r="151" spans="2:4" x14ac:dyDescent="0.2">
      <c r="B151" s="20" t="s">
        <v>1280</v>
      </c>
      <c r="C151" s="21">
        <v>89598</v>
      </c>
    </row>
    <row r="152" spans="2:4" x14ac:dyDescent="0.2">
      <c r="B152" s="20" t="s">
        <v>1281</v>
      </c>
      <c r="C152" s="21">
        <v>89599</v>
      </c>
    </row>
    <row r="153" spans="2:4" x14ac:dyDescent="0.2">
      <c r="B153" s="20" t="s">
        <v>1282</v>
      </c>
      <c r="C153" s="21">
        <v>89606</v>
      </c>
    </row>
    <row r="154" spans="2:4" x14ac:dyDescent="0.2">
      <c r="B154" s="20" t="s">
        <v>1283</v>
      </c>
      <c r="C154" s="21">
        <v>89609</v>
      </c>
    </row>
    <row r="155" spans="2:4" x14ac:dyDescent="0.2">
      <c r="B155" s="20" t="s">
        <v>1284</v>
      </c>
      <c r="C155" s="21">
        <v>89613</v>
      </c>
    </row>
    <row r="156" spans="2:4" x14ac:dyDescent="0.2">
      <c r="B156" s="20" t="s">
        <v>1285</v>
      </c>
      <c r="C156" s="21">
        <v>89616</v>
      </c>
    </row>
    <row r="157" spans="2:4" x14ac:dyDescent="0.2">
      <c r="B157" s="20" t="s">
        <v>1286</v>
      </c>
      <c r="C157" s="21">
        <v>89619</v>
      </c>
    </row>
    <row r="158" spans="2:4" x14ac:dyDescent="0.2">
      <c r="B158" s="20" t="s">
        <v>1287</v>
      </c>
      <c r="C158" s="21">
        <v>89622</v>
      </c>
    </row>
    <row r="159" spans="2:4" x14ac:dyDescent="0.2">
      <c r="B159" s="20" t="s">
        <v>1288</v>
      </c>
      <c r="C159" s="21">
        <v>89625</v>
      </c>
    </row>
    <row r="160" spans="2:4" x14ac:dyDescent="0.2">
      <c r="B160" s="20" t="s">
        <v>1289</v>
      </c>
      <c r="C160" s="21">
        <v>89627</v>
      </c>
    </row>
    <row r="161" spans="2:3" x14ac:dyDescent="0.2">
      <c r="B161" s="20" t="s">
        <v>1290</v>
      </c>
      <c r="C161" s="21">
        <v>91082</v>
      </c>
    </row>
    <row r="162" spans="2:3" x14ac:dyDescent="0.2">
      <c r="B162" s="20" t="s">
        <v>1291</v>
      </c>
      <c r="C162" s="21">
        <v>91083</v>
      </c>
    </row>
    <row r="163" spans="2:3" x14ac:dyDescent="0.2">
      <c r="B163" s="20" t="s">
        <v>1292</v>
      </c>
      <c r="C163" s="21">
        <v>91084</v>
      </c>
    </row>
    <row r="164" spans="2:3" x14ac:dyDescent="0.2">
      <c r="B164" s="20" t="s">
        <v>1293</v>
      </c>
      <c r="C164" s="21">
        <v>91085</v>
      </c>
    </row>
    <row r="165" spans="2:3" x14ac:dyDescent="0.2">
      <c r="B165" s="20" t="s">
        <v>1294</v>
      </c>
      <c r="C165" s="21">
        <v>91093</v>
      </c>
    </row>
    <row r="166" spans="2:3" x14ac:dyDescent="0.2">
      <c r="B166" s="20" t="s">
        <v>1295</v>
      </c>
      <c r="C166" s="21">
        <v>91095</v>
      </c>
    </row>
    <row r="167" spans="2:3" x14ac:dyDescent="0.2">
      <c r="B167" s="20" t="s">
        <v>1296</v>
      </c>
      <c r="C167" s="21">
        <v>91100</v>
      </c>
    </row>
    <row r="168" spans="2:3" x14ac:dyDescent="0.2">
      <c r="B168" s="20" t="s">
        <v>1297</v>
      </c>
      <c r="C168" s="21">
        <v>91102</v>
      </c>
    </row>
    <row r="169" spans="2:3" x14ac:dyDescent="0.2">
      <c r="B169" s="20" t="s">
        <v>1298</v>
      </c>
      <c r="C169" s="21">
        <v>91098</v>
      </c>
    </row>
    <row r="170" spans="2:3" x14ac:dyDescent="0.2">
      <c r="B170" s="20" t="s">
        <v>1299</v>
      </c>
      <c r="C170" s="21">
        <v>92055</v>
      </c>
    </row>
    <row r="171" spans="2:3" x14ac:dyDescent="0.2">
      <c r="B171" s="20" t="s">
        <v>1300</v>
      </c>
      <c r="C171" s="21">
        <v>92644</v>
      </c>
    </row>
    <row r="172" spans="2:3" x14ac:dyDescent="0.2">
      <c r="B172" s="20" t="s">
        <v>1301</v>
      </c>
      <c r="C172" s="21">
        <v>92637</v>
      </c>
    </row>
    <row r="173" spans="2:3" x14ac:dyDescent="0.2">
      <c r="B173" s="20" t="s">
        <v>1302</v>
      </c>
      <c r="C173" s="21">
        <v>92640</v>
      </c>
    </row>
    <row r="174" spans="2:3" x14ac:dyDescent="0.2">
      <c r="B174" s="20" t="s">
        <v>1303</v>
      </c>
      <c r="C174" s="21">
        <v>92609</v>
      </c>
    </row>
    <row r="175" spans="2:3" x14ac:dyDescent="0.2">
      <c r="B175" s="20" t="s">
        <v>1304</v>
      </c>
      <c r="C175" s="21">
        <v>92612</v>
      </c>
    </row>
    <row r="176" spans="2:3" x14ac:dyDescent="0.2">
      <c r="B176" s="20" t="s">
        <v>1305</v>
      </c>
      <c r="C176" s="21">
        <v>140297</v>
      </c>
    </row>
    <row r="177" spans="2:4" x14ac:dyDescent="0.2">
      <c r="B177" s="20" t="s">
        <v>1306</v>
      </c>
      <c r="C177" s="21">
        <v>140142</v>
      </c>
      <c r="D177" s="3" t="s">
        <v>1036</v>
      </c>
    </row>
    <row r="178" spans="2:4" x14ac:dyDescent="0.2">
      <c r="B178" s="20" t="s">
        <v>1307</v>
      </c>
      <c r="C178" s="21">
        <v>140302</v>
      </c>
    </row>
    <row r="179" spans="2:4" x14ac:dyDescent="0.2">
      <c r="B179" s="20" t="s">
        <v>1308</v>
      </c>
      <c r="C179" s="21">
        <v>140433</v>
      </c>
      <c r="D179" s="3" t="s">
        <v>1416</v>
      </c>
    </row>
    <row r="180" spans="2:4" x14ac:dyDescent="0.2">
      <c r="B180" s="20" t="s">
        <v>1309</v>
      </c>
      <c r="C180" s="21">
        <v>141965</v>
      </c>
    </row>
    <row r="181" spans="2:4" x14ac:dyDescent="0.2">
      <c r="B181" s="20" t="s">
        <v>1310</v>
      </c>
      <c r="C181" s="21">
        <v>142121</v>
      </c>
    </row>
    <row r="182" spans="2:4" x14ac:dyDescent="0.2">
      <c r="B182" s="20" t="s">
        <v>1311</v>
      </c>
      <c r="C182" s="21">
        <v>142699</v>
      </c>
    </row>
    <row r="183" spans="2:4" x14ac:dyDescent="0.2">
      <c r="B183" s="20" t="s">
        <v>1312</v>
      </c>
      <c r="C183" s="21">
        <v>142977</v>
      </c>
      <c r="D183" s="3" t="s">
        <v>1424</v>
      </c>
    </row>
    <row r="184" spans="2:4" x14ac:dyDescent="0.2">
      <c r="B184" s="20" t="s">
        <v>1313</v>
      </c>
      <c r="C184" s="21">
        <v>75239</v>
      </c>
    </row>
    <row r="185" spans="2:4" x14ac:dyDescent="0.2">
      <c r="B185" s="20" t="s">
        <v>1314</v>
      </c>
      <c r="C185" s="21">
        <v>75242</v>
      </c>
    </row>
    <row r="186" spans="2:4" x14ac:dyDescent="0.2">
      <c r="B186" s="20" t="s">
        <v>1315</v>
      </c>
      <c r="C186" s="21">
        <v>72932</v>
      </c>
    </row>
    <row r="187" spans="2:4" x14ac:dyDescent="0.2">
      <c r="B187" s="20" t="s">
        <v>1316</v>
      </c>
      <c r="C187" s="21">
        <v>75248</v>
      </c>
    </row>
    <row r="188" spans="2:4" x14ac:dyDescent="0.2">
      <c r="B188" s="20" t="s">
        <v>1317</v>
      </c>
      <c r="C188" s="21">
        <v>75254</v>
      </c>
    </row>
    <row r="189" spans="2:4" x14ac:dyDescent="0.2">
      <c r="B189" s="20" t="s">
        <v>1318</v>
      </c>
      <c r="C189" s="21">
        <v>75257</v>
      </c>
    </row>
    <row r="190" spans="2:4" x14ac:dyDescent="0.2">
      <c r="B190" s="20" t="s">
        <v>1319</v>
      </c>
      <c r="C190" s="21">
        <v>75260</v>
      </c>
    </row>
    <row r="191" spans="2:4" x14ac:dyDescent="0.2">
      <c r="B191" s="20" t="s">
        <v>1320</v>
      </c>
      <c r="C191" s="21">
        <v>75263</v>
      </c>
    </row>
    <row r="192" spans="2:4" x14ac:dyDescent="0.2">
      <c r="B192" s="20" t="s">
        <v>1321</v>
      </c>
      <c r="C192" s="21">
        <v>75266</v>
      </c>
    </row>
    <row r="193" spans="2:3" x14ac:dyDescent="0.2">
      <c r="B193" s="20" t="s">
        <v>1322</v>
      </c>
      <c r="C193" s="21">
        <v>87958</v>
      </c>
    </row>
    <row r="194" spans="2:3" x14ac:dyDescent="0.2">
      <c r="B194" s="20" t="s">
        <v>1323</v>
      </c>
      <c r="C194" s="21">
        <v>87947</v>
      </c>
    </row>
    <row r="195" spans="2:3" x14ac:dyDescent="0.2">
      <c r="B195" s="20" t="s">
        <v>1324</v>
      </c>
      <c r="C195" s="21">
        <v>75287</v>
      </c>
    </row>
    <row r="196" spans="2:3" x14ac:dyDescent="0.2">
      <c r="B196" s="20" t="s">
        <v>1325</v>
      </c>
      <c r="C196" s="21">
        <v>75345</v>
      </c>
    </row>
    <row r="197" spans="2:3" x14ac:dyDescent="0.2">
      <c r="B197" s="20" t="s">
        <v>1326</v>
      </c>
      <c r="C197" s="21">
        <v>87949</v>
      </c>
    </row>
    <row r="198" spans="2:3" x14ac:dyDescent="0.2">
      <c r="B198" s="20" t="s">
        <v>1327</v>
      </c>
      <c r="C198" s="21">
        <v>87942</v>
      </c>
    </row>
    <row r="199" spans="2:3" x14ac:dyDescent="0.2">
      <c r="B199" s="20" t="s">
        <v>1328</v>
      </c>
      <c r="C199" s="21">
        <v>75348</v>
      </c>
    </row>
    <row r="200" spans="2:3" x14ac:dyDescent="0.2">
      <c r="B200" s="20" t="s">
        <v>1329</v>
      </c>
      <c r="C200" s="21">
        <v>75354</v>
      </c>
    </row>
    <row r="201" spans="2:3" x14ac:dyDescent="0.2">
      <c r="B201" s="20" t="s">
        <v>1330</v>
      </c>
      <c r="C201" s="21">
        <v>75357</v>
      </c>
    </row>
    <row r="202" spans="2:3" x14ac:dyDescent="0.2">
      <c r="B202" s="20" t="s">
        <v>1331</v>
      </c>
      <c r="C202" s="21">
        <v>75360</v>
      </c>
    </row>
    <row r="203" spans="2:3" x14ac:dyDescent="0.2">
      <c r="B203" s="20" t="s">
        <v>1332</v>
      </c>
      <c r="C203" s="21">
        <v>75378</v>
      </c>
    </row>
    <row r="204" spans="2:3" x14ac:dyDescent="0.2">
      <c r="B204" s="20" t="s">
        <v>1333</v>
      </c>
      <c r="C204" s="21">
        <v>75381</v>
      </c>
    </row>
    <row r="205" spans="2:3" x14ac:dyDescent="0.2">
      <c r="B205" s="20" t="s">
        <v>1334</v>
      </c>
      <c r="C205" s="21">
        <v>75393</v>
      </c>
    </row>
    <row r="206" spans="2:3" x14ac:dyDescent="0.2">
      <c r="B206" s="20" t="s">
        <v>1335</v>
      </c>
      <c r="C206" s="21">
        <v>87957</v>
      </c>
    </row>
    <row r="207" spans="2:3" x14ac:dyDescent="0.2">
      <c r="B207" s="20" t="s">
        <v>1336</v>
      </c>
      <c r="C207" s="21">
        <v>75414</v>
      </c>
    </row>
    <row r="208" spans="2:3" x14ac:dyDescent="0.2">
      <c r="B208" s="20" t="s">
        <v>1337</v>
      </c>
      <c r="C208" s="21">
        <v>75417</v>
      </c>
    </row>
    <row r="209" spans="2:3" x14ac:dyDescent="0.2">
      <c r="B209" s="20" t="s">
        <v>1338</v>
      </c>
      <c r="C209" s="21">
        <v>75420</v>
      </c>
    </row>
    <row r="210" spans="2:3" x14ac:dyDescent="0.2">
      <c r="B210" s="20" t="s">
        <v>1339</v>
      </c>
      <c r="C210" s="21">
        <v>75423</v>
      </c>
    </row>
    <row r="211" spans="2:3" x14ac:dyDescent="0.2">
      <c r="B211" s="20" t="s">
        <v>1340</v>
      </c>
      <c r="C211" s="21">
        <v>75435</v>
      </c>
    </row>
    <row r="212" spans="2:3" x14ac:dyDescent="0.2">
      <c r="B212" s="20" t="s">
        <v>1341</v>
      </c>
      <c r="C212" s="21">
        <v>75471</v>
      </c>
    </row>
    <row r="213" spans="2:3" x14ac:dyDescent="0.2">
      <c r="B213" s="20" t="s">
        <v>1342</v>
      </c>
      <c r="C213" s="21">
        <v>75483</v>
      </c>
    </row>
    <row r="214" spans="2:3" x14ac:dyDescent="0.2">
      <c r="B214" s="20" t="s">
        <v>1343</v>
      </c>
      <c r="C214" s="21">
        <v>73263</v>
      </c>
    </row>
    <row r="215" spans="2:3" x14ac:dyDescent="0.2">
      <c r="B215" s="20" t="s">
        <v>1344</v>
      </c>
      <c r="C215" s="21">
        <v>75486</v>
      </c>
    </row>
    <row r="216" spans="2:3" x14ac:dyDescent="0.2">
      <c r="B216" s="20" t="s">
        <v>1345</v>
      </c>
      <c r="C216" s="21">
        <v>75489</v>
      </c>
    </row>
    <row r="217" spans="2:3" x14ac:dyDescent="0.2">
      <c r="B217" s="20" t="s">
        <v>1346</v>
      </c>
      <c r="C217" s="21">
        <v>75495</v>
      </c>
    </row>
    <row r="218" spans="2:3" x14ac:dyDescent="0.2">
      <c r="B218" s="20" t="s">
        <v>1347</v>
      </c>
      <c r="C218" s="21">
        <v>75498</v>
      </c>
    </row>
    <row r="219" spans="2:3" x14ac:dyDescent="0.2">
      <c r="B219" s="20" t="s">
        <v>1348</v>
      </c>
      <c r="C219" s="21">
        <v>75504</v>
      </c>
    </row>
    <row r="220" spans="2:3" x14ac:dyDescent="0.2">
      <c r="B220" s="20" t="s">
        <v>1349</v>
      </c>
      <c r="C220" s="21">
        <v>75507</v>
      </c>
    </row>
    <row r="221" spans="2:3" x14ac:dyDescent="0.2">
      <c r="B221" s="20" t="s">
        <v>1350</v>
      </c>
      <c r="C221" s="21">
        <v>75510</v>
      </c>
    </row>
    <row r="222" spans="2:3" x14ac:dyDescent="0.2">
      <c r="B222" s="20" t="s">
        <v>1351</v>
      </c>
      <c r="C222" s="21">
        <v>87951</v>
      </c>
    </row>
    <row r="223" spans="2:3" x14ac:dyDescent="0.2">
      <c r="B223" s="20" t="s">
        <v>1352</v>
      </c>
      <c r="C223" s="21">
        <v>75528</v>
      </c>
    </row>
    <row r="224" spans="2:3" x14ac:dyDescent="0.2">
      <c r="B224" s="20" t="s">
        <v>1353</v>
      </c>
      <c r="C224" s="21">
        <v>75531</v>
      </c>
    </row>
    <row r="225" spans="2:3" x14ac:dyDescent="0.2">
      <c r="B225" s="20" t="s">
        <v>1354</v>
      </c>
      <c r="C225" s="21">
        <v>75588</v>
      </c>
    </row>
    <row r="226" spans="2:3" x14ac:dyDescent="0.2">
      <c r="B226" s="20" t="s">
        <v>1355</v>
      </c>
      <c r="C226" s="21">
        <v>75609</v>
      </c>
    </row>
    <row r="227" spans="2:3" x14ac:dyDescent="0.2">
      <c r="B227" s="20" t="s">
        <v>1356</v>
      </c>
      <c r="C227" s="21">
        <v>75612</v>
      </c>
    </row>
    <row r="228" spans="2:3" x14ac:dyDescent="0.2">
      <c r="B228" s="20" t="s">
        <v>1357</v>
      </c>
      <c r="C228" s="21">
        <v>75615</v>
      </c>
    </row>
    <row r="229" spans="2:3" x14ac:dyDescent="0.2">
      <c r="B229" s="20" t="s">
        <v>1358</v>
      </c>
      <c r="C229" s="21">
        <v>75618</v>
      </c>
    </row>
    <row r="230" spans="2:3" x14ac:dyDescent="0.2">
      <c r="B230" s="20" t="s">
        <v>1359</v>
      </c>
      <c r="C230" s="21">
        <v>75621</v>
      </c>
    </row>
    <row r="231" spans="2:3" x14ac:dyDescent="0.2">
      <c r="B231" s="20" t="s">
        <v>1360</v>
      </c>
      <c r="C231" s="21">
        <v>75624</v>
      </c>
    </row>
    <row r="232" spans="2:3" x14ac:dyDescent="0.2">
      <c r="B232" s="20" t="s">
        <v>1361</v>
      </c>
      <c r="C232" s="21">
        <v>75627</v>
      </c>
    </row>
    <row r="233" spans="2:3" x14ac:dyDescent="0.2">
      <c r="B233" s="20" t="s">
        <v>1362</v>
      </c>
      <c r="C233" s="21">
        <v>75630</v>
      </c>
    </row>
    <row r="234" spans="2:3" x14ac:dyDescent="0.2">
      <c r="B234" s="20" t="s">
        <v>1363</v>
      </c>
      <c r="C234" s="21">
        <v>75633</v>
      </c>
    </row>
    <row r="235" spans="2:3" x14ac:dyDescent="0.2">
      <c r="B235" s="20" t="s">
        <v>1364</v>
      </c>
      <c r="C235" s="21">
        <v>75636</v>
      </c>
    </row>
    <row r="236" spans="2:3" x14ac:dyDescent="0.2">
      <c r="B236" s="20" t="s">
        <v>1365</v>
      </c>
      <c r="C236" s="21">
        <v>75654</v>
      </c>
    </row>
    <row r="237" spans="2:3" x14ac:dyDescent="0.2">
      <c r="B237" s="20" t="s">
        <v>1366</v>
      </c>
      <c r="C237" s="21">
        <v>75657</v>
      </c>
    </row>
    <row r="238" spans="2:3" x14ac:dyDescent="0.2">
      <c r="B238" s="20" t="s">
        <v>1367</v>
      </c>
      <c r="C238" s="21">
        <v>75660</v>
      </c>
    </row>
    <row r="239" spans="2:3" x14ac:dyDescent="0.2">
      <c r="B239" s="20" t="s">
        <v>1368</v>
      </c>
      <c r="C239" s="21">
        <v>75678</v>
      </c>
    </row>
    <row r="240" spans="2:3" x14ac:dyDescent="0.2">
      <c r="B240" s="20" t="s">
        <v>1369</v>
      </c>
      <c r="C240" s="21">
        <v>75684</v>
      </c>
    </row>
    <row r="241" spans="2:3" x14ac:dyDescent="0.2">
      <c r="B241" s="20" t="s">
        <v>1370</v>
      </c>
      <c r="C241" s="21">
        <v>7171</v>
      </c>
    </row>
    <row r="242" spans="2:3" x14ac:dyDescent="0.2">
      <c r="B242" s="20" t="s">
        <v>1371</v>
      </c>
      <c r="C242" s="21">
        <v>44492</v>
      </c>
    </row>
    <row r="243" spans="2:3" x14ac:dyDescent="0.2">
      <c r="B243" s="20" t="s">
        <v>1372</v>
      </c>
      <c r="C243" s="21">
        <v>14954</v>
      </c>
    </row>
    <row r="244" spans="2:3" x14ac:dyDescent="0.2">
      <c r="B244" s="20" t="s">
        <v>1373</v>
      </c>
      <c r="C244" s="21">
        <v>32090</v>
      </c>
    </row>
    <row r="245" spans="2:3" x14ac:dyDescent="0.2">
      <c r="B245" s="20" t="s">
        <v>1374</v>
      </c>
      <c r="C245" s="21">
        <v>7718</v>
      </c>
    </row>
    <row r="246" spans="2:3" x14ac:dyDescent="0.2">
      <c r="B246" s="20" t="s">
        <v>1375</v>
      </c>
      <c r="C246" s="21">
        <v>35353</v>
      </c>
    </row>
    <row r="247" spans="2:3" x14ac:dyDescent="0.2">
      <c r="B247" s="20" t="s">
        <v>1376</v>
      </c>
      <c r="C247" s="21">
        <v>7724</v>
      </c>
    </row>
    <row r="248" spans="2:3" x14ac:dyDescent="0.2">
      <c r="B248" s="20" t="s">
        <v>1377</v>
      </c>
      <c r="C248" s="21">
        <v>27595</v>
      </c>
    </row>
    <row r="249" spans="2:3" x14ac:dyDescent="0.2">
      <c r="B249" s="20" t="s">
        <v>1378</v>
      </c>
      <c r="C249" s="21">
        <v>35606</v>
      </c>
    </row>
    <row r="250" spans="2:3" x14ac:dyDescent="0.2">
      <c r="B250" s="20" t="s">
        <v>1379</v>
      </c>
      <c r="C250" s="21">
        <v>7728</v>
      </c>
    </row>
    <row r="251" spans="2:3" x14ac:dyDescent="0.2">
      <c r="B251" s="20" t="s">
        <v>1380</v>
      </c>
      <c r="C251" s="21">
        <v>35368</v>
      </c>
    </row>
    <row r="252" spans="2:3" x14ac:dyDescent="0.2">
      <c r="B252" s="20" t="s">
        <v>1381</v>
      </c>
      <c r="C252" s="21">
        <v>32115</v>
      </c>
    </row>
    <row r="253" spans="2:3" x14ac:dyDescent="0.2">
      <c r="B253" s="20" t="s">
        <v>1382</v>
      </c>
      <c r="C253" s="21">
        <v>37398</v>
      </c>
    </row>
    <row r="254" spans="2:3" x14ac:dyDescent="0.2">
      <c r="B254" s="20" t="s">
        <v>1383</v>
      </c>
      <c r="C254" s="21">
        <v>14950</v>
      </c>
    </row>
    <row r="255" spans="2:3" x14ac:dyDescent="0.2">
      <c r="B255" s="20" t="s">
        <v>1384</v>
      </c>
      <c r="C255" s="21">
        <v>14967</v>
      </c>
    </row>
    <row r="256" spans="2:3" x14ac:dyDescent="0.2">
      <c r="B256" s="20" t="s">
        <v>1385</v>
      </c>
      <c r="C256" s="21">
        <v>7167</v>
      </c>
    </row>
    <row r="257" spans="2:3" x14ac:dyDescent="0.2">
      <c r="B257" s="20" t="s">
        <v>1386</v>
      </c>
      <c r="C257" s="21">
        <v>4339</v>
      </c>
    </row>
    <row r="258" spans="2:3" x14ac:dyDescent="0.2">
      <c r="B258" s="20" t="s">
        <v>1387</v>
      </c>
      <c r="C258" s="21">
        <v>4342</v>
      </c>
    </row>
    <row r="259" spans="2:3" x14ac:dyDescent="0.2">
      <c r="B259" s="20" t="s">
        <v>1388</v>
      </c>
      <c r="C259" s="21">
        <v>53580</v>
      </c>
    </row>
    <row r="260" spans="2:3" x14ac:dyDescent="0.2">
      <c r="B260" s="20" t="s">
        <v>1389</v>
      </c>
      <c r="C260" s="21">
        <v>36011</v>
      </c>
    </row>
    <row r="261" spans="2:3" x14ac:dyDescent="0.2">
      <c r="B261" s="20" t="s">
        <v>1390</v>
      </c>
      <c r="C261" s="21">
        <v>7165</v>
      </c>
    </row>
    <row r="262" spans="2:3" x14ac:dyDescent="0.2">
      <c r="B262" s="20" t="s">
        <v>1391</v>
      </c>
      <c r="C262" s="21">
        <v>35401</v>
      </c>
    </row>
    <row r="263" spans="2:3" x14ac:dyDescent="0.2">
      <c r="B263" s="20" t="s">
        <v>1392</v>
      </c>
      <c r="C263" s="21">
        <v>14977</v>
      </c>
    </row>
    <row r="264" spans="2:3" x14ac:dyDescent="0.2">
      <c r="B264" s="20" t="s">
        <v>1393</v>
      </c>
      <c r="C264" s="21">
        <v>14991</v>
      </c>
    </row>
    <row r="265" spans="2:3" x14ac:dyDescent="0.2">
      <c r="B265" s="20" t="s">
        <v>1394</v>
      </c>
      <c r="C265" s="21">
        <v>48611</v>
      </c>
    </row>
    <row r="266" spans="2:3" x14ac:dyDescent="0.2">
      <c r="B266" s="20" t="s">
        <v>1395</v>
      </c>
      <c r="C266" s="21">
        <v>48820</v>
      </c>
    </row>
    <row r="267" spans="2:3" x14ac:dyDescent="0.2">
      <c r="B267" s="20" t="s">
        <v>1396</v>
      </c>
      <c r="C267" s="21">
        <v>35427</v>
      </c>
    </row>
    <row r="268" spans="2:3" x14ac:dyDescent="0.2">
      <c r="B268" s="20" t="s">
        <v>1397</v>
      </c>
      <c r="C268" s="21">
        <v>15003</v>
      </c>
    </row>
    <row r="269" spans="2:3" x14ac:dyDescent="0.2">
      <c r="B269" s="20" t="s">
        <v>1398</v>
      </c>
      <c r="C269" s="21">
        <v>88115</v>
      </c>
    </row>
    <row r="270" spans="2:3" x14ac:dyDescent="0.2">
      <c r="B270" s="20" t="s">
        <v>1399</v>
      </c>
      <c r="C270" s="21">
        <v>49409</v>
      </c>
    </row>
    <row r="271" spans="2:3" x14ac:dyDescent="0.2">
      <c r="B271" s="20" t="s">
        <v>1400</v>
      </c>
      <c r="C271" s="21">
        <v>7169</v>
      </c>
    </row>
    <row r="272" spans="2:3" x14ac:dyDescent="0.2">
      <c r="B272" s="20" t="s">
        <v>1401</v>
      </c>
      <c r="C272" s="21">
        <v>32082</v>
      </c>
    </row>
    <row r="273" spans="2:3" x14ac:dyDescent="0.2">
      <c r="B273" s="20" t="s">
        <v>1402</v>
      </c>
      <c r="C273" s="21">
        <v>33922</v>
      </c>
    </row>
    <row r="274" spans="2:3" x14ac:dyDescent="0.2">
      <c r="B274" s="20" t="s">
        <v>1403</v>
      </c>
      <c r="C274" s="21">
        <v>26387</v>
      </c>
    </row>
    <row r="275" spans="2:3" x14ac:dyDescent="0.2">
      <c r="B275" s="20" t="s">
        <v>1404</v>
      </c>
      <c r="C275" s="21">
        <v>20439</v>
      </c>
    </row>
    <row r="276" spans="2:3" x14ac:dyDescent="0.2">
      <c r="B276" s="20" t="s">
        <v>1405</v>
      </c>
      <c r="C276" s="21">
        <v>7720</v>
      </c>
    </row>
    <row r="277" spans="2:3" x14ac:dyDescent="0.2">
      <c r="B277" s="20" t="s">
        <v>1406</v>
      </c>
      <c r="C277" s="21">
        <v>7722</v>
      </c>
    </row>
    <row r="278" spans="2:3" x14ac:dyDescent="0.2">
      <c r="B278" s="20" t="s">
        <v>1407</v>
      </c>
      <c r="C278" s="21">
        <v>14957</v>
      </c>
    </row>
    <row r="279" spans="2:3" x14ac:dyDescent="0.2">
      <c r="B279" s="20" t="s">
        <v>1408</v>
      </c>
      <c r="C279" s="21">
        <v>35453</v>
      </c>
    </row>
    <row r="280" spans="2:3" x14ac:dyDescent="0.2">
      <c r="B280" s="20" t="s">
        <v>1409</v>
      </c>
      <c r="C280" s="21">
        <v>7821</v>
      </c>
    </row>
    <row r="281" spans="2:3" x14ac:dyDescent="0.2">
      <c r="B281" s="20" t="s">
        <v>1410</v>
      </c>
      <c r="C281" s="21">
        <v>27414</v>
      </c>
    </row>
    <row r="282" spans="2:3" x14ac:dyDescent="0.2">
      <c r="B282" s="20" t="s">
        <v>1411</v>
      </c>
      <c r="C282" s="21">
        <v>35471</v>
      </c>
    </row>
    <row r="283" spans="2:3" x14ac:dyDescent="0.2">
      <c r="B283" s="20" t="s">
        <v>1412</v>
      </c>
      <c r="C283" s="21">
        <v>25287</v>
      </c>
    </row>
    <row r="284" spans="2:3" x14ac:dyDescent="0.2">
      <c r="B284" s="20" t="s">
        <v>1413</v>
      </c>
      <c r="C284" s="21">
        <v>34141</v>
      </c>
    </row>
    <row r="285" spans="2:3" x14ac:dyDescent="0.2">
      <c r="B285" s="22" t="s">
        <v>1414</v>
      </c>
      <c r="C285" s="23">
        <v>135410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A1:D245"/>
  <sheetViews>
    <sheetView zoomScale="80" zoomScaleNormal="80" workbookViewId="0"/>
  </sheetViews>
  <sheetFormatPr defaultRowHeight="12.75" x14ac:dyDescent="0.2"/>
  <cols>
    <col min="1" max="1" width="11.7109375" style="18" customWidth="1"/>
    <col min="2" max="2" width="14.7109375" style="18" customWidth="1"/>
    <col min="3" max="3" width="17.7109375" style="18" customWidth="1"/>
    <col min="4" max="4" width="13.7109375" style="18" customWidth="1"/>
    <col min="5" max="256" width="9.140625" style="18"/>
    <col min="257" max="257" width="11.7109375" style="18" customWidth="1"/>
    <col min="258" max="258" width="14.7109375" style="18" customWidth="1"/>
    <col min="259" max="259" width="17.7109375" style="18" customWidth="1"/>
    <col min="260" max="260" width="13.7109375" style="18" customWidth="1"/>
    <col min="261" max="512" width="9.140625" style="18"/>
    <col min="513" max="513" width="11.7109375" style="18" customWidth="1"/>
    <col min="514" max="514" width="14.7109375" style="18" customWidth="1"/>
    <col min="515" max="515" width="17.7109375" style="18" customWidth="1"/>
    <col min="516" max="516" width="13.7109375" style="18" customWidth="1"/>
    <col min="517" max="768" width="9.140625" style="18"/>
    <col min="769" max="769" width="11.7109375" style="18" customWidth="1"/>
    <col min="770" max="770" width="14.7109375" style="18" customWidth="1"/>
    <col min="771" max="771" width="17.7109375" style="18" customWidth="1"/>
    <col min="772" max="772" width="13.7109375" style="18" customWidth="1"/>
    <col min="773" max="1024" width="9.140625" style="18"/>
    <col min="1025" max="1025" width="11.7109375" style="18" customWidth="1"/>
    <col min="1026" max="1026" width="14.7109375" style="18" customWidth="1"/>
    <col min="1027" max="1027" width="17.7109375" style="18" customWidth="1"/>
    <col min="1028" max="1028" width="13.7109375" style="18" customWidth="1"/>
    <col min="1029" max="1280" width="9.140625" style="18"/>
    <col min="1281" max="1281" width="11.7109375" style="18" customWidth="1"/>
    <col min="1282" max="1282" width="14.7109375" style="18" customWidth="1"/>
    <col min="1283" max="1283" width="17.7109375" style="18" customWidth="1"/>
    <col min="1284" max="1284" width="13.7109375" style="18" customWidth="1"/>
    <col min="1285" max="1536" width="9.140625" style="18"/>
    <col min="1537" max="1537" width="11.7109375" style="18" customWidth="1"/>
    <col min="1538" max="1538" width="14.7109375" style="18" customWidth="1"/>
    <col min="1539" max="1539" width="17.7109375" style="18" customWidth="1"/>
    <col min="1540" max="1540" width="13.7109375" style="18" customWidth="1"/>
    <col min="1541" max="1792" width="9.140625" style="18"/>
    <col min="1793" max="1793" width="11.7109375" style="18" customWidth="1"/>
    <col min="1794" max="1794" width="14.7109375" style="18" customWidth="1"/>
    <col min="1795" max="1795" width="17.7109375" style="18" customWidth="1"/>
    <col min="1796" max="1796" width="13.7109375" style="18" customWidth="1"/>
    <col min="1797" max="2048" width="9.140625" style="18"/>
    <col min="2049" max="2049" width="11.7109375" style="18" customWidth="1"/>
    <col min="2050" max="2050" width="14.7109375" style="18" customWidth="1"/>
    <col min="2051" max="2051" width="17.7109375" style="18" customWidth="1"/>
    <col min="2052" max="2052" width="13.7109375" style="18" customWidth="1"/>
    <col min="2053" max="2304" width="9.140625" style="18"/>
    <col min="2305" max="2305" width="11.7109375" style="18" customWidth="1"/>
    <col min="2306" max="2306" width="14.7109375" style="18" customWidth="1"/>
    <col min="2307" max="2307" width="17.7109375" style="18" customWidth="1"/>
    <col min="2308" max="2308" width="13.7109375" style="18" customWidth="1"/>
    <col min="2309" max="2560" width="9.140625" style="18"/>
    <col min="2561" max="2561" width="11.7109375" style="18" customWidth="1"/>
    <col min="2562" max="2562" width="14.7109375" style="18" customWidth="1"/>
    <col min="2563" max="2563" width="17.7109375" style="18" customWidth="1"/>
    <col min="2564" max="2564" width="13.7109375" style="18" customWidth="1"/>
    <col min="2565" max="2816" width="9.140625" style="18"/>
    <col min="2817" max="2817" width="11.7109375" style="18" customWidth="1"/>
    <col min="2818" max="2818" width="14.7109375" style="18" customWidth="1"/>
    <col min="2819" max="2819" width="17.7109375" style="18" customWidth="1"/>
    <col min="2820" max="2820" width="13.7109375" style="18" customWidth="1"/>
    <col min="2821" max="3072" width="9.140625" style="18"/>
    <col min="3073" max="3073" width="11.7109375" style="18" customWidth="1"/>
    <col min="3074" max="3074" width="14.7109375" style="18" customWidth="1"/>
    <col min="3075" max="3075" width="17.7109375" style="18" customWidth="1"/>
    <col min="3076" max="3076" width="13.7109375" style="18" customWidth="1"/>
    <col min="3077" max="3328" width="9.140625" style="18"/>
    <col min="3329" max="3329" width="11.7109375" style="18" customWidth="1"/>
    <col min="3330" max="3330" width="14.7109375" style="18" customWidth="1"/>
    <col min="3331" max="3331" width="17.7109375" style="18" customWidth="1"/>
    <col min="3332" max="3332" width="13.7109375" style="18" customWidth="1"/>
    <col min="3333" max="3584" width="9.140625" style="18"/>
    <col min="3585" max="3585" width="11.7109375" style="18" customWidth="1"/>
    <col min="3586" max="3586" width="14.7109375" style="18" customWidth="1"/>
    <col min="3587" max="3587" width="17.7109375" style="18" customWidth="1"/>
    <col min="3588" max="3588" width="13.7109375" style="18" customWidth="1"/>
    <col min="3589" max="3840" width="9.140625" style="18"/>
    <col min="3841" max="3841" width="11.7109375" style="18" customWidth="1"/>
    <col min="3842" max="3842" width="14.7109375" style="18" customWidth="1"/>
    <col min="3843" max="3843" width="17.7109375" style="18" customWidth="1"/>
    <col min="3844" max="3844" width="13.7109375" style="18" customWidth="1"/>
    <col min="3845" max="4096" width="9.140625" style="18"/>
    <col min="4097" max="4097" width="11.7109375" style="18" customWidth="1"/>
    <col min="4098" max="4098" width="14.7109375" style="18" customWidth="1"/>
    <col min="4099" max="4099" width="17.7109375" style="18" customWidth="1"/>
    <col min="4100" max="4100" width="13.7109375" style="18" customWidth="1"/>
    <col min="4101" max="4352" width="9.140625" style="18"/>
    <col min="4353" max="4353" width="11.7109375" style="18" customWidth="1"/>
    <col min="4354" max="4354" width="14.7109375" style="18" customWidth="1"/>
    <col min="4355" max="4355" width="17.7109375" style="18" customWidth="1"/>
    <col min="4356" max="4356" width="13.7109375" style="18" customWidth="1"/>
    <col min="4357" max="4608" width="9.140625" style="18"/>
    <col min="4609" max="4609" width="11.7109375" style="18" customWidth="1"/>
    <col min="4610" max="4610" width="14.7109375" style="18" customWidth="1"/>
    <col min="4611" max="4611" width="17.7109375" style="18" customWidth="1"/>
    <col min="4612" max="4612" width="13.7109375" style="18" customWidth="1"/>
    <col min="4613" max="4864" width="9.140625" style="18"/>
    <col min="4865" max="4865" width="11.7109375" style="18" customWidth="1"/>
    <col min="4866" max="4866" width="14.7109375" style="18" customWidth="1"/>
    <col min="4867" max="4867" width="17.7109375" style="18" customWidth="1"/>
    <col min="4868" max="4868" width="13.7109375" style="18" customWidth="1"/>
    <col min="4869" max="5120" width="9.140625" style="18"/>
    <col min="5121" max="5121" width="11.7109375" style="18" customWidth="1"/>
    <col min="5122" max="5122" width="14.7109375" style="18" customWidth="1"/>
    <col min="5123" max="5123" width="17.7109375" style="18" customWidth="1"/>
    <col min="5124" max="5124" width="13.7109375" style="18" customWidth="1"/>
    <col min="5125" max="5376" width="9.140625" style="18"/>
    <col min="5377" max="5377" width="11.7109375" style="18" customWidth="1"/>
    <col min="5378" max="5378" width="14.7109375" style="18" customWidth="1"/>
    <col min="5379" max="5379" width="17.7109375" style="18" customWidth="1"/>
    <col min="5380" max="5380" width="13.7109375" style="18" customWidth="1"/>
    <col min="5381" max="5632" width="9.140625" style="18"/>
    <col min="5633" max="5633" width="11.7109375" style="18" customWidth="1"/>
    <col min="5634" max="5634" width="14.7109375" style="18" customWidth="1"/>
    <col min="5635" max="5635" width="17.7109375" style="18" customWidth="1"/>
    <col min="5636" max="5636" width="13.7109375" style="18" customWidth="1"/>
    <col min="5637" max="5888" width="9.140625" style="18"/>
    <col min="5889" max="5889" width="11.7109375" style="18" customWidth="1"/>
    <col min="5890" max="5890" width="14.7109375" style="18" customWidth="1"/>
    <col min="5891" max="5891" width="17.7109375" style="18" customWidth="1"/>
    <col min="5892" max="5892" width="13.7109375" style="18" customWidth="1"/>
    <col min="5893" max="6144" width="9.140625" style="18"/>
    <col min="6145" max="6145" width="11.7109375" style="18" customWidth="1"/>
    <col min="6146" max="6146" width="14.7109375" style="18" customWidth="1"/>
    <col min="6147" max="6147" width="17.7109375" style="18" customWidth="1"/>
    <col min="6148" max="6148" width="13.7109375" style="18" customWidth="1"/>
    <col min="6149" max="6400" width="9.140625" style="18"/>
    <col min="6401" max="6401" width="11.7109375" style="18" customWidth="1"/>
    <col min="6402" max="6402" width="14.7109375" style="18" customWidth="1"/>
    <col min="6403" max="6403" width="17.7109375" style="18" customWidth="1"/>
    <col min="6404" max="6404" width="13.7109375" style="18" customWidth="1"/>
    <col min="6405" max="6656" width="9.140625" style="18"/>
    <col min="6657" max="6657" width="11.7109375" style="18" customWidth="1"/>
    <col min="6658" max="6658" width="14.7109375" style="18" customWidth="1"/>
    <col min="6659" max="6659" width="17.7109375" style="18" customWidth="1"/>
    <col min="6660" max="6660" width="13.7109375" style="18" customWidth="1"/>
    <col min="6661" max="6912" width="9.140625" style="18"/>
    <col min="6913" max="6913" width="11.7109375" style="18" customWidth="1"/>
    <col min="6914" max="6914" width="14.7109375" style="18" customWidth="1"/>
    <col min="6915" max="6915" width="17.7109375" style="18" customWidth="1"/>
    <col min="6916" max="6916" width="13.7109375" style="18" customWidth="1"/>
    <col min="6917" max="7168" width="9.140625" style="18"/>
    <col min="7169" max="7169" width="11.7109375" style="18" customWidth="1"/>
    <col min="7170" max="7170" width="14.7109375" style="18" customWidth="1"/>
    <col min="7171" max="7171" width="17.7109375" style="18" customWidth="1"/>
    <col min="7172" max="7172" width="13.7109375" style="18" customWidth="1"/>
    <col min="7173" max="7424" width="9.140625" style="18"/>
    <col min="7425" max="7425" width="11.7109375" style="18" customWidth="1"/>
    <col min="7426" max="7426" width="14.7109375" style="18" customWidth="1"/>
    <col min="7427" max="7427" width="17.7109375" style="18" customWidth="1"/>
    <col min="7428" max="7428" width="13.7109375" style="18" customWidth="1"/>
    <col min="7429" max="7680" width="9.140625" style="18"/>
    <col min="7681" max="7681" width="11.7109375" style="18" customWidth="1"/>
    <col min="7682" max="7682" width="14.7109375" style="18" customWidth="1"/>
    <col min="7683" max="7683" width="17.7109375" style="18" customWidth="1"/>
    <col min="7684" max="7684" width="13.7109375" style="18" customWidth="1"/>
    <col min="7685" max="7936" width="9.140625" style="18"/>
    <col min="7937" max="7937" width="11.7109375" style="18" customWidth="1"/>
    <col min="7938" max="7938" width="14.7109375" style="18" customWidth="1"/>
    <col min="7939" max="7939" width="17.7109375" style="18" customWidth="1"/>
    <col min="7940" max="7940" width="13.7109375" style="18" customWidth="1"/>
    <col min="7941" max="8192" width="9.140625" style="18"/>
    <col min="8193" max="8193" width="11.7109375" style="18" customWidth="1"/>
    <col min="8194" max="8194" width="14.7109375" style="18" customWidth="1"/>
    <col min="8195" max="8195" width="17.7109375" style="18" customWidth="1"/>
    <col min="8196" max="8196" width="13.7109375" style="18" customWidth="1"/>
    <col min="8197" max="8448" width="9.140625" style="18"/>
    <col min="8449" max="8449" width="11.7109375" style="18" customWidth="1"/>
    <col min="8450" max="8450" width="14.7109375" style="18" customWidth="1"/>
    <col min="8451" max="8451" width="17.7109375" style="18" customWidth="1"/>
    <col min="8452" max="8452" width="13.7109375" style="18" customWidth="1"/>
    <col min="8453" max="8704" width="9.140625" style="18"/>
    <col min="8705" max="8705" width="11.7109375" style="18" customWidth="1"/>
    <col min="8706" max="8706" width="14.7109375" style="18" customWidth="1"/>
    <col min="8707" max="8707" width="17.7109375" style="18" customWidth="1"/>
    <col min="8708" max="8708" width="13.7109375" style="18" customWidth="1"/>
    <col min="8709" max="8960" width="9.140625" style="18"/>
    <col min="8961" max="8961" width="11.7109375" style="18" customWidth="1"/>
    <col min="8962" max="8962" width="14.7109375" style="18" customWidth="1"/>
    <col min="8963" max="8963" width="17.7109375" style="18" customWidth="1"/>
    <col min="8964" max="8964" width="13.7109375" style="18" customWidth="1"/>
    <col min="8965" max="9216" width="9.140625" style="18"/>
    <col min="9217" max="9217" width="11.7109375" style="18" customWidth="1"/>
    <col min="9218" max="9218" width="14.7109375" style="18" customWidth="1"/>
    <col min="9219" max="9219" width="17.7109375" style="18" customWidth="1"/>
    <col min="9220" max="9220" width="13.7109375" style="18" customWidth="1"/>
    <col min="9221" max="9472" width="9.140625" style="18"/>
    <col min="9473" max="9473" width="11.7109375" style="18" customWidth="1"/>
    <col min="9474" max="9474" width="14.7109375" style="18" customWidth="1"/>
    <col min="9475" max="9475" width="17.7109375" style="18" customWidth="1"/>
    <col min="9476" max="9476" width="13.7109375" style="18" customWidth="1"/>
    <col min="9477" max="9728" width="9.140625" style="18"/>
    <col min="9729" max="9729" width="11.7109375" style="18" customWidth="1"/>
    <col min="9730" max="9730" width="14.7109375" style="18" customWidth="1"/>
    <col min="9731" max="9731" width="17.7109375" style="18" customWidth="1"/>
    <col min="9732" max="9732" width="13.7109375" style="18" customWidth="1"/>
    <col min="9733" max="9984" width="9.140625" style="18"/>
    <col min="9985" max="9985" width="11.7109375" style="18" customWidth="1"/>
    <col min="9986" max="9986" width="14.7109375" style="18" customWidth="1"/>
    <col min="9987" max="9987" width="17.7109375" style="18" customWidth="1"/>
    <col min="9988" max="9988" width="13.7109375" style="18" customWidth="1"/>
    <col min="9989" max="10240" width="9.140625" style="18"/>
    <col min="10241" max="10241" width="11.7109375" style="18" customWidth="1"/>
    <col min="10242" max="10242" width="14.7109375" style="18" customWidth="1"/>
    <col min="10243" max="10243" width="17.7109375" style="18" customWidth="1"/>
    <col min="10244" max="10244" width="13.7109375" style="18" customWidth="1"/>
    <col min="10245" max="10496" width="9.140625" style="18"/>
    <col min="10497" max="10497" width="11.7109375" style="18" customWidth="1"/>
    <col min="10498" max="10498" width="14.7109375" style="18" customWidth="1"/>
    <col min="10499" max="10499" width="17.7109375" style="18" customWidth="1"/>
    <col min="10500" max="10500" width="13.7109375" style="18" customWidth="1"/>
    <col min="10501" max="10752" width="9.140625" style="18"/>
    <col min="10753" max="10753" width="11.7109375" style="18" customWidth="1"/>
    <col min="10754" max="10754" width="14.7109375" style="18" customWidth="1"/>
    <col min="10755" max="10755" width="17.7109375" style="18" customWidth="1"/>
    <col min="10756" max="10756" width="13.7109375" style="18" customWidth="1"/>
    <col min="10757" max="11008" width="9.140625" style="18"/>
    <col min="11009" max="11009" width="11.7109375" style="18" customWidth="1"/>
    <col min="11010" max="11010" width="14.7109375" style="18" customWidth="1"/>
    <col min="11011" max="11011" width="17.7109375" style="18" customWidth="1"/>
    <col min="11012" max="11012" width="13.7109375" style="18" customWidth="1"/>
    <col min="11013" max="11264" width="9.140625" style="18"/>
    <col min="11265" max="11265" width="11.7109375" style="18" customWidth="1"/>
    <col min="11266" max="11266" width="14.7109375" style="18" customWidth="1"/>
    <col min="11267" max="11267" width="17.7109375" style="18" customWidth="1"/>
    <col min="11268" max="11268" width="13.7109375" style="18" customWidth="1"/>
    <col min="11269" max="11520" width="9.140625" style="18"/>
    <col min="11521" max="11521" width="11.7109375" style="18" customWidth="1"/>
    <col min="11522" max="11522" width="14.7109375" style="18" customWidth="1"/>
    <col min="11523" max="11523" width="17.7109375" style="18" customWidth="1"/>
    <col min="11524" max="11524" width="13.7109375" style="18" customWidth="1"/>
    <col min="11525" max="11776" width="9.140625" style="18"/>
    <col min="11777" max="11777" width="11.7109375" style="18" customWidth="1"/>
    <col min="11778" max="11778" width="14.7109375" style="18" customWidth="1"/>
    <col min="11779" max="11779" width="17.7109375" style="18" customWidth="1"/>
    <col min="11780" max="11780" width="13.7109375" style="18" customWidth="1"/>
    <col min="11781" max="12032" width="9.140625" style="18"/>
    <col min="12033" max="12033" width="11.7109375" style="18" customWidth="1"/>
    <col min="12034" max="12034" width="14.7109375" style="18" customWidth="1"/>
    <col min="12035" max="12035" width="17.7109375" style="18" customWidth="1"/>
    <col min="12036" max="12036" width="13.7109375" style="18" customWidth="1"/>
    <col min="12037" max="12288" width="9.140625" style="18"/>
    <col min="12289" max="12289" width="11.7109375" style="18" customWidth="1"/>
    <col min="12290" max="12290" width="14.7109375" style="18" customWidth="1"/>
    <col min="12291" max="12291" width="17.7109375" style="18" customWidth="1"/>
    <col min="12292" max="12292" width="13.7109375" style="18" customWidth="1"/>
    <col min="12293" max="12544" width="9.140625" style="18"/>
    <col min="12545" max="12545" width="11.7109375" style="18" customWidth="1"/>
    <col min="12546" max="12546" width="14.7109375" style="18" customWidth="1"/>
    <col min="12547" max="12547" width="17.7109375" style="18" customWidth="1"/>
    <col min="12548" max="12548" width="13.7109375" style="18" customWidth="1"/>
    <col min="12549" max="12800" width="9.140625" style="18"/>
    <col min="12801" max="12801" width="11.7109375" style="18" customWidth="1"/>
    <col min="12802" max="12802" width="14.7109375" style="18" customWidth="1"/>
    <col min="12803" max="12803" width="17.7109375" style="18" customWidth="1"/>
    <col min="12804" max="12804" width="13.7109375" style="18" customWidth="1"/>
    <col min="12805" max="13056" width="9.140625" style="18"/>
    <col min="13057" max="13057" width="11.7109375" style="18" customWidth="1"/>
    <col min="13058" max="13058" width="14.7109375" style="18" customWidth="1"/>
    <col min="13059" max="13059" width="17.7109375" style="18" customWidth="1"/>
    <col min="13060" max="13060" width="13.7109375" style="18" customWidth="1"/>
    <col min="13061" max="13312" width="9.140625" style="18"/>
    <col min="13313" max="13313" width="11.7109375" style="18" customWidth="1"/>
    <col min="13314" max="13314" width="14.7109375" style="18" customWidth="1"/>
    <col min="13315" max="13315" width="17.7109375" style="18" customWidth="1"/>
    <col min="13316" max="13316" width="13.7109375" style="18" customWidth="1"/>
    <col min="13317" max="13568" width="9.140625" style="18"/>
    <col min="13569" max="13569" width="11.7109375" style="18" customWidth="1"/>
    <col min="13570" max="13570" width="14.7109375" style="18" customWidth="1"/>
    <col min="13571" max="13571" width="17.7109375" style="18" customWidth="1"/>
    <col min="13572" max="13572" width="13.7109375" style="18" customWidth="1"/>
    <col min="13573" max="13824" width="9.140625" style="18"/>
    <col min="13825" max="13825" width="11.7109375" style="18" customWidth="1"/>
    <col min="13826" max="13826" width="14.7109375" style="18" customWidth="1"/>
    <col min="13827" max="13827" width="17.7109375" style="18" customWidth="1"/>
    <col min="13828" max="13828" width="13.7109375" style="18" customWidth="1"/>
    <col min="13829" max="14080" width="9.140625" style="18"/>
    <col min="14081" max="14081" width="11.7109375" style="18" customWidth="1"/>
    <col min="14082" max="14082" width="14.7109375" style="18" customWidth="1"/>
    <col min="14083" max="14083" width="17.7109375" style="18" customWidth="1"/>
    <col min="14084" max="14084" width="13.7109375" style="18" customWidth="1"/>
    <col min="14085" max="14336" width="9.140625" style="18"/>
    <col min="14337" max="14337" width="11.7109375" style="18" customWidth="1"/>
    <col min="14338" max="14338" width="14.7109375" style="18" customWidth="1"/>
    <col min="14339" max="14339" width="17.7109375" style="18" customWidth="1"/>
    <col min="14340" max="14340" width="13.7109375" style="18" customWidth="1"/>
    <col min="14341" max="14592" width="9.140625" style="18"/>
    <col min="14593" max="14593" width="11.7109375" style="18" customWidth="1"/>
    <col min="14594" max="14594" width="14.7109375" style="18" customWidth="1"/>
    <col min="14595" max="14595" width="17.7109375" style="18" customWidth="1"/>
    <col min="14596" max="14596" width="13.7109375" style="18" customWidth="1"/>
    <col min="14597" max="14848" width="9.140625" style="18"/>
    <col min="14849" max="14849" width="11.7109375" style="18" customWidth="1"/>
    <col min="14850" max="14850" width="14.7109375" style="18" customWidth="1"/>
    <col min="14851" max="14851" width="17.7109375" style="18" customWidth="1"/>
    <col min="14852" max="14852" width="13.7109375" style="18" customWidth="1"/>
    <col min="14853" max="15104" width="9.140625" style="18"/>
    <col min="15105" max="15105" width="11.7109375" style="18" customWidth="1"/>
    <col min="15106" max="15106" width="14.7109375" style="18" customWidth="1"/>
    <col min="15107" max="15107" width="17.7109375" style="18" customWidth="1"/>
    <col min="15108" max="15108" width="13.7109375" style="18" customWidth="1"/>
    <col min="15109" max="15360" width="9.140625" style="18"/>
    <col min="15361" max="15361" width="11.7109375" style="18" customWidth="1"/>
    <col min="15362" max="15362" width="14.7109375" style="18" customWidth="1"/>
    <col min="15363" max="15363" width="17.7109375" style="18" customWidth="1"/>
    <col min="15364" max="15364" width="13.7109375" style="18" customWidth="1"/>
    <col min="15365" max="15616" width="9.140625" style="18"/>
    <col min="15617" max="15617" width="11.7109375" style="18" customWidth="1"/>
    <col min="15618" max="15618" width="14.7109375" style="18" customWidth="1"/>
    <col min="15619" max="15619" width="17.7109375" style="18" customWidth="1"/>
    <col min="15620" max="15620" width="13.7109375" style="18" customWidth="1"/>
    <col min="15621" max="15872" width="9.140625" style="18"/>
    <col min="15873" max="15873" width="11.7109375" style="18" customWidth="1"/>
    <col min="15874" max="15874" width="14.7109375" style="18" customWidth="1"/>
    <col min="15875" max="15875" width="17.7109375" style="18" customWidth="1"/>
    <col min="15876" max="15876" width="13.7109375" style="18" customWidth="1"/>
    <col min="15877" max="16128" width="9.140625" style="18"/>
    <col min="16129" max="16129" width="11.7109375" style="18" customWidth="1"/>
    <col min="16130" max="16130" width="14.7109375" style="18" customWidth="1"/>
    <col min="16131" max="16131" width="17.7109375" style="18" customWidth="1"/>
    <col min="16132" max="16132" width="13.7109375" style="18" customWidth="1"/>
    <col min="16133" max="16384" width="9.140625" style="18"/>
  </cols>
  <sheetData>
    <row r="1" spans="1:4" x14ac:dyDescent="0.2">
      <c r="A1" s="17" t="s">
        <v>1165</v>
      </c>
      <c r="B1" s="17" t="s">
        <v>1166</v>
      </c>
      <c r="C1" s="17" t="s">
        <v>1167</v>
      </c>
      <c r="D1" s="17" t="s">
        <v>1168</v>
      </c>
    </row>
    <row r="2" spans="1:4" x14ac:dyDescent="0.2">
      <c r="A2" s="19" t="s">
        <v>1169</v>
      </c>
      <c r="B2" s="19" t="s">
        <v>1170</v>
      </c>
      <c r="C2" s="19" t="s">
        <v>1171</v>
      </c>
      <c r="D2" s="19">
        <v>92423</v>
      </c>
    </row>
    <row r="3" spans="1:4" x14ac:dyDescent="0.2">
      <c r="A3" s="19" t="s">
        <v>1169</v>
      </c>
      <c r="B3" s="19" t="s">
        <v>1170</v>
      </c>
      <c r="C3" s="19" t="s">
        <v>1172</v>
      </c>
      <c r="D3" s="19">
        <v>68470</v>
      </c>
    </row>
    <row r="4" spans="1:4" x14ac:dyDescent="0.2">
      <c r="A4" s="19" t="s">
        <v>1169</v>
      </c>
      <c r="B4" s="19" t="s">
        <v>1170</v>
      </c>
      <c r="C4" s="19" t="s">
        <v>1173</v>
      </c>
      <c r="D4" s="19">
        <v>74960</v>
      </c>
    </row>
    <row r="5" spans="1:4" x14ac:dyDescent="0.2">
      <c r="A5" s="19" t="s">
        <v>1169</v>
      </c>
      <c r="B5" s="19" t="s">
        <v>1170</v>
      </c>
      <c r="C5" s="19" t="s">
        <v>1174</v>
      </c>
      <c r="D5" s="19">
        <v>74963</v>
      </c>
    </row>
    <row r="6" spans="1:4" x14ac:dyDescent="0.2">
      <c r="A6" s="19" t="s">
        <v>1169</v>
      </c>
      <c r="B6" s="19" t="s">
        <v>1170</v>
      </c>
      <c r="C6" s="19" t="s">
        <v>1175</v>
      </c>
      <c r="D6" s="19">
        <v>74966</v>
      </c>
    </row>
    <row r="7" spans="1:4" x14ac:dyDescent="0.2">
      <c r="A7" s="19" t="s">
        <v>1169</v>
      </c>
      <c r="B7" s="19" t="s">
        <v>1170</v>
      </c>
      <c r="C7" s="19" t="s">
        <v>1176</v>
      </c>
      <c r="D7" s="19">
        <v>74969</v>
      </c>
    </row>
    <row r="8" spans="1:4" x14ac:dyDescent="0.2">
      <c r="A8" s="19" t="s">
        <v>1169</v>
      </c>
      <c r="B8" s="19" t="s">
        <v>1170</v>
      </c>
      <c r="C8" s="19" t="s">
        <v>1177</v>
      </c>
      <c r="D8" s="19">
        <v>74972</v>
      </c>
    </row>
    <row r="9" spans="1:4" x14ac:dyDescent="0.2">
      <c r="A9" s="19" t="s">
        <v>1169</v>
      </c>
      <c r="B9" s="19" t="s">
        <v>1170</v>
      </c>
      <c r="C9" s="19" t="s">
        <v>1178</v>
      </c>
      <c r="D9" s="19">
        <v>74975</v>
      </c>
    </row>
    <row r="10" spans="1:4" x14ac:dyDescent="0.2">
      <c r="A10" s="19" t="s">
        <v>1169</v>
      </c>
      <c r="B10" s="19" t="s">
        <v>1170</v>
      </c>
      <c r="C10" s="19" t="s">
        <v>1179</v>
      </c>
      <c r="D10" s="19">
        <v>74978</v>
      </c>
    </row>
    <row r="11" spans="1:4" x14ac:dyDescent="0.2">
      <c r="A11" s="19" t="s">
        <v>1169</v>
      </c>
      <c r="B11" s="19" t="s">
        <v>1170</v>
      </c>
      <c r="C11" s="19" t="s">
        <v>1180</v>
      </c>
      <c r="D11" s="19">
        <v>74981</v>
      </c>
    </row>
    <row r="12" spans="1:4" x14ac:dyDescent="0.2">
      <c r="A12" s="19" t="s">
        <v>1169</v>
      </c>
      <c r="B12" s="19" t="s">
        <v>1170</v>
      </c>
      <c r="C12" s="19" t="s">
        <v>1181</v>
      </c>
      <c r="D12" s="19">
        <v>74993</v>
      </c>
    </row>
    <row r="13" spans="1:4" x14ac:dyDescent="0.2">
      <c r="A13" s="19" t="s">
        <v>1169</v>
      </c>
      <c r="B13" s="19" t="s">
        <v>1170</v>
      </c>
      <c r="C13" s="19" t="s">
        <v>1182</v>
      </c>
      <c r="D13" s="19">
        <v>75005</v>
      </c>
    </row>
    <row r="14" spans="1:4" x14ac:dyDescent="0.2">
      <c r="A14" s="19" t="s">
        <v>1169</v>
      </c>
      <c r="B14" s="19" t="s">
        <v>1170</v>
      </c>
      <c r="C14" s="19" t="s">
        <v>1183</v>
      </c>
      <c r="D14" s="19">
        <v>75008</v>
      </c>
    </row>
    <row r="15" spans="1:4" x14ac:dyDescent="0.2">
      <c r="A15" s="19" t="s">
        <v>1169</v>
      </c>
      <c r="B15" s="19" t="s">
        <v>1170</v>
      </c>
      <c r="C15" s="19" t="s">
        <v>1184</v>
      </c>
      <c r="D15" s="19">
        <v>75020</v>
      </c>
    </row>
    <row r="16" spans="1:4" x14ac:dyDescent="0.2">
      <c r="A16" s="19" t="s">
        <v>1169</v>
      </c>
      <c r="B16" s="19" t="s">
        <v>1170</v>
      </c>
      <c r="C16" s="19" t="s">
        <v>1185</v>
      </c>
      <c r="D16" s="19">
        <v>75026</v>
      </c>
    </row>
    <row r="17" spans="1:4" x14ac:dyDescent="0.2">
      <c r="A17" s="19" t="s">
        <v>1169</v>
      </c>
      <c r="B17" s="19" t="s">
        <v>1170</v>
      </c>
      <c r="C17" s="19" t="s">
        <v>1186</v>
      </c>
      <c r="D17" s="19">
        <v>75029</v>
      </c>
    </row>
    <row r="18" spans="1:4" x14ac:dyDescent="0.2">
      <c r="A18" s="19" t="s">
        <v>1169</v>
      </c>
      <c r="B18" s="19" t="s">
        <v>1170</v>
      </c>
      <c r="C18" s="19" t="s">
        <v>1187</v>
      </c>
      <c r="D18" s="19">
        <v>75032</v>
      </c>
    </row>
    <row r="19" spans="1:4" x14ac:dyDescent="0.2">
      <c r="A19" s="19" t="s">
        <v>1169</v>
      </c>
      <c r="B19" s="19" t="s">
        <v>1170</v>
      </c>
      <c r="C19" s="19" t="s">
        <v>1188</v>
      </c>
      <c r="D19" s="19">
        <v>75035</v>
      </c>
    </row>
    <row r="20" spans="1:4" x14ac:dyDescent="0.2">
      <c r="A20" s="19" t="s">
        <v>1169</v>
      </c>
      <c r="B20" s="19" t="s">
        <v>1170</v>
      </c>
      <c r="C20" s="19" t="s">
        <v>1189</v>
      </c>
      <c r="D20" s="19">
        <v>75047</v>
      </c>
    </row>
    <row r="21" spans="1:4" x14ac:dyDescent="0.2">
      <c r="A21" s="19" t="s">
        <v>1169</v>
      </c>
      <c r="B21" s="19" t="s">
        <v>1170</v>
      </c>
      <c r="C21" s="19" t="s">
        <v>1190</v>
      </c>
      <c r="D21" s="19">
        <v>75050</v>
      </c>
    </row>
    <row r="22" spans="1:4" x14ac:dyDescent="0.2">
      <c r="A22" s="19" t="s">
        <v>1169</v>
      </c>
      <c r="B22" s="19" t="s">
        <v>1170</v>
      </c>
      <c r="C22" s="19" t="s">
        <v>1191</v>
      </c>
      <c r="D22" s="19">
        <v>75053</v>
      </c>
    </row>
    <row r="23" spans="1:4" x14ac:dyDescent="0.2">
      <c r="A23" s="19" t="s">
        <v>1169</v>
      </c>
      <c r="B23" s="19" t="s">
        <v>1170</v>
      </c>
      <c r="C23" s="19" t="s">
        <v>1192</v>
      </c>
      <c r="D23" s="19">
        <v>75149</v>
      </c>
    </row>
    <row r="24" spans="1:4" x14ac:dyDescent="0.2">
      <c r="A24" s="19" t="s">
        <v>1169</v>
      </c>
      <c r="B24" s="19" t="s">
        <v>1170</v>
      </c>
      <c r="C24" s="19" t="s">
        <v>1193</v>
      </c>
      <c r="D24" s="19">
        <v>75152</v>
      </c>
    </row>
    <row r="25" spans="1:4" x14ac:dyDescent="0.2">
      <c r="A25" s="19" t="s">
        <v>1169</v>
      </c>
      <c r="B25" s="19" t="s">
        <v>1170</v>
      </c>
      <c r="C25" s="19" t="s">
        <v>1194</v>
      </c>
      <c r="D25" s="19">
        <v>75184</v>
      </c>
    </row>
    <row r="26" spans="1:4" x14ac:dyDescent="0.2">
      <c r="A26" s="19" t="s">
        <v>1169</v>
      </c>
      <c r="B26" s="19" t="s">
        <v>1170</v>
      </c>
      <c r="C26" s="19" t="s">
        <v>1195</v>
      </c>
      <c r="D26" s="19">
        <v>75187</v>
      </c>
    </row>
    <row r="27" spans="1:4" x14ac:dyDescent="0.2">
      <c r="A27" s="19" t="s">
        <v>1169</v>
      </c>
      <c r="B27" s="19" t="s">
        <v>1170</v>
      </c>
      <c r="C27" s="19" t="s">
        <v>1196</v>
      </c>
      <c r="D27" s="19">
        <v>87833</v>
      </c>
    </row>
    <row r="28" spans="1:4" x14ac:dyDescent="0.2">
      <c r="A28" s="19" t="s">
        <v>1169</v>
      </c>
      <c r="B28" s="19" t="s">
        <v>1170</v>
      </c>
      <c r="C28" s="19" t="s">
        <v>1197</v>
      </c>
      <c r="D28" s="19">
        <v>88351</v>
      </c>
    </row>
    <row r="29" spans="1:4" x14ac:dyDescent="0.2">
      <c r="A29" s="19" t="s">
        <v>1169</v>
      </c>
      <c r="B29" s="19" t="s">
        <v>1170</v>
      </c>
      <c r="C29" s="19" t="s">
        <v>1198</v>
      </c>
      <c r="D29" s="19">
        <v>88350</v>
      </c>
    </row>
    <row r="30" spans="1:4" x14ac:dyDescent="0.2">
      <c r="A30" s="19" t="s">
        <v>1169</v>
      </c>
      <c r="B30" s="19" t="s">
        <v>1170</v>
      </c>
      <c r="C30" s="19" t="s">
        <v>1199</v>
      </c>
      <c r="D30" s="19">
        <v>88336</v>
      </c>
    </row>
    <row r="31" spans="1:4" x14ac:dyDescent="0.2">
      <c r="A31" s="19" t="s">
        <v>1169</v>
      </c>
      <c r="B31" s="19" t="s">
        <v>1170</v>
      </c>
      <c r="C31" s="19" t="s">
        <v>1200</v>
      </c>
      <c r="D31" s="19">
        <v>88340</v>
      </c>
    </row>
    <row r="32" spans="1:4" x14ac:dyDescent="0.2">
      <c r="A32" s="19" t="s">
        <v>1169</v>
      </c>
      <c r="B32" s="19" t="s">
        <v>1170</v>
      </c>
      <c r="C32" s="19" t="s">
        <v>1201</v>
      </c>
      <c r="D32" s="19">
        <v>88343</v>
      </c>
    </row>
    <row r="33" spans="1:4" x14ac:dyDescent="0.2">
      <c r="A33" s="19" t="s">
        <v>1169</v>
      </c>
      <c r="B33" s="19" t="s">
        <v>1170</v>
      </c>
      <c r="C33" s="19" t="s">
        <v>1202</v>
      </c>
      <c r="D33" s="19">
        <v>88346</v>
      </c>
    </row>
    <row r="34" spans="1:4" x14ac:dyDescent="0.2">
      <c r="A34" s="19" t="s">
        <v>1169</v>
      </c>
      <c r="B34" s="19" t="s">
        <v>1170</v>
      </c>
      <c r="C34" s="19" t="s">
        <v>1203</v>
      </c>
      <c r="D34" s="19">
        <v>88349</v>
      </c>
    </row>
    <row r="35" spans="1:4" x14ac:dyDescent="0.2">
      <c r="A35" s="19" t="s">
        <v>1169</v>
      </c>
      <c r="B35" s="19" t="s">
        <v>1170</v>
      </c>
      <c r="C35" s="19" t="s">
        <v>1204</v>
      </c>
      <c r="D35" s="19">
        <v>88354</v>
      </c>
    </row>
    <row r="36" spans="1:4" x14ac:dyDescent="0.2">
      <c r="A36" s="19" t="s">
        <v>1169</v>
      </c>
      <c r="B36" s="19" t="s">
        <v>1170</v>
      </c>
      <c r="C36" s="19" t="s">
        <v>1205</v>
      </c>
      <c r="D36" s="19">
        <v>88365</v>
      </c>
    </row>
    <row r="37" spans="1:4" x14ac:dyDescent="0.2">
      <c r="A37" s="19" t="s">
        <v>1169</v>
      </c>
      <c r="B37" s="19" t="s">
        <v>1170</v>
      </c>
      <c r="C37" s="19" t="s">
        <v>1206</v>
      </c>
      <c r="D37" s="19">
        <v>88462</v>
      </c>
    </row>
    <row r="38" spans="1:4" x14ac:dyDescent="0.2">
      <c r="A38" s="19" t="s">
        <v>1169</v>
      </c>
      <c r="B38" s="19" t="s">
        <v>1170</v>
      </c>
      <c r="C38" s="19" t="s">
        <v>1207</v>
      </c>
      <c r="D38" s="19">
        <v>88466</v>
      </c>
    </row>
    <row r="39" spans="1:4" x14ac:dyDescent="0.2">
      <c r="A39" s="19" t="s">
        <v>1169</v>
      </c>
      <c r="B39" s="19" t="s">
        <v>1170</v>
      </c>
      <c r="C39" s="19" t="s">
        <v>1208</v>
      </c>
      <c r="D39" s="19">
        <v>88469</v>
      </c>
    </row>
    <row r="40" spans="1:4" x14ac:dyDescent="0.2">
      <c r="A40" s="19" t="s">
        <v>1169</v>
      </c>
      <c r="B40" s="19" t="s">
        <v>1170</v>
      </c>
      <c r="C40" s="19" t="s">
        <v>1209</v>
      </c>
      <c r="D40" s="19">
        <v>88472</v>
      </c>
    </row>
    <row r="41" spans="1:4" x14ac:dyDescent="0.2">
      <c r="A41" s="19" t="s">
        <v>1169</v>
      </c>
      <c r="B41" s="19" t="s">
        <v>1170</v>
      </c>
      <c r="C41" s="19" t="s">
        <v>1210</v>
      </c>
      <c r="D41" s="19">
        <v>88475</v>
      </c>
    </row>
    <row r="42" spans="1:4" x14ac:dyDescent="0.2">
      <c r="A42" s="19" t="s">
        <v>1169</v>
      </c>
      <c r="B42" s="19" t="s">
        <v>1170</v>
      </c>
      <c r="C42" s="19" t="s">
        <v>1211</v>
      </c>
      <c r="D42" s="19">
        <v>88478</v>
      </c>
    </row>
    <row r="43" spans="1:4" x14ac:dyDescent="0.2">
      <c r="A43" s="19" t="s">
        <v>1169</v>
      </c>
      <c r="B43" s="19" t="s">
        <v>1170</v>
      </c>
      <c r="C43" s="19" t="s">
        <v>1212</v>
      </c>
      <c r="D43" s="19">
        <v>88481</v>
      </c>
    </row>
    <row r="44" spans="1:4" x14ac:dyDescent="0.2">
      <c r="A44" s="19" t="s">
        <v>1169</v>
      </c>
      <c r="B44" s="19" t="s">
        <v>1170</v>
      </c>
      <c r="C44" s="19" t="s">
        <v>1213</v>
      </c>
      <c r="D44" s="19">
        <v>88485</v>
      </c>
    </row>
    <row r="45" spans="1:4" x14ac:dyDescent="0.2">
      <c r="A45" s="19" t="s">
        <v>1169</v>
      </c>
      <c r="B45" s="19" t="s">
        <v>1170</v>
      </c>
      <c r="C45" s="19" t="s">
        <v>1214</v>
      </c>
      <c r="D45" s="19">
        <v>88490</v>
      </c>
    </row>
    <row r="46" spans="1:4" x14ac:dyDescent="0.2">
      <c r="A46" s="19" t="s">
        <v>1169</v>
      </c>
      <c r="B46" s="19" t="s">
        <v>1170</v>
      </c>
      <c r="C46" s="19" t="s">
        <v>1215</v>
      </c>
      <c r="D46" s="19">
        <v>88493</v>
      </c>
    </row>
    <row r="47" spans="1:4" x14ac:dyDescent="0.2">
      <c r="A47" s="19" t="s">
        <v>1169</v>
      </c>
      <c r="B47" s="19" t="s">
        <v>1170</v>
      </c>
      <c r="C47" s="19" t="s">
        <v>1216</v>
      </c>
      <c r="D47" s="19">
        <v>88496</v>
      </c>
    </row>
    <row r="48" spans="1:4" x14ac:dyDescent="0.2">
      <c r="A48" s="19" t="s">
        <v>1169</v>
      </c>
      <c r="B48" s="19" t="s">
        <v>1170</v>
      </c>
      <c r="C48" s="19" t="s">
        <v>1217</v>
      </c>
      <c r="D48" s="19">
        <v>88499</v>
      </c>
    </row>
    <row r="49" spans="1:4" x14ac:dyDescent="0.2">
      <c r="A49" s="19" t="s">
        <v>1169</v>
      </c>
      <c r="B49" s="19" t="s">
        <v>1170</v>
      </c>
      <c r="C49" s="19" t="s">
        <v>1218</v>
      </c>
      <c r="D49" s="19">
        <v>88504</v>
      </c>
    </row>
    <row r="50" spans="1:4" x14ac:dyDescent="0.2">
      <c r="A50" s="19" t="s">
        <v>1169</v>
      </c>
      <c r="B50" s="19" t="s">
        <v>1170</v>
      </c>
      <c r="C50" s="19" t="s">
        <v>1219</v>
      </c>
      <c r="D50" s="19">
        <v>88507</v>
      </c>
    </row>
    <row r="51" spans="1:4" x14ac:dyDescent="0.2">
      <c r="A51" s="19" t="s">
        <v>1169</v>
      </c>
      <c r="B51" s="19" t="s">
        <v>1170</v>
      </c>
      <c r="C51" s="19" t="s">
        <v>1220</v>
      </c>
      <c r="D51" s="19">
        <v>88510</v>
      </c>
    </row>
    <row r="52" spans="1:4" x14ac:dyDescent="0.2">
      <c r="A52" s="19" t="s">
        <v>1169</v>
      </c>
      <c r="B52" s="19" t="s">
        <v>1170</v>
      </c>
      <c r="C52" s="19" t="s">
        <v>1221</v>
      </c>
      <c r="D52" s="19">
        <v>88513</v>
      </c>
    </row>
    <row r="53" spans="1:4" x14ac:dyDescent="0.2">
      <c r="A53" s="19" t="s">
        <v>1169</v>
      </c>
      <c r="B53" s="19" t="s">
        <v>1170</v>
      </c>
      <c r="C53" s="19" t="s">
        <v>1222</v>
      </c>
      <c r="D53" s="19">
        <v>88516</v>
      </c>
    </row>
    <row r="54" spans="1:4" x14ac:dyDescent="0.2">
      <c r="A54" s="19" t="s">
        <v>1169</v>
      </c>
      <c r="B54" s="19" t="s">
        <v>1170</v>
      </c>
      <c r="C54" s="19" t="s">
        <v>1223</v>
      </c>
      <c r="D54" s="19">
        <v>88519</v>
      </c>
    </row>
    <row r="55" spans="1:4" x14ac:dyDescent="0.2">
      <c r="A55" s="19" t="s">
        <v>1169</v>
      </c>
      <c r="B55" s="19" t="s">
        <v>1170</v>
      </c>
      <c r="C55" s="19" t="s">
        <v>1224</v>
      </c>
      <c r="D55" s="19">
        <v>88522</v>
      </c>
    </row>
    <row r="56" spans="1:4" x14ac:dyDescent="0.2">
      <c r="A56" s="19" t="s">
        <v>1169</v>
      </c>
      <c r="B56" s="19" t="s">
        <v>1170</v>
      </c>
      <c r="C56" s="19" t="s">
        <v>1225</v>
      </c>
      <c r="D56" s="19">
        <v>88525</v>
      </c>
    </row>
    <row r="57" spans="1:4" x14ac:dyDescent="0.2">
      <c r="A57" s="19" t="s">
        <v>1169</v>
      </c>
      <c r="B57" s="19" t="s">
        <v>1170</v>
      </c>
      <c r="C57" s="19" t="s">
        <v>1226</v>
      </c>
      <c r="D57" s="19">
        <v>88528</v>
      </c>
    </row>
    <row r="58" spans="1:4" x14ac:dyDescent="0.2">
      <c r="A58" s="19" t="s">
        <v>1169</v>
      </c>
      <c r="B58" s="19" t="s">
        <v>1170</v>
      </c>
      <c r="C58" s="19" t="s">
        <v>1227</v>
      </c>
      <c r="D58" s="19">
        <v>88531</v>
      </c>
    </row>
    <row r="59" spans="1:4" x14ac:dyDescent="0.2">
      <c r="A59" s="19" t="s">
        <v>1169</v>
      </c>
      <c r="B59" s="19" t="s">
        <v>1170</v>
      </c>
      <c r="C59" s="19" t="s">
        <v>1228</v>
      </c>
      <c r="D59" s="19">
        <v>88534</v>
      </c>
    </row>
    <row r="60" spans="1:4" x14ac:dyDescent="0.2">
      <c r="A60" s="19" t="s">
        <v>1169</v>
      </c>
      <c r="B60" s="19" t="s">
        <v>1170</v>
      </c>
      <c r="C60" s="19" t="s">
        <v>1229</v>
      </c>
      <c r="D60" s="19">
        <v>88537</v>
      </c>
    </row>
    <row r="61" spans="1:4" x14ac:dyDescent="0.2">
      <c r="A61" s="19" t="s">
        <v>1169</v>
      </c>
      <c r="B61" s="19" t="s">
        <v>1170</v>
      </c>
      <c r="C61" s="19" t="s">
        <v>1230</v>
      </c>
      <c r="D61" s="19">
        <v>88646</v>
      </c>
    </row>
    <row r="62" spans="1:4" x14ac:dyDescent="0.2">
      <c r="A62" s="19" t="s">
        <v>1169</v>
      </c>
      <c r="B62" s="19" t="s">
        <v>1170</v>
      </c>
      <c r="C62" s="19" t="s">
        <v>1231</v>
      </c>
      <c r="D62" s="19">
        <v>88649</v>
      </c>
    </row>
    <row r="63" spans="1:4" x14ac:dyDescent="0.2">
      <c r="A63" s="19" t="s">
        <v>1169</v>
      </c>
      <c r="B63" s="19" t="s">
        <v>1170</v>
      </c>
      <c r="C63" s="19" t="s">
        <v>1232</v>
      </c>
      <c r="D63" s="19">
        <v>88652</v>
      </c>
    </row>
    <row r="64" spans="1:4" x14ac:dyDescent="0.2">
      <c r="A64" s="19" t="s">
        <v>1169</v>
      </c>
      <c r="B64" s="19" t="s">
        <v>1170</v>
      </c>
      <c r="C64" s="19" t="s">
        <v>1233</v>
      </c>
      <c r="D64" s="19">
        <v>88655</v>
      </c>
    </row>
    <row r="65" spans="1:4" x14ac:dyDescent="0.2">
      <c r="A65" s="19" t="s">
        <v>1169</v>
      </c>
      <c r="B65" s="19" t="s">
        <v>1170</v>
      </c>
      <c r="C65" s="19" t="s">
        <v>1234</v>
      </c>
      <c r="D65" s="19">
        <v>88658</v>
      </c>
    </row>
    <row r="66" spans="1:4" x14ac:dyDescent="0.2">
      <c r="A66" s="19" t="s">
        <v>1169</v>
      </c>
      <c r="B66" s="19" t="s">
        <v>1170</v>
      </c>
      <c r="C66" s="19" t="s">
        <v>1235</v>
      </c>
      <c r="D66" s="19">
        <v>88661</v>
      </c>
    </row>
    <row r="67" spans="1:4" x14ac:dyDescent="0.2">
      <c r="A67" s="19" t="s">
        <v>1169</v>
      </c>
      <c r="B67" s="19" t="s">
        <v>1170</v>
      </c>
      <c r="C67" s="19" t="s">
        <v>1236</v>
      </c>
      <c r="D67" s="19">
        <v>88664</v>
      </c>
    </row>
    <row r="68" spans="1:4" x14ac:dyDescent="0.2">
      <c r="A68" s="19" t="s">
        <v>1169</v>
      </c>
      <c r="B68" s="19" t="s">
        <v>1170</v>
      </c>
      <c r="C68" s="19" t="s">
        <v>1237</v>
      </c>
      <c r="D68" s="19">
        <v>88540</v>
      </c>
    </row>
    <row r="69" spans="1:4" x14ac:dyDescent="0.2">
      <c r="A69" s="19" t="s">
        <v>1169</v>
      </c>
      <c r="B69" s="19" t="s">
        <v>1170</v>
      </c>
      <c r="C69" s="19" t="s">
        <v>1238</v>
      </c>
      <c r="D69" s="19">
        <v>88543</v>
      </c>
    </row>
    <row r="70" spans="1:4" x14ac:dyDescent="0.2">
      <c r="A70" s="19" t="s">
        <v>1169</v>
      </c>
      <c r="B70" s="19" t="s">
        <v>1170</v>
      </c>
      <c r="C70" s="19" t="s">
        <v>1239</v>
      </c>
      <c r="D70" s="19">
        <v>118292</v>
      </c>
    </row>
    <row r="71" spans="1:4" x14ac:dyDescent="0.2">
      <c r="A71" s="19" t="s">
        <v>1169</v>
      </c>
      <c r="B71" s="19" t="s">
        <v>1170</v>
      </c>
      <c r="C71" s="19" t="s">
        <v>1240</v>
      </c>
      <c r="D71" s="19">
        <v>130263</v>
      </c>
    </row>
    <row r="72" spans="1:4" x14ac:dyDescent="0.2">
      <c r="A72" s="19" t="s">
        <v>1169</v>
      </c>
      <c r="B72" s="19" t="s">
        <v>1170</v>
      </c>
      <c r="C72" s="19" t="s">
        <v>1241</v>
      </c>
      <c r="D72" s="19">
        <v>130267</v>
      </c>
    </row>
    <row r="73" spans="1:4" x14ac:dyDescent="0.2">
      <c r="A73" s="19" t="s">
        <v>1169</v>
      </c>
      <c r="B73" s="19" t="s">
        <v>1170</v>
      </c>
      <c r="C73" s="19" t="s">
        <v>1242</v>
      </c>
      <c r="D73" s="19">
        <v>130271</v>
      </c>
    </row>
    <row r="74" spans="1:4" x14ac:dyDescent="0.2">
      <c r="A74" s="19" t="s">
        <v>1169</v>
      </c>
      <c r="B74" s="19" t="s">
        <v>1170</v>
      </c>
      <c r="C74" s="19" t="s">
        <v>1243</v>
      </c>
      <c r="D74" s="19">
        <v>131982</v>
      </c>
    </row>
    <row r="75" spans="1:4" x14ac:dyDescent="0.2">
      <c r="A75" s="19" t="s">
        <v>1169</v>
      </c>
      <c r="B75" s="19" t="s">
        <v>1170</v>
      </c>
      <c r="C75" s="19" t="s">
        <v>1244</v>
      </c>
      <c r="D75" s="19">
        <v>88546</v>
      </c>
    </row>
    <row r="76" spans="1:4" x14ac:dyDescent="0.2">
      <c r="A76" s="19" t="s">
        <v>1169</v>
      </c>
      <c r="B76" s="19" t="s">
        <v>1170</v>
      </c>
      <c r="C76" s="19" t="s">
        <v>1245</v>
      </c>
      <c r="D76" s="19">
        <v>88549</v>
      </c>
    </row>
    <row r="77" spans="1:4" x14ac:dyDescent="0.2">
      <c r="A77" s="19" t="s">
        <v>1169</v>
      </c>
      <c r="B77" s="19" t="s">
        <v>1170</v>
      </c>
      <c r="C77" s="19" t="s">
        <v>1246</v>
      </c>
      <c r="D77" s="19">
        <v>88552</v>
      </c>
    </row>
    <row r="78" spans="1:4" x14ac:dyDescent="0.2">
      <c r="A78" s="19" t="s">
        <v>1169</v>
      </c>
      <c r="B78" s="19" t="s">
        <v>1170</v>
      </c>
      <c r="C78" s="19" t="s">
        <v>1247</v>
      </c>
      <c r="D78" s="19">
        <v>88556</v>
      </c>
    </row>
    <row r="79" spans="1:4" x14ac:dyDescent="0.2">
      <c r="A79" s="19" t="s">
        <v>1169</v>
      </c>
      <c r="B79" s="19" t="s">
        <v>1170</v>
      </c>
      <c r="C79" s="19" t="s">
        <v>1248</v>
      </c>
      <c r="D79" s="19">
        <v>88559</v>
      </c>
    </row>
    <row r="80" spans="1:4" x14ac:dyDescent="0.2">
      <c r="A80" s="19" t="s">
        <v>1169</v>
      </c>
      <c r="B80" s="19" t="s">
        <v>1170</v>
      </c>
      <c r="C80" s="19" t="s">
        <v>1249</v>
      </c>
      <c r="D80" s="19">
        <v>88667</v>
      </c>
    </row>
    <row r="81" spans="1:4" x14ac:dyDescent="0.2">
      <c r="A81" s="19" t="s">
        <v>1169</v>
      </c>
      <c r="B81" s="19" t="s">
        <v>1170</v>
      </c>
      <c r="C81" s="19" t="s">
        <v>1250</v>
      </c>
      <c r="D81" s="19">
        <v>88670</v>
      </c>
    </row>
    <row r="82" spans="1:4" x14ac:dyDescent="0.2">
      <c r="A82" s="19" t="s">
        <v>1169</v>
      </c>
      <c r="B82" s="19" t="s">
        <v>1170</v>
      </c>
      <c r="C82" s="19" t="s">
        <v>1251</v>
      </c>
      <c r="D82" s="19">
        <v>88673</v>
      </c>
    </row>
    <row r="83" spans="1:4" x14ac:dyDescent="0.2">
      <c r="A83" s="19" t="s">
        <v>1169</v>
      </c>
      <c r="B83" s="19" t="s">
        <v>1170</v>
      </c>
      <c r="C83" s="19" t="s">
        <v>1252</v>
      </c>
      <c r="D83" s="19">
        <v>88676</v>
      </c>
    </row>
    <row r="84" spans="1:4" x14ac:dyDescent="0.2">
      <c r="A84" s="19" t="s">
        <v>1169</v>
      </c>
      <c r="B84" s="19" t="s">
        <v>1170</v>
      </c>
      <c r="C84" s="19" t="s">
        <v>1253</v>
      </c>
      <c r="D84" s="19">
        <v>88692</v>
      </c>
    </row>
    <row r="85" spans="1:4" x14ac:dyDescent="0.2">
      <c r="A85" s="19" t="s">
        <v>1169</v>
      </c>
      <c r="B85" s="19" t="s">
        <v>1170</v>
      </c>
      <c r="C85" s="19" t="s">
        <v>1254</v>
      </c>
      <c r="D85" s="19">
        <v>88682</v>
      </c>
    </row>
    <row r="86" spans="1:4" x14ac:dyDescent="0.2">
      <c r="A86" s="19" t="s">
        <v>1169</v>
      </c>
      <c r="B86" s="19" t="s">
        <v>1170</v>
      </c>
      <c r="C86" s="19" t="s">
        <v>1255</v>
      </c>
      <c r="D86" s="19">
        <v>88685</v>
      </c>
    </row>
    <row r="87" spans="1:4" x14ac:dyDescent="0.2">
      <c r="A87" s="19" t="s">
        <v>1169</v>
      </c>
      <c r="B87" s="19" t="s">
        <v>1170</v>
      </c>
      <c r="C87" s="19" t="s">
        <v>1256</v>
      </c>
      <c r="D87" s="19">
        <v>88688</v>
      </c>
    </row>
    <row r="88" spans="1:4" x14ac:dyDescent="0.2">
      <c r="A88" s="19" t="s">
        <v>1169</v>
      </c>
      <c r="B88" s="19" t="s">
        <v>1170</v>
      </c>
      <c r="C88" s="19" t="s">
        <v>1257</v>
      </c>
      <c r="D88" s="19">
        <v>88561</v>
      </c>
    </row>
    <row r="89" spans="1:4" x14ac:dyDescent="0.2">
      <c r="A89" s="19" t="s">
        <v>1169</v>
      </c>
      <c r="B89" s="19" t="s">
        <v>1170</v>
      </c>
      <c r="C89" s="19" t="s">
        <v>1258</v>
      </c>
      <c r="D89" s="19">
        <v>88564</v>
      </c>
    </row>
    <row r="90" spans="1:4" x14ac:dyDescent="0.2">
      <c r="A90" s="19" t="s">
        <v>1169</v>
      </c>
      <c r="B90" s="19" t="s">
        <v>1170</v>
      </c>
      <c r="C90" s="19" t="s">
        <v>1259</v>
      </c>
      <c r="D90" s="19">
        <v>88567</v>
      </c>
    </row>
    <row r="91" spans="1:4" x14ac:dyDescent="0.2">
      <c r="A91" s="19" t="s">
        <v>1169</v>
      </c>
      <c r="B91" s="19" t="s">
        <v>1170</v>
      </c>
      <c r="C91" s="19" t="s">
        <v>1260</v>
      </c>
      <c r="D91" s="19">
        <v>88570</v>
      </c>
    </row>
    <row r="92" spans="1:4" x14ac:dyDescent="0.2">
      <c r="A92" s="19" t="s">
        <v>1169</v>
      </c>
      <c r="B92" s="19" t="s">
        <v>1170</v>
      </c>
      <c r="C92" s="19" t="s">
        <v>1261</v>
      </c>
      <c r="D92" s="19">
        <v>88573</v>
      </c>
    </row>
    <row r="93" spans="1:4" x14ac:dyDescent="0.2">
      <c r="A93" s="19" t="s">
        <v>1169</v>
      </c>
      <c r="B93" s="19" t="s">
        <v>1170</v>
      </c>
      <c r="C93" s="19" t="s">
        <v>1262</v>
      </c>
      <c r="D93" s="19">
        <v>88576</v>
      </c>
    </row>
    <row r="94" spans="1:4" x14ac:dyDescent="0.2">
      <c r="A94" s="19" t="s">
        <v>1169</v>
      </c>
      <c r="B94" s="19" t="s">
        <v>1170</v>
      </c>
      <c r="C94" s="19" t="s">
        <v>1263</v>
      </c>
      <c r="D94" s="19">
        <v>88579</v>
      </c>
    </row>
    <row r="95" spans="1:4" x14ac:dyDescent="0.2">
      <c r="A95" s="19" t="s">
        <v>1169</v>
      </c>
      <c r="B95" s="19" t="s">
        <v>1170</v>
      </c>
      <c r="C95" s="19" t="s">
        <v>1264</v>
      </c>
      <c r="D95" s="19">
        <v>88582</v>
      </c>
    </row>
    <row r="96" spans="1:4" x14ac:dyDescent="0.2">
      <c r="A96" s="19" t="s">
        <v>1169</v>
      </c>
      <c r="B96" s="19" t="s">
        <v>1170</v>
      </c>
      <c r="C96" s="19" t="s">
        <v>1265</v>
      </c>
      <c r="D96" s="19">
        <v>88585</v>
      </c>
    </row>
    <row r="97" spans="1:4" x14ac:dyDescent="0.2">
      <c r="A97" s="19" t="s">
        <v>1169</v>
      </c>
      <c r="B97" s="19" t="s">
        <v>1170</v>
      </c>
      <c r="C97" s="19" t="s">
        <v>1266</v>
      </c>
      <c r="D97" s="19">
        <v>88588</v>
      </c>
    </row>
    <row r="98" spans="1:4" x14ac:dyDescent="0.2">
      <c r="A98" s="19" t="s">
        <v>1169</v>
      </c>
      <c r="B98" s="19" t="s">
        <v>1170</v>
      </c>
      <c r="C98" s="19" t="s">
        <v>1267</v>
      </c>
      <c r="D98" s="19">
        <v>88597</v>
      </c>
    </row>
    <row r="99" spans="1:4" x14ac:dyDescent="0.2">
      <c r="A99" s="19" t="s">
        <v>1169</v>
      </c>
      <c r="B99" s="19" t="s">
        <v>1170</v>
      </c>
      <c r="C99" s="19" t="s">
        <v>1268</v>
      </c>
      <c r="D99" s="19">
        <v>88600</v>
      </c>
    </row>
    <row r="100" spans="1:4" x14ac:dyDescent="0.2">
      <c r="A100" s="19" t="s">
        <v>1169</v>
      </c>
      <c r="B100" s="19" t="s">
        <v>1170</v>
      </c>
      <c r="C100" s="19" t="s">
        <v>1269</v>
      </c>
      <c r="D100" s="19">
        <v>88603</v>
      </c>
    </row>
    <row r="101" spans="1:4" x14ac:dyDescent="0.2">
      <c r="A101" s="19" t="s">
        <v>1169</v>
      </c>
      <c r="B101" s="19" t="s">
        <v>1170</v>
      </c>
      <c r="C101" s="19" t="s">
        <v>1270</v>
      </c>
      <c r="D101" s="19">
        <v>88606</v>
      </c>
    </row>
    <row r="102" spans="1:4" x14ac:dyDescent="0.2">
      <c r="A102" s="19" t="s">
        <v>1169</v>
      </c>
      <c r="B102" s="19" t="s">
        <v>1170</v>
      </c>
      <c r="C102" s="19" t="s">
        <v>1271</v>
      </c>
      <c r="D102" s="19">
        <v>88609</v>
      </c>
    </row>
    <row r="103" spans="1:4" x14ac:dyDescent="0.2">
      <c r="A103" s="19" t="s">
        <v>1169</v>
      </c>
      <c r="B103" s="19" t="s">
        <v>1170</v>
      </c>
      <c r="C103" s="19" t="s">
        <v>1272</v>
      </c>
      <c r="D103" s="19">
        <v>88612</v>
      </c>
    </row>
    <row r="104" spans="1:4" x14ac:dyDescent="0.2">
      <c r="A104" s="19" t="s">
        <v>1169</v>
      </c>
      <c r="B104" s="19" t="s">
        <v>1170</v>
      </c>
      <c r="C104" s="19" t="s">
        <v>1273</v>
      </c>
      <c r="D104" s="19">
        <v>88615</v>
      </c>
    </row>
    <row r="105" spans="1:4" x14ac:dyDescent="0.2">
      <c r="A105" s="19" t="s">
        <v>1169</v>
      </c>
      <c r="B105" s="19" t="s">
        <v>1170</v>
      </c>
      <c r="C105" s="19" t="s">
        <v>1274</v>
      </c>
      <c r="D105" s="19">
        <v>88618</v>
      </c>
    </row>
    <row r="106" spans="1:4" x14ac:dyDescent="0.2">
      <c r="A106" s="19" t="s">
        <v>1169</v>
      </c>
      <c r="B106" s="19" t="s">
        <v>1170</v>
      </c>
      <c r="C106" s="19" t="s">
        <v>1275</v>
      </c>
      <c r="D106" s="19">
        <v>88621</v>
      </c>
    </row>
    <row r="107" spans="1:4" x14ac:dyDescent="0.2">
      <c r="A107" s="19" t="s">
        <v>1169</v>
      </c>
      <c r="B107" s="19" t="s">
        <v>1170</v>
      </c>
      <c r="C107" s="19" t="s">
        <v>1276</v>
      </c>
      <c r="D107" s="19">
        <v>88625</v>
      </c>
    </row>
    <row r="108" spans="1:4" x14ac:dyDescent="0.2">
      <c r="A108" s="19" t="s">
        <v>1169</v>
      </c>
      <c r="B108" s="19" t="s">
        <v>1170</v>
      </c>
      <c r="C108" s="19" t="s">
        <v>1277</v>
      </c>
      <c r="D108" s="19">
        <v>89573</v>
      </c>
    </row>
    <row r="109" spans="1:4" x14ac:dyDescent="0.2">
      <c r="A109" s="19" t="s">
        <v>1169</v>
      </c>
      <c r="B109" s="19" t="s">
        <v>1170</v>
      </c>
      <c r="C109" s="19" t="s">
        <v>1278</v>
      </c>
      <c r="D109" s="19">
        <v>89576</v>
      </c>
    </row>
    <row r="110" spans="1:4" x14ac:dyDescent="0.2">
      <c r="A110" s="19" t="s">
        <v>1169</v>
      </c>
      <c r="B110" s="19" t="s">
        <v>1170</v>
      </c>
      <c r="C110" s="19" t="s">
        <v>1279</v>
      </c>
      <c r="D110" s="19">
        <v>89579</v>
      </c>
    </row>
    <row r="111" spans="1:4" x14ac:dyDescent="0.2">
      <c r="A111" s="19" t="s">
        <v>1169</v>
      </c>
      <c r="B111" s="19" t="s">
        <v>1170</v>
      </c>
      <c r="C111" s="19" t="s">
        <v>1280</v>
      </c>
      <c r="D111" s="19">
        <v>89598</v>
      </c>
    </row>
    <row r="112" spans="1:4" x14ac:dyDescent="0.2">
      <c r="A112" s="19" t="s">
        <v>1169</v>
      </c>
      <c r="B112" s="19" t="s">
        <v>1170</v>
      </c>
      <c r="C112" s="19" t="s">
        <v>1281</v>
      </c>
      <c r="D112" s="19">
        <v>89599</v>
      </c>
    </row>
    <row r="113" spans="1:4" x14ac:dyDescent="0.2">
      <c r="A113" s="19" t="s">
        <v>1169</v>
      </c>
      <c r="B113" s="19" t="s">
        <v>1170</v>
      </c>
      <c r="C113" s="19" t="s">
        <v>1282</v>
      </c>
      <c r="D113" s="19">
        <v>89606</v>
      </c>
    </row>
    <row r="114" spans="1:4" x14ac:dyDescent="0.2">
      <c r="A114" s="19" t="s">
        <v>1169</v>
      </c>
      <c r="B114" s="19" t="s">
        <v>1170</v>
      </c>
      <c r="C114" s="19" t="s">
        <v>1283</v>
      </c>
      <c r="D114" s="19">
        <v>89609</v>
      </c>
    </row>
    <row r="115" spans="1:4" x14ac:dyDescent="0.2">
      <c r="A115" s="19" t="s">
        <v>1169</v>
      </c>
      <c r="B115" s="19" t="s">
        <v>1170</v>
      </c>
      <c r="C115" s="19" t="s">
        <v>1284</v>
      </c>
      <c r="D115" s="19">
        <v>89613</v>
      </c>
    </row>
    <row r="116" spans="1:4" x14ac:dyDescent="0.2">
      <c r="A116" s="19" t="s">
        <v>1169</v>
      </c>
      <c r="B116" s="19" t="s">
        <v>1170</v>
      </c>
      <c r="C116" s="19" t="s">
        <v>1285</v>
      </c>
      <c r="D116" s="19">
        <v>89616</v>
      </c>
    </row>
    <row r="117" spans="1:4" x14ac:dyDescent="0.2">
      <c r="A117" s="19" t="s">
        <v>1169</v>
      </c>
      <c r="B117" s="19" t="s">
        <v>1170</v>
      </c>
      <c r="C117" s="19" t="s">
        <v>1286</v>
      </c>
      <c r="D117" s="19">
        <v>89619</v>
      </c>
    </row>
    <row r="118" spans="1:4" x14ac:dyDescent="0.2">
      <c r="A118" s="19" t="s">
        <v>1169</v>
      </c>
      <c r="B118" s="19" t="s">
        <v>1170</v>
      </c>
      <c r="C118" s="19" t="s">
        <v>1287</v>
      </c>
      <c r="D118" s="19">
        <v>89622</v>
      </c>
    </row>
    <row r="119" spans="1:4" x14ac:dyDescent="0.2">
      <c r="A119" s="19" t="s">
        <v>1169</v>
      </c>
      <c r="B119" s="19" t="s">
        <v>1170</v>
      </c>
      <c r="C119" s="19" t="s">
        <v>1288</v>
      </c>
      <c r="D119" s="19">
        <v>89625</v>
      </c>
    </row>
    <row r="120" spans="1:4" x14ac:dyDescent="0.2">
      <c r="A120" s="19" t="s">
        <v>1169</v>
      </c>
      <c r="B120" s="19" t="s">
        <v>1170</v>
      </c>
      <c r="C120" s="19" t="s">
        <v>1289</v>
      </c>
      <c r="D120" s="19">
        <v>89627</v>
      </c>
    </row>
    <row r="121" spans="1:4" x14ac:dyDescent="0.2">
      <c r="A121" s="19" t="s">
        <v>1169</v>
      </c>
      <c r="B121" s="19" t="s">
        <v>1170</v>
      </c>
      <c r="C121" s="19" t="s">
        <v>1290</v>
      </c>
      <c r="D121" s="19">
        <v>91082</v>
      </c>
    </row>
    <row r="122" spans="1:4" x14ac:dyDescent="0.2">
      <c r="A122" s="19" t="s">
        <v>1169</v>
      </c>
      <c r="B122" s="19" t="s">
        <v>1170</v>
      </c>
      <c r="C122" s="19" t="s">
        <v>1291</v>
      </c>
      <c r="D122" s="19">
        <v>91083</v>
      </c>
    </row>
    <row r="123" spans="1:4" x14ac:dyDescent="0.2">
      <c r="A123" s="19" t="s">
        <v>1169</v>
      </c>
      <c r="B123" s="19" t="s">
        <v>1170</v>
      </c>
      <c r="C123" s="19" t="s">
        <v>1292</v>
      </c>
      <c r="D123" s="19">
        <v>91084</v>
      </c>
    </row>
    <row r="124" spans="1:4" x14ac:dyDescent="0.2">
      <c r="A124" s="19" t="s">
        <v>1169</v>
      </c>
      <c r="B124" s="19" t="s">
        <v>1170</v>
      </c>
      <c r="C124" s="19" t="s">
        <v>1293</v>
      </c>
      <c r="D124" s="19">
        <v>91085</v>
      </c>
    </row>
    <row r="125" spans="1:4" x14ac:dyDescent="0.2">
      <c r="A125" s="19" t="s">
        <v>1169</v>
      </c>
      <c r="B125" s="19" t="s">
        <v>1170</v>
      </c>
      <c r="C125" s="19" t="s">
        <v>1294</v>
      </c>
      <c r="D125" s="19">
        <v>91093</v>
      </c>
    </row>
    <row r="126" spans="1:4" x14ac:dyDescent="0.2">
      <c r="A126" s="19" t="s">
        <v>1169</v>
      </c>
      <c r="B126" s="19" t="s">
        <v>1170</v>
      </c>
      <c r="C126" s="19" t="s">
        <v>1295</v>
      </c>
      <c r="D126" s="19">
        <v>91095</v>
      </c>
    </row>
    <row r="127" spans="1:4" x14ac:dyDescent="0.2">
      <c r="A127" s="19" t="s">
        <v>1169</v>
      </c>
      <c r="B127" s="19" t="s">
        <v>1170</v>
      </c>
      <c r="C127" s="19" t="s">
        <v>1296</v>
      </c>
      <c r="D127" s="19">
        <v>91100</v>
      </c>
    </row>
    <row r="128" spans="1:4" x14ac:dyDescent="0.2">
      <c r="A128" s="19" t="s">
        <v>1169</v>
      </c>
      <c r="B128" s="19" t="s">
        <v>1170</v>
      </c>
      <c r="C128" s="19" t="s">
        <v>1297</v>
      </c>
      <c r="D128" s="19">
        <v>91102</v>
      </c>
    </row>
    <row r="129" spans="1:4" x14ac:dyDescent="0.2">
      <c r="A129" s="19" t="s">
        <v>1169</v>
      </c>
      <c r="B129" s="19" t="s">
        <v>1170</v>
      </c>
      <c r="C129" s="19" t="s">
        <v>1298</v>
      </c>
      <c r="D129" s="19">
        <v>91098</v>
      </c>
    </row>
    <row r="130" spans="1:4" x14ac:dyDescent="0.2">
      <c r="A130" s="19" t="s">
        <v>1169</v>
      </c>
      <c r="B130" s="19" t="s">
        <v>1170</v>
      </c>
      <c r="C130" s="19" t="s">
        <v>1299</v>
      </c>
      <c r="D130" s="19">
        <v>92055</v>
      </c>
    </row>
    <row r="131" spans="1:4" x14ac:dyDescent="0.2">
      <c r="A131" s="19" t="s">
        <v>1169</v>
      </c>
      <c r="B131" s="19" t="s">
        <v>1170</v>
      </c>
      <c r="C131" s="19" t="s">
        <v>1300</v>
      </c>
      <c r="D131" s="19">
        <v>92644</v>
      </c>
    </row>
    <row r="132" spans="1:4" x14ac:dyDescent="0.2">
      <c r="A132" s="19" t="s">
        <v>1169</v>
      </c>
      <c r="B132" s="19" t="s">
        <v>1170</v>
      </c>
      <c r="C132" s="19" t="s">
        <v>1301</v>
      </c>
      <c r="D132" s="19">
        <v>92637</v>
      </c>
    </row>
    <row r="133" spans="1:4" x14ac:dyDescent="0.2">
      <c r="A133" s="19" t="s">
        <v>1169</v>
      </c>
      <c r="B133" s="19" t="s">
        <v>1170</v>
      </c>
      <c r="C133" s="19" t="s">
        <v>1302</v>
      </c>
      <c r="D133" s="19">
        <v>92640</v>
      </c>
    </row>
    <row r="134" spans="1:4" x14ac:dyDescent="0.2">
      <c r="A134" s="19" t="s">
        <v>1169</v>
      </c>
      <c r="B134" s="19" t="s">
        <v>1170</v>
      </c>
      <c r="C134" s="19" t="s">
        <v>1303</v>
      </c>
      <c r="D134" s="19">
        <v>92609</v>
      </c>
    </row>
    <row r="135" spans="1:4" x14ac:dyDescent="0.2">
      <c r="A135" s="19" t="s">
        <v>1169</v>
      </c>
      <c r="B135" s="19" t="s">
        <v>1170</v>
      </c>
      <c r="C135" s="19" t="s">
        <v>1304</v>
      </c>
      <c r="D135" s="19">
        <v>92612</v>
      </c>
    </row>
    <row r="136" spans="1:4" x14ac:dyDescent="0.2">
      <c r="A136" s="19" t="s">
        <v>1169</v>
      </c>
      <c r="B136" s="19" t="s">
        <v>1170</v>
      </c>
      <c r="C136" s="19" t="s">
        <v>1305</v>
      </c>
      <c r="D136" s="19">
        <v>140297</v>
      </c>
    </row>
    <row r="137" spans="1:4" x14ac:dyDescent="0.2">
      <c r="A137" s="19" t="s">
        <v>1169</v>
      </c>
      <c r="B137" s="19" t="s">
        <v>1170</v>
      </c>
      <c r="C137" s="19" t="s">
        <v>1306</v>
      </c>
      <c r="D137" s="19">
        <v>140142</v>
      </c>
    </row>
    <row r="138" spans="1:4" x14ac:dyDescent="0.2">
      <c r="A138" s="19" t="s">
        <v>1169</v>
      </c>
      <c r="B138" s="19" t="s">
        <v>1170</v>
      </c>
      <c r="C138" s="19" t="s">
        <v>1307</v>
      </c>
      <c r="D138" s="19">
        <v>140302</v>
      </c>
    </row>
    <row r="139" spans="1:4" x14ac:dyDescent="0.2">
      <c r="A139" s="19" t="s">
        <v>1169</v>
      </c>
      <c r="B139" s="19" t="s">
        <v>1170</v>
      </c>
      <c r="C139" s="19" t="s">
        <v>1308</v>
      </c>
      <c r="D139" s="19">
        <v>140433</v>
      </c>
    </row>
    <row r="140" spans="1:4" x14ac:dyDescent="0.2">
      <c r="A140" s="19" t="s">
        <v>1169</v>
      </c>
      <c r="B140" s="19" t="s">
        <v>1170</v>
      </c>
      <c r="C140" s="19" t="s">
        <v>1309</v>
      </c>
      <c r="D140" s="19">
        <v>141965</v>
      </c>
    </row>
    <row r="141" spans="1:4" x14ac:dyDescent="0.2">
      <c r="A141" s="19" t="s">
        <v>1169</v>
      </c>
      <c r="B141" s="19" t="s">
        <v>1170</v>
      </c>
      <c r="C141" s="19" t="s">
        <v>1310</v>
      </c>
      <c r="D141" s="19">
        <v>142121</v>
      </c>
    </row>
    <row r="142" spans="1:4" x14ac:dyDescent="0.2">
      <c r="A142" s="19" t="s">
        <v>1169</v>
      </c>
      <c r="B142" s="19" t="s">
        <v>1170</v>
      </c>
      <c r="C142" s="19" t="s">
        <v>1311</v>
      </c>
      <c r="D142" s="19">
        <v>142699</v>
      </c>
    </row>
    <row r="143" spans="1:4" x14ac:dyDescent="0.2">
      <c r="A143" s="19" t="s">
        <v>1169</v>
      </c>
      <c r="B143" s="19" t="s">
        <v>1170</v>
      </c>
      <c r="C143" s="19" t="s">
        <v>1312</v>
      </c>
      <c r="D143" s="19">
        <v>142977</v>
      </c>
    </row>
    <row r="144" spans="1:4" x14ac:dyDescent="0.2">
      <c r="A144" s="19" t="s">
        <v>1169</v>
      </c>
      <c r="B144" s="19" t="s">
        <v>1170</v>
      </c>
      <c r="C144" s="19" t="s">
        <v>1313</v>
      </c>
      <c r="D144" s="19">
        <v>75239</v>
      </c>
    </row>
    <row r="145" spans="1:4" x14ac:dyDescent="0.2">
      <c r="A145" s="19" t="s">
        <v>1169</v>
      </c>
      <c r="B145" s="19" t="s">
        <v>1170</v>
      </c>
      <c r="C145" s="19" t="s">
        <v>1314</v>
      </c>
      <c r="D145" s="19">
        <v>75242</v>
      </c>
    </row>
    <row r="146" spans="1:4" x14ac:dyDescent="0.2">
      <c r="A146" s="19" t="s">
        <v>1169</v>
      </c>
      <c r="B146" s="19" t="s">
        <v>1170</v>
      </c>
      <c r="C146" s="19" t="s">
        <v>1315</v>
      </c>
      <c r="D146" s="19">
        <v>72932</v>
      </c>
    </row>
    <row r="147" spans="1:4" x14ac:dyDescent="0.2">
      <c r="A147" s="19" t="s">
        <v>1169</v>
      </c>
      <c r="B147" s="19" t="s">
        <v>1170</v>
      </c>
      <c r="C147" s="19" t="s">
        <v>1316</v>
      </c>
      <c r="D147" s="19">
        <v>75248</v>
      </c>
    </row>
    <row r="148" spans="1:4" x14ac:dyDescent="0.2">
      <c r="A148" s="19" t="s">
        <v>1169</v>
      </c>
      <c r="B148" s="19" t="s">
        <v>1170</v>
      </c>
      <c r="C148" s="19" t="s">
        <v>1317</v>
      </c>
      <c r="D148" s="19">
        <v>75254</v>
      </c>
    </row>
    <row r="149" spans="1:4" x14ac:dyDescent="0.2">
      <c r="A149" s="19" t="s">
        <v>1169</v>
      </c>
      <c r="B149" s="19" t="s">
        <v>1170</v>
      </c>
      <c r="C149" s="19" t="s">
        <v>1318</v>
      </c>
      <c r="D149" s="19">
        <v>75257</v>
      </c>
    </row>
    <row r="150" spans="1:4" x14ac:dyDescent="0.2">
      <c r="A150" s="19" t="s">
        <v>1169</v>
      </c>
      <c r="B150" s="19" t="s">
        <v>1170</v>
      </c>
      <c r="C150" s="19" t="s">
        <v>1319</v>
      </c>
      <c r="D150" s="19">
        <v>75260</v>
      </c>
    </row>
    <row r="151" spans="1:4" x14ac:dyDescent="0.2">
      <c r="A151" s="19" t="s">
        <v>1169</v>
      </c>
      <c r="B151" s="19" t="s">
        <v>1170</v>
      </c>
      <c r="C151" s="19" t="s">
        <v>1320</v>
      </c>
      <c r="D151" s="19">
        <v>75263</v>
      </c>
    </row>
    <row r="152" spans="1:4" x14ac:dyDescent="0.2">
      <c r="A152" s="19" t="s">
        <v>1169</v>
      </c>
      <c r="B152" s="19" t="s">
        <v>1170</v>
      </c>
      <c r="C152" s="19" t="s">
        <v>1321</v>
      </c>
      <c r="D152" s="19">
        <v>75266</v>
      </c>
    </row>
    <row r="153" spans="1:4" x14ac:dyDescent="0.2">
      <c r="A153" s="19" t="s">
        <v>1169</v>
      </c>
      <c r="B153" s="19" t="s">
        <v>1170</v>
      </c>
      <c r="C153" s="19" t="s">
        <v>1322</v>
      </c>
      <c r="D153" s="19">
        <v>87958</v>
      </c>
    </row>
    <row r="154" spans="1:4" x14ac:dyDescent="0.2">
      <c r="A154" s="19" t="s">
        <v>1169</v>
      </c>
      <c r="B154" s="19" t="s">
        <v>1170</v>
      </c>
      <c r="C154" s="19" t="s">
        <v>1323</v>
      </c>
      <c r="D154" s="19">
        <v>87947</v>
      </c>
    </row>
    <row r="155" spans="1:4" x14ac:dyDescent="0.2">
      <c r="A155" s="19" t="s">
        <v>1169</v>
      </c>
      <c r="B155" s="19" t="s">
        <v>1170</v>
      </c>
      <c r="C155" s="19" t="s">
        <v>1324</v>
      </c>
      <c r="D155" s="19">
        <v>75287</v>
      </c>
    </row>
    <row r="156" spans="1:4" x14ac:dyDescent="0.2">
      <c r="A156" s="19" t="s">
        <v>1169</v>
      </c>
      <c r="B156" s="19" t="s">
        <v>1170</v>
      </c>
      <c r="C156" s="19" t="s">
        <v>1325</v>
      </c>
      <c r="D156" s="19">
        <v>75345</v>
      </c>
    </row>
    <row r="157" spans="1:4" x14ac:dyDescent="0.2">
      <c r="A157" s="19" t="s">
        <v>1169</v>
      </c>
      <c r="B157" s="19" t="s">
        <v>1170</v>
      </c>
      <c r="C157" s="19" t="s">
        <v>1326</v>
      </c>
      <c r="D157" s="19">
        <v>87949</v>
      </c>
    </row>
    <row r="158" spans="1:4" x14ac:dyDescent="0.2">
      <c r="A158" s="19" t="s">
        <v>1169</v>
      </c>
      <c r="B158" s="19" t="s">
        <v>1170</v>
      </c>
      <c r="C158" s="19" t="s">
        <v>1327</v>
      </c>
      <c r="D158" s="19">
        <v>87942</v>
      </c>
    </row>
    <row r="159" spans="1:4" x14ac:dyDescent="0.2">
      <c r="A159" s="19" t="s">
        <v>1169</v>
      </c>
      <c r="B159" s="19" t="s">
        <v>1170</v>
      </c>
      <c r="C159" s="19" t="s">
        <v>1328</v>
      </c>
      <c r="D159" s="19">
        <v>75348</v>
      </c>
    </row>
    <row r="160" spans="1:4" x14ac:dyDescent="0.2">
      <c r="A160" s="19" t="s">
        <v>1169</v>
      </c>
      <c r="B160" s="19" t="s">
        <v>1170</v>
      </c>
      <c r="C160" s="19" t="s">
        <v>1329</v>
      </c>
      <c r="D160" s="19">
        <v>75354</v>
      </c>
    </row>
    <row r="161" spans="1:4" x14ac:dyDescent="0.2">
      <c r="A161" s="19" t="s">
        <v>1169</v>
      </c>
      <c r="B161" s="19" t="s">
        <v>1170</v>
      </c>
      <c r="C161" s="19" t="s">
        <v>1330</v>
      </c>
      <c r="D161" s="19">
        <v>75357</v>
      </c>
    </row>
    <row r="162" spans="1:4" x14ac:dyDescent="0.2">
      <c r="A162" s="19" t="s">
        <v>1169</v>
      </c>
      <c r="B162" s="19" t="s">
        <v>1170</v>
      </c>
      <c r="C162" s="19" t="s">
        <v>1331</v>
      </c>
      <c r="D162" s="19">
        <v>75360</v>
      </c>
    </row>
    <row r="163" spans="1:4" x14ac:dyDescent="0.2">
      <c r="A163" s="19" t="s">
        <v>1169</v>
      </c>
      <c r="B163" s="19" t="s">
        <v>1170</v>
      </c>
      <c r="C163" s="19" t="s">
        <v>1332</v>
      </c>
      <c r="D163" s="19">
        <v>75378</v>
      </c>
    </row>
    <row r="164" spans="1:4" x14ac:dyDescent="0.2">
      <c r="A164" s="19" t="s">
        <v>1169</v>
      </c>
      <c r="B164" s="19" t="s">
        <v>1170</v>
      </c>
      <c r="C164" s="19" t="s">
        <v>1333</v>
      </c>
      <c r="D164" s="19">
        <v>75381</v>
      </c>
    </row>
    <row r="165" spans="1:4" x14ac:dyDescent="0.2">
      <c r="A165" s="19" t="s">
        <v>1169</v>
      </c>
      <c r="B165" s="19" t="s">
        <v>1170</v>
      </c>
      <c r="C165" s="19" t="s">
        <v>1334</v>
      </c>
      <c r="D165" s="19">
        <v>75393</v>
      </c>
    </row>
    <row r="166" spans="1:4" x14ac:dyDescent="0.2">
      <c r="A166" s="19" t="s">
        <v>1169</v>
      </c>
      <c r="B166" s="19" t="s">
        <v>1170</v>
      </c>
      <c r="C166" s="19" t="s">
        <v>1335</v>
      </c>
      <c r="D166" s="19">
        <v>87957</v>
      </c>
    </row>
    <row r="167" spans="1:4" x14ac:dyDescent="0.2">
      <c r="A167" s="19" t="s">
        <v>1169</v>
      </c>
      <c r="B167" s="19" t="s">
        <v>1170</v>
      </c>
      <c r="C167" s="19" t="s">
        <v>1336</v>
      </c>
      <c r="D167" s="19">
        <v>75414</v>
      </c>
    </row>
    <row r="168" spans="1:4" x14ac:dyDescent="0.2">
      <c r="A168" s="19" t="s">
        <v>1169</v>
      </c>
      <c r="B168" s="19" t="s">
        <v>1170</v>
      </c>
      <c r="C168" s="19" t="s">
        <v>1337</v>
      </c>
      <c r="D168" s="19">
        <v>75417</v>
      </c>
    </row>
    <row r="169" spans="1:4" x14ac:dyDescent="0.2">
      <c r="A169" s="19" t="s">
        <v>1169</v>
      </c>
      <c r="B169" s="19" t="s">
        <v>1170</v>
      </c>
      <c r="C169" s="19" t="s">
        <v>1338</v>
      </c>
      <c r="D169" s="19">
        <v>75420</v>
      </c>
    </row>
    <row r="170" spans="1:4" x14ac:dyDescent="0.2">
      <c r="A170" s="19" t="s">
        <v>1169</v>
      </c>
      <c r="B170" s="19" t="s">
        <v>1170</v>
      </c>
      <c r="C170" s="19" t="s">
        <v>1339</v>
      </c>
      <c r="D170" s="19">
        <v>75423</v>
      </c>
    </row>
    <row r="171" spans="1:4" x14ac:dyDescent="0.2">
      <c r="A171" s="19" t="s">
        <v>1169</v>
      </c>
      <c r="B171" s="19" t="s">
        <v>1170</v>
      </c>
      <c r="C171" s="19" t="s">
        <v>1340</v>
      </c>
      <c r="D171" s="19">
        <v>75435</v>
      </c>
    </row>
    <row r="172" spans="1:4" x14ac:dyDescent="0.2">
      <c r="A172" s="19" t="s">
        <v>1169</v>
      </c>
      <c r="B172" s="19" t="s">
        <v>1170</v>
      </c>
      <c r="C172" s="19" t="s">
        <v>1341</v>
      </c>
      <c r="D172" s="19">
        <v>75471</v>
      </c>
    </row>
    <row r="173" spans="1:4" x14ac:dyDescent="0.2">
      <c r="A173" s="19" t="s">
        <v>1169</v>
      </c>
      <c r="B173" s="19" t="s">
        <v>1170</v>
      </c>
      <c r="C173" s="19" t="s">
        <v>1342</v>
      </c>
      <c r="D173" s="19">
        <v>75483</v>
      </c>
    </row>
    <row r="174" spans="1:4" x14ac:dyDescent="0.2">
      <c r="A174" s="19" t="s">
        <v>1169</v>
      </c>
      <c r="B174" s="19" t="s">
        <v>1170</v>
      </c>
      <c r="C174" s="19" t="s">
        <v>1343</v>
      </c>
      <c r="D174" s="19">
        <v>73263</v>
      </c>
    </row>
    <row r="175" spans="1:4" x14ac:dyDescent="0.2">
      <c r="A175" s="19" t="s">
        <v>1169</v>
      </c>
      <c r="B175" s="19" t="s">
        <v>1170</v>
      </c>
      <c r="C175" s="19" t="s">
        <v>1344</v>
      </c>
      <c r="D175" s="19">
        <v>75486</v>
      </c>
    </row>
    <row r="176" spans="1:4" x14ac:dyDescent="0.2">
      <c r="A176" s="19" t="s">
        <v>1169</v>
      </c>
      <c r="B176" s="19" t="s">
        <v>1170</v>
      </c>
      <c r="C176" s="19" t="s">
        <v>1345</v>
      </c>
      <c r="D176" s="19">
        <v>75489</v>
      </c>
    </row>
    <row r="177" spans="1:4" x14ac:dyDescent="0.2">
      <c r="A177" s="19" t="s">
        <v>1169</v>
      </c>
      <c r="B177" s="19" t="s">
        <v>1170</v>
      </c>
      <c r="C177" s="19" t="s">
        <v>1346</v>
      </c>
      <c r="D177" s="19">
        <v>75495</v>
      </c>
    </row>
    <row r="178" spans="1:4" x14ac:dyDescent="0.2">
      <c r="A178" s="19" t="s">
        <v>1169</v>
      </c>
      <c r="B178" s="19" t="s">
        <v>1170</v>
      </c>
      <c r="C178" s="19" t="s">
        <v>1347</v>
      </c>
      <c r="D178" s="19">
        <v>75498</v>
      </c>
    </row>
    <row r="179" spans="1:4" x14ac:dyDescent="0.2">
      <c r="A179" s="19" t="s">
        <v>1169</v>
      </c>
      <c r="B179" s="19" t="s">
        <v>1170</v>
      </c>
      <c r="C179" s="19" t="s">
        <v>1348</v>
      </c>
      <c r="D179" s="19">
        <v>75504</v>
      </c>
    </row>
    <row r="180" spans="1:4" x14ac:dyDescent="0.2">
      <c r="A180" s="19" t="s">
        <v>1169</v>
      </c>
      <c r="B180" s="19" t="s">
        <v>1170</v>
      </c>
      <c r="C180" s="19" t="s">
        <v>1349</v>
      </c>
      <c r="D180" s="19">
        <v>75507</v>
      </c>
    </row>
    <row r="181" spans="1:4" x14ac:dyDescent="0.2">
      <c r="A181" s="19" t="s">
        <v>1169</v>
      </c>
      <c r="B181" s="19" t="s">
        <v>1170</v>
      </c>
      <c r="C181" s="19" t="s">
        <v>1350</v>
      </c>
      <c r="D181" s="19">
        <v>75510</v>
      </c>
    </row>
    <row r="182" spans="1:4" x14ac:dyDescent="0.2">
      <c r="A182" s="19" t="s">
        <v>1169</v>
      </c>
      <c r="B182" s="19" t="s">
        <v>1170</v>
      </c>
      <c r="C182" s="19" t="s">
        <v>1351</v>
      </c>
      <c r="D182" s="19">
        <v>87951</v>
      </c>
    </row>
    <row r="183" spans="1:4" x14ac:dyDescent="0.2">
      <c r="A183" s="19" t="s">
        <v>1169</v>
      </c>
      <c r="B183" s="19" t="s">
        <v>1170</v>
      </c>
      <c r="C183" s="19" t="s">
        <v>1352</v>
      </c>
      <c r="D183" s="19">
        <v>75528</v>
      </c>
    </row>
    <row r="184" spans="1:4" x14ac:dyDescent="0.2">
      <c r="A184" s="19" t="s">
        <v>1169</v>
      </c>
      <c r="B184" s="19" t="s">
        <v>1170</v>
      </c>
      <c r="C184" s="19" t="s">
        <v>1353</v>
      </c>
      <c r="D184" s="19">
        <v>75531</v>
      </c>
    </row>
    <row r="185" spans="1:4" x14ac:dyDescent="0.2">
      <c r="A185" s="19" t="s">
        <v>1169</v>
      </c>
      <c r="B185" s="19" t="s">
        <v>1170</v>
      </c>
      <c r="C185" s="19" t="s">
        <v>1354</v>
      </c>
      <c r="D185" s="19">
        <v>75588</v>
      </c>
    </row>
    <row r="186" spans="1:4" x14ac:dyDescent="0.2">
      <c r="A186" s="19" t="s">
        <v>1169</v>
      </c>
      <c r="B186" s="19" t="s">
        <v>1170</v>
      </c>
      <c r="C186" s="19" t="s">
        <v>1355</v>
      </c>
      <c r="D186" s="19">
        <v>75609</v>
      </c>
    </row>
    <row r="187" spans="1:4" x14ac:dyDescent="0.2">
      <c r="A187" s="19" t="s">
        <v>1169</v>
      </c>
      <c r="B187" s="19" t="s">
        <v>1170</v>
      </c>
      <c r="C187" s="19" t="s">
        <v>1356</v>
      </c>
      <c r="D187" s="19">
        <v>75612</v>
      </c>
    </row>
    <row r="188" spans="1:4" x14ac:dyDescent="0.2">
      <c r="A188" s="19" t="s">
        <v>1169</v>
      </c>
      <c r="B188" s="19" t="s">
        <v>1170</v>
      </c>
      <c r="C188" s="19" t="s">
        <v>1357</v>
      </c>
      <c r="D188" s="19">
        <v>75615</v>
      </c>
    </row>
    <row r="189" spans="1:4" x14ac:dyDescent="0.2">
      <c r="A189" s="19" t="s">
        <v>1169</v>
      </c>
      <c r="B189" s="19" t="s">
        <v>1170</v>
      </c>
      <c r="C189" s="19" t="s">
        <v>1358</v>
      </c>
      <c r="D189" s="19">
        <v>75618</v>
      </c>
    </row>
    <row r="190" spans="1:4" x14ac:dyDescent="0.2">
      <c r="A190" s="19" t="s">
        <v>1169</v>
      </c>
      <c r="B190" s="19" t="s">
        <v>1170</v>
      </c>
      <c r="C190" s="19" t="s">
        <v>1359</v>
      </c>
      <c r="D190" s="19">
        <v>75621</v>
      </c>
    </row>
    <row r="191" spans="1:4" x14ac:dyDescent="0.2">
      <c r="A191" s="19" t="s">
        <v>1169</v>
      </c>
      <c r="B191" s="19" t="s">
        <v>1170</v>
      </c>
      <c r="C191" s="19" t="s">
        <v>1360</v>
      </c>
      <c r="D191" s="19">
        <v>75624</v>
      </c>
    </row>
    <row r="192" spans="1:4" x14ac:dyDescent="0.2">
      <c r="A192" s="19" t="s">
        <v>1169</v>
      </c>
      <c r="B192" s="19" t="s">
        <v>1170</v>
      </c>
      <c r="C192" s="19" t="s">
        <v>1361</v>
      </c>
      <c r="D192" s="19">
        <v>75627</v>
      </c>
    </row>
    <row r="193" spans="1:4" x14ac:dyDescent="0.2">
      <c r="A193" s="19" t="s">
        <v>1169</v>
      </c>
      <c r="B193" s="19" t="s">
        <v>1170</v>
      </c>
      <c r="C193" s="19" t="s">
        <v>1362</v>
      </c>
      <c r="D193" s="19">
        <v>75630</v>
      </c>
    </row>
    <row r="194" spans="1:4" x14ac:dyDescent="0.2">
      <c r="A194" s="19" t="s">
        <v>1169</v>
      </c>
      <c r="B194" s="19" t="s">
        <v>1170</v>
      </c>
      <c r="C194" s="19" t="s">
        <v>1363</v>
      </c>
      <c r="D194" s="19">
        <v>75633</v>
      </c>
    </row>
    <row r="195" spans="1:4" x14ac:dyDescent="0.2">
      <c r="A195" s="19" t="s">
        <v>1169</v>
      </c>
      <c r="B195" s="19" t="s">
        <v>1170</v>
      </c>
      <c r="C195" s="19" t="s">
        <v>1364</v>
      </c>
      <c r="D195" s="19">
        <v>75636</v>
      </c>
    </row>
    <row r="196" spans="1:4" x14ac:dyDescent="0.2">
      <c r="A196" s="19" t="s">
        <v>1169</v>
      </c>
      <c r="B196" s="19" t="s">
        <v>1170</v>
      </c>
      <c r="C196" s="19" t="s">
        <v>1365</v>
      </c>
      <c r="D196" s="19">
        <v>75654</v>
      </c>
    </row>
    <row r="197" spans="1:4" x14ac:dyDescent="0.2">
      <c r="A197" s="19" t="s">
        <v>1169</v>
      </c>
      <c r="B197" s="19" t="s">
        <v>1170</v>
      </c>
      <c r="C197" s="19" t="s">
        <v>1366</v>
      </c>
      <c r="D197" s="19">
        <v>75657</v>
      </c>
    </row>
    <row r="198" spans="1:4" x14ac:dyDescent="0.2">
      <c r="A198" s="19" t="s">
        <v>1169</v>
      </c>
      <c r="B198" s="19" t="s">
        <v>1170</v>
      </c>
      <c r="C198" s="19" t="s">
        <v>1367</v>
      </c>
      <c r="D198" s="19">
        <v>75660</v>
      </c>
    </row>
    <row r="199" spans="1:4" x14ac:dyDescent="0.2">
      <c r="A199" s="19" t="s">
        <v>1169</v>
      </c>
      <c r="B199" s="19" t="s">
        <v>1170</v>
      </c>
      <c r="C199" s="19" t="s">
        <v>1368</v>
      </c>
      <c r="D199" s="19">
        <v>75678</v>
      </c>
    </row>
    <row r="200" spans="1:4" x14ac:dyDescent="0.2">
      <c r="A200" s="19" t="s">
        <v>1169</v>
      </c>
      <c r="B200" s="19" t="s">
        <v>1170</v>
      </c>
      <c r="C200" s="19" t="s">
        <v>1369</v>
      </c>
      <c r="D200" s="19">
        <v>75684</v>
      </c>
    </row>
    <row r="201" spans="1:4" x14ac:dyDescent="0.2">
      <c r="A201" s="19" t="s">
        <v>1169</v>
      </c>
      <c r="B201" s="19" t="s">
        <v>1170</v>
      </c>
      <c r="C201" s="19" t="s">
        <v>1370</v>
      </c>
      <c r="D201" s="19">
        <v>7171</v>
      </c>
    </row>
    <row r="202" spans="1:4" x14ac:dyDescent="0.2">
      <c r="A202" s="19" t="s">
        <v>1169</v>
      </c>
      <c r="B202" s="19" t="s">
        <v>1170</v>
      </c>
      <c r="C202" s="19" t="s">
        <v>1371</v>
      </c>
      <c r="D202" s="19">
        <v>44492</v>
      </c>
    </row>
    <row r="203" spans="1:4" x14ac:dyDescent="0.2">
      <c r="A203" s="19" t="s">
        <v>1169</v>
      </c>
      <c r="B203" s="19" t="s">
        <v>1170</v>
      </c>
      <c r="C203" s="19" t="s">
        <v>1372</v>
      </c>
      <c r="D203" s="19">
        <v>14954</v>
      </c>
    </row>
    <row r="204" spans="1:4" x14ac:dyDescent="0.2">
      <c r="A204" s="19" t="s">
        <v>1169</v>
      </c>
      <c r="B204" s="19" t="s">
        <v>1170</v>
      </c>
      <c r="C204" s="19" t="s">
        <v>1373</v>
      </c>
      <c r="D204" s="19">
        <v>32090</v>
      </c>
    </row>
    <row r="205" spans="1:4" x14ac:dyDescent="0.2">
      <c r="A205" s="19" t="s">
        <v>1169</v>
      </c>
      <c r="B205" s="19" t="s">
        <v>1170</v>
      </c>
      <c r="C205" s="19" t="s">
        <v>1374</v>
      </c>
      <c r="D205" s="19">
        <v>7718</v>
      </c>
    </row>
    <row r="206" spans="1:4" x14ac:dyDescent="0.2">
      <c r="A206" s="19" t="s">
        <v>1169</v>
      </c>
      <c r="B206" s="19" t="s">
        <v>1170</v>
      </c>
      <c r="C206" s="19" t="s">
        <v>1375</v>
      </c>
      <c r="D206" s="19">
        <v>35353</v>
      </c>
    </row>
    <row r="207" spans="1:4" x14ac:dyDescent="0.2">
      <c r="A207" s="19" t="s">
        <v>1169</v>
      </c>
      <c r="B207" s="19" t="s">
        <v>1170</v>
      </c>
      <c r="C207" s="19" t="s">
        <v>1376</v>
      </c>
      <c r="D207" s="19">
        <v>7724</v>
      </c>
    </row>
    <row r="208" spans="1:4" x14ac:dyDescent="0.2">
      <c r="A208" s="19" t="s">
        <v>1169</v>
      </c>
      <c r="B208" s="19" t="s">
        <v>1170</v>
      </c>
      <c r="C208" s="19" t="s">
        <v>1377</v>
      </c>
      <c r="D208" s="19">
        <v>27595</v>
      </c>
    </row>
    <row r="209" spans="1:4" x14ac:dyDescent="0.2">
      <c r="A209" s="19" t="s">
        <v>1169</v>
      </c>
      <c r="B209" s="19" t="s">
        <v>1170</v>
      </c>
      <c r="C209" s="19" t="s">
        <v>1378</v>
      </c>
      <c r="D209" s="19">
        <v>35606</v>
      </c>
    </row>
    <row r="210" spans="1:4" x14ac:dyDescent="0.2">
      <c r="A210" s="19" t="s">
        <v>1169</v>
      </c>
      <c r="B210" s="19" t="s">
        <v>1170</v>
      </c>
      <c r="C210" s="19" t="s">
        <v>1379</v>
      </c>
      <c r="D210" s="19">
        <v>7728</v>
      </c>
    </row>
    <row r="211" spans="1:4" x14ac:dyDescent="0.2">
      <c r="A211" s="19" t="s">
        <v>1169</v>
      </c>
      <c r="B211" s="19" t="s">
        <v>1170</v>
      </c>
      <c r="C211" s="19" t="s">
        <v>1380</v>
      </c>
      <c r="D211" s="19">
        <v>35368</v>
      </c>
    </row>
    <row r="212" spans="1:4" x14ac:dyDescent="0.2">
      <c r="A212" s="19" t="s">
        <v>1169</v>
      </c>
      <c r="B212" s="19" t="s">
        <v>1170</v>
      </c>
      <c r="C212" s="19" t="s">
        <v>1381</v>
      </c>
      <c r="D212" s="19">
        <v>32115</v>
      </c>
    </row>
    <row r="213" spans="1:4" x14ac:dyDescent="0.2">
      <c r="A213" s="19" t="s">
        <v>1169</v>
      </c>
      <c r="B213" s="19" t="s">
        <v>1170</v>
      </c>
      <c r="C213" s="19" t="s">
        <v>1382</v>
      </c>
      <c r="D213" s="19">
        <v>37398</v>
      </c>
    </row>
    <row r="214" spans="1:4" x14ac:dyDescent="0.2">
      <c r="A214" s="19" t="s">
        <v>1169</v>
      </c>
      <c r="B214" s="19" t="s">
        <v>1170</v>
      </c>
      <c r="C214" s="19" t="s">
        <v>1383</v>
      </c>
      <c r="D214" s="19">
        <v>14950</v>
      </c>
    </row>
    <row r="215" spans="1:4" x14ac:dyDescent="0.2">
      <c r="A215" s="19" t="s">
        <v>1169</v>
      </c>
      <c r="B215" s="19" t="s">
        <v>1170</v>
      </c>
      <c r="C215" s="19" t="s">
        <v>1384</v>
      </c>
      <c r="D215" s="19">
        <v>14967</v>
      </c>
    </row>
    <row r="216" spans="1:4" x14ac:dyDescent="0.2">
      <c r="A216" s="19" t="s">
        <v>1169</v>
      </c>
      <c r="B216" s="19" t="s">
        <v>1170</v>
      </c>
      <c r="C216" s="19" t="s">
        <v>1385</v>
      </c>
      <c r="D216" s="19">
        <v>7167</v>
      </c>
    </row>
    <row r="217" spans="1:4" x14ac:dyDescent="0.2">
      <c r="A217" s="19" t="s">
        <v>1169</v>
      </c>
      <c r="B217" s="19" t="s">
        <v>1170</v>
      </c>
      <c r="C217" s="19" t="s">
        <v>1386</v>
      </c>
      <c r="D217" s="19">
        <v>4339</v>
      </c>
    </row>
    <row r="218" spans="1:4" x14ac:dyDescent="0.2">
      <c r="A218" s="19" t="s">
        <v>1169</v>
      </c>
      <c r="B218" s="19" t="s">
        <v>1170</v>
      </c>
      <c r="C218" s="19" t="s">
        <v>1387</v>
      </c>
      <c r="D218" s="19">
        <v>4342</v>
      </c>
    </row>
    <row r="219" spans="1:4" x14ac:dyDescent="0.2">
      <c r="A219" s="19" t="s">
        <v>1169</v>
      </c>
      <c r="B219" s="19" t="s">
        <v>1170</v>
      </c>
      <c r="C219" s="19" t="s">
        <v>1388</v>
      </c>
      <c r="D219" s="19">
        <v>53580</v>
      </c>
    </row>
    <row r="220" spans="1:4" x14ac:dyDescent="0.2">
      <c r="A220" s="19" t="s">
        <v>1169</v>
      </c>
      <c r="B220" s="19" t="s">
        <v>1170</v>
      </c>
      <c r="C220" s="19" t="s">
        <v>1389</v>
      </c>
      <c r="D220" s="19">
        <v>36011</v>
      </c>
    </row>
    <row r="221" spans="1:4" x14ac:dyDescent="0.2">
      <c r="A221" s="19" t="s">
        <v>1169</v>
      </c>
      <c r="B221" s="19" t="s">
        <v>1170</v>
      </c>
      <c r="C221" s="19" t="s">
        <v>1390</v>
      </c>
      <c r="D221" s="19">
        <v>7165</v>
      </c>
    </row>
    <row r="222" spans="1:4" x14ac:dyDescent="0.2">
      <c r="A222" s="19" t="s">
        <v>1169</v>
      </c>
      <c r="B222" s="19" t="s">
        <v>1170</v>
      </c>
      <c r="C222" s="19" t="s">
        <v>1391</v>
      </c>
      <c r="D222" s="19">
        <v>35401</v>
      </c>
    </row>
    <row r="223" spans="1:4" x14ac:dyDescent="0.2">
      <c r="A223" s="19" t="s">
        <v>1169</v>
      </c>
      <c r="B223" s="19" t="s">
        <v>1170</v>
      </c>
      <c r="C223" s="19" t="s">
        <v>1392</v>
      </c>
      <c r="D223" s="19">
        <v>14977</v>
      </c>
    </row>
    <row r="224" spans="1:4" x14ac:dyDescent="0.2">
      <c r="A224" s="19" t="s">
        <v>1169</v>
      </c>
      <c r="B224" s="19" t="s">
        <v>1170</v>
      </c>
      <c r="C224" s="19" t="s">
        <v>1393</v>
      </c>
      <c r="D224" s="19">
        <v>14991</v>
      </c>
    </row>
    <row r="225" spans="1:4" x14ac:dyDescent="0.2">
      <c r="A225" s="19" t="s">
        <v>1169</v>
      </c>
      <c r="B225" s="19" t="s">
        <v>1170</v>
      </c>
      <c r="C225" s="19" t="s">
        <v>1394</v>
      </c>
      <c r="D225" s="19">
        <v>48611</v>
      </c>
    </row>
    <row r="226" spans="1:4" x14ac:dyDescent="0.2">
      <c r="A226" s="19" t="s">
        <v>1169</v>
      </c>
      <c r="B226" s="19" t="s">
        <v>1170</v>
      </c>
      <c r="C226" s="19" t="s">
        <v>1395</v>
      </c>
      <c r="D226" s="19">
        <v>48820</v>
      </c>
    </row>
    <row r="227" spans="1:4" x14ac:dyDescent="0.2">
      <c r="A227" s="19" t="s">
        <v>1169</v>
      </c>
      <c r="B227" s="19" t="s">
        <v>1170</v>
      </c>
      <c r="C227" s="19" t="s">
        <v>1396</v>
      </c>
      <c r="D227" s="19">
        <v>35427</v>
      </c>
    </row>
    <row r="228" spans="1:4" x14ac:dyDescent="0.2">
      <c r="A228" s="19" t="s">
        <v>1169</v>
      </c>
      <c r="B228" s="19" t="s">
        <v>1170</v>
      </c>
      <c r="C228" s="19" t="s">
        <v>1397</v>
      </c>
      <c r="D228" s="19">
        <v>15003</v>
      </c>
    </row>
    <row r="229" spans="1:4" x14ac:dyDescent="0.2">
      <c r="A229" s="19" t="s">
        <v>1169</v>
      </c>
      <c r="B229" s="19" t="s">
        <v>1170</v>
      </c>
      <c r="C229" s="19" t="s">
        <v>1398</v>
      </c>
      <c r="D229" s="19">
        <v>88115</v>
      </c>
    </row>
    <row r="230" spans="1:4" x14ac:dyDescent="0.2">
      <c r="A230" s="19" t="s">
        <v>1169</v>
      </c>
      <c r="B230" s="19" t="s">
        <v>1170</v>
      </c>
      <c r="C230" s="19" t="s">
        <v>1399</v>
      </c>
      <c r="D230" s="19">
        <v>49409</v>
      </c>
    </row>
    <row r="231" spans="1:4" x14ac:dyDescent="0.2">
      <c r="A231" s="19" t="s">
        <v>1169</v>
      </c>
      <c r="B231" s="19" t="s">
        <v>1170</v>
      </c>
      <c r="C231" s="19" t="s">
        <v>1400</v>
      </c>
      <c r="D231" s="19">
        <v>7169</v>
      </c>
    </row>
    <row r="232" spans="1:4" x14ac:dyDescent="0.2">
      <c r="A232" s="19" t="s">
        <v>1169</v>
      </c>
      <c r="B232" s="19" t="s">
        <v>1170</v>
      </c>
      <c r="C232" s="19" t="s">
        <v>1401</v>
      </c>
      <c r="D232" s="19">
        <v>32082</v>
      </c>
    </row>
    <row r="233" spans="1:4" x14ac:dyDescent="0.2">
      <c r="A233" s="19" t="s">
        <v>1169</v>
      </c>
      <c r="B233" s="19" t="s">
        <v>1170</v>
      </c>
      <c r="C233" s="19" t="s">
        <v>1402</v>
      </c>
      <c r="D233" s="19">
        <v>33922</v>
      </c>
    </row>
    <row r="234" spans="1:4" x14ac:dyDescent="0.2">
      <c r="A234" s="19" t="s">
        <v>1169</v>
      </c>
      <c r="B234" s="19" t="s">
        <v>1170</v>
      </c>
      <c r="C234" s="19" t="s">
        <v>1403</v>
      </c>
      <c r="D234" s="19">
        <v>26387</v>
      </c>
    </row>
    <row r="235" spans="1:4" x14ac:dyDescent="0.2">
      <c r="A235" s="19" t="s">
        <v>1169</v>
      </c>
      <c r="B235" s="19" t="s">
        <v>1170</v>
      </c>
      <c r="C235" s="19" t="s">
        <v>1404</v>
      </c>
      <c r="D235" s="19">
        <v>20439</v>
      </c>
    </row>
    <row r="236" spans="1:4" x14ac:dyDescent="0.2">
      <c r="A236" s="19" t="s">
        <v>1169</v>
      </c>
      <c r="B236" s="19" t="s">
        <v>1170</v>
      </c>
      <c r="C236" s="19" t="s">
        <v>1405</v>
      </c>
      <c r="D236" s="19">
        <v>7720</v>
      </c>
    </row>
    <row r="237" spans="1:4" x14ac:dyDescent="0.2">
      <c r="A237" s="19" t="s">
        <v>1169</v>
      </c>
      <c r="B237" s="19" t="s">
        <v>1170</v>
      </c>
      <c r="C237" s="19" t="s">
        <v>1406</v>
      </c>
      <c r="D237" s="19">
        <v>7722</v>
      </c>
    </row>
    <row r="238" spans="1:4" x14ac:dyDescent="0.2">
      <c r="A238" s="19" t="s">
        <v>1169</v>
      </c>
      <c r="B238" s="19" t="s">
        <v>1170</v>
      </c>
      <c r="C238" s="19" t="s">
        <v>1407</v>
      </c>
      <c r="D238" s="19">
        <v>14957</v>
      </c>
    </row>
    <row r="239" spans="1:4" x14ac:dyDescent="0.2">
      <c r="A239" s="19" t="s">
        <v>1169</v>
      </c>
      <c r="B239" s="19" t="s">
        <v>1170</v>
      </c>
      <c r="C239" s="19" t="s">
        <v>1408</v>
      </c>
      <c r="D239" s="19">
        <v>35453</v>
      </c>
    </row>
    <row r="240" spans="1:4" x14ac:dyDescent="0.2">
      <c r="A240" s="19" t="s">
        <v>1169</v>
      </c>
      <c r="B240" s="19" t="s">
        <v>1170</v>
      </c>
      <c r="C240" s="19" t="s">
        <v>1409</v>
      </c>
      <c r="D240" s="19">
        <v>7821</v>
      </c>
    </row>
    <row r="241" spans="1:4" x14ac:dyDescent="0.2">
      <c r="A241" s="19" t="s">
        <v>1169</v>
      </c>
      <c r="B241" s="19" t="s">
        <v>1170</v>
      </c>
      <c r="C241" s="19" t="s">
        <v>1410</v>
      </c>
      <c r="D241" s="19">
        <v>27414</v>
      </c>
    </row>
    <row r="242" spans="1:4" x14ac:dyDescent="0.2">
      <c r="A242" s="19" t="s">
        <v>1169</v>
      </c>
      <c r="B242" s="19" t="s">
        <v>1170</v>
      </c>
      <c r="C242" s="19" t="s">
        <v>1411</v>
      </c>
      <c r="D242" s="19">
        <v>35471</v>
      </c>
    </row>
    <row r="243" spans="1:4" x14ac:dyDescent="0.2">
      <c r="A243" s="19" t="s">
        <v>1169</v>
      </c>
      <c r="B243" s="19" t="s">
        <v>1170</v>
      </c>
      <c r="C243" s="19" t="s">
        <v>1412</v>
      </c>
      <c r="D243" s="19">
        <v>25287</v>
      </c>
    </row>
    <row r="244" spans="1:4" x14ac:dyDescent="0.2">
      <c r="A244" s="19" t="s">
        <v>1169</v>
      </c>
      <c r="B244" s="19" t="s">
        <v>1170</v>
      </c>
      <c r="C244" s="19" t="s">
        <v>1413</v>
      </c>
      <c r="D244" s="19">
        <v>34141</v>
      </c>
    </row>
    <row r="245" spans="1:4" x14ac:dyDescent="0.2">
      <c r="A245" s="19" t="s">
        <v>1169</v>
      </c>
      <c r="B245" s="19" t="s">
        <v>1170</v>
      </c>
      <c r="C245" s="19" t="s">
        <v>1414</v>
      </c>
      <c r="D245" s="19">
        <v>135410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R1"/>
  <sheetViews>
    <sheetView topLeftCell="Q1" workbookViewId="0">
      <selection activeCell="AE1" sqref="AE1"/>
    </sheetView>
  </sheetViews>
  <sheetFormatPr defaultRowHeight="12.75" x14ac:dyDescent="0.2"/>
  <sheetData>
    <row r="1" spans="1:44" ht="57.75" x14ac:dyDescent="0.2">
      <c r="A1" s="2" t="s">
        <v>0</v>
      </c>
      <c r="B1" s="5" t="s">
        <v>1</v>
      </c>
      <c r="C1" s="2" t="s">
        <v>371</v>
      </c>
      <c r="D1" s="2" t="s">
        <v>1562</v>
      </c>
      <c r="E1" s="2" t="s">
        <v>1563</v>
      </c>
      <c r="F1" s="2" t="s">
        <v>1564</v>
      </c>
      <c r="G1" s="5" t="s">
        <v>1415</v>
      </c>
      <c r="H1" s="5" t="s">
        <v>1483</v>
      </c>
      <c r="I1" s="5" t="s">
        <v>2</v>
      </c>
      <c r="J1" s="5" t="s">
        <v>3</v>
      </c>
      <c r="K1" s="5" t="s">
        <v>220</v>
      </c>
      <c r="L1" s="5" t="s">
        <v>4</v>
      </c>
      <c r="M1" s="5" t="s">
        <v>5</v>
      </c>
      <c r="N1" s="5" t="s">
        <v>1455</v>
      </c>
      <c r="O1" s="5" t="s">
        <v>22</v>
      </c>
      <c r="P1" s="5" t="s">
        <v>1155</v>
      </c>
      <c r="Q1" s="5" t="s">
        <v>23</v>
      </c>
      <c r="R1" s="5" t="s">
        <v>24</v>
      </c>
      <c r="S1" s="5" t="s">
        <v>26</v>
      </c>
      <c r="T1" s="5" t="s">
        <v>27</v>
      </c>
      <c r="U1" s="5" t="s">
        <v>20</v>
      </c>
      <c r="V1" s="5" t="s">
        <v>6</v>
      </c>
      <c r="W1" s="5" t="s">
        <v>7</v>
      </c>
      <c r="X1" s="5" t="s">
        <v>25</v>
      </c>
      <c r="Y1" s="6" t="s">
        <v>221</v>
      </c>
      <c r="Z1" s="6" t="s">
        <v>222</v>
      </c>
      <c r="AA1" s="6" t="s">
        <v>71</v>
      </c>
      <c r="AB1" s="6" t="s">
        <v>29</v>
      </c>
      <c r="AC1" s="6" t="s">
        <v>28</v>
      </c>
      <c r="AD1" s="6" t="s">
        <v>72</v>
      </c>
      <c r="AE1" s="6" t="s">
        <v>219</v>
      </c>
      <c r="AF1" s="6" t="s">
        <v>70</v>
      </c>
      <c r="AG1" s="1" t="s">
        <v>21</v>
      </c>
      <c r="AH1" s="33" t="s">
        <v>1434</v>
      </c>
      <c r="AI1" s="43" t="s">
        <v>1497</v>
      </c>
      <c r="AJ1" s="43" t="s">
        <v>1498</v>
      </c>
      <c r="AK1" s="43" t="s">
        <v>1500</v>
      </c>
      <c r="AL1" s="43" t="s">
        <v>1501</v>
      </c>
      <c r="AM1" s="43" t="s">
        <v>1503</v>
      </c>
      <c r="AN1" s="43" t="s">
        <v>1504</v>
      </c>
      <c r="AO1" s="43" t="s">
        <v>1512</v>
      </c>
      <c r="AP1" s="43" t="s">
        <v>1593</v>
      </c>
      <c r="AQ1" s="43" t="s">
        <v>1596</v>
      </c>
      <c r="AR1" s="43" t="s">
        <v>1597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front</vt:lpstr>
      <vt:lpstr>params</vt:lpstr>
      <vt:lpstr>bookMap</vt:lpstr>
      <vt:lpstr>Sheet3</vt:lpstr>
    </vt:vector>
  </TitlesOfParts>
  <Company>Commerzbank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Lefcoe, Darren</dc:creator>
  <cp:lastModifiedBy>Lefcoe, Darren</cp:lastModifiedBy>
  <cp:lastPrinted>2014-02-04T17:50:47Z</cp:lastPrinted>
  <dcterms:created xsi:type="dcterms:W3CDTF">2013-11-19T17:31:53Z</dcterms:created>
  <dcterms:modified xsi:type="dcterms:W3CDTF">2014-06-12T16:29:30Z</dcterms:modified>
</cp:coreProperties>
</file>